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drawings/drawing3.xml" ContentType="application/vnd.openxmlformats-officedocument.drawing+xml"/>
  <Override PartName="/xl/embeddings/oleObject2.bin" ContentType="application/vnd.openxmlformats-officedocument.oleObject"/>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embeddings/oleObject4.bin" ContentType="application/vnd.openxmlformats-officedocument.oleObject"/>
  <Override PartName="/xl/drawings/drawing14.xml" ContentType="application/vnd.openxmlformats-officedocument.drawing+xml"/>
  <Override PartName="/xl/embeddings/oleObject5.bin" ContentType="application/vnd.openxmlformats-officedocument.oleObject"/>
  <Override PartName="/xl/drawings/drawing15.xml" ContentType="application/vnd.openxmlformats-officedocument.drawing+xml"/>
  <Override PartName="/xl/embeddings/oleObject6.bin" ContentType="application/vnd.openxmlformats-officedocument.oleObject"/>
  <Override PartName="/xl/drawings/drawing16.xml" ContentType="application/vnd.openxmlformats-officedocument.drawing+xml"/>
  <Override PartName="/xl/drawings/drawing17.xml" ContentType="application/vnd.openxmlformats-officedocument.drawing+xml"/>
  <Override PartName="/xl/embeddings/oleObject7.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Documentos\Desktop\Prefeitura de Apiacas\PREFEITURA APIACÁS TODOS ARQUIVOS\OBRAS APIACÁS\2019 - PROJETOS\CRECHE PRO INFANCIA TIPO  B  - 2019\"/>
    </mc:Choice>
  </mc:AlternateContent>
  <bookViews>
    <workbookView xWindow="0" yWindow="0" windowWidth="20730" windowHeight="11760" tabRatio="955" firstSheet="1" activeTab="1"/>
  </bookViews>
  <sheets>
    <sheet name="DECL. DE RESP." sheetId="19" state="hidden" r:id="rId1"/>
    <sheet name="RESUMO" sheetId="15" r:id="rId2"/>
    <sheet name="ORÇAMENTO " sheetId="7" r:id="rId3"/>
    <sheet name="COMPOSIÇÃO CIVIL" sheetId="9" r:id="rId4"/>
    <sheet name="COMPOSIÇÃO ESTRUTURAL" sheetId="29" state="hidden" r:id="rId5"/>
    <sheet name="COMP. PAISAGISMO" sheetId="26" state="hidden" r:id="rId6"/>
    <sheet name="PLAYGROUND " sheetId="31" state="hidden" r:id="rId7"/>
    <sheet name="ACADEMIA DA 3 IDADE " sheetId="30" state="hidden" r:id="rId8"/>
    <sheet name="BANCO DE DADOS JULHO SERV" sheetId="8" state="hidden" r:id="rId9"/>
    <sheet name="BANCO DE DADOS JULHO INS" sheetId="20" state="hidden" r:id="rId10"/>
    <sheet name="COMP. ELETRICO " sheetId="23" state="hidden" r:id="rId11"/>
    <sheet name="COMP. SPDA " sheetId="24" state="hidden" r:id="rId12"/>
    <sheet name="COMP. LOG" sheetId="25" state="hidden" r:id="rId13"/>
    <sheet name="COMP. INC" sheetId="13" state="hidden" r:id="rId14"/>
    <sheet name="MEM. DE CALCULO" sheetId="16" state="hidden" r:id="rId15"/>
    <sheet name="CRONOGRAMA C" sheetId="17" r:id="rId16"/>
    <sheet name="BDI " sheetId="18" r:id="rId17"/>
    <sheet name="ENCARGOS SOCIAIS" sheetId="22" state="hidden" r:id="rId18"/>
    <sheet name="QCI" sheetId="32" r:id="rId19"/>
  </sheets>
  <definedNames>
    <definedName name="_xlnm._FilterDatabase" localSheetId="11" hidden="1">'COMP. SPDA '!$A$239:$H$254</definedName>
    <definedName name="_xlnm.Print_Area" localSheetId="7">'ACADEMIA DA 3 IDADE '!$B$2:$G$285</definedName>
    <definedName name="_xlnm.Print_Area" localSheetId="8">'BANCO DE DADOS JULHO SERV'!$B$1:$E$9865</definedName>
    <definedName name="_xlnm.Print_Area" localSheetId="16">'BDI '!$E$5:$L$52</definedName>
    <definedName name="_xlnm.Print_Area" localSheetId="10">'COMP. ELETRICO '!$B$2:$G$647</definedName>
    <definedName name="_xlnm.Print_Area" localSheetId="13">'COMP. INC'!$B$5:$G$328</definedName>
    <definedName name="_xlnm.Print_Area" localSheetId="12">'COMP. LOG'!$B$5:$G$1647</definedName>
    <definedName name="_xlnm.Print_Area" localSheetId="5">'COMP. PAISAGISMO'!$B$2:$G$160</definedName>
    <definedName name="_xlnm.Print_Area" localSheetId="11">'COMP. SPDA '!$B$5:$G$686</definedName>
    <definedName name="_xlnm.Print_Area" localSheetId="3">'COMPOSIÇÃO CIVIL'!$B$2:$G$41</definedName>
    <definedName name="_xlnm.Print_Area" localSheetId="4">'COMPOSIÇÃO ESTRUTURAL'!$B$2:$G$36</definedName>
    <definedName name="_xlnm.Print_Area" localSheetId="15">'CRONOGRAMA C'!$C$2:$Q$41</definedName>
    <definedName name="_xlnm.Print_Area" localSheetId="0">'DECL. DE RESP.'!$B$2:$I$47</definedName>
    <definedName name="_xlnm.Print_Area" localSheetId="17">'ENCARGOS SOCIAIS'!$C$2:$H$46</definedName>
    <definedName name="_xlnm.Print_Area" localSheetId="14">'MEM. DE CALCULO'!$B$3:$F$31</definedName>
    <definedName name="_xlnm.Print_Area" localSheetId="2">'ORÇAMENTO '!$C$5:$J$130</definedName>
    <definedName name="_xlnm.Print_Area" localSheetId="6">'PLAYGROUND '!$B$2:$G$286</definedName>
    <definedName name="_xlnm.Print_Area" localSheetId="1">RESUMO!$B$3:$I$37</definedName>
    <definedName name="_xlnm.Print_Titles" localSheetId="7">'ACADEMIA DA 3 IDADE '!$2:$12</definedName>
    <definedName name="_xlnm.Print_Titles" localSheetId="10">'COMP. ELETRICO '!$3:$11</definedName>
    <definedName name="_xlnm.Print_Titles" localSheetId="13">'COMP. INC'!$5:$14</definedName>
    <definedName name="_xlnm.Print_Titles" localSheetId="12">'COMP. LOG'!$5:$14</definedName>
    <definedName name="_xlnm.Print_Titles" localSheetId="5">'COMP. PAISAGISMO'!$2:$11</definedName>
    <definedName name="_xlnm.Print_Titles" localSheetId="11">'COMP. SPDA '!$5:$14</definedName>
    <definedName name="_xlnm.Print_Titles" localSheetId="3">'COMPOSIÇÃO CIVIL'!$2:$12</definedName>
    <definedName name="_xlnm.Print_Titles" localSheetId="4">'COMPOSIÇÃO ESTRUTURAL'!$2:$11</definedName>
    <definedName name="_xlnm.Print_Titles" localSheetId="0">'DECL. DE RESP.'!$2:$5</definedName>
    <definedName name="_xlnm.Print_Titles" localSheetId="14">'MEM. DE CALCULO'!$2:$11</definedName>
    <definedName name="_xlnm.Print_Titles" localSheetId="2">'ORÇAMENTO '!$4:$14</definedName>
    <definedName name="_xlnm.Print_Titles" localSheetId="6">'PLAYGROUND '!$2:$12</definedName>
    <definedName name="_xlnm.Print_Titles" localSheetId="1">RESUMO!$2:$5</definedName>
  </definedNames>
  <calcPr calcId="152511"/>
</workbook>
</file>

<file path=xl/calcChain.xml><?xml version="1.0" encoding="utf-8"?>
<calcChain xmlns="http://schemas.openxmlformats.org/spreadsheetml/2006/main">
  <c r="F18" i="32" l="1"/>
  <c r="G18" i="32" s="1"/>
  <c r="F17" i="32"/>
  <c r="F16" i="32"/>
  <c r="G16" i="32" s="1"/>
  <c r="F15" i="32"/>
  <c r="F14" i="32"/>
  <c r="G14" i="32" s="1"/>
  <c r="F13" i="32"/>
  <c r="F12" i="32"/>
  <c r="G12" i="32" s="1"/>
  <c r="F11" i="32"/>
  <c r="B18" i="32"/>
  <c r="B17" i="32"/>
  <c r="B16" i="32"/>
  <c r="B15" i="32"/>
  <c r="B14" i="32"/>
  <c r="B13" i="32"/>
  <c r="B12" i="32"/>
  <c r="B11" i="32"/>
  <c r="I41" i="7"/>
  <c r="J41" i="7" s="1"/>
  <c r="G17" i="32" l="1"/>
  <c r="G13" i="32"/>
  <c r="G11" i="32"/>
  <c r="G15" i="32"/>
  <c r="H40" i="7"/>
  <c r="D40" i="7"/>
  <c r="B26" i="9"/>
  <c r="C23" i="9"/>
  <c r="I37" i="7"/>
  <c r="J37" i="7" s="1"/>
  <c r="G34" i="7"/>
  <c r="H20" i="9" l="1"/>
  <c r="I30" i="7" l="1"/>
  <c r="J30" i="7" s="1"/>
  <c r="J29" i="7" s="1"/>
  <c r="I35" i="7"/>
  <c r="J35" i="7" s="1"/>
  <c r="I36" i="7"/>
  <c r="J36" i="7" s="1"/>
  <c r="I27" i="7"/>
  <c r="J27" i="7" s="1"/>
  <c r="J26" i="7" s="1"/>
  <c r="E10" i="18" l="1"/>
  <c r="D6" i="17"/>
  <c r="B8" i="9"/>
  <c r="D29" i="15"/>
  <c r="C32" i="17" s="1"/>
  <c r="D27" i="15"/>
  <c r="C30" i="17" s="1"/>
  <c r="D25" i="15"/>
  <c r="C28" i="17" s="1"/>
  <c r="D23" i="15"/>
  <c r="C26" i="17" s="1"/>
  <c r="B8" i="15"/>
  <c r="D48" i="7"/>
  <c r="G32" i="9"/>
  <c r="G33" i="9" s="1"/>
  <c r="H48" i="7" s="1"/>
  <c r="I44" i="7"/>
  <c r="J44" i="7" s="1"/>
  <c r="I40" i="7"/>
  <c r="J40" i="7" s="1"/>
  <c r="J39" i="7" s="1"/>
  <c r="I27" i="15" l="1"/>
  <c r="P30" i="17" s="1"/>
  <c r="L30" i="17" s="1"/>
  <c r="F30" i="17" l="1"/>
  <c r="J30" i="17"/>
  <c r="D30" i="17"/>
  <c r="H30" i="17"/>
  <c r="N30" i="17"/>
  <c r="I29" i="15"/>
  <c r="P32" i="17" s="1"/>
  <c r="I33" i="7"/>
  <c r="J33" i="7" s="1"/>
  <c r="L32" i="17" l="1"/>
  <c r="N32" i="17"/>
  <c r="D32" i="17"/>
  <c r="F32" i="17"/>
  <c r="H32" i="17"/>
  <c r="J32" i="17"/>
  <c r="I34" i="7"/>
  <c r="J34" i="7" s="1"/>
  <c r="I48" i="7"/>
  <c r="J48" i="7" s="1"/>
  <c r="J46" i="7" s="1"/>
  <c r="I23" i="15" l="1"/>
  <c r="P26" i="17" s="1"/>
  <c r="J43" i="7"/>
  <c r="G52" i="18"/>
  <c r="G51" i="18"/>
  <c r="G50" i="18"/>
  <c r="C7" i="7"/>
  <c r="N26" i="17" l="1"/>
  <c r="D26" i="17"/>
  <c r="F26" i="17"/>
  <c r="I25" i="15"/>
  <c r="P28" i="17" s="1"/>
  <c r="F28" i="17" s="1"/>
  <c r="E24" i="16"/>
  <c r="C24" i="16"/>
  <c r="F24" i="7"/>
  <c r="L28" i="17" l="1"/>
  <c r="J28" i="17"/>
  <c r="N28" i="17"/>
  <c r="D28" i="17"/>
  <c r="H28" i="17"/>
  <c r="E17" i="9" l="1"/>
  <c r="C22" i="16"/>
  <c r="B21" i="16"/>
  <c r="C21" i="16" s="1"/>
  <c r="B18" i="16"/>
  <c r="C18" i="16" s="1"/>
  <c r="B19" i="16"/>
  <c r="B23" i="16"/>
  <c r="B16" i="16"/>
  <c r="B15" i="16"/>
  <c r="C15" i="16" s="1"/>
  <c r="B13" i="16"/>
  <c r="E13" i="16" s="1"/>
  <c r="B12" i="16"/>
  <c r="E19" i="16" l="1"/>
  <c r="E23" i="16"/>
  <c r="E16" i="16" l="1"/>
  <c r="C17" i="7"/>
  <c r="C7" i="31" l="1"/>
  <c r="C6" i="31"/>
  <c r="F7" i="31"/>
  <c r="F227" i="31"/>
  <c r="F178" i="31"/>
  <c r="F126" i="31"/>
  <c r="F83" i="31"/>
  <c r="F34" i="31"/>
  <c r="F37" i="31"/>
  <c r="F36" i="31"/>
  <c r="F35" i="31"/>
  <c r="F39" i="31"/>
  <c r="G39" i="31" s="1"/>
  <c r="F86" i="31"/>
  <c r="F85" i="31"/>
  <c r="F84" i="31"/>
  <c r="F88" i="31"/>
  <c r="G88" i="31" s="1"/>
  <c r="F129" i="31"/>
  <c r="F128" i="31"/>
  <c r="F127" i="31"/>
  <c r="F131" i="31"/>
  <c r="G131" i="31" s="1"/>
  <c r="F232" i="31"/>
  <c r="G232" i="31" s="1"/>
  <c r="F230" i="31"/>
  <c r="F229" i="31"/>
  <c r="F228" i="31"/>
  <c r="F183" i="31"/>
  <c r="G183" i="31" s="1"/>
  <c r="F181" i="31"/>
  <c r="F180" i="31"/>
  <c r="F179" i="31"/>
  <c r="D232" i="31"/>
  <c r="C232" i="31"/>
  <c r="D230" i="31"/>
  <c r="C230" i="31"/>
  <c r="D229" i="31"/>
  <c r="C229" i="31"/>
  <c r="D228" i="31"/>
  <c r="C228" i="31"/>
  <c r="D183" i="31"/>
  <c r="C183" i="31"/>
  <c r="D181" i="31"/>
  <c r="C181" i="31"/>
  <c r="D180" i="31"/>
  <c r="C180" i="31"/>
  <c r="D179" i="31"/>
  <c r="C179" i="31"/>
  <c r="D131" i="31"/>
  <c r="C131" i="31"/>
  <c r="D129" i="31"/>
  <c r="C129" i="31"/>
  <c r="D128" i="31"/>
  <c r="C128" i="31"/>
  <c r="D127" i="31"/>
  <c r="C127" i="31"/>
  <c r="D88" i="31"/>
  <c r="C88" i="31"/>
  <c r="D86" i="31"/>
  <c r="C86" i="31"/>
  <c r="D85" i="31"/>
  <c r="C85" i="31"/>
  <c r="D84" i="31"/>
  <c r="C84" i="31"/>
  <c r="D39" i="31"/>
  <c r="C39" i="31"/>
  <c r="D37" i="31"/>
  <c r="C37" i="31"/>
  <c r="D36" i="31"/>
  <c r="C36" i="31"/>
  <c r="D35" i="31"/>
  <c r="C35" i="31"/>
  <c r="C282" i="31"/>
  <c r="B282" i="31"/>
  <c r="C281" i="31"/>
  <c r="B281" i="31"/>
  <c r="C280" i="31"/>
  <c r="B280" i="31"/>
  <c r="C279" i="31"/>
  <c r="B279" i="31"/>
  <c r="C278" i="31"/>
  <c r="B278" i="31"/>
  <c r="E271" i="31"/>
  <c r="E272" i="31" s="1"/>
  <c r="G262" i="31"/>
  <c r="G260" i="31"/>
  <c r="E260" i="31"/>
  <c r="E259" i="31"/>
  <c r="G259" i="31" s="1"/>
  <c r="G258" i="31"/>
  <c r="E258" i="31"/>
  <c r="F257" i="31"/>
  <c r="G257" i="31" s="1"/>
  <c r="G263" i="31" s="1"/>
  <c r="C257" i="31"/>
  <c r="E228" i="31"/>
  <c r="E229" i="31" s="1"/>
  <c r="E230" i="31" s="1"/>
  <c r="G227" i="31"/>
  <c r="C227" i="31"/>
  <c r="B269" i="31" s="1"/>
  <c r="E204" i="31"/>
  <c r="E203" i="31"/>
  <c r="G194" i="31"/>
  <c r="E192" i="31"/>
  <c r="G192" i="31" s="1"/>
  <c r="E191" i="31"/>
  <c r="G191" i="31" s="1"/>
  <c r="E190" i="31"/>
  <c r="G190" i="31" s="1"/>
  <c r="F189" i="31"/>
  <c r="G189" i="31" s="1"/>
  <c r="G195" i="31" s="1"/>
  <c r="C189" i="31"/>
  <c r="E180" i="31"/>
  <c r="E181" i="31" s="1"/>
  <c r="E179" i="31"/>
  <c r="G178" i="31"/>
  <c r="C178" i="31"/>
  <c r="B201" i="31" s="1"/>
  <c r="E140" i="31"/>
  <c r="E139" i="31"/>
  <c r="B137" i="31"/>
  <c r="E127" i="31"/>
  <c r="E128" i="31" s="1"/>
  <c r="E129" i="31" s="1"/>
  <c r="G126" i="31"/>
  <c r="C126" i="31"/>
  <c r="E97" i="31"/>
  <c r="E96" i="31"/>
  <c r="E84" i="31"/>
  <c r="E85" i="31" s="1"/>
  <c r="G83" i="31"/>
  <c r="C83" i="31"/>
  <c r="E48" i="31"/>
  <c r="E47" i="31"/>
  <c r="E35" i="31"/>
  <c r="E36" i="31" s="1"/>
  <c r="E37" i="31" s="1"/>
  <c r="G34" i="31"/>
  <c r="C34" i="31"/>
  <c r="G20" i="31"/>
  <c r="F20" i="31"/>
  <c r="E21" i="31" s="1"/>
  <c r="E20" i="31"/>
  <c r="H19" i="31"/>
  <c r="H18" i="31"/>
  <c r="H17" i="31"/>
  <c r="H16" i="31"/>
  <c r="H15" i="31"/>
  <c r="G179" i="31" l="1"/>
  <c r="G228" i="31"/>
  <c r="G36" i="31"/>
  <c r="G229" i="31"/>
  <c r="G127" i="31"/>
  <c r="G84" i="31"/>
  <c r="G35" i="31"/>
  <c r="G37" i="31"/>
  <c r="G129" i="31"/>
  <c r="G181" i="31"/>
  <c r="G180" i="31"/>
  <c r="E86" i="31"/>
  <c r="G86" i="31" s="1"/>
  <c r="G85" i="31"/>
  <c r="G230" i="31"/>
  <c r="G128" i="31"/>
  <c r="G233" i="31" l="1"/>
  <c r="F282" i="31" s="1"/>
  <c r="G282" i="31" s="1"/>
  <c r="G40" i="31"/>
  <c r="F278" i="31" s="1"/>
  <c r="G278" i="31" s="1"/>
  <c r="G184" i="31"/>
  <c r="F281" i="31" s="1"/>
  <c r="G281" i="31" s="1"/>
  <c r="G132" i="31"/>
  <c r="F280" i="31" s="1"/>
  <c r="G280" i="31" s="1"/>
  <c r="G89" i="31"/>
  <c r="F279" i="31" s="1"/>
  <c r="G279" i="31" s="1"/>
  <c r="G283" i="31" l="1"/>
  <c r="B9484" i="8" l="1"/>
  <c r="C9487" i="8" l="1"/>
  <c r="D1603" i="25"/>
  <c r="D1602" i="25"/>
  <c r="D1242" i="25"/>
  <c r="D1225" i="25"/>
  <c r="D1224" i="25"/>
  <c r="D1038" i="25"/>
  <c r="D1029" i="25"/>
  <c r="D192" i="13" l="1"/>
  <c r="D160" i="13"/>
  <c r="D76" i="13"/>
  <c r="D537" i="23" l="1"/>
  <c r="D469" i="23" l="1"/>
  <c r="D452" i="23"/>
  <c r="D33" i="29" l="1"/>
  <c r="D36" i="29" s="1"/>
  <c r="F28" i="29" s="1"/>
  <c r="G28" i="29" s="1"/>
  <c r="G29" i="29" s="1"/>
  <c r="D28" i="29"/>
  <c r="C28" i="29"/>
  <c r="D6" i="24" l="1"/>
  <c r="C7" i="30"/>
  <c r="C6" i="30"/>
  <c r="C415" i="30"/>
  <c r="B415" i="30"/>
  <c r="F407" i="30"/>
  <c r="G407" i="30" s="1"/>
  <c r="F406" i="30"/>
  <c r="G406" i="30" s="1"/>
  <c r="F405" i="30"/>
  <c r="G405" i="30" s="1"/>
  <c r="F404" i="30"/>
  <c r="G404" i="30" s="1"/>
  <c r="F403" i="30"/>
  <c r="G403" i="30" s="1"/>
  <c r="F402" i="30"/>
  <c r="G402" i="30" s="1"/>
  <c r="F401" i="30"/>
  <c r="G401" i="30" s="1"/>
  <c r="F400" i="30"/>
  <c r="G400" i="30" s="1"/>
  <c r="F399" i="30"/>
  <c r="G399" i="30" s="1"/>
  <c r="F398" i="30"/>
  <c r="G398" i="30" s="1"/>
  <c r="G408" i="30" s="1"/>
  <c r="F390" i="30"/>
  <c r="G390" i="30" s="1"/>
  <c r="C390" i="30"/>
  <c r="F389" i="30"/>
  <c r="G389" i="30" s="1"/>
  <c r="G382" i="30"/>
  <c r="F382" i="30"/>
  <c r="F375" i="30"/>
  <c r="G375" i="30" s="1"/>
  <c r="G368" i="30"/>
  <c r="F368" i="30"/>
  <c r="G354" i="30"/>
  <c r="G353" i="30"/>
  <c r="G352" i="30"/>
  <c r="G351" i="30"/>
  <c r="C284" i="30"/>
  <c r="B284" i="30"/>
  <c r="C283" i="30"/>
  <c r="B283" i="30"/>
  <c r="C282" i="30"/>
  <c r="B282" i="30"/>
  <c r="C281" i="30"/>
  <c r="B281" i="30"/>
  <c r="C280" i="30"/>
  <c r="B280" i="30"/>
  <c r="C279" i="30"/>
  <c r="B279" i="30"/>
  <c r="C278" i="30"/>
  <c r="B278" i="30"/>
  <c r="C277" i="30"/>
  <c r="B277" i="30"/>
  <c r="C276" i="30"/>
  <c r="B276" i="30"/>
  <c r="C275" i="30"/>
  <c r="B275" i="30"/>
  <c r="C274" i="30"/>
  <c r="B274" i="30"/>
  <c r="E267" i="30"/>
  <c r="E266" i="30"/>
  <c r="E254" i="30"/>
  <c r="E255" i="30" s="1"/>
  <c r="F253" i="30"/>
  <c r="G253" i="30" s="1"/>
  <c r="C253" i="30"/>
  <c r="E246" i="30"/>
  <c r="E245" i="30"/>
  <c r="E235" i="30"/>
  <c r="E234" i="30"/>
  <c r="E233" i="30"/>
  <c r="F232" i="30"/>
  <c r="G232" i="30" s="1"/>
  <c r="C232" i="30"/>
  <c r="E225" i="30"/>
  <c r="E224" i="30"/>
  <c r="E214" i="30"/>
  <c r="E213" i="30"/>
  <c r="E212" i="30"/>
  <c r="F211" i="30"/>
  <c r="G211" i="30" s="1"/>
  <c r="C211" i="30"/>
  <c r="E204" i="30"/>
  <c r="E203" i="30"/>
  <c r="E193" i="30"/>
  <c r="E192" i="30"/>
  <c r="E191" i="30"/>
  <c r="G190" i="30"/>
  <c r="F190" i="30"/>
  <c r="C190" i="30"/>
  <c r="E183" i="30"/>
  <c r="E182" i="30"/>
  <c r="E172" i="30"/>
  <c r="E171" i="30"/>
  <c r="E170" i="30"/>
  <c r="F169" i="30"/>
  <c r="G169" i="30" s="1"/>
  <c r="C169" i="30"/>
  <c r="E162" i="30"/>
  <c r="E161" i="30"/>
  <c r="E151" i="30"/>
  <c r="E150" i="30"/>
  <c r="E149" i="30"/>
  <c r="F148" i="30"/>
  <c r="G148" i="30" s="1"/>
  <c r="C148" i="30"/>
  <c r="E141" i="30"/>
  <c r="E140" i="30"/>
  <c r="E130" i="30"/>
  <c r="E129" i="30"/>
  <c r="E128" i="30"/>
  <c r="F127" i="30"/>
  <c r="G127" i="30" s="1"/>
  <c r="C127" i="30"/>
  <c r="E120" i="30"/>
  <c r="E119" i="30"/>
  <c r="E108" i="30"/>
  <c r="E107" i="30"/>
  <c r="E106" i="30"/>
  <c r="F105" i="30"/>
  <c r="G105" i="30" s="1"/>
  <c r="C105" i="30"/>
  <c r="E98" i="30"/>
  <c r="E97" i="30"/>
  <c r="E87" i="30"/>
  <c r="E86" i="30"/>
  <c r="E85" i="30"/>
  <c r="F84" i="30"/>
  <c r="G84" i="30" s="1"/>
  <c r="C84" i="30"/>
  <c r="E77" i="30"/>
  <c r="E76" i="30"/>
  <c r="E65" i="30"/>
  <c r="E64" i="30"/>
  <c r="E63" i="30"/>
  <c r="F62" i="30"/>
  <c r="G62" i="30" s="1"/>
  <c r="C62" i="30"/>
  <c r="E55" i="30"/>
  <c r="E54" i="30"/>
  <c r="E43" i="30"/>
  <c r="E42" i="30"/>
  <c r="E41" i="30"/>
  <c r="F40" i="30"/>
  <c r="G40" i="30" s="1"/>
  <c r="C40" i="30"/>
  <c r="E27" i="30"/>
  <c r="G26" i="30"/>
  <c r="F26" i="30"/>
  <c r="E26" i="30"/>
  <c r="F6" i="30"/>
  <c r="G360" i="30" l="1"/>
  <c r="F374" i="30" s="1"/>
  <c r="G374" i="30" s="1"/>
  <c r="G376" i="30" s="1"/>
  <c r="F414" i="30" s="1"/>
  <c r="G414" i="30" s="1"/>
  <c r="G362" i="30"/>
  <c r="F388" i="30" s="1"/>
  <c r="G388" i="30" s="1"/>
  <c r="G359" i="30"/>
  <c r="F367" i="30" s="1"/>
  <c r="G367" i="30" s="1"/>
  <c r="G369" i="30" s="1"/>
  <c r="F413" i="30" s="1"/>
  <c r="G413" i="30" s="1"/>
  <c r="G417" i="30" s="1"/>
  <c r="G361" i="30"/>
  <c r="F381" i="30" s="1"/>
  <c r="G381" i="30" s="1"/>
  <c r="G383" i="30" s="1"/>
  <c r="F415" i="30" s="1"/>
  <c r="G415" i="30" s="1"/>
  <c r="G391" i="30"/>
  <c r="F416" i="30" s="1"/>
  <c r="G416" i="30" s="1"/>
  <c r="E256" i="30"/>
  <c r="E3" i="22" l="1"/>
  <c r="H5" i="18"/>
  <c r="D6" i="13"/>
  <c r="D6" i="25"/>
  <c r="D3" i="23"/>
  <c r="D3" i="26"/>
  <c r="D3" i="29"/>
  <c r="E3" i="15"/>
  <c r="D3" i="9"/>
  <c r="D988" i="25" l="1"/>
  <c r="F816" i="25"/>
  <c r="D816" i="25"/>
  <c r="C816" i="25"/>
  <c r="D212" i="24"/>
  <c r="D176" i="24"/>
  <c r="D164" i="24"/>
  <c r="D385" i="24"/>
  <c r="C385" i="24"/>
  <c r="D409" i="24"/>
  <c r="D426" i="24"/>
  <c r="C426" i="24"/>
  <c r="D477" i="24"/>
  <c r="C477" i="24"/>
  <c r="D486" i="24"/>
  <c r="D488" i="24"/>
  <c r="D497" i="24"/>
  <c r="C497" i="24"/>
  <c r="D533" i="24"/>
  <c r="D535" i="24"/>
  <c r="C593" i="24"/>
  <c r="C544" i="24"/>
  <c r="D544" i="24"/>
  <c r="D593" i="24"/>
  <c r="D584" i="24"/>
  <c r="D583" i="24"/>
  <c r="D582" i="24"/>
  <c r="D630" i="24"/>
  <c r="D632" i="24"/>
  <c r="D631" i="24"/>
  <c r="D647" i="24"/>
  <c r="C647" i="24"/>
  <c r="H653" i="24" l="1"/>
  <c r="H652" i="24"/>
  <c r="H651" i="24"/>
  <c r="H642" i="24"/>
  <c r="H641" i="24"/>
  <c r="H640" i="24"/>
  <c r="H599" i="24"/>
  <c r="H598" i="24"/>
  <c r="H597" i="24"/>
  <c r="H551" i="24"/>
  <c r="H550" i="24"/>
  <c r="H549" i="24"/>
  <c r="H521" i="24"/>
  <c r="H520" i="24"/>
  <c r="H519" i="24"/>
  <c r="H515" i="24"/>
  <c r="H514" i="24"/>
  <c r="H513" i="24"/>
  <c r="H509" i="24"/>
  <c r="H508" i="24"/>
  <c r="H507" i="24"/>
  <c r="H503" i="24"/>
  <c r="H502" i="24"/>
  <c r="H501" i="24"/>
  <c r="H471" i="24"/>
  <c r="H470" i="24"/>
  <c r="H469" i="24"/>
  <c r="H456" i="24"/>
  <c r="H455" i="24"/>
  <c r="H454" i="24"/>
  <c r="H441" i="24"/>
  <c r="H440" i="24"/>
  <c r="H439" i="24"/>
  <c r="H28" i="24"/>
  <c r="H27" i="24"/>
  <c r="H26" i="24"/>
  <c r="H44" i="24"/>
  <c r="H43" i="24"/>
  <c r="H42" i="24"/>
  <c r="H62" i="24"/>
  <c r="H61" i="24"/>
  <c r="H60" i="24"/>
  <c r="H69" i="24"/>
  <c r="H68" i="24"/>
  <c r="H67" i="24"/>
  <c r="H76" i="24"/>
  <c r="H75" i="24"/>
  <c r="H74" i="24"/>
  <c r="H94" i="24"/>
  <c r="H93" i="24"/>
  <c r="H92" i="24"/>
  <c r="H101" i="24"/>
  <c r="H100" i="24"/>
  <c r="H99" i="24"/>
  <c r="H108" i="24"/>
  <c r="H107" i="24"/>
  <c r="H106" i="24"/>
  <c r="H126" i="24"/>
  <c r="H125" i="24"/>
  <c r="H124" i="24"/>
  <c r="H133" i="24"/>
  <c r="H132" i="24"/>
  <c r="H131" i="24"/>
  <c r="H140" i="24"/>
  <c r="H139" i="24"/>
  <c r="H138" i="24"/>
  <c r="H159" i="24"/>
  <c r="H158" i="24"/>
  <c r="H157" i="24"/>
  <c r="H260" i="24"/>
  <c r="H259" i="24"/>
  <c r="H258" i="24"/>
  <c r="H267" i="24"/>
  <c r="H266" i="24"/>
  <c r="H265" i="24"/>
  <c r="H285" i="24"/>
  <c r="H284" i="24"/>
  <c r="H283" i="24"/>
  <c r="H292" i="24"/>
  <c r="H291" i="24"/>
  <c r="H290" i="24"/>
  <c r="H299" i="24"/>
  <c r="H298" i="24"/>
  <c r="H297" i="24"/>
  <c r="H316" i="24"/>
  <c r="H315" i="24"/>
  <c r="H314" i="24"/>
  <c r="H323" i="24"/>
  <c r="H322" i="24"/>
  <c r="H321" i="24"/>
  <c r="H341" i="24"/>
  <c r="H340" i="24"/>
  <c r="H339" i="24"/>
  <c r="H348" i="24"/>
  <c r="H347" i="24"/>
  <c r="H346" i="24"/>
  <c r="H355" i="24"/>
  <c r="H354" i="24"/>
  <c r="H353" i="24"/>
  <c r="H370" i="24"/>
  <c r="H369" i="24"/>
  <c r="H368" i="24"/>
  <c r="H391" i="24"/>
  <c r="H390" i="24"/>
  <c r="H389" i="24"/>
  <c r="H587" i="23"/>
  <c r="H586" i="23"/>
  <c r="H585" i="23"/>
  <c r="H570" i="23"/>
  <c r="H569" i="23"/>
  <c r="H568" i="23"/>
  <c r="H553" i="23"/>
  <c r="H552" i="23"/>
  <c r="H551" i="23"/>
  <c r="H536" i="23"/>
  <c r="H535" i="23"/>
  <c r="H534" i="23"/>
  <c r="H519" i="23"/>
  <c r="H518" i="23"/>
  <c r="H517" i="23"/>
  <c r="H502" i="23"/>
  <c r="H501" i="23"/>
  <c r="H500" i="23"/>
  <c r="H485" i="23"/>
  <c r="H484" i="23"/>
  <c r="H483" i="23"/>
  <c r="H468" i="23"/>
  <c r="H467" i="23"/>
  <c r="H466" i="23"/>
  <c r="H451" i="23"/>
  <c r="H450" i="23"/>
  <c r="H449" i="23"/>
  <c r="H434" i="23"/>
  <c r="H433" i="23"/>
  <c r="H432" i="23"/>
  <c r="H417" i="23"/>
  <c r="H416" i="23"/>
  <c r="H415" i="23"/>
  <c r="H390" i="23"/>
  <c r="H389" i="23"/>
  <c r="H388" i="23"/>
  <c r="H383" i="23"/>
  <c r="H382" i="23"/>
  <c r="H381" i="23"/>
  <c r="H376" i="23"/>
  <c r="H375" i="23"/>
  <c r="H374" i="23"/>
  <c r="H293" i="23"/>
  <c r="H292" i="23"/>
  <c r="H291" i="23"/>
  <c r="H184" i="23"/>
  <c r="H183" i="23"/>
  <c r="H182" i="23"/>
  <c r="H139" i="23"/>
  <c r="H138" i="23"/>
  <c r="H137" i="23"/>
  <c r="H123" i="23"/>
  <c r="H122" i="23"/>
  <c r="H121" i="23"/>
  <c r="H108" i="23"/>
  <c r="H107" i="23"/>
  <c r="H106" i="23"/>
  <c r="H84" i="23"/>
  <c r="H83" i="23"/>
  <c r="H82" i="23"/>
  <c r="H68" i="23"/>
  <c r="H67" i="23"/>
  <c r="H66" i="23"/>
  <c r="F18" i="29" l="1"/>
  <c r="G18" i="29" s="1"/>
  <c r="F17" i="29"/>
  <c r="G17" i="29" s="1"/>
  <c r="D18" i="29"/>
  <c r="C18" i="29"/>
  <c r="D17" i="29"/>
  <c r="C17" i="29"/>
  <c r="C8" i="29"/>
  <c r="C7" i="29"/>
  <c r="D9481" i="8" l="1"/>
  <c r="C9481" i="8"/>
  <c r="B9481" i="8"/>
  <c r="D9484" i="8"/>
  <c r="C9484" i="8"/>
  <c r="B9495" i="8"/>
  <c r="B9494" i="8"/>
  <c r="B9493" i="8"/>
  <c r="B9492" i="8"/>
  <c r="B9491" i="8"/>
  <c r="B9490" i="8"/>
  <c r="B9489" i="8"/>
  <c r="B9488" i="8"/>
  <c r="C9489" i="8" l="1"/>
  <c r="C9488" i="8"/>
  <c r="C9490" i="8"/>
  <c r="C9492" i="8"/>
  <c r="D9492" i="8"/>
  <c r="C9491" i="8"/>
  <c r="C9493" i="8"/>
  <c r="D9493" i="8"/>
  <c r="D9494" i="8"/>
  <c r="C9494" i="8"/>
  <c r="C9495" i="8"/>
  <c r="D9495" i="8"/>
  <c r="F123" i="26"/>
  <c r="F122" i="26"/>
  <c r="F121" i="26"/>
  <c r="F120" i="26"/>
  <c r="F119" i="26"/>
  <c r="F102" i="26"/>
  <c r="F101" i="26"/>
  <c r="F100" i="26"/>
  <c r="F99" i="26"/>
  <c r="F98" i="26"/>
  <c r="F81" i="26"/>
  <c r="F80" i="26"/>
  <c r="F79" i="26"/>
  <c r="F78" i="26"/>
  <c r="F61" i="26"/>
  <c r="F60" i="26"/>
  <c r="F59" i="26"/>
  <c r="F58" i="26"/>
  <c r="F41" i="26"/>
  <c r="F40" i="26"/>
  <c r="F39" i="26"/>
  <c r="F38" i="26"/>
  <c r="F37" i="26"/>
  <c r="F20" i="26"/>
  <c r="F19" i="26"/>
  <c r="F18" i="26"/>
  <c r="F17" i="26"/>
  <c r="F16" i="26"/>
  <c r="D123" i="26"/>
  <c r="C123" i="26"/>
  <c r="D122" i="26"/>
  <c r="C122" i="26"/>
  <c r="D121" i="26"/>
  <c r="C121" i="26"/>
  <c r="D120" i="26"/>
  <c r="C120" i="26"/>
  <c r="D119" i="26"/>
  <c r="C119" i="26"/>
  <c r="D102" i="26"/>
  <c r="C102" i="26"/>
  <c r="D101" i="26"/>
  <c r="C101" i="26"/>
  <c r="D100" i="26"/>
  <c r="C100" i="26"/>
  <c r="D99" i="26"/>
  <c r="C99" i="26"/>
  <c r="D98" i="26"/>
  <c r="C98" i="26"/>
  <c r="D81" i="26"/>
  <c r="C81" i="26"/>
  <c r="D80" i="26"/>
  <c r="C80" i="26"/>
  <c r="D79" i="26"/>
  <c r="C79" i="26"/>
  <c r="D78" i="26"/>
  <c r="C78" i="26"/>
  <c r="D61" i="26"/>
  <c r="C61" i="26"/>
  <c r="D60" i="26"/>
  <c r="C60" i="26"/>
  <c r="D59" i="26"/>
  <c r="C59" i="26"/>
  <c r="D58" i="26"/>
  <c r="C58" i="26"/>
  <c r="D41" i="26"/>
  <c r="C41" i="26"/>
  <c r="D40" i="26"/>
  <c r="C40" i="26"/>
  <c r="D39" i="26"/>
  <c r="C39" i="26"/>
  <c r="D38" i="26"/>
  <c r="C38" i="26"/>
  <c r="D37" i="26"/>
  <c r="C37" i="26"/>
  <c r="C42" i="26"/>
  <c r="D20" i="26"/>
  <c r="C20" i="26"/>
  <c r="D19" i="26"/>
  <c r="C19" i="26"/>
  <c r="D18" i="26"/>
  <c r="C18" i="26"/>
  <c r="D17" i="26"/>
  <c r="C17" i="26"/>
  <c r="D16" i="26"/>
  <c r="C16" i="26"/>
  <c r="C21" i="26"/>
  <c r="C8" i="26"/>
  <c r="C7" i="26"/>
  <c r="F156" i="26" l="1"/>
  <c r="G156" i="26" s="1"/>
  <c r="D156" i="26"/>
  <c r="C156" i="26"/>
  <c r="F148" i="26"/>
  <c r="G148" i="26" s="1"/>
  <c r="D148" i="26"/>
  <c r="C148" i="26"/>
  <c r="F140" i="26"/>
  <c r="G140" i="26" s="1"/>
  <c r="D140" i="26"/>
  <c r="C140" i="26"/>
  <c r="D135" i="26"/>
  <c r="F124" i="26" s="1"/>
  <c r="G124" i="26" s="1"/>
  <c r="C124" i="26"/>
  <c r="G123" i="26"/>
  <c r="G122" i="26"/>
  <c r="G121" i="26"/>
  <c r="G120" i="26"/>
  <c r="G119" i="26"/>
  <c r="D114" i="26"/>
  <c r="F103" i="26" s="1"/>
  <c r="G103" i="26" s="1"/>
  <c r="C103" i="26"/>
  <c r="G102" i="26"/>
  <c r="G101" i="26"/>
  <c r="G100" i="26"/>
  <c r="G99" i="26"/>
  <c r="G98" i="26"/>
  <c r="G95" i="26"/>
  <c r="D9491" i="8" s="1"/>
  <c r="D93" i="26"/>
  <c r="F82" i="26" s="1"/>
  <c r="G82" i="26" s="1"/>
  <c r="C82" i="26"/>
  <c r="G81" i="26"/>
  <c r="G80" i="26"/>
  <c r="G79" i="26"/>
  <c r="G78" i="26"/>
  <c r="G75" i="26"/>
  <c r="D9490" i="8" s="1"/>
  <c r="D73" i="26"/>
  <c r="F62" i="26" s="1"/>
  <c r="G62" i="26" s="1"/>
  <c r="C62" i="26"/>
  <c r="G61" i="26"/>
  <c r="G60" i="26"/>
  <c r="G59" i="26"/>
  <c r="G58" i="26"/>
  <c r="G55" i="26"/>
  <c r="D9489" i="8" s="1"/>
  <c r="D53" i="26"/>
  <c r="F42" i="26" s="1"/>
  <c r="G42" i="26" s="1"/>
  <c r="G41" i="26"/>
  <c r="G40" i="26"/>
  <c r="G39" i="26"/>
  <c r="G38" i="26"/>
  <c r="G37" i="26"/>
  <c r="G34" i="26"/>
  <c r="D9488" i="8" s="1"/>
  <c r="D32" i="26"/>
  <c r="F21" i="26" s="1"/>
  <c r="G21" i="26" s="1"/>
  <c r="G20" i="26"/>
  <c r="G19" i="26"/>
  <c r="G18" i="26"/>
  <c r="G17" i="26"/>
  <c r="G16" i="26"/>
  <c r="G13" i="26"/>
  <c r="D9487" i="8" s="1"/>
  <c r="D322" i="24" l="1"/>
  <c r="D321" i="24"/>
  <c r="D324" i="24" s="1"/>
  <c r="F305" i="24" s="1"/>
  <c r="D134" i="24"/>
  <c r="D70" i="24"/>
  <c r="D29" i="24"/>
  <c r="D391" i="23"/>
  <c r="F643" i="23" l="1"/>
  <c r="F642" i="23"/>
  <c r="F633" i="23"/>
  <c r="B9573" i="8" l="1"/>
  <c r="B9640" i="8"/>
  <c r="D9573" i="8" l="1"/>
  <c r="C9573" i="8"/>
  <c r="B9725" i="8"/>
  <c r="B9726" i="8"/>
  <c r="D9726" i="8" s="1"/>
  <c r="B9727" i="8"/>
  <c r="C9727" i="8" s="1"/>
  <c r="B9728" i="8"/>
  <c r="C9728" i="8" s="1"/>
  <c r="B9729" i="8"/>
  <c r="C9729" i="8" s="1"/>
  <c r="B9730" i="8"/>
  <c r="C9730" i="8" s="1"/>
  <c r="B9731" i="8"/>
  <c r="D9731" i="8" s="1"/>
  <c r="B9732" i="8"/>
  <c r="C9732" i="8" s="1"/>
  <c r="B9733" i="8"/>
  <c r="C9733" i="8" s="1"/>
  <c r="B9734" i="8"/>
  <c r="C9734" i="8" s="1"/>
  <c r="B9724" i="8"/>
  <c r="B9723" i="8"/>
  <c r="D534" i="24"/>
  <c r="F683" i="24"/>
  <c r="G683" i="24" s="1"/>
  <c r="C683" i="24"/>
  <c r="C680" i="24" s="1"/>
  <c r="E647" i="24"/>
  <c r="F647" i="24" s="1"/>
  <c r="F630" i="24" s="1"/>
  <c r="G630" i="24" s="1"/>
  <c r="F632" i="24"/>
  <c r="G632" i="24" s="1"/>
  <c r="C632" i="24"/>
  <c r="C630" i="24"/>
  <c r="E593" i="24"/>
  <c r="F593" i="24" s="1"/>
  <c r="F584" i="24"/>
  <c r="G584" i="24" s="1"/>
  <c r="F583" i="24"/>
  <c r="G583" i="24" s="1"/>
  <c r="C584" i="24"/>
  <c r="C583" i="24"/>
  <c r="C581" i="24"/>
  <c r="E544" i="24"/>
  <c r="F544" i="24" s="1"/>
  <c r="F536" i="24" s="1"/>
  <c r="E497" i="24"/>
  <c r="F497" i="24" s="1"/>
  <c r="F489" i="24" s="1"/>
  <c r="F535" i="24"/>
  <c r="G535" i="24" s="1"/>
  <c r="F533" i="24"/>
  <c r="G533" i="24" s="1"/>
  <c r="C536" i="24"/>
  <c r="C535" i="24"/>
  <c r="C533" i="24"/>
  <c r="F488" i="24"/>
  <c r="G488" i="24" s="1"/>
  <c r="F486" i="24"/>
  <c r="G486" i="24" s="1"/>
  <c r="C489" i="24"/>
  <c r="C488" i="24"/>
  <c r="C486" i="24"/>
  <c r="F477" i="24"/>
  <c r="G477" i="24" s="1"/>
  <c r="C474" i="24"/>
  <c r="D670" i="24"/>
  <c r="D669" i="24"/>
  <c r="D658" i="24"/>
  <c r="D657" i="24"/>
  <c r="D675" i="24" s="1"/>
  <c r="D643" i="24"/>
  <c r="F629" i="24" s="1"/>
  <c r="G629" i="24" s="1"/>
  <c r="C629" i="24"/>
  <c r="D616" i="24"/>
  <c r="D615" i="24"/>
  <c r="D604" i="24"/>
  <c r="D603" i="24"/>
  <c r="D581" i="24"/>
  <c r="D568" i="24"/>
  <c r="D567" i="24"/>
  <c r="D556" i="24"/>
  <c r="D555" i="24"/>
  <c r="D573" i="24" s="1"/>
  <c r="D536" i="24"/>
  <c r="D520" i="24"/>
  <c r="D519" i="24"/>
  <c r="D508" i="24"/>
  <c r="D526" i="24" s="1"/>
  <c r="D507" i="24"/>
  <c r="D525" i="24" s="1"/>
  <c r="D489" i="24"/>
  <c r="D487" i="24"/>
  <c r="D472" i="24"/>
  <c r="F462" i="24" s="1"/>
  <c r="G462" i="24" s="1"/>
  <c r="C462" i="24"/>
  <c r="C459" i="24" s="1"/>
  <c r="D457" i="24"/>
  <c r="F447" i="24" s="1"/>
  <c r="G447" i="24" s="1"/>
  <c r="C447" i="24"/>
  <c r="C444" i="24" s="1"/>
  <c r="D442" i="24"/>
  <c r="F431" i="24" s="1"/>
  <c r="G431" i="24" s="1"/>
  <c r="C431" i="24"/>
  <c r="C428" i="24" s="1"/>
  <c r="D414" i="24"/>
  <c r="E426" i="24"/>
  <c r="F426" i="24" s="1"/>
  <c r="F414" i="24" s="1"/>
  <c r="D397" i="24"/>
  <c r="E409" i="24"/>
  <c r="F409" i="24" s="1"/>
  <c r="F397" i="24" s="1"/>
  <c r="C409" i="24"/>
  <c r="D377" i="24"/>
  <c r="E385" i="24"/>
  <c r="F385" i="24" s="1"/>
  <c r="F377" i="24" s="1"/>
  <c r="D220" i="24"/>
  <c r="E228" i="24"/>
  <c r="F228" i="24" s="1"/>
  <c r="F220" i="24" s="1"/>
  <c r="C228" i="24"/>
  <c r="D204" i="24"/>
  <c r="E212" i="24"/>
  <c r="F212" i="24" s="1"/>
  <c r="F204" i="24" s="1"/>
  <c r="C212" i="24"/>
  <c r="G166" i="24"/>
  <c r="C169" i="24"/>
  <c r="E176" i="24"/>
  <c r="F176" i="24" s="1"/>
  <c r="F169" i="24" s="1"/>
  <c r="C176" i="24"/>
  <c r="D148" i="24"/>
  <c r="E164" i="24"/>
  <c r="F164" i="24" s="1"/>
  <c r="F148" i="24" s="1"/>
  <c r="C164" i="24"/>
  <c r="D576" i="24" l="1"/>
  <c r="F534" i="24" s="1"/>
  <c r="G534" i="24" s="1"/>
  <c r="D574" i="24"/>
  <c r="D528" i="24"/>
  <c r="F487" i="24" s="1"/>
  <c r="G487" i="24" s="1"/>
  <c r="D676" i="24"/>
  <c r="D678" i="24" s="1"/>
  <c r="F631" i="24" s="1"/>
  <c r="G631" i="24" s="1"/>
  <c r="D621" i="24"/>
  <c r="C9724" i="8"/>
  <c r="D622" i="24"/>
  <c r="C9725" i="8"/>
  <c r="E9732" i="8"/>
  <c r="E9734" i="8"/>
  <c r="E9733" i="8"/>
  <c r="D9732" i="8"/>
  <c r="D9728" i="8"/>
  <c r="D9727" i="8"/>
  <c r="D9734" i="8"/>
  <c r="D9730" i="8"/>
  <c r="D9733" i="8"/>
  <c r="D9729" i="8"/>
  <c r="D9725" i="8"/>
  <c r="C9731" i="8"/>
  <c r="C9726" i="8"/>
  <c r="D9724" i="8"/>
  <c r="D9723" i="8"/>
  <c r="F581" i="24"/>
  <c r="G581" i="24" s="1"/>
  <c r="G536" i="24"/>
  <c r="G489" i="24"/>
  <c r="D624" i="24"/>
  <c r="F582" i="24" s="1"/>
  <c r="G582" i="24" s="1"/>
  <c r="B9825" i="8" l="1"/>
  <c r="B9826" i="8"/>
  <c r="B9798" i="8"/>
  <c r="B9799" i="8"/>
  <c r="D9799" i="8" s="1"/>
  <c r="B9800" i="8"/>
  <c r="D9800" i="8" s="1"/>
  <c r="B9801" i="8"/>
  <c r="B9802" i="8"/>
  <c r="B9803" i="8"/>
  <c r="B9804" i="8"/>
  <c r="B9805" i="8"/>
  <c r="B9806" i="8"/>
  <c r="B9807" i="8"/>
  <c r="B9808" i="8"/>
  <c r="B9809" i="8"/>
  <c r="B9810" i="8"/>
  <c r="B9811" i="8"/>
  <c r="B9812" i="8"/>
  <c r="B9813" i="8"/>
  <c r="B9814" i="8"/>
  <c r="B9815" i="8"/>
  <c r="B9816" i="8"/>
  <c r="B9817" i="8"/>
  <c r="B9818" i="8"/>
  <c r="B9819" i="8"/>
  <c r="B9820" i="8"/>
  <c r="B9821" i="8"/>
  <c r="B9822" i="8"/>
  <c r="B9823" i="8"/>
  <c r="B9824" i="8"/>
  <c r="B9797" i="8"/>
  <c r="B9796" i="8"/>
  <c r="B9795" i="8"/>
  <c r="B9794" i="8"/>
  <c r="B9793" i="8"/>
  <c r="B9792" i="8"/>
  <c r="B9791" i="8"/>
  <c r="B9790" i="8"/>
  <c r="B9789" i="8"/>
  <c r="B9788" i="8"/>
  <c r="B9787" i="8"/>
  <c r="B9786" i="8"/>
  <c r="B9785" i="8"/>
  <c r="B9784" i="8"/>
  <c r="F1603" i="25"/>
  <c r="G1603" i="25" s="1"/>
  <c r="F1602" i="25"/>
  <c r="G1602" i="25" s="1"/>
  <c r="C1603" i="25"/>
  <c r="C1602" i="25"/>
  <c r="F1426" i="25"/>
  <c r="G1426" i="25" s="1"/>
  <c r="C1426" i="25"/>
  <c r="F1367" i="25"/>
  <c r="G1367" i="25" s="1"/>
  <c r="C1367" i="25"/>
  <c r="C1364" i="25" s="1"/>
  <c r="F1242" i="25"/>
  <c r="G1242" i="25" s="1"/>
  <c r="C1242" i="25"/>
  <c r="F1225" i="25"/>
  <c r="G1225" i="25" s="1"/>
  <c r="F1224" i="25"/>
  <c r="G1224" i="25" s="1"/>
  <c r="C1225" i="25"/>
  <c r="C1224" i="25"/>
  <c r="F1038" i="25"/>
  <c r="G1038" i="25" s="1"/>
  <c r="C1038" i="25"/>
  <c r="C1035" i="25" s="1"/>
  <c r="F1029" i="25"/>
  <c r="G1029" i="25" s="1"/>
  <c r="C1029" i="25"/>
  <c r="C1026" i="25" s="1"/>
  <c r="F988" i="25"/>
  <c r="G988" i="25" s="1"/>
  <c r="C988" i="25"/>
  <c r="C985" i="25" s="1"/>
  <c r="F883" i="25"/>
  <c r="G883" i="25" s="1"/>
  <c r="C883" i="25"/>
  <c r="C880" i="25" s="1"/>
  <c r="D1646" i="25"/>
  <c r="F1635" i="25" s="1"/>
  <c r="G1635" i="25" s="1"/>
  <c r="B1644" i="25"/>
  <c r="B1645" i="25" s="1"/>
  <c r="D1635" i="25"/>
  <c r="C1635" i="25"/>
  <c r="C1632" i="25" s="1"/>
  <c r="D1630" i="25"/>
  <c r="B1628" i="25"/>
  <c r="F1619" i="25"/>
  <c r="G1619" i="25" s="1"/>
  <c r="D1619" i="25"/>
  <c r="C1619" i="25"/>
  <c r="C1616" i="25" s="1"/>
  <c r="D1614" i="25"/>
  <c r="F1601" i="25" s="1"/>
  <c r="G1601" i="25" s="1"/>
  <c r="D1601" i="25"/>
  <c r="C1601" i="25"/>
  <c r="C1598" i="25" s="1"/>
  <c r="D1596" i="25"/>
  <c r="F1564" i="25" s="1"/>
  <c r="G1564" i="25" s="1"/>
  <c r="D1589" i="25"/>
  <c r="F1563" i="25" s="1"/>
  <c r="G1563" i="25" s="1"/>
  <c r="D1582" i="25"/>
  <c r="F1562" i="25" s="1"/>
  <c r="G1562" i="25" s="1"/>
  <c r="D1575" i="25"/>
  <c r="F1561" i="25" s="1"/>
  <c r="G1561" i="25" s="1"/>
  <c r="B1573" i="25"/>
  <c r="B1574" i="25" s="1"/>
  <c r="D1564" i="25"/>
  <c r="C1564" i="25"/>
  <c r="D1563" i="25"/>
  <c r="C1563" i="25"/>
  <c r="D1562" i="25"/>
  <c r="C1562" i="25"/>
  <c r="D1561" i="25"/>
  <c r="C1561" i="25"/>
  <c r="C1558" i="25"/>
  <c r="D1555" i="25"/>
  <c r="F1544" i="25" s="1"/>
  <c r="G1544" i="25" s="1"/>
  <c r="B1553" i="25"/>
  <c r="B1554" i="25" s="1"/>
  <c r="D1544" i="25"/>
  <c r="C1544" i="25"/>
  <c r="C1541" i="25" s="1"/>
  <c r="D1539" i="25"/>
  <c r="F1528" i="25" s="1"/>
  <c r="G1528" i="25" s="1"/>
  <c r="B1537" i="25"/>
  <c r="B1538" i="25" s="1"/>
  <c r="D1528" i="25"/>
  <c r="C1528" i="25"/>
  <c r="C1525" i="25"/>
  <c r="D1523" i="25"/>
  <c r="B1522" i="25"/>
  <c r="F1512" i="25"/>
  <c r="G1512" i="25" s="1"/>
  <c r="D1512" i="25"/>
  <c r="C1512" i="25"/>
  <c r="C1509" i="25"/>
  <c r="D1507" i="25"/>
  <c r="F1496" i="25"/>
  <c r="G1496" i="25" s="1"/>
  <c r="D1496" i="25"/>
  <c r="C1496" i="25"/>
  <c r="C1493" i="25" s="1"/>
  <c r="D1491" i="25"/>
  <c r="F1466" i="25" s="1"/>
  <c r="G1466" i="25" s="1"/>
  <c r="D1484" i="25"/>
  <c r="F1465" i="25" s="1"/>
  <c r="G1465" i="25" s="1"/>
  <c r="D1477" i="25"/>
  <c r="F1464" i="25" s="1"/>
  <c r="G1464" i="25" s="1"/>
  <c r="D1466" i="25"/>
  <c r="C1466" i="25"/>
  <c r="D1465" i="25"/>
  <c r="C1465" i="25"/>
  <c r="D1464" i="25"/>
  <c r="C1464" i="25"/>
  <c r="C1461" i="25" s="1"/>
  <c r="D1459" i="25"/>
  <c r="F1425" i="25" s="1"/>
  <c r="G1425" i="25" s="1"/>
  <c r="D1452" i="25"/>
  <c r="F1424" i="25" s="1"/>
  <c r="G1424" i="25" s="1"/>
  <c r="D1442" i="25"/>
  <c r="D1445" i="25" s="1"/>
  <c r="F1423" i="25" s="1"/>
  <c r="G1423" i="25" s="1"/>
  <c r="D1438" i="25"/>
  <c r="D1425" i="25"/>
  <c r="C1425" i="25"/>
  <c r="D1424" i="25"/>
  <c r="C1424" i="25"/>
  <c r="D1423" i="25"/>
  <c r="C1423" i="25"/>
  <c r="C1420" i="25" s="1"/>
  <c r="D1418" i="25"/>
  <c r="F1407" i="25" s="1"/>
  <c r="G1407" i="25" s="1"/>
  <c r="D1407" i="25"/>
  <c r="C1407" i="25"/>
  <c r="C1404" i="25" s="1"/>
  <c r="D1402" i="25"/>
  <c r="F1391" i="25" s="1"/>
  <c r="G1391" i="25" s="1"/>
  <c r="D1391" i="25"/>
  <c r="C1391" i="25"/>
  <c r="C1388" i="25" s="1"/>
  <c r="D1386" i="25"/>
  <c r="F1376" i="25" s="1"/>
  <c r="G1376" i="25" s="1"/>
  <c r="D1376" i="25"/>
  <c r="C1376" i="25"/>
  <c r="C1373" i="25" s="1"/>
  <c r="D1362" i="25"/>
  <c r="F1351" i="25" s="1"/>
  <c r="G1351" i="25" s="1"/>
  <c r="D1351" i="25"/>
  <c r="C1351" i="25"/>
  <c r="C1348" i="25" s="1"/>
  <c r="D1343" i="25"/>
  <c r="D1346" i="25" s="1"/>
  <c r="F1336" i="25" s="1"/>
  <c r="G1336" i="25" s="1"/>
  <c r="D1336" i="25"/>
  <c r="C1336" i="25"/>
  <c r="C1333" i="25" s="1"/>
  <c r="D1330" i="25"/>
  <c r="D1329" i="25"/>
  <c r="D1328" i="25"/>
  <c r="D1320" i="25"/>
  <c r="C1320" i="25"/>
  <c r="C1317" i="25" s="1"/>
  <c r="D1315" i="25"/>
  <c r="F1305" i="25" s="1"/>
  <c r="G1305" i="25" s="1"/>
  <c r="D1305" i="25"/>
  <c r="C1305" i="25"/>
  <c r="C1302" i="25" s="1"/>
  <c r="D1299" i="25"/>
  <c r="D1300" i="25" s="1"/>
  <c r="F1289" i="25" s="1"/>
  <c r="G1289" i="25" s="1"/>
  <c r="B1299" i="25"/>
  <c r="D1298" i="25"/>
  <c r="D1289" i="25"/>
  <c r="C1289" i="25"/>
  <c r="C1286" i="25"/>
  <c r="D1284" i="25"/>
  <c r="F1274" i="25"/>
  <c r="G1274" i="25" s="1"/>
  <c r="D1274" i="25"/>
  <c r="C1274" i="25"/>
  <c r="C1271" i="25" s="1"/>
  <c r="D1267" i="25"/>
  <c r="B1267" i="25"/>
  <c r="B1268" i="25" s="1"/>
  <c r="D1266" i="25"/>
  <c r="D1258" i="25"/>
  <c r="C1258" i="25"/>
  <c r="C1255" i="25" s="1"/>
  <c r="D1253" i="25"/>
  <c r="F1241" i="25" s="1"/>
  <c r="G1241" i="25" s="1"/>
  <c r="D1241" i="25"/>
  <c r="C1241" i="25"/>
  <c r="C1238" i="25"/>
  <c r="D1236" i="25"/>
  <c r="F1223" i="25" s="1"/>
  <c r="G1223" i="25" s="1"/>
  <c r="D1223" i="25"/>
  <c r="C1223" i="25"/>
  <c r="C1220" i="25"/>
  <c r="D1218" i="25"/>
  <c r="F1186" i="25" s="1"/>
  <c r="G1186" i="25" s="1"/>
  <c r="D1211" i="25"/>
  <c r="F1185" i="25" s="1"/>
  <c r="G1185" i="25" s="1"/>
  <c r="D1204" i="25"/>
  <c r="F1184" i="25" s="1"/>
  <c r="G1184" i="25" s="1"/>
  <c r="D1197" i="25"/>
  <c r="D1186" i="25"/>
  <c r="C1186" i="25"/>
  <c r="D1185" i="25"/>
  <c r="C1185" i="25"/>
  <c r="D1184" i="25"/>
  <c r="C1184" i="25"/>
  <c r="F1183" i="25"/>
  <c r="G1183" i="25" s="1"/>
  <c r="D1183" i="25"/>
  <c r="C1183" i="25"/>
  <c r="C1180" i="25" s="1"/>
  <c r="D1178" i="25"/>
  <c r="F1146" i="25" s="1"/>
  <c r="G1146" i="25" s="1"/>
  <c r="D1171" i="25"/>
  <c r="D1164" i="25"/>
  <c r="F1144" i="25" s="1"/>
  <c r="G1144" i="25" s="1"/>
  <c r="D1157" i="25"/>
  <c r="F1143" i="25" s="1"/>
  <c r="G1143" i="25" s="1"/>
  <c r="D1146" i="25"/>
  <c r="C1146" i="25"/>
  <c r="F1145" i="25"/>
  <c r="G1145" i="25" s="1"/>
  <c r="D1145" i="25"/>
  <c r="C1145" i="25"/>
  <c r="D1144" i="25"/>
  <c r="C1144" i="25"/>
  <c r="D1143" i="25"/>
  <c r="C1143" i="25"/>
  <c r="C1140" i="25" s="1"/>
  <c r="D1138" i="25"/>
  <c r="F1106" i="25" s="1"/>
  <c r="G1106" i="25" s="1"/>
  <c r="D1131" i="25"/>
  <c r="F1105" i="25" s="1"/>
  <c r="G1105" i="25" s="1"/>
  <c r="D1124" i="25"/>
  <c r="D1117" i="25"/>
  <c r="F1103" i="25" s="1"/>
  <c r="D1106" i="25"/>
  <c r="C1106" i="25"/>
  <c r="D1105" i="25"/>
  <c r="C1105" i="25"/>
  <c r="F1104" i="25"/>
  <c r="G1104" i="25" s="1"/>
  <c r="D1104" i="25"/>
  <c r="C1104" i="25"/>
  <c r="G1103" i="25"/>
  <c r="D1103" i="25"/>
  <c r="C1103" i="25"/>
  <c r="C1100" i="25" s="1"/>
  <c r="D1098" i="25"/>
  <c r="D1091" i="25"/>
  <c r="F1065" i="25" s="1"/>
  <c r="G1065" i="25" s="1"/>
  <c r="D1084" i="25"/>
  <c r="F1064" i="25" s="1"/>
  <c r="G1064" i="25" s="1"/>
  <c r="D1077" i="25"/>
  <c r="F1063" i="25" s="1"/>
  <c r="G1063" i="25" s="1"/>
  <c r="F1066" i="25"/>
  <c r="G1066" i="25" s="1"/>
  <c r="D1066" i="25"/>
  <c r="C1066" i="25"/>
  <c r="D1065" i="25"/>
  <c r="C1065" i="25"/>
  <c r="D1064" i="25"/>
  <c r="C1064" i="25"/>
  <c r="D1063" i="25"/>
  <c r="C1063" i="25"/>
  <c r="C1060" i="25"/>
  <c r="D1058" i="25"/>
  <c r="F1047" i="25" s="1"/>
  <c r="G1047" i="25" s="1"/>
  <c r="D1047" i="25"/>
  <c r="C1047" i="25"/>
  <c r="C1044" i="25"/>
  <c r="D1024" i="25"/>
  <c r="F1013" i="25"/>
  <c r="G1013" i="25" s="1"/>
  <c r="D1013" i="25"/>
  <c r="C1013" i="25"/>
  <c r="C1010" i="25" s="1"/>
  <c r="D1008" i="25"/>
  <c r="F997" i="25"/>
  <c r="G997" i="25" s="1"/>
  <c r="D997" i="25"/>
  <c r="C997" i="25"/>
  <c r="C994" i="25" s="1"/>
  <c r="D983" i="25"/>
  <c r="F972" i="25" s="1"/>
  <c r="G972" i="25"/>
  <c r="D972" i="25"/>
  <c r="C972" i="25"/>
  <c r="C969" i="25" s="1"/>
  <c r="D967" i="25"/>
  <c r="F956" i="25" s="1"/>
  <c r="G956" i="25" s="1"/>
  <c r="D956" i="25"/>
  <c r="C956" i="25"/>
  <c r="C953" i="25" s="1"/>
  <c r="D951" i="25"/>
  <c r="F940" i="25" s="1"/>
  <c r="G940" i="25" s="1"/>
  <c r="D940" i="25"/>
  <c r="C940" i="25"/>
  <c r="C937" i="25" s="1"/>
  <c r="D935" i="25"/>
  <c r="F924" i="25" s="1"/>
  <c r="G924" i="25" s="1"/>
  <c r="D924" i="25"/>
  <c r="C924" i="25"/>
  <c r="C921" i="25" s="1"/>
  <c r="D919" i="25"/>
  <c r="F908" i="25"/>
  <c r="G908" i="25" s="1"/>
  <c r="D908" i="25"/>
  <c r="C908" i="25"/>
  <c r="C905" i="25" s="1"/>
  <c r="D903" i="25"/>
  <c r="F892" i="25" s="1"/>
  <c r="G892" i="25" s="1"/>
  <c r="G895" i="25"/>
  <c r="D892" i="25"/>
  <c r="C892" i="25"/>
  <c r="C889" i="25" s="1"/>
  <c r="D878" i="25"/>
  <c r="F867" i="25" s="1"/>
  <c r="G867" i="25" s="1"/>
  <c r="D867" i="25"/>
  <c r="C867" i="25"/>
  <c r="C864" i="25" s="1"/>
  <c r="D862" i="25"/>
  <c r="F851" i="25" s="1"/>
  <c r="G851" i="25" s="1"/>
  <c r="D851" i="25"/>
  <c r="C851" i="25"/>
  <c r="C848" i="25" s="1"/>
  <c r="D845" i="25"/>
  <c r="D844" i="25"/>
  <c r="D843" i="25"/>
  <c r="D846" i="25" s="1"/>
  <c r="F832" i="25" s="1"/>
  <c r="G832" i="25" s="1"/>
  <c r="D832" i="25"/>
  <c r="C832" i="25"/>
  <c r="C829" i="25" s="1"/>
  <c r="D824" i="25"/>
  <c r="D827" i="25" s="1"/>
  <c r="F815" i="25" s="1"/>
  <c r="G815" i="25" s="1"/>
  <c r="G816" i="25"/>
  <c r="D815" i="25"/>
  <c r="C815" i="25"/>
  <c r="G812" i="25"/>
  <c r="C812" i="25"/>
  <c r="D810" i="25"/>
  <c r="F800" i="25"/>
  <c r="G800" i="25" s="1"/>
  <c r="D800" i="25"/>
  <c r="C800" i="25"/>
  <c r="C797" i="25" s="1"/>
  <c r="D794" i="25"/>
  <c r="D795" i="25" s="1"/>
  <c r="F785" i="25" s="1"/>
  <c r="G785" i="25" s="1"/>
  <c r="D785" i="25"/>
  <c r="C785" i="25"/>
  <c r="C782" i="25" s="1"/>
  <c r="D1331" i="25" l="1"/>
  <c r="F1320" i="25" s="1"/>
  <c r="G1320" i="25" s="1"/>
  <c r="C9819" i="8"/>
  <c r="C9811" i="8"/>
  <c r="C9803" i="8"/>
  <c r="B9840" i="8"/>
  <c r="C9840" i="8" s="1"/>
  <c r="B9832" i="8"/>
  <c r="D9832" i="8" s="1"/>
  <c r="C9810" i="8"/>
  <c r="C9802" i="8"/>
  <c r="B9839" i="8"/>
  <c r="D9839" i="8" s="1"/>
  <c r="B9831" i="8"/>
  <c r="C9831" i="8" s="1"/>
  <c r="C9797" i="8"/>
  <c r="C9801" i="8"/>
  <c r="B9846" i="8"/>
  <c r="C9846" i="8" s="1"/>
  <c r="B9838" i="8"/>
  <c r="C9838" i="8" s="1"/>
  <c r="B9830" i="8"/>
  <c r="C9830" i="8" s="1"/>
  <c r="B9845" i="8"/>
  <c r="C9845" i="8" s="1"/>
  <c r="B9837" i="8"/>
  <c r="C9837" i="8" s="1"/>
  <c r="B9829" i="8"/>
  <c r="C9829" i="8" s="1"/>
  <c r="C9823" i="8"/>
  <c r="C9807" i="8"/>
  <c r="B9844" i="8"/>
  <c r="D9844" i="8" s="1"/>
  <c r="B9836" i="8"/>
  <c r="D9836" i="8" s="1"/>
  <c r="B9828" i="8"/>
  <c r="C9828" i="8" s="1"/>
  <c r="C9806" i="8"/>
  <c r="C9798" i="8"/>
  <c r="B9843" i="8"/>
  <c r="D9843" i="8" s="1"/>
  <c r="B9835" i="8"/>
  <c r="D9835" i="8" s="1"/>
  <c r="B9827" i="8"/>
  <c r="D9827" i="8" s="1"/>
  <c r="C9805" i="8"/>
  <c r="B9842" i="8"/>
  <c r="C9842" i="8" s="1"/>
  <c r="B9834" i="8"/>
  <c r="C9834" i="8" s="1"/>
  <c r="C9826" i="8"/>
  <c r="C9804" i="8"/>
  <c r="B9841" i="8"/>
  <c r="C9841" i="8" s="1"/>
  <c r="B9833" i="8"/>
  <c r="D9833" i="8" s="1"/>
  <c r="C9825" i="8"/>
  <c r="D9824" i="8"/>
  <c r="D9820" i="8"/>
  <c r="D9816" i="8"/>
  <c r="D9812" i="8"/>
  <c r="D9808" i="8"/>
  <c r="D9804" i="8"/>
  <c r="D9823" i="8"/>
  <c r="D9819" i="8"/>
  <c r="D9815" i="8"/>
  <c r="D9811" i="8"/>
  <c r="D9807" i="8"/>
  <c r="D9803" i="8"/>
  <c r="D9825" i="8"/>
  <c r="D9821" i="8"/>
  <c r="D9817" i="8"/>
  <c r="D9813" i="8"/>
  <c r="D9809" i="8"/>
  <c r="D9805" i="8"/>
  <c r="D9801" i="8"/>
  <c r="C9818" i="8"/>
  <c r="D9826" i="8"/>
  <c r="D9822" i="8"/>
  <c r="D9818" i="8"/>
  <c r="D9814" i="8"/>
  <c r="D9810" i="8"/>
  <c r="D9806" i="8"/>
  <c r="D9802" i="8"/>
  <c r="D9798" i="8"/>
  <c r="C9800" i="8"/>
  <c r="C9799" i="8"/>
  <c r="D9797" i="8"/>
  <c r="C9821" i="8"/>
  <c r="C9817" i="8"/>
  <c r="C9813" i="8"/>
  <c r="C9809" i="8"/>
  <c r="C9824" i="8"/>
  <c r="C9820" i="8"/>
  <c r="C9816" i="8"/>
  <c r="C9812" i="8"/>
  <c r="C9808" i="8"/>
  <c r="C9815" i="8"/>
  <c r="C9822" i="8"/>
  <c r="C9814" i="8"/>
  <c r="C9784" i="8"/>
  <c r="C9785" i="8"/>
  <c r="C9786" i="8"/>
  <c r="C9787" i="8"/>
  <c r="C9788" i="8"/>
  <c r="C9789" i="8"/>
  <c r="C9790" i="8"/>
  <c r="C9791" i="8"/>
  <c r="C9792" i="8"/>
  <c r="C9793" i="8"/>
  <c r="C9794" i="8"/>
  <c r="C9795" i="8"/>
  <c r="C9796" i="8"/>
  <c r="D9784" i="8"/>
  <c r="D9785" i="8"/>
  <c r="D9786" i="8"/>
  <c r="D9787" i="8"/>
  <c r="D9788" i="8"/>
  <c r="D9789" i="8"/>
  <c r="D9790" i="8"/>
  <c r="D9791" i="8"/>
  <c r="D9792" i="8"/>
  <c r="D9793" i="8"/>
  <c r="D9794" i="8"/>
  <c r="D9795" i="8"/>
  <c r="D9796" i="8"/>
  <c r="D1269" i="25"/>
  <c r="F1258" i="25" s="1"/>
  <c r="G1258" i="25" s="1"/>
  <c r="D9840" i="8" l="1"/>
  <c r="D9831" i="8"/>
  <c r="C9843" i="8"/>
  <c r="C9827" i="8"/>
  <c r="D9834" i="8"/>
  <c r="D9841" i="8"/>
  <c r="D9829" i="8"/>
  <c r="D9845" i="8"/>
  <c r="C9839" i="8"/>
  <c r="C9832" i="8"/>
  <c r="C9835" i="8"/>
  <c r="C9844" i="8"/>
  <c r="D9846" i="8"/>
  <c r="D9837" i="8"/>
  <c r="D9838" i="8"/>
  <c r="C9833" i="8"/>
  <c r="C9836" i="8"/>
  <c r="D9828" i="8"/>
  <c r="D9830" i="8"/>
  <c r="D9842" i="8"/>
  <c r="F147" i="24" l="1"/>
  <c r="G147" i="24" s="1"/>
  <c r="D147" i="24"/>
  <c r="C147" i="24"/>
  <c r="G204" i="24"/>
  <c r="C204" i="24"/>
  <c r="G220" i="24"/>
  <c r="C220" i="24"/>
  <c r="G377" i="24"/>
  <c r="C377" i="24"/>
  <c r="G397" i="24"/>
  <c r="C397" i="24"/>
  <c r="G414" i="24"/>
  <c r="C414" i="24"/>
  <c r="B9699" i="8" l="1"/>
  <c r="B9698" i="8"/>
  <c r="B9697" i="8"/>
  <c r="B9696" i="8"/>
  <c r="B9695" i="8"/>
  <c r="B9694" i="8"/>
  <c r="B9693" i="8"/>
  <c r="B9692" i="8"/>
  <c r="C9694" i="8" l="1"/>
  <c r="C9698" i="8"/>
  <c r="C9699" i="8"/>
  <c r="D9694" i="8"/>
  <c r="D9695" i="8"/>
  <c r="D9696" i="8"/>
  <c r="D9697" i="8"/>
  <c r="D9698" i="8"/>
  <c r="D9699" i="8"/>
  <c r="G643" i="23" l="1"/>
  <c r="D643" i="23"/>
  <c r="C643" i="23"/>
  <c r="G642" i="23"/>
  <c r="D642" i="23"/>
  <c r="C642" i="23"/>
  <c r="G633" i="23"/>
  <c r="D633" i="23"/>
  <c r="C633" i="23"/>
  <c r="F632" i="23"/>
  <c r="G632" i="23" s="1"/>
  <c r="D632" i="23"/>
  <c r="C632" i="23"/>
  <c r="D520" i="23" l="1"/>
  <c r="F508" i="23" s="1"/>
  <c r="G508" i="23" s="1"/>
  <c r="D508" i="23"/>
  <c r="C508" i="23"/>
  <c r="C505" i="23" s="1"/>
  <c r="G505" i="23"/>
  <c r="D503" i="23"/>
  <c r="F491" i="23" s="1"/>
  <c r="G491" i="23" s="1"/>
  <c r="D491" i="23"/>
  <c r="C491" i="23"/>
  <c r="C488" i="23" s="1"/>
  <c r="G488" i="23"/>
  <c r="D486" i="23"/>
  <c r="F474" i="23" s="1"/>
  <c r="G474" i="23" s="1"/>
  <c r="D474" i="23"/>
  <c r="C474" i="23"/>
  <c r="C471" i="23" s="1"/>
  <c r="G471" i="23"/>
  <c r="F457" i="23"/>
  <c r="G457" i="23" s="1"/>
  <c r="D457" i="23"/>
  <c r="C457" i="23"/>
  <c r="C454" i="23" s="1"/>
  <c r="G454" i="23"/>
  <c r="F440" i="23" l="1"/>
  <c r="G440" i="23" s="1"/>
  <c r="D440" i="23"/>
  <c r="C440" i="23"/>
  <c r="C437" i="23" s="1"/>
  <c r="G437" i="23"/>
  <c r="F396" i="23"/>
  <c r="G396" i="23" s="1"/>
  <c r="D396" i="23"/>
  <c r="C396" i="23"/>
  <c r="F164" i="23"/>
  <c r="G164" i="23" s="1"/>
  <c r="D164" i="23"/>
  <c r="C164" i="23"/>
  <c r="C161" i="23" s="1"/>
  <c r="F155" i="23"/>
  <c r="G155" i="23" s="1"/>
  <c r="D155" i="23"/>
  <c r="C155" i="23"/>
  <c r="C152" i="23" s="1"/>
  <c r="F145" i="23"/>
  <c r="G145" i="23" s="1"/>
  <c r="D145" i="23"/>
  <c r="C145" i="23"/>
  <c r="F146" i="23"/>
  <c r="G146" i="23" s="1"/>
  <c r="D146" i="23"/>
  <c r="C146" i="23"/>
  <c r="C142" i="23" s="1"/>
  <c r="F90" i="23"/>
  <c r="G90" i="23" s="1"/>
  <c r="D90" i="23"/>
  <c r="C90" i="23"/>
  <c r="C87" i="23" s="1"/>
  <c r="D109" i="23"/>
  <c r="B9639" i="8" l="1"/>
  <c r="F6" i="31" l="1"/>
  <c r="F323" i="13" l="1"/>
  <c r="F322" i="13"/>
  <c r="D323" i="13"/>
  <c r="C323" i="13"/>
  <c r="C319" i="13" s="1"/>
  <c r="D322" i="13"/>
  <c r="C322" i="13"/>
  <c r="F313" i="13"/>
  <c r="F312" i="13"/>
  <c r="D313" i="13"/>
  <c r="C313" i="13"/>
  <c r="C309" i="13" s="1"/>
  <c r="D312" i="13"/>
  <c r="C312" i="13"/>
  <c r="H77" i="13" l="1"/>
  <c r="H61" i="13"/>
  <c r="H306" i="13" l="1"/>
  <c r="H290" i="13"/>
  <c r="H273" i="13"/>
  <c r="H258" i="13"/>
  <c r="H190" i="13"/>
  <c r="H174" i="13"/>
  <c r="H158" i="13"/>
  <c r="H124" i="13"/>
  <c r="H101" i="13"/>
  <c r="H76" i="13"/>
  <c r="H60" i="13"/>
  <c r="H44" i="13"/>
  <c r="H28" i="13"/>
  <c r="H305" i="13" l="1"/>
  <c r="H304" i="13"/>
  <c r="H289" i="13"/>
  <c r="H288" i="13"/>
  <c r="H274" i="13"/>
  <c r="H272" i="13"/>
  <c r="H257" i="13"/>
  <c r="H256" i="13"/>
  <c r="H191" i="13"/>
  <c r="H189" i="13"/>
  <c r="H175" i="13"/>
  <c r="H173" i="13"/>
  <c r="H159" i="13"/>
  <c r="H157" i="13"/>
  <c r="H125" i="13"/>
  <c r="H123" i="13"/>
  <c r="H102" i="13"/>
  <c r="H100" i="13"/>
  <c r="H75" i="13"/>
  <c r="H59" i="13"/>
  <c r="H45" i="13"/>
  <c r="H43" i="13"/>
  <c r="H29" i="13"/>
  <c r="H27" i="13"/>
  <c r="H52" i="23"/>
  <c r="H51" i="23"/>
  <c r="H50" i="23"/>
  <c r="B9638" i="8" l="1"/>
  <c r="B9637" i="8"/>
  <c r="D9640" i="8" l="1"/>
  <c r="C9640" i="8"/>
  <c r="C9639" i="8"/>
  <c r="D9639" i="8"/>
  <c r="D9638" i="8"/>
  <c r="C9637" i="8"/>
  <c r="D9637" i="8"/>
  <c r="C9638" i="8"/>
  <c r="G10" i="25" l="1"/>
  <c r="G10" i="24"/>
  <c r="G7" i="23"/>
  <c r="C7" i="16"/>
  <c r="C6" i="16"/>
  <c r="C5" i="16"/>
  <c r="C11" i="25"/>
  <c r="C10" i="25"/>
  <c r="C11" i="24"/>
  <c r="C10" i="24"/>
  <c r="C8" i="23"/>
  <c r="C7" i="23"/>
  <c r="C7" i="9"/>
  <c r="C9" i="15"/>
  <c r="C7" i="15"/>
  <c r="D125" i="7" l="1"/>
  <c r="G313" i="13"/>
  <c r="G312" i="13"/>
  <c r="G322" i="13"/>
  <c r="G323" i="13"/>
  <c r="C67" i="13" l="1"/>
  <c r="D9873" i="8"/>
  <c r="B9873" i="8"/>
  <c r="D9872" i="8"/>
  <c r="B9872" i="8"/>
  <c r="C9872" i="8"/>
  <c r="D9871" i="8"/>
  <c r="B9871" i="8"/>
  <c r="D291" i="13"/>
  <c r="F280" i="13" s="1"/>
  <c r="G280" i="13" s="1"/>
  <c r="C280" i="13"/>
  <c r="C277" i="13" s="1"/>
  <c r="C9871" i="8" s="1"/>
  <c r="C9873" i="8" l="1"/>
  <c r="D9870" i="8"/>
  <c r="B9870" i="8"/>
  <c r="D275" i="13"/>
  <c r="F264" i="13" s="1"/>
  <c r="G264" i="13" s="1"/>
  <c r="C264" i="13"/>
  <c r="C261" i="13" s="1"/>
  <c r="C9870" i="8" s="1"/>
  <c r="D9869" i="8"/>
  <c r="B9869" i="8"/>
  <c r="D259" i="13" l="1"/>
  <c r="F248" i="13" s="1"/>
  <c r="G248" i="13" s="1"/>
  <c r="C248" i="13"/>
  <c r="C245" i="13" s="1"/>
  <c r="C9869" i="8" s="1"/>
  <c r="C296" i="13"/>
  <c r="B9636" i="8" l="1"/>
  <c r="B9635" i="8"/>
  <c r="B9634" i="8"/>
  <c r="C9634" i="8" l="1"/>
  <c r="D9634" i="8"/>
  <c r="E9634" i="8"/>
  <c r="D9635" i="8"/>
  <c r="C9635" i="8"/>
  <c r="C9636" i="8"/>
  <c r="D9636" i="8"/>
  <c r="D124" i="7" l="1"/>
  <c r="D9868" i="8"/>
  <c r="D9867" i="8"/>
  <c r="D9866" i="8"/>
  <c r="B9868" i="8"/>
  <c r="B9867" i="8"/>
  <c r="B9866" i="8"/>
  <c r="F239" i="13"/>
  <c r="F230" i="13"/>
  <c r="F221" i="13"/>
  <c r="F213" i="13"/>
  <c r="F205" i="13"/>
  <c r="F197" i="13"/>
  <c r="F139" i="13"/>
  <c r="F131" i="13"/>
  <c r="F108" i="13"/>
  <c r="D239" i="13"/>
  <c r="C239" i="13"/>
  <c r="D230" i="13"/>
  <c r="C230" i="13"/>
  <c r="D221" i="13"/>
  <c r="C221" i="13"/>
  <c r="D213" i="13"/>
  <c r="C213" i="13"/>
  <c r="D205" i="13"/>
  <c r="C205" i="13"/>
  <c r="D197" i="13"/>
  <c r="C197" i="13"/>
  <c r="D139" i="13"/>
  <c r="C139" i="13"/>
  <c r="D131" i="13"/>
  <c r="C131" i="13"/>
  <c r="D108" i="13"/>
  <c r="C108" i="13"/>
  <c r="F219" i="25"/>
  <c r="F218" i="25"/>
  <c r="F217" i="25"/>
  <c r="F216" i="25"/>
  <c r="F215" i="25"/>
  <c r="F214" i="25"/>
  <c r="F213" i="25"/>
  <c r="F212" i="25"/>
  <c r="F211" i="25"/>
  <c r="F210" i="25"/>
  <c r="D768" i="25"/>
  <c r="C768" i="25"/>
  <c r="D219" i="25" l="1"/>
  <c r="C219" i="25"/>
  <c r="D218" i="25"/>
  <c r="C218" i="25"/>
  <c r="D217" i="25"/>
  <c r="C217" i="25"/>
  <c r="D216" i="25"/>
  <c r="C216" i="25"/>
  <c r="D215" i="25"/>
  <c r="C215" i="25"/>
  <c r="D214" i="25"/>
  <c r="C214" i="25"/>
  <c r="D213" i="25"/>
  <c r="C213" i="25"/>
  <c r="D212" i="25"/>
  <c r="C212" i="25"/>
  <c r="D211" i="25"/>
  <c r="C211" i="25"/>
  <c r="D210" i="25"/>
  <c r="C210" i="25"/>
  <c r="F417" i="24"/>
  <c r="F416" i="24"/>
  <c r="F415" i="24"/>
  <c r="F400" i="24"/>
  <c r="F399" i="24"/>
  <c r="F398" i="24"/>
  <c r="F378" i="24"/>
  <c r="F241" i="24"/>
  <c r="F233" i="24"/>
  <c r="F219" i="24"/>
  <c r="F218" i="24"/>
  <c r="F217" i="24"/>
  <c r="F203" i="24"/>
  <c r="F202" i="24"/>
  <c r="F201" i="24"/>
  <c r="F193" i="24"/>
  <c r="F181" i="24"/>
  <c r="F149" i="24"/>
  <c r="D417" i="24"/>
  <c r="C417" i="24"/>
  <c r="D416" i="24"/>
  <c r="C416" i="24"/>
  <c r="D415" i="24"/>
  <c r="C415" i="24"/>
  <c r="D400" i="24"/>
  <c r="C400" i="24"/>
  <c r="D399" i="24"/>
  <c r="C399" i="24"/>
  <c r="D398" i="24"/>
  <c r="C398" i="24"/>
  <c r="D378" i="24"/>
  <c r="C378" i="24"/>
  <c r="D241" i="24"/>
  <c r="C241" i="24"/>
  <c r="D233" i="24"/>
  <c r="C233" i="24"/>
  <c r="D219" i="24"/>
  <c r="C219" i="24"/>
  <c r="D218" i="24"/>
  <c r="C218" i="24"/>
  <c r="D217" i="24"/>
  <c r="C217" i="24"/>
  <c r="D203" i="24"/>
  <c r="C203" i="24"/>
  <c r="D202" i="24"/>
  <c r="C202" i="24"/>
  <c r="D201" i="24"/>
  <c r="C201" i="24"/>
  <c r="D193" i="24"/>
  <c r="C193" i="24"/>
  <c r="D181" i="24"/>
  <c r="C181" i="24"/>
  <c r="D149" i="24"/>
  <c r="C149" i="24"/>
  <c r="C148" i="24"/>
  <c r="F623" i="23"/>
  <c r="F622" i="23"/>
  <c r="F613" i="23"/>
  <c r="F612" i="23"/>
  <c r="F603" i="23"/>
  <c r="F602" i="23"/>
  <c r="F593" i="23"/>
  <c r="F424" i="23"/>
  <c r="F407" i="23"/>
  <c r="F355" i="23"/>
  <c r="G355" i="23" s="1"/>
  <c r="F345" i="23"/>
  <c r="F336" i="23"/>
  <c r="F328" i="23"/>
  <c r="F317" i="23"/>
  <c r="F308" i="23"/>
  <c r="F299" i="23"/>
  <c r="F274" i="23"/>
  <c r="F265" i="23"/>
  <c r="F256" i="23"/>
  <c r="F247" i="23"/>
  <c r="F237" i="23"/>
  <c r="F228" i="23"/>
  <c r="F220" i="23"/>
  <c r="F212" i="23"/>
  <c r="F202" i="23"/>
  <c r="F201" i="23"/>
  <c r="F200" i="23"/>
  <c r="F199" i="23"/>
  <c r="F190" i="23"/>
  <c r="F34" i="23"/>
  <c r="F25" i="23"/>
  <c r="D623" i="23"/>
  <c r="C623" i="23"/>
  <c r="D622" i="23"/>
  <c r="C622" i="23"/>
  <c r="D613" i="23"/>
  <c r="C613" i="23"/>
  <c r="D612" i="23"/>
  <c r="C612" i="23"/>
  <c r="D603" i="23"/>
  <c r="C603" i="23"/>
  <c r="D602" i="23"/>
  <c r="C602" i="23"/>
  <c r="D593" i="23"/>
  <c r="C593" i="23"/>
  <c r="D424" i="23"/>
  <c r="C424" i="23"/>
  <c r="D407" i="23"/>
  <c r="C407" i="23"/>
  <c r="D355" i="23"/>
  <c r="C355" i="23"/>
  <c r="D345" i="23"/>
  <c r="C345" i="23"/>
  <c r="D336" i="23"/>
  <c r="C336" i="23"/>
  <c r="D328" i="23"/>
  <c r="C328" i="23"/>
  <c r="D317" i="23"/>
  <c r="C317" i="23"/>
  <c r="D308" i="23"/>
  <c r="C308" i="23"/>
  <c r="D299" i="23"/>
  <c r="C299" i="23"/>
  <c r="D274" i="23"/>
  <c r="C274" i="23"/>
  <c r="D265" i="23"/>
  <c r="C265" i="23"/>
  <c r="D256" i="23"/>
  <c r="C256" i="23"/>
  <c r="D247" i="23"/>
  <c r="C247" i="23"/>
  <c r="D237" i="23"/>
  <c r="C237" i="23"/>
  <c r="D228" i="23"/>
  <c r="C228" i="23"/>
  <c r="D220" i="23"/>
  <c r="C220" i="23"/>
  <c r="D212" i="23"/>
  <c r="C212" i="23"/>
  <c r="D202" i="23"/>
  <c r="C202" i="23"/>
  <c r="D201" i="23"/>
  <c r="C201" i="23"/>
  <c r="D200" i="23"/>
  <c r="C200" i="23"/>
  <c r="D199" i="23"/>
  <c r="C199" i="23"/>
  <c r="D190" i="23"/>
  <c r="C190" i="23"/>
  <c r="D34" i="23"/>
  <c r="C34" i="23"/>
  <c r="D25" i="23"/>
  <c r="C25" i="23"/>
  <c r="F16" i="23"/>
  <c r="D16" i="23"/>
  <c r="C16" i="23"/>
  <c r="B9644" i="8" l="1"/>
  <c r="C9644" i="8" s="1"/>
  <c r="B9645" i="8"/>
  <c r="C9645" i="8" s="1"/>
  <c r="B9646" i="8"/>
  <c r="B9647" i="8"/>
  <c r="B9648" i="8"/>
  <c r="B9649" i="8"/>
  <c r="B9650" i="8"/>
  <c r="B9651" i="8"/>
  <c r="B9652" i="8"/>
  <c r="B9653" i="8"/>
  <c r="B9654" i="8"/>
  <c r="B9655" i="8"/>
  <c r="B9656" i="8"/>
  <c r="D9656" i="8" s="1"/>
  <c r="B9657" i="8"/>
  <c r="B9658" i="8"/>
  <c r="C9658" i="8" s="1"/>
  <c r="B9659" i="8"/>
  <c r="D9659" i="8" s="1"/>
  <c r="B9660" i="8"/>
  <c r="B9661" i="8"/>
  <c r="D9661" i="8" s="1"/>
  <c r="B9662" i="8"/>
  <c r="D9662" i="8" s="1"/>
  <c r="B9663" i="8"/>
  <c r="D9663" i="8" s="1"/>
  <c r="B9664" i="8"/>
  <c r="D9664" i="8" s="1"/>
  <c r="B9665" i="8"/>
  <c r="D9665" i="8" s="1"/>
  <c r="B9666" i="8"/>
  <c r="B9667" i="8"/>
  <c r="D9667" i="8" s="1"/>
  <c r="B9668" i="8"/>
  <c r="D9668" i="8" s="1"/>
  <c r="B9669" i="8"/>
  <c r="D9669" i="8" s="1"/>
  <c r="B9670" i="8"/>
  <c r="D9670" i="8" s="1"/>
  <c r="B9671" i="8"/>
  <c r="D9671" i="8" s="1"/>
  <c r="B9672" i="8"/>
  <c r="D9672" i="8" s="1"/>
  <c r="B9673" i="8"/>
  <c r="D9673" i="8" s="1"/>
  <c r="B9674" i="8"/>
  <c r="B9675" i="8"/>
  <c r="B9676" i="8"/>
  <c r="B9677" i="8"/>
  <c r="B9678" i="8"/>
  <c r="B9679" i="8"/>
  <c r="B9680" i="8"/>
  <c r="B9681" i="8"/>
  <c r="B9682" i="8"/>
  <c r="C9682" i="8" s="1"/>
  <c r="B9683" i="8"/>
  <c r="B9684" i="8"/>
  <c r="B9685" i="8"/>
  <c r="B9686" i="8"/>
  <c r="B9687" i="8"/>
  <c r="B9688" i="8"/>
  <c r="C9688" i="8" s="1"/>
  <c r="B9689" i="8"/>
  <c r="B9690" i="8"/>
  <c r="B9691" i="8"/>
  <c r="B9643" i="8"/>
  <c r="B9703" i="8"/>
  <c r="B9704" i="8"/>
  <c r="B9705" i="8"/>
  <c r="B9706" i="8"/>
  <c r="B9707" i="8"/>
  <c r="B9708" i="8"/>
  <c r="B9709" i="8"/>
  <c r="B9710" i="8"/>
  <c r="B9711" i="8"/>
  <c r="B9712" i="8"/>
  <c r="B9713" i="8"/>
  <c r="B9714" i="8"/>
  <c r="B9715" i="8"/>
  <c r="B9716" i="8"/>
  <c r="B9717" i="8"/>
  <c r="B9718" i="8"/>
  <c r="B9719" i="8"/>
  <c r="B9720" i="8"/>
  <c r="B9721" i="8"/>
  <c r="B9722" i="8"/>
  <c r="B9702" i="8"/>
  <c r="B9738" i="8"/>
  <c r="B9739" i="8"/>
  <c r="B9740" i="8"/>
  <c r="B9741" i="8"/>
  <c r="B9742" i="8"/>
  <c r="B9743" i="8"/>
  <c r="B9744" i="8"/>
  <c r="B9745" i="8"/>
  <c r="B9746" i="8"/>
  <c r="B9747" i="8"/>
  <c r="B9748" i="8"/>
  <c r="B9749" i="8"/>
  <c r="B9750" i="8"/>
  <c r="B9751" i="8"/>
  <c r="B9752" i="8"/>
  <c r="B9753" i="8"/>
  <c r="B9754" i="8"/>
  <c r="B9755" i="8"/>
  <c r="B9756" i="8"/>
  <c r="B9757" i="8"/>
  <c r="B9758" i="8"/>
  <c r="B9759" i="8"/>
  <c r="B9760" i="8"/>
  <c r="B9761" i="8"/>
  <c r="B9762" i="8"/>
  <c r="B9763" i="8"/>
  <c r="B9764" i="8"/>
  <c r="B9765" i="8"/>
  <c r="B9766" i="8"/>
  <c r="B9767" i="8"/>
  <c r="B9768" i="8"/>
  <c r="B9769" i="8"/>
  <c r="B9770" i="8"/>
  <c r="B9771" i="8"/>
  <c r="B9772" i="8"/>
  <c r="B9773" i="8"/>
  <c r="B9774" i="8"/>
  <c r="B9775" i="8"/>
  <c r="B9776" i="8"/>
  <c r="B9777" i="8"/>
  <c r="B9778" i="8"/>
  <c r="B9779" i="8"/>
  <c r="B9780" i="8"/>
  <c r="B9781" i="8"/>
  <c r="B9782" i="8"/>
  <c r="B9783" i="8"/>
  <c r="B9737" i="8"/>
  <c r="D779" i="25"/>
  <c r="F767" i="25" s="1"/>
  <c r="G767" i="25" s="1"/>
  <c r="G768" i="25"/>
  <c r="D767" i="25"/>
  <c r="C767" i="25"/>
  <c r="C764" i="25" s="1"/>
  <c r="D762" i="25"/>
  <c r="F752" i="25" s="1"/>
  <c r="G752" i="25" s="1"/>
  <c r="D752" i="25"/>
  <c r="C752" i="25"/>
  <c r="C749" i="25" s="1"/>
  <c r="D747" i="25"/>
  <c r="F736" i="25" s="1"/>
  <c r="G736" i="25" s="1"/>
  <c r="D736" i="25"/>
  <c r="C736" i="25"/>
  <c r="C733" i="25" s="1"/>
  <c r="D731" i="25"/>
  <c r="F720" i="25" s="1"/>
  <c r="G720" i="25" s="1"/>
  <c r="D720" i="25"/>
  <c r="C720" i="25"/>
  <c r="C717" i="25" s="1"/>
  <c r="D715" i="25"/>
  <c r="F705" i="25" s="1"/>
  <c r="G705" i="25" s="1"/>
  <c r="D705" i="25"/>
  <c r="C705" i="25"/>
  <c r="C702" i="25" s="1"/>
  <c r="D700" i="25"/>
  <c r="F689" i="25" s="1"/>
  <c r="G689" i="25" s="1"/>
  <c r="D689" i="25"/>
  <c r="C689" i="25"/>
  <c r="C686" i="25" s="1"/>
  <c r="D684" i="25"/>
  <c r="F673" i="25" s="1"/>
  <c r="G673" i="25" s="1"/>
  <c r="D673" i="25"/>
  <c r="C673" i="25"/>
  <c r="C670" i="25" s="1"/>
  <c r="D668" i="25"/>
  <c r="F657" i="25" s="1"/>
  <c r="G657" i="25" s="1"/>
  <c r="D657" i="25"/>
  <c r="C657" i="25"/>
  <c r="C654" i="25" s="1"/>
  <c r="D652" i="25"/>
  <c r="F641" i="25" s="1"/>
  <c r="G641" i="25" s="1"/>
  <c r="D641" i="25"/>
  <c r="C641" i="25"/>
  <c r="C638" i="25" s="1"/>
  <c r="D636" i="25"/>
  <c r="F625" i="25" s="1"/>
  <c r="G625" i="25" s="1"/>
  <c r="C625" i="25"/>
  <c r="C622" i="25" s="1"/>
  <c r="D620" i="25"/>
  <c r="F609" i="25" s="1"/>
  <c r="G609" i="25" s="1"/>
  <c r="C609" i="25"/>
  <c r="C606" i="25" s="1"/>
  <c r="D604" i="25"/>
  <c r="F593" i="25" s="1"/>
  <c r="G593" i="25" s="1"/>
  <c r="D593" i="25"/>
  <c r="C593" i="25"/>
  <c r="C590" i="25" s="1"/>
  <c r="D588" i="25"/>
  <c r="F577" i="25" s="1"/>
  <c r="G577" i="25" s="1"/>
  <c r="D577" i="25"/>
  <c r="C577" i="25"/>
  <c r="C574" i="25" s="1"/>
  <c r="D572" i="25"/>
  <c r="F561" i="25" s="1"/>
  <c r="G561" i="25" s="1"/>
  <c r="D561" i="25"/>
  <c r="C561" i="25"/>
  <c r="C558" i="25" s="1"/>
  <c r="D556" i="25"/>
  <c r="F545" i="25" s="1"/>
  <c r="G545" i="25" s="1"/>
  <c r="C542" i="25"/>
  <c r="D540" i="25"/>
  <c r="F529" i="25" s="1"/>
  <c r="G529" i="25" s="1"/>
  <c r="D529" i="25"/>
  <c r="C529" i="25"/>
  <c r="C526" i="25" s="1"/>
  <c r="D524" i="25"/>
  <c r="F513" i="25" s="1"/>
  <c r="G513" i="25" s="1"/>
  <c r="D513" i="25"/>
  <c r="C513" i="25"/>
  <c r="C510" i="25" s="1"/>
  <c r="D508" i="25"/>
  <c r="F497" i="25" s="1"/>
  <c r="G497" i="25" s="1"/>
  <c r="D497" i="25"/>
  <c r="C497" i="25"/>
  <c r="C494" i="25" s="1"/>
  <c r="D492" i="25"/>
  <c r="F481" i="25" s="1"/>
  <c r="G481" i="25" s="1"/>
  <c r="D481" i="25"/>
  <c r="C481" i="25"/>
  <c r="C478" i="25" s="1"/>
  <c r="D476" i="25"/>
  <c r="F465" i="25" s="1"/>
  <c r="G465" i="25" s="1"/>
  <c r="D465" i="25"/>
  <c r="C465" i="25"/>
  <c r="C462" i="25" s="1"/>
  <c r="D460" i="25"/>
  <c r="F449" i="25" s="1"/>
  <c r="G449" i="25" s="1"/>
  <c r="C449" i="25"/>
  <c r="C446" i="25" s="1"/>
  <c r="D444" i="25"/>
  <c r="F433" i="25" s="1"/>
  <c r="G433" i="25" s="1"/>
  <c r="D433" i="25"/>
  <c r="C433" i="25"/>
  <c r="C430" i="25" s="1"/>
  <c r="D428" i="25"/>
  <c r="F417" i="25" s="1"/>
  <c r="G417" i="25" s="1"/>
  <c r="D417" i="25"/>
  <c r="C417" i="25"/>
  <c r="C414" i="25" s="1"/>
  <c r="D412" i="25"/>
  <c r="F401" i="25" s="1"/>
  <c r="G401" i="25" s="1"/>
  <c r="D401" i="25"/>
  <c r="C401" i="25"/>
  <c r="C398" i="25" s="1"/>
  <c r="D396" i="25"/>
  <c r="F385" i="25" s="1"/>
  <c r="G385" i="25" s="1"/>
  <c r="C385" i="25"/>
  <c r="C382" i="25" s="1"/>
  <c r="D380" i="25"/>
  <c r="F369" i="25" s="1"/>
  <c r="G369" i="25" s="1"/>
  <c r="D369" i="25"/>
  <c r="C369" i="25"/>
  <c r="C366" i="25" s="1"/>
  <c r="D364" i="25"/>
  <c r="F353" i="25" s="1"/>
  <c r="G353" i="25" s="1"/>
  <c r="D353" i="25"/>
  <c r="C353" i="25"/>
  <c r="C350" i="25" s="1"/>
  <c r="D348" i="25"/>
  <c r="F337" i="25" s="1"/>
  <c r="G337" i="25" s="1"/>
  <c r="D337" i="25"/>
  <c r="C337" i="25"/>
  <c r="C334" i="25" s="1"/>
  <c r="D332" i="25"/>
  <c r="F321" i="25" s="1"/>
  <c r="G321" i="25" s="1"/>
  <c r="C321" i="25"/>
  <c r="C318" i="25" s="1"/>
  <c r="D316" i="25"/>
  <c r="F305" i="25" s="1"/>
  <c r="G305" i="25" s="1"/>
  <c r="C305" i="25"/>
  <c r="C302" i="25" s="1"/>
  <c r="D300" i="25"/>
  <c r="F289" i="25" s="1"/>
  <c r="G289" i="25" s="1"/>
  <c r="D289" i="25"/>
  <c r="C289" i="25"/>
  <c r="C286" i="25" s="1"/>
  <c r="D284" i="25"/>
  <c r="F273" i="25" s="1"/>
  <c r="G273" i="25" s="1"/>
  <c r="D273" i="25"/>
  <c r="C273" i="25"/>
  <c r="C270" i="25" s="1"/>
  <c r="D268" i="25"/>
  <c r="F257" i="25" s="1"/>
  <c r="G257" i="25" s="1"/>
  <c r="D257" i="25"/>
  <c r="C257" i="25"/>
  <c r="C254" i="25" s="1"/>
  <c r="D252" i="25"/>
  <c r="F241" i="25" s="1"/>
  <c r="G241" i="25" s="1"/>
  <c r="C241" i="25"/>
  <c r="C238" i="25" s="1"/>
  <c r="D236" i="25"/>
  <c r="F220" i="25" s="1"/>
  <c r="G220" i="25" s="1"/>
  <c r="D220" i="25"/>
  <c r="C220" i="25"/>
  <c r="G219" i="25"/>
  <c r="G218" i="25"/>
  <c r="G217" i="25"/>
  <c r="G216" i="25"/>
  <c r="G215" i="25"/>
  <c r="G214" i="25"/>
  <c r="G213" i="25"/>
  <c r="G212" i="25"/>
  <c r="G211" i="25"/>
  <c r="G210" i="25"/>
  <c r="C207" i="25"/>
  <c r="D205" i="25"/>
  <c r="F194" i="25" s="1"/>
  <c r="G194" i="25" s="1"/>
  <c r="C194" i="25"/>
  <c r="C191" i="25" s="1"/>
  <c r="D189" i="25"/>
  <c r="F178" i="25" s="1"/>
  <c r="G178" i="25" s="1"/>
  <c r="C178" i="25"/>
  <c r="C175" i="25" s="1"/>
  <c r="D173" i="25"/>
  <c r="F162" i="25" s="1"/>
  <c r="G162" i="25" s="1"/>
  <c r="C162" i="25"/>
  <c r="C159" i="25" s="1"/>
  <c r="D157" i="25"/>
  <c r="F146" i="25" s="1"/>
  <c r="G146" i="25" s="1"/>
  <c r="C146" i="25"/>
  <c r="C143" i="25" s="1"/>
  <c r="D141" i="25"/>
  <c r="F130" i="25" s="1"/>
  <c r="G130" i="25" s="1"/>
  <c r="C130" i="25"/>
  <c r="C127" i="25" s="1"/>
  <c r="D125" i="25"/>
  <c r="F115" i="25" s="1"/>
  <c r="G115" i="25" s="1"/>
  <c r="C115" i="25"/>
  <c r="C112" i="25" s="1"/>
  <c r="D110" i="25"/>
  <c r="F99" i="25" s="1"/>
  <c r="G99" i="25" s="1"/>
  <c r="C99" i="25"/>
  <c r="C96" i="25" s="1"/>
  <c r="D94" i="25"/>
  <c r="F83" i="25" s="1"/>
  <c r="G83" i="25" s="1"/>
  <c r="C83" i="25"/>
  <c r="C80" i="25" s="1"/>
  <c r="D78" i="25"/>
  <c r="F67" i="25" s="1"/>
  <c r="G67" i="25" s="1"/>
  <c r="C67" i="25"/>
  <c r="C64" i="25" s="1"/>
  <c r="D62" i="25"/>
  <c r="F51" i="25" s="1"/>
  <c r="G51" i="25" s="1"/>
  <c r="C51" i="25"/>
  <c r="C48" i="25" s="1"/>
  <c r="D46" i="25"/>
  <c r="F35" i="25" s="1"/>
  <c r="G35" i="25" s="1"/>
  <c r="C35" i="25"/>
  <c r="C32" i="25" s="1"/>
  <c r="D30" i="25"/>
  <c r="F18" i="25" s="1"/>
  <c r="C18" i="25"/>
  <c r="C15" i="25" s="1"/>
  <c r="E9573" i="8" l="1"/>
  <c r="D1605" i="25"/>
  <c r="D1514" i="25"/>
  <c r="D1394" i="25"/>
  <c r="D1322" i="25"/>
  <c r="D1244" i="25"/>
  <c r="D1149" i="25"/>
  <c r="D1041" i="25"/>
  <c r="F67" i="30"/>
  <c r="G67" i="30" s="1"/>
  <c r="D1638" i="25"/>
  <c r="D1567" i="25"/>
  <c r="D1499" i="25"/>
  <c r="D1378" i="25"/>
  <c r="D1307" i="25"/>
  <c r="D1148" i="25"/>
  <c r="D1040" i="25"/>
  <c r="D1245" i="25"/>
  <c r="D1637" i="25"/>
  <c r="D1566" i="25"/>
  <c r="D1498" i="25"/>
  <c r="D1370" i="25"/>
  <c r="D1292" i="25"/>
  <c r="D1228" i="25"/>
  <c r="D1109" i="25"/>
  <c r="D1188" i="25"/>
  <c r="D1622" i="25"/>
  <c r="D1547" i="25"/>
  <c r="D1469" i="25"/>
  <c r="D1369" i="25"/>
  <c r="D1291" i="25"/>
  <c r="D1227" i="25"/>
  <c r="D1108" i="25"/>
  <c r="D1032" i="25"/>
  <c r="D894" i="25"/>
  <c r="D1621" i="25"/>
  <c r="D1546" i="25"/>
  <c r="D1468" i="25"/>
  <c r="D1354" i="25"/>
  <c r="D1276" i="25"/>
  <c r="D1069" i="25"/>
  <c r="D1031" i="25"/>
  <c r="D1323" i="25"/>
  <c r="D1531" i="25"/>
  <c r="D1410" i="25"/>
  <c r="D1353" i="25"/>
  <c r="D1261" i="25"/>
  <c r="D1068" i="25"/>
  <c r="D895" i="25"/>
  <c r="D1515" i="25"/>
  <c r="D1049" i="25"/>
  <c r="D1530" i="25"/>
  <c r="D1409" i="25"/>
  <c r="D1338" i="25"/>
  <c r="D1260" i="25"/>
  <c r="D1189" i="25"/>
  <c r="D1050" i="25"/>
  <c r="D1606" i="25"/>
  <c r="D1393" i="25"/>
  <c r="F255" i="30"/>
  <c r="G255" i="30" s="1"/>
  <c r="D254" i="30"/>
  <c r="D235" i="30"/>
  <c r="F213" i="30"/>
  <c r="G213" i="30" s="1"/>
  <c r="D212" i="30"/>
  <c r="D193" i="30"/>
  <c r="F171" i="30"/>
  <c r="G171" i="30" s="1"/>
  <c r="D170" i="30"/>
  <c r="D151" i="30"/>
  <c r="F129" i="30"/>
  <c r="G129" i="30" s="1"/>
  <c r="D128" i="30"/>
  <c r="D108" i="30"/>
  <c r="F86" i="30"/>
  <c r="G86" i="30" s="1"/>
  <c r="D85" i="30"/>
  <c r="D65" i="30"/>
  <c r="F42" i="30"/>
  <c r="G42" i="30" s="1"/>
  <c r="D41" i="30"/>
  <c r="F254" i="30"/>
  <c r="G254" i="30" s="1"/>
  <c r="C254" i="30"/>
  <c r="B265" i="30" s="1"/>
  <c r="C235" i="30"/>
  <c r="B246" i="30" s="1"/>
  <c r="F212" i="30"/>
  <c r="G212" i="30" s="1"/>
  <c r="C212" i="30"/>
  <c r="B223" i="30" s="1"/>
  <c r="C193" i="30"/>
  <c r="B204" i="30" s="1"/>
  <c r="F170" i="30"/>
  <c r="G170" i="30" s="1"/>
  <c r="C170" i="30"/>
  <c r="B181" i="30" s="1"/>
  <c r="C151" i="30"/>
  <c r="B162" i="30" s="1"/>
  <c r="F128" i="30"/>
  <c r="G128" i="30" s="1"/>
  <c r="C128" i="30"/>
  <c r="B139" i="30" s="1"/>
  <c r="C108" i="30"/>
  <c r="B120" i="30" s="1"/>
  <c r="F85" i="30"/>
  <c r="G85" i="30" s="1"/>
  <c r="C85" i="30"/>
  <c r="B96" i="30" s="1"/>
  <c r="C65" i="30"/>
  <c r="B77" i="30" s="1"/>
  <c r="F41" i="30"/>
  <c r="G41" i="30" s="1"/>
  <c r="C41" i="30"/>
  <c r="B53" i="30" s="1"/>
  <c r="D258" i="30"/>
  <c r="F237" i="30"/>
  <c r="G237" i="30" s="1"/>
  <c r="D234" i="30"/>
  <c r="D216" i="30"/>
  <c r="F195" i="30"/>
  <c r="G195" i="30" s="1"/>
  <c r="D192" i="30"/>
  <c r="D174" i="30"/>
  <c r="F153" i="30"/>
  <c r="G153" i="30" s="1"/>
  <c r="D150" i="30"/>
  <c r="D132" i="30"/>
  <c r="F110" i="30"/>
  <c r="G110" i="30" s="1"/>
  <c r="D107" i="30"/>
  <c r="D89" i="30"/>
  <c r="D64" i="30"/>
  <c r="D45" i="30"/>
  <c r="D42" i="30"/>
  <c r="C258" i="30"/>
  <c r="B269" i="30" s="1"/>
  <c r="F235" i="30"/>
  <c r="G235" i="30" s="1"/>
  <c r="C234" i="30"/>
  <c r="B245" i="30" s="1"/>
  <c r="C216" i="30"/>
  <c r="B227" i="30" s="1"/>
  <c r="F193" i="30"/>
  <c r="G193" i="30" s="1"/>
  <c r="C192" i="30"/>
  <c r="B203" i="30" s="1"/>
  <c r="C174" i="30"/>
  <c r="B185" i="30" s="1"/>
  <c r="F151" i="30"/>
  <c r="G151" i="30" s="1"/>
  <c r="C150" i="30"/>
  <c r="B161" i="30" s="1"/>
  <c r="C132" i="30"/>
  <c r="B143" i="30" s="1"/>
  <c r="F108" i="30"/>
  <c r="G108" i="30" s="1"/>
  <c r="C107" i="30"/>
  <c r="B119" i="30" s="1"/>
  <c r="C89" i="30"/>
  <c r="B100" i="30" s="1"/>
  <c r="F65" i="30"/>
  <c r="G65" i="30" s="1"/>
  <c r="C64" i="30"/>
  <c r="B76" i="30" s="1"/>
  <c r="C45" i="30"/>
  <c r="B57" i="30" s="1"/>
  <c r="D256" i="30"/>
  <c r="F234" i="30"/>
  <c r="G234" i="30" s="1"/>
  <c r="D233" i="30"/>
  <c r="D214" i="30"/>
  <c r="F192" i="30"/>
  <c r="G192" i="30" s="1"/>
  <c r="D191" i="30"/>
  <c r="D172" i="30"/>
  <c r="F150" i="30"/>
  <c r="G150" i="30" s="1"/>
  <c r="D149" i="30"/>
  <c r="D130" i="30"/>
  <c r="F107" i="30"/>
  <c r="G107" i="30" s="1"/>
  <c r="D106" i="30"/>
  <c r="D87" i="30"/>
  <c r="F64" i="30"/>
  <c r="G64" i="30" s="1"/>
  <c r="D63" i="30"/>
  <c r="D43" i="30"/>
  <c r="C256" i="30"/>
  <c r="B267" i="30" s="1"/>
  <c r="F233" i="30"/>
  <c r="G233" i="30" s="1"/>
  <c r="G238" i="30" s="1"/>
  <c r="F283" i="30" s="1"/>
  <c r="G283" i="30" s="1"/>
  <c r="C233" i="30"/>
  <c r="B244" i="30" s="1"/>
  <c r="C214" i="30"/>
  <c r="B225" i="30" s="1"/>
  <c r="F191" i="30"/>
  <c r="G191" i="30" s="1"/>
  <c r="G196" i="30" s="1"/>
  <c r="F281" i="30" s="1"/>
  <c r="G281" i="30" s="1"/>
  <c r="C191" i="30"/>
  <c r="B202" i="30" s="1"/>
  <c r="C172" i="30"/>
  <c r="B183" i="30" s="1"/>
  <c r="F149" i="30"/>
  <c r="G149" i="30" s="1"/>
  <c r="G154" i="30" s="1"/>
  <c r="F279" i="30" s="1"/>
  <c r="G279" i="30" s="1"/>
  <c r="C149" i="30"/>
  <c r="B160" i="30" s="1"/>
  <c r="C130" i="30"/>
  <c r="B141" i="30" s="1"/>
  <c r="F106" i="30"/>
  <c r="G106" i="30" s="1"/>
  <c r="C106" i="30"/>
  <c r="B118" i="30" s="1"/>
  <c r="C87" i="30"/>
  <c r="B98" i="30" s="1"/>
  <c r="F63" i="30"/>
  <c r="G63" i="30" s="1"/>
  <c r="C63" i="30"/>
  <c r="B75" i="30" s="1"/>
  <c r="C43" i="30"/>
  <c r="B55" i="30" s="1"/>
  <c r="F258" i="30"/>
  <c r="G258" i="30" s="1"/>
  <c r="D255" i="30"/>
  <c r="D237" i="30"/>
  <c r="F216" i="30"/>
  <c r="G216" i="30" s="1"/>
  <c r="D213" i="30"/>
  <c r="D195" i="30"/>
  <c r="F174" i="30"/>
  <c r="G174" i="30" s="1"/>
  <c r="D171" i="30"/>
  <c r="D153" i="30"/>
  <c r="F132" i="30"/>
  <c r="G132" i="30" s="1"/>
  <c r="D129" i="30"/>
  <c r="D110" i="30"/>
  <c r="F89" i="30"/>
  <c r="G89" i="30" s="1"/>
  <c r="D86" i="30"/>
  <c r="D67" i="30"/>
  <c r="F45" i="30"/>
  <c r="G45" i="30" s="1"/>
  <c r="F256" i="30"/>
  <c r="G256" i="30" s="1"/>
  <c r="C255" i="30"/>
  <c r="B266" i="30" s="1"/>
  <c r="C237" i="30"/>
  <c r="B248" i="30" s="1"/>
  <c r="F214" i="30"/>
  <c r="G214" i="30" s="1"/>
  <c r="C213" i="30"/>
  <c r="B224" i="30" s="1"/>
  <c r="C195" i="30"/>
  <c r="B206" i="30" s="1"/>
  <c r="F172" i="30"/>
  <c r="G172" i="30" s="1"/>
  <c r="C171" i="30"/>
  <c r="B182" i="30" s="1"/>
  <c r="C153" i="30"/>
  <c r="B164" i="30" s="1"/>
  <c r="F130" i="30"/>
  <c r="G130" i="30" s="1"/>
  <c r="C129" i="30"/>
  <c r="B140" i="30" s="1"/>
  <c r="C110" i="30"/>
  <c r="B122" i="30" s="1"/>
  <c r="F87" i="30"/>
  <c r="G87" i="30" s="1"/>
  <c r="C86" i="30"/>
  <c r="B97" i="30" s="1"/>
  <c r="C67" i="30"/>
  <c r="B79" i="30" s="1"/>
  <c r="F43" i="30"/>
  <c r="G43" i="30" s="1"/>
  <c r="C42" i="30"/>
  <c r="B54" i="30" s="1"/>
  <c r="D1016" i="25"/>
  <c r="C991" i="25"/>
  <c r="C959" i="25"/>
  <c r="D910" i="25"/>
  <c r="D837" i="25"/>
  <c r="C433" i="24"/>
  <c r="C480" i="24"/>
  <c r="C491" i="24"/>
  <c r="D587" i="24"/>
  <c r="D1015" i="25"/>
  <c r="D990" i="25"/>
  <c r="D958" i="25"/>
  <c r="D886" i="25"/>
  <c r="D836" i="25"/>
  <c r="D420" i="24"/>
  <c r="D449" i="24"/>
  <c r="D479" i="24"/>
  <c r="D1000" i="25"/>
  <c r="C990" i="25"/>
  <c r="C958" i="25"/>
  <c r="D885" i="25"/>
  <c r="D835" i="25"/>
  <c r="C420" i="24"/>
  <c r="C449" i="24"/>
  <c r="C479" i="24"/>
  <c r="D634" i="24"/>
  <c r="C1000" i="25"/>
  <c r="D975" i="25"/>
  <c r="D943" i="25"/>
  <c r="D870" i="25"/>
  <c r="D833" i="25"/>
  <c r="D419" i="24"/>
  <c r="D464" i="24"/>
  <c r="D999" i="25"/>
  <c r="C975" i="25"/>
  <c r="D942" i="25"/>
  <c r="D869" i="25"/>
  <c r="C419" i="24"/>
  <c r="C464" i="24"/>
  <c r="D586" i="24"/>
  <c r="C999" i="25"/>
  <c r="D974" i="25"/>
  <c r="D927" i="25"/>
  <c r="D854" i="25"/>
  <c r="D819" i="25"/>
  <c r="D434" i="24"/>
  <c r="D492" i="24"/>
  <c r="D539" i="24"/>
  <c r="C974" i="25"/>
  <c r="D926" i="25"/>
  <c r="D853" i="25"/>
  <c r="D818" i="25"/>
  <c r="C434" i="24"/>
  <c r="C492" i="24"/>
  <c r="D538" i="24"/>
  <c r="D991" i="25"/>
  <c r="D959" i="25"/>
  <c r="D911" i="25"/>
  <c r="D838" i="25"/>
  <c r="D433" i="24"/>
  <c r="D480" i="24"/>
  <c r="D491" i="24"/>
  <c r="D22" i="29"/>
  <c r="C16" i="29"/>
  <c r="F911" i="25"/>
  <c r="G911" i="25" s="1"/>
  <c r="C22" i="29"/>
  <c r="F22" i="29"/>
  <c r="G22" i="29" s="1"/>
  <c r="D21" i="29"/>
  <c r="F21" i="29"/>
  <c r="G21" i="29" s="1"/>
  <c r="C21" i="29"/>
  <c r="F20" i="29"/>
  <c r="G20" i="29" s="1"/>
  <c r="D20" i="29"/>
  <c r="C20" i="29"/>
  <c r="D16" i="29"/>
  <c r="F16" i="29"/>
  <c r="G16" i="29" s="1"/>
  <c r="F83" i="13"/>
  <c r="G83" i="13" s="1"/>
  <c r="D83" i="13"/>
  <c r="C83" i="13"/>
  <c r="F44" i="26"/>
  <c r="G44" i="26" s="1"/>
  <c r="C126" i="26"/>
  <c r="C64" i="26"/>
  <c r="D24" i="26"/>
  <c r="F65" i="26"/>
  <c r="G65" i="26" s="1"/>
  <c r="D85" i="26"/>
  <c r="D45" i="26"/>
  <c r="F64" i="26"/>
  <c r="G64" i="26" s="1"/>
  <c r="C85" i="26"/>
  <c r="C45" i="26"/>
  <c r="D23" i="26"/>
  <c r="F85" i="26"/>
  <c r="G85" i="26" s="1"/>
  <c r="D106" i="26"/>
  <c r="D84" i="26"/>
  <c r="D44" i="26"/>
  <c r="C23" i="26"/>
  <c r="F106" i="26"/>
  <c r="G106" i="26" s="1"/>
  <c r="F84" i="26"/>
  <c r="G84" i="26" s="1"/>
  <c r="C106" i="26"/>
  <c r="C84" i="26"/>
  <c r="C44" i="26"/>
  <c r="F127" i="26"/>
  <c r="G127" i="26" s="1"/>
  <c r="F105" i="26"/>
  <c r="G105" i="26" s="1"/>
  <c r="D127" i="26"/>
  <c r="D105" i="26"/>
  <c r="D65" i="26"/>
  <c r="F126" i="26"/>
  <c r="G126" i="26" s="1"/>
  <c r="F24" i="26"/>
  <c r="G24" i="26" s="1"/>
  <c r="H13" i="26" s="1"/>
  <c r="E9487" i="8" s="1"/>
  <c r="C127" i="26"/>
  <c r="C105" i="26"/>
  <c r="C65" i="26"/>
  <c r="F45" i="26"/>
  <c r="G45" i="26" s="1"/>
  <c r="F23" i="26"/>
  <c r="G23" i="26" s="1"/>
  <c r="D126" i="26"/>
  <c r="D64" i="26"/>
  <c r="C24" i="26"/>
  <c r="F158" i="26"/>
  <c r="G158" i="26" s="1"/>
  <c r="G159" i="26" s="1"/>
  <c r="C150" i="26"/>
  <c r="D158" i="26"/>
  <c r="C158" i="26"/>
  <c r="F142" i="26"/>
  <c r="G142" i="26" s="1"/>
  <c r="G143" i="26" s="1"/>
  <c r="D142" i="26"/>
  <c r="F150" i="26"/>
  <c r="G150" i="26" s="1"/>
  <c r="G151" i="26" s="1"/>
  <c r="C142" i="26"/>
  <c r="D150" i="26"/>
  <c r="F646" i="23"/>
  <c r="G646" i="23" s="1"/>
  <c r="C646" i="23"/>
  <c r="F645" i="23"/>
  <c r="G645" i="23" s="1"/>
  <c r="D645" i="23"/>
  <c r="C645" i="23"/>
  <c r="D636" i="23"/>
  <c r="F636" i="23"/>
  <c r="G636" i="23" s="1"/>
  <c r="C636" i="23"/>
  <c r="F635" i="23"/>
  <c r="G635" i="23" s="1"/>
  <c r="D635" i="23"/>
  <c r="C635" i="23"/>
  <c r="D646" i="23"/>
  <c r="E9640" i="8"/>
  <c r="F685" i="24"/>
  <c r="G685" i="24" s="1"/>
  <c r="G686" i="24" s="1"/>
  <c r="H680" i="24" s="1"/>
  <c r="E9731" i="8" s="1"/>
  <c r="F480" i="24"/>
  <c r="G480" i="24" s="1"/>
  <c r="C587" i="24"/>
  <c r="F634" i="24"/>
  <c r="G634" i="24" s="1"/>
  <c r="G635" i="24" s="1"/>
  <c r="H626" i="24" s="1"/>
  <c r="E9730" i="8" s="1"/>
  <c r="F479" i="24"/>
  <c r="G479" i="24" s="1"/>
  <c r="C586" i="24"/>
  <c r="F587" i="24"/>
  <c r="G587" i="24" s="1"/>
  <c r="F464" i="24"/>
  <c r="G464" i="24" s="1"/>
  <c r="G465" i="24" s="1"/>
  <c r="H459" i="24" s="1"/>
  <c r="E9725" i="8" s="1"/>
  <c r="C539" i="24"/>
  <c r="F586" i="24"/>
  <c r="G586" i="24" s="1"/>
  <c r="F449" i="24"/>
  <c r="G449" i="24" s="1"/>
  <c r="G450" i="24" s="1"/>
  <c r="H444" i="24" s="1"/>
  <c r="E9724" i="8" s="1"/>
  <c r="C538" i="24"/>
  <c r="F539" i="24"/>
  <c r="G539" i="24" s="1"/>
  <c r="F434" i="24"/>
  <c r="G434" i="24" s="1"/>
  <c r="F538" i="24"/>
  <c r="G538" i="24" s="1"/>
  <c r="F433" i="24"/>
  <c r="G433" i="24" s="1"/>
  <c r="F492" i="24"/>
  <c r="G492" i="24" s="1"/>
  <c r="C685" i="24"/>
  <c r="F491" i="24"/>
  <c r="G491" i="24" s="1"/>
  <c r="C634" i="24"/>
  <c r="F1605" i="25"/>
  <c r="G1605" i="25" s="1"/>
  <c r="F1514" i="25"/>
  <c r="G1514" i="25" s="1"/>
  <c r="F1409" i="25"/>
  <c r="G1409" i="25" s="1"/>
  <c r="F1338" i="25"/>
  <c r="G1338" i="25" s="1"/>
  <c r="G1339" i="25" s="1"/>
  <c r="H1333" i="25" s="1"/>
  <c r="E9831" i="8" s="1"/>
  <c r="F1260" i="25"/>
  <c r="G1260" i="25" s="1"/>
  <c r="F1148" i="25"/>
  <c r="G1148" i="25" s="1"/>
  <c r="F1040" i="25"/>
  <c r="G1040" i="25" s="1"/>
  <c r="F990" i="25"/>
  <c r="G990" i="25" s="1"/>
  <c r="F926" i="25"/>
  <c r="G926" i="25" s="1"/>
  <c r="F854" i="25"/>
  <c r="G854" i="25" s="1"/>
  <c r="F802" i="25"/>
  <c r="G802" i="25" s="1"/>
  <c r="G803" i="25" s="1"/>
  <c r="H797" i="25" s="1"/>
  <c r="C1567" i="25"/>
  <c r="C1499" i="25"/>
  <c r="C1394" i="25"/>
  <c r="C1323" i="25"/>
  <c r="C1245" i="25"/>
  <c r="C1109" i="25"/>
  <c r="C1032" i="25"/>
  <c r="C911" i="25"/>
  <c r="C854" i="25"/>
  <c r="C802" i="25"/>
  <c r="F833" i="25"/>
  <c r="G833" i="25" s="1"/>
  <c r="F1567" i="25"/>
  <c r="G1567" i="25" s="1"/>
  <c r="F1499" i="25"/>
  <c r="G1499" i="25" s="1"/>
  <c r="F1394" i="25"/>
  <c r="G1394" i="25" s="1"/>
  <c r="F1323" i="25"/>
  <c r="G1323" i="25" s="1"/>
  <c r="F1245" i="25"/>
  <c r="G1245" i="25" s="1"/>
  <c r="F1109" i="25"/>
  <c r="G1109" i="25" s="1"/>
  <c r="F1032" i="25"/>
  <c r="G1032" i="25" s="1"/>
  <c r="F975" i="25"/>
  <c r="G975" i="25" s="1"/>
  <c r="F853" i="25"/>
  <c r="G853" i="25" s="1"/>
  <c r="F787" i="25"/>
  <c r="G787" i="25" s="1"/>
  <c r="G788" i="25" s="1"/>
  <c r="H782" i="25" s="1"/>
  <c r="C1566" i="25"/>
  <c r="C1498" i="25"/>
  <c r="C1393" i="25"/>
  <c r="C1322" i="25"/>
  <c r="C1244" i="25"/>
  <c r="C1108" i="25"/>
  <c r="C1031" i="25"/>
  <c r="C910" i="25"/>
  <c r="C853" i="25"/>
  <c r="C787" i="25"/>
  <c r="C833" i="25"/>
  <c r="F1566" i="25"/>
  <c r="G1566" i="25" s="1"/>
  <c r="F1498" i="25"/>
  <c r="G1498" i="25" s="1"/>
  <c r="F1393" i="25"/>
  <c r="G1393" i="25" s="1"/>
  <c r="F1322" i="25"/>
  <c r="G1322" i="25" s="1"/>
  <c r="F1244" i="25"/>
  <c r="G1244" i="25" s="1"/>
  <c r="F1108" i="25"/>
  <c r="G1108" i="25" s="1"/>
  <c r="F1031" i="25"/>
  <c r="G1031" i="25" s="1"/>
  <c r="F974" i="25"/>
  <c r="G974" i="25" s="1"/>
  <c r="F910" i="25"/>
  <c r="G910" i="25" s="1"/>
  <c r="F838" i="25"/>
  <c r="G838" i="25" s="1"/>
  <c r="C1638" i="25"/>
  <c r="C1547" i="25"/>
  <c r="C1469" i="25"/>
  <c r="C1378" i="25"/>
  <c r="C1307" i="25"/>
  <c r="C1228" i="25"/>
  <c r="C1069" i="25"/>
  <c r="C1016" i="25"/>
  <c r="C895" i="25"/>
  <c r="C838" i="25"/>
  <c r="F1638" i="25"/>
  <c r="G1638" i="25" s="1"/>
  <c r="F1547" i="25"/>
  <c r="G1547" i="25" s="1"/>
  <c r="F1469" i="25"/>
  <c r="G1469" i="25" s="1"/>
  <c r="F1378" i="25"/>
  <c r="G1378" i="25" s="1"/>
  <c r="G1379" i="25" s="1"/>
  <c r="H1373" i="25" s="1"/>
  <c r="E9834" i="8" s="1"/>
  <c r="F1307" i="25"/>
  <c r="G1307" i="25" s="1"/>
  <c r="G1308" i="25" s="1"/>
  <c r="H1302" i="25" s="1"/>
  <c r="E9829" i="8" s="1"/>
  <c r="F1228" i="25"/>
  <c r="G1228" i="25" s="1"/>
  <c r="F1069" i="25"/>
  <c r="G1069" i="25" s="1"/>
  <c r="F1016" i="25"/>
  <c r="G1016" i="25" s="1"/>
  <c r="F959" i="25"/>
  <c r="G959" i="25" s="1"/>
  <c r="F894" i="25"/>
  <c r="G894" i="25" s="1"/>
  <c r="G896" i="25" s="1"/>
  <c r="H889" i="25" s="1"/>
  <c r="F837" i="25"/>
  <c r="G837" i="25" s="1"/>
  <c r="C1637" i="25"/>
  <c r="C1546" i="25"/>
  <c r="C1468" i="25"/>
  <c r="C1370" i="25"/>
  <c r="C1292" i="25"/>
  <c r="C1227" i="25"/>
  <c r="C1068" i="25"/>
  <c r="C1015" i="25"/>
  <c r="C894" i="25"/>
  <c r="C837" i="25"/>
  <c r="F1637" i="25"/>
  <c r="G1637" i="25" s="1"/>
  <c r="F1546" i="25"/>
  <c r="G1546" i="25" s="1"/>
  <c r="F1468" i="25"/>
  <c r="G1468" i="25" s="1"/>
  <c r="F1370" i="25"/>
  <c r="G1370" i="25" s="1"/>
  <c r="F1292" i="25"/>
  <c r="G1292" i="25" s="1"/>
  <c r="F1227" i="25"/>
  <c r="G1227" i="25" s="1"/>
  <c r="F1068" i="25"/>
  <c r="G1068" i="25" s="1"/>
  <c r="F1015" i="25"/>
  <c r="G1015" i="25" s="1"/>
  <c r="F958" i="25"/>
  <c r="G958" i="25" s="1"/>
  <c r="F886" i="25"/>
  <c r="G886" i="25" s="1"/>
  <c r="F836" i="25"/>
  <c r="G836" i="25" s="1"/>
  <c r="C1622" i="25"/>
  <c r="C1531" i="25"/>
  <c r="C1429" i="25"/>
  <c r="C1369" i="25"/>
  <c r="C1291" i="25"/>
  <c r="C1189" i="25"/>
  <c r="C1050" i="25"/>
  <c r="C943" i="25"/>
  <c r="C886" i="25"/>
  <c r="C836" i="25"/>
  <c r="F1622" i="25"/>
  <c r="G1622" i="25" s="1"/>
  <c r="F1531" i="25"/>
  <c r="G1531" i="25" s="1"/>
  <c r="F1429" i="25"/>
  <c r="G1429" i="25" s="1"/>
  <c r="F1369" i="25"/>
  <c r="G1369" i="25" s="1"/>
  <c r="F1291" i="25"/>
  <c r="G1291" i="25" s="1"/>
  <c r="F1189" i="25"/>
  <c r="G1189" i="25" s="1"/>
  <c r="F1050" i="25"/>
  <c r="G1050" i="25" s="1"/>
  <c r="F1000" i="25"/>
  <c r="G1000" i="25" s="1"/>
  <c r="F943" i="25"/>
  <c r="G943" i="25" s="1"/>
  <c r="F885" i="25"/>
  <c r="G885" i="25" s="1"/>
  <c r="F835" i="25"/>
  <c r="G835" i="25" s="1"/>
  <c r="C1621" i="25"/>
  <c r="C1530" i="25"/>
  <c r="C1428" i="25"/>
  <c r="C1354" i="25"/>
  <c r="C1276" i="25"/>
  <c r="C1188" i="25"/>
  <c r="C1049" i="25"/>
  <c r="C942" i="25"/>
  <c r="C885" i="25"/>
  <c r="C835" i="25"/>
  <c r="F1621" i="25"/>
  <c r="G1621" i="25" s="1"/>
  <c r="F1530" i="25"/>
  <c r="G1530" i="25" s="1"/>
  <c r="F1428" i="25"/>
  <c r="G1428" i="25" s="1"/>
  <c r="F1354" i="25"/>
  <c r="G1354" i="25" s="1"/>
  <c r="F1276" i="25"/>
  <c r="G1276" i="25" s="1"/>
  <c r="G1277" i="25" s="1"/>
  <c r="H1271" i="25" s="1"/>
  <c r="E9827" i="8" s="1"/>
  <c r="F1188" i="25"/>
  <c r="G1188" i="25" s="1"/>
  <c r="F1049" i="25"/>
  <c r="G1049" i="25" s="1"/>
  <c r="F999" i="25"/>
  <c r="G999" i="25" s="1"/>
  <c r="F942" i="25"/>
  <c r="G942" i="25" s="1"/>
  <c r="F870" i="25"/>
  <c r="G870" i="25" s="1"/>
  <c r="F819" i="25"/>
  <c r="G819" i="25" s="1"/>
  <c r="C1606" i="25"/>
  <c r="C1515" i="25"/>
  <c r="C1410" i="25"/>
  <c r="C1353" i="25"/>
  <c r="C1261" i="25"/>
  <c r="C1149" i="25"/>
  <c r="C1041" i="25"/>
  <c r="C927" i="25"/>
  <c r="C870" i="25"/>
  <c r="C819" i="25"/>
  <c r="F1606" i="25"/>
  <c r="G1606" i="25" s="1"/>
  <c r="F1515" i="25"/>
  <c r="G1515" i="25" s="1"/>
  <c r="F1410" i="25"/>
  <c r="G1410" i="25" s="1"/>
  <c r="F1353" i="25"/>
  <c r="G1353" i="25" s="1"/>
  <c r="F1261" i="25"/>
  <c r="G1261" i="25" s="1"/>
  <c r="F1149" i="25"/>
  <c r="G1149" i="25" s="1"/>
  <c r="F1041" i="25"/>
  <c r="G1041" i="25" s="1"/>
  <c r="F991" i="25"/>
  <c r="G991" i="25" s="1"/>
  <c r="F927" i="25"/>
  <c r="G927" i="25" s="1"/>
  <c r="F869" i="25"/>
  <c r="G869" i="25" s="1"/>
  <c r="F818" i="25"/>
  <c r="G818" i="25" s="1"/>
  <c r="C1605" i="25"/>
  <c r="C1514" i="25"/>
  <c r="C1409" i="25"/>
  <c r="C1338" i="25"/>
  <c r="C1260" i="25"/>
  <c r="C1148" i="25"/>
  <c r="C1040" i="25"/>
  <c r="C926" i="25"/>
  <c r="C869" i="25"/>
  <c r="C818" i="25"/>
  <c r="D511" i="23"/>
  <c r="F494" i="23"/>
  <c r="G494" i="23" s="1"/>
  <c r="D477" i="23"/>
  <c r="C460" i="23"/>
  <c r="C461" i="23"/>
  <c r="C511" i="23"/>
  <c r="D494" i="23"/>
  <c r="C477" i="23"/>
  <c r="F459" i="23"/>
  <c r="G459" i="23" s="1"/>
  <c r="F510" i="23"/>
  <c r="G510" i="23" s="1"/>
  <c r="C494" i="23"/>
  <c r="F476" i="23"/>
  <c r="G476" i="23" s="1"/>
  <c r="D459" i="23"/>
  <c r="C459" i="23"/>
  <c r="D510" i="23"/>
  <c r="F493" i="23"/>
  <c r="G493" i="23" s="1"/>
  <c r="D476" i="23"/>
  <c r="F461" i="23"/>
  <c r="G461" i="23" s="1"/>
  <c r="F512" i="23"/>
  <c r="G512" i="23" s="1"/>
  <c r="C510" i="23"/>
  <c r="D493" i="23"/>
  <c r="F478" i="23"/>
  <c r="G478" i="23" s="1"/>
  <c r="D461" i="23"/>
  <c r="D512" i="23"/>
  <c r="F495" i="23"/>
  <c r="G495" i="23" s="1"/>
  <c r="C493" i="23"/>
  <c r="D478" i="23"/>
  <c r="C512" i="23"/>
  <c r="D495" i="23"/>
  <c r="C478" i="23"/>
  <c r="F460" i="23"/>
  <c r="G460" i="23" s="1"/>
  <c r="C476" i="23"/>
  <c r="F511" i="23"/>
  <c r="G511" i="23" s="1"/>
  <c r="C495" i="23"/>
  <c r="F477" i="23"/>
  <c r="G477" i="23" s="1"/>
  <c r="D460" i="23"/>
  <c r="D442" i="23"/>
  <c r="D157" i="23"/>
  <c r="F444" i="23"/>
  <c r="G444" i="23" s="1"/>
  <c r="C442" i="23"/>
  <c r="D444" i="23"/>
  <c r="C444" i="23"/>
  <c r="F443" i="23"/>
  <c r="G443" i="23" s="1"/>
  <c r="F158" i="23"/>
  <c r="G158" i="23" s="1"/>
  <c r="D443" i="23"/>
  <c r="D158" i="23"/>
  <c r="C443" i="23"/>
  <c r="C158" i="23"/>
  <c r="C157" i="23"/>
  <c r="F442" i="23"/>
  <c r="G442" i="23" s="1"/>
  <c r="F157" i="23"/>
  <c r="G157" i="23" s="1"/>
  <c r="I24" i="7"/>
  <c r="J24" i="7" s="1"/>
  <c r="F16" i="16"/>
  <c r="C16" i="16"/>
  <c r="D326" i="13"/>
  <c r="C326" i="13"/>
  <c r="F316" i="13"/>
  <c r="G316" i="13" s="1"/>
  <c r="D316" i="13"/>
  <c r="C316" i="13"/>
  <c r="F326" i="13"/>
  <c r="G326" i="13" s="1"/>
  <c r="F325" i="13"/>
  <c r="G325" i="13" s="1"/>
  <c r="F283" i="13"/>
  <c r="G283" i="13" s="1"/>
  <c r="F315" i="13"/>
  <c r="G315" i="13" s="1"/>
  <c r="C283" i="13"/>
  <c r="D325" i="13"/>
  <c r="D315" i="13"/>
  <c r="C325" i="13"/>
  <c r="C315" i="13"/>
  <c r="F282" i="13"/>
  <c r="G282" i="13" s="1"/>
  <c r="D282" i="13"/>
  <c r="C282" i="13"/>
  <c r="D283" i="13"/>
  <c r="D266" i="13"/>
  <c r="C267" i="13"/>
  <c r="F266" i="13"/>
  <c r="G266" i="13" s="1"/>
  <c r="C266" i="13"/>
  <c r="D267" i="13"/>
  <c r="F267" i="13"/>
  <c r="G267" i="13" s="1"/>
  <c r="D251" i="13"/>
  <c r="F251" i="13"/>
  <c r="G251" i="13" s="1"/>
  <c r="C251" i="13"/>
  <c r="C250" i="13"/>
  <c r="F250" i="13"/>
  <c r="G250" i="13" s="1"/>
  <c r="D250" i="13"/>
  <c r="F223" i="13"/>
  <c r="G223" i="13" s="1"/>
  <c r="F184" i="13"/>
  <c r="F95" i="13"/>
  <c r="F38" i="13"/>
  <c r="D224" i="13"/>
  <c r="D167" i="13"/>
  <c r="D141" i="13"/>
  <c r="D118" i="13"/>
  <c r="D85" i="13"/>
  <c r="D53" i="13"/>
  <c r="D21" i="13"/>
  <c r="F722" i="25"/>
  <c r="G722" i="25" s="1"/>
  <c r="F644" i="25"/>
  <c r="G644" i="25" s="1"/>
  <c r="F580" i="25"/>
  <c r="G580" i="25" s="1"/>
  <c r="F516" i="25"/>
  <c r="G516" i="25" s="1"/>
  <c r="F452" i="25"/>
  <c r="G452" i="25" s="1"/>
  <c r="F388" i="25"/>
  <c r="G388" i="25" s="1"/>
  <c r="F324" i="25"/>
  <c r="G324" i="25" s="1"/>
  <c r="F260" i="25"/>
  <c r="G260" i="25" s="1"/>
  <c r="F223" i="25"/>
  <c r="G223" i="25" s="1"/>
  <c r="F165" i="25"/>
  <c r="G165" i="25" s="1"/>
  <c r="F101" i="25"/>
  <c r="G101" i="25" s="1"/>
  <c r="F37" i="25"/>
  <c r="G37" i="25" s="1"/>
  <c r="C723" i="25"/>
  <c r="C691" i="25"/>
  <c r="F85" i="25"/>
  <c r="G85" i="25" s="1"/>
  <c r="D738" i="25"/>
  <c r="F242" i="13"/>
  <c r="G242" i="13" s="1"/>
  <c r="F183" i="13"/>
  <c r="F133" i="13"/>
  <c r="F94" i="13"/>
  <c r="F37" i="13"/>
  <c r="C224" i="13"/>
  <c r="C167" i="13"/>
  <c r="C141" i="13"/>
  <c r="C118" i="13"/>
  <c r="C85" i="13"/>
  <c r="C53" i="13"/>
  <c r="C21" i="13"/>
  <c r="F707" i="25"/>
  <c r="G707" i="25" s="1"/>
  <c r="G708" i="25" s="1"/>
  <c r="H702" i="25" s="1"/>
  <c r="F643" i="25"/>
  <c r="G643" i="25" s="1"/>
  <c r="F579" i="25"/>
  <c r="G579" i="25" s="1"/>
  <c r="F515" i="25"/>
  <c r="G515" i="25" s="1"/>
  <c r="F451" i="25"/>
  <c r="G451" i="25" s="1"/>
  <c r="F387" i="25"/>
  <c r="G387" i="25" s="1"/>
  <c r="F323" i="25"/>
  <c r="G323" i="25" s="1"/>
  <c r="F259" i="25"/>
  <c r="G259" i="25" s="1"/>
  <c r="F222" i="25"/>
  <c r="G222" i="25" s="1"/>
  <c r="F164" i="25"/>
  <c r="G164" i="25" s="1"/>
  <c r="F86" i="25"/>
  <c r="G86" i="25" s="1"/>
  <c r="F22" i="25"/>
  <c r="G22" i="25" s="1"/>
  <c r="D754" i="25"/>
  <c r="D722" i="25"/>
  <c r="C722" i="25"/>
  <c r="F241" i="13"/>
  <c r="G241" i="13" s="1"/>
  <c r="F215" i="13"/>
  <c r="F168" i="13"/>
  <c r="F86" i="13"/>
  <c r="F22" i="13"/>
  <c r="D233" i="13"/>
  <c r="D223" i="13"/>
  <c r="D207" i="13"/>
  <c r="D184" i="13"/>
  <c r="D152" i="13"/>
  <c r="D299" i="13"/>
  <c r="D95" i="13"/>
  <c r="D70" i="13"/>
  <c r="D38" i="13"/>
  <c r="F771" i="25"/>
  <c r="G771" i="25" s="1"/>
  <c r="F692" i="25"/>
  <c r="G692" i="25" s="1"/>
  <c r="F628" i="25"/>
  <c r="G628" i="25" s="1"/>
  <c r="F564" i="25"/>
  <c r="G564" i="25" s="1"/>
  <c r="F500" i="25"/>
  <c r="G500" i="25" s="1"/>
  <c r="F436" i="25"/>
  <c r="G436" i="25" s="1"/>
  <c r="F372" i="25"/>
  <c r="G372" i="25" s="1"/>
  <c r="F308" i="25"/>
  <c r="G308" i="25" s="1"/>
  <c r="F244" i="25"/>
  <c r="G244" i="25" s="1"/>
  <c r="F149" i="25"/>
  <c r="G149" i="25" s="1"/>
  <c r="F21" i="25"/>
  <c r="G21" i="25" s="1"/>
  <c r="F167" i="13"/>
  <c r="F118" i="13"/>
  <c r="F85" i="13"/>
  <c r="F21" i="13"/>
  <c r="C233" i="13"/>
  <c r="C223" i="13"/>
  <c r="C207" i="13"/>
  <c r="C184" i="13"/>
  <c r="C152" i="13"/>
  <c r="C299" i="13"/>
  <c r="C95" i="13"/>
  <c r="C70" i="13"/>
  <c r="C38" i="13"/>
  <c r="F770" i="25"/>
  <c r="G770" i="25" s="1"/>
  <c r="F691" i="25"/>
  <c r="G691" i="25" s="1"/>
  <c r="F627" i="25"/>
  <c r="G627" i="25" s="1"/>
  <c r="F563" i="25"/>
  <c r="G563" i="25" s="1"/>
  <c r="F499" i="25"/>
  <c r="G499" i="25" s="1"/>
  <c r="F435" i="25"/>
  <c r="G435" i="25" s="1"/>
  <c r="G437" i="25" s="1"/>
  <c r="H430" i="25" s="1"/>
  <c r="F371" i="25"/>
  <c r="G371" i="25" s="1"/>
  <c r="G373" i="25" s="1"/>
  <c r="H366" i="25" s="1"/>
  <c r="E9758" i="8" s="1"/>
  <c r="F307" i="25"/>
  <c r="G307" i="25" s="1"/>
  <c r="G309" i="25" s="1"/>
  <c r="H302" i="25" s="1"/>
  <c r="E9754" i="8" s="1"/>
  <c r="F243" i="25"/>
  <c r="G243" i="25" s="1"/>
  <c r="G245" i="25" s="1"/>
  <c r="H238" i="25" s="1"/>
  <c r="E9750" i="8" s="1"/>
  <c r="F148" i="25"/>
  <c r="G148" i="25" s="1"/>
  <c r="G150" i="25" s="1"/>
  <c r="H143" i="25" s="1"/>
  <c r="E9745" i="8" s="1"/>
  <c r="F70" i="25"/>
  <c r="G70" i="25" s="1"/>
  <c r="D771" i="25"/>
  <c r="D739" i="25"/>
  <c r="D707" i="25"/>
  <c r="C707" i="25"/>
  <c r="C692" i="25"/>
  <c r="F233" i="13"/>
  <c r="G233" i="13" s="1"/>
  <c r="F207" i="13"/>
  <c r="F152" i="13"/>
  <c r="F299" i="13"/>
  <c r="F70" i="13"/>
  <c r="D242" i="13"/>
  <c r="D232" i="13"/>
  <c r="D183" i="13"/>
  <c r="D151" i="13"/>
  <c r="D133" i="13"/>
  <c r="D298" i="13"/>
  <c r="D94" i="13"/>
  <c r="D69" i="13"/>
  <c r="D37" i="13"/>
  <c r="F754" i="25"/>
  <c r="G754" i="25" s="1"/>
  <c r="G755" i="25" s="1"/>
  <c r="H749" i="25" s="1"/>
  <c r="F676" i="25"/>
  <c r="G676" i="25" s="1"/>
  <c r="F612" i="25"/>
  <c r="G612" i="25" s="1"/>
  <c r="F548" i="25"/>
  <c r="G548" i="25" s="1"/>
  <c r="F484" i="25"/>
  <c r="G484" i="25" s="1"/>
  <c r="F420" i="25"/>
  <c r="G420" i="25" s="1"/>
  <c r="F356" i="25"/>
  <c r="G356" i="25" s="1"/>
  <c r="F292" i="25"/>
  <c r="G292" i="25" s="1"/>
  <c r="F227" i="25"/>
  <c r="G227" i="25" s="1"/>
  <c r="F197" i="25"/>
  <c r="G197" i="25" s="1"/>
  <c r="F133" i="25"/>
  <c r="G133" i="25" s="1"/>
  <c r="F69" i="25"/>
  <c r="G69" i="25" s="1"/>
  <c r="C771" i="25"/>
  <c r="C739" i="25"/>
  <c r="D770" i="25"/>
  <c r="F232" i="13"/>
  <c r="G232" i="13" s="1"/>
  <c r="F151" i="13"/>
  <c r="F298" i="13"/>
  <c r="F69" i="13"/>
  <c r="C242" i="13"/>
  <c r="C232" i="13"/>
  <c r="C183" i="13"/>
  <c r="C151" i="13"/>
  <c r="C133" i="13"/>
  <c r="C298" i="13"/>
  <c r="C94" i="13"/>
  <c r="C69" i="13"/>
  <c r="C37" i="13"/>
  <c r="F739" i="25"/>
  <c r="G739" i="25" s="1"/>
  <c r="F675" i="25"/>
  <c r="G675" i="25" s="1"/>
  <c r="F611" i="25"/>
  <c r="G611" i="25" s="1"/>
  <c r="F547" i="25"/>
  <c r="G547" i="25" s="1"/>
  <c r="F483" i="25"/>
  <c r="G483" i="25" s="1"/>
  <c r="F419" i="25"/>
  <c r="G419" i="25" s="1"/>
  <c r="F355" i="25"/>
  <c r="G355" i="25" s="1"/>
  <c r="F291" i="25"/>
  <c r="G291" i="25" s="1"/>
  <c r="F226" i="25"/>
  <c r="G226" i="25" s="1"/>
  <c r="F196" i="25"/>
  <c r="G196" i="25" s="1"/>
  <c r="F132" i="25"/>
  <c r="G132" i="25" s="1"/>
  <c r="F54" i="25"/>
  <c r="G54" i="25" s="1"/>
  <c r="D692" i="25"/>
  <c r="F199" i="13"/>
  <c r="F142" i="13"/>
  <c r="F110" i="13"/>
  <c r="F54" i="13"/>
  <c r="D241" i="13"/>
  <c r="D215" i="13"/>
  <c r="D199" i="13"/>
  <c r="D168" i="13"/>
  <c r="D142" i="13"/>
  <c r="D110" i="13"/>
  <c r="D86" i="13"/>
  <c r="D54" i="13"/>
  <c r="D22" i="13"/>
  <c r="F738" i="25"/>
  <c r="G738" i="25" s="1"/>
  <c r="F660" i="25"/>
  <c r="G660" i="25" s="1"/>
  <c r="F596" i="25"/>
  <c r="G596" i="25" s="1"/>
  <c r="F532" i="25"/>
  <c r="G532" i="25" s="1"/>
  <c r="F468" i="25"/>
  <c r="G468" i="25" s="1"/>
  <c r="F404" i="25"/>
  <c r="G404" i="25" s="1"/>
  <c r="F340" i="25"/>
  <c r="G340" i="25" s="1"/>
  <c r="F276" i="25"/>
  <c r="G276" i="25" s="1"/>
  <c r="F225" i="25"/>
  <c r="G225" i="25" s="1"/>
  <c r="F181" i="25"/>
  <c r="G181" i="25" s="1"/>
  <c r="F117" i="25"/>
  <c r="G117" i="25" s="1"/>
  <c r="G118" i="25" s="1"/>
  <c r="H112" i="25" s="1"/>
  <c r="E9743" i="8" s="1"/>
  <c r="F53" i="25"/>
  <c r="G53" i="25" s="1"/>
  <c r="C770" i="25"/>
  <c r="C738" i="25"/>
  <c r="F224" i="13"/>
  <c r="G224" i="13" s="1"/>
  <c r="F141" i="13"/>
  <c r="F53" i="13"/>
  <c r="C241" i="13"/>
  <c r="C215" i="13"/>
  <c r="C199" i="13"/>
  <c r="C168" i="13"/>
  <c r="C142" i="13"/>
  <c r="C110" i="13"/>
  <c r="C86" i="13"/>
  <c r="C54" i="13"/>
  <c r="C22" i="13"/>
  <c r="F723" i="25"/>
  <c r="G723" i="25" s="1"/>
  <c r="F659" i="25"/>
  <c r="G659" i="25" s="1"/>
  <c r="F595" i="25"/>
  <c r="G595" i="25" s="1"/>
  <c r="F531" i="25"/>
  <c r="G531" i="25" s="1"/>
  <c r="F467" i="25"/>
  <c r="G467" i="25" s="1"/>
  <c r="F403" i="25"/>
  <c r="G403" i="25" s="1"/>
  <c r="F339" i="25"/>
  <c r="G339" i="25" s="1"/>
  <c r="F275" i="25"/>
  <c r="G275" i="25" s="1"/>
  <c r="F224" i="25"/>
  <c r="G224" i="25" s="1"/>
  <c r="F180" i="25"/>
  <c r="G180" i="25" s="1"/>
  <c r="F102" i="25"/>
  <c r="G102" i="25" s="1"/>
  <c r="F38" i="25"/>
  <c r="G38" i="25" s="1"/>
  <c r="D723" i="25"/>
  <c r="D691" i="25"/>
  <c r="C754" i="25"/>
  <c r="D676" i="25"/>
  <c r="D644" i="25"/>
  <c r="D612" i="25"/>
  <c r="D580" i="25"/>
  <c r="D548" i="25"/>
  <c r="D516" i="25"/>
  <c r="D484" i="25"/>
  <c r="D452" i="25"/>
  <c r="D420" i="25"/>
  <c r="D388" i="25"/>
  <c r="D356" i="25"/>
  <c r="D324" i="25"/>
  <c r="D292" i="25"/>
  <c r="D260" i="25"/>
  <c r="D227" i="25"/>
  <c r="D223" i="25"/>
  <c r="D197" i="25"/>
  <c r="D165" i="25"/>
  <c r="D133" i="25"/>
  <c r="D101" i="25"/>
  <c r="D69" i="25"/>
  <c r="D37" i="25"/>
  <c r="C20" i="25"/>
  <c r="F308" i="24"/>
  <c r="F86" i="24"/>
  <c r="C403" i="24"/>
  <c r="C334" i="24"/>
  <c r="C278" i="24"/>
  <c r="C222" i="24"/>
  <c r="C207" i="24"/>
  <c r="C184" i="24"/>
  <c r="C151" i="24"/>
  <c r="C118" i="24"/>
  <c r="C54" i="24"/>
  <c r="F626" i="23"/>
  <c r="F606" i="23"/>
  <c r="F580" i="23"/>
  <c r="F544" i="23"/>
  <c r="F409" i="23"/>
  <c r="F357" i="23"/>
  <c r="F330" i="23"/>
  <c r="F302" i="23"/>
  <c r="F268" i="23"/>
  <c r="F166" i="23"/>
  <c r="F92" i="23"/>
  <c r="F36" i="23"/>
  <c r="D625" i="23"/>
  <c r="D615" i="23"/>
  <c r="D605" i="23"/>
  <c r="D596" i="23"/>
  <c r="D579" i="23"/>
  <c r="D561" i="23"/>
  <c r="D529" i="23"/>
  <c r="D426" i="23"/>
  <c r="D368" i="23"/>
  <c r="D348" i="23"/>
  <c r="D338" i="23"/>
  <c r="D320" i="23"/>
  <c r="D310" i="23"/>
  <c r="D276" i="23"/>
  <c r="D250" i="23"/>
  <c r="D239" i="23"/>
  <c r="D193" i="23"/>
  <c r="D176" i="23"/>
  <c r="D148" i="23"/>
  <c r="D101" i="23"/>
  <c r="D76" i="23"/>
  <c r="D27" i="23"/>
  <c r="C27" i="23"/>
  <c r="C676" i="25"/>
  <c r="C644" i="25"/>
  <c r="C612" i="25"/>
  <c r="C580" i="25"/>
  <c r="C548" i="25"/>
  <c r="C516" i="25"/>
  <c r="C484" i="25"/>
  <c r="C452" i="25"/>
  <c r="C420" i="25"/>
  <c r="C388" i="25"/>
  <c r="C356" i="25"/>
  <c r="C324" i="25"/>
  <c r="C292" i="25"/>
  <c r="C260" i="25"/>
  <c r="C227" i="25"/>
  <c r="C223" i="25"/>
  <c r="C197" i="25"/>
  <c r="C165" i="25"/>
  <c r="C133" i="25"/>
  <c r="C101" i="25"/>
  <c r="C69" i="25"/>
  <c r="C37" i="25"/>
  <c r="F420" i="24"/>
  <c r="F307" i="24"/>
  <c r="F223" i="24"/>
  <c r="F171" i="24"/>
  <c r="F55" i="24"/>
  <c r="D402" i="24"/>
  <c r="D380" i="24"/>
  <c r="D333" i="24"/>
  <c r="D277" i="24"/>
  <c r="D235" i="24"/>
  <c r="D206" i="24"/>
  <c r="D195" i="24"/>
  <c r="D182" i="24"/>
  <c r="D87" i="24"/>
  <c r="D37" i="24"/>
  <c r="F625" i="23"/>
  <c r="F605" i="23"/>
  <c r="F579" i="23"/>
  <c r="F529" i="23"/>
  <c r="F301" i="23"/>
  <c r="F267" i="23"/>
  <c r="F240" i="23"/>
  <c r="F214" i="23"/>
  <c r="F149" i="23"/>
  <c r="F77" i="23"/>
  <c r="C625" i="23"/>
  <c r="C615" i="23"/>
  <c r="C605" i="23"/>
  <c r="C596" i="23"/>
  <c r="C579" i="23"/>
  <c r="C561" i="23"/>
  <c r="C529" i="23"/>
  <c r="C426" i="23"/>
  <c r="C368" i="23"/>
  <c r="C348" i="23"/>
  <c r="C338" i="23"/>
  <c r="C320" i="23"/>
  <c r="C310" i="23"/>
  <c r="C276" i="23"/>
  <c r="C250" i="23"/>
  <c r="C239" i="23"/>
  <c r="C193" i="23"/>
  <c r="C176" i="23"/>
  <c r="C148" i="23"/>
  <c r="C101" i="23"/>
  <c r="C76" i="23"/>
  <c r="D675" i="25"/>
  <c r="D643" i="25"/>
  <c r="D611" i="25"/>
  <c r="D579" i="25"/>
  <c r="D547" i="25"/>
  <c r="D515" i="25"/>
  <c r="D483" i="25"/>
  <c r="D451" i="25"/>
  <c r="D419" i="25"/>
  <c r="D387" i="25"/>
  <c r="D355" i="25"/>
  <c r="D323" i="25"/>
  <c r="D291" i="25"/>
  <c r="D259" i="25"/>
  <c r="D226" i="25"/>
  <c r="D222" i="25"/>
  <c r="D196" i="25"/>
  <c r="D164" i="25"/>
  <c r="D132" i="25"/>
  <c r="D86" i="25"/>
  <c r="D54" i="25"/>
  <c r="F20" i="25"/>
  <c r="G20" i="25" s="1"/>
  <c r="F419" i="24"/>
  <c r="F278" i="24"/>
  <c r="F222" i="24"/>
  <c r="F151" i="24"/>
  <c r="F54" i="24"/>
  <c r="C402" i="24"/>
  <c r="C380" i="24"/>
  <c r="C333" i="24"/>
  <c r="C277" i="24"/>
  <c r="C235" i="24"/>
  <c r="C206" i="24"/>
  <c r="C195" i="24"/>
  <c r="C182" i="24"/>
  <c r="C87" i="24"/>
  <c r="C37" i="24"/>
  <c r="F578" i="23"/>
  <c r="F528" i="23"/>
  <c r="F400" i="23"/>
  <c r="F348" i="23"/>
  <c r="F320" i="23"/>
  <c r="F239" i="23"/>
  <c r="F193" i="23"/>
  <c r="F148" i="23"/>
  <c r="F76" i="23"/>
  <c r="F27" i="23"/>
  <c r="D595" i="23"/>
  <c r="D578" i="23"/>
  <c r="D546" i="23"/>
  <c r="D528" i="23"/>
  <c r="D400" i="23"/>
  <c r="D358" i="23"/>
  <c r="D347" i="23"/>
  <c r="D319" i="23"/>
  <c r="D286" i="23"/>
  <c r="D259" i="23"/>
  <c r="D249" i="23"/>
  <c r="D222" i="23"/>
  <c r="D206" i="23"/>
  <c r="D192" i="23"/>
  <c r="D167" i="23"/>
  <c r="D132" i="23"/>
  <c r="D100" i="23"/>
  <c r="D61" i="23"/>
  <c r="D37" i="23"/>
  <c r="C132" i="23"/>
  <c r="C61" i="23"/>
  <c r="C45" i="23"/>
  <c r="C675" i="25"/>
  <c r="C643" i="25"/>
  <c r="C611" i="25"/>
  <c r="C579" i="25"/>
  <c r="C547" i="25"/>
  <c r="C515" i="25"/>
  <c r="C483" i="25"/>
  <c r="C451" i="25"/>
  <c r="C419" i="25"/>
  <c r="C387" i="25"/>
  <c r="C355" i="25"/>
  <c r="C323" i="25"/>
  <c r="C291" i="25"/>
  <c r="C259" i="25"/>
  <c r="C226" i="25"/>
  <c r="C222" i="25"/>
  <c r="C196" i="25"/>
  <c r="C164" i="25"/>
  <c r="C132" i="25"/>
  <c r="C86" i="25"/>
  <c r="C54" i="25"/>
  <c r="D22" i="25"/>
  <c r="F380" i="24"/>
  <c r="F277" i="24"/>
  <c r="F195" i="24"/>
  <c r="F37" i="24"/>
  <c r="D308" i="24"/>
  <c r="D252" i="24"/>
  <c r="D86" i="24"/>
  <c r="D36" i="24"/>
  <c r="F563" i="23"/>
  <c r="F527" i="23"/>
  <c r="F399" i="23"/>
  <c r="F347" i="23"/>
  <c r="F319" i="23"/>
  <c r="F286" i="23"/>
  <c r="F259" i="23"/>
  <c r="F206" i="23"/>
  <c r="F192" i="23"/>
  <c r="F132" i="23"/>
  <c r="F61" i="23"/>
  <c r="C595" i="23"/>
  <c r="C578" i="23"/>
  <c r="C546" i="23"/>
  <c r="C528" i="23"/>
  <c r="C400" i="23"/>
  <c r="C358" i="23"/>
  <c r="C347" i="23"/>
  <c r="C319" i="23"/>
  <c r="C286" i="23"/>
  <c r="C259" i="23"/>
  <c r="C249" i="23"/>
  <c r="C222" i="23"/>
  <c r="C206" i="23"/>
  <c r="C192" i="23"/>
  <c r="C167" i="23"/>
  <c r="C100" i="23"/>
  <c r="C37" i="23"/>
  <c r="C177" i="23"/>
  <c r="C18" i="23"/>
  <c r="D660" i="25"/>
  <c r="D628" i="25"/>
  <c r="D596" i="25"/>
  <c r="D564" i="25"/>
  <c r="D532" i="25"/>
  <c r="D500" i="25"/>
  <c r="D468" i="25"/>
  <c r="D436" i="25"/>
  <c r="D404" i="25"/>
  <c r="D372" i="25"/>
  <c r="D340" i="25"/>
  <c r="D308" i="25"/>
  <c r="D276" i="25"/>
  <c r="D244" i="25"/>
  <c r="D225" i="25"/>
  <c r="D181" i="25"/>
  <c r="D149" i="25"/>
  <c r="D117" i="25"/>
  <c r="D85" i="25"/>
  <c r="D53" i="25"/>
  <c r="C22" i="25"/>
  <c r="F252" i="24"/>
  <c r="F36" i="24"/>
  <c r="C308" i="24"/>
  <c r="C252" i="24"/>
  <c r="C86" i="24"/>
  <c r="C36" i="24"/>
  <c r="F616" i="23"/>
  <c r="F562" i="23"/>
  <c r="F427" i="23"/>
  <c r="F397" i="23"/>
  <c r="F285" i="23"/>
  <c r="F258" i="23"/>
  <c r="F231" i="23"/>
  <c r="F205" i="23"/>
  <c r="F131" i="23"/>
  <c r="F60" i="23"/>
  <c r="F19" i="23"/>
  <c r="D563" i="23"/>
  <c r="D545" i="23"/>
  <c r="D527" i="23"/>
  <c r="D410" i="23"/>
  <c r="D399" i="23"/>
  <c r="D357" i="23"/>
  <c r="D330" i="23"/>
  <c r="D302" i="23"/>
  <c r="D285" i="23"/>
  <c r="D268" i="23"/>
  <c r="D258" i="23"/>
  <c r="D231" i="23"/>
  <c r="D205" i="23"/>
  <c r="D166" i="23"/>
  <c r="D131" i="23"/>
  <c r="D92" i="23"/>
  <c r="D60" i="23"/>
  <c r="D36" i="23"/>
  <c r="D19" i="23"/>
  <c r="C357" i="23"/>
  <c r="C330" i="23"/>
  <c r="C285" i="23"/>
  <c r="C258" i="23"/>
  <c r="C205" i="23"/>
  <c r="C166" i="23"/>
  <c r="C92" i="23"/>
  <c r="C36" i="23"/>
  <c r="D18" i="23"/>
  <c r="C230" i="23"/>
  <c r="C149" i="23"/>
  <c r="C660" i="25"/>
  <c r="C628" i="25"/>
  <c r="C596" i="25"/>
  <c r="C564" i="25"/>
  <c r="C532" i="25"/>
  <c r="C500" i="25"/>
  <c r="C468" i="25"/>
  <c r="C436" i="25"/>
  <c r="C404" i="25"/>
  <c r="C372" i="25"/>
  <c r="C340" i="25"/>
  <c r="C308" i="25"/>
  <c r="C276" i="25"/>
  <c r="C244" i="25"/>
  <c r="C225" i="25"/>
  <c r="C181" i="25"/>
  <c r="C149" i="25"/>
  <c r="C117" i="25"/>
  <c r="C85" i="25"/>
  <c r="C53" i="25"/>
  <c r="D21" i="25"/>
  <c r="F363" i="24"/>
  <c r="F243" i="24"/>
  <c r="F185" i="24"/>
  <c r="F119" i="24"/>
  <c r="D363" i="24"/>
  <c r="D307" i="24"/>
  <c r="D243" i="24"/>
  <c r="D223" i="24"/>
  <c r="D185" i="24"/>
  <c r="D171" i="24"/>
  <c r="D119" i="24"/>
  <c r="D55" i="24"/>
  <c r="D21" i="24"/>
  <c r="F615" i="23"/>
  <c r="F596" i="23"/>
  <c r="F561" i="23"/>
  <c r="F426" i="23"/>
  <c r="F369" i="23"/>
  <c r="F339" i="23"/>
  <c r="F311" i="23"/>
  <c r="F277" i="23"/>
  <c r="F230" i="23"/>
  <c r="F204" i="23"/>
  <c r="F177" i="23"/>
  <c r="F116" i="23"/>
  <c r="F45" i="23"/>
  <c r="F18" i="23"/>
  <c r="C563" i="23"/>
  <c r="C545" i="23"/>
  <c r="C527" i="23"/>
  <c r="C410" i="23"/>
  <c r="C399" i="23"/>
  <c r="C302" i="23"/>
  <c r="C268" i="23"/>
  <c r="C231" i="23"/>
  <c r="C131" i="23"/>
  <c r="C60" i="23"/>
  <c r="C19" i="23"/>
  <c r="D45" i="23"/>
  <c r="C214" i="23"/>
  <c r="C116" i="23"/>
  <c r="D659" i="25"/>
  <c r="D627" i="25"/>
  <c r="D595" i="25"/>
  <c r="D563" i="25"/>
  <c r="D531" i="25"/>
  <c r="D499" i="25"/>
  <c r="D467" i="25"/>
  <c r="D435" i="25"/>
  <c r="D403" i="25"/>
  <c r="D371" i="25"/>
  <c r="D339" i="25"/>
  <c r="D307" i="25"/>
  <c r="D275" i="25"/>
  <c r="D243" i="25"/>
  <c r="D224" i="25"/>
  <c r="D180" i="25"/>
  <c r="D148" i="25"/>
  <c r="D102" i="25"/>
  <c r="D70" i="25"/>
  <c r="D38" i="25"/>
  <c r="C21" i="25"/>
  <c r="F403" i="24"/>
  <c r="F334" i="24"/>
  <c r="F207" i="24"/>
  <c r="F184" i="24"/>
  <c r="F118" i="24"/>
  <c r="C363" i="24"/>
  <c r="C307" i="24"/>
  <c r="C243" i="24"/>
  <c r="C223" i="24"/>
  <c r="C185" i="24"/>
  <c r="C171" i="24"/>
  <c r="C119" i="24"/>
  <c r="C55" i="24"/>
  <c r="C21" i="24"/>
  <c r="F595" i="23"/>
  <c r="F546" i="23"/>
  <c r="F368" i="23"/>
  <c r="F338" i="23"/>
  <c r="F310" i="23"/>
  <c r="F276" i="23"/>
  <c r="F250" i="23"/>
  <c r="F176" i="23"/>
  <c r="F101" i="23"/>
  <c r="D626" i="23"/>
  <c r="D616" i="23"/>
  <c r="D606" i="23"/>
  <c r="D580" i="23"/>
  <c r="D562" i="23"/>
  <c r="D544" i="23"/>
  <c r="D427" i="23"/>
  <c r="D409" i="23"/>
  <c r="D369" i="23"/>
  <c r="D339" i="23"/>
  <c r="D311" i="23"/>
  <c r="D301" i="23"/>
  <c r="D277" i="23"/>
  <c r="D267" i="23"/>
  <c r="D240" i="23"/>
  <c r="D230" i="23"/>
  <c r="D214" i="23"/>
  <c r="D204" i="23"/>
  <c r="D177" i="23"/>
  <c r="D149" i="23"/>
  <c r="D116" i="23"/>
  <c r="D77" i="23"/>
  <c r="C267" i="23"/>
  <c r="C204" i="23"/>
  <c r="C77" i="23"/>
  <c r="C659" i="25"/>
  <c r="C627" i="25"/>
  <c r="C595" i="25"/>
  <c r="C563" i="25"/>
  <c r="C531" i="25"/>
  <c r="C499" i="25"/>
  <c r="C467" i="25"/>
  <c r="C435" i="25"/>
  <c r="C403" i="25"/>
  <c r="C371" i="25"/>
  <c r="C339" i="25"/>
  <c r="C307" i="25"/>
  <c r="C275" i="25"/>
  <c r="C243" i="25"/>
  <c r="C224" i="25"/>
  <c r="C180" i="25"/>
  <c r="C148" i="25"/>
  <c r="C102" i="25"/>
  <c r="C70" i="25"/>
  <c r="C38" i="25"/>
  <c r="D20" i="25"/>
  <c r="F402" i="24"/>
  <c r="F333" i="24"/>
  <c r="F235" i="24"/>
  <c r="F206" i="24"/>
  <c r="F182" i="24"/>
  <c r="F87" i="24"/>
  <c r="D403" i="24"/>
  <c r="D334" i="24"/>
  <c r="D278" i="24"/>
  <c r="D222" i="24"/>
  <c r="D207" i="24"/>
  <c r="D184" i="24"/>
  <c r="D151" i="24"/>
  <c r="D118" i="24"/>
  <c r="D54" i="24"/>
  <c r="F21" i="24"/>
  <c r="F545" i="23"/>
  <c r="F410" i="23"/>
  <c r="F358" i="23"/>
  <c r="F249" i="23"/>
  <c r="F222" i="23"/>
  <c r="F167" i="23"/>
  <c r="F100" i="23"/>
  <c r="F37" i="23"/>
  <c r="C626" i="23"/>
  <c r="C616" i="23"/>
  <c r="C606" i="23"/>
  <c r="C580" i="23"/>
  <c r="C562" i="23"/>
  <c r="C544" i="23"/>
  <c r="C427" i="23"/>
  <c r="C409" i="23"/>
  <c r="C369" i="23"/>
  <c r="C339" i="23"/>
  <c r="C311" i="23"/>
  <c r="C301" i="23"/>
  <c r="C277" i="23"/>
  <c r="C240" i="23"/>
  <c r="D9643" i="8"/>
  <c r="D9779" i="8"/>
  <c r="D9771" i="8"/>
  <c r="D9763" i="8"/>
  <c r="D9755" i="8"/>
  <c r="D9747" i="8"/>
  <c r="D9739" i="8"/>
  <c r="D9761" i="8"/>
  <c r="D9745" i="8"/>
  <c r="D9776" i="8"/>
  <c r="D9760" i="8"/>
  <c r="C9752" i="8"/>
  <c r="D9780" i="8"/>
  <c r="D9772" i="8"/>
  <c r="D9764" i="8"/>
  <c r="D9756" i="8"/>
  <c r="D9748" i="8"/>
  <c r="D9740" i="8"/>
  <c r="D9752" i="8"/>
  <c r="C9769" i="8"/>
  <c r="C9777" i="8"/>
  <c r="C9737" i="8"/>
  <c r="C9768" i="8"/>
  <c r="C9763" i="8"/>
  <c r="C9783" i="8"/>
  <c r="C9775" i="8"/>
  <c r="C9767" i="8"/>
  <c r="C9759" i="8"/>
  <c r="C9751" i="8"/>
  <c r="C9743" i="8"/>
  <c r="C9761" i="8"/>
  <c r="C9782" i="8"/>
  <c r="C9774" i="8"/>
  <c r="C9766" i="8"/>
  <c r="C9758" i="8"/>
  <c r="C9750" i="8"/>
  <c r="C9742" i="8"/>
  <c r="C9781" i="8"/>
  <c r="C9773" i="8"/>
  <c r="C9765" i="8"/>
  <c r="C9757" i="8"/>
  <c r="C9749" i="8"/>
  <c r="C9741" i="8"/>
  <c r="D9768" i="8"/>
  <c r="C9778" i="8"/>
  <c r="C9747" i="8"/>
  <c r="D9762" i="8"/>
  <c r="C9746" i="8"/>
  <c r="C9764" i="8"/>
  <c r="C9739" i="8"/>
  <c r="D9753" i="8"/>
  <c r="C9738" i="8"/>
  <c r="D9778" i="8"/>
  <c r="D9746" i="8"/>
  <c r="C9760" i="8"/>
  <c r="D9777" i="8"/>
  <c r="C9753" i="8"/>
  <c r="D9769" i="8"/>
  <c r="D9683" i="8"/>
  <c r="D9675" i="8"/>
  <c r="D9651" i="8"/>
  <c r="D9682" i="8"/>
  <c r="D9674" i="8"/>
  <c r="D9666" i="8"/>
  <c r="D9658" i="8"/>
  <c r="D9650" i="8"/>
  <c r="D9689" i="8"/>
  <c r="D9657" i="8"/>
  <c r="D9649" i="8"/>
  <c r="D9688" i="8"/>
  <c r="D9648" i="8"/>
  <c r="D9654" i="8"/>
  <c r="D9646" i="8"/>
  <c r="D9655" i="8"/>
  <c r="D9653" i="8"/>
  <c r="D9645" i="8"/>
  <c r="D9647" i="8"/>
  <c r="D9676" i="8"/>
  <c r="D9660" i="8"/>
  <c r="D9652" i="8"/>
  <c r="D9644" i="8"/>
  <c r="C9776" i="8"/>
  <c r="C9762" i="8"/>
  <c r="C9748" i="8"/>
  <c r="D9783" i="8"/>
  <c r="D9767" i="8"/>
  <c r="D9751" i="8"/>
  <c r="C9770" i="8"/>
  <c r="C9756" i="8"/>
  <c r="C9745" i="8"/>
  <c r="D9744" i="8"/>
  <c r="C9780" i="8"/>
  <c r="C9755" i="8"/>
  <c r="C9744" i="8"/>
  <c r="D9775" i="8"/>
  <c r="D9759" i="8"/>
  <c r="D9743" i="8"/>
  <c r="C9772" i="8"/>
  <c r="C9771" i="8"/>
  <c r="C9779" i="8"/>
  <c r="C9754" i="8"/>
  <c r="C9740" i="8"/>
  <c r="D9770" i="8"/>
  <c r="D9754" i="8"/>
  <c r="D9738" i="8"/>
  <c r="D9737" i="8"/>
  <c r="D9781" i="8"/>
  <c r="D9773" i="8"/>
  <c r="D9765" i="8"/>
  <c r="D9757" i="8"/>
  <c r="D9749" i="8"/>
  <c r="D9741" i="8"/>
  <c r="D9782" i="8"/>
  <c r="D9774" i="8"/>
  <c r="D9766" i="8"/>
  <c r="D9758" i="8"/>
  <c r="D9750" i="8"/>
  <c r="D9742" i="8"/>
  <c r="G239" i="13"/>
  <c r="C236" i="13"/>
  <c r="G230" i="13"/>
  <c r="C227" i="13"/>
  <c r="G221" i="13"/>
  <c r="C218" i="13"/>
  <c r="G111" i="30" l="1"/>
  <c r="F277" i="30" s="1"/>
  <c r="G277" i="30" s="1"/>
  <c r="G68" i="30"/>
  <c r="F275" i="30" s="1"/>
  <c r="G275" i="30" s="1"/>
  <c r="H153" i="26"/>
  <c r="E9495" i="8" s="1"/>
  <c r="H145" i="26"/>
  <c r="E9494" i="8" s="1"/>
  <c r="H137" i="26"/>
  <c r="E9493" i="8" s="1"/>
  <c r="G259" i="30"/>
  <c r="F284" i="30" s="1"/>
  <c r="G284" i="30" s="1"/>
  <c r="G46" i="30"/>
  <c r="F274" i="30" s="1"/>
  <c r="G274" i="30" s="1"/>
  <c r="G175" i="30"/>
  <c r="F280" i="30" s="1"/>
  <c r="G280" i="30" s="1"/>
  <c r="G90" i="30"/>
  <c r="F276" i="30" s="1"/>
  <c r="G276" i="30" s="1"/>
  <c r="G217" i="30"/>
  <c r="F282" i="30" s="1"/>
  <c r="G282" i="30" s="1"/>
  <c r="G133" i="30"/>
  <c r="F278" i="30" s="1"/>
  <c r="G278" i="30" s="1"/>
  <c r="G629" i="25"/>
  <c r="H622" i="25" s="1"/>
  <c r="E9774" i="8" s="1"/>
  <c r="G1568" i="25"/>
  <c r="H1558" i="25" s="1"/>
  <c r="E9843" i="8" s="1"/>
  <c r="G1500" i="25"/>
  <c r="H1493" i="25" s="1"/>
  <c r="E9839" i="8" s="1"/>
  <c r="G855" i="25"/>
  <c r="H848" i="25" s="1"/>
  <c r="G1395" i="25"/>
  <c r="H1388" i="25" s="1"/>
  <c r="E9835" i="8" s="1"/>
  <c r="G1324" i="25"/>
  <c r="H1317" i="25" s="1"/>
  <c r="E9830" i="8" s="1"/>
  <c r="G1246" i="25"/>
  <c r="H1238" i="25" s="1"/>
  <c r="E9825" i="8" s="1"/>
  <c r="G1110" i="25"/>
  <c r="H1100" i="25" s="1"/>
  <c r="E9821" i="8" s="1"/>
  <c r="G976" i="25"/>
  <c r="H969" i="25" s="1"/>
  <c r="G912" i="25"/>
  <c r="H905" i="25" s="1"/>
  <c r="G23" i="29"/>
  <c r="G1033" i="25"/>
  <c r="H1026" i="25" s="1"/>
  <c r="E9817" i="8" s="1"/>
  <c r="G565" i="25"/>
  <c r="H558" i="25" s="1"/>
  <c r="E9770" i="8" s="1"/>
  <c r="G1355" i="25"/>
  <c r="H1348" i="25" s="1"/>
  <c r="E9832" i="8" s="1"/>
  <c r="G1229" i="25"/>
  <c r="H1220" i="25" s="1"/>
  <c r="E9824" i="8" s="1"/>
  <c r="G128" i="26"/>
  <c r="G960" i="25"/>
  <c r="H953" i="25" s="1"/>
  <c r="G1639" i="25"/>
  <c r="H1632" i="25" s="1"/>
  <c r="E9846" i="8" s="1"/>
  <c r="G107" i="26"/>
  <c r="G86" i="26"/>
  <c r="G1070" i="25"/>
  <c r="H1060" i="25" s="1"/>
  <c r="E9820" i="8" s="1"/>
  <c r="G25" i="26"/>
  <c r="G66" i="26"/>
  <c r="G327" i="13"/>
  <c r="E9873" i="8" s="1"/>
  <c r="G1017" i="25"/>
  <c r="H1010" i="25" s="1"/>
  <c r="E9807" i="8" s="1"/>
  <c r="G317" i="13"/>
  <c r="E9872" i="8" s="1"/>
  <c r="G46" i="26"/>
  <c r="G820" i="25"/>
  <c r="H812" i="25" s="1"/>
  <c r="G1293" i="25"/>
  <c r="H1286" i="25" s="1"/>
  <c r="E9828" i="8" s="1"/>
  <c r="G1190" i="25"/>
  <c r="H1180" i="25" s="1"/>
  <c r="E9805" i="8" s="1"/>
  <c r="G1532" i="25"/>
  <c r="H1525" i="25" s="1"/>
  <c r="E9841" i="8" s="1"/>
  <c r="G1371" i="25"/>
  <c r="H1364" i="25" s="1"/>
  <c r="E9833" i="8" s="1"/>
  <c r="G1430" i="25"/>
  <c r="H1420" i="25" s="1"/>
  <c r="E9837" i="8" s="1"/>
  <c r="G493" i="24"/>
  <c r="H483" i="24" s="1"/>
  <c r="E9727" i="8" s="1"/>
  <c r="G588" i="24"/>
  <c r="H578" i="24" s="1"/>
  <c r="E9729" i="8" s="1"/>
  <c r="G540" i="24"/>
  <c r="H530" i="24" s="1"/>
  <c r="E9728" i="8" s="1"/>
  <c r="G1051" i="25"/>
  <c r="H1044" i="25" s="1"/>
  <c r="E9819" i="8" s="1"/>
  <c r="G1548" i="25"/>
  <c r="H1541" i="25" s="1"/>
  <c r="E9842" i="8" s="1"/>
  <c r="G944" i="25"/>
  <c r="H937" i="25" s="1"/>
  <c r="G1623" i="25"/>
  <c r="H1616" i="25" s="1"/>
  <c r="E9845" i="8" s="1"/>
  <c r="G647" i="23"/>
  <c r="H639" i="23" s="1"/>
  <c r="G481" i="24"/>
  <c r="H474" i="24" s="1"/>
  <c r="E9726" i="8" s="1"/>
  <c r="G435" i="24"/>
  <c r="H428" i="24" s="1"/>
  <c r="G887" i="25"/>
  <c r="H880" i="25" s="1"/>
  <c r="G637" i="23"/>
  <c r="H629" i="23" s="1"/>
  <c r="G1001" i="25"/>
  <c r="H994" i="25" s="1"/>
  <c r="E9797" i="8" s="1"/>
  <c r="G1470" i="25"/>
  <c r="H1461" i="25" s="1"/>
  <c r="E9838" i="8" s="1"/>
  <c r="G1262" i="25"/>
  <c r="H1255" i="25" s="1"/>
  <c r="E9826" i="8" s="1"/>
  <c r="G1411" i="25"/>
  <c r="H1404" i="25" s="1"/>
  <c r="E9836" i="8" s="1"/>
  <c r="G1516" i="25"/>
  <c r="H1509" i="25" s="1"/>
  <c r="E9840" i="8" s="1"/>
  <c r="G839" i="25"/>
  <c r="H829" i="25" s="1"/>
  <c r="G928" i="25"/>
  <c r="H921" i="25" s="1"/>
  <c r="E9793" i="8" s="1"/>
  <c r="G1607" i="25"/>
  <c r="H1598" i="25" s="1"/>
  <c r="E9844" i="8" s="1"/>
  <c r="G871" i="25"/>
  <c r="H864" i="25" s="1"/>
  <c r="G992" i="25"/>
  <c r="H985" i="25" s="1"/>
  <c r="G1042" i="25"/>
  <c r="H1035" i="25" s="1"/>
  <c r="E9818" i="8" s="1"/>
  <c r="G1150" i="25"/>
  <c r="H1140" i="25" s="1"/>
  <c r="E9822" i="8" s="1"/>
  <c r="G772" i="25"/>
  <c r="H764" i="25" s="1"/>
  <c r="E9783" i="8" s="1"/>
  <c r="E9782" i="8"/>
  <c r="E9762" i="8"/>
  <c r="E9785" i="8"/>
  <c r="E9779" i="8"/>
  <c r="G159" i="23"/>
  <c r="H152" i="23" s="1"/>
  <c r="G445" i="23"/>
  <c r="H437" i="23" s="1"/>
  <c r="G479" i="23"/>
  <c r="H471" i="23" s="1"/>
  <c r="G513" i="23"/>
  <c r="H505" i="23" s="1"/>
  <c r="G462" i="23"/>
  <c r="H454" i="23" s="1"/>
  <c r="G496" i="23"/>
  <c r="H488" i="23" s="1"/>
  <c r="G501" i="25"/>
  <c r="H494" i="25" s="1"/>
  <c r="G453" i="25"/>
  <c r="H446" i="25" s="1"/>
  <c r="G284" i="13"/>
  <c r="E9871" i="8" s="1"/>
  <c r="G341" i="25"/>
  <c r="H334" i="25" s="1"/>
  <c r="E9756" i="8" s="1"/>
  <c r="G740" i="25"/>
  <c r="H733" i="25" s="1"/>
  <c r="G693" i="25"/>
  <c r="H686" i="25" s="1"/>
  <c r="G357" i="25"/>
  <c r="H350" i="25" s="1"/>
  <c r="E9757" i="8" s="1"/>
  <c r="G389" i="25"/>
  <c r="H382" i="25" s="1"/>
  <c r="E9759" i="8" s="1"/>
  <c r="G421" i="25"/>
  <c r="H414" i="25" s="1"/>
  <c r="G277" i="25"/>
  <c r="H270" i="25" s="1"/>
  <c r="E9752" i="8" s="1"/>
  <c r="G293" i="25"/>
  <c r="H286" i="25" s="1"/>
  <c r="E9753" i="8" s="1"/>
  <c r="G325" i="25"/>
  <c r="H318" i="25" s="1"/>
  <c r="E9755" i="8" s="1"/>
  <c r="G87" i="25"/>
  <c r="H80" i="25" s="1"/>
  <c r="E9741" i="8" s="1"/>
  <c r="G581" i="25"/>
  <c r="H574" i="25" s="1"/>
  <c r="G71" i="25"/>
  <c r="H64" i="25" s="1"/>
  <c r="E9740" i="8" s="1"/>
  <c r="G39" i="25"/>
  <c r="H32" i="25" s="1"/>
  <c r="E9738" i="8" s="1"/>
  <c r="G198" i="25"/>
  <c r="H191" i="25" s="1"/>
  <c r="E9748" i="8" s="1"/>
  <c r="G677" i="25"/>
  <c r="H670" i="25" s="1"/>
  <c r="G134" i="25"/>
  <c r="H127" i="25" s="1"/>
  <c r="E9744" i="8" s="1"/>
  <c r="G613" i="25"/>
  <c r="H606" i="25" s="1"/>
  <c r="G166" i="25"/>
  <c r="H159" i="25" s="1"/>
  <c r="E9746" i="8" s="1"/>
  <c r="G645" i="25"/>
  <c r="H638" i="25" s="1"/>
  <c r="G405" i="25"/>
  <c r="H398" i="25" s="1"/>
  <c r="E9760" i="8" s="1"/>
  <c r="G549" i="25"/>
  <c r="H542" i="25" s="1"/>
  <c r="G103" i="25"/>
  <c r="H96" i="25" s="1"/>
  <c r="E9742" i="8" s="1"/>
  <c r="G23" i="25"/>
  <c r="H15" i="25" s="1"/>
  <c r="E9737" i="8" s="1"/>
  <c r="G485" i="25"/>
  <c r="H478" i="25" s="1"/>
  <c r="G517" i="25"/>
  <c r="H510" i="25" s="1"/>
  <c r="G261" i="25"/>
  <c r="H254" i="25" s="1"/>
  <c r="E9751" i="8" s="1"/>
  <c r="G533" i="25"/>
  <c r="H526" i="25" s="1"/>
  <c r="G597" i="25"/>
  <c r="H590" i="25" s="1"/>
  <c r="G182" i="25"/>
  <c r="H175" i="25" s="1"/>
  <c r="E9747" i="8" s="1"/>
  <c r="G661" i="25"/>
  <c r="H654" i="25" s="1"/>
  <c r="G55" i="25"/>
  <c r="H48" i="25" s="1"/>
  <c r="E9739" i="8" s="1"/>
  <c r="G228" i="25"/>
  <c r="H207" i="25" s="1"/>
  <c r="E9749" i="8" s="1"/>
  <c r="G724" i="25"/>
  <c r="H717" i="25" s="1"/>
  <c r="G469" i="25"/>
  <c r="H462" i="25" s="1"/>
  <c r="G268" i="13"/>
  <c r="E9870" i="8" s="1"/>
  <c r="E9636" i="8"/>
  <c r="E9638" i="8"/>
  <c r="E9635" i="8"/>
  <c r="G252" i="13"/>
  <c r="E9869" i="8" s="1"/>
  <c r="E9637" i="8"/>
  <c r="C9868" i="8"/>
  <c r="C9867" i="8"/>
  <c r="C9866" i="8"/>
  <c r="G243" i="13"/>
  <c r="G225" i="13"/>
  <c r="G234" i="13"/>
  <c r="E9639" i="8" l="1"/>
  <c r="H75" i="26"/>
  <c r="E9490" i="8" s="1"/>
  <c r="H95" i="26"/>
  <c r="E9491" i="8" s="1"/>
  <c r="H34" i="26"/>
  <c r="E9488" i="8" s="1"/>
  <c r="H116" i="26"/>
  <c r="E9492" i="8" s="1"/>
  <c r="H55" i="26"/>
  <c r="E9489" i="8" s="1"/>
  <c r="G285" i="30"/>
  <c r="E9803" i="8"/>
  <c r="E9812" i="8"/>
  <c r="E9799" i="8"/>
  <c r="E9808" i="8"/>
  <c r="E9815" i="8"/>
  <c r="E9806" i="8"/>
  <c r="E9802" i="8"/>
  <c r="E9811" i="8"/>
  <c r="E9816" i="8"/>
  <c r="E9798" i="8"/>
  <c r="E9801" i="8"/>
  <c r="E9481" i="8"/>
  <c r="E9484" i="8"/>
  <c r="E9804" i="8"/>
  <c r="E9814" i="8"/>
  <c r="E9823" i="8"/>
  <c r="E9813" i="8"/>
  <c r="E9810" i="8"/>
  <c r="E9800" i="8"/>
  <c r="E9809" i="8"/>
  <c r="E9768" i="8"/>
  <c r="E9791" i="8"/>
  <c r="E9775" i="8"/>
  <c r="E9777" i="8"/>
  <c r="E9771" i="8"/>
  <c r="E9794" i="8"/>
  <c r="E9764" i="8"/>
  <c r="E9787" i="8"/>
  <c r="E9776" i="8"/>
  <c r="E9761" i="8"/>
  <c r="E9784" i="8"/>
  <c r="E9781" i="8"/>
  <c r="E9766" i="8"/>
  <c r="E9789" i="8"/>
  <c r="E9767" i="8"/>
  <c r="E9790" i="8"/>
  <c r="E9769" i="8"/>
  <c r="E9792" i="8"/>
  <c r="E9773" i="8"/>
  <c r="E9796" i="8"/>
  <c r="E9772" i="8"/>
  <c r="E9795" i="8"/>
  <c r="E9765" i="8"/>
  <c r="E9788" i="8"/>
  <c r="E9780" i="8"/>
  <c r="E9778" i="8"/>
  <c r="E9763" i="8"/>
  <c r="E9786" i="8"/>
  <c r="E9868" i="8"/>
  <c r="E9867" i="8"/>
  <c r="E9866" i="8"/>
  <c r="G397" i="23" l="1"/>
  <c r="D397" i="23"/>
  <c r="C397" i="23"/>
  <c r="D9865" i="8" l="1"/>
  <c r="D9864" i="8"/>
  <c r="D9863" i="8"/>
  <c r="B9865" i="8"/>
  <c r="B9864" i="8"/>
  <c r="B9863" i="8"/>
  <c r="G416" i="24" l="1"/>
  <c r="G399" i="24"/>
  <c r="G398" i="24"/>
  <c r="G219" i="24"/>
  <c r="G203" i="24"/>
  <c r="G182" i="24"/>
  <c r="G184" i="24"/>
  <c r="G185" i="24"/>
  <c r="G181" i="24"/>
  <c r="C178" i="24"/>
  <c r="G151" i="24"/>
  <c r="G149" i="24"/>
  <c r="G148" i="24"/>
  <c r="D160" i="24"/>
  <c r="F146" i="24" s="1"/>
  <c r="G146" i="24" s="1"/>
  <c r="C146" i="24"/>
  <c r="C143" i="24" s="1"/>
  <c r="G152" i="24" l="1"/>
  <c r="H143" i="24" s="1"/>
  <c r="C9722" i="8"/>
  <c r="D9722" i="8"/>
  <c r="G186" i="24"/>
  <c r="H178" i="24" s="1"/>
  <c r="C166" i="24" l="1"/>
  <c r="G171" i="24"/>
  <c r="G626" i="23"/>
  <c r="G625" i="23"/>
  <c r="G623" i="23"/>
  <c r="G622" i="23"/>
  <c r="C619" i="23"/>
  <c r="C9697" i="8" s="1"/>
  <c r="G616" i="23"/>
  <c r="G615" i="23"/>
  <c r="G613" i="23"/>
  <c r="G612" i="23"/>
  <c r="C609" i="23"/>
  <c r="C9696" i="8" s="1"/>
  <c r="G627" i="23" l="1"/>
  <c r="H619" i="23" s="1"/>
  <c r="E9697" i="8" s="1"/>
  <c r="G617" i="23"/>
  <c r="H609" i="23" s="1"/>
  <c r="E9696" i="8" s="1"/>
  <c r="D588" i="23"/>
  <c r="G606" i="23" l="1"/>
  <c r="G605" i="23"/>
  <c r="G603" i="23"/>
  <c r="G602" i="23"/>
  <c r="C599" i="23"/>
  <c r="C9695" i="8" s="1"/>
  <c r="G607" i="23" l="1"/>
  <c r="H599" i="23" s="1"/>
  <c r="E9695" i="8" s="1"/>
  <c r="B9633" i="8" l="1"/>
  <c r="D9633" i="8" l="1"/>
  <c r="C9633" i="8"/>
  <c r="E9633" i="8"/>
  <c r="B9632" i="8" l="1"/>
  <c r="B9631" i="8"/>
  <c r="B9630" i="8"/>
  <c r="B9629" i="8"/>
  <c r="B9628" i="8"/>
  <c r="B9627" i="8"/>
  <c r="B9626" i="8"/>
  <c r="B9625" i="8"/>
  <c r="B9624" i="8"/>
  <c r="C9627" i="8" l="1"/>
  <c r="D9627" i="8"/>
  <c r="C9629" i="8"/>
  <c r="D9629" i="8"/>
  <c r="C9630" i="8"/>
  <c r="D9630" i="8"/>
  <c r="C9631" i="8"/>
  <c r="D9631" i="8"/>
  <c r="E9631" i="8"/>
  <c r="D9624" i="8"/>
  <c r="C9624" i="8"/>
  <c r="C9632" i="8"/>
  <c r="D9632" i="8"/>
  <c r="C9628" i="8"/>
  <c r="D9628" i="8"/>
  <c r="C9625" i="8"/>
  <c r="D9625" i="8"/>
  <c r="C9626" i="8"/>
  <c r="D9626" i="8"/>
  <c r="E9632" i="8"/>
  <c r="E9628" i="8" l="1"/>
  <c r="E9630" i="8"/>
  <c r="E9629" i="8"/>
  <c r="E9627" i="8"/>
  <c r="E9626" i="8"/>
  <c r="E9625" i="8" l="1"/>
  <c r="E9624" i="8"/>
  <c r="G215" i="13" l="1"/>
  <c r="G213" i="13"/>
  <c r="C210" i="13"/>
  <c r="C9865" i="8" s="1"/>
  <c r="G207" i="13"/>
  <c r="G205" i="13"/>
  <c r="C202" i="13"/>
  <c r="C9864" i="8" s="1"/>
  <c r="G216" i="13" l="1"/>
  <c r="G208" i="13"/>
  <c r="G199" i="13"/>
  <c r="G197" i="13"/>
  <c r="C194" i="13"/>
  <c r="C9863" i="8" s="1"/>
  <c r="E9865" i="8" l="1"/>
  <c r="E9864" i="8"/>
  <c r="G200" i="13"/>
  <c r="E9863" i="8" s="1"/>
  <c r="G593" i="23" l="1"/>
  <c r="G596" i="23"/>
  <c r="G595" i="23"/>
  <c r="F576" i="23"/>
  <c r="G576" i="23" s="1"/>
  <c r="G580" i="23"/>
  <c r="G579" i="23"/>
  <c r="G578" i="23"/>
  <c r="D576" i="23"/>
  <c r="C576" i="23"/>
  <c r="C573" i="23" s="1"/>
  <c r="C9693" i="8" s="1"/>
  <c r="G573" i="23"/>
  <c r="D9693" i="8" s="1"/>
  <c r="D571" i="23"/>
  <c r="F559" i="23" s="1"/>
  <c r="G559" i="23" s="1"/>
  <c r="G563" i="23"/>
  <c r="G562" i="23"/>
  <c r="G561" i="23"/>
  <c r="D559" i="23"/>
  <c r="C559" i="23"/>
  <c r="C556" i="23" s="1"/>
  <c r="C9692" i="8" s="1"/>
  <c r="G556" i="23"/>
  <c r="D9692" i="8" s="1"/>
  <c r="D9681" i="8" l="1"/>
  <c r="D9687" i="8"/>
  <c r="D9680" i="8"/>
  <c r="D9686" i="8"/>
  <c r="C9687" i="8"/>
  <c r="C9681" i="8"/>
  <c r="C9686" i="8"/>
  <c r="C9680" i="8"/>
  <c r="C9689" i="8"/>
  <c r="C9683" i="8"/>
  <c r="G581" i="23"/>
  <c r="H573" i="23" s="1"/>
  <c r="G597" i="23"/>
  <c r="H590" i="23" s="1"/>
  <c r="E9694" i="8" s="1"/>
  <c r="G564" i="23"/>
  <c r="H556" i="23" s="1"/>
  <c r="D9707" i="8"/>
  <c r="G420" i="24"/>
  <c r="G419" i="24"/>
  <c r="G417" i="24"/>
  <c r="G415" i="24"/>
  <c r="G403" i="24"/>
  <c r="G402" i="24"/>
  <c r="G400" i="24"/>
  <c r="D392" i="24"/>
  <c r="F376" i="24" s="1"/>
  <c r="G376" i="24" s="1"/>
  <c r="G380" i="24"/>
  <c r="G378" i="24"/>
  <c r="D376" i="24"/>
  <c r="C376" i="24"/>
  <c r="C373" i="24" s="1"/>
  <c r="D371" i="24"/>
  <c r="F361" i="24" s="1"/>
  <c r="G361" i="24" s="1"/>
  <c r="G363" i="24"/>
  <c r="C361" i="24"/>
  <c r="C358" i="24" s="1"/>
  <c r="D356" i="24"/>
  <c r="F331" i="24" s="1"/>
  <c r="G331" i="24" s="1"/>
  <c r="D349" i="24"/>
  <c r="F330" i="24" s="1"/>
  <c r="G330" i="24" s="1"/>
  <c r="D342" i="24"/>
  <c r="F329" i="24" s="1"/>
  <c r="G329" i="24" s="1"/>
  <c r="G334" i="24"/>
  <c r="G333" i="24"/>
  <c r="C331" i="24"/>
  <c r="C330" i="24"/>
  <c r="C329" i="24"/>
  <c r="G308" i="24"/>
  <c r="G307" i="24"/>
  <c r="C305" i="24"/>
  <c r="C302" i="24" s="1"/>
  <c r="D300" i="24"/>
  <c r="F275" i="24" s="1"/>
  <c r="G275" i="24" s="1"/>
  <c r="D293" i="24"/>
  <c r="F274" i="24" s="1"/>
  <c r="G274" i="24" s="1"/>
  <c r="D286" i="24"/>
  <c r="F273" i="24" s="1"/>
  <c r="G273" i="24" s="1"/>
  <c r="G278" i="24"/>
  <c r="G277" i="24"/>
  <c r="C275" i="24"/>
  <c r="C274" i="24"/>
  <c r="C273" i="24"/>
  <c r="D268" i="24"/>
  <c r="F250" i="24" s="1"/>
  <c r="G250" i="24" s="1"/>
  <c r="D261" i="24"/>
  <c r="F249" i="24" s="1"/>
  <c r="G249" i="24" s="1"/>
  <c r="G252" i="24"/>
  <c r="G243" i="24"/>
  <c r="G241" i="24"/>
  <c r="C238" i="24"/>
  <c r="G235" i="24"/>
  <c r="G233" i="24"/>
  <c r="C230" i="24"/>
  <c r="G223" i="24"/>
  <c r="G222" i="24"/>
  <c r="G218" i="24"/>
  <c r="G217" i="24"/>
  <c r="C214" i="24"/>
  <c r="G207" i="24"/>
  <c r="G206" i="24"/>
  <c r="G202" i="24"/>
  <c r="G201" i="24"/>
  <c r="C198" i="24"/>
  <c r="C9723" i="8" s="1"/>
  <c r="G195" i="24"/>
  <c r="G193" i="24"/>
  <c r="C190" i="24"/>
  <c r="D141" i="24"/>
  <c r="F116" i="24" s="1"/>
  <c r="G116" i="24" s="1"/>
  <c r="F115" i="24"/>
  <c r="G115" i="24" s="1"/>
  <c r="D127" i="24"/>
  <c r="F114" i="24" s="1"/>
  <c r="G114" i="24" s="1"/>
  <c r="G119" i="24"/>
  <c r="G118" i="24"/>
  <c r="C116" i="24"/>
  <c r="C115" i="24"/>
  <c r="C114" i="24"/>
  <c r="D109" i="24"/>
  <c r="F84" i="24" s="1"/>
  <c r="G84" i="24" s="1"/>
  <c r="D102" i="24"/>
  <c r="F83" i="24" s="1"/>
  <c r="G83" i="24" s="1"/>
  <c r="D95" i="24"/>
  <c r="F82" i="24" s="1"/>
  <c r="G82" i="24" s="1"/>
  <c r="G87" i="24"/>
  <c r="G86" i="24"/>
  <c r="C84" i="24"/>
  <c r="C83" i="24"/>
  <c r="C82" i="24"/>
  <c r="D77" i="24"/>
  <c r="F52" i="24" s="1"/>
  <c r="G52" i="24" s="1"/>
  <c r="F51" i="24"/>
  <c r="G51" i="24" s="1"/>
  <c r="D63" i="24"/>
  <c r="F50" i="24" s="1"/>
  <c r="G50" i="24" s="1"/>
  <c r="G55" i="24"/>
  <c r="G54" i="24"/>
  <c r="C52" i="24"/>
  <c r="C51" i="24"/>
  <c r="C50" i="24"/>
  <c r="D45" i="24"/>
  <c r="F34" i="24" s="1"/>
  <c r="G34" i="24" s="1"/>
  <c r="G37" i="24"/>
  <c r="G36" i="24"/>
  <c r="C31" i="24"/>
  <c r="F19" i="24"/>
  <c r="G19" i="24" s="1"/>
  <c r="G21" i="24"/>
  <c r="C16" i="24"/>
  <c r="D554" i="23"/>
  <c r="F542" i="23" s="1"/>
  <c r="G542" i="23" s="1"/>
  <c r="G546" i="23"/>
  <c r="G545" i="23"/>
  <c r="G544" i="23"/>
  <c r="D542" i="23"/>
  <c r="C542" i="23"/>
  <c r="C539" i="23" s="1"/>
  <c r="G539" i="23"/>
  <c r="F525" i="23"/>
  <c r="G525" i="23" s="1"/>
  <c r="G529" i="23"/>
  <c r="G528" i="23"/>
  <c r="G527" i="23"/>
  <c r="D525" i="23"/>
  <c r="C525" i="23"/>
  <c r="C522" i="23" s="1"/>
  <c r="G522" i="23"/>
  <c r="D435" i="23"/>
  <c r="F423" i="23" s="1"/>
  <c r="G423" i="23" s="1"/>
  <c r="G427" i="23"/>
  <c r="G426" i="23"/>
  <c r="G424" i="23"/>
  <c r="D423" i="23"/>
  <c r="G420" i="23"/>
  <c r="D9677" i="8" s="1"/>
  <c r="C420" i="23"/>
  <c r="D418" i="23"/>
  <c r="F406" i="23" s="1"/>
  <c r="G406" i="23" s="1"/>
  <c r="G410" i="23"/>
  <c r="G409" i="23"/>
  <c r="G407" i="23"/>
  <c r="D406" i="23"/>
  <c r="C403" i="23"/>
  <c r="C9676" i="8" s="1"/>
  <c r="G400" i="23"/>
  <c r="G399" i="23"/>
  <c r="C9675" i="8"/>
  <c r="D384" i="23"/>
  <c r="D377" i="23"/>
  <c r="F366" i="23" s="1"/>
  <c r="G366" i="23" s="1"/>
  <c r="G369" i="23"/>
  <c r="G368" i="23"/>
  <c r="C366" i="23"/>
  <c r="F365" i="23"/>
  <c r="G365" i="23" s="1"/>
  <c r="C365" i="23"/>
  <c r="F364" i="23"/>
  <c r="G364" i="23" s="1"/>
  <c r="C364" i="23"/>
  <c r="G358" i="23"/>
  <c r="G357" i="23"/>
  <c r="C352" i="23"/>
  <c r="C9674" i="8" s="1"/>
  <c r="G348" i="23"/>
  <c r="G347" i="23"/>
  <c r="G345" i="23"/>
  <c r="C342" i="23"/>
  <c r="G339" i="23"/>
  <c r="G338" i="23"/>
  <c r="G336" i="23"/>
  <c r="C333" i="23"/>
  <c r="G330" i="23"/>
  <c r="G328" i="23"/>
  <c r="C325" i="23"/>
  <c r="G320" i="23"/>
  <c r="G319" i="23"/>
  <c r="G317" i="23"/>
  <c r="C314" i="23"/>
  <c r="G311" i="23"/>
  <c r="G310" i="23"/>
  <c r="G308" i="23"/>
  <c r="C305" i="23"/>
  <c r="G302" i="23"/>
  <c r="G301" i="23"/>
  <c r="G299" i="23"/>
  <c r="C296" i="23"/>
  <c r="D294" i="23"/>
  <c r="G286" i="23"/>
  <c r="G285" i="23"/>
  <c r="C280" i="23"/>
  <c r="G277" i="23"/>
  <c r="G276" i="23"/>
  <c r="G274" i="23"/>
  <c r="C271" i="23"/>
  <c r="G268" i="23"/>
  <c r="G267" i="23"/>
  <c r="G265" i="23"/>
  <c r="C262" i="23"/>
  <c r="G259" i="23"/>
  <c r="G258" i="23"/>
  <c r="G256" i="23"/>
  <c r="C253" i="23"/>
  <c r="G250" i="23"/>
  <c r="G249" i="23"/>
  <c r="G247" i="23"/>
  <c r="C244" i="23"/>
  <c r="G240" i="23"/>
  <c r="G239" i="23"/>
  <c r="G237" i="23"/>
  <c r="C234" i="23"/>
  <c r="C9661" i="8" s="1"/>
  <c r="G231" i="23"/>
  <c r="G230" i="23"/>
  <c r="G228" i="23"/>
  <c r="G222" i="23"/>
  <c r="G220" i="23"/>
  <c r="C217" i="23"/>
  <c r="G214" i="23"/>
  <c r="G212" i="23"/>
  <c r="G206" i="23"/>
  <c r="G205" i="23"/>
  <c r="G204" i="23"/>
  <c r="G202" i="23"/>
  <c r="G201" i="23"/>
  <c r="G200" i="23"/>
  <c r="G199" i="23"/>
  <c r="G193" i="23"/>
  <c r="G192" i="23"/>
  <c r="G190" i="23"/>
  <c r="C187" i="23"/>
  <c r="D185" i="23"/>
  <c r="F174" i="23" s="1"/>
  <c r="G174" i="23" s="1"/>
  <c r="G177" i="23"/>
  <c r="G176" i="23"/>
  <c r="C171" i="23"/>
  <c r="C9655" i="8" s="1"/>
  <c r="G167" i="23"/>
  <c r="G166" i="23"/>
  <c r="C9654" i="8"/>
  <c r="G149" i="23"/>
  <c r="G148" i="23"/>
  <c r="C9653" i="8"/>
  <c r="D140" i="23"/>
  <c r="F129" i="23" s="1"/>
  <c r="G129" i="23" s="1"/>
  <c r="G132" i="23"/>
  <c r="G131" i="23"/>
  <c r="C126" i="23"/>
  <c r="C9652" i="8" s="1"/>
  <c r="D124" i="23"/>
  <c r="F114" i="23" s="1"/>
  <c r="G114" i="23" s="1"/>
  <c r="G116" i="23"/>
  <c r="C111" i="23"/>
  <c r="C9651" i="8" s="1"/>
  <c r="F98" i="23"/>
  <c r="G98" i="23" s="1"/>
  <c r="G101" i="23"/>
  <c r="G100" i="23"/>
  <c r="C95" i="23"/>
  <c r="C9650" i="8" s="1"/>
  <c r="G92" i="23"/>
  <c r="G93" i="23" s="1"/>
  <c r="C9649" i="8"/>
  <c r="D85" i="23"/>
  <c r="F74" i="23" s="1"/>
  <c r="G74" i="23" s="1"/>
  <c r="G77" i="23"/>
  <c r="G76" i="23"/>
  <c r="C71" i="23"/>
  <c r="C9648" i="8" s="1"/>
  <c r="D69" i="23"/>
  <c r="F58" i="23" s="1"/>
  <c r="G58" i="23" s="1"/>
  <c r="G61" i="23"/>
  <c r="G60" i="23"/>
  <c r="C55" i="23"/>
  <c r="C9647" i="8" s="1"/>
  <c r="D53" i="23"/>
  <c r="F43" i="23" s="1"/>
  <c r="G43" i="23" s="1"/>
  <c r="G45" i="23"/>
  <c r="C40" i="23"/>
  <c r="C9646" i="8" s="1"/>
  <c r="G37" i="23"/>
  <c r="G36" i="23"/>
  <c r="G34" i="23"/>
  <c r="G27" i="23"/>
  <c r="G25" i="23"/>
  <c r="G19" i="23"/>
  <c r="G18" i="23"/>
  <c r="G16" i="23"/>
  <c r="C13" i="23"/>
  <c r="C9643" i="8" s="1"/>
  <c r="G88" i="24" l="1"/>
  <c r="H79" i="24" s="1"/>
  <c r="E9705" i="8" s="1"/>
  <c r="G208" i="24"/>
  <c r="H198" i="24" s="1"/>
  <c r="C9677" i="8"/>
  <c r="C9678" i="8"/>
  <c r="C9684" i="8"/>
  <c r="C9690" i="8"/>
  <c r="C9667" i="8"/>
  <c r="D9679" i="8"/>
  <c r="D9691" i="8"/>
  <c r="D9685" i="8"/>
  <c r="D9678" i="8"/>
  <c r="D9690" i="8"/>
  <c r="D9684" i="8"/>
  <c r="C9679" i="8"/>
  <c r="C9685" i="8"/>
  <c r="C9691" i="8"/>
  <c r="C9671" i="8"/>
  <c r="C9673" i="8"/>
  <c r="C9672" i="8"/>
  <c r="C9664" i="8"/>
  <c r="C9665" i="8"/>
  <c r="C9670" i="8"/>
  <c r="C9666" i="8"/>
  <c r="C9668" i="8"/>
  <c r="C9669" i="8"/>
  <c r="C9663" i="8"/>
  <c r="C9662" i="8"/>
  <c r="C9659" i="8"/>
  <c r="C9660" i="8"/>
  <c r="C9656" i="8"/>
  <c r="C9657" i="8"/>
  <c r="G401" i="23"/>
  <c r="G168" i="23"/>
  <c r="H161" i="23" s="1"/>
  <c r="E9654" i="8" s="1"/>
  <c r="G150" i="23"/>
  <c r="H142" i="23" s="1"/>
  <c r="E9653" i="8" s="1"/>
  <c r="G46" i="23"/>
  <c r="H40" i="23" s="1"/>
  <c r="E9646" i="8" s="1"/>
  <c r="E9683" i="8"/>
  <c r="E9689" i="8"/>
  <c r="E9680" i="8"/>
  <c r="E9686" i="8"/>
  <c r="E9682" i="8"/>
  <c r="E9688" i="8"/>
  <c r="E9681" i="8"/>
  <c r="E9687" i="8"/>
  <c r="G22" i="24"/>
  <c r="H16" i="24" s="1"/>
  <c r="G28" i="23"/>
  <c r="H22" i="23" s="1"/>
  <c r="E9644" i="8" s="1"/>
  <c r="D9718" i="8"/>
  <c r="D9711" i="8"/>
  <c r="D9708" i="8"/>
  <c r="D9717" i="8"/>
  <c r="D9703" i="8"/>
  <c r="D9712" i="8"/>
  <c r="D9706" i="8"/>
  <c r="C9715" i="8"/>
  <c r="C9704" i="8"/>
  <c r="D9713" i="8"/>
  <c r="D9721" i="8"/>
  <c r="C9716" i="8"/>
  <c r="D9705" i="8"/>
  <c r="D9714" i="8"/>
  <c r="F283" i="23"/>
  <c r="G283" i="23" s="1"/>
  <c r="G287" i="23" s="1"/>
  <c r="H280" i="23" s="1"/>
  <c r="G38" i="24"/>
  <c r="H31" i="24" s="1"/>
  <c r="E9703" i="8" s="1"/>
  <c r="G404" i="24"/>
  <c r="D317" i="24"/>
  <c r="G305" i="24" s="1"/>
  <c r="G309" i="24" s="1"/>
  <c r="H302" i="24" s="1"/>
  <c r="G133" i="23"/>
  <c r="H126" i="23" s="1"/>
  <c r="E9652" i="8" s="1"/>
  <c r="E9707" i="8"/>
  <c r="G196" i="24"/>
  <c r="H190" i="24" s="1"/>
  <c r="E9710" i="8" s="1"/>
  <c r="G244" i="24"/>
  <c r="H238" i="24" s="1"/>
  <c r="G253" i="24"/>
  <c r="G335" i="24"/>
  <c r="H326" i="24" s="1"/>
  <c r="G224" i="24"/>
  <c r="H214" i="24" s="1"/>
  <c r="G421" i="24"/>
  <c r="H411" i="24" s="1"/>
  <c r="C9719" i="8"/>
  <c r="G236" i="24"/>
  <c r="H230" i="24" s="1"/>
  <c r="G530" i="23"/>
  <c r="H522" i="23" s="1"/>
  <c r="G547" i="23"/>
  <c r="H539" i="23" s="1"/>
  <c r="G215" i="23"/>
  <c r="H209" i="23" s="1"/>
  <c r="G303" i="23"/>
  <c r="H296" i="23" s="1"/>
  <c r="G312" i="23"/>
  <c r="H305" i="23" s="1"/>
  <c r="G340" i="23"/>
  <c r="H333" i="23" s="1"/>
  <c r="C9714" i="8"/>
  <c r="G269" i="23"/>
  <c r="H262" i="23" s="1"/>
  <c r="C9710" i="8"/>
  <c r="C9707" i="8"/>
  <c r="C9703" i="8"/>
  <c r="C9706" i="8"/>
  <c r="D9704" i="8"/>
  <c r="D9715" i="8"/>
  <c r="G278" i="23"/>
  <c r="H271" i="23" s="1"/>
  <c r="G62" i="23"/>
  <c r="H55" i="23" s="1"/>
  <c r="E9647" i="8" s="1"/>
  <c r="G223" i="23"/>
  <c r="H217" i="23" s="1"/>
  <c r="G428" i="23"/>
  <c r="H420" i="23" s="1"/>
  <c r="G411" i="23"/>
  <c r="H403" i="23" s="1"/>
  <c r="E9676" i="8" s="1"/>
  <c r="C9712" i="8"/>
  <c r="G241" i="23"/>
  <c r="H234" i="23" s="1"/>
  <c r="G260" i="23"/>
  <c r="H253" i="23" s="1"/>
  <c r="H87" i="23"/>
  <c r="E9649" i="8" s="1"/>
  <c r="G251" i="23"/>
  <c r="H244" i="23" s="1"/>
  <c r="G20" i="23"/>
  <c r="H13" i="23" s="1"/>
  <c r="E9643" i="8" s="1"/>
  <c r="G38" i="23"/>
  <c r="H31" i="23" s="1"/>
  <c r="E9645" i="8" s="1"/>
  <c r="G78" i="23"/>
  <c r="H71" i="23" s="1"/>
  <c r="E9648" i="8" s="1"/>
  <c r="G102" i="23"/>
  <c r="H95" i="23" s="1"/>
  <c r="E9650" i="8" s="1"/>
  <c r="G232" i="23"/>
  <c r="H225" i="23" s="1"/>
  <c r="C9713" i="8"/>
  <c r="C9717" i="8"/>
  <c r="D9710" i="8"/>
  <c r="C9718" i="8"/>
  <c r="D9720" i="8"/>
  <c r="D9709" i="8"/>
  <c r="C9721" i="8"/>
  <c r="C9709" i="8"/>
  <c r="D9719" i="8"/>
  <c r="C9720" i="8"/>
  <c r="D9716" i="8"/>
  <c r="C9711" i="8"/>
  <c r="C9708" i="8"/>
  <c r="C9705" i="8"/>
  <c r="G279" i="24"/>
  <c r="H270" i="24" s="1"/>
  <c r="G56" i="24"/>
  <c r="H47" i="24" s="1"/>
  <c r="E9704" i="8" s="1"/>
  <c r="G120" i="24"/>
  <c r="H111" i="24" s="1"/>
  <c r="E9706" i="8" s="1"/>
  <c r="E9709" i="8"/>
  <c r="G364" i="24"/>
  <c r="H358" i="24" s="1"/>
  <c r="G381" i="24"/>
  <c r="G117" i="23"/>
  <c r="H111" i="23" s="1"/>
  <c r="E9651" i="8" s="1"/>
  <c r="G349" i="23"/>
  <c r="H342" i="23" s="1"/>
  <c r="G194" i="23"/>
  <c r="H187" i="23" s="1"/>
  <c r="G359" i="23"/>
  <c r="H352" i="23" s="1"/>
  <c r="G207" i="23"/>
  <c r="H196" i="23" s="1"/>
  <c r="G321" i="23"/>
  <c r="H314" i="23" s="1"/>
  <c r="G331" i="23"/>
  <c r="H325" i="23" s="1"/>
  <c r="G370" i="23"/>
  <c r="H361" i="23" s="1"/>
  <c r="G178" i="23"/>
  <c r="H171" i="23" s="1"/>
  <c r="E9722" i="8" l="1"/>
  <c r="E9714" i="8"/>
  <c r="E9717" i="8"/>
  <c r="E9719" i="8"/>
  <c r="E9716" i="8"/>
  <c r="E9712" i="8"/>
  <c r="E9711" i="8"/>
  <c r="E9723" i="8"/>
  <c r="E9713" i="8"/>
  <c r="E9718" i="8"/>
  <c r="E9674" i="8"/>
  <c r="E9698" i="8"/>
  <c r="E9692" i="8"/>
  <c r="E9693" i="8"/>
  <c r="E9699" i="8"/>
  <c r="E9662" i="8"/>
  <c r="E9679" i="8"/>
  <c r="E9691" i="8"/>
  <c r="E9685" i="8"/>
  <c r="E9672" i="8"/>
  <c r="E9684" i="8"/>
  <c r="E9690" i="8"/>
  <c r="E9678" i="8"/>
  <c r="E9677" i="8"/>
  <c r="E9669" i="8"/>
  <c r="E9675" i="8"/>
  <c r="E9673" i="8"/>
  <c r="E9670" i="8"/>
  <c r="E9671" i="8"/>
  <c r="E9665" i="8"/>
  <c r="E9667" i="8"/>
  <c r="E9668" i="8"/>
  <c r="E9666" i="8"/>
  <c r="E9655" i="8"/>
  <c r="E9664" i="8"/>
  <c r="E9659" i="8"/>
  <c r="E9663" i="8"/>
  <c r="E9656" i="8"/>
  <c r="E9660" i="8"/>
  <c r="E9661" i="8"/>
  <c r="E9658" i="8"/>
  <c r="E9657" i="8"/>
  <c r="H373" i="24"/>
  <c r="H246" i="24"/>
  <c r="H394" i="24"/>
  <c r="G169" i="24"/>
  <c r="G172" i="24" s="1"/>
  <c r="H166" i="24" s="1"/>
  <c r="E9708" i="8" s="1"/>
  <c r="E9715" i="8" l="1"/>
  <c r="E9720" i="8"/>
  <c r="E9721" i="8"/>
  <c r="D109" i="7"/>
  <c r="D108" i="7"/>
  <c r="D107" i="7"/>
  <c r="D106" i="7"/>
  <c r="D105" i="7"/>
  <c r="D104" i="7"/>
  <c r="D103" i="7"/>
  <c r="D94" i="7"/>
  <c r="D93" i="7"/>
  <c r="D92" i="7"/>
  <c r="D88" i="7"/>
  <c r="D79" i="7"/>
  <c r="D78" i="7"/>
  <c r="D77" i="7"/>
  <c r="D76" i="7"/>
  <c r="D75" i="7"/>
  <c r="D70" i="7"/>
  <c r="D68" i="7"/>
  <c r="D82" i="7" l="1"/>
  <c r="D123" i="7"/>
  <c r="D99" i="7"/>
  <c r="D60" i="7"/>
  <c r="D100" i="7"/>
  <c r="D61" i="7"/>
  <c r="D62" i="7"/>
  <c r="D86" i="7"/>
  <c r="D55" i="7"/>
  <c r="D63" i="7"/>
  <c r="D71" i="7"/>
  <c r="D87" i="7"/>
  <c r="D95" i="7"/>
  <c r="D120" i="7"/>
  <c r="D90" i="7"/>
  <c r="D83" i="7"/>
  <c r="D69" i="7"/>
  <c r="D101" i="7"/>
  <c r="D56" i="7"/>
  <c r="D64" i="7"/>
  <c r="D72" i="7"/>
  <c r="D80" i="7"/>
  <c r="D96" i="7"/>
  <c r="D121" i="7"/>
  <c r="D74" i="7"/>
  <c r="D98" i="7"/>
  <c r="D91" i="7"/>
  <c r="D84" i="7"/>
  <c r="D85" i="7"/>
  <c r="D102" i="7"/>
  <c r="D57" i="7"/>
  <c r="D73" i="7"/>
  <c r="D81" i="7"/>
  <c r="D89" i="7"/>
  <c r="D97" i="7"/>
  <c r="D122" i="7"/>
  <c r="D110" i="7"/>
  <c r="D114" i="7"/>
  <c r="D118" i="7"/>
  <c r="D54" i="7"/>
  <c r="D58" i="7"/>
  <c r="D65" i="7"/>
  <c r="D111" i="7"/>
  <c r="D115" i="7"/>
  <c r="D119" i="7"/>
  <c r="D59" i="7"/>
  <c r="D66" i="7"/>
  <c r="D112" i="7"/>
  <c r="D116" i="7"/>
  <c r="D67" i="7"/>
  <c r="D113" i="7"/>
  <c r="D117" i="7"/>
  <c r="H8" i="22" l="1"/>
  <c r="H7" i="22"/>
  <c r="D7" i="22"/>
  <c r="H45" i="22"/>
  <c r="G45" i="22"/>
  <c r="F45" i="22"/>
  <c r="E45" i="22"/>
  <c r="H41" i="22"/>
  <c r="G41" i="22"/>
  <c r="F41" i="22"/>
  <c r="E41" i="22"/>
  <c r="H34" i="22"/>
  <c r="G34" i="22"/>
  <c r="F34" i="22"/>
  <c r="E34" i="22"/>
  <c r="H22" i="22"/>
  <c r="G22" i="22"/>
  <c r="F22" i="22"/>
  <c r="E22" i="22"/>
  <c r="E46" i="22" l="1"/>
  <c r="F46" i="22"/>
  <c r="H46" i="22"/>
  <c r="G46" i="22"/>
  <c r="B9623" i="8"/>
  <c r="B9622" i="8"/>
  <c r="B9621" i="8"/>
  <c r="B9620" i="8"/>
  <c r="B9619" i="8"/>
  <c r="B9618" i="8"/>
  <c r="B9617" i="8"/>
  <c r="B9616" i="8"/>
  <c r="B9615" i="8"/>
  <c r="B9614" i="8"/>
  <c r="B9613" i="8"/>
  <c r="B9612" i="8"/>
  <c r="B9611" i="8"/>
  <c r="B9610" i="8"/>
  <c r="B9609" i="8"/>
  <c r="B9608" i="8"/>
  <c r="B9607" i="8"/>
  <c r="B9606" i="8"/>
  <c r="B9605" i="8"/>
  <c r="B9604" i="8"/>
  <c r="B9603" i="8"/>
  <c r="B9602" i="8"/>
  <c r="B9601" i="8"/>
  <c r="B9600" i="8"/>
  <c r="B9599" i="8"/>
  <c r="B9598" i="8"/>
  <c r="B9597" i="8"/>
  <c r="B9596" i="8"/>
  <c r="B9595" i="8"/>
  <c r="B9594" i="8"/>
  <c r="B9593" i="8"/>
  <c r="B9592" i="8"/>
  <c r="B9591" i="8"/>
  <c r="B9590" i="8"/>
  <c r="B9589" i="8"/>
  <c r="B9588" i="8"/>
  <c r="B9587" i="8"/>
  <c r="B9586" i="8"/>
  <c r="B9585" i="8"/>
  <c r="B9584" i="8"/>
  <c r="B9583" i="8"/>
  <c r="B9582" i="8"/>
  <c r="B9581" i="8"/>
  <c r="B9580" i="8"/>
  <c r="B9579" i="8"/>
  <c r="B9578" i="8"/>
  <c r="B9577" i="8"/>
  <c r="B9576" i="8"/>
  <c r="D9580" i="8" l="1"/>
  <c r="C9580" i="8"/>
  <c r="D9588" i="8"/>
  <c r="C9588" i="8"/>
  <c r="C9596" i="8"/>
  <c r="D9596" i="8"/>
  <c r="C9604" i="8"/>
  <c r="D9604" i="8"/>
  <c r="C9612" i="8"/>
  <c r="D9612" i="8"/>
  <c r="D9620" i="8"/>
  <c r="C9620" i="8"/>
  <c r="C9581" i="8"/>
  <c r="D9581" i="8"/>
  <c r="C9589" i="8"/>
  <c r="D9589" i="8"/>
  <c r="E9589" i="8"/>
  <c r="C9597" i="8"/>
  <c r="D9597" i="8"/>
  <c r="D9605" i="8"/>
  <c r="C9605" i="8"/>
  <c r="D9613" i="8"/>
  <c r="C9613" i="8"/>
  <c r="D9621" i="8"/>
  <c r="C9621" i="8"/>
  <c r="C9582" i="8"/>
  <c r="D9582" i="8"/>
  <c r="C9590" i="8"/>
  <c r="D9590" i="8"/>
  <c r="D9598" i="8"/>
  <c r="C9598" i="8"/>
  <c r="D9606" i="8"/>
  <c r="C9606" i="8"/>
  <c r="D9614" i="8"/>
  <c r="C9614" i="8"/>
  <c r="C9622" i="8"/>
  <c r="D9622" i="8"/>
  <c r="D9583" i="8"/>
  <c r="C9583" i="8"/>
  <c r="C9591" i="8"/>
  <c r="D9591" i="8"/>
  <c r="C9599" i="8"/>
  <c r="D9599" i="8"/>
  <c r="C9607" i="8"/>
  <c r="D9607" i="8"/>
  <c r="C9615" i="8"/>
  <c r="D9615" i="8"/>
  <c r="C9623" i="8"/>
  <c r="D9623" i="8"/>
  <c r="D9576" i="8"/>
  <c r="C9576" i="8"/>
  <c r="C9584" i="8"/>
  <c r="D9584" i="8"/>
  <c r="C9592" i="8"/>
  <c r="D9592" i="8"/>
  <c r="C9600" i="8"/>
  <c r="D9600" i="8"/>
  <c r="C9608" i="8"/>
  <c r="D9608" i="8"/>
  <c r="C9616" i="8"/>
  <c r="D9616" i="8"/>
  <c r="C9577" i="8"/>
  <c r="D9577" i="8"/>
  <c r="C9585" i="8"/>
  <c r="D9585" i="8"/>
  <c r="C9593" i="8"/>
  <c r="D9593" i="8"/>
  <c r="C9601" i="8"/>
  <c r="D9601" i="8"/>
  <c r="C9609" i="8"/>
  <c r="D9609" i="8"/>
  <c r="D9617" i="8"/>
  <c r="C9617" i="8"/>
  <c r="C9578" i="8"/>
  <c r="D9578" i="8"/>
  <c r="C9586" i="8"/>
  <c r="D9586" i="8"/>
  <c r="D9594" i="8"/>
  <c r="C9594" i="8"/>
  <c r="D9602" i="8"/>
  <c r="C9602" i="8"/>
  <c r="D9610" i="8"/>
  <c r="C9610" i="8"/>
  <c r="D9618" i="8"/>
  <c r="C9618" i="8"/>
  <c r="C9579" i="8"/>
  <c r="D9579" i="8"/>
  <c r="D9587" i="8"/>
  <c r="C9587" i="8"/>
  <c r="C9595" i="8"/>
  <c r="D9595" i="8"/>
  <c r="C9603" i="8"/>
  <c r="D9603" i="8"/>
  <c r="C9611" i="8"/>
  <c r="D9611" i="8"/>
  <c r="C9619" i="8"/>
  <c r="D9619" i="8"/>
  <c r="E9619" i="8"/>
  <c r="E9596" i="8"/>
  <c r="E9604" i="8"/>
  <c r="E9578" i="8"/>
  <c r="E9586" i="8"/>
  <c r="E9587" i="8"/>
  <c r="E9590" i="8"/>
  <c r="E9588" i="8"/>
  <c r="E9591" i="8"/>
  <c r="E9609" i="8"/>
  <c r="E9608" i="8"/>
  <c r="E9607" i="8"/>
  <c r="E9606" i="8"/>
  <c r="E9605" i="8"/>
  <c r="E9603" i="8"/>
  <c r="E9602" i="8"/>
  <c r="E9598" i="8"/>
  <c r="E9601" i="8"/>
  <c r="E9600" i="8"/>
  <c r="E9595" i="8"/>
  <c r="E9597" i="8"/>
  <c r="E9599" i="8"/>
  <c r="E9584" i="8"/>
  <c r="E9585" i="8"/>
  <c r="E9583" i="8"/>
  <c r="E9582" i="8"/>
  <c r="E9581" i="8"/>
  <c r="E9576" i="8"/>
  <c r="E9579" i="8"/>
  <c r="E9580" i="8"/>
  <c r="E9577" i="8"/>
  <c r="E9618" i="8"/>
  <c r="E9617" i="8"/>
  <c r="E9592" i="8"/>
  <c r="E9593" i="8"/>
  <c r="E9610" i="8"/>
  <c r="E9611" i="8"/>
  <c r="E9616" i="8"/>
  <c r="E9621" i="8"/>
  <c r="E9613" i="8"/>
  <c r="E9594" i="8"/>
  <c r="E9612" i="8"/>
  <c r="E9615" i="8"/>
  <c r="E9620" i="8"/>
  <c r="E9622" i="8"/>
  <c r="E9614" i="8"/>
  <c r="E9623" i="8"/>
  <c r="D21" i="7" l="1"/>
  <c r="D9502" i="8" l="1"/>
  <c r="D9511" i="8"/>
  <c r="D9504" i="8"/>
  <c r="C9505" i="8"/>
  <c r="E9505" i="8"/>
  <c r="C9506" i="8"/>
  <c r="C9499" i="8"/>
  <c r="C9507" i="8"/>
  <c r="D9513" i="8"/>
  <c r="D9510" i="8"/>
  <c r="C9512" i="8"/>
  <c r="C9498" i="8"/>
  <c r="D9500" i="8"/>
  <c r="D9508" i="8"/>
  <c r="C9514" i="8"/>
  <c r="D9517" i="8"/>
  <c r="C9516" i="8"/>
  <c r="D9503" i="8"/>
  <c r="C9501" i="8"/>
  <c r="D9509" i="8"/>
  <c r="D9518" i="8"/>
  <c r="C9502" i="8"/>
  <c r="C9511" i="8"/>
  <c r="C9504" i="8"/>
  <c r="D9505" i="8"/>
  <c r="D9506" i="8"/>
  <c r="D9499" i="8"/>
  <c r="D9507" i="8"/>
  <c r="C9513" i="8"/>
  <c r="C9510" i="8"/>
  <c r="D9512" i="8"/>
  <c r="D9498" i="8"/>
  <c r="C9500" i="8"/>
  <c r="C9508" i="8"/>
  <c r="D9514" i="8"/>
  <c r="C9517" i="8"/>
  <c r="D9516" i="8"/>
  <c r="C9503" i="8"/>
  <c r="D9501" i="8"/>
  <c r="C9509" i="8"/>
  <c r="D9515" i="8"/>
  <c r="C9518" i="8"/>
  <c r="E9501" i="8"/>
  <c r="E9506" i="8"/>
  <c r="E9571" i="8"/>
  <c r="C9571" i="8"/>
  <c r="D9572" i="8"/>
  <c r="D9571" i="8"/>
  <c r="C9572" i="8"/>
  <c r="C9568" i="8"/>
  <c r="D9569" i="8"/>
  <c r="D9566" i="8"/>
  <c r="C9566" i="8"/>
  <c r="C9565" i="8"/>
  <c r="D9565" i="8"/>
  <c r="D9570" i="8"/>
  <c r="D9563" i="8"/>
  <c r="D9562" i="8"/>
  <c r="D9558" i="8"/>
  <c r="D9559" i="8"/>
  <c r="D9560" i="8"/>
  <c r="D9561" i="8"/>
  <c r="D9555" i="8"/>
  <c r="D9557" i="8"/>
  <c r="C9556" i="8"/>
  <c r="D9554" i="8"/>
  <c r="C9553" i="8"/>
  <c r="D9552" i="8"/>
  <c r="C9569" i="8"/>
  <c r="D9567" i="8"/>
  <c r="D9568" i="8"/>
  <c r="D9564" i="8"/>
  <c r="C9564" i="8"/>
  <c r="C9567" i="8"/>
  <c r="C9570" i="8"/>
  <c r="C9563" i="8"/>
  <c r="C9562" i="8"/>
  <c r="C9558" i="8"/>
  <c r="C9559" i="8"/>
  <c r="C9560" i="8"/>
  <c r="C9561" i="8"/>
  <c r="C9555" i="8"/>
  <c r="C9557" i="8"/>
  <c r="D9556" i="8"/>
  <c r="D9553" i="8"/>
  <c r="C9554" i="8"/>
  <c r="C9552" i="8"/>
  <c r="D9551" i="8"/>
  <c r="D9550" i="8"/>
  <c r="C9550" i="8"/>
  <c r="E9572" i="8"/>
  <c r="E9557" i="8"/>
  <c r="E9559" i="8"/>
  <c r="E9563" i="8"/>
  <c r="E9564" i="8"/>
  <c r="E9554" i="8"/>
  <c r="E9567" i="8"/>
  <c r="E9565" i="8"/>
  <c r="E9566" i="8"/>
  <c r="E9562" i="8"/>
  <c r="E9560" i="8"/>
  <c r="E9558" i="8"/>
  <c r="E9569" i="8"/>
  <c r="E9570" i="8"/>
  <c r="E9561" i="8"/>
  <c r="E9555" i="8"/>
  <c r="E9556" i="8"/>
  <c r="E9568" i="8"/>
  <c r="E9525" i="8"/>
  <c r="C9519" i="8"/>
  <c r="C9549" i="8"/>
  <c r="C9533" i="8"/>
  <c r="D9534" i="8"/>
  <c r="C9523" i="8"/>
  <c r="C9524" i="8"/>
  <c r="D9529" i="8"/>
  <c r="D9546" i="8"/>
  <c r="D9541" i="8"/>
  <c r="C9520" i="8"/>
  <c r="D9542" i="8"/>
  <c r="D9535" i="8"/>
  <c r="D9545" i="8"/>
  <c r="C9530" i="8"/>
  <c r="D9539" i="8"/>
  <c r="C9547" i="8"/>
  <c r="D9532" i="8"/>
  <c r="C9521" i="8"/>
  <c r="D9543" i="8"/>
  <c r="C9522" i="8"/>
  <c r="D9544" i="8"/>
  <c r="C9536" i="8"/>
  <c r="C9531" i="8"/>
  <c r="C9540" i="8"/>
  <c r="C9548" i="8"/>
  <c r="D9519" i="8"/>
  <c r="D9549" i="8"/>
  <c r="D9533" i="8"/>
  <c r="D9523" i="8"/>
  <c r="D9537" i="8"/>
  <c r="D9524" i="8"/>
  <c r="C9529" i="8"/>
  <c r="D9538" i="8"/>
  <c r="C9546" i="8"/>
  <c r="C9541" i="8"/>
  <c r="D9520" i="8"/>
  <c r="C9542" i="8"/>
  <c r="C9545" i="8"/>
  <c r="D9530" i="8"/>
  <c r="C9539" i="8"/>
  <c r="D9547" i="8"/>
  <c r="C9532" i="8"/>
  <c r="D9521" i="8"/>
  <c r="C9543" i="8"/>
  <c r="D9522" i="8"/>
  <c r="C9544" i="8"/>
  <c r="D9536" i="8"/>
  <c r="D9531" i="8"/>
  <c r="D9540" i="8"/>
  <c r="D9548" i="8"/>
  <c r="C9535" i="8"/>
  <c r="C9537" i="8"/>
  <c r="E9526" i="8"/>
  <c r="D9525" i="8"/>
  <c r="E9527" i="8"/>
  <c r="E9523" i="8"/>
  <c r="E9528" i="8"/>
  <c r="E9522" i="8"/>
  <c r="E9521" i="8"/>
  <c r="C9862" i="8" l="1"/>
  <c r="D9862" i="8"/>
  <c r="B9862" i="8"/>
  <c r="G184" i="13" l="1"/>
  <c r="G183" i="13"/>
  <c r="F181" i="13"/>
  <c r="G181" i="13" s="1"/>
  <c r="G151" i="13"/>
  <c r="G185" i="13" l="1"/>
  <c r="E9862" i="8" s="1"/>
  <c r="C51" i="13"/>
  <c r="C48" i="13" s="1"/>
  <c r="D9861" i="8"/>
  <c r="B9861" i="8"/>
  <c r="G168" i="13"/>
  <c r="G167" i="13"/>
  <c r="D176" i="13"/>
  <c r="F165" i="13" s="1"/>
  <c r="G165" i="13" s="1"/>
  <c r="C165" i="13"/>
  <c r="C162" i="13" l="1"/>
  <c r="C9861" i="8" s="1"/>
  <c r="G169" i="13"/>
  <c r="E9861" i="8" s="1"/>
  <c r="E9517" i="8" l="1"/>
  <c r="E9511" i="8" l="1"/>
  <c r="I8" i="19" l="1"/>
  <c r="I7" i="19"/>
  <c r="C7" i="19"/>
  <c r="E3" i="19"/>
  <c r="F23" i="16" l="1"/>
  <c r="C23" i="16"/>
  <c r="D17" i="15" l="1"/>
  <c r="D19" i="15"/>
  <c r="D21" i="15"/>
  <c r="S24" i="17" l="1"/>
  <c r="S23" i="17"/>
  <c r="S22" i="17"/>
  <c r="S21" i="17"/>
  <c r="S20" i="17"/>
  <c r="C12" i="16"/>
  <c r="C20" i="17"/>
  <c r="C22" i="17"/>
  <c r="C24" i="17"/>
  <c r="D15" i="15"/>
  <c r="C18" i="17" s="1"/>
  <c r="C9538" i="8" l="1"/>
  <c r="F9" i="18" l="1"/>
  <c r="E5" i="17"/>
  <c r="G10" i="13"/>
  <c r="C10" i="13"/>
  <c r="K26" i="18" l="1"/>
  <c r="K25" i="18" s="1"/>
  <c r="K22" i="18"/>
  <c r="N17" i="18" s="1"/>
  <c r="N18" i="18"/>
  <c r="N16" i="18"/>
  <c r="K15" i="18"/>
  <c r="B27" i="18"/>
  <c r="B3" i="18"/>
  <c r="B2" i="18"/>
  <c r="B29" i="18" l="1"/>
  <c r="B28" i="18"/>
  <c r="N19" i="18"/>
  <c r="N20" i="18" s="1"/>
  <c r="N21" i="18" s="1"/>
  <c r="K32" i="18" s="1"/>
  <c r="B30" i="18" l="1"/>
  <c r="B31" i="18" s="1"/>
  <c r="B32" i="18" s="1"/>
  <c r="S19" i="17" l="1"/>
  <c r="S18" i="17"/>
  <c r="S15" i="17"/>
  <c r="B11" i="15"/>
  <c r="D9860" i="8" l="1"/>
  <c r="B9860" i="8"/>
  <c r="D9859" i="8"/>
  <c r="B9859" i="8"/>
  <c r="D9858" i="8"/>
  <c r="B9858" i="8"/>
  <c r="D9857" i="8"/>
  <c r="B9857" i="8"/>
  <c r="D9856" i="8"/>
  <c r="B9856" i="8"/>
  <c r="D9855" i="8"/>
  <c r="B9855" i="8"/>
  <c r="D9854" i="8"/>
  <c r="B9854" i="8"/>
  <c r="D9853" i="8"/>
  <c r="B9853" i="8"/>
  <c r="D9852" i="8"/>
  <c r="B9852" i="8"/>
  <c r="D9851" i="8"/>
  <c r="B9851" i="8"/>
  <c r="D9850" i="8"/>
  <c r="B9850" i="8"/>
  <c r="D9849" i="8"/>
  <c r="B9849" i="8"/>
  <c r="F125" i="7" l="1"/>
  <c r="E124" i="7"/>
  <c r="F124" i="7"/>
  <c r="F80" i="7"/>
  <c r="E54" i="7"/>
  <c r="F64" i="7"/>
  <c r="E64" i="7"/>
  <c r="F88" i="7"/>
  <c r="F66" i="7"/>
  <c r="E66" i="7"/>
  <c r="F59" i="7"/>
  <c r="E59" i="7"/>
  <c r="F75" i="7"/>
  <c r="E75" i="7"/>
  <c r="E68" i="7"/>
  <c r="F68" i="7"/>
  <c r="F84" i="7"/>
  <c r="E84" i="7"/>
  <c r="F74" i="7"/>
  <c r="E74" i="7"/>
  <c r="F98" i="7"/>
  <c r="E55" i="7"/>
  <c r="F55" i="7"/>
  <c r="E67" i="7"/>
  <c r="F67" i="7"/>
  <c r="E83" i="7"/>
  <c r="F83" i="7"/>
  <c r="E60" i="7"/>
  <c r="F60" i="7"/>
  <c r="E76" i="7"/>
  <c r="F76" i="7"/>
  <c r="F92" i="7"/>
  <c r="F61" i="7"/>
  <c r="E61" i="7"/>
  <c r="E69" i="7"/>
  <c r="F69" i="7"/>
  <c r="F77" i="7"/>
  <c r="E77" i="7"/>
  <c r="F85" i="7"/>
  <c r="E85" i="7"/>
  <c r="F93" i="7"/>
  <c r="E93" i="7"/>
  <c r="F72" i="7"/>
  <c r="E72" i="7"/>
  <c r="F96" i="7"/>
  <c r="E96" i="7"/>
  <c r="F58" i="7"/>
  <c r="E58" i="7"/>
  <c r="E82" i="7"/>
  <c r="F82" i="7"/>
  <c r="F56" i="7"/>
  <c r="E56" i="7"/>
  <c r="F62" i="7"/>
  <c r="E62" i="7"/>
  <c r="F70" i="7"/>
  <c r="E70" i="7"/>
  <c r="F78" i="7"/>
  <c r="E78" i="7"/>
  <c r="F86" i="7"/>
  <c r="E86" i="7"/>
  <c r="F94" i="7"/>
  <c r="E94" i="7"/>
  <c r="F63" i="7"/>
  <c r="E63" i="7"/>
  <c r="F71" i="7"/>
  <c r="E71" i="7"/>
  <c r="E79" i="7"/>
  <c r="F79" i="7"/>
  <c r="E87" i="7"/>
  <c r="F87" i="7"/>
  <c r="F95" i="7"/>
  <c r="E95" i="7"/>
  <c r="F123" i="7"/>
  <c r="E123" i="7"/>
  <c r="F120" i="7"/>
  <c r="E116" i="7"/>
  <c r="E120" i="7"/>
  <c r="F117" i="7"/>
  <c r="E117" i="7"/>
  <c r="E118" i="7"/>
  <c r="F119" i="7"/>
  <c r="F118" i="7"/>
  <c r="E119" i="7"/>
  <c r="F122" i="7"/>
  <c r="E122" i="7"/>
  <c r="F116" i="7"/>
  <c r="E114" i="7"/>
  <c r="F115" i="7"/>
  <c r="E115" i="7"/>
  <c r="F114" i="7"/>
  <c r="E104" i="7"/>
  <c r="F110" i="7"/>
  <c r="F109" i="7"/>
  <c r="F104" i="7"/>
  <c r="E110" i="7"/>
  <c r="E109" i="7"/>
  <c r="E106" i="7"/>
  <c r="E111" i="7"/>
  <c r="F112" i="7"/>
  <c r="F106" i="7"/>
  <c r="F111" i="7"/>
  <c r="E112" i="7"/>
  <c r="E107" i="7"/>
  <c r="F113" i="7"/>
  <c r="F105" i="7"/>
  <c r="F107" i="7"/>
  <c r="E113" i="7"/>
  <c r="E105" i="7"/>
  <c r="F108" i="7"/>
  <c r="E103" i="7"/>
  <c r="E108" i="7"/>
  <c r="F103" i="7"/>
  <c r="H107" i="7"/>
  <c r="I107" i="7" s="1"/>
  <c r="J107" i="7" s="1"/>
  <c r="F99" i="7"/>
  <c r="F100" i="7"/>
  <c r="E99" i="7"/>
  <c r="F101" i="7"/>
  <c r="E102" i="7"/>
  <c r="E101" i="7"/>
  <c r="F102" i="7"/>
  <c r="E57" i="7"/>
  <c r="F57" i="7"/>
  <c r="F65" i="7"/>
  <c r="F73" i="7"/>
  <c r="F81" i="7"/>
  <c r="E81" i="7"/>
  <c r="F97" i="7"/>
  <c r="E97" i="7"/>
  <c r="C13" i="16"/>
  <c r="F13" i="16"/>
  <c r="C17" i="9"/>
  <c r="G17" i="9"/>
  <c r="D17" i="9"/>
  <c r="E9520" i="8"/>
  <c r="G152" i="13"/>
  <c r="G139" i="13"/>
  <c r="G142" i="13"/>
  <c r="G141" i="13"/>
  <c r="G133" i="13"/>
  <c r="G118" i="13"/>
  <c r="G299" i="13"/>
  <c r="G298" i="13"/>
  <c r="G110" i="13"/>
  <c r="G95" i="13"/>
  <c r="G94" i="13"/>
  <c r="G86" i="13"/>
  <c r="G85" i="13"/>
  <c r="G70" i="13"/>
  <c r="G69" i="13"/>
  <c r="G54" i="13"/>
  <c r="G53" i="13"/>
  <c r="G38" i="13"/>
  <c r="G37" i="13"/>
  <c r="G22" i="13"/>
  <c r="G21" i="13"/>
  <c r="E9531" i="8" l="1"/>
  <c r="E121" i="7"/>
  <c r="C9551" i="8"/>
  <c r="E125" i="7" s="1"/>
  <c r="D9528" i="8"/>
  <c r="D9526" i="8"/>
  <c r="E9514" i="8"/>
  <c r="G18" i="9"/>
  <c r="H21" i="7" s="1"/>
  <c r="F54" i="7"/>
  <c r="E9544" i="8" l="1"/>
  <c r="E9545" i="8"/>
  <c r="E9541" i="8"/>
  <c r="E9536" i="8"/>
  <c r="H102" i="7" s="1"/>
  <c r="E9518" i="8"/>
  <c r="E9500" i="8"/>
  <c r="H14" i="9"/>
  <c r="E9499" i="8" s="1"/>
  <c r="F121" i="7"/>
  <c r="H109" i="7"/>
  <c r="I109" i="7" s="1"/>
  <c r="J109" i="7" s="1"/>
  <c r="H108" i="7"/>
  <c r="I108" i="7" s="1"/>
  <c r="J108" i="7" s="1"/>
  <c r="H106" i="7"/>
  <c r="I106" i="7" s="1"/>
  <c r="J106" i="7" s="1"/>
  <c r="H115" i="7"/>
  <c r="I115" i="7" s="1"/>
  <c r="J115" i="7" s="1"/>
  <c r="H105" i="7"/>
  <c r="I105" i="7" s="1"/>
  <c r="J105" i="7" s="1"/>
  <c r="H119" i="7" l="1"/>
  <c r="I119" i="7" s="1"/>
  <c r="J119" i="7" s="1"/>
  <c r="E9543" i="8"/>
  <c r="D9527" i="8"/>
  <c r="F90" i="7" s="1"/>
  <c r="E9516" i="8"/>
  <c r="E9519" i="8"/>
  <c r="E9542" i="8"/>
  <c r="I102" i="7"/>
  <c r="J102" i="7" s="1"/>
  <c r="F89" i="7"/>
  <c r="F91" i="7"/>
  <c r="H114" i="7"/>
  <c r="I114" i="7" s="1"/>
  <c r="J114" i="7" s="1"/>
  <c r="E9530" i="8" l="1"/>
  <c r="E9529" i="8"/>
  <c r="E9504" i="8"/>
  <c r="E9510" i="8"/>
  <c r="E9524" i="8"/>
  <c r="E80" i="7" l="1"/>
  <c r="E9498" i="8" l="1"/>
  <c r="I21" i="7" s="1"/>
  <c r="J21" i="7" s="1"/>
  <c r="J20" i="7" s="1"/>
  <c r="F19" i="16"/>
  <c r="C19" i="16"/>
  <c r="E9512" i="8" l="1"/>
  <c r="E9503" i="8" l="1"/>
  <c r="E9509" i="8"/>
  <c r="E9513" i="8"/>
  <c r="E9537" i="8"/>
  <c r="E9507" i="8"/>
  <c r="F149" i="13"/>
  <c r="G149" i="13" s="1"/>
  <c r="C146" i="13"/>
  <c r="C9860" i="8" s="1"/>
  <c r="G131" i="13"/>
  <c r="C128" i="13"/>
  <c r="C9858" i="8" s="1"/>
  <c r="D126" i="13"/>
  <c r="F116" i="13" s="1"/>
  <c r="G116" i="13" s="1"/>
  <c r="C113" i="13"/>
  <c r="C9857" i="8" s="1"/>
  <c r="D307" i="13"/>
  <c r="F296" i="13" s="1"/>
  <c r="G296" i="13" s="1"/>
  <c r="C293" i="13"/>
  <c r="C9856" i="8" s="1"/>
  <c r="G108" i="13"/>
  <c r="C105" i="13"/>
  <c r="C9855" i="8" s="1"/>
  <c r="D103" i="13"/>
  <c r="F92" i="13" s="1"/>
  <c r="G92" i="13" s="1"/>
  <c r="C89" i="13"/>
  <c r="C9854" i="8" s="1"/>
  <c r="C80" i="13"/>
  <c r="C9853" i="8" s="1"/>
  <c r="D78" i="13"/>
  <c r="F67" i="13" s="1"/>
  <c r="G67" i="13" s="1"/>
  <c r="C64" i="13"/>
  <c r="C9852" i="8" s="1"/>
  <c r="D62" i="13"/>
  <c r="F51" i="13" s="1"/>
  <c r="G51" i="13" s="1"/>
  <c r="C9851" i="8"/>
  <c r="D46" i="13"/>
  <c r="F35" i="13" s="1"/>
  <c r="G35" i="13" s="1"/>
  <c r="C32" i="13"/>
  <c r="C9850" i="8" s="1"/>
  <c r="D30" i="13"/>
  <c r="F19" i="13" s="1"/>
  <c r="G19" i="13" s="1"/>
  <c r="C16" i="13"/>
  <c r="C9849" i="8" s="1"/>
  <c r="E9502" i="8" l="1"/>
  <c r="E9508" i="8"/>
  <c r="G300" i="13"/>
  <c r="E9856" i="8" s="1"/>
  <c r="G153" i="13"/>
  <c r="E9860" i="8" s="1"/>
  <c r="G134" i="13"/>
  <c r="E9858" i="8" s="1"/>
  <c r="G111" i="13"/>
  <c r="E9855" i="8" s="1"/>
  <c r="G96" i="13"/>
  <c r="E9854" i="8" s="1"/>
  <c r="G87" i="13"/>
  <c r="E9853" i="8" s="1"/>
  <c r="G71" i="13"/>
  <c r="E9852" i="8" s="1"/>
  <c r="G55" i="13"/>
  <c r="E9851" i="8" s="1"/>
  <c r="G39" i="13"/>
  <c r="E9850" i="8" s="1"/>
  <c r="G23" i="13"/>
  <c r="E9849" i="8" s="1"/>
  <c r="C136" i="13" l="1"/>
  <c r="C9859" i="8" s="1"/>
  <c r="G119" i="13" l="1"/>
  <c r="E9857" i="8" s="1"/>
  <c r="G143" i="13"/>
  <c r="E9859" i="8" s="1"/>
  <c r="H96" i="7" l="1"/>
  <c r="I96" i="7" s="1"/>
  <c r="J96" i="7" s="1"/>
  <c r="H95" i="7" l="1"/>
  <c r="I95" i="7"/>
  <c r="J95" i="7" s="1"/>
  <c r="H94" i="7" l="1"/>
  <c r="I94" i="7"/>
  <c r="J94" i="7" s="1"/>
  <c r="C9534" i="8"/>
  <c r="E100" i="7" s="1"/>
  <c r="E92" i="7" l="1"/>
  <c r="E98" i="7"/>
  <c r="I93" i="7"/>
  <c r="J93" i="7" s="1"/>
  <c r="H93" i="7"/>
  <c r="C9515" i="8"/>
  <c r="E73" i="7" s="1"/>
  <c r="E9515" i="8" l="1"/>
  <c r="E9532" i="8" l="1"/>
  <c r="H98" i="7" s="1"/>
  <c r="I98" i="7" s="1"/>
  <c r="J98" i="7" s="1"/>
  <c r="E65" i="7"/>
  <c r="H91" i="7"/>
  <c r="I91" i="7" s="1"/>
  <c r="J91" i="7" s="1"/>
  <c r="E9538" i="8" l="1"/>
  <c r="H116" i="7"/>
  <c r="I116" i="7" s="1"/>
  <c r="J116" i="7" s="1"/>
  <c r="H97" i="7"/>
  <c r="I97" i="7" s="1"/>
  <c r="J97" i="7" s="1"/>
  <c r="I103" i="7"/>
  <c r="J103" i="7" s="1"/>
  <c r="H103" i="7"/>
  <c r="H56" i="7"/>
  <c r="I56" i="7" s="1"/>
  <c r="J56" i="7" s="1"/>
  <c r="E9540" i="8" l="1"/>
  <c r="H113" i="7" s="1"/>
  <c r="E9539" i="8"/>
  <c r="I113" i="7"/>
  <c r="J113" i="7" s="1"/>
  <c r="H118" i="7"/>
  <c r="I118" i="7" s="1"/>
  <c r="J118" i="7" s="1"/>
  <c r="H79" i="7"/>
  <c r="I79" i="7" s="1"/>
  <c r="J79" i="7" s="1"/>
  <c r="H88" i="7"/>
  <c r="I88" i="7" s="1"/>
  <c r="J88" i="7" s="1"/>
  <c r="H81" i="7"/>
  <c r="I81" i="7" s="1"/>
  <c r="J81" i="7" s="1"/>
  <c r="H78" i="7"/>
  <c r="I78" i="7" s="1"/>
  <c r="J78" i="7" s="1"/>
  <c r="H112" i="7" l="1"/>
  <c r="I112" i="7"/>
  <c r="J112" i="7" s="1"/>
  <c r="E9553" i="8"/>
  <c r="E9533" i="8"/>
  <c r="E9548" i="8"/>
  <c r="H83" i="7"/>
  <c r="I83" i="7" s="1"/>
  <c r="J83" i="7" s="1"/>
  <c r="H82" i="7"/>
  <c r="I82" i="7" s="1"/>
  <c r="J82" i="7" s="1"/>
  <c r="H59" i="7"/>
  <c r="I59" i="7"/>
  <c r="J59" i="7" s="1"/>
  <c r="H77" i="7"/>
  <c r="I77" i="7"/>
  <c r="J77" i="7" s="1"/>
  <c r="I76" i="7"/>
  <c r="J76" i="7" s="1"/>
  <c r="H76" i="7"/>
  <c r="H89" i="7"/>
  <c r="I89" i="7" s="1"/>
  <c r="J89" i="7" s="1"/>
  <c r="E9535" i="8" l="1"/>
  <c r="H101" i="7" s="1"/>
  <c r="I101" i="7" s="1"/>
  <c r="J101" i="7" s="1"/>
  <c r="E9534" i="8"/>
  <c r="H100" i="7" s="1"/>
  <c r="I100" i="7" s="1"/>
  <c r="J100" i="7" s="1"/>
  <c r="E9552" i="8"/>
  <c r="I122" i="7"/>
  <c r="J122" i="7" s="1"/>
  <c r="H122" i="7"/>
  <c r="H99" i="7"/>
  <c r="I99" i="7" s="1"/>
  <c r="J99" i="7" s="1"/>
  <c r="H111" i="7"/>
  <c r="I111" i="7"/>
  <c r="J111" i="7" s="1"/>
  <c r="I66" i="7"/>
  <c r="J66" i="7" s="1"/>
  <c r="H66" i="7"/>
  <c r="J32" i="7"/>
  <c r="I21" i="15" l="1"/>
  <c r="P24" i="17" s="1"/>
  <c r="H60" i="7"/>
  <c r="I60" i="7" s="1"/>
  <c r="J60" i="7" s="1"/>
  <c r="H90" i="7"/>
  <c r="I90" i="7" s="1"/>
  <c r="J90" i="7" s="1"/>
  <c r="H87" i="7"/>
  <c r="I87" i="7" s="1"/>
  <c r="J87" i="7" s="1"/>
  <c r="H80" i="7"/>
  <c r="I80" i="7" s="1"/>
  <c r="J80" i="7" s="1"/>
  <c r="H74" i="7"/>
  <c r="I74" i="7" s="1"/>
  <c r="J74" i="7" s="1"/>
  <c r="H73" i="7"/>
  <c r="I73" i="7" s="1"/>
  <c r="J73" i="7" s="1"/>
  <c r="H69" i="7"/>
  <c r="I69" i="7" s="1"/>
  <c r="J69" i="7" s="1"/>
  <c r="H62" i="7"/>
  <c r="I62" i="7" s="1"/>
  <c r="J62" i="7" s="1"/>
  <c r="H65" i="7"/>
  <c r="I65" i="7" s="1"/>
  <c r="J65" i="7" s="1"/>
  <c r="H61" i="7"/>
  <c r="I61" i="7" s="1"/>
  <c r="J61" i="7" s="1"/>
  <c r="H64" i="7"/>
  <c r="I64" i="7" s="1"/>
  <c r="J64" i="7" s="1"/>
  <c r="N24" i="17" l="1"/>
  <c r="J24" i="17"/>
  <c r="D24" i="17"/>
  <c r="H24" i="17"/>
  <c r="F24" i="17"/>
  <c r="E9546" i="8"/>
  <c r="H63" i="7"/>
  <c r="I63" i="7" s="1"/>
  <c r="J63" i="7" s="1"/>
  <c r="J23" i="7"/>
  <c r="H50" i="7" s="1"/>
  <c r="H70" i="7"/>
  <c r="I70" i="7" s="1"/>
  <c r="J70" i="7" s="1"/>
  <c r="H71" i="7"/>
  <c r="I71" i="7" s="1"/>
  <c r="J71" i="7" s="1"/>
  <c r="I68" i="7"/>
  <c r="J68" i="7" s="1"/>
  <c r="H68" i="7"/>
  <c r="I75" i="7"/>
  <c r="J75" i="7" s="1"/>
  <c r="H75" i="7"/>
  <c r="I57" i="7"/>
  <c r="J57" i="7" s="1"/>
  <c r="H57" i="7"/>
  <c r="I84" i="7"/>
  <c r="J84" i="7" s="1"/>
  <c r="H84" i="7"/>
  <c r="H55" i="7"/>
  <c r="I55" i="7" s="1"/>
  <c r="J55" i="7" s="1"/>
  <c r="I85" i="7"/>
  <c r="J85" i="7" s="1"/>
  <c r="H85" i="7"/>
  <c r="I86" i="7"/>
  <c r="J86" i="7" s="1"/>
  <c r="H86" i="7"/>
  <c r="I15" i="15"/>
  <c r="H72" i="7"/>
  <c r="I72" i="7" s="1"/>
  <c r="J72" i="7" s="1"/>
  <c r="H67" i="7"/>
  <c r="I67" i="7"/>
  <c r="J67" i="7" s="1"/>
  <c r="I17" i="7" l="1"/>
  <c r="E9549" i="8"/>
  <c r="H123" i="7" s="1"/>
  <c r="I123" i="7" s="1"/>
  <c r="J123" i="7" s="1"/>
  <c r="I17" i="15"/>
  <c r="P20" i="17" s="1"/>
  <c r="P18" i="17"/>
  <c r="H120" i="7"/>
  <c r="I120" i="7"/>
  <c r="J120" i="7" s="1"/>
  <c r="I104" i="7"/>
  <c r="J104" i="7" s="1"/>
  <c r="H104" i="7"/>
  <c r="H54" i="7"/>
  <c r="I54" i="7" s="1"/>
  <c r="J54" i="7" s="1"/>
  <c r="H58" i="7"/>
  <c r="I58" i="7"/>
  <c r="J58" i="7" s="1"/>
  <c r="C9702" i="8"/>
  <c r="D9702" i="8"/>
  <c r="E9702" i="8"/>
  <c r="E9551" i="8"/>
  <c r="H92" i="7"/>
  <c r="I92" i="7" s="1"/>
  <c r="J92" i="7" s="1"/>
  <c r="F19" i="32" l="1"/>
  <c r="J20" i="17"/>
  <c r="E9550" i="8"/>
  <c r="H124" i="7" s="1"/>
  <c r="I124" i="7" s="1"/>
  <c r="J124" i="7" s="1"/>
  <c r="D20" i="17"/>
  <c r="L20" i="17"/>
  <c r="F20" i="17"/>
  <c r="H20" i="17"/>
  <c r="N20" i="17"/>
  <c r="H125" i="7"/>
  <c r="I125" i="7" s="1"/>
  <c r="J125" i="7" s="1"/>
  <c r="E9547" i="8"/>
  <c r="H117" i="7"/>
  <c r="I117" i="7" s="1"/>
  <c r="J117" i="7" s="1"/>
  <c r="H110" i="7"/>
  <c r="I110" i="7" s="1"/>
  <c r="J110" i="7" s="1"/>
  <c r="L18" i="17"/>
  <c r="J18" i="17"/>
  <c r="N18" i="17"/>
  <c r="D18" i="17"/>
  <c r="H18" i="17"/>
  <c r="F18" i="17"/>
  <c r="G19" i="32" l="1"/>
  <c r="E16" i="32"/>
  <c r="E12" i="32"/>
  <c r="E13" i="32"/>
  <c r="E18" i="32"/>
  <c r="E14" i="32"/>
  <c r="E11" i="32"/>
  <c r="E15" i="32"/>
  <c r="E17" i="32"/>
  <c r="I19" i="15"/>
  <c r="H121" i="7"/>
  <c r="I121" i="7"/>
  <c r="J121" i="7" s="1"/>
  <c r="E19" i="32" l="1"/>
  <c r="P22" i="17"/>
  <c r="H22" i="17" s="1"/>
  <c r="H31" i="15"/>
  <c r="N22" i="17" l="1"/>
  <c r="L22" i="17"/>
  <c r="J22" i="17"/>
  <c r="F22" i="17"/>
  <c r="D22" i="17"/>
  <c r="P34" i="17"/>
  <c r="Q30" i="17" l="1"/>
  <c r="Q32" i="17"/>
  <c r="Q26" i="17"/>
  <c r="Q28" i="17"/>
  <c r="G23" i="15"/>
  <c r="G27" i="15"/>
  <c r="G29" i="15"/>
  <c r="G25" i="15"/>
  <c r="G17" i="15"/>
  <c r="K34" i="18"/>
  <c r="G15" i="15"/>
  <c r="G19" i="15"/>
  <c r="G21" i="15"/>
  <c r="F34" i="17"/>
  <c r="G34" i="17" s="1"/>
  <c r="H34" i="17"/>
  <c r="I34" i="17" s="1"/>
  <c r="J34" i="17"/>
  <c r="K34" i="17" s="1"/>
  <c r="D34" i="17"/>
  <c r="N34" i="17"/>
  <c r="O34" i="17" s="1"/>
  <c r="P35" i="17"/>
  <c r="Q22" i="17"/>
  <c r="Q24" i="17"/>
  <c r="Q18" i="17"/>
  <c r="Q20" i="17"/>
  <c r="L34" i="17"/>
  <c r="M34" i="17" s="1"/>
  <c r="G31" i="15" l="1"/>
  <c r="Q34" i="17"/>
  <c r="Q35" i="17" s="1"/>
  <c r="E34" i="17"/>
  <c r="E35" i="17" s="1"/>
  <c r="D35" i="17"/>
  <c r="F35" i="17"/>
  <c r="G35" i="17" l="1"/>
  <c r="H35" i="17"/>
  <c r="J35" i="17" l="1"/>
  <c r="I35" i="17"/>
  <c r="L35" i="17" l="1"/>
  <c r="K35" i="17"/>
  <c r="M35" i="17" l="1"/>
  <c r="N35" i="17"/>
  <c r="O35" i="17" l="1"/>
  <c r="F11" i="18" l="1"/>
  <c r="D8" i="22"/>
  <c r="E7" i="17"/>
  <c r="C9" i="9"/>
  <c r="C8" i="19" l="1"/>
  <c r="C11" i="13"/>
  <c r="C9525" i="8"/>
  <c r="E88" i="7" s="1"/>
  <c r="C9528" i="8"/>
  <c r="E91" i="7" s="1"/>
  <c r="C9527" i="8"/>
  <c r="E90" i="7" s="1"/>
  <c r="C9526" i="8"/>
  <c r="E89" i="7" s="1"/>
</calcChain>
</file>

<file path=xl/sharedStrings.xml><?xml version="1.0" encoding="utf-8"?>
<sst xmlns="http://schemas.openxmlformats.org/spreadsheetml/2006/main" count="42847" uniqueCount="20297">
  <si>
    <t>M2</t>
  </si>
  <si>
    <t>LIMPEZA FINAL DA OBRA</t>
  </si>
  <si>
    <t>1.0</t>
  </si>
  <si>
    <t>ASSOCIAÇÃO MATO-GROSSENSE
 DOS MUNICÍPIOS</t>
  </si>
  <si>
    <r>
      <t xml:space="preserve">SITE: </t>
    </r>
    <r>
      <rPr>
        <b/>
        <sz val="10"/>
        <rFont val="Arial"/>
        <family val="2"/>
      </rPr>
      <t>www.amm.org.br</t>
    </r>
    <r>
      <rPr>
        <sz val="10"/>
        <rFont val="Arial"/>
        <family val="2"/>
      </rPr>
      <t xml:space="preserve">   -   e-mail: </t>
    </r>
    <r>
      <rPr>
        <b/>
        <sz val="10"/>
        <rFont val="Arial"/>
        <family val="2"/>
      </rPr>
      <t>centraldeprojetosamm@gmail.com</t>
    </r>
    <r>
      <rPr>
        <sz val="10"/>
        <rFont val="Arial"/>
        <family val="2"/>
      </rPr>
      <t xml:space="preserve">
 AV. RUBENS DE MENDONÇA Nº 3.920 - CEP: 78,000-070 - CUIABÁ - MT  
FONE: (65) 2123-1200  -  FAX: 2123-1251</t>
    </r>
  </si>
  <si>
    <r>
      <t>Fixo</t>
    </r>
    <r>
      <rPr>
        <b/>
        <sz val="10"/>
        <color indexed="10"/>
        <rFont val="Arial"/>
        <family val="2"/>
      </rPr>
      <t>►</t>
    </r>
  </si>
  <si>
    <t>AUTOR:</t>
  </si>
  <si>
    <t>BDI</t>
  </si>
  <si>
    <t>OBRA:</t>
  </si>
  <si>
    <t>DATA:</t>
  </si>
  <si>
    <t>LOCAL:</t>
  </si>
  <si>
    <t>LEIS SOCIAIS:</t>
  </si>
  <si>
    <t>O  R  Ç  A  M  E  N  T  O</t>
  </si>
  <si>
    <t>ITEM</t>
  </si>
  <si>
    <t>CÓDIGO</t>
  </si>
  <si>
    <t>DESCRIÇÃO DO SERVIÇO</t>
  </si>
  <si>
    <t>UN.</t>
  </si>
  <si>
    <t>QUANT.</t>
  </si>
  <si>
    <t>PREÇO
UNIT. (R$)</t>
  </si>
  <si>
    <t>PREÇO
BDI. (R$)</t>
  </si>
  <si>
    <t>PREÇO
FINAL (R$)</t>
  </si>
  <si>
    <t/>
  </si>
  <si>
    <t>73948/016</t>
  </si>
  <si>
    <t>LIMPEZA MANUAL DO TERRENO (C/ RASPAGEM SUPERFICIAL)</t>
  </si>
  <si>
    <t>74209/001</t>
  </si>
  <si>
    <t>M3</t>
  </si>
  <si>
    <t>KG</t>
  </si>
  <si>
    <t>74202/001</t>
  </si>
  <si>
    <t>74106/001</t>
  </si>
  <si>
    <t>M</t>
  </si>
  <si>
    <t>UN</t>
  </si>
  <si>
    <t>VIDRO LISO COMUM TRANSPARENTE, ESPESSURA 4MM</t>
  </si>
  <si>
    <t>APLICAÇÃO DE FUNDO SELADOR ACRÍLICO EM PAREDES, UMA DEMÃO. AF_06/2014</t>
  </si>
  <si>
    <t>APLICAÇÃO E LIXAMENTO DE MASSA LÁTEX EM PAREDES, UMA DEMÃO. AF_06/2014</t>
  </si>
  <si>
    <t>APLICAÇÃO MANUAL DE PINTURA COM TINTA LÁTEX ACRÍLICA EM PAREDES, DUAS DEMÃOS. AF_06/2014</t>
  </si>
  <si>
    <t>74236/001</t>
  </si>
  <si>
    <t>73967/002</t>
  </si>
  <si>
    <t>74130/001</t>
  </si>
  <si>
    <t>74130/003</t>
  </si>
  <si>
    <t>74130/004</t>
  </si>
  <si>
    <t>74130/005</t>
  </si>
  <si>
    <t>73798/001</t>
  </si>
  <si>
    <t>73798/003</t>
  </si>
  <si>
    <t>73953/006</t>
  </si>
  <si>
    <t>74131/005</t>
  </si>
  <si>
    <t>RASGO EM ALVENARIA PARA RAMAIS/ DISTRIBUIÇÃO COM DIAMETROS MENORES OU IGUAIS A 40 MM. AF_05/2015</t>
  </si>
  <si>
    <t>CJ</t>
  </si>
  <si>
    <t>74077/003</t>
  </si>
  <si>
    <t>Código</t>
  </si>
  <si>
    <t>Descrição</t>
  </si>
  <si>
    <t>Unidade</t>
  </si>
  <si>
    <t>Preço</t>
  </si>
  <si>
    <t>TE PVC PARA COLETOR ESGOTO, EB644, D=100MM, COM JUNTA ELASTICA.</t>
  </si>
  <si>
    <t>INSTALAÇÃO DE VÁLVULAS OU REGISTROS COM JUNTA FLANGEADA - DN 50</t>
  </si>
  <si>
    <t>INSTALAÇÃO DE VÁLVULAS OU REGISTROS COM JUNTA FLANGEADA - DN 75</t>
  </si>
  <si>
    <t>INSTALAÇÃO DE VÁLVULAS OU REGISTROS COM JUNTA FLANGEADA - DN 100</t>
  </si>
  <si>
    <t>INSTALAÇÃO DE VÁLVULAS OU REGISTROS COM JUNTA FLANGEADA - DN 150</t>
  </si>
  <si>
    <t>INSTALAÇÃO DE VÁLVULAS OU REGISTROS COM JUNTA FLANGEADA - DN 200</t>
  </si>
  <si>
    <t>INSTALAÇÃO DE VÁLVULAS OU REGISTROS COM JUNTA FLANGEADA - DN 250</t>
  </si>
  <si>
    <t>INSTALAÇÃO DE VÁLVULAS OU REGISTROS COM JUNTA FLANGEADA - DN 300</t>
  </si>
  <si>
    <t>INSTALAÇÃO DE VÁLVULAS OU REGISTROS COM JUNTA FLANGEADA - DN 350</t>
  </si>
  <si>
    <t>INSTALAÇÃO DE VÁLVULAS OU REGISTROS COM JUNTA FLANGEADA - DN 400</t>
  </si>
  <si>
    <t>INSTALAÇÃO DE VÁLVULAS OU REGISTROS COM JUNTA FLANGEADA - DN 450</t>
  </si>
  <si>
    <t>INSTALAÇÃO DE VÁLVULAS OU REGISTROS COM JUNTA FLANGEADA - DN 500</t>
  </si>
  <si>
    <t>INSTALAÇÃO DE VÁLVULAS OU REGISTROS COM JUNTA FLANGEADA - DN 600</t>
  </si>
  <si>
    <t>INSTALAÇÃO DE VÁLVULAS OU REGISTROS COM JUNTA FLANGEADA - DN 700</t>
  </si>
  <si>
    <t>INSTALAÇÃO DE VÁLVULAS OU REGISTROS COM JUNTA FLANGEADA - DN 800</t>
  </si>
  <si>
    <t>INSTALAÇÃO DE VÁLVULAS OU REGISTROS COM JUNTA FLANGEADA - DN 900</t>
  </si>
  <si>
    <t>INSTALAÇÃO DE VÁLVULAS OU REGISTROS COM JUNTA FLANGEADA - DN 1000</t>
  </si>
  <si>
    <t>INSTALAÇÃO DE VÁLVULAS OU REGISTROS COM JUNTA ELÁSTICA - DN 50</t>
  </si>
  <si>
    <t>INSTALAÇÃO DE VÁLVULAS OU REGISTROS COM JUNTA ELÁSTICA - DN 75</t>
  </si>
  <si>
    <t>INSTALAÇÃO DE VÁLVULAS OU REGISTROS COM JUNTA ELÁSTICA - DN 100</t>
  </si>
  <si>
    <t>INSTALAÇÃO DE VÁLVULAS OU REGISTROS COM JUNTA ELÁSTICA - DN 150</t>
  </si>
  <si>
    <t>INSTALAÇÃO DE VÁLVULAS OU REGISTROS COM JUNTA ELÁSTICA - DN 200</t>
  </si>
  <si>
    <t>INSTALAÇÃO DE VÁLVULAS OU REGISTROS COM JUNTA ELÁSTICA - DN 250</t>
  </si>
  <si>
    <t>INSTALAÇÃO DE VÁLVULAS OU REGISTROS COM JUNTA ELÁSTICA - DN 300</t>
  </si>
  <si>
    <t>INSTALAÇÃO DE VÁLVULAS OU REGISTROS COM JUNTA ELÁSTICA - DN 350</t>
  </si>
  <si>
    <t>INSTALAÇÃO DE VÁLVULAS OU REGISTROS COM JUNTA ELÁSTICA - DN 400</t>
  </si>
  <si>
    <t>INSTALAÇÃO DE VÁLVULAS OU REGISTROS COM JUNTA ELÁSTICA - DN 450</t>
  </si>
  <si>
    <t>INSTALAÇÃO DE VÁLVULAS OU REGISTROS COM JUNTA ELÁSTICA - DN 500</t>
  </si>
  <si>
    <t>INSTALAÇÃO DE VÁLVULAS OU REGISTROS COM JUNTA ELÁSTICA - DN 600</t>
  </si>
  <si>
    <t>MES</t>
  </si>
  <si>
    <t>CHP</t>
  </si>
  <si>
    <t>TRATOR DE ESTEIRAS, POTÊNCIA 150 HP, PESO OPERACIONAL 16,7 T, COM RODA MOTRIZ ELEVADA E LÂMINA 3,18 M3 - CHP DIURNO. AF_06/2014</t>
  </si>
  <si>
    <t>MOTONIVELADORA POTÊNCIA BÁSICA LÍQUIDA (PRIMEIRA MARCHA) 125 HP, PESO BRUTO 13032 KG, LARGURA DA LÂMINA DE 3,7 M - CHP DIURNO. AF_06/2014</t>
  </si>
  <si>
    <t>H</t>
  </si>
  <si>
    <t>TANQUE DE ASFALTO ESTACIONÁRIO COM MAÇARICO, CAPACIDADE 20.000 L - CHP DIURNO. AF_06/2014</t>
  </si>
  <si>
    <t>BATE-ESTACAS POR GRAVIDADE, POTÊNCIA DE 160 HP, PESO DO MARTELO ATÉ 3 TONELADAS - CHP DIURNO. AF_11/2014</t>
  </si>
  <si>
    <t>MISTURADOR DUPLO HORIZONTAL DE ALTA TURBULÊNCIA, CAPACIDADE / VOLUME 2 X 500 LITROS, MOTORES ELÉTRICOS MÍNIMO 5 CV CADA, PARA NATA CIMENTO, ARGAMASSA E OUTROS - CHP DIURNO. AF_06/2015</t>
  </si>
  <si>
    <t>CHI</t>
  </si>
  <si>
    <t>TRATOR DE ESTEIRAS, POTÊNCIA 150 HP, PESO OPERACIONAL 16,7 T, COM RODA MOTRIZ ELEVADA E LÂMINA 3,18 M3 - CHI DIURNO. AF_06/2014</t>
  </si>
  <si>
    <t>MOTONIVELADORA POTÊNCIA BÁSICA LÍQUIDA (PRIMEIRA MARCHA) 125 HP, PESO BRUTO 13032 KG, LARGURA DA LÂMINA DE 3,7 M - CHI DIURNO. AF_06/2014</t>
  </si>
  <si>
    <t>TANQUE DE ASFALTO ESTACIONÁRIO COM MAÇARICO, CAPACIDADE 20.000 L - CHI DIURNO. AF_06/2014</t>
  </si>
  <si>
    <t>BATE-ESTACAS POR GRAVIDADE, POTÊNCIA DE 160 HP, PESO DO MARTELO ATÉ 3 TONELADAS - CHI DIURNO. AF_11/2014</t>
  </si>
  <si>
    <t>MISTURADOR DUPLO HORIZONTAL DE ALTA TURBULÊNCIA, CAPACIDADE / VOLUME 2 X 500 LITROS, MOTORES ELÉTRICOS MÍNIMO 5 CV CADA, PARA NATA CIMENTO, ARGAMASSA E OUTROS - CHI DIURNO. AF_06/2015</t>
  </si>
  <si>
    <t>TRATOR DE ESTEIRAS, POTÊNCIA 150 HP, PESO OPERACIONAL 16,7 T, COM RODA MOTRIZ ELEVADA E LÂMINA 3,18 M3 - MATERIAIS NA OPERAÇÃO. AF_06/2014</t>
  </si>
  <si>
    <t>MOTONIVELADORA POTÊNCIA BÁSICA LÍQUIDA (PRIMEIRA MARCHA) 125 HP, PESO BRUTO 13032 KG, LARGURA DA LÂMINA DE 3,7 M - MANUTENÇÃO. AF_06/2014</t>
  </si>
  <si>
    <t>TRATOR DE ESTEIRAS, POTÊNCIA 150 HP, PESO OPERACIONAL 16,7 T, COM RODA MOTRIZ ELEVADA E LÂMINA 3,18 M3 - MANUTENÇÃO.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</si>
  <si>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</si>
  <si>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</si>
  <si>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</si>
  <si>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</si>
  <si>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</si>
  <si>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</si>
  <si>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</si>
  <si>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</si>
  <si>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</si>
  <si>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</si>
  <si>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</si>
  <si>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</si>
  <si>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</si>
  <si>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</si>
  <si>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MANUTENÇÃO. AF_11/2015</t>
  </si>
  <si>
    <t>73866/004</t>
  </si>
  <si>
    <t>73866/005</t>
  </si>
  <si>
    <t>73866/006</t>
  </si>
  <si>
    <t>73866/007</t>
  </si>
  <si>
    <t>73866/008</t>
  </si>
  <si>
    <t>73866/009</t>
  </si>
  <si>
    <t>ESTRUTURA TIPO ESPACIAL EM ALUMINIO ANODIZADO, VAO DE 20M</t>
  </si>
  <si>
    <t>ESTRUTURA TIPO ESPACIAL EM ALUMINIO ANODIZADO, VAO DE 30M</t>
  </si>
  <si>
    <t>ESTRUTURA TIPO ESPACIAL EM ALUMINIO ANODIZADO, VAO DE 40M</t>
  </si>
  <si>
    <t>ESTRUTURA TIPO ESPACIAL EM ALUMINIO ANODIZADO, VAO DE 50M</t>
  </si>
  <si>
    <t>CUMEEIRA EM PERFIL ONDULADO DE ALUMÍNIO</t>
  </si>
  <si>
    <t>ESGOTAMENTO COM MOTO-BOMBA AUTOESCOVANTE</t>
  </si>
  <si>
    <t>EXECUCAO DE DRENO VERTICAL COM PEDRISCO, DIAMETRO 200MM</t>
  </si>
  <si>
    <t>EXECUCAO DE DRENO COM MANTA GEOTEXTIL 200 G/M2</t>
  </si>
  <si>
    <t>EXECUCAO DE DRENO COM MANTA GEOTEXTIL 400 G/M2</t>
  </si>
  <si>
    <t>EXECUCAO DE DRENO FRANCES COM AREIA MEDIA</t>
  </si>
  <si>
    <t>EXECUCAO DE DRENO FRANCES COM BRITA NUM 2</t>
  </si>
  <si>
    <t>EXECUCAO DE DRENO FRANCES COM CASCALHO</t>
  </si>
  <si>
    <t>CAMADA DRENANTE COM BRITA NUM 3</t>
  </si>
  <si>
    <t>MANTA IMPERMEABILIZANTE A BASE DE ASFALTO - FORNECIMENTO E INSTALACAO</t>
  </si>
  <si>
    <t>TUBO PVC CORRUGADO PERFURADO 100 MM C/ JUNTA ELASTICA PARA DRENAGEM.</t>
  </si>
  <si>
    <t>EXECUCAO DE DRENO PROFUNDO, CORTE EM SOLO, COM TUBO POROSO D=0,20M</t>
  </si>
  <si>
    <t>EXECUCAO DE DRENO CEGO</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</si>
  <si>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</si>
  <si>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</si>
  <si>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</si>
  <si>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</si>
  <si>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</si>
  <si>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</si>
  <si>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</si>
  <si>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</si>
  <si>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</si>
  <si>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</si>
  <si>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FORNECIMENTO/INSTALACAO DE MANTA BIDIM RT-31</t>
  </si>
  <si>
    <t>FORNECIMENTO/INSTALACAO DE MANTA BIDIM RT-10</t>
  </si>
  <si>
    <t>ENROCAMENTO MANUAL, SEM ARRUMACAO DO MATERIAL</t>
  </si>
  <si>
    <t>ENROCAMENTO MANUAL, COM ARRUMACAO DO MATERIAL</t>
  </si>
  <si>
    <t>ENSECADEIRA DE MADEIRA COM PAREDE SIMPLES</t>
  </si>
  <si>
    <t>ENSECADEIRA DE MADEIRA COM PAREDE DUPLA</t>
  </si>
  <si>
    <t>CAIXA DE CONCRETO, ALTURA = 1,00 METRO, DIAMETRO REGISTRO &lt; 150 MM</t>
  </si>
  <si>
    <t>ACRESCIMO NA ALTURA DO POCO DE VISITA EM ALVENARIA PARA REDE D=0,40 M</t>
  </si>
  <si>
    <t>CHAMINE P/ POCO DE VISITA EM ALVENARIA, EXCLUSOS TAMPAO E ANEL</t>
  </si>
  <si>
    <t>ESCORAMENTO DE VALAS COM PRANCHOES METALICOS - AREA CRAVADA</t>
  </si>
  <si>
    <t>ESCORAMENTO DE VALAS COM PRANCHOES METALICOS - AREA NAO CRAVADA</t>
  </si>
  <si>
    <t>73910/008</t>
  </si>
  <si>
    <t>73910/009</t>
  </si>
  <si>
    <t>PORTA DE MADEIRA COMPENSADA LISA PARA CERA OU VERNIZ, 120X210X3,5CM, 2 FOLHAS, INCLUSO ADUELA 1A, ALIZAR 1A E DOBRADICAS COM ANEL</t>
  </si>
  <si>
    <t>PORTA MADEIRA 1A CORRER P/VIDRO 30MM/ GUARNICAO 15CM/ALIZAR</t>
  </si>
  <si>
    <t>73933/001</t>
  </si>
  <si>
    <t>73933/003</t>
  </si>
  <si>
    <t>73933/004</t>
  </si>
  <si>
    <t>ALCAPAO EM FERRO 60X60CM, INCLUSO FERRAGENS</t>
  </si>
  <si>
    <t>ALCAPAO EM FERRO 70X70CM, INCLUSO FERRAGENS</t>
  </si>
  <si>
    <t>74136/001</t>
  </si>
  <si>
    <t>BATENTE FERRO 1X1/8"</t>
  </si>
  <si>
    <t>GRADE DE FERRO EM BARRA CHATA 3/16"</t>
  </si>
  <si>
    <t>GUARDA-CORPO EM TUBO DE ACO GALVANIZADO 1 1/2"</t>
  </si>
  <si>
    <t>74195/001</t>
  </si>
  <si>
    <t>CORRIMAO EM MADEIRA 1A 2,5X30CM</t>
  </si>
  <si>
    <t>CORRIMAO EM TUBO ACO GALVANIZADO 3/4" COM BRACADEIRA</t>
  </si>
  <si>
    <t>CORRIMAO EM TUBO ACO GALVANIZADO 2 1/2" COM BRACADEIRA</t>
  </si>
  <si>
    <t>CORRIMAO EM TUBO ACO GALVANIZADO 1 1/4" COM BRACADEIRA</t>
  </si>
  <si>
    <t>ESCADA TIPO MARINHEIRO EM TUBO ACO GALVANIZADO 1 1/2" 5 DEGRAUS</t>
  </si>
  <si>
    <t>GUARDA-CORPO COM CORRIMAO EM TUBO DE ACO GALVANIZADO 1 1/2"</t>
  </si>
  <si>
    <t>GUARDA-CORPO COM CORRIMAO EM TUBO DE ACO GALVANIZADO 3/4"</t>
  </si>
  <si>
    <t>PORTA CORTA-FOGO 90X210X4CM - FORNECIMENTO E INSTALAÇÃO. AF_08/2015</t>
  </si>
  <si>
    <t>GRADIL DE ALUMINIO ANODIZADO TIPO BARRA CHATA</t>
  </si>
  <si>
    <t>73736/001</t>
  </si>
  <si>
    <t>DOBRADICA TIPO VAI E VEM EM LATAO POLIDO 3"</t>
  </si>
  <si>
    <t>PUXADOR CENTRAL PARA ESQUADRIA DE ALUMINIO</t>
  </si>
  <si>
    <t>CREMONA EM LATAO CROMADO OU POLIDO, COMPLETA, COM VARA H=1,50M</t>
  </si>
  <si>
    <t>TARJETA TIPO LIVRE/OCUPADO PARA PORTA DE BANHEIRO</t>
  </si>
  <si>
    <t>FECHO EMBUTIR TIPO UNHA 40CM C/COLOCACAO</t>
  </si>
  <si>
    <t>FECHO EMBUTIR TIPO UNHA 22CM C/COLOCACAO</t>
  </si>
  <si>
    <t>VIDRO LISO COMUM TRANSPARENTE, ESPESSURA 3MM</t>
  </si>
  <si>
    <t>VIDRO FANTASIA TIPO CANELADO, ESPESSURA 4MM</t>
  </si>
  <si>
    <t>VIDRO ARAMADO, ESPESSURA 7MM</t>
  </si>
  <si>
    <t>73838/001</t>
  </si>
  <si>
    <t>ESPELHO CRISTAL ESPESSURA 4MM, COM MOLDURA DE MADEIRA</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</si>
  <si>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</si>
  <si>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</si>
  <si>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</si>
  <si>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</si>
  <si>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</si>
  <si>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</si>
  <si>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PORTAO DE FERRO EM CHAPA GALVANIZADA PLANA 14 GSG</t>
  </si>
  <si>
    <t>74100/001</t>
  </si>
  <si>
    <t>74238/002</t>
  </si>
  <si>
    <t>CAIXILHO FIXO, DE ALUMINIO, PARA VIDRO</t>
  </si>
  <si>
    <t>CANTONEIRA DE MADEIRA 3,0X3,0X1,0CM</t>
  </si>
  <si>
    <t>CANTONEIRA DE MADEIRA COM LAMINADO MELAMINICO FOSCO 3,0X3,0X1,0CM</t>
  </si>
  <si>
    <t>ESCAVACAO MANUAL CAMPO ABERTO P/TUBULAO - FUSTE E/OU BASE (PARA TODAS AS PROFUNDIDADES)</t>
  </si>
  <si>
    <t>ESTACA A TRADO (BROCA) DIAMETRO = 20 CM, EM CONCRETO MOLDADO IN LOCO, 15 MPA, SEM ARMACAO.</t>
  </si>
  <si>
    <t>FORMA TABUA PARA CONCRETO EM FUNDACAO C/ REAPROVEITAMENTO 5X</t>
  </si>
  <si>
    <t>FORMA TABUA PARA CONCRETO EM FUNDACAO, C/ REAPROVEITAMENTO 2X.</t>
  </si>
  <si>
    <t>FORMA TABUA P/ CONCRETO EM FUNDACAO C/ REAPROVEITAMENTO 10 X.</t>
  </si>
  <si>
    <t>FORMA TABUA P/CONCRETO EM FUNDACAO S/REAPROVEITAMENTO</t>
  </si>
  <si>
    <t>FORMA TABUA P/ CONCRETO EM FUNDACAO RADIER C/ REAPROVEITAMENTO 3X.</t>
  </si>
  <si>
    <t>FORMA TABUA P/ CONCRETO EM FUNDACAO RADIER C/ REAPROVEITAMENTO 5X.</t>
  </si>
  <si>
    <t>FORMA TABUA P/ CONCRETO EM FUNDACAO RADIER C/ REAPROVEITAMENTO 10X.</t>
  </si>
  <si>
    <t>ARMACAO ACO CA-50 P/1,0M3 DE CONCRETO</t>
  </si>
  <si>
    <t>TIRANTES P/PROTENSAO E ANCORAGEM EM ROCHA C/ 6 FIOS ACO DURO 8MM .</t>
  </si>
  <si>
    <t>TIRANTES P/PROTENSAO E ANCORAGEM EM ROCHA C/ 8 FIOS ACO DURO 8MM .</t>
  </si>
  <si>
    <t>TIRANTES P/PROTENSAO E ANCORAGEM EM ROCHA C/10 FIOS ACO DURO 8MM .</t>
  </si>
  <si>
    <t>TIRANTES P/PROTENSAO E ANCORAGEM EM ROCHA C/12 FIOS ACO DURO 8MM .</t>
  </si>
  <si>
    <t>74157/004</t>
  </si>
  <si>
    <t>LANCAMENTO/APLICACAO MANUAL DE CONCRETO EM FUNDACOES</t>
  </si>
  <si>
    <t>GRAUTEAMENTO VERTICAL EM ALVENARIA ESTRUTURAL. AF_01/2015</t>
  </si>
  <si>
    <t>EMBASAMENTO C/PEDRA ARGAMASSADA UTILIZANDO ARG.CIM/AREIA 1:4</t>
  </si>
  <si>
    <t>EMBASAMENTO DE MATERIAL GRANULAR - RACHAO</t>
  </si>
  <si>
    <t>AGULHAMENTO FUNDO DE VALAS C/MACO 30KG PEDRA-DE-MAO H=10CM</t>
  </si>
  <si>
    <t>ALVENARIA EMBASAMENTO E=20 CM BLOCO CONCRETO</t>
  </si>
  <si>
    <t>JUNTA DE DILATACAO COM ISOPOR 10 MM</t>
  </si>
  <si>
    <t>JUNTA DE DILATACAO ELASTICA (PVC) O-220/6 PRESSAO ATE 30 MCA</t>
  </si>
  <si>
    <t>PINTURA ADESIVA P/ CONCRETO, A BASE DE RESINA EPOXI ( SIKADUR 32 )</t>
  </si>
  <si>
    <t>SUPORTE APOIO CAIXA D AGUA BARROTES MADEIRA DE 1</t>
  </si>
  <si>
    <t>FORNECIMENTO DE PERFIL SIMPLES "I" OU "H" ATE 8" INCLUSIVE PERDAS</t>
  </si>
  <si>
    <t>FORNECIMENTO DE PERFIL SIMPLES "I" OU "H" 8 A 12" INCLUSIVE PERDAS</t>
  </si>
  <si>
    <t>APARELHO DE APOIO NEOPRENE NAO FRETADO (1,4KG/DM3)</t>
  </si>
  <si>
    <t>APARELHO APOIO NEOPRENE FRETADO</t>
  </si>
  <si>
    <t>DM3</t>
  </si>
  <si>
    <t>ESCADA EM CONCRETO ARMADO, FCK = 15 MPA, MOLDADA IN LOCO</t>
  </si>
  <si>
    <t>IMPERMEABILIZACAO COM VÉU DE POLIESTER</t>
  </si>
  <si>
    <t>73929/004</t>
  </si>
  <si>
    <t>IMPERMEABILIZACAO DE SUPERFICIE, COM IMPERMEABILIZANTE FLEXIVEL A BASE ACRILICA.</t>
  </si>
  <si>
    <t>IMPERMEABILIZACAO DE ESTRUTURAS ENTERRADAS, COM TINTA ASFALTICA, DUAS DEMAOS.</t>
  </si>
  <si>
    <t>IMPERMEABILIZACAO DE SUPERFICIE COM EMULSAO ASFALTICA A BASE D'AGUA</t>
  </si>
  <si>
    <t>CABO DE COBRE NU 10MM2 - FORNECIMENTO E INSTALACAO</t>
  </si>
  <si>
    <t>CABO DE COBRE NU 16MM2 - FORNECIMENTO E INSTALACAO</t>
  </si>
  <si>
    <t>CABO DE COBRE NU 25MM2 - FORNECIMENTO E INSTALACAO</t>
  </si>
  <si>
    <t>CABO DE COBRE NU 35MM2 - FORNECIMENTO E INSTALACAO</t>
  </si>
  <si>
    <t>CABO DE COBRE NU 50MM2 - FORNECIMENTO E INSTALACAO</t>
  </si>
  <si>
    <t>CABO DE COBRE NU 70MM2 - FORNECIMENTO E INSTALACAO</t>
  </si>
  <si>
    <t>CABO DE COBRE NU 95MM2 - FORNECIMENTO E INSTALACAO</t>
  </si>
  <si>
    <t>CABO DE COBRE NU 120MM2 - FORNECIMENTO E INSTALACAO</t>
  </si>
  <si>
    <t>CAIXA DE PASSAGEM 20X20X25 FUNDO BRITA COM TAMPA</t>
  </si>
  <si>
    <t>CAIXA DE PASSAGEM 30X30X40 COM TAMPA E DRENO BRITA</t>
  </si>
  <si>
    <t>CAIXA DE PASSAGEM 40X40X50 FUNDO BRITA COM TAMPA</t>
  </si>
  <si>
    <t>CAIXA DE PASSGEM 50X50X60 FUNDO BRITA C/ TAMPA</t>
  </si>
  <si>
    <t>CAIXA DE PASSAGEM 60X60X70 FUNDO BRITA COM TAMPA</t>
  </si>
  <si>
    <t>CAIXA DE PASSAGEM 80X80X62 FUNDO BRITA COM TAMPA</t>
  </si>
  <si>
    <t>CAIXA DE PROTECAO PARA MEDIDOR MONOFASICO,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</si>
  <si>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</si>
  <si>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</si>
  <si>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</si>
  <si>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</si>
  <si>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QUADRO DE MEDICAO GERAL EM CHAPA METALICA PARA EDIFICIOS COM 16 APTOS, INCLUSIVE DISJUNTORES E ATERRAMENTO</t>
  </si>
  <si>
    <t>74131/004</t>
  </si>
  <si>
    <t>CAIXA DE MEDICAO EM ALTA TENSAO - FORNECIMENTO E INSTALACAO</t>
  </si>
  <si>
    <t>TOMADA 3P+T 30A/440V SEM PLACA - FORNECIMENTO E INSTALACAO</t>
  </si>
  <si>
    <t>INTERRUPTOR INTERMEDIARIO (FOUR-WAY) - FORNECIMENTO E INSTALACAO</t>
  </si>
  <si>
    <t>LAMPADA VAPOR METALICO 400W - FORNECIMENTO E INSTALACAO</t>
  </si>
  <si>
    <t>IGNITOR PARA PARTIDA LÂMPADA VAPOR SÓDIO ALTA PRESSÃO ATÉ 400W</t>
  </si>
  <si>
    <t>73953/002</t>
  </si>
  <si>
    <t>LUMINARIA GLOBO VIDRO LEITOSO/PLAFONIER/BOCAL/LAMPADA FLUORESCENTE 20W</t>
  </si>
  <si>
    <t>LUMINARIA GLOBO VIDRO LEITOSO/PLAFONIER/BOCAL/LAMPADA FLUORESCENTE 40W</t>
  </si>
  <si>
    <t>74094/001</t>
  </si>
  <si>
    <t>LUMINARIA TIPO SPOT PARA 1 LAMPADA INCANDESCENTE/FLUORESCENTE COMPACTA</t>
  </si>
  <si>
    <t>LAMPADA FLUORESCENTE 20W - FORNECIMENTO E INSTALACAO</t>
  </si>
  <si>
    <t>LAMPADA FLUORESCENTE 40W - FORNECIMENTO E INSTALACAO</t>
  </si>
  <si>
    <t>LAMPADA FLUORESCENTE TP HO 85W - FORNECIMENTO E INSTALACAO</t>
  </si>
  <si>
    <t>SUPORTE PARA TRANSFORMADOR EM POSTE DE CONCRETO CIRCULAR</t>
  </si>
  <si>
    <t>POSTE CONCRETO SECAO CIRCULAR COMPRIMENTO=5M CARGA NOMINAL TOPO 100KG INCLUSIVE ESCAVACAO EXCLUSIVE TRANSPORTE - FORNECIMENTO E COLOCACAO</t>
  </si>
  <si>
    <t>POSTE CONCRETO SEÇÃO CIRCULAR COMPRIMENTO=5M CARGA NOMINAL TOPO 300KG INCLUSIVE ESCAVACAO EXCLUSIVE TRANSPORTE - FORNECIMENTO E COLOCAÇÃO</t>
  </si>
  <si>
    <t>POSTE CONCRETO SEÇÃO CIRCULAR COMPRIMENTO=7M CARGA NOMINAL TOPO 100KG INCLUSIVE ESCAVACAO EXCLUSIVE TRANSPORTE - FORNECIMENTO E COLOCAÇÃO</t>
  </si>
  <si>
    <t>POSTE CONCRETO SEÇÃO CIRCULAR COMPRIMENTO=7M CARGA NOMINAL TOPO 200KG INCLUSIVE ESCAVACAO EXCLUSIVE TRANSPORTE - FORNECIMENTO E COLOCAÇÃO</t>
  </si>
  <si>
    <t>REATOR PARA LAMPADA VAPOR DE MERCURIO USO EXTERNO 220V/400W</t>
  </si>
  <si>
    <t>LAMPADA MISTA DE 160W - FORNECIMENTO E INSTALACAO</t>
  </si>
  <si>
    <t>LAMPADA MISTA DE 250W - FORNECIMENTO E INSTALACAO</t>
  </si>
  <si>
    <t>LAMPADA MISTA DE 500W - FORNECIMENTO E INSTALACAO</t>
  </si>
  <si>
    <t>REFLETOR RETANGULAR FECHADO COM LAMPADA VAPOR METALICO 400 W</t>
  </si>
  <si>
    <t>REATOR PARA LAMPADA VAPOR DE MERCURIO 250W USO EXTERNO</t>
  </si>
  <si>
    <t>INSTALACAO PARA-RAIOS P/RESERVATORIO</t>
  </si>
  <si>
    <t>PARA-RAIOS TIPO FRANKLIN - CABO E SUPORTE ISOLADOR</t>
  </si>
  <si>
    <t>TERMINAL AEREO EM ACO GALVANIZADO COM BASE DE FIXACAO H = 30CM</t>
  </si>
  <si>
    <t>HASTE DE TERRA CANTONEIRA GALVANIZADA L=2,00M COM CONEXOES</t>
  </si>
  <si>
    <t>HASTE COPERWELD 3/4" X 3,00M COM CONECTOR</t>
  </si>
  <si>
    <t>PARA-RAIO TP VALVULA 15KV/5KA - FORNECIMENTO E INSTALACAO</t>
  </si>
  <si>
    <t>CHAVE BLINDADA TRIPOLAR 250V, 30A - FORNECIMENTO E INSTALACAO</t>
  </si>
  <si>
    <t>CHAVE BLINDADA TRIPOLAR 250V, 60A - FORNECIMENTO E INSTALACAO</t>
  </si>
  <si>
    <t>CHAVE BLINDADA TRIPOLAR 250V, 100A - FORNECIMENTO E INSTALACAO</t>
  </si>
  <si>
    <t>BASE PARA FUSIVEL (PORTA-FUSIVEL) NH 01 250A</t>
  </si>
  <si>
    <t>CHAVE FACA TRIPOLAR BLINDADA 250V/30A - FORNECIMENTO E INSTALACAO</t>
  </si>
  <si>
    <t>CHAVE DE BOIA AUTOMÁTICA</t>
  </si>
  <si>
    <t>CHAVE DE BOIA AUTOMÁTICA SUPERIOR 10A/250V - FORNECIMENTO E INSTALACAO</t>
  </si>
  <si>
    <t>CAIXA DE INCÊNDIO 45X75X17CM - FORNECIMENTO E INSTALAÇÃO</t>
  </si>
  <si>
    <t>CAIXA DE INCÊNDIO 60X75X17CM - FORNECIMENTO E INSTALAÇÃO</t>
  </si>
  <si>
    <t>EXTINTOR DE PQS 4KG - FORNECIMENTO E INSTALACAO</t>
  </si>
  <si>
    <t>EXTINTOR DE CO2 6KG - FORNECIMENTO E INSTALACAO</t>
  </si>
  <si>
    <t>EXTINTOR INCENDIO TP PO QUIMICO 4KG FORNECIMENTO E COLOCACAO</t>
  </si>
  <si>
    <t>73775/002</t>
  </si>
  <si>
    <t>HIDRANTE SUBTERRANEO FERRO FUNDIDO C/ CURVA LONGA E CAIXA DN=75MM</t>
  </si>
  <si>
    <t>EXTINTOR INCENDIO TP PO QUIMICO 6KG - FORNECIMENTO E INSTALACAO</t>
  </si>
  <si>
    <t>CABO TELEFONICO FE 1,0MM, 2 CONDUTORES (USO EXTERNO) - FORNECIMENTO E INSTALACAO</t>
  </si>
  <si>
    <t>73768/003</t>
  </si>
  <si>
    <t>CABO TELEFONICO CCI-50 1 PAR (USO INTERNO) - FORNECIMENTO E INSTALACAO</t>
  </si>
  <si>
    <t>CAIXA DE PASSAGEM PARA TELEFONE 150X150X15CM (SOBREPOR) FORNECIMENTO E INSTALACAO</t>
  </si>
  <si>
    <t>DUTO CHAPA GALVANIZADA NUM 26 P/ AR CONDICIONADO</t>
  </si>
  <si>
    <t>DUTO CHAPA GALVANIZADA NUM 22 P/ AR CONDICIONADO</t>
  </si>
  <si>
    <t>BOMBA CENTRIFUGA C/ MOTOR ELETRICO TRIFASICO 1CV</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</si>
  <si>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</si>
  <si>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</si>
  <si>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</si>
  <si>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</si>
  <si>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</si>
  <si>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</si>
  <si>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</si>
  <si>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</si>
  <si>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</si>
  <si>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</si>
  <si>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</si>
  <si>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</si>
  <si>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</si>
  <si>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</si>
  <si>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</si>
  <si>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</si>
  <si>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</si>
  <si>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</si>
  <si>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</si>
  <si>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</si>
  <si>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</si>
  <si>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</si>
  <si>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</si>
  <si>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</si>
  <si>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</si>
  <si>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</si>
  <si>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SERIE R, ÁGUA PLUVIAL, DN 50 MM, JUNTA ELÁSTICA, FORNECIDO E INSTALADO EM RAMAL DE ENCAMINHAMENTO. AF_12/2014</t>
  </si>
  <si>
    <t>JOELHO 45 GRAUS, PVC, SERIE R, ÁGUA PLUVIAL, DN 50 MM, JUNTA ELÁSTICA, FORNECIDO E INSTALADO EM RAMAL DE ENCAMINHAMENTO. AF_12/2014</t>
  </si>
  <si>
    <t>JOELHO 90 GRAUS, PVC, SERIE R, ÁGUA PLUVIAL, DN 75 MM, JUNTA ELÁSTICA, FORNECIDO E INSTALADO EM RAMAL DE ENCAMINHAMENTO. AF_12/2014</t>
  </si>
  <si>
    <t>JOELHO 45 GRAUS, PVC, SERIE R, ÁGUA PLUVIAL, DN 75 MM, JUNTA ELÁSTICA, FORNECIDO E INSTALADO EM RAMAL DE ENCAMINHAMENTO. AF_12/2014</t>
  </si>
  <si>
    <t>REDUÇÃO EXCÊNTRICA, PVC, SERIE R, ÁGUA PLUVIAL, DN 100 X 75 MM, JUNTA ELÁSTICA,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</si>
  <si>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</si>
  <si>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</si>
  <si>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TAMPA DE CONCRETO ARMADO 60X60X5CM PARA CAIXA</t>
  </si>
  <si>
    <t>CAIXA DE INSPEÇÃO 80X80X80CM EM ALVENARIA - EXECUÇÃO</t>
  </si>
  <si>
    <t>CAIXA DE INSPEÇÃO 90X90X80CM EM ALVENARIA - EXECUÇÃO</t>
  </si>
  <si>
    <t>74051/001</t>
  </si>
  <si>
    <t>74104/001</t>
  </si>
  <si>
    <t>CAIXA D´ÁGUA EM POLIETILENO, 1000 LITROS, COM ACESSÓRIOS</t>
  </si>
  <si>
    <t>CAIXA D´AGUA EM POLIETILENO, 500 LITROS, COM ACESSÓRIOS</t>
  </si>
  <si>
    <t>TORNEIRA CROMADA DE MESA, 1/2" OU 3/4", PARA LAVATÓRIO, PADRÃO POPULAR - FORNECIMENTO E INSTALAÇÃO. AF_12/2013</t>
  </si>
  <si>
    <t>TORNEIRA CROMADA 1/2" OU 3/4" PARA TANQUE, PADRÃO MÉDIO - FORNECIMENTO E INSTALAÇÃO. AF_12/2013</t>
  </si>
  <si>
    <t>TAMPA EM CONCRETO ARMADO 60X60X5CM P/CX INSPECAO/FOSSA SEPTICA</t>
  </si>
  <si>
    <t>VÁLVULA DE RETENÇÃO VERTICAL Ø 20MM (3/4") - FORNECIMENTO E INSTALAÇÃO</t>
  </si>
  <si>
    <t>VÁLVULA DE RETENÇÃO VERTICAL Ø 25MM (1") - FORNECIMENTO E INSTALAÇÃO</t>
  </si>
  <si>
    <t>VÁLVULA DE RETENÇÃO VERTICAL Ø 50MM (2") - FORNECIMENTO E INSTALAÇÃO</t>
  </si>
  <si>
    <t>VÁLVULA DE RETENÇÃO VERTICAL Ø 80MM (3") - FORNECIMENTO E INSTALAÇÃO</t>
  </si>
  <si>
    <t>VÁLVULA DE RETENÇÃO VERTICAL Ø 100MM (4") - FORNECIMENTO E INSTALAÇÃO</t>
  </si>
  <si>
    <t>VÁLVULA DE RETENÇÃO HORIZONTAL Ø 50MM (2") - FORNECIMENTO E INSTALAÇÃO</t>
  </si>
  <si>
    <t>VÁLVULA DE RETENÇÃO HORIZONTAL Ø 80MM (3") - FORNECIMENTO E INSTALAÇÃO</t>
  </si>
  <si>
    <t>VÁLVULA DE PÉ COM CRIVO Ø 20MM (3/4") - FORNECIMENTO E INSTALAÇÃO</t>
  </si>
  <si>
    <t>VÁLVULA DE PÉ COM CRIVO Ø 25MM (1") - FORNECIMENTO E INSTALAÇÃO</t>
  </si>
  <si>
    <t>VÁLVULA DE PÉ COM CRIVO Ø 40MM (1.1/2") - FORNECIMENTO E INSTALAÇÃO</t>
  </si>
  <si>
    <t>VÁLVULA DE PÉ COM CRIVO Ø 50MM (2") - FORNECIMENTO E INSTALAÇÃO</t>
  </si>
  <si>
    <t>VÁLVULA DE PÉ COM CRIVO Ø 65MM (2.1/2") - FORNECIMENTO E INSTALAÇÃO</t>
  </si>
  <si>
    <t>VÁLVULA DE PÉ COM CRIVO Ø 80MM (3") - FORNECIMENTO E INSTALAÇÃO</t>
  </si>
  <si>
    <t>VÁLVULA DE PÉ COM CRIVO Ø 100MM (4") - FORNECIMENTO E INSTALAÇÃO</t>
  </si>
  <si>
    <t>REGISTRO DE ESFERA EM BRONZE D= 1.1/4" FORNEC E COLOCACAO</t>
  </si>
  <si>
    <t>VALVULA PE COM CRIVO BRONZE 1.1/4" - FORNECIMENTO E INSTALACAO</t>
  </si>
  <si>
    <t>CAIXA DE AREIA 40X40X40CM EM ALVENARIA - EXECUÇÃO</t>
  </si>
  <si>
    <t>CAIXA DE AREIA 60X60X60CM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</si>
  <si>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</si>
  <si>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</si>
  <si>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</si>
  <si>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</si>
  <si>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</si>
  <si>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</si>
  <si>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CONTRAPISO PARA RAMAIS/ DISTRIBUIÇÃO COM DIÂMETROS MENORES OU IGUAIS A 40 MM. AF_05/2015</t>
  </si>
  <si>
    <t>RASGO EM ALVENARIA PARA ELETRODUTOS COM DIAMETROS MENORES OU IGUAIS A 40 MM.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</si>
  <si>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</si>
  <si>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</si>
  <si>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</si>
  <si>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</si>
  <si>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PONTUAL EM PASSAGEM DE TUBO COM DIÂMETRO MENOR OU IGUAL A 40 MM. AF_05/2015</t>
  </si>
  <si>
    <t>CHUMBAMENTO PONTUAL EM PASSAGEM DE TUBO COM DIÂMETRO MAIOR QUE 75 MM. AF_05/2015</t>
  </si>
  <si>
    <t>INSTALACAO DE CONJ.MOTO BOMBA SUBMERSIVEL ATE 10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</si>
  <si>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</si>
  <si>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</si>
  <si>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</si>
  <si>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</si>
  <si>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SUBMERSO ATE 5 CV</t>
  </si>
  <si>
    <t>INSTALACAO DE CLORADOR</t>
  </si>
  <si>
    <t>LEITO FILTRANTE - ASSENTAMENTO DE BLOCOS LEOPOLD</t>
  </si>
  <si>
    <t>LEITO FILTRANTE - COLOCACAO DE LONA PLASTICA</t>
  </si>
  <si>
    <t>INSTALACAO DE BOMBA DOSADORA</t>
  </si>
  <si>
    <t>INSTALACAO DE AGITADOR</t>
  </si>
  <si>
    <t>INSTALACAO DE MISTURADOR VERTICAL</t>
  </si>
  <si>
    <t>VERTEDOR TRIANGULAR DE ALUMINIO</t>
  </si>
  <si>
    <t>LEITO FILTRANTE - COLOCACAO E APILOAMENTO DE TERRA NO FILTRO</t>
  </si>
  <si>
    <t>73873/002</t>
  </si>
  <si>
    <t>LEITO FILTRANTE - FORN.E ENCHIMENTO C/ BRITA NO. 4</t>
  </si>
  <si>
    <t>LEITO FILTRANTE - COLOCACAO DE AREIA NOS FILTROS</t>
  </si>
  <si>
    <t>LEITO FILTRANTE - COLOCACAO DE PEDREGULHOS NOS FILTROS</t>
  </si>
  <si>
    <t>LEITO FILTRANTE - COLOCACAO DE ANTRACITO NOS FILTROS</t>
  </si>
  <si>
    <t>KIT CAVALETE PVC COM REGISTRO 1/2" - FORNECIMENTO E INSTALAÇÃO</t>
  </si>
  <si>
    <t>KIT CAVALETE PVC COM REGISTRO 3/4" - FORNECIMENTO E INSTALACAO</t>
  </si>
  <si>
    <t>RAMAL PREDIAL EM TUBO PEAD 20MM - FORNECIMENTO, INSTALAÇÃO, ESCAVAÇÃO E REATERRO</t>
  </si>
  <si>
    <t>LIGACAO DA REDE 50MM AO RAMAL PREDIAL 1/2"</t>
  </si>
  <si>
    <t>LIGACAO DA REDE 75MM AO RAMAL PREDIAL 1/2"</t>
  </si>
  <si>
    <t>ESCAVACAO SUBMERSA COM DRAGA DE MANDIBULA</t>
  </si>
  <si>
    <t>DRAGAGEM (C/ ESCAVADEIRA DRAG LINE DE ARRASTE 140HP)</t>
  </si>
  <si>
    <t>LIMPEZA SUPERFICIAL DA CAMADA VEGETAL EM JAZIDA</t>
  </si>
  <si>
    <t>EXPURGO DE JAZIDA (MATERIAL VEGETAL, OU INSERVÍVEL, EXCETO LAMA)</t>
  </si>
  <si>
    <t>REGULARIZACAO DE SUPERFICIES EM TERRA COM MOTONIVELADORA</t>
  </si>
  <si>
    <t>CORTE E ATERRO COMPENSADO</t>
  </si>
  <si>
    <t>73964/006</t>
  </si>
  <si>
    <t>REATERRO DE VALA COM COMPACTAÇÃO MANUAL</t>
  </si>
  <si>
    <t>TXKM</t>
  </si>
  <si>
    <t>TRANSPORTE COMERCIAL COM CAMINHAO CARROCERIA 9 T, RODOVIA PAVIMENTADA</t>
  </si>
  <si>
    <t>TRANSPORTE COMERCIAL COM CAMINHAO BASCULANTE 6 M3, RODOVIA PAVIMENTADA</t>
  </si>
  <si>
    <t>T</t>
  </si>
  <si>
    <t>CARGA, MANOBRAS E DESCARGA DE BRITA PARA TRATAMENTOS SUPERFICIAIS, COM CAMINHAO BASCULANTE 6 M3</t>
  </si>
  <si>
    <t>CARGA, MANOBRAS E DESCARGA DE MISTURA BETUMINOSA A FRIO, COM CAMINHAO BASCULANTE 6 M3</t>
  </si>
  <si>
    <t>M3XKM</t>
  </si>
  <si>
    <t>CARGA MANUAL DE ENTULHO EM CAMINHAO BASCULANTE 6 M3</t>
  </si>
  <si>
    <t>CARGA E DESCARGA MECANIZADAS DE ENTULHO EM CAMINHAO BASCULANTE 6 M3</t>
  </si>
  <si>
    <t>TRANSPORTE COMERCIAL DE BRITA</t>
  </si>
  <si>
    <t>TRANSPORTE DE PAVIMENTACAO REMOVIDA (RODOVIAS NAO URBANAS)</t>
  </si>
  <si>
    <t>FORNECIMENTO E LANCAMENTO DE BRITA N. 4</t>
  </si>
  <si>
    <t>COMPACTACAO MECANICA A 95% DO PROCTOR NORMAL - PAVIMENTACAO URBANA</t>
  </si>
  <si>
    <t>COMPACTACAO MECANICA A 100% DO PROCTOR NORMAL - PAVIMENTACAO URBANA</t>
  </si>
  <si>
    <t>COMPACTACAO MECANICA, SEM CONTROLE DO GC (C/COMPACTADOR PLACA 400 KG)</t>
  </si>
  <si>
    <t>ALVENARIA EM TIJOLO CERAMICO MACICO 5X10X20CM 1 VEZ (ESPESSURA 20CM), ASSENTADO COM ARGAMASSA TRACO 1:2:8 (CIMENTO, CAL E AREIA)</t>
  </si>
  <si>
    <t>COBOGO CERAMICO (ELEMENTO VAZADO), 9X20X20CM, ASSENTADO COM ARGAMASSA TRACO 1:4 DE CIMENTO E AREIA</t>
  </si>
  <si>
    <t>REJUNTAMENTO PAVIMENTACAO PARALELEPIPEDO BETUME CASCALH INCL MATERIAIS</t>
  </si>
  <si>
    <t>RECOMPOSICAO DE REVESTIMENTO PRIMARIO MEDIDO P/ VOLUME COMPACTADO</t>
  </si>
  <si>
    <t>BASE DE SOLO ARENOSO FINO, COMPACTACAO 100% PROCTOR MODIFICADO</t>
  </si>
  <si>
    <t>BASE PARA PAVIMENTACAO COM BRITA GRADUADA, INCLUSIVE COMPACTACAO</t>
  </si>
  <si>
    <t>BASE PARA PAVIMENTACAO COM BRITA CORRIDA, INCLUSIVE COMPACTACAO</t>
  </si>
  <si>
    <t>BASE PARA PAVIMENTACAO COM MACADAME HIDRAULICO, INCLUSIVE COMPACTACAO</t>
  </si>
  <si>
    <t>PINTURA DE LIGACAO COM EMULSAO RR-1C</t>
  </si>
  <si>
    <t>PINTURA DE LIGACAO COM EMULSAO RR-2C</t>
  </si>
  <si>
    <t>TRATAMENTO SUPERFICIAL SIMPLES - TSS, COM EMULSAO RR-2C</t>
  </si>
  <si>
    <t>TRATAMENTO SUPERFICIAL DUPLO - TSD, COM EMULSAO RR-2C</t>
  </si>
  <si>
    <t>TRATAMENTO SUPERFICIAL TRIPLO - TST, COM EMULSAO RR-2C</t>
  </si>
  <si>
    <t>CONTENCAO LATERAL COM SOLO LOCAL PARA PAVIMENTO POLIEDRICO</t>
  </si>
  <si>
    <t>CORTE E PREPARO DE PEDRA PARA PAVIMENTO POLIEDRICO</t>
  </si>
  <si>
    <t>DESMONTE MANUAL DE PEDRA PARA PAVIMENTO POLIEDRICO</t>
  </si>
  <si>
    <t>CAIACAO EM MEIO FIO</t>
  </si>
  <si>
    <t>BARREIRA DUPLA PRE-MOL INTER CONCRETO ARMADO 0,15X0,65X0,77M FCK=25MPA ACO CA-50 INCL FERROS DE LIGACAO E MATERIAIS.</t>
  </si>
  <si>
    <t>USINAGEM DE CBUQ COM CAP 50/70, PARA BINDER</t>
  </si>
  <si>
    <t>PRE-MISTURADO A FRIO COM EMULSAO RM-1C, INCLUSO USINAGEM E APLICACAO, EXCLUSIVE TRANSPORTE</t>
  </si>
  <si>
    <t>PINTURA DE SUPERFICIE C/TINTA GRAFITE</t>
  </si>
  <si>
    <t>EMASSAMENTO COM MASSA A OLEO, DUAS DEMAOS</t>
  </si>
  <si>
    <t>EMASSAMENTO COM MASSA EPOXI, 2 DEMAOS</t>
  </si>
  <si>
    <t>PINTURA COM TINTA IMPERMEAVEL MINERAL EM PO, DUAS DEMAOS</t>
  </si>
  <si>
    <t>APLICAÇÃO DE FUNDO SELADOR LÁTEX PVA EM TETO, UMA DEMÃO. AF_06/2014</t>
  </si>
  <si>
    <t>APLICAÇÃO DE FUNDO SELADOR LÁTEX PVA EM PAREDES, UMA DEMÃO. AF_06/2014</t>
  </si>
  <si>
    <t>APLICAÇÃO DE FUNDO SELADOR ACRÍLICO EM TETO, UMA DEMÃO. AF_06/2014</t>
  </si>
  <si>
    <t>APLICAÇÃO MANUAL DE PINTURA COM TINTA LÁTEX PVA EM TETO, DUAS DEMÃOS. AF_06/2014</t>
  </si>
  <si>
    <t>APLICAÇÃO E LIXAMENTO DE MASSA LÁTEX EM TETO, UMA DEMÃO. AF_06/2014</t>
  </si>
  <si>
    <t>APLICAÇÃO E LIXAMENTO DE MASSA LÁTEX EM TETO, DUAS DEMÃOS. AF_06/2014</t>
  </si>
  <si>
    <t>PINTURA EPOXI, DUAS DEMAOS</t>
  </si>
  <si>
    <t>PINTURA COM TINTA A BASE DE BORRACHA CLORADA, 2 DEMAOS</t>
  </si>
  <si>
    <t>PINTURA EPOXI, TRES DEMAOS</t>
  </si>
  <si>
    <t>PINTURA EPOXI INCLUSO EMASSAMENTO E FUNDO PREPARADOR</t>
  </si>
  <si>
    <t>VERNIZ SINTETICO BRILHANTE EM CONCRETO OU TIJOLO, DUAS DEMAOS</t>
  </si>
  <si>
    <t>VERNIZ POLIURETANO BRILHANTE EM CONCRETO OU TIJOLO, TRES DEMAOS</t>
  </si>
  <si>
    <t>PINTURA VERNIZ POLIURETANO BRILHANTE EM MADEIRA, TRES DEMAOS</t>
  </si>
  <si>
    <t>VERNIZ SINTETICO EM MADEIRA, DUAS DEMAOS</t>
  </si>
  <si>
    <t>PINTURA ESMALTE ACETINADO EM MADEIRA, DUAS DEMAOS</t>
  </si>
  <si>
    <t>PINTURA ESMALTE FOSCO PARA MADEIRA, DUAS DEMAOS, SOBRE FUNDO NIVELADOR BRANCO</t>
  </si>
  <si>
    <t>74065/003</t>
  </si>
  <si>
    <t>PINTURA A OLEO, 1 DEMAO</t>
  </si>
  <si>
    <t>PINTURA A OLEO, 2 DEMAOS</t>
  </si>
  <si>
    <t>PINTURA COM VERNIZ POLIURETANO, 2 DEMAOS</t>
  </si>
  <si>
    <t>PINTURA A OLEO, 3 DEMAOS</t>
  </si>
  <si>
    <t>VERNIZ SINTETICO BRILHANTE, 2 DEMAOS</t>
  </si>
  <si>
    <t>FUNDO SINTETICO NIVELADOR BRANCO</t>
  </si>
  <si>
    <t>PINTURA ESMALTE FOSCO EM MADEIRA, DUAS DEMAOS</t>
  </si>
  <si>
    <t>PINTURA IMUNIZANTE PARA MADEIRA, DUAS DEMAOS</t>
  </si>
  <si>
    <t>JATEAMENTO COM AREIA EM ESTRUTURA METALICA</t>
  </si>
  <si>
    <t>PINTURA ESMALTE ALTO BRILHO, DUAS DEMAOS, SOBRE SUPERFICIE METALICA</t>
  </si>
  <si>
    <t>PINTURA ESMALTE ACETINADO, DUAS DEMAOS, SOBRE SUPERFICIE METALICA</t>
  </si>
  <si>
    <t>PINTURA ESMALTE FOSCO, DUAS DEMAOS, SOBRE SUPERFICIE METALICA</t>
  </si>
  <si>
    <t>74145/001</t>
  </si>
  <si>
    <t>79498/001</t>
  </si>
  <si>
    <t>PINTURA COM TINTA PROTETORA ACABAMENTO ALUMINIO, TRES DEMAOS</t>
  </si>
  <si>
    <t>FUNDO PREPARADOR PRIMER SINTETICO, PARA ESTRUTURA METALICA, UMA DEMÃO, ESPESSURA DE 25 MICRA</t>
  </si>
  <si>
    <t>PINTURA HIDROFUGANTE COM SILICONE SOBRE PISO CIMENTADO, UMA DEMAO</t>
  </si>
  <si>
    <t>74245/001</t>
  </si>
  <si>
    <t>PINTURA ACRILICA EM PISO CIMENTADO DUAS DEMAOS</t>
  </si>
  <si>
    <t>ML</t>
  </si>
  <si>
    <t>PINTURA ACRILICA EM PISO CIMENTADO, TRES DEMAOS</t>
  </si>
  <si>
    <t>PINTURA ACRILICA PARA SINALIZAÇÃO HORIZONTAL EM PISO CIMENTADO</t>
  </si>
  <si>
    <t>POLIMENTO E ENCERAMENTO DE PISO EM MADEIRA</t>
  </si>
  <si>
    <t>PINTURA PARA TELHAS DE ALUMINIO COM TINTA ESMALTE AUTOMOTIVA</t>
  </si>
  <si>
    <t>PISO CIMENTADO TRACO 1:3 (CIMENTO/AREIA) ACABAMENTO LISO ESPESSURA 2,0 CM PREPARO MANUAL DA ARGAMASSA INCLUSO ADITIVO IMPERMEABILIZANTE</t>
  </si>
  <si>
    <t>PISO EM PEDRA SÃO TOME ASSENTADO SOBRE ARGAMASSA 1:3 (CIMENTO E AREIA) REJUNTADO COM CIMENTO BRANCO</t>
  </si>
  <si>
    <t>PISO EM PEDRA ARDOSIA ASSENTADO SOBRE ARGAMASSA COLANTE REJUNTADO COM CIMENTO COMUM</t>
  </si>
  <si>
    <t>PISO EM PEDRA PORTUGUESA ASSENTADO SOBRE BASE DE AREIA, REJUNTADO COM CIMENTO COMUM</t>
  </si>
  <si>
    <t>PISO VINILICO SEMIFLEXIVEL PADRAO LISO, ESPESSURA 2MM, FIXADO COM COLA</t>
  </si>
  <si>
    <t>PISO DE BORRACHA FRISADO, ESPESSURA 7MM, ASSENTADO COM ARGAMASSA TRACO 1:3 (CIMENTO E AREIA)</t>
  </si>
  <si>
    <t>PISO DE BORRACHA PASTILHADO, ESPESSURA 7MM, FIXADO COM COLA</t>
  </si>
  <si>
    <t>PISO DE BORRACHA CANELADA, ESPESSURA 3,5MM, FIXADO COM COLA</t>
  </si>
  <si>
    <t>TESTEIRA OU RODAPE VINILICO 6CM FIXADO COM COLA</t>
  </si>
  <si>
    <t>RODAPE EM MADEIRA, ALTURA 7CM, FIXADO COM COLA</t>
  </si>
  <si>
    <t>RODAPE EM MARMORITE, ALTURA 10CM</t>
  </si>
  <si>
    <t>RODAPE EM MARMORE BRANCO ASSENTADO COM ARGAMASSA TRACO 1:4 (CIMENTO E AREIA) ALTURA 7CM</t>
  </si>
  <si>
    <t>RODAPE EM ARDOSIA ASSENTADO COM ARGAMASSA TRACO 1:4 (CIMENTO E AREIA) ALTURA 10CM</t>
  </si>
  <si>
    <t>JUNTA 2,5X2,5CM COM ARGAMASSA 1:1:3 IMPERMEABILIZANTE DE HIDRO-ASFALTO CIMENTO E AREIA PARA PISO EM PLACAS</t>
  </si>
  <si>
    <t>JUNTA GRAMADA 5CM DE LARGURA</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</si>
  <si>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</si>
  <si>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</si>
  <si>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</si>
  <si>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</si>
  <si>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</si>
  <si>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</si>
  <si>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RODAPE VINILICO ALTURA 5CM, ESPESSURA 1MM, FIXADO COM COLA</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</si>
  <si>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</si>
  <si>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</si>
  <si>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</si>
  <si>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</si>
  <si>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PASTA DE CIMENTO PORTLAND, ESPESSURA 1MM</t>
  </si>
  <si>
    <t>CORRIMAO EM MARMORITE, LARGURA 15CM</t>
  </si>
  <si>
    <t>BANDEJA SALVA-VIDAS/COLETA DE ENTULHOS, COM TABUA</t>
  </si>
  <si>
    <t>LOCACAO MENSAL DE ANDAIME METALICO TIPO FACHADEIRO, INCLUSIVE MONTAGEM</t>
  </si>
  <si>
    <t>ANDAIME PARA ALVENARIA EM MADEIRA DE 2A</t>
  </si>
  <si>
    <t>PLATAFORMA MADEIRA P/ ANDAIME TUBULAR APROVEITAMENTO 20 VEZES</t>
  </si>
  <si>
    <t>ARGAMASSA TRACO 1:3 (CIMENTO E AREIA), PREPARO MANUAL, INCLUSO ADITIVO IMPERMEABILIZANTE</t>
  </si>
  <si>
    <t>ARGAMASSA TRACO 1:4 (CIMENTO E AREIA), PREPARO MANUAL, INCLUSO ADITIVO IMPERMEABILIZANTE</t>
  </si>
  <si>
    <t>ARGAMASSA PRONTA PARA CONTRAPISO, PREPARO MANUAL. AF_06/2014</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</si>
  <si>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</si>
  <si>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</si>
  <si>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</si>
  <si>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</si>
  <si>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</si>
  <si>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</si>
  <si>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</si>
  <si>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</si>
  <si>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</si>
  <si>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</si>
  <si>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</si>
  <si>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</si>
  <si>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</si>
  <si>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</si>
  <si>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</si>
  <si>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</si>
  <si>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</si>
  <si>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</si>
  <si>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</si>
  <si>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</si>
  <si>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</si>
  <si>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</si>
  <si>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</si>
  <si>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</si>
  <si>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</si>
  <si>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</si>
  <si>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</si>
  <si>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</si>
  <si>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</si>
  <si>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LATA DE 18 L, MANUAL, 30M. AF_06/2014</t>
  </si>
  <si>
    <t>L</t>
  </si>
  <si>
    <t>TRANSPORTE VERTICAL, PLACAS CERÂMICAS, MANUAL, 1 PAVIMENTO. AF_06/2014</t>
  </si>
  <si>
    <t>TRANSPORTE VERTICAL, LATA DE 18 L, MANUAL, 1 PAVIMENTO. AF_06/2014</t>
  </si>
  <si>
    <t>18L</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</si>
  <si>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</si>
  <si>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</si>
  <si>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</si>
  <si>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</si>
  <si>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</si>
  <si>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</si>
  <si>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TRANSPORTE HORIZONTAL, TUBOS DE PVC SOLDÁVEL COM DIÂMETRO MAIOR QUE 60 MM E MENOR OU IGUAL A 85 MM, MANUAL, 30M. AF_06/2015</t>
  </si>
  <si>
    <t>TRANSPORTE HORIZONTAL, TUBOS DE CPVC COM DIÂMETRO MENOR OU IGUAL A 54 MM, MANUAL, 30M. AF_06/2015</t>
  </si>
  <si>
    <t>TRANSPORTE HORIZONTAL, MADEIRA, MANUAL, 30M. AF_06/2015</t>
  </si>
  <si>
    <t>TRANSPORTE HORIZONTAL, VERGALHÕES DE AÇO, MANUAL, 30M. AF_06/2015</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</si>
  <si>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</si>
  <si>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</si>
  <si>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</si>
  <si>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</si>
  <si>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MIL</t>
  </si>
  <si>
    <t>TRANSPORTE HORIZONTAL, BLOCOS CERÂMICOS FURADOS NA HORIZONTAL 9X19X19 CM, MANIPULADOR TELESCÓPICO, 30M. AF_06/2014</t>
  </si>
  <si>
    <t>TRANSPORTE HORIZONTAL, BLOCOS CERÂMICOS FURADOS NA HORIZONTAL 9X19X19 CM, MANIPULADOR TELESCÓPICO, 50M. AF_06/2014</t>
  </si>
  <si>
    <t>TRANSPORTE HORIZONTAL, BLOCOS CERÂMICOS FURADOS NA HORIZONTAL 9X19X19 CM, MANIPULADOR TELESCÓPICO, 75M. AF_06/2014</t>
  </si>
  <si>
    <t>TRANSPORTE HORIZONTAL, BLOCOS CERÂMICOS FURADOS NA HORIZONTAL 9X19X19 CM, MANIPULADOR TELESCÓPICO, 100M. AF_06/2014</t>
  </si>
  <si>
    <t>PENEIRAMENTO DE AREIA COM PENEIRA ELÉTRICA. AF_11/2015</t>
  </si>
  <si>
    <t>PENEIRAMENTO DE AREIA COM PENEIRA MANUAL. AF_11/2015</t>
  </si>
  <si>
    <t>ENSACAMENTO DE AREIA. AF_11/2015</t>
  </si>
  <si>
    <t>LIMPEZA/PREPARO SUPERFICIE CONCRETO P/PINTURA</t>
  </si>
  <si>
    <t>LIMPEZA AZULEJO</t>
  </si>
  <si>
    <t>LIMPEZA VIDRO COMUM</t>
  </si>
  <si>
    <t>LIMPEZA FORRO</t>
  </si>
  <si>
    <t>LIMPEZA PISO CERAMICO</t>
  </si>
  <si>
    <t>LIMPEZA PISO MARMORITE/GRANILITE</t>
  </si>
  <si>
    <t>LIMPEZA LOUCAS E METAIS</t>
  </si>
  <si>
    <t>RASPAGEM / CALAFETACAO TACOS MADEIRA 1 DEMAO CERA</t>
  </si>
  <si>
    <t>ENCERAMENTO MANUAL EM MADEIRA - 3 DEMAOS</t>
  </si>
  <si>
    <t>LIXAMENTO MAN C/ LIXA CALAFATE DE CONCR APARENTE ANTIGO</t>
  </si>
  <si>
    <t>PERFURACAO DE POCO COM PERFURATRIZ PNEUMATICA</t>
  </si>
  <si>
    <t>PERFURACAO DE POCO COM PERFURATRIZ A PERCUSSAO</t>
  </si>
  <si>
    <t>ABRACADEIRA P/POCOS PROFUNDOS</t>
  </si>
  <si>
    <t>SOLDA TOPO DESCENDENTE CHANFRADA ESPESSURA=1/4" CHAPA/PERFIL/TUBO ACO COM CONVERSOR DIESEL.</t>
  </si>
  <si>
    <t>CONCRETO CICLOPICO FCK=10MPA 30% PEDRA DE MAO INCLUSIVE LANCAMENTO</t>
  </si>
  <si>
    <t>PLACA ESMALTADA PARA IDENTIFICAÇÃO NR DE RUA, DIMENSÕES 45X25CM</t>
  </si>
  <si>
    <t>CAPINA E LIMPEZA MANUAL DE TERRENO</t>
  </si>
  <si>
    <t>CORTE DE CAPOEIRA FINA A FOICE</t>
  </si>
  <si>
    <t>PREPARO MANUAL DE TERRENO S/ RASPAGEM SUPERFICIAL</t>
  </si>
  <si>
    <t>74220/001</t>
  </si>
  <si>
    <t>SINALIZACAO DE TRANSITO - NOTURNA</t>
  </si>
  <si>
    <t>PASSADICOS COM TABUAS DE MADEIRA PARA PEDESTRES</t>
  </si>
  <si>
    <t>PASSADICOS COM TABUAS DE MADEIRA PARA VEICULOS</t>
  </si>
  <si>
    <t>LOCACAO DE ANDAIME METALICO TUBULAR TIPO TORRE</t>
  </si>
  <si>
    <t>M/MES</t>
  </si>
  <si>
    <t>DEMOLICAO DE CONCRETO SIMPLES</t>
  </si>
  <si>
    <t>RETIRADA DE APARELHOS SANITARIOS</t>
  </si>
  <si>
    <t>RETIRADA DE ESQUADRIAS METALICAS</t>
  </si>
  <si>
    <t>RETIRADA DE MEIO FIO C/ EMPILHAMENTO E S/ REMOCAO</t>
  </si>
  <si>
    <t>DEMOLICAO MANUAL DE PAVIMENTACAO EM CONCRETO ASFALTICO, ESPESSURA 5CM</t>
  </si>
  <si>
    <t>DEMOLICAO MANUAL DE LAJE PREMOLDADA COM TRANSPORTE E CARGA EM CAMINHAO BASCULANTE</t>
  </si>
  <si>
    <t>REMOCAO DE PISO EM CARPETE</t>
  </si>
  <si>
    <t>REMOCAO DE BLOKRET COM EMPILHAMENTO</t>
  </si>
  <si>
    <t>DEMOLICAO DE PISO VINILICO</t>
  </si>
  <si>
    <t>REMOCAO TUBULACAO FF C/ DN 400 A 600MM EXCLUINDO ESCAVACAO/REATERRO</t>
  </si>
  <si>
    <t>REMOCAO TUBULACAO FF C/ DN 50 A 300MM EXCLUINDO ESCAVACAO/REATERRO</t>
  </si>
  <si>
    <t>REMOCAO TUBULACAO FF C/ DN 700 A 1200MM EXCLUINDO ESCAVACAO/REATERRO</t>
  </si>
  <si>
    <t>REMOCAO DE FIACAO ELETRICA</t>
  </si>
  <si>
    <t>REMOCAO DE PEITORIL EM MARMORE OU GRANITO</t>
  </si>
  <si>
    <t>REMOCAO DE RODAPE CERAMICO</t>
  </si>
  <si>
    <t>REMOCAO DE TOMADAS OU INTERRUPTORES ELETRICOS</t>
  </si>
  <si>
    <t>RETIRADA DE TUBULACAO HIDROSSANITARIA APARENTE COM CONEXOES, Ø 1/2" A 2"</t>
  </si>
  <si>
    <t>RETIRADA DE TUBULACAO HIDROSSANITARIA APARENTE COM CONEXOES, Ø 2 1/2" A 4"</t>
  </si>
  <si>
    <t>RETIRADA DE TUBULACAO HIDROSSANITARIA EMBUTIDA COM CONEXOES, Ø 2 1/2" A 4"</t>
  </si>
  <si>
    <t>REMOCAO DE VIDRO COMUM</t>
  </si>
  <si>
    <t>DEMOLICAO DE ESTRUTURA METALICA SEM REMOCAO</t>
  </si>
  <si>
    <t>ENSAIOS DE AREIA ASFALTO A QUENTE</t>
  </si>
  <si>
    <t>ENSAIOS DE CONCRETO ASFALTICO</t>
  </si>
  <si>
    <t>ENSAIO DE TERRAPLENAGEM - CAMADA FINAL DO ATERRO</t>
  </si>
  <si>
    <t>ENSAIOS DE REGULARIZACAO DO SUBLEITO</t>
  </si>
  <si>
    <t>ENSAIOS DE REFORCO DO SUBLEITO</t>
  </si>
  <si>
    <t>ENSAIOS DE BASE ESTABILIZADA GRANULOMETRICAMENTE</t>
  </si>
  <si>
    <t>ENSAIO DE PENETRACAO - MATERIAL BETUMINOSO</t>
  </si>
  <si>
    <t>ENSAIO DE DETERMINACAO DA PENEIRACAO - EMULSAO ASFALTICA</t>
  </si>
  <si>
    <t>ENSAIO DE DETERMINACAO DA SEDIMENTACAO - EMULSAO ASFALTICA</t>
  </si>
  <si>
    <t>ENSAIO DE GRANULOMETRIA POR PENEIRAMENTO - SOLOS</t>
  </si>
  <si>
    <t>ENSAIO DE GRANULOMETRIA POR PENEIRAMENTO E SEDIMENTACAO - SOLOS</t>
  </si>
  <si>
    <t>ENSAIO DE DENSIDADE REAL - SOLOS</t>
  </si>
  <si>
    <t>ENSAIO DE ABRASAO LOS ANGELES - AGREGADOS</t>
  </si>
  <si>
    <t>ENSAIO DE DESTILACAO - ASFALTO DILUIDO</t>
  </si>
  <si>
    <t>ENSAIO DE ESPUMA - MATERIAL ASFALTICO</t>
  </si>
  <si>
    <t>ENSAIO DE RESISTENCIA A COMPRESSAO SIMPLES - CONCRETO</t>
  </si>
  <si>
    <t>ENSAIO DE RESISTENCIA A TRACAO POR COMPRESSAO DIAMETRAL - CONCRETO</t>
  </si>
  <si>
    <t>ENSAIO DE RESILIENCIA - SOLOS</t>
  </si>
  <si>
    <t>ENSAIO DE RESILIENCIA - MISTURAS BETUMINOSAS</t>
  </si>
  <si>
    <t>ENSAIO DE ADESIVIDADE A LIGANTE BETUMINOSO - AGREGADO GRAUDO</t>
  </si>
  <si>
    <t>ENSAIO DE EXPANSIBILIDADE - SOLOS</t>
  </si>
  <si>
    <t>ENSAIO MARSHALL - MISTURA BETUMINOSA A QUENTE</t>
  </si>
  <si>
    <t>ENSAIO DE EQUIVALENTE EM AREIA - SOLOS</t>
  </si>
  <si>
    <t>ENSAIO DE VISCOSIDADE CINEMATICA - ASFALTO</t>
  </si>
  <si>
    <t>ENSAIO DE RESIDUO POR EVAPORACAO - EMULSAO ASFALTICA</t>
  </si>
  <si>
    <t>ENSAIO DE CARGA DA PARTICULA - EMULSAO ASFALTICA</t>
  </si>
  <si>
    <t>ENSAIO DE DESEMULSIBILIDADE - EMULSAO ASFALTICA</t>
  </si>
  <si>
    <t>ENSAIO DE ADESIVIDADE A LIGANTE BETUMINOSO - AGREGADO</t>
  </si>
  <si>
    <t>ENSAIO DE GRANULOMETRIA DO AGREGADO</t>
  </si>
  <si>
    <t>ENSAIO DE GRANULOMETRIA DO FILLER</t>
  </si>
  <si>
    <t>ENSAIO DE TRACAO POR COMPRESSAO DIAMETRAL - MISTURAS BETUMINOSAS</t>
  </si>
  <si>
    <t>ENSAIO DE DENSIDADE DO MATERIAL BETUMINOSO</t>
  </si>
  <si>
    <t>ENSAIO DE CONSISTENCIA DO CONCRETO CCR - INDICE VEBE</t>
  </si>
  <si>
    <t>LOCAÇÃO DE ADUTORAS, COLETORES TRONCO E INTERCEPTORES - ATÉ DN 500 MM</t>
  </si>
  <si>
    <t>73967/001</t>
  </si>
  <si>
    <t>IRRIGAÇÃO DE ÁRVORE COM CARRO PIPA</t>
  </si>
  <si>
    <t>PLANTIO DE GRAMA BATATAIS EM PLACAS</t>
  </si>
  <si>
    <t>PLANTIO DE GRAMA SAO CARLOS EM LEIVAS</t>
  </si>
  <si>
    <t>PLANTIO DE GRAMA ESMERALDA EM ROLO</t>
  </si>
  <si>
    <t>REVOLVIMENTO MANUAL DE SOLO, PROFUNDIDADE ATÉ 20CM</t>
  </si>
  <si>
    <t>RETIRADA DE GRAMA EM PLACAS</t>
  </si>
  <si>
    <t>PODA E LIMPEZA DE ARBUSTO TIPO CERCA VIVA</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</si>
  <si>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</si>
  <si>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</si>
  <si>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</si>
  <si>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</si>
  <si>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</si>
  <si>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</si>
  <si>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</si>
  <si>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</si>
  <si>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</si>
  <si>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</si>
  <si>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</si>
  <si>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</si>
  <si>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</si>
  <si>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</si>
  <si>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</si>
  <si>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</si>
  <si>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</si>
  <si>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CALAFETADOR/CALAFATE COM ENCARGOS COMPLEMENTARES</t>
  </si>
  <si>
    <t>CALCETEIRO COM ENCARGOS COMPLEMENTARES</t>
  </si>
  <si>
    <t>CARPINTEIRO DE ESQUADRIA COM ENCARGOS COMPLEMENTARES</t>
  </si>
  <si>
    <t>CARPINTEIRO DE FORMAS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</si>
  <si>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</si>
  <si>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</si>
  <si>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</si>
  <si>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</si>
  <si>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</si>
  <si>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</si>
  <si>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</si>
  <si>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</si>
  <si>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</si>
  <si>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</si>
  <si>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</si>
  <si>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</si>
  <si>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</si>
  <si>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</si>
  <si>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</si>
  <si>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</si>
  <si>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</si>
  <si>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</si>
  <si>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</si>
  <si>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</si>
  <si>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</si>
  <si>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ACABADORA COM ENCARGOS COMPLEMENTARES</t>
  </si>
  <si>
    <t>OPERADOR DE BETONEIRA (CAMINHÃO) COM ENCARGOS COMPLEMENTARES</t>
  </si>
  <si>
    <t>OPERADOR DE COMPRESSOR OU COMPRESSORISTA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</si>
  <si>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</si>
  <si>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</si>
  <si>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</si>
  <si>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</si>
  <si>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</si>
  <si>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</si>
  <si>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</si>
  <si>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</si>
  <si>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</si>
  <si>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</si>
  <si>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</si>
  <si>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</si>
  <si>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</si>
  <si>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</si>
  <si>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</si>
  <si>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</si>
  <si>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</si>
  <si>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</si>
  <si>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</si>
  <si>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</si>
  <si>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</si>
  <si>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</si>
  <si>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</si>
  <si>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</si>
  <si>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</si>
  <si>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</si>
  <si>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</si>
  <si>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</si>
  <si>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</si>
  <si>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</si>
  <si>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</si>
  <si>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</si>
  <si>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</si>
  <si>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</si>
  <si>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</si>
  <si>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</si>
  <si>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</si>
  <si>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</si>
  <si>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</si>
  <si>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</si>
  <si>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</si>
  <si>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</si>
  <si>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</si>
  <si>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</si>
  <si>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</si>
  <si>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</si>
  <si>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</si>
  <si>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</si>
  <si>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!EM PROCESSO DE DESATIVACAO! ASFALTADOR</t>
  </si>
  <si>
    <t>ACETILENO (RECARGA PARA CILINDRO DE CONJUNTO OXICORTE GRANDE)</t>
  </si>
  <si>
    <t>ACO CA-25, 10,0 MM, VERGALHAO</t>
  </si>
  <si>
    <t>ACO CA-25, 12,5 MM, VERGALHAO</t>
  </si>
  <si>
    <t>ACO CA-25, 16,0 MM, VERGALHAO</t>
  </si>
  <si>
    <t>ACO CA-25, 20,0 MM, VERGALHAO</t>
  </si>
  <si>
    <t>ACO CA-25, 25,0 MM, VERGALHAO</t>
  </si>
  <si>
    <t>ACO CA-25, 6,3 MM, VERGALHAO</t>
  </si>
  <si>
    <t>ACO CA-25, 8,0 MM, VERGALHAO</t>
  </si>
  <si>
    <t>ACO CA-50, 10,0 MM, DOBRADO E CORTADO</t>
  </si>
  <si>
    <t>ACO CA-50, 10,0 MM, VERGALHAO</t>
  </si>
  <si>
    <t>ACO CA-50, 12,5 MM, DOBRADO E CORTADO</t>
  </si>
  <si>
    <t>ACO CA-50, 12,5 MM, VERGALHAO</t>
  </si>
  <si>
    <t>ACO CA-50, 16 MM, DOBRADO E CORTADO</t>
  </si>
  <si>
    <t>ACO CA-50, 16,0 MM, VERGALHAO</t>
  </si>
  <si>
    <t>ACO CA-50, 20 MM, DOBRADO E CORTADO</t>
  </si>
  <si>
    <t>ACO CA-50, 20,0 MM, VERGALHAO</t>
  </si>
  <si>
    <t>ACO CA-50, 25,0 MM, VERGALHAO</t>
  </si>
  <si>
    <t>ACO CA-50, 6,3 MM, DOBRADO E CORTADO</t>
  </si>
  <si>
    <t>ACO CA-50, 6,3 MM, VERGALHAO</t>
  </si>
  <si>
    <t>ACO CA-50, 8,0 MM, VERGALHAO</t>
  </si>
  <si>
    <t>ACO CA-60, VERGALHAO, 9,5 MM</t>
  </si>
  <si>
    <t>ACO CA-60, 4,2 MM, DOBRADO E CORTADO</t>
  </si>
  <si>
    <t>ACO CA-60, 4,2 MM, VERGALHAO</t>
  </si>
  <si>
    <t>ACO CA-60, 5,0 MM, DOBRADO E CORTADO</t>
  </si>
  <si>
    <t>ACO CA-60, 5,0 MM, VERGALHAO</t>
  </si>
  <si>
    <t>ACO CA-60, 6,0 MM, VERGALHAO</t>
  </si>
  <si>
    <t>ACO CA-60, 7,0 MM, DOBRADO E CORTADO</t>
  </si>
  <si>
    <t>ACO CA-60, 7,0 MM, VERGALHAO</t>
  </si>
  <si>
    <t>ACO CA-60, 8,0 MM, VERGALHAO</t>
  </si>
  <si>
    <t>ACO-FIO PARA PROTENSAO, CP-150 RB L, 8 MM</t>
  </si>
  <si>
    <t>ACOPLAMENTO DE CONDUTOR PLUVIAL, EM PVC, DIAMETRO ENTRE 80 E 100 MM, PARA DRENAGEM PREDIAL</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</si>
  <si>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</si>
  <si>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</si>
  <si>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</si>
  <si>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</si>
  <si>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</si>
  <si>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</si>
  <si>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</si>
  <si>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</si>
  <si>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</si>
  <si>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</si>
  <si>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</si>
  <si>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</si>
  <si>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</si>
  <si>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</si>
  <si>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</si>
  <si>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</si>
  <si>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</si>
  <si>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</si>
  <si>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</si>
  <si>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</si>
  <si>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</si>
  <si>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</si>
  <si>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</si>
  <si>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60 MM X 2", PARA CAIXA D' AGUA</t>
  </si>
  <si>
    <t>ADAPTADOR PVC SOLDAVEL, COM FLANGES LIVRES, 85 MM X 3", PARA CAIXA D' AGUA</t>
  </si>
  <si>
    <t>ADAPTADOR PVC, ROSCAVEL, COM FLANGES E ANEL DE VEDACAO, 1 1/2", PARA CAIXA D'AGUA</t>
  </si>
  <si>
    <t>ADAPTADOR PVC, ROSCAVEL, COM FLANGES E ANEL DE VEDACAO, 1 1/4", PARA CAIXA D' AGUA</t>
  </si>
  <si>
    <t>ADAPTADOR PVC, ROSCAVEL, COM FLANGES E ANEL DE VEDACAO, 2", PARA CAIXA D' AGUA</t>
  </si>
  <si>
    <t>ADAPTADOR, PVC PBA, A BOLSA DEFOFO, JE, DN 100 / DE 110 MM</t>
  </si>
  <si>
    <t>ADAPTADOR, PVC PBA, A BOLSA DEFOFO, JE, DN 50 / DE 60 MM</t>
  </si>
  <si>
    <t>ADAPTADOR, PVC PBA, BOLSA/ROSCA, JE, DN 100 / DE 110 MM</t>
  </si>
  <si>
    <t>ADAPTADOR, PVC PBA, BOLSA/ROSCA, JE, DN 50 / DE 60 MM</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</si>
  <si>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</si>
  <si>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</si>
  <si>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</si>
  <si>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</si>
  <si>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17 GR</t>
  </si>
  <si>
    <t>ADESIVO PLASTICO PARA PVC, BISNAGA COM 75 GR</t>
  </si>
  <si>
    <t>ADESIVO PLASTICO PARA PVC, FRASCO COM 175 GR</t>
  </si>
  <si>
    <t>ADESIVO PLASTICO PARA PVC, FRASCO COM 850 GR</t>
  </si>
  <si>
    <t>ADITIVO IMPERMEABILIZANTE DE PEGA NORMAL PARA ARGAMASSAS E CONCRETOS SEM ARMACAO</t>
  </si>
  <si>
    <t>ADITIVO IMPERMEABILIZANTE DE PEGA ULTRARRAPIDA</t>
  </si>
  <si>
    <t>ADITIVO LIQUIDO INCORPORADOR DE AR PARA CONCRETO E ARGAMASSA</t>
  </si>
  <si>
    <t>ADITIVO SUPERPLASTIFICANTE DE PEGA NORMAL PARA CONCRETO (TAMBOR 200 KG)</t>
  </si>
  <si>
    <t>AFASTADOR PARA TELHA DE FIBROCIMENTO CANALETE 90 OU KALHETAO</t>
  </si>
  <si>
    <t>AJUDANTE DE ARMADOR</t>
  </si>
  <si>
    <t>AJUDANTE DE OPERACAO EM GERAL</t>
  </si>
  <si>
    <t>AJUDANTE DE PINTOR</t>
  </si>
  <si>
    <t>AJUDANTE ESPECIALIZADO</t>
  </si>
  <si>
    <t>ALCA PREFORMADA DE CONTRA POSTE, EM ACO GALVANIZADO, PARA CABO 3/16", COMPRIMENTO *860* MM</t>
  </si>
  <si>
    <t>ALMOXARIFE</t>
  </si>
  <si>
    <t>ALUMINIO ANODIZADO</t>
  </si>
  <si>
    <t>M2/MES</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</si>
  <si>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</si>
  <si>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</si>
  <si>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</si>
  <si>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</si>
  <si>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</si>
  <si>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</si>
  <si>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</si>
  <si>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</si>
  <si>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</si>
  <si>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</si>
  <si>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</si>
  <si>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</si>
  <si>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</si>
  <si>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</si>
  <si>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DE DISTRIBUICAO EM ACO GALVANIZADO PARA FIO FE-160</t>
  </si>
  <si>
    <t>APONTADOR OU APROPRIADOR</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</si>
  <si>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</si>
  <si>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</si>
  <si>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</si>
  <si>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</si>
  <si>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ARADO REVERSIVEL COM 3 DISCOS DE 26" X 6MM REBOCAVEL</t>
  </si>
  <si>
    <t>ARAME DE ACO OVALADO 15 X 17 ( 45,7 KG, 700 KGF), ROLO 1000 M</t>
  </si>
  <si>
    <t>ARAME DE AMARRACAO PARA GABIAO GALVANIZADO, DIAMETRO 2,2 MM</t>
  </si>
  <si>
    <t>ARAME FARPADO GALVANIZADO 14 BWG, CLASSE 250</t>
  </si>
  <si>
    <t>ARAME FARPADO GALVANIZADO 16 BWG, CLASSE 250</t>
  </si>
  <si>
    <t>ARAME FARPADO 16 BWG (0,047 KG/M)</t>
  </si>
  <si>
    <t>ARAME FARPADO 16 BWG 4 X 4", 23,50 KG/ROLO 500 M</t>
  </si>
  <si>
    <t>ARAME GALVANIZADO 10 BWG, 3,40 MM (0,0713 KG/M)</t>
  </si>
  <si>
    <t>ARAME GALVANIZADO 12 BWG, 2,76 MM (0,048 KG/M)</t>
  </si>
  <si>
    <t>ARAME GALVANIZADO 14 BWG, D = 2,11 MM (0,026 KG/M)</t>
  </si>
  <si>
    <t>ARAME GALVANIZADO 14 BWG, 2,10MM (0,0272 KG/M)</t>
  </si>
  <si>
    <t>ARAME GALVANIZADO 16 BWG, 1,65MM (0,0166 KG/M)</t>
  </si>
  <si>
    <t>ARAME GALVANIZADO 18 BWG, 1,24MM (0,009 KG/M)</t>
  </si>
  <si>
    <t>ARAME GALVANIZADO 6 BWG, 5,16 MM (0,157 KG/M)</t>
  </si>
  <si>
    <t>ARAME PROTEGIDO COM PVC PARA GABIAO, DIAMETRO 2,2 MM</t>
  </si>
  <si>
    <t>ARAME RECOZIDO 18 BWG, 1,25 MM (0,01 KG/M)</t>
  </si>
  <si>
    <t>ARGAMASSA COLANTE AC I PARA CERAMICAS</t>
  </si>
  <si>
    <t>ARGAMASSA COLANTE AC-II</t>
  </si>
  <si>
    <t>ARGAMASSA COLANTE TIPO ACIII</t>
  </si>
  <si>
    <t>ARGAMASSA COLANTE TIPO ACIII E</t>
  </si>
  <si>
    <t>ARGAMASSA INDUSTRIALIZADA PARA CHAPISCO COLANTE</t>
  </si>
  <si>
    <t>ARGAMASSA INDUSTRIALIZADA PARA CHAPISCO ROLADO</t>
  </si>
  <si>
    <t>ARGAMASSA PARA REVESTIMENTO DECORATIVO MONOCAMADA, CORES CLARAS</t>
  </si>
  <si>
    <t>ARGAMASSA POLIMERICA DE REPARO ESTRUTURAL, BICOMPONENTE</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</si>
  <si>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</si>
  <si>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</si>
  <si>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</si>
  <si>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</si>
  <si>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</si>
  <si>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</si>
  <si>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ARMADOR</t>
  </si>
  <si>
    <t>ARQUITETO JUNIOR</t>
  </si>
  <si>
    <t>ARQUITETO PAISAGISTA</t>
  </si>
  <si>
    <t>ARQUITETO PLENO</t>
  </si>
  <si>
    <t>ARQUITETO SENIOR</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</si>
  <si>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</si>
  <si>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</si>
  <si>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</si>
  <si>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ASSENTO SANITARIO DE PLASTICO, TIPO CONVENCIONAL</t>
  </si>
  <si>
    <t>AUXILIAR DE AZULEJISTA</t>
  </si>
  <si>
    <t>AUXILIAR DE ENCANADOR OU BOMBEIRO HIDRAULICO</t>
  </si>
  <si>
    <t>AUXILIAR DE ESCRITORIO</t>
  </si>
  <si>
    <t>AUXILIAR DE MECANICO</t>
  </si>
  <si>
    <t>AUXILIAR DE SERVICOS GERAIS</t>
  </si>
  <si>
    <t>AUXILIAR DE TOPOGRAFO</t>
  </si>
  <si>
    <t>AUXILIAR TECNICO / ASSISTENTE DE ENGENHARIA</t>
  </si>
  <si>
    <t>BACIA SANITARIA (VASO) COM CAIXA ACOPLADA, DE LOUCA BRANCA</t>
  </si>
  <si>
    <t>BACIA SANITARIA (VASO) CONVENCIONAL DE LOUCA BRANCA</t>
  </si>
  <si>
    <t>BACIA SANITARIA (VASO) CONVENCIONAL DE LOUCA COR</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</si>
  <si>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</si>
  <si>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</si>
  <si>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</si>
  <si>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</si>
  <si>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</si>
  <si>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</si>
  <si>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BANCADA/TAMPO ACO INOX (AISI 304), LARGURA 60 CM, COM RODABANCA (NAO INCLUI PES DE APOIO)</t>
  </si>
  <si>
    <t>BANCADA/TAMPO ACO INOX (AISI 304), LARGURA 70 CM, COM RODABANCA (NAO INCLUI PES DE APOIO)</t>
  </si>
  <si>
    <t>BANCADA/TAMPO LISO (SEM CUBA) EM MARMORE SINTETICO</t>
  </si>
  <si>
    <t>BARRA DE APOIO ANGULAR, 60 CM, EM ACO INOX POLIDO,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</si>
  <si>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</si>
  <si>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</si>
  <si>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</si>
  <si>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</si>
  <si>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</si>
  <si>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</si>
  <si>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</si>
  <si>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</si>
  <si>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</si>
  <si>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BASCULANTE ALUMINIO 80 X 60CM - SERIE 25</t>
  </si>
  <si>
    <t>BATE-ESTACAS POR GRAVIDADE, POTENCIA160 HP, PESO DO MARTELO ATE 3 TONELADAS</t>
  </si>
  <si>
    <t>BLASTER, DINAMITADOR OU CABO DE FOGO</t>
  </si>
  <si>
    <t>BLOCO DE GESSO COMPACTO, BRANCO, E = 10 CM, *67 X 50* CM</t>
  </si>
  <si>
    <t>BLOCO DE GESSO VAZADO BRANCO, E = *7* CM, *67 X 50* CM</t>
  </si>
  <si>
    <t>BOLSA DE LIGACAO EM PVC FLEXIVEL PARA VASO SANITARIO 1.1/2 " (40 MM)</t>
  </si>
  <si>
    <t>BOTA DE PVC PRETA, CANO MEDIO, SEM FORRO</t>
  </si>
  <si>
    <t>BRACO P/ LUMINARIA PUBLICA 1 X 1,50M ROMAGNOLE OU EQUIV</t>
  </si>
  <si>
    <t>BUCHA DE REDUCAO PVC ROSCAVEL, 1" X 3/4"</t>
  </si>
  <si>
    <t>CABIDE/GANCHO DE BANHEIRO SIMPLES EM METAL CROMADO</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</si>
  <si>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</si>
  <si>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</si>
  <si>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</si>
  <si>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</si>
  <si>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</si>
  <si>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</si>
  <si>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</si>
  <si>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</si>
  <si>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</si>
  <si>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</si>
  <si>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</si>
  <si>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</si>
  <si>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</si>
  <si>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</si>
  <si>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</si>
  <si>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</si>
  <si>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</si>
  <si>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</si>
  <si>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</si>
  <si>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</si>
  <si>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</si>
  <si>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</si>
  <si>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</si>
  <si>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</si>
  <si>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</si>
  <si>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</si>
  <si>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</si>
  <si>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</si>
  <si>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</si>
  <si>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</si>
  <si>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</si>
  <si>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</si>
  <si>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</si>
  <si>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</si>
  <si>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</si>
  <si>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</si>
  <si>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</si>
  <si>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</si>
  <si>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</si>
  <si>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</si>
  <si>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</si>
  <si>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</si>
  <si>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</si>
  <si>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</si>
  <si>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</si>
  <si>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</si>
  <si>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</si>
  <si>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</si>
  <si>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</si>
  <si>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</si>
  <si>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</si>
  <si>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</si>
  <si>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</si>
  <si>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CACAMBA METALICA BASCULANTE COM CAPACIDADE DE 10 M3 (INCLUI MONTAGEM, NAO INCLUI CAMINHAO)</t>
  </si>
  <si>
    <t>CACAMBA METALICA BASCULANTE COM CAPACIDADE DE 6 M3 (INCLUI MONTAGEM, NAO INCLUI CAMINHAO)</t>
  </si>
  <si>
    <t>CACAMBA METALICA BASCULANTE COM CAPACIDADE DE 8 M3 (INCLUI MONTAGEM, NAO INCLUI CAMINHAO)</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</si>
  <si>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</si>
  <si>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</si>
  <si>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</si>
  <si>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</si>
  <si>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</si>
  <si>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</si>
  <si>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</si>
  <si>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</si>
  <si>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</si>
  <si>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</si>
  <si>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GORDURA DUPLA, CONCRETO PRE MOLDADO, CIRCULAR, COM TAMPA, D = 60* CM</t>
  </si>
  <si>
    <t>CAIXA GORDURA, SIMPLES, CONCRETO PRE MOLDADO, CIRCULAR, COM TAMPA, D = 40 CM</t>
  </si>
  <si>
    <t>CAIXA INSPECAO, CONCRETO PRE MOLDADO, CIRCULAR, COM TAMPA, D = 40* CM</t>
  </si>
  <si>
    <t>CAIXA PARA HIDROMETRO CONCRETO PRE MOLDADO</t>
  </si>
  <si>
    <t>CAIXILHO FIXO ALUMINIO SERIE 25 COMPLETO 60 X 80CM</t>
  </si>
  <si>
    <t>CAIXILHO FIXO ALUMINIO 60 X 80 CM COMPLETO</t>
  </si>
  <si>
    <t>CAL HIDRATADA CH-I PARA ARGAMASSAS</t>
  </si>
  <si>
    <t>CAL HIDRATADA PARA PINTURA</t>
  </si>
  <si>
    <t>CAL VIRGEM COMUM PARA ARGAMASSAS (NBR 6453)</t>
  </si>
  <si>
    <t>CALCARIO DOLOMITICO A (POSTO PEDREIRA/FORNECEDOR, SEM FRETE)</t>
  </si>
  <si>
    <t>CALCETEIRO</t>
  </si>
  <si>
    <t>CAMINHONETE COM MOTOR A DIESEL, POTENCIA 180 CV, CABINE DUPLA, 4X4</t>
  </si>
  <si>
    <t>CANTONEIRA "U" ALUMINIO ABAS IGUAIS 1 ", E = 3/32 "</t>
  </si>
  <si>
    <t>CANTONEIRA ALUMINIO ABAS IGUAIS 1 ", E = 3 /16 "</t>
  </si>
  <si>
    <t>CANTONEIRA ALUMINIO ABAS IGUAIS 1 1/2 ", E = 3/16 "</t>
  </si>
  <si>
    <t>CANTONEIRA ALUMINIO ABAS IGUAIS 1 1/4 ", E = 3/16 "</t>
  </si>
  <si>
    <t>CANTONEIRA ALUMINIO ABAS IGUAIS 2 ", E = 1/4 "</t>
  </si>
  <si>
    <t>CANTONEIRA ALUMINIO ABAS IGUAIS 2 ", E = 1/8 "</t>
  </si>
  <si>
    <t>CAP, PVC, JE, DN 150 MM, PARA REDE COLETORA DE ESGOTO</t>
  </si>
  <si>
    <t>CAP, PVC, JE, DN 200 MM, PARA REDE COLETORA DE ESGOTO</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</si>
  <si>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</si>
  <si>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</si>
  <si>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</si>
  <si>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CARPETE DE NYLON EM MANTA PARA TRAFEGO COMERCIAL PESADO, E = 9 A 10 MM (INSTALADO)</t>
  </si>
  <si>
    <t>CARPETE DE POLIESTER EM MANTA PARA TRAFEGO COMERCIAL PESADO, E = 4 A 5 MM (INSTALADO)</t>
  </si>
  <si>
    <t>CARPINTEIRO DE FORMAS</t>
  </si>
  <si>
    <t>CASCALHO DE CAVA</t>
  </si>
  <si>
    <t>CASCALHO DE RIO</t>
  </si>
  <si>
    <t>CASCALHO LAVADO</t>
  </si>
  <si>
    <t>CHUMBADOR DE ACO, DIAMETRO 1/2", COMPRIMENTO 75 MM</t>
  </si>
  <si>
    <t>CHUMBADOR DE ACO, DIAMETRO 5/8", COMPRIMENTO 6", COM PORCA</t>
  </si>
  <si>
    <t>CHUVEIRO COMUM EM PLASTICO BRANCO, COM CANO, 3 TEMPERATURAS, 5500 W (110/220 V)</t>
  </si>
  <si>
    <t>CHUVEIRO COMUM EM PLASTICO CROMADO, COM CANO, 4 TEMPERATURAS (110/220 V)</t>
  </si>
  <si>
    <t>CHUVEIRO PLASTICO BRANCO SIMPLES 5 '' PARA ACOPLAR EM HASTE 1/2 ", AGUA FRIA</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</si>
  <si>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</si>
  <si>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</si>
  <si>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</si>
  <si>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</si>
  <si>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</si>
  <si>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</si>
  <si>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</si>
  <si>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</si>
  <si>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CINTURAO DE SEGURANCA TIPO PARAQUEDISTA, FIVELA EM ACO, AJUSTE NO SUSPENSARIO, CINTURA E PERNAS</t>
  </si>
  <si>
    <t>COBRE ELETROLITICO EM BARRA OU CHAPA</t>
  </si>
  <si>
    <t>CONCRETO BETUMINOSO USINADO A QUENTE (CBUQ) PARA PAVIMENTACAO ASFALTICA, PADRAO DNIT, FAIXA C, COM CAP 50/70 - AQUISICAO POSTO USINA</t>
  </si>
  <si>
    <t>CONDUTOR PLUVIAL, PVC, CIRCULAR, DIAMETRO ENTRE 80 E 100 MM, PARA DRENAGEM PREDIAL</t>
  </si>
  <si>
    <t>CONE DE SINALIZACAO EM PVC RIGIDO COM FAIXA REFLETIVA, H = 70 / 76 CM</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</si>
  <si>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</si>
  <si>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</si>
  <si>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</si>
  <si>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</si>
  <si>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</si>
  <si>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</si>
  <si>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</si>
  <si>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</si>
  <si>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</si>
  <si>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</si>
  <si>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</si>
  <si>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CONJUNTO DE LIGACAO PARA BACIA SANITARIA AJUSTAVEL, EM PLASTICO BRANCO, COM TUBO, CANOPLA E ESPUDE</t>
  </si>
  <si>
    <t>CORANTE LIQUIDO PARA TINTA PVA, BISNAGA 50 ML</t>
  </si>
  <si>
    <t>CORDEL DETONANTE, NP 05 G/M</t>
  </si>
  <si>
    <t>CORDEL DETONANTE, NP 10 G/M</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</si>
  <si>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</si>
  <si>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</si>
  <si>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</si>
  <si>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</si>
  <si>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</si>
  <si>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</si>
  <si>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</si>
  <si>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</si>
  <si>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</si>
  <si>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</si>
  <si>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</si>
  <si>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</si>
  <si>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</si>
  <si>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CRUZETA PVC PBA, JE, BBBB, DN 100 / DE 110 MM (NBR 5647)</t>
  </si>
  <si>
    <t>CRUZETA PVC PBA, JE, BBBB, DN 50 / DE 60 MM (NBR 5647)</t>
  </si>
  <si>
    <t>CRUZETA PVC PBA, JE, BBBB, DN 75 / DE 85 MM (NBR 5647)</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</si>
  <si>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</si>
  <si>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</si>
  <si>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</si>
  <si>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</si>
  <si>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</si>
  <si>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</si>
  <si>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</si>
  <si>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</si>
  <si>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</si>
  <si>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</si>
  <si>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</si>
  <si>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</si>
  <si>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</si>
  <si>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</si>
  <si>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</si>
  <si>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</si>
  <si>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</si>
  <si>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</si>
  <si>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</si>
  <si>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</si>
  <si>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</si>
  <si>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</si>
  <si>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</si>
  <si>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</si>
  <si>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</si>
  <si>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</si>
  <si>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</si>
  <si>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</si>
  <si>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</si>
  <si>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</si>
  <si>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</si>
  <si>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</si>
  <si>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</si>
  <si>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</si>
  <si>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</si>
  <si>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</si>
  <si>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</si>
  <si>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</si>
  <si>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</si>
  <si>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</si>
  <si>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</si>
  <si>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</si>
  <si>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</si>
  <si>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45 GRAUS, CURTA, PB, DN 100 MM, PARA ESGOTO PREDIAL</t>
  </si>
  <si>
    <t>DENTE PARA FRESADORA</t>
  </si>
  <si>
    <t>DESENHISTA COPISTA</t>
  </si>
  <si>
    <t>DESENHISTA DETALHISTA</t>
  </si>
  <si>
    <t>DESENHISTA PROJETISTA</t>
  </si>
  <si>
    <t>DILUENTE EPOXI</t>
  </si>
  <si>
    <t>DISCO DE BORRACHA PARA LIXADEIRA RIGIDO 7 " COM ARRUELA CENTRAL</t>
  </si>
  <si>
    <t>DISCO DE LIXA PARA METAL, DIAMETRO = 180 MM, GRAO 120</t>
  </si>
  <si>
    <t>DISJUNTOR TERMOMAGNETICO TRIPOLAR 125A</t>
  </si>
  <si>
    <t>DISJUNTOR TERMOMAGNETICO TRIPOLAR 250 A / 600 V, TIPO FXD</t>
  </si>
  <si>
    <t>DISJUNTOR TERMOMAGNETICO TRIPOLAR 3 X 350 A/ICC - 25 KA</t>
  </si>
  <si>
    <t>DISJUNTOR TERMOMAGNETICO TRIPOLAR 800 A / 600 V, TIPO LMXD</t>
  </si>
  <si>
    <t>DISJUNTOR TIPO DIN/IEC, BIPOLAR DE 6 ATE 32A</t>
  </si>
  <si>
    <t>DISJUNTOR TIPO DIN/IEC, BIPOLAR 40 ATE 50A</t>
  </si>
  <si>
    <t>DISJUNTOR TIPO DIN/IEC, BIPOLAR 63 A</t>
  </si>
  <si>
    <t>DISJUNTOR TIPO DIN/IEC, MONOPOLAR DE 63 A</t>
  </si>
  <si>
    <t>DISJUNTOR TIPO DIN/IEC, TRIPOLAR DE 10 ATE 50A</t>
  </si>
  <si>
    <t>DISJUNTOR TIPO DIN/IEC, TRIPOLAR 63 A</t>
  </si>
  <si>
    <t>DISTRIBUIDOR DE AGREGADOS AUTOPROPELIDO, CAP 3 M3, A DIESEL, 6 CC, 176 CV</t>
  </si>
  <si>
    <t>DOBRADICA TIPO PIANO EM ACO/FERRO, 1'' X 3 M, GALVANIZADO, COM PARAFUSOS</t>
  </si>
  <si>
    <t>DOBRADICA TIPO VAI-E-VEM EM ACO/FERRO, TAMANHO 3'', GALVANIZADO, COM PARAFUSOS</t>
  </si>
  <si>
    <t>DOMOS INDIVIDUAL EM ACRILICO BRANCO *95 X 95* CM, SEM INSTALACAO</t>
  </si>
  <si>
    <t>DUCHA HIGIENICA PLASTICA COM REGISTRO METALICO 1/2 "</t>
  </si>
  <si>
    <t>DUCHA METALICA DE PAREDE, ARTICULAVEL, COM BRACO/CANO, SEM DESVIADOR</t>
  </si>
  <si>
    <t>ELETRICISTA</t>
  </si>
  <si>
    <t>ELETROTECNICO</t>
  </si>
  <si>
    <t>EMULSAO ASFALTICA ANIONICA</t>
  </si>
  <si>
    <t>ENCANADOR OU BOMBEIRO HIDRAULICO</t>
  </si>
  <si>
    <t>ENCARREGADO GERAL DE OBRAS</t>
  </si>
  <si>
    <t>ENERGIA ELETRICA ATE 2000 KWH INDUSTRIAL, SEM DEMANDA</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</si>
  <si>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</si>
  <si>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</si>
  <si>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</si>
  <si>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</si>
  <si>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</si>
  <si>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PLENO</t>
  </si>
  <si>
    <t>ENGENHEIRO CIVIL DE OBRA SENIOR</t>
  </si>
  <si>
    <t>ENGENHEIRO CIVIL JUNIOR</t>
  </si>
  <si>
    <t>ENGENHEIRO CIVIL PLENO</t>
  </si>
  <si>
    <t>ENGENHEIRO CIVIL SENIOR</t>
  </si>
  <si>
    <t>ENGENHEIRO ELETRICISTA</t>
  </si>
  <si>
    <t>ENGENHEIRO SANITARISTA</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</si>
  <si>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</si>
  <si>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</si>
  <si>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0,4 A 1,70 M3, PESO OPERACIONAL 23,2 T, POTENCIA BRUTA 183 HP</t>
  </si>
  <si>
    <t>ESCAVADEIRA HIDRAULICA SOBRE ESTEIRAS, CACAMBA 0,80 A 1,30 M3, PESO OPERACIONAL 22,18 T, POTENCIA LIQUIDA 170 HP</t>
  </si>
  <si>
    <t>ESCAVADEIRA HIDRAULICA SOBRE ESTEIRAS, CACAMBA 0,80M3, PESO OPERACIONAL 17T, POTENCIA BRUTA 111HP</t>
  </si>
  <si>
    <t>ESCORA PRE-MOLDADA EM CONCRETO, *10 X 10* CM, H = 2,30M</t>
  </si>
  <si>
    <t>ESGUICHO JATO REGULAVEL, TIPO ELKHART, ENGATE RAPIDO 1 1/2", PARA COMBATE A INCENDIO</t>
  </si>
  <si>
    <t>ESGUICHO JATO REGULAVEL, TIPO ELKHART, ENGATE RAPIDO 2 1/2", PARA COMBATE A INCENDIO</t>
  </si>
  <si>
    <t>ESPELHO CRISTAL E = 4 MM</t>
  </si>
  <si>
    <t>ESTOPA</t>
  </si>
  <si>
    <t>ESTOPIM SIMPLES</t>
  </si>
  <si>
    <t>ESTUCADOR</t>
  </si>
  <si>
    <t>ETANOL</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</si>
  <si>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</si>
  <si>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</si>
  <si>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</si>
  <si>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</si>
  <si>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</si>
  <si>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</si>
  <si>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</si>
  <si>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</si>
  <si>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</si>
  <si>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</si>
  <si>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FECHADURA C/ CILINDRO LATAO CROMADO P/ PORTA VIDRO TP AROUCA 2171-L OU EQUIV</t>
  </si>
  <si>
    <t>FERTILIZANTE NPK - 10:10:10</t>
  </si>
  <si>
    <t>FERTILIZANTE NPK - 4: 14: 8</t>
  </si>
  <si>
    <t>FILTRO ANAEROBIO CILINDRICO CONCRETO PRE MOLDADO 1,20 X 1,50 (DIAMETROXALTURA) PARA 4 A 5 CONTRIBUINTES (NBR 13969)</t>
  </si>
  <si>
    <t>FINCAPINO CURTO CALIBRE 22 VERMELHO, CARGA MEDIA (ACAO DIRETA)</t>
  </si>
  <si>
    <t>FINCAPINO LONGO CALIBRE 22, CARGA FORTE (ACAO DIRETA)</t>
  </si>
  <si>
    <t>FITA DE ALUMINIO PARA PROTECAO DO CONDUTOR LARGURA 10 MM</t>
  </si>
  <si>
    <t>FITA ISOLANTE ADESIVA ANTICHAMA, USO ATE 750 V, EM ROLO DE 19 MM X 20 M</t>
  </si>
  <si>
    <t>FITA ISOLANTE ADESIVA ANTICHAMA, USO ATE 750 V, EM ROLO DE 19 MM X 5 M</t>
  </si>
  <si>
    <t>FITA ISOLANTE DE BORRACHA AUTOFUSAO, USO ATE 69 KV (ALTA TENSAO)</t>
  </si>
  <si>
    <t>FIXADOR DE CAL (SACHE 150 ML)</t>
  </si>
  <si>
    <t>FLANELA *30 X 40* CM</t>
  </si>
  <si>
    <t>FLANGE PVC, ROSCAVEL, SEXTAVADO, SEM FUROS 3"</t>
  </si>
  <si>
    <t>FLANGE PVC, ROSCAVEL, SEXTAVADO, SEM FUROS, 1 1/2"</t>
  </si>
  <si>
    <t>FLANGE PVC, ROSCAVEL, SEXTAVADO, SEM FUROS, 1 1/4"</t>
  </si>
  <si>
    <t>FLANGE PVC, ROSCAVEL, SEXTAVADO, SEM FUROS, 2 1/2"</t>
  </si>
  <si>
    <t>FLANGE PVC, ROSCAVEL, SEXTAVADO, SEM FUROS, 2"</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</si>
  <si>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</si>
  <si>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</si>
  <si>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</si>
  <si>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</si>
  <si>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</si>
  <si>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</si>
  <si>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</si>
  <si>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</si>
  <si>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</si>
  <si>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</si>
  <si>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</si>
  <si>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FRESADORA DE ASFALTO A FRIO SOBRE ESTEIRAS, LARG. FRESAGEM 2,00 M, POT. 410 KW/550 HP</t>
  </si>
  <si>
    <t>FRESADORA DE ASFALTO A FRIO SOBRE RODAS, LARG. FRESAGEM 1,00 M, POT. 155 KW/208 HP</t>
  </si>
  <si>
    <t>FUNDO SINTETICO NIVELADOR BRANCO FOSCO PARA MADEIRA</t>
  </si>
  <si>
    <t>GABIAO SACO MALHA HEXAGONAL 8 X 10 CM (ZN/AL + PVC), FIO 2,4 MM, H = 0,65 M</t>
  </si>
  <si>
    <t>GABIAO TIPO CAIXA MALHA HEXAGONAL 8 X 10 CM (ZN/AL), FIO 2,7 MM, H = 0,50 M</t>
  </si>
  <si>
    <t>GANCHO OLHAL EM ACO GALVANIZADO, ESPESSURA 16MM, ABERTURA 21MM</t>
  </si>
  <si>
    <t>GAS DE COZINHA - GLP</t>
  </si>
  <si>
    <t>GASOLINA COMUM</t>
  </si>
  <si>
    <t>GESSEIRO</t>
  </si>
  <si>
    <t>GESSO PROJETADO</t>
  </si>
  <si>
    <t>GRAMA BATATAIS EM PLACAS, SEM PLANTIO</t>
  </si>
  <si>
    <t>GRAMPO PARALELO METALICO PARA CABO DE 6 A 50 MM2, COM 2 PARAFUSOS</t>
  </si>
  <si>
    <t>GRAMPO U DE 5/8 " N8 EM FERRO GALVANIZADO</t>
  </si>
  <si>
    <t>SC25KG</t>
  </si>
  <si>
    <t>GRANALHA DE ACO, ANGULAR (GRIT), PARA JATEAMENTO, PENEIRA 1,41 A 1,19 MM (SAE G16)</t>
  </si>
  <si>
    <t>GRANALHA DE ACO, ESFERICA (SHOT), PARA JATEAMENTO, PENEIRA 1,19 A 1,00 MM (SAE S390)</t>
  </si>
  <si>
    <t>GRAUTE CIMENTICIO PARA USO GERAL</t>
  </si>
  <si>
    <t>GRAXA LUBRIFICANTE</t>
  </si>
  <si>
    <t>GRELHA PVC CROMADA REDONDA, 150 MM</t>
  </si>
  <si>
    <t>GRUPO DE SOLDAGEM C/ GERADOR A DIESEL 60 CV PARA SOLDA ELETRICA, SOBRE 04 RODAS, COM MOTOR 4 CILINDROS</t>
  </si>
  <si>
    <t>GRUPO DE SOLDAGEM COM GERADOR A DIESEL 30 CV, PARA SOLDA ELETRICA, SOBRE DUAS RODAS</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</si>
  <si>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</si>
  <si>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</si>
  <si>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</si>
  <si>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</si>
  <si>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</si>
  <si>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HEXAMETAFOSFATO DE SODIO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</si>
  <si>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</si>
  <si>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</si>
  <si>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</si>
  <si>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</si>
  <si>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IMPERMEABILIZADOR</t>
  </si>
  <si>
    <t>IMPERMEABILIZANTE A BASE DE CIMENTO CRISTALIZANTE EM PO, MONOCOMPONENTE</t>
  </si>
  <si>
    <t>IMPERMEABILIZANTE FLEXIVEL BRANCO DE BASE ACRILICA PARA COBERTURAS</t>
  </si>
  <si>
    <t>IMPERMEABILIZANTE INCOLOR PARA TRATAMENTO DE FACHADAS E TELHAS, BASE SILICONE</t>
  </si>
  <si>
    <t>IMUNIZANTE PARA MADEIRA, INCOLOR</t>
  </si>
  <si>
    <t>JANELA ALUMINIO DE CORRER 1,20 X 1,50 (AXL) M COM 3 FOLHAS (2 VENEZIANAS E 1 VIDRO) INCLUSO GUARNICAO</t>
  </si>
  <si>
    <t>JANELA ALUMINIO DE CORRER 1,20 X 1,50 (AXL) M COM 6 FOLHAS (4 VENEZIANAS E 2 VIDROS) INCLUSO GUARNICAO</t>
  </si>
  <si>
    <t>JANELA ALUMINIO DE CORRER 1,20 X 2,00 (AXL) M COM 6 FOLHAS (4 VENEZIANAS E 2 VIDROS) INCLUSO GUARNICAO</t>
  </si>
  <si>
    <t>JANELA ALUMINIO MAXIM AR 80 X 60 CM (AXL) (INCLUSO GUARNICAO E VIDRO)</t>
  </si>
  <si>
    <t>JARDINEIRO</t>
  </si>
  <si>
    <t>JOELHO PVC, 45 GRAUS, ROSCAVEL, 2", AGUA FRIA PREDIAL</t>
  </si>
  <si>
    <t>JOELHO PVC, 60 GRAUS, DIAMETRO ENTRE 80 E 100 MM, PARA DRENAGEM PLUVIAL PREDIAL</t>
  </si>
  <si>
    <t>JOELHO PVC, 90 GRAUS, DIAMETRO ENTRE 80 E 100 MM, PARA DRENAGEM PLUVIAL PREDIAL</t>
  </si>
  <si>
    <t>JOELHO PVC, 90 GRAUS, ROSCAVEL, 1 1/4", AGUA FRIA PREDIAL</t>
  </si>
  <si>
    <t>JOELHO PVC, 90 GRAUS, ROSCAVEL, 2", AGUA FRIA PREDIAL</t>
  </si>
  <si>
    <t>JUNCAO PVC, 45 GRAUS, ROSCAVEL, 2", AGUA FRIA PREDIAL</t>
  </si>
  <si>
    <t>JUNCAO 2 GARRAS PARA FITA PERFURADA</t>
  </si>
  <si>
    <t>JUNCAO, PVC, 45 GRAUS, JE, BBB, DN 100 MM, PARA REDE COLETORA DE ESGOTO (NBR 10569)</t>
  </si>
  <si>
    <t>JUNCAO, PVC, 45 GRAUS, JE, BBB, DN 150 MM, PARA REDE COLETORA DE ESGOTO (NBR 10569)</t>
  </si>
  <si>
    <t>JUNCAO, PVC, 45 GRAUS, JE, BBB, DN 200 MM, PARA REDE COLETORA DE ESGOTO (NBR 10569)</t>
  </si>
  <si>
    <t>JUNCAO, PVC, 45 GRAUS, JE, BBB, DN 250 MM, PARA REDE COLETORA DE ESGOTO (NBR 10569)</t>
  </si>
  <si>
    <t>JUNCAO, PVC, 45 GRAUS, JE, BBB, DN 350 MM, PARA REDE COLETORA DE ESGOTO (NBR 10569)</t>
  </si>
  <si>
    <t>JUNCAO, PVC, 45 GRAUS, JE, BBB, DN 400 MM, PARA REDE COLETORA DE ESGOTO (NBR 10569)</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</si>
  <si>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</si>
  <si>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</si>
  <si>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</si>
  <si>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</si>
  <si>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LAJOTA CERAMICA 20 X 30 CM PARA LAJE PRE-MOLDADA</t>
  </si>
  <si>
    <t>LAMBRIS DE ALUMINIO *0,6* KG/M</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</si>
  <si>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</si>
  <si>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</si>
  <si>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</si>
  <si>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</si>
  <si>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</si>
  <si>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</si>
  <si>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</si>
  <si>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</si>
  <si>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</si>
  <si>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</si>
  <si>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</si>
  <si>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LETRA ACO INOX (AISI 304), CHAPA NUM. 22, RECORTADO, H= 20 CM (SEM RELEVO)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</si>
  <si>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</si>
  <si>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</si>
  <si>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</si>
  <si>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</si>
  <si>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LIXA EM FOLHA PARA FERRO, NUMERO 150</t>
  </si>
  <si>
    <t>LIXA EM FOLHA PARA PAREDE OU MADEIRA, NUMERO 120 (COR VERMELHA)</t>
  </si>
  <si>
    <t>LIXADEIRA ELETRICA ANGULAR PARA CONCRETO, POTENCIA 1.400 W, PRATO DIAMANTADO DE 5''</t>
  </si>
  <si>
    <t>LONA PLASTICA PRETA, E= 150 MICRA</t>
  </si>
  <si>
    <t>LUMINARIA ABERTA P/ ILUMINACAO PUBLICA, TIPO X-57 PETERCO OU EQUIV</t>
  </si>
  <si>
    <t>LUMINARIA DUPLA P/SINALIZACAO, TIPO WETZEL AS-2/110 OU EQUIV</t>
  </si>
  <si>
    <t>LUMINARIA ESMALTADA COR ALUMINIO PETERCO Y.25/1</t>
  </si>
  <si>
    <t>LUMINARIA PROVA DE TEMPO PETERCO Y.31/1</t>
  </si>
  <si>
    <t>LUVA DE CORRER DEFOFO, PVC, JE, DN 100 MM</t>
  </si>
  <si>
    <t>LUVA DE CORRER DEFOFO, PVC, JE, DN 150 MM</t>
  </si>
  <si>
    <t>LUVA DE CORRER DEFOFO, PVC, JE, DN 200 MM</t>
  </si>
  <si>
    <t>LUVA DE CORRER DEFOFO, PVC, JE, DN 250 MM</t>
  </si>
  <si>
    <t>LUVA DE CORRER DEFOFO, PVC, JE, DN 300 MM</t>
  </si>
  <si>
    <t>LUVA DE CORRER, PVC, DN 100 MM, PARA ESGOTO PREDIAL</t>
  </si>
  <si>
    <t>LUVA DE CORRER, PVC, DN 50 MM, PARA ESGOTO PREDIAL</t>
  </si>
  <si>
    <t>LUVA DE CORRER, PVC, DN 75 MM, PARA ESGOTO PREDIAL</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</si>
  <si>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</si>
  <si>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</si>
  <si>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</si>
  <si>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</si>
  <si>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</si>
  <si>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</si>
  <si>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</si>
  <si>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DUPLA, PVC LEVE, DN 150 MM</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</si>
  <si>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</si>
  <si>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</si>
  <si>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</si>
  <si>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</si>
  <si>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</si>
  <si>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</si>
  <si>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</si>
  <si>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</si>
  <si>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</si>
  <si>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1 1/4",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</si>
  <si>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</si>
  <si>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</si>
  <si>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</si>
  <si>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</si>
  <si>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</si>
  <si>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</si>
  <si>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</si>
  <si>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</si>
  <si>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</si>
  <si>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</si>
  <si>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</si>
  <si>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</si>
  <si>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</si>
  <si>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</si>
  <si>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</si>
  <si>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</si>
  <si>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</si>
  <si>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</si>
  <si>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</si>
  <si>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</si>
  <si>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</si>
  <si>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</si>
  <si>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</si>
  <si>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125 MM, PARA ELETROFUSAO</t>
  </si>
  <si>
    <t>LUVA, PEAD PE 100, DE 20 MM, PARA ELETROFUSAO</t>
  </si>
  <si>
    <t>LUVA, PEAD PE 100, DE 200 MM, PARA ELETROFUSAO</t>
  </si>
  <si>
    <t>LUVA, PEAD PE 100, DE 32 MM, PARA ELETROFUSAO</t>
  </si>
  <si>
    <t>MACARIQUEIRO</t>
  </si>
  <si>
    <t>MADEIRA PINHO SERRADA 3A QUALIDADE NAO APARELHADA</t>
  </si>
  <si>
    <t>MADEIRA 2A QUALIDADE SERRADA NAO APARELHADA</t>
  </si>
  <si>
    <t>MADEIRA 2A QUALIDADE SERRADA NAO APARELHADA -TIPO VIROLA</t>
  </si>
  <si>
    <t>MANGUEIRA CRISTAL PARA NIVEL, LISA, PVC TRANSPARENTE, 3/8" X1,5 MM</t>
  </si>
  <si>
    <t>MANGUEIRA CRISTAL PARA NIVEL, LISA, PVC TRANSPARENTE, 5/16" X1 MM</t>
  </si>
  <si>
    <t>MANGUEIRA CRISTAL, LISA, PVC TRANSPARENTE, 1/2" X 2 MM</t>
  </si>
  <si>
    <t>MANGUEIRA CRISTAL, LISA, PVC TRANSPARENTE, 1/4" X1 MM</t>
  </si>
  <si>
    <t>MANGUEIRA CRISTAL, LISA, PVC TRANSPARENTE, 1/4" X1,5 MM</t>
  </si>
  <si>
    <t>MANGUEIRA CRISTAL, LISA, PVC TRANSPARENTE, 3/4" X 2 MM</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</si>
  <si>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</si>
  <si>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</si>
  <si>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</si>
  <si>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</si>
  <si>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</si>
  <si>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</si>
  <si>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</si>
  <si>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</si>
  <si>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</si>
  <si>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</si>
  <si>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</si>
  <si>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</si>
  <si>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</si>
  <si>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</si>
  <si>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MARCENEIRO</t>
  </si>
  <si>
    <t>MARTELO DEMOLIDOR PNEUMATICO MANUAL, PADRAO, PESO DE 32 KG</t>
  </si>
  <si>
    <t>MARTELO PERFURADOR PNEUMATICO MANUAL, HASTE 25 X 75 MM, 21 KG</t>
  </si>
  <si>
    <t>MARTELO PERFURADOR PNEUMATICO MANUAL, PESO DE 25 KG, COM SILENCIADOR</t>
  </si>
  <si>
    <t>MASSA A OLEO PARA MADEIRA</t>
  </si>
  <si>
    <t>MASSA ACRILICA</t>
  </si>
  <si>
    <t>MASSA ACRILICA PARA PAREDES INTERIOR/EXTERIOR</t>
  </si>
  <si>
    <t>MASSA CORRIDA PVA PARA PAREDES INTERNAS</t>
  </si>
  <si>
    <t>MASSA PARA VIDRO</t>
  </si>
  <si>
    <t>MATERIAL FILTRANTE (PEDREGULHO) 38 A 25,4 MM (POSTO PEDREIRA/FORNECEDOR, SEM FRETE)</t>
  </si>
  <si>
    <t>MECANICO DE EQUIPAMENTOS PESADOS</t>
  </si>
  <si>
    <t>MECANICO DE REFRIGERACAO</t>
  </si>
  <si>
    <t>MEIA CANA DE MADEIRA CEDRINHO OU EQUIVALENTE DA REGIAO, ACABAMENTO PARA FORRO PAULISTA, *2,5 X 2,5* CM</t>
  </si>
  <si>
    <t>MEIA CANA DE MADEIRA PINUS OU EQUIVALENTE DA REGIAO, ACABAMENTO PARA FORRO PAULISTA, *2,5 X 2,5* CM</t>
  </si>
  <si>
    <t>MESTRE DE OBRAS</t>
  </si>
  <si>
    <t>METACAULIM DE ALTA REATIVIDADE/CAULIM CALCINADO</t>
  </si>
  <si>
    <t>MICROESFERAS DE VIDRO PARA SINALIZACAO HORIZONTAL VIARIA, TIPO I-B (PREMIX) - NBR 16184</t>
  </si>
  <si>
    <t>MICROESFERAS DE VIDRO PARA SINALIZACAO HORIZONTAL VIARIA, TIPO II-A (DROP-ON) - NBR 16184</t>
  </si>
  <si>
    <t>MICTORIO SIFONADO LOUCA BRANCA SEM COMPLEMENTOS</t>
  </si>
  <si>
    <t>MICTORIO SIFONADO LOUCA COR SEM COMPLEMENTOS</t>
  </si>
  <si>
    <t>MISTURADOR CROMADO DE MESA BICA BAIXA PARA LAVATORIO (REF 1875)</t>
  </si>
  <si>
    <t>MISTURADOR CROMADO DE PAREDE PARA LAVATORIO (REF 1178)</t>
  </si>
  <si>
    <t>MISTURADOR MONOCOMANDO PARA CHUVEIRO, BASE BRUTA E ACABAMENTO CROMADO</t>
  </si>
  <si>
    <t>MOLA HIDRAULICA DE PISO P/ VIDRO TEMPERADO 10MM</t>
  </si>
  <si>
    <t>MONTADOR DE ESTRUTURA METALICA</t>
  </si>
  <si>
    <t>MOTORISTA DE CAMINHAO</t>
  </si>
  <si>
    <t>MOTORISTA DE CAMINHAO - PISO MENSAL (ENCARGO SOCIAL MENSALISTA)</t>
  </si>
  <si>
    <t>MOTORISTA DE VEICULO PESADO</t>
  </si>
  <si>
    <t>MOTOSSERRA PORTATIL COM MOTOR A GASOLINA DE *60* CC</t>
  </si>
  <si>
    <t>MOURAO DE CONCRETO RETO, *10 X 10* CM, H= 2,30 M</t>
  </si>
  <si>
    <t>MOURAO DE CONCRETO RETO, TIPO ESTICADOR, *10 X 10* CM, H= 2,50 M</t>
  </si>
  <si>
    <t>MUDA DE ARBUSTO FLORIFERO, CLUSIA/GARDENIA/MOREIA BRANCA/ AZALEIA OU EQUIVALENTE DA REGIAO, H= *50 A 70* CM</t>
  </si>
  <si>
    <t>MUDA DE ARBUSTO FOLHAGEM, SANSAO-DO-CAMPO OU EQUIVALENTE DA REGIAO, H= *50 A 70* CM</t>
  </si>
  <si>
    <t>MUDA DE ARBUSTO, BUXINHO, H= *50*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</si>
  <si>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</si>
  <si>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</si>
  <si>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</si>
  <si>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</si>
  <si>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</si>
  <si>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</si>
  <si>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NIVELADOR</t>
  </si>
  <si>
    <t>OLEO COMBUSTIVEL BPF A GRANEL</t>
  </si>
  <si>
    <t>OLEO DE LINHACA</t>
  </si>
  <si>
    <t>OLEO DIESEL COMBUSTIVEL COMUM</t>
  </si>
  <si>
    <t>OLEO LUBRIFICANTE PARA MOTORES DE EQUIPAMENTOS PESADOS (CAMINHOES, TRATORES, RETROS E ETC)</t>
  </si>
  <si>
    <t>OPERADOR DE BETONEIRA (CAMINHAO)</t>
  </si>
  <si>
    <t>OPERADOR DE ESCAVADEIRA</t>
  </si>
  <si>
    <t>OPERADOR DE GUINDASTE</t>
  </si>
  <si>
    <t>OPERADOR DE MARTELETE OU MARTELETEIRO</t>
  </si>
  <si>
    <t>OPERADOR DE MOTONIVELADORA</t>
  </si>
  <si>
    <t>OPERADOR DE PA CARREGADEIRA</t>
  </si>
  <si>
    <t>OPERADOR DE PAVIMENTADORA</t>
  </si>
  <si>
    <t>OPERADOR DE ROLO COMPACTADOR</t>
  </si>
  <si>
    <t>OXIGENIO, RECARGA PARA CILINDRO DE CONJUNTO OXICORTE GRANDE</t>
  </si>
  <si>
    <t>PA DE LIXO PLASTICA, CABO LONGO</t>
  </si>
  <si>
    <t>PAPELEIRA DE PAREDE EM METAL CROMADO SEM TAMPA</t>
  </si>
  <si>
    <t>PAPELEIRA PLASTICA TIPO DISPENSER PARA PAPEL HIGIENICO ROLAO</t>
  </si>
  <si>
    <t>PARA-RAIOS TIPO FRANKLIN 350 MM, EM LATAO CROMADO, DUAS DESCIDAS, PARA PROTECAO DE EDIFICACOES CONTRA DESCARGAS ATMOSFERICAS</t>
  </si>
  <si>
    <t>PARAFUSO DE ACO TIPO CHUMBADOR PARABOLT, DIAMETRO 1/2", COMPRIMENTO 75 MM</t>
  </si>
  <si>
    <t>PARAFUSO DE ACO TIPO CHUMBADOR PARABOLT, DIAMETRO 3/8", COMPRIMENTO 75 MM</t>
  </si>
  <si>
    <t>PARAFUSO DE ACO ZINCADO COM ROSCA SOBERBA, CABECA CHATA E FENDA SIMPLES, DIAMETRO 4,8 MM, COMPRIMENTO 45 MM</t>
  </si>
  <si>
    <t>PARAFUSO DE LATAO COM ROSCA SOBERBA, CABECA CHATA E FENDA SIMPLES, DIAMETRO 2,5 MM, COMPRIMENTO 12 MM</t>
  </si>
  <si>
    <t>PARAFUSO DE LATAO COM ROSCA SOBERBA, CABECA CHATA E FENDA SIMPLES, DIAMETRO 4,8 MM, COMPRIMENTO 65 MM</t>
  </si>
  <si>
    <t>PARAFUSO FRANCES ZINCADO, DIAMETRO 1/2'', COMPRIMENTO 2'', COM PORCA E ARRUELA</t>
  </si>
  <si>
    <t>PARAFUSO NIQUELADO COM ACABAMENTO CROMADO PARA FIXAR PECA SANITARIA, INCLUI PORCA CEGA, ARRUELA E BUCHA DE NYLON TAMANHO S-10</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</si>
  <si>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</si>
  <si>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</si>
  <si>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</si>
  <si>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</si>
  <si>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</si>
  <si>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</si>
  <si>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</si>
  <si>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</si>
  <si>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</si>
  <si>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</si>
  <si>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</si>
  <si>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</si>
  <si>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</si>
  <si>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</si>
  <si>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</si>
  <si>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SEXTAVADO, COM ROSCA INTEIRA, DIAMETRO 1/4", COMPRIMENTO 1/2"</t>
  </si>
  <si>
    <t>PARAFUSO ZINCADO, SEXTAVADO, COM ROSCA INTEIRA, DIAMETRO 3/8", COMPRIMENTO 2"</t>
  </si>
  <si>
    <t>PARAFUSO ZINCADO, SEXTAVADO, COM ROSCA SOBERBA, DIAMETRO 3/8", COMPRIMENTO 80 MM</t>
  </si>
  <si>
    <t>PARAFUSO ZINCADO, SEXTAVADO, COM ROSCA SOBERBA, DIAMETRO 5/16", COMPRIMENTO 40 MM</t>
  </si>
  <si>
    <t>PARAFUSO ZINCADO, SEXTAVADO, COM ROSCA SOBERBA, DIAMETRO 5/16", COMPRIMENTO 80 MM</t>
  </si>
  <si>
    <t>PASTILHEIRO</t>
  </si>
  <si>
    <t>PECA DE MADEIRA NATIVA / REGIONAL 7,5 X 7,5CM (3X3) NAO APARELHADA (P/FORMA)</t>
  </si>
  <si>
    <t>PECA DE MADEIRA NATIVA/REGIONAL 1 X 7CM NAO APARELHADA (P/FORMA)</t>
  </si>
  <si>
    <t>PECA DE MADEIRA NATIVA/REGIONAL 2,5 X 7,0 CM (SARRAFO-P/FORMA)</t>
  </si>
  <si>
    <t>PECA DE MADEIRA NATIVA/REGIONAL 7,5 X 12,50 CM (3X5") NAO APARELHADA (P/FORMA)</t>
  </si>
  <si>
    <t>PECA DE MADEIRA 2A QUALIDADE 2,5 X 15CM (1X6") NAO APARELHADA</t>
  </si>
  <si>
    <t>PECA DE MADEIRA 3A QUALIDADE 2,5 X 10CM NAO APARELHADA</t>
  </si>
  <si>
    <t>PECA DE MADEIRA 3A/4A QUALIDADE 2,5 X 5CM NAO APARELHADA</t>
  </si>
  <si>
    <t>PECA DE MADEIRA 3A/4A QUALIDADE 7,5 X 10CM NAO APARELHADA</t>
  </si>
  <si>
    <t>PEDRA ARDOSIA, CINZA, *40 X 40* CM, E= *1 CM</t>
  </si>
  <si>
    <t>PEDRA BRITADA GRADUADA, CLASSIFICADA (POSTO PEDREIRA/FORNECEDOR, SEM FRETE)</t>
  </si>
  <si>
    <t>PEDRA BRITADA N. 0, OU PEDRISCO (4,8 A 9,5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</si>
  <si>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</si>
  <si>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</si>
  <si>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</si>
  <si>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</si>
  <si>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</si>
  <si>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PEDREIRO</t>
  </si>
  <si>
    <t>PELICULA REFLETIVA, GT 7 ANOS PARA SINALIZACAO VERTICAL</t>
  </si>
  <si>
    <t>PERFIL DE ALUMINIO ANODIZADO</t>
  </si>
  <si>
    <t>PERFIL DE BORRACHA EPDM MACICO *12 X 15* MM PARA ESQUADRIAS</t>
  </si>
  <si>
    <t>PIGMENTO EM PO PARA ARGAMASSAS, CIMENTOS E OUTROS</t>
  </si>
  <si>
    <t>PINO DE ACO COM FURO, HASTE = 27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</si>
  <si>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</si>
  <si>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</si>
  <si>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</si>
  <si>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</si>
  <si>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t>
  </si>
  <si>
    <t>PINTOR DE LETREIROS</t>
  </si>
  <si>
    <t>PINTOR PARA TINTA EPOXI</t>
  </si>
  <si>
    <t>PISO EM PORCELANATO RETIFICADO EXTRA, FORMATO MENOR OU IGUAL A 2025 CM2</t>
  </si>
  <si>
    <t>PISO PORCELANATO, BORDA RETA, EXTRA, FORMATO MAIOR QUE 2025 CM2</t>
  </si>
  <si>
    <t>PISO/ REVESTIMENTO EM MARMORE, POLIDO, BRANCO COMUM, FORMATO MAIOR OU IGUAL A 3025 CM2, E = *2* CM</t>
  </si>
  <si>
    <t>PISO/ REVESTIMENTO EM MARMORE, POLIDO, BRANCO COMUM, FORMATO MENOR OU IGUAL A 3025 CM2, E = *2* CM</t>
  </si>
  <si>
    <t>PLACA DE INAUGURACAO EM BRONZE *35X 50*CM</t>
  </si>
  <si>
    <t>PLACA NUMERACAO RESIDENCIAL EM CHAPA GALVANIZADA ESMALTADA 12 X 18 CM</t>
  </si>
  <si>
    <t>PLUG PVC P/ ESG PREDIAL 100MM</t>
  </si>
  <si>
    <t>PLUG PVC P/ ESG PREDIAL 50MM</t>
  </si>
  <si>
    <t>PLUG PVC, JE, DN 150 MM, PARA REDE COLETORA ESGOTO (NBR 10569)</t>
  </si>
  <si>
    <t>PLUG PVC, JE, DN 200 MM, PARA REDE COLETORA ESGOTO (NBR 10569)</t>
  </si>
  <si>
    <t>PLUG PVC, JE, DN 250 MM, PARA REDE COLETORA ESGOTO (NBR 10569)</t>
  </si>
  <si>
    <t>PLUG PVC, JE, DN 350 MM, PARA REDE COLETORA ESGOTO (NBR 10569)</t>
  </si>
  <si>
    <t>PO DE MARMORE (POSTO PEDREIRA/FORNECEDOR, SEM FRETE)</t>
  </si>
  <si>
    <t>PO DE PEDRA (POSTO PEDREIRA/FORNECEDOR, SEM FRETE)</t>
  </si>
  <si>
    <t>POLVORA NEGRA</t>
  </si>
  <si>
    <t>PORCA OLHAL EM ACO GALVANIZADO, DIAMETRO NOMINAL DE 16 MM</t>
  </si>
  <si>
    <t>PORCA OLHAL EM ACO GALVANIZADO, ESPESSURA 16MM, ABERTURA 21MM</t>
  </si>
  <si>
    <t>PORCA ZINCADA, QUADRADA, DIAMETRO 3/8"</t>
  </si>
  <si>
    <t>PORCA ZINCADA, QUADRADA, DIAMETRO 5/8"</t>
  </si>
  <si>
    <t>PORCA ZINCADA, SEXTAVADA, DIAMETRO 1/2"</t>
  </si>
  <si>
    <t>PORCA ZINCADA, SEXTAVADA, DIAMETRO 1"</t>
  </si>
  <si>
    <t>PORCA ZINCADA, SEXTAVADA, DIAMETRO 3/8"</t>
  </si>
  <si>
    <t>PORCA ZINCADA, SEXTAVADA, DIAMETRO 5/16"</t>
  </si>
  <si>
    <t>PORCA ZINCADA, SEXTAVADA, DIAMETRO 5/8"</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</si>
  <si>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</si>
  <si>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</si>
  <si>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</si>
  <si>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</si>
  <si>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DENTE PARA FRESADORA</t>
  </si>
  <si>
    <t>PORTA GRADE DE ENROLAR MANUAL COMPLETA, PERFIL TUBULAR TIJOLINHO 3/4 ", EM ACO GALVANIZADO NATURAL (SEM INSTALACAO)</t>
  </si>
  <si>
    <t>PORTA TOALHA BANHO EM METAL CROMADO, TIPO BARRA</t>
  </si>
  <si>
    <t>PORTA TOALHA ROSTO EM METAL CROMADO, TIPO ARGOLA</t>
  </si>
  <si>
    <t>PORTAO BASCULANTE, MANUAL, EM CHAPA TIPO LAMBRIL QUADRADO, COM REQUADRO, ACABAMENTO NATURAL</t>
  </si>
  <si>
    <t>POSTE DE CONCRETO CIRCULAR, 100 KG, H = 5 M (NBR 8451)</t>
  </si>
  <si>
    <t>POSTE DE CONCRETO CIRCULAR, 100 KG, H = 7 M (NBR 8451)</t>
  </si>
  <si>
    <t>POSTE DE CONCRETO CIRCULAR, 150 KG, H = 10 M (NBR 8451)</t>
  </si>
  <si>
    <t>POSTE DE CONCRETO CIRCULAR, 200 KG, H = 11 M (NBR 8451)</t>
  </si>
  <si>
    <t>POSTE DE CONCRETO CIRCULAR, 200 KG, H = 17 M (NBR 8451)</t>
  </si>
  <si>
    <t>POSTE DE CONCRETO CIRCULAR, 200 KG, H = 22,5 M (NBR 8451)</t>
  </si>
  <si>
    <t>POSTE DE CONCRETO CIRCULAR, 200 KG, H = 7 M (NBR 8451)</t>
  </si>
  <si>
    <t>POSTE DE CONCRETO CIRCULAR, 200 KG, H = 9 M (NBR 8451)</t>
  </si>
  <si>
    <t>POSTE DE CONCRETO CIRCULAR, 300 KG, H = 11 M (NBR 8451)</t>
  </si>
  <si>
    <t>POSTE DE CONCRETO CIRCULAR, 300 KG, H = 5 M (NBR 8451)</t>
  </si>
  <si>
    <t>POSTE DE CONCRETO CIRCULAR, 300 KG, H = 7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</si>
  <si>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</si>
  <si>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</si>
  <si>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</si>
  <si>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</si>
  <si>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</si>
  <si>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</si>
  <si>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</si>
  <si>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</si>
  <si>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100 KG, H = 7 M (NBR 8451)</t>
  </si>
  <si>
    <t>POSTE DE CONCRETO DUPLO T, TIPO D, 200 KG, H = 9 M (NBR 8451)</t>
  </si>
  <si>
    <t>POSTE DE CONCRETO DUPLO T, 100 KG, H = 6 M, (NBR 8451)</t>
  </si>
  <si>
    <t>POSTE DE CONCRETO DUPLO T, 200 KG, H = 11 M (NBR 8451)</t>
  </si>
  <si>
    <t>POSTE DE CONCRETO DUPLO T, 200 KG, H = 8 M (NBR 8451)</t>
  </si>
  <si>
    <t>POSTE DE CONCRETO DUPLO T, 300 KG, H = 12 M (NBR 8451)</t>
  </si>
  <si>
    <t>POSTE DE CONCRETO DUPLO T, 400 KG,H = 12 M (NBR 8451)</t>
  </si>
  <si>
    <t>POSTE DE CONCRETO PADRAO, 1 CAIXA, H = 7,5 M</t>
  </si>
  <si>
    <t>POSTE DE CONCRETO PADRAO, 2 CAIXAS, H = 7,5 M</t>
  </si>
  <si>
    <t>POSTE DE CONCRETO PADRAO, 3 CAIXAS , H = 7,5 M</t>
  </si>
  <si>
    <t>POSTE DE CONCRETO PADRAO, 4 CAIXAS , H = 7,5 M</t>
  </si>
  <si>
    <t>POSTE DECORATIVO PARA JARDIM EM ACO TUBULAR, SEM LUMINARIA, H = *2,5* M</t>
  </si>
  <si>
    <t>POSTE PADRAO SUBTERRANEO 100 A, H = 2,5 M</t>
  </si>
  <si>
    <t>POSTE PADRAO SUBTERRANEO 200 A, H = 2,5 M</t>
  </si>
  <si>
    <t>POZOLANA DE CLASSE C</t>
  </si>
  <si>
    <t>PRIMER EPOXI</t>
  </si>
  <si>
    <t>PRIMER UNIVERSAL, FUNDO ANTICORROSIVO TIPO ZARCAO</t>
  </si>
  <si>
    <t>PROTETOR AUDITIVO TIPO PLUG DE INSERCAO COM CORDAO, ATENUACAO SUPERIOR A 15 DB</t>
  </si>
  <si>
    <t>PROTETOR SOLAR FPS 30, EMBALAGEM 2 LITROS</t>
  </si>
  <si>
    <t>QUEROSENE</t>
  </si>
  <si>
    <t>RALO FOFO SEMIESFERICO, 100 MM, PARA LAJES/ CALHAS</t>
  </si>
  <si>
    <t>RALO FOFO SEMIESFERICO, 150 MM, PARA LAJES/ CALHAS</t>
  </si>
  <si>
    <t>RALO FOFO SEMIESFERICO, 200 MM, PARA LAJES/ CALHAS</t>
  </si>
  <si>
    <t>RALO FOFO SEMIESFERICO, 75 MM, PARA LAJES/ CALHAS</t>
  </si>
  <si>
    <t>RALO SECO PVC CONICO, 100 X 40 MM, COM GRELHA QUADRADA</t>
  </si>
  <si>
    <t>RASTELEIRO</t>
  </si>
  <si>
    <t>REATOR P/ LAMPADA VAPOR DE SODIO 250W USO EXT</t>
  </si>
  <si>
    <t>REATOR P/ 1 LAMPADA VAPOR DE MERCURIO 125W USO EXT</t>
  </si>
  <si>
    <t>REATOR P/ 1 LAMPADA VAPOR DE MERCURIO 250W USO EXT</t>
  </si>
  <si>
    <t>REATOR P/ 1 LAMPADA VAPOR DE MERCURIO 400W USO EXT</t>
  </si>
  <si>
    <t>RECICLADORA DE ASFALTO A FRIO SOBRE RODAS, LARG. FRESAGEM 2,00 M, POT. 315 KW/422 HP</t>
  </si>
  <si>
    <t>REDUCAO EXCENTRICA PVC NBR 10569 P/REDE COLET ESG PB JE 125 X 100MM</t>
  </si>
  <si>
    <t>REDUCAO EXCENTRICA PVC NBR 10569 P/REDE COLET ESG PB JE 150 X 100MM</t>
  </si>
  <si>
    <t>REDUCAO EXCENTRICA PVC NBR 10569 P/REDE COLET ESG PB JE 150 X 125MM</t>
  </si>
  <si>
    <t>REDUCAO EXCENTRICA PVC NBR 10569 P/REDE COLET ESG PB JE 200 X 150MM</t>
  </si>
  <si>
    <t>REDUCAO EXCENTRICA PVC NBR 10569 P/REDE COLET ESG PB JE 250 X 200MM</t>
  </si>
  <si>
    <t>REDUCAO EXCENTRICA PVC NBR 10569 P/REDE COLET ESG PB JE 300 X 250MM</t>
  </si>
  <si>
    <t>REDUCAO EXCENTRICA PVC NBR 10569 P/REDE COLET ESG PB JE 350 X 300MM</t>
  </si>
  <si>
    <t>REDUCAO EXCENTRICA PVC NBR 10569 P/REDE COLET ESG PB JE 400 X 300MM</t>
  </si>
  <si>
    <t>REDUCAO EXCENTRICA PVC NBR 10569 P/REDE COLET ESG PB JE 400 X 350MM</t>
  </si>
  <si>
    <t>REDUCAO EXCENTRICA PVC P/ ESG PREDIAL DN 100 X 50MM</t>
  </si>
  <si>
    <t>REDUCAO EXCENTRICA PVC P/ ESG PREDIAL DN 100 X 75MM</t>
  </si>
  <si>
    <t>REDUCAO EXCENTRICA PVC P/ ESG PREDIAL DN 75 X 50MM</t>
  </si>
  <si>
    <t>REDUTOR TIPO THINNER PARA ACABAMENTO</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</si>
  <si>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</si>
  <si>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</si>
  <si>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</si>
  <si>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</si>
  <si>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</si>
  <si>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</si>
  <si>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</si>
  <si>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</si>
  <si>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</si>
  <si>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</si>
  <si>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</si>
  <si>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</si>
  <si>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</si>
  <si>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</si>
  <si>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PRESSAO BRUTO EM LATAO FORJADO, BITOLA 1/2 " (REF 1400)</t>
  </si>
  <si>
    <t>REGISTRO PRESSAO BRUTO EM LATAO FORJADO, BITOLA 3/4 " (REF 1400)</t>
  </si>
  <si>
    <t>REGISTRO PRESSAO COM ACABAMENTO E CANOPLA CROMADA, SIMPLES, BITOLA 1/2 " (REF 1416)</t>
  </si>
  <si>
    <t>REGUA VIBRADORA DUPLA PARA CONCRETO A GASOLINA 5,5 HP, PESO DE 60 KG, COMPRIMENTO 4 M</t>
  </si>
  <si>
    <t>REJUNTE BRANCO, CIMENTICIO</t>
  </si>
  <si>
    <t>REJUNTE COLORIDO, CIMENTICIO</t>
  </si>
  <si>
    <t>REJUNTE EPOXI BRANCO</t>
  </si>
  <si>
    <t>REJUNTE EPOXI COR</t>
  </si>
  <si>
    <t>REMOVEDOR DE TINTA OLEO/ESMALTE VERNIZ</t>
  </si>
  <si>
    <t>RESINA ACRILICA BASE AGUA - COR BRANCA</t>
  </si>
  <si>
    <t>RESPIRADOR DESCARTAVEL SEM VALVULA DE EXALACAO, PFF 1</t>
  </si>
  <si>
    <t>RETARDO PARA CORDEL DETONANTE</t>
  </si>
  <si>
    <t>ROCADEIRA COSTAL COM MOTOR A GASOLINA DE *32* CC</t>
  </si>
  <si>
    <t>RODAPE ARDOSIA, CINZA, 10 CM, E= *1CM</t>
  </si>
  <si>
    <t>RODAPE DE MADEIRA MACICA CUMARU/IPE CHAMPANHE OU EQUIVALENTE DA REGIAO, *1,5 X 7 CM</t>
  </si>
  <si>
    <t>RODAPE PRE-MOLDADO DE GRANILITE, MARMORITE OU GRANITINA L = 10 CM</t>
  </si>
  <si>
    <t>RODO PARA CHAO 40 CM COM CABO</t>
  </si>
  <si>
    <t>ROMPEDOR ELETRICO PESO 26 KG, POTENCIA OPERACIONAL DE 2,5 KW</t>
  </si>
  <si>
    <t>RUFO PARA TELHA ESTRUTURAL DE FIBROCIMENTO 1 ABA (SEM AMIANTO)</t>
  </si>
  <si>
    <t>SABONETEIRA DE PAREDE EM METAL CROMADO</t>
  </si>
  <si>
    <t>SABONETEIRA PLASTICA TIPO DISPENSER PARA SABONETE LIQUIDO COM RESERVATORIO 800 A 1500 ML</t>
  </si>
  <si>
    <t>SAIBRO PARA ARGAMASSA (COLETADO NO COMERCIO)</t>
  </si>
  <si>
    <t>SAPATA DE PVC ADITIVADO NERVURADO D = 6"</t>
  </si>
  <si>
    <t>SAPATA DE PVC ADITIVADO NERVURADO D = 8"</t>
  </si>
  <si>
    <t>SAPATILHA EM ACO GALVANIZADO PARA CABOS COM DIAMETRO NOMINAL ATE 5/8"</t>
  </si>
  <si>
    <t>SEIXO ROLADO PARA APLICACAO EM CONCRETO (POSTO PEDREIRA/FORNECEDOR, SEM FRETE)</t>
  </si>
  <si>
    <t>SELANTE A BASE DE ALCATRAO E POLIURETANO PARA JUNTAS HORIZONTAIS</t>
  </si>
  <si>
    <t>SELANTE ELASTICO MONOCOMPONENTE A BASE DE POLIURETANO PARA JUNTAS DIVERSAS</t>
  </si>
  <si>
    <t>SERRALHEIRO</t>
  </si>
  <si>
    <t>SERVENTE</t>
  </si>
  <si>
    <t>SIFAO EM METAL CROMADO PARA PIA AMERICANA, 1.1/2 X 2 "</t>
  </si>
  <si>
    <t>SIFAO EM METAL CROMADO PARA PIA OU LAVATORIO, 1 X 1.1/2 "</t>
  </si>
  <si>
    <t>SIFAO PLASTICO EXTENSIVEL UNIVERSAL, TIPO COPO</t>
  </si>
  <si>
    <t>SIFAO PLASTICO FLEXIVEL SAIDA VERTICAL PARA COLUNA LAVATORIO, 1 X 1.1/2 "</t>
  </si>
  <si>
    <t>SIFAO PLASTICO TIPO COPO PARA PIA OU LAVATORIO, 1 X 1.1/2 "</t>
  </si>
  <si>
    <t>SIFAO PLASTICO TIPO COPO PARA TANQUE, 1.1/4 X 1.1/2 "</t>
  </si>
  <si>
    <t>SILICA ATIVA PARA ADICAO EM CONCRETO E ARGAMASSA</t>
  </si>
  <si>
    <t>SISAL EM FIBRA</t>
  </si>
  <si>
    <t>SOLDADOR</t>
  </si>
  <si>
    <t>SOLEIRA PRE-MOLDADA EM GRANILITE, MARMORITE OU GRANITINA, L = *15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</si>
  <si>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</si>
  <si>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</si>
  <si>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</si>
  <si>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</si>
  <si>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</si>
  <si>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</si>
  <si>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</si>
  <si>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</si>
  <si>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</si>
  <si>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</si>
  <si>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</si>
  <si>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</si>
  <si>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</si>
  <si>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</si>
  <si>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</si>
  <si>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</si>
  <si>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</si>
  <si>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</si>
  <si>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</si>
  <si>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</si>
  <si>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</si>
  <si>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</si>
  <si>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GUIA SIMPLES COM ROLDANA EM POLIPROPILENO PARA CHUMBAR, H = 20 CM</t>
  </si>
  <si>
    <t>SUPORTE ISOLADOR SIMPLES DIAMETRO NOMINAL 5/16", COM ROSCA SOBERBA E BUCHA</t>
  </si>
  <si>
    <t>SUPORTE MAO-FRANCESA EM ACO, ABAS IGUAIS 30 CM, CAPACIDADE MINIMA 60 KG, BRANCO</t>
  </si>
  <si>
    <t>SUPORTE MAO-FRANCESA EM ACO, ABAS IGUAIS 40 CM, CAPACIDADE MINIMA 70 KG, BRANCO</t>
  </si>
  <si>
    <t>SUPORTE PARA CALHA DE 150 MM EM FERRO GALVANIZADO</t>
  </si>
  <si>
    <t>SUPORTE PARA TUBO DIAMETRO NOMINAL 2", COM ROSCA MECANICA</t>
  </si>
  <si>
    <t>TACO DE MADEIRA PARA PISO, IPE (CERNE) OU EQUIVALENTE DA REGIAO, 7 X 42 CM, E = 2 CM</t>
  </si>
  <si>
    <t>TAMPAO COM CORRENTE, EM LATAO, ENGATE RAPIDO 1 1/2", PARA INSTALACAO PREDIAL DE COMBATE A INCENDIO</t>
  </si>
  <si>
    <t>TAMPAO COM CORRENTE, EM LATAO, ENGATE RAPIDO 2 1/2", PARA INSTALACAO PREDIAL DE COMBATE A INCENDIO</t>
  </si>
  <si>
    <t>TAMPAO FOFO ARTICULADO P/ REGISTRO, CLASSE A15 CARGA MAX 1,5 T, *200 X 200* MM</t>
  </si>
  <si>
    <t>TAMPAO FOFO ARTICULADO, CLASSE B125 CARGA MAX 12,5 T, REDONDO TAMPA 600 MM, REDE PLUVIAL/ESGOTO</t>
  </si>
  <si>
    <t>TAMPAO FOFO ARTICULADO, CLASSE D400 CARGA MAX 40 T, REDONDO TAMPA *600 MM, REDE PLUVIAL/ESGOTO</t>
  </si>
  <si>
    <t>TAMPAO FOFO SIMPLES COM BASE, CLASSE A15 CARGA MAX 1,5 T, 300 X 400 MM</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</si>
  <si>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</si>
  <si>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</si>
  <si>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</si>
  <si>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</si>
  <si>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</si>
  <si>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</si>
  <si>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</si>
  <si>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</si>
  <si>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</si>
  <si>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</si>
  <si>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</si>
  <si>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</si>
  <si>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</si>
  <si>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</si>
  <si>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</si>
  <si>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</si>
  <si>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TE DE REDUCAO COM ROSCA, PVC, 90 GRAUS, 1 X 3/4", PARA AGUA FRIA PREDIAL</t>
  </si>
  <si>
    <t>TE DE REDUCAO COM ROSCA, PVC, 90 GRAUS, 3/4 X 1/2", PARA AGUA FRIA PREDIAL</t>
  </si>
  <si>
    <t>TE DE REDUCAO, PVC, BBB, JE, 90 GRAUS, DN 250 X 150 MM, PARA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</si>
  <si>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</si>
  <si>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</si>
  <si>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</si>
  <si>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</si>
  <si>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</si>
  <si>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</si>
  <si>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</si>
  <si>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</si>
  <si>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</si>
  <si>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</si>
  <si>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PVC SOLDAVEL, BBB, 90 GRAUS, DN 40 MM, PARA ESGOTO SECUNDARIO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</si>
  <si>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</si>
  <si>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</si>
  <si>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</si>
  <si>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</si>
  <si>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</si>
  <si>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</si>
  <si>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</si>
  <si>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</si>
  <si>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SANITARIO, PVC, DN 100 X 50 MM, SERIE NORMAL, PARA ESGOTO PREDIAL</t>
  </si>
  <si>
    <t>TE SANITARIO, PVC, DN 100 X 75 MM, SERIE NORMAL PARA ESGOTO PREDIAL</t>
  </si>
  <si>
    <t>TE SANITARIO, PVC, DN 75 X 50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</si>
  <si>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</si>
  <si>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</si>
  <si>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</si>
  <si>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</si>
  <si>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</si>
  <si>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</si>
  <si>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</si>
  <si>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</si>
  <si>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</si>
  <si>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PVC LEVE, CURTO, 90 GRAUS, 150 MM, PARA ESGOTO</t>
  </si>
  <si>
    <t>TE, PVC PBA, BBB, 90 GRAUS, DN 50 / DE 60 MM, PARA REDE AGUA (NBR 10351)</t>
  </si>
  <si>
    <t>TE, PVC PBA, BBB, 90 GRAUS, DN 75 / DE 85 MM, PARA REDE AGUA (NBR 10351)</t>
  </si>
  <si>
    <t>TE, PVC, 90 GRAUS, BBB, JE, DN 100 MM, PARA REDE COLETORA ESGOTO (NBR 10569)</t>
  </si>
  <si>
    <t>TE, PVC, 90 GRAUS, BBB, JE, DN 150 MM, PARA REDE COLETORA ESGOTO (NBR 10569)</t>
  </si>
  <si>
    <t>TE, PVC, 90 GRAUS, BBB, JE, DN 200 MM, PARA REDE COLETORA ESGOTO (NBR 10569)</t>
  </si>
  <si>
    <t>TE, PVC, 90 GRAUS, BBP, JE, DN 100 MM, PARA REDE COLETORA ESGOTO (NBR 10569)</t>
  </si>
  <si>
    <t>TELA DE ANIAGEM (JUTA)</t>
  </si>
  <si>
    <t>TELA SOLDADA ARAME GALVANIZADO 12 BWG (2,77MM), MALHA 15 X 5 CM</t>
  </si>
  <si>
    <t>TELHA DE VIDRO TIPO FRANCESA, *39 X 23* CM</t>
  </si>
  <si>
    <t>TELHA VIDRO TIPO CANAL OU COLONIAL, C = 46 A 50 CM</t>
  </si>
  <si>
    <t>TELHADISTA</t>
  </si>
  <si>
    <t>TINTA ACRILICA PARA CERAMICA</t>
  </si>
  <si>
    <t>TINTA ACRILICA PREMIUM PARA PISO</t>
  </si>
  <si>
    <t>TINTA ACRILICA PREMIUM, COR BRANCO FOSCO</t>
  </si>
  <si>
    <t>TINTA ASFALTICA IMPERMEABILIZANTE DILUIDA EM SOLVENTE, PARA MATERIAIS CIMENTICIOS, METAL E MADEIRA</t>
  </si>
  <si>
    <t>TINTA LATEX ACRILICA ECONOMICA, COR BRANCA</t>
  </si>
  <si>
    <t>TINTA LATEX ACRILICA STANDARD, COR BRANCA</t>
  </si>
  <si>
    <t>TINTA LATEX PVA PREMIUM, COR BRANCA</t>
  </si>
  <si>
    <t>TINTA LATEX PVA STANDARD, COR BRANCA</t>
  </si>
  <si>
    <t>TINTA MINERAL IMPERMEAVEL EM PO, BRANCA</t>
  </si>
  <si>
    <t>TINTA/REVESTIMENTO A BASE DE RESINA EPOXI COM ALCATRAO, BICOMPONENTE</t>
  </si>
  <si>
    <t>TIRANTE EM FERRO GALVANIZADO PARA CONTRAVENTAMENTO DE TELHA CANALETE 90, 1/4 " X 400 MM</t>
  </si>
  <si>
    <t>TOALHEIRO PLASTICO TIPO DISPENSER PARA PAPEL TOALHA INTERFOLHADO</t>
  </si>
  <si>
    <t>TOPOGRAFO</t>
  </si>
  <si>
    <t>TORNEIRA CROMADA DE MESA PARA LAVATORIO TEMPORIZADA PRESSAO BICA BAIXA</t>
  </si>
  <si>
    <t>TORNEIRA CROMADA DE MESA PARA LAVATORIO, BICA ALTA (REF 1195)</t>
  </si>
  <si>
    <t>TORNEIRA CROMADA DE PAREDE LONGA PARA LAVATORIO (REF 1178)</t>
  </si>
  <si>
    <t>TORNEIRA ELETRICA DE PAREDE, BICA ALTA, PARA COZINHA, 5500 W (110/220 V)</t>
  </si>
  <si>
    <t>TORNEIRA PLASTICA DE MESA PARA LAVATORIO 1/2 "</t>
  </si>
  <si>
    <t>TORNEIRA PLASTICA DE MESA, BICA MOVEL, PARA COZINHA 1/2 "</t>
  </si>
  <si>
    <t>TROLEY MANUAL CAPACIDADE 1 T</t>
  </si>
  <si>
    <t>TUBO ACO INDUSTRIAL DN 2" (50,8 MM) E=1,50MM, PESO= 1,8237 KG/M</t>
  </si>
  <si>
    <t>TUBO ACO PRETO SEM COSTURA 1/2", E= *2,77 MM, SCHEDULE 40, *1,27 KG/M</t>
  </si>
  <si>
    <t>TUBO ACO PRETO SEM COSTURA 1/2", E= *3,73 MM, SCHEDULE 80, *1,62 KG/M</t>
  </si>
  <si>
    <t>TUBO ACO PRETO SEM COSTURA 14", E= *11,13 MM, SCHEDULE 40, *94,55 KG/M</t>
  </si>
  <si>
    <t>TUBO ACO PRETO SEM COSTURA 20", E= *12,70 MM, SCHEDULE 30, *154,97 KG/M</t>
  </si>
  <si>
    <t>TUBO ACO PRETO SEM COSTURA 3/4", E= *2,87 MM, SCHEDULE 40, *1,69 KG/M</t>
  </si>
  <si>
    <t>TUBO ACO PRETO SEM COSTURA 3/4", E= *3,91 MM, SCHEDULE 80, *2,19 KG/M.</t>
  </si>
  <si>
    <t>TUBO ACO PRETO SEM COSTURA 4", E= *6,02 MM, SCHEDULE 40, *16,06 KG/M</t>
  </si>
  <si>
    <t>TUBO ACO PRETO SEM COSTURA 4", E= *8,56 MM, SCHEDULE 80, *22,31 KG/M</t>
  </si>
  <si>
    <t>TUBO ACO PRETO SEM COSTURA 6", E= *10,97 MM, SCHEDULE 80, *42,56 KG/M</t>
  </si>
  <si>
    <t>TUBO ACO PRETO SEM COSTURA 8", E= *12,70 MM, SCHEDULE 80, *64,64 KG/M</t>
  </si>
  <si>
    <t>TUBO ACO PRETO SEM COSTURA 8", E= *7,04 MM, SCHEDULE 30, *36,75 KG/M</t>
  </si>
  <si>
    <t>TUBO ACO PRETO SEM COSTURA 8", E= *8,18 MM, SCHEDULE 40, *42,55 KG/M</t>
  </si>
  <si>
    <t>TUBO CONCRETO ARMADO, CLASSE EA-2, PB JE, DN 1000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</si>
  <si>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</si>
  <si>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</si>
  <si>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</si>
  <si>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</si>
  <si>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</si>
  <si>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</si>
  <si>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</si>
  <si>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</si>
  <si>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</si>
  <si>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</si>
  <si>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</si>
  <si>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</si>
  <si>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</si>
  <si>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</si>
  <si>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</si>
  <si>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</si>
  <si>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</si>
  <si>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400 MM, PARA AGUAS PLUVIAIS (NBR 8890)</t>
  </si>
  <si>
    <t>TUBO CONCRETO ARMADO, CLASSE PA-1, PB, DN 500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</si>
  <si>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</si>
  <si>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</si>
  <si>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</si>
  <si>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</si>
  <si>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</si>
  <si>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</si>
  <si>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</si>
  <si>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</si>
  <si>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</si>
  <si>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</si>
  <si>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</si>
  <si>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</si>
  <si>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</si>
  <si>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</si>
  <si>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</si>
  <si>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</si>
  <si>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</si>
  <si>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</si>
  <si>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</si>
  <si>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</si>
  <si>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</si>
  <si>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</si>
  <si>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</si>
  <si>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</si>
  <si>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CPVC, SOLDAVEL, 15 MM, AGUA QUENTE PREDIAL (NBR 15884)</t>
  </si>
  <si>
    <t>TUBO CPVC, SOLDAVEL, 22 MM, AGUA QUENTE PREDIAL (NBR 15884)</t>
  </si>
  <si>
    <t>TUBO CPVC, SOLDAVEL, 28 MM, AGUA QUENTE PREDIAL (NBR 15884)</t>
  </si>
  <si>
    <t>TUBO DE CONCRETO SIMPLES POROSO, MACHO/FEMEA, DN 200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</si>
  <si>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</si>
  <si>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</si>
  <si>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</si>
  <si>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</si>
  <si>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</si>
  <si>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</si>
  <si>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</si>
  <si>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</si>
  <si>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</si>
  <si>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</si>
  <si>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</si>
  <si>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</si>
  <si>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</si>
  <si>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</si>
  <si>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</si>
  <si>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</si>
  <si>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</si>
  <si>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</si>
  <si>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PVC DEFOFO, JEI, 1 MPA, DN 100 MM, PARA REDE DE AGUA (NBR 7665)</t>
  </si>
  <si>
    <t>TUBO PVC DEFOFO, JEI, 1 MPA, DN 200 MM, PARA REDE DE AGUA (NBR 7665)</t>
  </si>
  <si>
    <t>TUBO PVC DEFOFO, JEI, 1 MPA, DN 250 MM, PARA REDE DE AGUA (NBR 7665)</t>
  </si>
  <si>
    <t>TUBO PVC DEFOFO, JEI, 1 MPA, DN 300 MM, PARA REDE DE AGUA (NBR 7665)</t>
  </si>
  <si>
    <t>TUBO PVC PBA, CLASSE 12, JE, DN 100/DE 110 MM, REDE AGUA (NBR 5647)</t>
  </si>
  <si>
    <t>TUBO PVC PBA, CLASSE 12, JE, DN 50/DE 60 MM, REDE AGUA (NBR 5647)</t>
  </si>
  <si>
    <t>TUBO PVC PBA, CLASSE 12, JE, DN 75/DE 85 MM, REDE AGUA (NBR 5647)</t>
  </si>
  <si>
    <t>TUBO PVC PBA, CLASSE 15, JE, DN 100/DE 110 MM, REDE AGUA (NBR 5647)</t>
  </si>
  <si>
    <t>TUBO PVC PBA, CLASSE 15, JE, DN 50/DE 60 MM, REDE AGUA (NBR 5647)</t>
  </si>
  <si>
    <t>TUBO PVC PBA, CLASSE 15, JE, DN 75/DE 85 MM, REDE AGUA (NBR 5647)</t>
  </si>
  <si>
    <t>TUBO PVC PBA, CLASSE 20, JE, DN 100/DE 110 MM, REDE AGUA (NBR 5647)</t>
  </si>
  <si>
    <t>TUBO PVC PBA, CLASSE 20, JE, DN 50/DE 60 MM, REDE AGUA (NBR 5647)</t>
  </si>
  <si>
    <t>TUBO PVC PBA, CLASSE 20, JE, DN 75/DE 85 MM, REDE AGUA (NBR 5647)</t>
  </si>
  <si>
    <t>TUBO PVC, FLEXIVEL, CORRUGADO, PERFURADO, DN 110 MM, PARA DRENAGEM, SISTEMA IRRIGACAO</t>
  </si>
  <si>
    <t>TUBO PVC, FLEXIVEL, CORRUGADO, PERFURADO, DN 65 MM, PARA DRENAGEM, SISTEMA IRRIGACAO</t>
  </si>
  <si>
    <t>TUBO PVC, PBV, SERIE R, DN 100 MM, PARA ESGOTO OU AGUAS PLUVIAIS PREDIAL (NBR 5688)</t>
  </si>
  <si>
    <t>TUBO PVC, PBV, SERIE R, DN 150 MM, PARA ESGOTO OU AGUAS PLUVIAIS PREDIAL (NBR 5688)</t>
  </si>
  <si>
    <t>TUBO PVC, PBV, SERIE R, DN 40 MM, PARA ESGOTO OU AGUAS PLUVIAIS PREDIAL (NBR 5688)</t>
  </si>
  <si>
    <t>TUBO PVC, PBV, SERIE R, DN 50 MM, PARA ESGOTO OU AGUAS PLUVIAIS PREDIAL (NBR 5688)</t>
  </si>
  <si>
    <t>TUBO PVC, PBV, SERIE R, DN 75 MM, PARA ESGOTO OU AGUAS PLUVIAIS PREDIAL (NBR 5688)</t>
  </si>
  <si>
    <t>TUBO PVC, PL, SERIE R, DN 100 MM, PARA ESGOTO OU AGUAS PLUVIAIS PREDIAL (NBR 5688)</t>
  </si>
  <si>
    <t>TUBO PVC, PL, SERIE R, DN 150 MM, PARA ESGOTO OU AGUAS PLUVIAIS PREDIAL (NBR 5688)</t>
  </si>
  <si>
    <t>TUBO PVC, PL, SERIE R, DN 40 MM, PARA ESGOTO OU AGUAS PLUVIAIS PREDIAL (NBR 5688)</t>
  </si>
  <si>
    <t>TUBO PVC, PL, SERIE R, DN 50 MM, PARA ESGOTO OU AGUAS PLUVIAIS PREDIAL (NBR 5688)</t>
  </si>
  <si>
    <t>TUBO PVC, PL, SERIE R, DN 75 MM, PARA ESGOTO OU AGUAS PLUVIAIS PREDIAL (NBR 5688)</t>
  </si>
  <si>
    <t>TUBO PVC, ROSCAVEL, 1 1/4", AGUA FRIA PREDIAL</t>
  </si>
  <si>
    <t>TUBO PVC, ROSCAVEL, 1/2", AGUA FRIA PREDIAL</t>
  </si>
  <si>
    <t>TUBO PVC, ROSCAVEL, 1", AGUA FRIA PREDIAL</t>
  </si>
  <si>
    <t>TUBO PVC, ROSCAVEL, 3", AGUA FRIA PREDIAL</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</si>
  <si>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</si>
  <si>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</si>
  <si>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</si>
  <si>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</si>
  <si>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</si>
  <si>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</si>
  <si>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</si>
  <si>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</si>
  <si>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</si>
  <si>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</si>
  <si>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</si>
  <si>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</si>
  <si>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</si>
  <si>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</si>
  <si>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</si>
  <si>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</si>
  <si>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</si>
  <si>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</si>
  <si>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EM METAL CROMADO PARA PIA AMERICANA 3.1/2 X 1.1/2 "</t>
  </si>
  <si>
    <t>VALVULA EM METAL CROMADO PARA TANQUE, 1.1/2 " SEM LADRAO</t>
  </si>
  <si>
    <t>VALVULA EM PLASTICO BRANCO PARA LAVATORIO 1 ", SEM UNHO, COM LADRAO</t>
  </si>
  <si>
    <t>VALVULA EM PLASTICO CROMADO PARA LAVATORIO 1 ", SEM UNHO, COM LADRAO</t>
  </si>
  <si>
    <t>VALVULA EM PLASTICO CROMADO TIPO AMERICANA PARA PIA DE COZINHA 3.1/2 " X 1.1/2 ", SEM ADAPTADOR</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</si>
  <si>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</si>
  <si>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</si>
  <si>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</si>
  <si>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</si>
  <si>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</si>
  <si>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VEICULO DE PASSEIO COM MOTOR 1.6 FLEX, POTENCIA 101/104 CV, 4 PORTAS</t>
  </si>
  <si>
    <t>VEU POLIESTER</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</si>
  <si>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</si>
  <si>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</si>
  <si>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</si>
  <si>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</si>
  <si>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VIDRACEIRO</t>
  </si>
  <si>
    <t>VIDRO COMUM LAMINADO, LISO, INCOLOR, DUPLO, ESPESSURA TOTAL 6 MM (CADA CAMADA E= 3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</si>
  <si>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</si>
  <si>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</si>
  <si>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</si>
  <si>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</si>
  <si>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</si>
  <si>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</si>
  <si>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</si>
  <si>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</si>
  <si>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</si>
  <si>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4MM - SEM COLOCACAO</t>
  </si>
  <si>
    <t>VIDRO LISO INCOLOR 5MM - SEM COLOCACAO</t>
  </si>
  <si>
    <t>VIDRO LISO INCOLOR 6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</si>
  <si>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</si>
  <si>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</si>
  <si>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</si>
  <si>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</si>
  <si>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</si>
  <si>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VERDE E = 10 MM, SEM COLOCACAO</t>
  </si>
  <si>
    <t>VIDRO TEMPERADO VERDE E = 6 MM, SEM COLOCACAO</t>
  </si>
  <si>
    <t>VIDRO TEMPERADO VERDE E = 8 MM, SEM COLOCACAO</t>
  </si>
  <si>
    <t>1.1</t>
  </si>
  <si>
    <t>1.2</t>
  </si>
  <si>
    <t>1.3</t>
  </si>
  <si>
    <t>1.4</t>
  </si>
  <si>
    <t>C O M P O S I Ç Ã O   D E   P R E Ç O S  /  C I V I L</t>
  </si>
  <si>
    <t>COMPONENTES</t>
  </si>
  <si>
    <t>Quantidade</t>
  </si>
  <si>
    <t>Custos
Unit. (R$)</t>
  </si>
  <si>
    <t>Custos
Total (R$)</t>
  </si>
  <si>
    <t>M A T E R I A L</t>
  </si>
  <si>
    <t>M Ã O   D E   O B R A</t>
  </si>
  <si>
    <t>TOTAL</t>
  </si>
  <si>
    <t>MATERIAIS</t>
  </si>
  <si>
    <t>MÃO DE OBRA</t>
  </si>
  <si>
    <t>Total</t>
  </si>
  <si>
    <t>UD</t>
  </si>
  <si>
    <t>LASTRO DE SEIXO - INCLUSIVE LANÇAMENTO</t>
  </si>
  <si>
    <t>**COMPOSIÇÃO BASEADA NA SINAPI CÓDIGO 74164/4</t>
  </si>
  <si>
    <t>AMM ELE 01</t>
  </si>
  <si>
    <t>AMM ELE 02</t>
  </si>
  <si>
    <t>AMM ELE 03</t>
  </si>
  <si>
    <t>AMM ELE 04</t>
  </si>
  <si>
    <t>AMM ELE 09</t>
  </si>
  <si>
    <t>AMM ELE 10</t>
  </si>
  <si>
    <t>**COMPOSIÇÃO DA MÃO DE OBRA BASEADA NO BOLETIM  DA SINAPI (10/2015) "72282"</t>
  </si>
  <si>
    <t>AMM ELE 05</t>
  </si>
  <si>
    <t>AMM ELE 06</t>
  </si>
  <si>
    <t>AMM ELE 17</t>
  </si>
  <si>
    <t>AMM ELE 07</t>
  </si>
  <si>
    <t>AMM ELE 11</t>
  </si>
  <si>
    <t>AMM ELE 12</t>
  </si>
  <si>
    <t>AMM ELE 13</t>
  </si>
  <si>
    <t>AMM ELE 14</t>
  </si>
  <si>
    <t>AMM ELE 15</t>
  </si>
  <si>
    <t>AMM ELE 16</t>
  </si>
  <si>
    <t>AMM ELE 18</t>
  </si>
  <si>
    <t>FORNECIMENTO E INSTALAÇÃO DE POSTE DECORATIVO PARA JARDIM EM AÇO, H=2,5M, PARA INSTALAÇÃO DE DUAS LUMINÁRIAS TIPO GLOBO (EXCETO LUMIÁRIA E LÂMPADA)</t>
  </si>
  <si>
    <t>AMM ELE 19</t>
  </si>
  <si>
    <t>AMM ELE 20</t>
  </si>
  <si>
    <t>FORNECIMENTO E INSTALAÇÃO DE ABRACADEIRA TIPO D 3/4" C/ PARAFUSO"</t>
  </si>
  <si>
    <t>AMM ELE 21</t>
  </si>
  <si>
    <t>AMM ELE 22</t>
  </si>
  <si>
    <t>SINAPI/SINFRA
ou Cot. De Mercado</t>
  </si>
  <si>
    <t>DATA</t>
  </si>
  <si>
    <t>NOME DA EMPRESA FORNECEDORA</t>
  </si>
  <si>
    <t>VALOR COTADO</t>
  </si>
  <si>
    <t>CNPJ</t>
  </si>
  <si>
    <t>TELEFONE</t>
  </si>
  <si>
    <t>CONTATO</t>
  </si>
  <si>
    <t>VALOR ACATADO MEDIANA</t>
  </si>
  <si>
    <t>COTAÇÃO</t>
  </si>
  <si>
    <t>BOTANIC JARDIM</t>
  </si>
  <si>
    <t>06.276.241/0001-44</t>
  </si>
  <si>
    <t>Custos Unit. (R$)</t>
  </si>
  <si>
    <t>Custos Total (R$)</t>
  </si>
  <si>
    <t>01</t>
  </si>
  <si>
    <t>C O M P O S I Ç Ã O   D E   P R E Ç O S   /   E L É T R I C O S</t>
  </si>
  <si>
    <t>SELCO</t>
  </si>
  <si>
    <t>07.624.206/0001-31</t>
  </si>
  <si>
    <t>(65) 3027-9000</t>
  </si>
  <si>
    <t>PIZZATO MATERIAIS ELÉTRICOS</t>
  </si>
  <si>
    <t xml:space="preserve"> 04.181.115/0001-80</t>
  </si>
  <si>
    <t>(65) 3052-4200</t>
  </si>
  <si>
    <t>ELÉTRICA UNIÃO</t>
  </si>
  <si>
    <t>26.594.333/0001-80</t>
  </si>
  <si>
    <t>(65) 3632-9300</t>
  </si>
  <si>
    <t>RAFAEL</t>
  </si>
  <si>
    <t>DUTO CORRUGADO EM PEAD POLIETILENO DE ALTA DENSIDADE, PARA PROTEÇÃO DE CABOS SUBTERRÃNEOS Ø 1 1/2"</t>
  </si>
  <si>
    <t>LÂMPADA DE VAPOR METÁLICO DE 70W</t>
  </si>
  <si>
    <t>REATOR PARA LÂMPADA DE VAPOR METÁLICO DE 70W</t>
  </si>
  <si>
    <t>AMM ELE 08</t>
  </si>
  <si>
    <t>REATOR PARA LÂMPADA DE VAPOR METÁLICO DE 150W</t>
  </si>
  <si>
    <t>LÂMPADA DE VAPOR METÁLICO DE 250W</t>
  </si>
  <si>
    <t>REATOR PARA LÂMPADA DE VAPOR METÁLICO DE 250W</t>
  </si>
  <si>
    <t>RA MATERIAIS ELÉTRICOS</t>
  </si>
  <si>
    <t>07.539.145/0001-04</t>
  </si>
  <si>
    <t>(65)30517846</t>
  </si>
  <si>
    <t>ANTONIO GABRIEL</t>
  </si>
  <si>
    <t>REFLETOR BIVOLT DE LED, 100W DE POTÊNCIA, FLUXO LUMINOSO A PARTIR DE 80 LM/W, TEMPERATURA DE COR A PARTIR DE 4000K (BRANCO FRIO)</t>
  </si>
  <si>
    <t xml:space="preserve">**COMPOSIÇÃO DA MÃO DE OBRA BASEADA NO BOLETIM  DA SINAPI (NOV/2015) "73831/8"   
</t>
  </si>
  <si>
    <t>AMM ELE 23</t>
  </si>
  <si>
    <t>VENTILADOR DE TETO C/ ROTAÇÃO EM SENTIDO DIRETO C/ 3 PÁS DE METÁLICAS 60Hz 127V</t>
  </si>
  <si>
    <t>AMM ELE 24</t>
  </si>
  <si>
    <t>AMM ELE 25</t>
  </si>
  <si>
    <t>AMM ELE 26</t>
  </si>
  <si>
    <t>AMM ELE 27</t>
  </si>
  <si>
    <t>AMM ELE 28</t>
  </si>
  <si>
    <t>**COMPOSIÇÃO BASEADA NA TABELA ORSE (OUT/2015) "9816"</t>
  </si>
  <si>
    <t>AMM ELE 29</t>
  </si>
  <si>
    <t>AMM ELE 30</t>
  </si>
  <si>
    <t>AMM ELE 31</t>
  </si>
  <si>
    <t>AMM ELE 32</t>
  </si>
  <si>
    <t>LÂMPADA DE VAPOR METÁLICO DE 1000W</t>
  </si>
  <si>
    <t>AMM ELE 33</t>
  </si>
  <si>
    <t>REATOR PARA LÂMPADA DE VAPOR METÁLICO DE 1000W</t>
  </si>
  <si>
    <t>PROJETOR RETANGULAR FECHADO PARA LAMPADA VAPOR METÁLICO DE 1000W, CABECEIRAS EM ALUMINIO FUNDIDO, CORPO EM ALUMINIO ANODIZADO, COM FECHAMENTO EM VIDRO TEMPERADO</t>
  </si>
  <si>
    <t>AMM ELE 34</t>
  </si>
  <si>
    <t>AMM ELE 35</t>
  </si>
  <si>
    <t>AMM SPDA 01</t>
  </si>
  <si>
    <t>CAIXA DE EQUALIZAÇÃO DE EMBUTIR, COM BARRAMENTO E 9 TERMINAIS, APROX. 26X26X10 CM</t>
  </si>
  <si>
    <t xml:space="preserve">                                                                                                              </t>
  </si>
  <si>
    <t>AMM SPDA 02</t>
  </si>
  <si>
    <t>CONECTOR DE MEDIÇÃO C/ 2 PARAFUSOS</t>
  </si>
  <si>
    <t>PETEL</t>
  </si>
  <si>
    <t>22.760.075/0001-03</t>
  </si>
  <si>
    <t>AMM SPDA 03</t>
  </si>
  <si>
    <t xml:space="preserve">FORNECIMENTO E INSTALAÇÃO DE SOLDA EXOTÉRMICA CABO-HASTE COM CARTUCHO Nº 90 E MOLDE CABO 35mm²- HASTE 5/8" </t>
  </si>
  <si>
    <t>02</t>
  </si>
  <si>
    <t>CARTUCHO PARA SOLDA EXOTÉRMICA N° 90</t>
  </si>
  <si>
    <t>ELETRICA PARANA</t>
  </si>
  <si>
    <t>08.139.615/0001-05</t>
  </si>
  <si>
    <t>(65) 3388-0800</t>
  </si>
  <si>
    <t>MOLDE PARA SOLDA EXOTÉRMICA, CABO-HASTE, 35mm²</t>
  </si>
  <si>
    <t>PALITO IGNITOR PRA SOLDA EXOTERMICA</t>
  </si>
  <si>
    <t>AMM SPDA 04</t>
  </si>
  <si>
    <t xml:space="preserve">FORNECIMENTO E INSTALAÇÃO DE SOLDA EXOTÉRMICA CABO-HASTE COM CARTUCHO Nº115 E MOLDE CABO 50mm²-  HASTE 5/8" </t>
  </si>
  <si>
    <t>CARTUCHO PARA SOLDA EXOTÉRMICA N° 115</t>
  </si>
  <si>
    <t>MOLDE PARA SOLDA EXOTÉRMICA, CABO-HASTE, 50mm²-58</t>
  </si>
  <si>
    <t>AMM SPDA 05</t>
  </si>
  <si>
    <t>FORNECIMENTO E INSTALAÇÃO DE SOLDA EXOTÉRMICA CABO-CABO COM CARTUCHO Nº 32 E MOLDE TIPO "T" CABO 35mm²- CABO 35mm²</t>
  </si>
  <si>
    <t>CARTUCHO PARA S'OLDA EXOTÉRMICA N° 32</t>
  </si>
  <si>
    <t>MOLDE PARA SOLDA EXOTÉRMICA TIPO T, CABO-CABO, 35mm²-35mm²</t>
  </si>
  <si>
    <t>08.954.892/0001-71</t>
  </si>
  <si>
    <t>(65) 3321-0009</t>
  </si>
  <si>
    <t>AMM SPDA 06</t>
  </si>
  <si>
    <t>SUPORTE ISOLADOR PARA CANTO 90° REFORCADO ROSCA SOBERBA EM FG C ISOLADOR</t>
  </si>
  <si>
    <t>AMM SPDA 07</t>
  </si>
  <si>
    <t>AMM SPDA 10</t>
  </si>
  <si>
    <t>**COMPOSIÇÃO DA MÃO DE OBRA BASEADA NO BOLETIM ORSE-SE (DEZ/2015) "10903/ORSE"</t>
  </si>
  <si>
    <t>AMM SPDA 13</t>
  </si>
  <si>
    <t>AMM SPDA 14</t>
  </si>
  <si>
    <t>AMM SPDA 15</t>
  </si>
  <si>
    <t>FORNECIMENTO E INSTALAÇÃO DE PARAFUSO CHATO INOX 1/4 X 5/8" E PORCA SEXTEVADA INOX 1/4"</t>
  </si>
  <si>
    <t>AMM SPDA 16</t>
  </si>
  <si>
    <t>PARAFUSO CHATO INOX 1/4 X 5/8"</t>
  </si>
  <si>
    <t>PORCA SEXTAVADA INOX 1/4"</t>
  </si>
  <si>
    <t>PARAFUSO CHATO INOX 1/4 X 5/8''</t>
  </si>
  <si>
    <t>PORCA SEXTAVADA INOX 1/4''</t>
  </si>
  <si>
    <t>AMM SPDA 17</t>
  </si>
  <si>
    <t>FORNECIMENTO E INSTALAÇÃO DE SOLDA EXOTÉRMICA CABO-CHAPA, CABO DE 50mm², CARTUCHO N° 115</t>
  </si>
  <si>
    <t>MOLDE PARA SOLDA EXOTERMICA CABO-CHAPA 50 mm²</t>
  </si>
  <si>
    <t>AMM SPDA 18</t>
  </si>
  <si>
    <t>BARRA CHATA DE ALUMÍNIO 3/4" X 1/4" POR METRO</t>
  </si>
  <si>
    <t>AMM SPDA 19</t>
  </si>
  <si>
    <t>FORNECIMENTO E INSTALAÇÃO DE SOLDA EXOTÉRMICA CABO-CABO, CABO DE 35mm²  TIPO "X"(COM MOLDE)</t>
  </si>
  <si>
    <t>**COMPOSIÇÃO DA MÃO DE OBRA BASEADA NO BOLETIM DA SEINFRA-CE ITEM "C3909". OBS: O molde tipo "X" possui apenas duas cotações pois no mercado local apenas as empresas "SELCO" e "ELÉTRICA PARANÁ" possuem tal insumo.</t>
  </si>
  <si>
    <t>MOLDE PARA SOLDA EXOTÉRMICA, CABO-CABO TIPO "X" ,35mm²</t>
  </si>
  <si>
    <t>AMM SPDA 20</t>
  </si>
  <si>
    <t>**COMPOSIÇÃO DA MÃO DE OBRA BASEADA NO BOLETIM ORSE-SE (DEZ/2015) "9830/ORSE"</t>
  </si>
  <si>
    <t>REBITE POP EM ALUMÍNIO 4 X 16MM</t>
  </si>
  <si>
    <t>AMM INC 01</t>
  </si>
  <si>
    <t>CENTRAL DE ALARME SEM BATERIA 24 LAÇOS IPA12.24 ILUMAC 2007 ACTUAL 200</t>
  </si>
  <si>
    <t>CENTRAL DE ALARME SEM BATERIA 12 LAÇOS IPA12.24 ILUMAC 2007 ACTUAL 200</t>
  </si>
  <si>
    <t>AMM INC 02</t>
  </si>
  <si>
    <t>CABO P/ ALARME INCENDIO BLINDADO 3 X 1.5MM C/ JAQUETA E DRENO VERMELHO</t>
  </si>
  <si>
    <t>AMM INC 03</t>
  </si>
  <si>
    <t>AMM INC 04</t>
  </si>
  <si>
    <t>AMM INC 05</t>
  </si>
  <si>
    <t>AMM INC 06</t>
  </si>
  <si>
    <t>SIRENE ELETRONICA BITONAL 24 V DANI 4024</t>
  </si>
  <si>
    <t>AMM INC 07</t>
  </si>
  <si>
    <t>AMM INC 08</t>
  </si>
  <si>
    <t>BOMBA P/ COMBATE A INCENDIO TRIFASICA VERMELHA 3,0 CV THEBE</t>
  </si>
  <si>
    <t>AMM INC 09</t>
  </si>
  <si>
    <t>INC BATERIA SELADA P/ CENTRAL DE ALARME E DETECÇÃO 12V/1,3A</t>
  </si>
  <si>
    <t>AMM INC 10</t>
  </si>
  <si>
    <t>AMM INC 12</t>
  </si>
  <si>
    <t>AMM INC 14</t>
  </si>
  <si>
    <t>MARTELO COM SUPORTE C/ CORRENTE ILUMAC 2070</t>
  </si>
  <si>
    <t>AMM INC 13</t>
  </si>
  <si>
    <t>WYLLYAM</t>
  </si>
  <si>
    <t>AMM PAI 001</t>
  </si>
  <si>
    <t>SINAPI ou Cot. De Mercado</t>
  </si>
  <si>
    <t xml:space="preserve">M Ã O   D E   O B R A </t>
  </si>
  <si>
    <t>AMM PAI 002</t>
  </si>
  <si>
    <t>AMM PAI 004</t>
  </si>
  <si>
    <t>AMM PAI 003</t>
  </si>
  <si>
    <t>AMM PAI 005</t>
  </si>
  <si>
    <t>ASSENTAMENTO TUBO PVC COM JUNTA ELASTICA, DN 50 MM - (OU RPVC, OU PVC DEFOFO, OU PRFV) - PARA AGUA.</t>
  </si>
  <si>
    <t>ASSENTAMENTO TUBO PVC COM JUNTA ELASTICA, DN 75 MM - (OU RPVC, OU PVC DEFOFO, OU PRFV) - PARA AGUA.</t>
  </si>
  <si>
    <t>ASSENTAMENTO TUBO PVC COM JUNTA ELASTICA, DN 100 MM - (OU RPVC, OU PVC DEFOFO, OU PRFV) - PARA AGUA.</t>
  </si>
  <si>
    <t>ASSENTAMENTO TUBO PVC COM JUNTA ELASTICA, DN 400 MM - (OU RPVC, OU PVC DEFOFO, OU PRFV) - PARA AGUA.</t>
  </si>
  <si>
    <t>ASSENTAMENTO TUBO PVC COM JUNTA ELASTICA, DN 500 MM - (OU RPVC, OU PVC DEFOFO, OU PRFV) - PARA AGUA.</t>
  </si>
  <si>
    <t>ASSENTAMENTO TUBO PVC COM JUNTA ELASTICA, DN 600 MM - (OU RPVC, OU PVC DEFOFO, OU PRFV) - PARA AGUA.</t>
  </si>
  <si>
    <t>ASSENTAMENTO TUBO PVC COM JUNTA ELASTICA, DN 700 MM - (OU RPVC, OU PVC DEFOFO, OU PRFV) - PARA AGUA.</t>
  </si>
  <si>
    <t>ASSENTAMENTO TUBO PVC COM JUNTA ELASTICA, DN 800 MM - (OU RPVC, OU PVC DEFOFO, OU PRFV) - PARA AGUA.</t>
  </si>
  <si>
    <t>ASSENTAMENTO TUBO PVC COM JUNTA ELASTICA, DN 900 MM - (OU RPVC, OU PVC DEFOFO, OU PRFV) - PARA AGUA.</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</si>
  <si>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</si>
  <si>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</si>
  <si>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</si>
  <si>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</si>
  <si>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</si>
  <si>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</si>
  <si>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</si>
  <si>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</si>
  <si>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</si>
  <si>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</si>
  <si>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</si>
  <si>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</si>
  <si>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</si>
  <si>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</si>
  <si>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JUNTA ARGAMASSADA ENTRE TUBO DN 200 MM E O POÇO/ CAIXA DE CONCRETO OU ALVENARIA EM REDES DE ESGOTO. AF_06/2015</t>
  </si>
  <si>
    <t>ASSENTAMENTO DE TAMPAO DE FERRO FUNDIDO 900 MM</t>
  </si>
  <si>
    <t>ASSENTAMENTO DE TAMPAO DE FERRO FUNDIDO 600 MM</t>
  </si>
  <si>
    <t>ASSENTAMENTO DE TUBOS DE AÇO, COM JUNTA ELÁSTICA (COMPRIMENTO DE 6,00 M) - DN 150 MM</t>
  </si>
  <si>
    <t>ASSENTAMENTO DE TUBOS DE AÇO, COM JUNTA ELÁSTICA (COMPRIMENTO DE 6,00 M) - DN 200 MM</t>
  </si>
  <si>
    <t>ASSENTAMENTO DE TUBOS DE AÇO, COM JUNTA ELÁSTICA (COMPRIMENTO DE 6,00 M) - DN 250 MM</t>
  </si>
  <si>
    <t>ASSENTAMENTO DE TUBOS DE AÇO, COM JUNTA ELÁSTICA (COMPRIMENTO DE 6,00 M) - DN 300 MM</t>
  </si>
  <si>
    <t>ASSENTAMENTO DE TUBOS DE AÇO, COM JUNTA ELÁSTICA (COMPRIMENTO DE 6,00 M) - DN 350 MM</t>
  </si>
  <si>
    <t>ASSENTAMENTO DE TUBOS DE AÇO, COM JUNTA ELÁSTICA (COMPRIMENTO DE 6,00 M) - DN 400 MM</t>
  </si>
  <si>
    <t>ASSENTAMENTO DE TUBOS DE AÇO, COM JUNTA ELÁSTICA (COMPRIMENTO DE 6,00 M) - DN 450 MM</t>
  </si>
  <si>
    <t>ASSENTAMENTO DE TUBOS DE AÇO, COM JUNTA ELÁSTICA (COMPRIMENTO DE 6,00 M) - DN 500 MM</t>
  </si>
  <si>
    <t>ASSENTAMENTO DE TUBOS DE AÇO, COM JUNTA ELÁSTICA (COMPRIMENTO DE 6,00 M) - DN 600 MM</t>
  </si>
  <si>
    <t>ASSENTAMENTO DE TUBOS DE AÇO, COM JUNTA ELÁSTICA (COMPRIMENTO DE 6,00 M) - DN 700 MM</t>
  </si>
  <si>
    <t>ASSENTAMENTO DE TUBOS DE AÇO, COM JUNTA ELÁSTICA (COMPRIMENTO DE 6,00 M) - DN 800 MM</t>
  </si>
  <si>
    <t>ASSENTAMENTO DE TUBOS DE AÇO, COM JUNTA ELÁSTICA (COMPRIMENTO DE 6,00 M) - DN 1000 MM</t>
  </si>
  <si>
    <t>ASSENTAMENTO DE TUBOS DE AÇO, COM JUNTA ELÁSTICA (COMPRIMENTO DE 6,00 M) - DN 1100 MM</t>
  </si>
  <si>
    <t>ASSENTAMENTO DE TUBOS DE AÇO, COM JUNTA ELÁSTICA (COMPRIMENTO DE 6,00 M) - DN 1200 MM</t>
  </si>
  <si>
    <t>EXECUÇÃO DE RESERVATÓRIO ELEVADO DE ÁGUA (1000 LITROS) EM CANTEIRO DE OBRA, APOIADO EM ESTRUTURA DE MADEIRA. AF_02/2016</t>
  </si>
  <si>
    <t>EXECUÇÃO DE RESERVATÓRIO ELEVADO DE ÁGUA (3000 LITROS) EM CANTEIRO DE OBRA, APOIADO EM ESTRUTURA DE MADEIRA. AF_02/2016</t>
  </si>
  <si>
    <t>PLACA DE OBRA EM CHAPA DE ACO GALVANIZADO</t>
  </si>
  <si>
    <t>GRADE DE DISCO CONTROLE REMOTO REBOCÁVEL, COM 24 DISCOS 24 X 6 MM COM PNEUS PARA TRANSPORTE - CHP DIURNO. AF_06/2014</t>
  </si>
  <si>
    <t>TRATOR DE PNEUS, POTÊNCIA 122 CV, TRAÇÃO 4X4, PESO COM LASTRO DE 4.510 KG - CHP DIURNO. AF_06/2014</t>
  </si>
  <si>
    <t>CAMINHÃO TOCO, PESO BRUTO TOTAL 14.300 KG, CARGA ÚTIL MÁXIMA 9590 KG, DISTÂNCIA ENTRE EIXOS 4,76 M, POTÊNCIA 185 CV (NÃO INCLUI CARROCERIA) - CHP DIURNO. AF_06/2014</t>
  </si>
  <si>
    <t>ESPARGIDOR DE ASFALTO PRESSURIZADO COM TANQUE DE 2500 L, REBOCÁVEL COM MOTOR A GASOLINA POTÊNCIA 3,4 HP - CHP DIURNO. AF_07/2014</t>
  </si>
  <si>
    <t>COMPRESSOR DE AR REBOCÁVEL, VAZÃO 189 PCM, PRESSÃO EFETIVA DE TRABALHO 102 PSI, MOTOR DIESEL, POTÊNCIA 63 CV - CHP DIURNO. AF_06/2015</t>
  </si>
  <si>
    <t>ROLO COMPACTADOR VIBRATÓRIO PÉ DE CARNEIRO PARA SOLOS, POTÊNCIA 80 HP, PESO OPERACIONAL SEM/COM LASTRO 7,4 / 8,8 T, LARGURA DE TRABALHO 1,68 M - CHP DIURNO. AF_02/2016</t>
  </si>
  <si>
    <t>BETONEIRA CAPACIDADE NOMINAL 400 L, CAPACIDADE DE MISTURA 310 L, MOTOR A DIESEL POTÊNCIA 5,0 HP, SEM CARREGADOR - CHP DIURNO. AF_06/2014</t>
  </si>
  <si>
    <t>PROJETOR DE ARGAMASSA, CAPACIDADE DE PROJEÇÃO 1,5 M3/H, ALCANCE DE 30 ATÉ 60 M, MOTOR ELÉTRICO POTÊNCIA 7,5 HP - CHP DIURNO. AF_06/2014</t>
  </si>
  <si>
    <t>TRATOR DE PNEUS, POTÊNCIA 85 CV, TRAÇÃO 4X4, PESO COM LASTRO DE 4.675 KG - CHP DIURNO. AF_06/2014</t>
  </si>
  <si>
    <t>RECICLADORA DE ASFALTO A FRIO SOBRE RODAS, LARGURA FRESAGEM DE 2,0 M, POTÊNCIA 422 HP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</si>
  <si>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</si>
  <si>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</si>
  <si>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PERFURATRIZ MANUAL, TORQUE MÁXIMO 83 N.M, POTÊNCIA 5 CV, COM DIÂMETRO MÁXIMO 4" - CHP DIURNO. AF_06/2015</t>
  </si>
  <si>
    <t>PERFURATRIZ SOBRE ESTEIRA, TORQUE MÁXIMO 600 KGF, PESO MÉDIO 1000 KG, POTÊNCIA 20 HP, DIÂMETRO MÁXIMO 10" - CHP DIURNO. AF_06/2015</t>
  </si>
  <si>
    <t>BOMBA DE PROJEÇÃO DE CONCRETO SECO, POTÊNCIA 10 CV, VAZÃO 3 M3/H - CHP DIURNO. AF_06/2015</t>
  </si>
  <si>
    <t>BOMBA DE PROJEÇÃO DE CONCRETO SECO, POTÊNCIA 10 CV, VAZÃO 6 M3/H - CHP DIURNO. AF_06/2015</t>
  </si>
  <si>
    <t>COMPRESSOR DE AR REBOCÁVEL, VAZÃO 89 PCM, PRESSÃO EFETIVA DE TRABALHO 102 PSI, MOTOR DIESEL, POTÊNCIA 20 CV - CHP DIURNO. AF_06/2015</t>
  </si>
  <si>
    <t>COMPRESSOR DE AR REBOCÁVEL, VAZÃO 748 PCM, PRESSÃO EFETIVA DE TRABALHO 102 PSI, MOTOR DIESEL, POTÊNCIA 210 CV - CHP DIURNO. AF_06/2015</t>
  </si>
  <si>
    <t>CAMINHÃO TRUCADO (C/ TERCEIRO EIXO) ELETRÔNICO - POTÊNCIA 231CV - PBT = 22000KG - DIST. ENTRE EIXOS 5170 MM - INCLUI CARROCERIA FIXA ABERTA DE MADEIRA - CHP DIURNO. AF_06/2015</t>
  </si>
  <si>
    <t>PENEIRA ROTATIVA COM MOTOR ELÉTRICO TRIFÁSICO DE 2 CV, CILINDRO DE 1 M X 0,60 M, COM FUROS DE 3,17 MM - CHP DIURNO. AF_11/2015</t>
  </si>
  <si>
    <t>DOSADOR DE AREIA, CAPACIDADE DE 26 LITROS - CHP DIURNO. AF_11/2015</t>
  </si>
  <si>
    <t>CAMINHONETE CABINE SIMPLES COM MOTOR 1.6 FLEX, CÂMBIO MANUAL, POTÊNCIA 101/104 CV, 2 PORTAS - CHP DIURNO. AF_11/2015</t>
  </si>
  <si>
    <t>BETONEIRA CAPACIDADE NOMINAL 400 L, CAPACIDADE DE MISTURA 310 L, MOTOR A GASOLINA POTÊNCIA 5,5 HP, SEM CARREGADOR - CHP DIURNO. AF_02/2016</t>
  </si>
  <si>
    <t>TRATOR DE PNEUS, POTÊNCIA 122 CV, TRAÇÃO 4X4, PESO COM LASTRO DE 4.510 KG - CHI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</si>
  <si>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</si>
  <si>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CHI DIURNO. AF_07/2014</t>
  </si>
  <si>
    <t>COMPRESSOR DE AR REBOCÁVEL, VAZÃO 189 PCM, PRESSÃO EFETIVA DE TRABALHO 102 PSI, MOTOR DIESEL, POTÊNCIA 63 CV - CHI DIURNO. AF_06/2015</t>
  </si>
  <si>
    <t>BETONEIRA CAPACIDADE NOMINAL 400 L, CAPACIDADE DE MISTURA 310 L, MOTOR A DIESEL POTÊNCIA 5,0 HP, SEM CARREGADOR - CHI DIURNO. AF_06/2014</t>
  </si>
  <si>
    <t>PROJETOR DE ARGAMASSA, CAPACIDADE DE PROJEÇÃO 1,5 M3/H, ALCANCE DE 30 ATÉ 60 M, MOTOR ELÉTRICO POTÊNCIA 7,5 HP - CHI DIURNO. AF_06/2014</t>
  </si>
  <si>
    <t>TRATOR DE PNEUS, POTÊNCIA 85 CV, TRAÇÃO 4X4, PESO COM LASTRO DE 4.675 KG - CHI DIURNO. AF_06/2014</t>
  </si>
  <si>
    <t>RECICLADORA DE ASFALTO A FRIO SOBRE RODAS, LARGURA FRESAGEM DE 2,0 M, POTÊNCIA 422 HP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</si>
  <si>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</si>
  <si>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</si>
  <si>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PERFURATRIZ MANUAL, TORQUE MÁXIMO 83 N.M, POTÊNCIA 5 CV, COM DIÂMETRO MÁXIMO 4" - CHI DIURNO. AF_06/2015</t>
  </si>
  <si>
    <t>PERFURATRIZ SOBRE ESTEIRA, TORQUE MÁXIMO 600 KGF, PESO MÉDIO 1000 KG, POTÊNCIA 20 HP, DIÂMETRO MÁXIMO 10" - CHI DIURNO. AF_06/2015</t>
  </si>
  <si>
    <t>BOMBA DE PROJEÇÃO DE CONCRETO SECO, POTÊNCIA 10 CV, VAZÃO 3 M3/H - CHI DIURNO. AF_06/2015</t>
  </si>
  <si>
    <t>BOMBA DE PROJEÇÃO DE CONCRETO SECO, POTÊNCIA 10 CV, VAZÃO 6 M3/H - CHI DIURNO. AF_06/2015</t>
  </si>
  <si>
    <t>COMPRESSOR DE AR REBOCÁVEL, VAZÃO 89 PCM, PRESSÃO EFETIVA DE TRABALHO 102 PSI, MOTOR DIESEL, POTÊNCIA 20 CV - CHI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</si>
  <si>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</si>
  <si>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CHI DIURNO. AF_06/2015</t>
  </si>
  <si>
    <t>PENEIRA ROTATIVA COM MOTOR ELÉTRICO TRIFÁSICO DE 2 CV, CILINDRO DE 1 M X 0,60 M, COM FUROS DE 3,17 MM - CHI DIURNO. AF_11/2015</t>
  </si>
  <si>
    <t>DOSADOR DE AREIA, CAPACIDADE DE 26 LITROS - CHI DIURNO. AF_11/2015</t>
  </si>
  <si>
    <t>CAMINHONETE CABINE SIMPLES COM MOTOR 1.6 FLEX, CÂMBIO MANUAL, POTÊNCIA 101/104 CV, 2 PORTAS - CHI DIURNO. AF_11/2015</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</si>
  <si>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</si>
  <si>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</si>
  <si>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ROLO COMPACTADOR VIBRATÓRIO PÉ DE CARNEIRO PARA SOLOS, POTÊNCIA 80 HP, PESO OPERACIONAL SEM/COM LASTRO 7,4 / 8,8 T, LARGURA DE TRABALHO 1,68 M - MANUTENÇÃO. AF_02/2016</t>
  </si>
  <si>
    <t>TRATOR DE PNEUS, POTÊNCIA 85 CV, TRAÇÃO 4X4, PESO COM LASTRO DE 4.675 KG - MANUTENÇÃO. AF_06/2014</t>
  </si>
  <si>
    <t>TRATOR DE PNEUS, POTÊNCIA 85 CV, TRAÇÃO 4X4, PESO COM LASTRO DE 4.675 KG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</si>
  <si>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</si>
  <si>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</si>
  <si>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</si>
  <si>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COMPRESSOR DE AR REBOCÁVEL, VAZÃO 189 PCM, PRESSÃO EFETIVA DE TRABALHO 102 PSI, MOTOR DIESEL, POTÊNCIA 63 CV - MANUTENÇÃO. AF_06/2015</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</si>
  <si>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</si>
  <si>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</si>
  <si>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</si>
  <si>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</si>
  <si>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CAMINHÃO TOCO, PESO BRUTO TOTAL 14.300 KG, CARGA ÚTIL MÁXIMA 9590 KG, DISTÂNCIA ENTRE EIXOS 4,76 M, POTÊNCIA 185 CV (NÃO INCLUI CARROCERIA) - MATERIAIS NA OPERAÇÃO. AF_06/2014</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</si>
  <si>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</si>
  <si>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</si>
  <si>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</si>
  <si>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</si>
  <si>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</si>
  <si>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</si>
  <si>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</si>
  <si>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</si>
  <si>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</si>
  <si>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</si>
  <si>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</si>
  <si>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</si>
  <si>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TRATOR DE PNEUS, POTÊNCIA 85 CV, TRAÇÃO 4X4, PESO COM LASTRO DE 4.675 KG - DEPRECIAÇÃO. AF_06/2014</t>
  </si>
  <si>
    <t>TRATOR DE PNEUS, POTÊNCIA 85 CV, TRAÇÃO 4X4, PESO COM LASTRO DE 4.675 KG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</si>
  <si>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</si>
  <si>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</si>
  <si>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</si>
  <si>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</si>
  <si>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</si>
  <si>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JUROS. AF_11/2014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</si>
  <si>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</si>
  <si>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</si>
  <si>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</si>
  <si>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</si>
  <si>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</si>
  <si>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</si>
  <si>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</si>
  <si>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</si>
  <si>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</si>
  <si>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</si>
  <si>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</si>
  <si>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</si>
  <si>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</si>
  <si>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</si>
  <si>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</si>
  <si>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</si>
  <si>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</si>
  <si>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</si>
  <si>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</si>
  <si>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</si>
  <si>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</si>
  <si>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</si>
  <si>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</si>
  <si>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</si>
  <si>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</si>
  <si>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</si>
  <si>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</si>
  <si>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</si>
  <si>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</si>
  <si>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</si>
  <si>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</si>
  <si>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</si>
  <si>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</si>
  <si>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</si>
  <si>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</si>
  <si>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</si>
  <si>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</si>
  <si>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</si>
  <si>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</si>
  <si>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</si>
  <si>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</si>
  <si>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CABINE SIMPLES COM MOTOR 1.6 FLEX, CÂMBIO MANUAL, POTÊNCIA 101/104 CV, 2 PORTAS - IMPOSTOS E SEGUROS. AF_11/2015</t>
  </si>
  <si>
    <t>CAMINHONETE CABINE SIMPLES COM MOTOR 1.6 FLEX, CÂMBIO MANUAL, POTÊNCIA 101/104 CV, 2 PORTAS - MATERIAIS NA OPERAÇÃO. AF_11/2015</t>
  </si>
  <si>
    <t>MARTELO PERFURADOR PNEUMÁTICO MANUAL, HASTE 25 X 75 MM, 21 KG - JUROS. AF_12/2015</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</si>
  <si>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</si>
  <si>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</si>
  <si>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</si>
  <si>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ESTRUTURA PARA COBERTURA TIPO SHED, EM ALUMINIO ANODIZADO, VAO DE 20M, ESPACAMENTO DAS TESOURAS DE 5M ATE 6,5M</t>
  </si>
  <si>
    <t>ESTRUTURA PARA COBERTURA TIPO SHED, EM ALUMINIO ANODIZADO, VAO DE 30M, ESPACAMENTO DAS TESOURAS DE 5M ATE 6,5M</t>
  </si>
  <si>
    <t>ESTRUTURA PARA COBERTURA TIPO SHED, EM ALUMINIO ANODIZADO, VAO DE 40M, ESPACAMENTO DAS TESOURAS DE 5M ATE 6,5M</t>
  </si>
  <si>
    <t>CUMEEIRA TIPO SHED PARA TELHA DE FIBROCIMENTO ONDULADA, INCLUSO JUNTAS DE VEDACAO E ACESSORIOS DE FIXACAO</t>
  </si>
  <si>
    <t>CALHA EM CONCRETO SIMPLES, EM MEIA CANA, DIAMETRO 200 MM</t>
  </si>
  <si>
    <t>CALHA EM CONCRETO SIMPLES, EM MEIA CANA DE CONCRETO, DIAMETRO 600 MM</t>
  </si>
  <si>
    <t>FORNECIMENTO E LANCAMENTO DE PEDRA DE MAO</t>
  </si>
  <si>
    <t>ENROCAMENTO COM PEDRA ARGAMASSADA TRAÇO 1:4 COM PEDRA DE MÃO</t>
  </si>
  <si>
    <t>MURO DE GABIÃO, ENCHIMENTO COM PEDRA DE MÃO TIPO RACHÃO, DE GRAVIDADE, COM GAIOLAS DE COMPRIMENTO IGUAL A 2 METROS, ALTURA DO MURO DE ATÉ 4 METROS - FORNECIMENTO E EXECUÇÃO. AF_12/2015</t>
  </si>
  <si>
    <t>MURO DE GABIÃO, ENCHIMENTO COM PEDRA DE MÃO TIPO RACHÃO, DE GRAVIDADE, COM GAIOLAS DE COMPRIMENTO IGUAL A 5 METROS, ALTURA DO MURO DE ATÉ 4 METROS - FORNECIMENTO E EXECUÇÃO. AF_12/2015</t>
  </si>
  <si>
    <t>MURO DE GABIÃO, ENCHIMENTO COM PEDRA DE MÃO TIPO RACHÃO, DE GRAVIDADE, COM GAIOLAS DE COMPRIMENTO IGUAL A 2 METROS, ALTURA DO MURO ACIMA DE 4 E ATÉ 6 METROS - FORNECIMENTO E EXECUÇÃO. AF_12/2015</t>
  </si>
  <si>
    <t>MURO DE GABIÃO, ENCHIMENTO COM PEDRA DE MÃO TIPO RACHÃO, DE GRAVIDADE, COM GAIOLAS DE COMPRIMENTO IGUAL A 5 METROS, ALTURA DO MURO ACIMA DE 4 E ATÉ 6 METROS - FORNECIMENTO E EXECUÇÃO. AF_12/2015</t>
  </si>
  <si>
    <t>MURO DE GABIÃO, ENCHIMENTO COM PEDRA DE MÃO TIPO RACHÃO, DE GRAVIDADE, COM GAIOLAS DE COMPRIMENTO IGUAL A 2 METROS, ALTURA DO MURO ACIMA DE 6 E ATÉ 10 METROS - FORNECIMENTO E EXECUÇÃO. AF_12/2015</t>
  </si>
  <si>
    <t>MURO DE GABIÃO, ENCHIMENTO COM PEDRA DE MÃO TIPO RACHÃO, DE GRAVIDADE, COM GAIOLAS DE COMPRIMENTO IGUAL A 5 METROS, ALTURA DO MURO MAIOR QUE 6 ATÉ 10 METROS - FORNECIMENTO E EXECUÇÃO. AF_12/2015</t>
  </si>
  <si>
    <t>MURO DE ARRIMO DE CONCRETO CICLOPICO COM 30% DE PEDRA DE MAO</t>
  </si>
  <si>
    <t>MURO DE ARRIMO DE ALVENARIA DE PEDRA ARGAMASSADA</t>
  </si>
  <si>
    <t>MURO DE ARRIMO DE ALVENARIA DE TIJOLOS</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</si>
  <si>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</si>
  <si>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</si>
  <si>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</si>
  <si>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</si>
  <si>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BOCA PARA BUEIRO DUPLOTUBULAR, DIAMETRO =1,20M, EM CONCRETO CICLOPICO, INCLUINDO FORMAS, ESCAVACAO, REATERRO E MATERIAIS, EXCLUINDO MATERIAL REATERRO JAZIDA E TRANSPORTE.</t>
  </si>
  <si>
    <t>CAIXA COLETORA, 0,25 X 0,85 X 1,00 M, COM FUNDO E PAREDES EM ALVENARIA</t>
  </si>
  <si>
    <t>POCO DE VISITA PARA REDE DE ESGOTO SANITARIO, EM ALVENARIA, DIAMETRO = 60 CM, PROF 160 CM, INCLUINDO TAMPAO FERRO FUNDIDO</t>
  </si>
  <si>
    <t>POCO DE VISITA EM ALVENARIA, PARA REDE D=0,40 M, PARTE FIXA C/ 1,00 M DE ALTURA</t>
  </si>
  <si>
    <t>POCO DE VISITA EM ALVENARIA, PARA REDE D=0,60 M, PARTE FIXA C/ 1,00 M DE ALTURA</t>
  </si>
  <si>
    <t>POCO DE VISITA EM ALVENARIA, PARA REDE D=0,80 M, PARTE FIXA C/ 1,00 M DE ALTURA</t>
  </si>
  <si>
    <t>POÇO DE VISITA EM ALVENARIA, PARA REDE D=1,00 M, PARTE FIXA C/ 1,00 M DE ALTURA E USO DE RETROESCAVADEIRA</t>
  </si>
  <si>
    <t>POCO DE VISITA EM ALVENARIA, PARA REDE D=1,20 M, PARTE FIXA C/ 1,00 M DE ALTURA E USO DE ESCAVADEIRA HIDRAULICA</t>
  </si>
  <si>
    <t>POCO DE VISITA EM ALVENARIA, PARA REDE D=1,50 M, PARTE FIXA C/ 1,00 M DE ALTURA E USO DE ESCAVADEIRA HIDRAULICA</t>
  </si>
  <si>
    <t>ESCORAMENTO CONTINUO DE VALAS, MISTO, COM PERFIL I DE 8"</t>
  </si>
  <si>
    <t>ADUELA / MARCO / BATENTE PARA PORTA DE 60X210CM, FIXAÇÃO COM ARGAMASSA - SOMENTE INSTALAÇÃO. AF_08/2015_P</t>
  </si>
  <si>
    <t>ADUELA / MARCO / BATENTE PARA PORTA DE 70X210CM, FIXAÇÃO COM ARGAMASSA - SOMENTE INSTALAÇÃO. AF_08/2015_P</t>
  </si>
  <si>
    <t>ADUELA / MARCO / BATENTE PARA PORTA DE 80X210CM, FIXAÇÃO COM ARGAMASSA - SOMENTE INSTALAÇÃO. AF_08/2015_P</t>
  </si>
  <si>
    <t>ADUELA / MARCO / BATENTE PARA PORTA DE 90X210CM, FIXAÇÃO COM ARGAMASSA - SOMENTE INSTALAÇÃO. AF_08/2015_P</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</si>
  <si>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</si>
  <si>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</si>
  <si>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JANELA DE MADEIRA TIPO GUILHOTINA, DE ABRIR , INCLUSAS GUARNICOES SEM FERRAGENS</t>
  </si>
  <si>
    <t>JANELA DE MADEIRA TIPO VENEZIANA/VIDRO, DE ABRIR, INCLUSAS GUARNICOES SEM FERRAGENS</t>
  </si>
  <si>
    <t>PORTA DE FERRO TIPO VENEZIANA, DE ABRIR, SEM BANDEIRA SEM FERRAGENS</t>
  </si>
  <si>
    <t>PORTA DE ACO DE ENROLAR TIPO GRADE, CHAPA 16</t>
  </si>
  <si>
    <t>PORTA DE ACO CHAPA 24, DE ENROLAR, VAZADA TIJOLINHO OU EQUIVALENTE COM RETANGULO OU CIRCULO, ACABAMENTO GALVANIZADO NATURAL</t>
  </si>
  <si>
    <t>GUARDA-CORPO  COM CORRIMAO EM FERRO BARRA CHATA 3/16"</t>
  </si>
  <si>
    <t>MOLA HIDRAULICA DE PISO PARA PORTA DE VIDRO TEMPERADO</t>
  </si>
  <si>
    <t>PORTAO DE FERRO COM VARA 1/2", COM REQUADRO</t>
  </si>
  <si>
    <t>CAIXILHO FIXO, DE ALUMINIO, COM TELA DE METAL FIO 12 MALHA 3X3CM</t>
  </si>
  <si>
    <t>CANTONEIRA DE ALUMINIO 2"X2", PARA PROTECAO DE QUINA DE PAREDE</t>
  </si>
  <si>
    <t>FABRICAÇÃO DE ESCORAS DE VIGA DO TIPO GARFO, EM MADEIRA. AF_12/2015</t>
  </si>
  <si>
    <t>FABRICAÇÃO DE ESCORAS DO TIPO PONTALETE, EM MADEIRA. AF_12/2015</t>
  </si>
  <si>
    <t>MONTAGEM E DESMONTAGEM DE FÔRMA DE LAJE MACIÇA COM ÁREA MÉDIA MENOR OU IGUAL A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</si>
  <si>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</si>
  <si>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MENOR OU IGUAL A 20 M², PÉ-DIREITO SIMPLES, EM MADEIRA SERRADA, 4 UTILIZAÇÕES. AF_12/2015</t>
  </si>
  <si>
    <t>PROTENSAO DE TIRANTES DE BARRA DE ACO CA-50 EXCL MATERIAIS</t>
  </si>
  <si>
    <t>ARMACAO EM TELA DE ACO SOLDADA NERVURADA Q-92, ACO CA-60, 4,2MM, MALHA 15X15CM</t>
  </si>
  <si>
    <t>LANÇAMENTO COM USO DE BALDES, ADENSAMENTO E ACABAMENTO DE CONCRETO EM ESTRUTURAS. AF_12/2015</t>
  </si>
  <si>
    <t>EMBASAMENTO DE MATERIAL GRANULAR - PO DE PEDRA</t>
  </si>
  <si>
    <t>IMPERMEABILIZACAO DE SUPERFICIE COM CIMENTO IMPERMEABILIZANTE DE PEGA ULTRA RAPIDA, TRACO 1:1, E=0,5 CM</t>
  </si>
  <si>
    <t>IMPERMEABILIZACAO DE SUPERFICIE COM EMULSAO ASFALTICA COM ELASTOMERO, INCLUSOS PRIMER E VEU DE POLIESTER</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</si>
  <si>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</si>
  <si>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</si>
  <si>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</si>
  <si>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</si>
  <si>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</si>
  <si>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LUVA PARA ELETRODUTO, PVC, ROSCÁVEL, DN 50 MM (1 1/2") - FORNECIMENTO E INSTALAÇÃO. AF_12/2015</t>
  </si>
  <si>
    <t>LUVA PARA ELETRODUTO, PVC, ROSCÁVEL, DN 75 MM (2 1/2")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</si>
  <si>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</si>
  <si>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</si>
  <si>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</si>
  <si>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</si>
  <si>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QUADRO DE DISTRIBUICAO DE ENERGIA DE EMBUTIR, EM CHAPA METALICA, PARA 3 DISJUNTORES TERMOMAGNETICOS MONOPOLARES SEM BARRAMENTO FORNECIMENTO E INSTALACAO</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</si>
  <si>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</si>
  <si>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</si>
  <si>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</si>
  <si>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</si>
  <si>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</si>
  <si>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</si>
  <si>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</si>
  <si>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</si>
  <si>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</si>
  <si>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</si>
  <si>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</si>
  <si>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</si>
  <si>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</si>
  <si>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</si>
  <si>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</si>
  <si>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</si>
  <si>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</si>
  <si>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</si>
  <si>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</si>
  <si>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</si>
  <si>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</si>
  <si>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10 A, SEM SUPORTE E SEM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</si>
  <si>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</si>
  <si>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</si>
  <si>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</si>
  <si>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</si>
  <si>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</si>
  <si>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</si>
  <si>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LÂMPADA FLUORESCENTE COMPACTA 3U BRANCA 20 W, BASE E27 - FORNECIMENTO E INSTALAÇÃO</t>
  </si>
  <si>
    <t>GRAMPO PARALELO EM ALUMINIO FUNDIDO OU ESTRUDADO DE 2 PARAFUSOS, PARA CABO DE 6 A 50 MM2, PASTA ANTIOXIDANTE. FORNEC E INSTALAÇÃO.</t>
  </si>
  <si>
    <t>ALCA PRE-FORMADA DISTRIBUIÇÃO EM  ACO RECOBERTO COM ALUMINIO PARA CABO 25MM2, ENCAPADO. FORNECIMENTO E INSTALAÇÃO.</t>
  </si>
  <si>
    <t>CHUMBADOR DE AÇO PARA FIXAÇÃO DE POSTE DE ACO RETO OU CURVO 7 A 9M COM FLANGE - FORNECIMENTO E INSTALACAO</t>
  </si>
  <si>
    <t>LAMPADA DE VAPOR DE MERCURIO DE 125W - FORNECIMENTO E INSTALACAO</t>
  </si>
  <si>
    <t>LAMPADA DE VAPOR DE MERCURIO DE 250W - FORNECIMENTO E INSTALACAO</t>
  </si>
  <si>
    <t>LAMPADA DE VAPOR DE MERCURIO DE 400W/250V - FORNECIMENTO E INSTALACAO</t>
  </si>
  <si>
    <t>LAMPADA DE VAPOR DE SODIO DE 150WX220V - FORNECIMENTO E INSTALACAO</t>
  </si>
  <si>
    <t>LAMPADA DE VAPOR DE SODIO DE 250WX220V - FORNECIMENTO E INSTALACAO</t>
  </si>
  <si>
    <t>LAMPADA DE VAPOR DE SODIO DE 400WX220V - FORNECIMENTO E INSTALACAO</t>
  </si>
  <si>
    <t>ABRACADEIRA DE FIXACAO DE BRACOS DE LUMINARIAS DE 4" - FORNECIMENTO E INSTALACAO</t>
  </si>
  <si>
    <t>LUMINARIA FECHADA PARA ILUMINACAO PUBLICA COM REATOR DE PARTIDA RAPIDA COM LAMPADA A VAPOR DE MERCURIO 250W - FORNECIMENTO E INSTALACAO</t>
  </si>
  <si>
    <t>REATOR PARA LAMPADA VAPOR DE MERCURIO 125W  USO EXTERNO</t>
  </si>
  <si>
    <t>TRANSFORMADOR DISTRIBUICAO  75KVA TRIFASICO 60HZ CLASSE 15KV IMERSO EM ÓLEO MINERAL FORNECIMENTO E INSTALACAO</t>
  </si>
  <si>
    <t>TRANSFORMADOR DISTRIBUICAO  112,5KVA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</si>
  <si>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</si>
  <si>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</si>
  <si>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1000KVA TRIFASICO 60HZ CLASSE 15KV IMERSO EM ÓLEO MINERAL FORNECIMENTO E INSTALACAO</t>
  </si>
  <si>
    <t>PONTO DE TOMADA RESIDENCIAL INCLUINDO TOMADA 10A/250V, CAIXA ELÉTRICA, ELETRODUTO, CABO, RASGO, QUEBRA E CHUMBAMENTO. AF_01/2016</t>
  </si>
  <si>
    <t>PONTO DE TOMADA RESIDENCIAL INCLUINDO TOMADA 20A/250V, CAIXA ELÉTRICA, ELETRODUTO, CABO, RASGO, QUEBRA E CHUMBAMENTO. AF_01/2016</t>
  </si>
  <si>
    <t>CORDOALHA DE COBRE NU, INCLUSIVE ISOLADORES - 16,00 MM2 - FORNECIMENTO E INSTALACAO</t>
  </si>
  <si>
    <t>CORDOALHA DE COBRE NU, INCLUSIVE ISOLADORES - 25,00 MM2 - FORNECIMENTO E INSTALACAO</t>
  </si>
  <si>
    <t>CORDOALHA DE COBRE NU, INCLUSIVE ISOLADORES - 35,00 MM2 - FORNECIMENTO E INSTALACAO</t>
  </si>
  <si>
    <t>CORDOALHA DE COBRE NU, INCLUSIVE ISOLADORES - 50,00 MM2 - FORNECIMENTO E INSTALACAO</t>
  </si>
  <si>
    <t>CORDOALHA DE COBRE NU, INCLUSIVE ISOLADORES - 70,00 MM2 - FORNECIMENTO E INSTALACAO</t>
  </si>
  <si>
    <t>CORDOALHA DE COBRE NU, INCLUSIVE ISOLADORES - 95,00 MM2 - FORNECIMENTO E INSTALACAO</t>
  </si>
  <si>
    <t>FUSÍVEL TIPO "DIAZED", TIPO RÁPIDO OU RETARDADO - 2/25A - FORNECIMENTO E INSTALACAO</t>
  </si>
  <si>
    <t>FUSÍVEL TIPO NH 200A - TAMANHO 01 - FORNECIMENTO E INSTALACAO</t>
  </si>
  <si>
    <t>FUSIVEL TIPO NH 250A - TAMANHO 01 - FORNECIMENTO E INSTALACAO</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</si>
  <si>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</si>
  <si>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</si>
  <si>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</si>
  <si>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DE AÇO PRETO SEM COSTURA, CONEXÃO SOLDADA, DN 50 (2"), INSTALADO EM PRUMADAS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</si>
  <si>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</si>
  <si>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</si>
  <si>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LUVA DE CORRER, PVC, SERIE R, ÁGUA PLUVIAL, DN 75 MM, JUNTA ELÁSTICA, FORNECIDO E INSTALADO EM RAMAL DE ENCAMINHAMENTO. AF_12/2014</t>
  </si>
  <si>
    <t>TÊ DE INSPEÇÃO, PVC, SERIE R, ÁGUA PLUVIAL, DN 75 MM, JUNTA ELÁSTICA, FORNECIDO E INSTALADO EM RAMAL DE ENCAMINHAMENTO. AF_12/2014</t>
  </si>
  <si>
    <t>LUVA DE CORRER, PVC, SERIE R, ÁGUA PLUVIAL, DN 100 MM, JUNTA ELÁSTICA, FORNECIDO E INSTALADO EM RAMAL DE ENCAMINHAMENTO. AF_12/2014</t>
  </si>
  <si>
    <t>TÊ DE INSPEÇÃO, PVC, SERIE R, ÁGUA PLUVIAL, DN 100 MM, JUNTA ELÁSTICA, FORNECIDO E INSTALADO EM RAMAL DE ENCAMINHAMENTO.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</si>
  <si>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</si>
  <si>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</si>
  <si>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</si>
  <si>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</si>
  <si>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COTOVELO DE COBRE, 90 GRAUS, SEM ANEL DE SOLDA, DN 22 MM, INSTALADO EM PRUMADA - FORNECIMENTO E INSTALAÇÃO. AF_12/2015_P</t>
  </si>
  <si>
    <t>COTOVELO DE COBRE, 90 GRAUS, SEM ANEL DE SOLDA, DN 28 MM, INSTALADO EM PRUMADA - FORNECIMENTO E INSTALAÇÃO. AF_12/2015_P</t>
  </si>
  <si>
    <t>COTOVELO DE COBRE, 90 GRAUS, SEM ANEL DE SOLDA, DN 35 MM, INSTALADO EM PRUMADA - FORNECIMENTO E INSTALAÇÃO. AF_12/2015_P</t>
  </si>
  <si>
    <t>COTOVELO DE COBRE, 90 GRAUS, SEM ANEL DE SOLDA, DN 42 MM, INSTALADO EM PRUMADA - FORNECIMENTO E INSTALAÇÃO. AF_12/2015_P</t>
  </si>
  <si>
    <t>COTOVELO DE COBRE, 90 GRAUS, SEM ANEL DE SOLDA, DN 54 MM, INSTALADO EM PRUMADA - FORNECIMENTO E INSTALAÇÃO. AF_12/2015_P</t>
  </si>
  <si>
    <t>COTOVELO DE COBRE, 90 GRAUS, SEM ANEL DE SOLDA, DN 66 MM, INSTALADO EM PRUMADA - FORNECIMENTO E INSTALAÇÃO. AF_12/2015_P</t>
  </si>
  <si>
    <t>COTOVELO DE COBRE, 90 GRAUS, SEM ANEL DE SOLDA, DN 15 MM, INSTALADO EM RAMAL DE DISTRIBUIÇÃO - FORNECIMENTO E INSTALAÇÃO. AF_12/2015_P</t>
  </si>
  <si>
    <t>COTOVELO DE COBRE, 90 GRAUS, SEM ANEL DE SOLDA, DN 22 MM, INSTALADO EM RAMAL DE DISTRIBUIÇÃO - FORNECIMENTO E INSTALAÇÃO. AF_12/2015_P</t>
  </si>
  <si>
    <t>COTOVELO DE COBRE, 90 GRAUS, SEM ANEL DE SOLDA, DN 28 MM, INSTALADO EM RAMAL DE DISTRIBUIÇÃO - FORNECIMENTO E INSTALAÇÃO. AF_12/2015_P</t>
  </si>
  <si>
    <t>COTOVELO DE COBRE, 90 GRAUS, SEM ANEL DE SOLDA, DN 15 MM, INSTALADO EM RAMAL E SUB-RAMAL - FORNECIMENTO E INSTALAÇÃO. AF_12/2015_P</t>
  </si>
  <si>
    <t>COTOVELO DE COBRE, 90 GRAUS, SEM ANEL DE SOLDA, DN 22 MM, INSTALADO EM RAMAL E SUB-RAMAL - FORNECIMENTO E INSTALAÇÃO. AF_12/2015_P</t>
  </si>
  <si>
    <t>COTOVELO DE COBRE, 90 GRAUS, SEM ANEL DE SOLDA, DN 28 MM, INSTALADO EM RAMAL E SUB-RAMAL - FORNECIMENTO E INSTALAÇÃO. AF_12/2015_P</t>
  </si>
  <si>
    <t>NIPLE, EM FERRO GALVANIZADO, DN 50 (2"), CONEXÃO ROSQUEADA, INSTALADO EM PRUMADAS - FORNECIMENTO E INSTALAÇÃO. AF_12/2015</t>
  </si>
  <si>
    <t>NIPLE,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</si>
  <si>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</si>
  <si>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</si>
  <si>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</si>
  <si>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</si>
  <si>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</si>
  <si>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</si>
  <si>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</si>
  <si>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LUVA, EM FERRO GALVANIZADO, CONEXÃO ROSQUEADA, DN 15 (1/2"),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</si>
  <si>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</si>
  <si>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</si>
  <si>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</si>
  <si>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</si>
  <si>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80 (3"), CONEXÃO ROSQUEADA, INSTALADO EM PRUMADAS - FORNECIMENTO E INSTALAÇÃO. AF_12/2015</t>
  </si>
  <si>
    <t>UNIÃO, EM FERRO GALVANIZADO, CONEXÃO ROSQUEADA, DN 25 (1"), INSTALADO EM RAMAIS E SUB-RAMAIS DE GÁS - FORNECIMENTO E INSTALAÇÃO. AF_12/2015</t>
  </si>
  <si>
    <t>LUVA DE REDUÇÃO, EM FERRO GALVANIZADO, 2" X 1.1/2", CONEXÃO ROSQUEADA, INSTALADO EM PRUMADAS - FORNECIMENTO E INSTALAÇÃO. AF_12/2015</t>
  </si>
  <si>
    <t>LUVA DE REDUÇÃO, EM FERRO GALVANIZADO, 2" X 1.1/4", CONEXÃO ROSQUEADA, INSTALADO EM PRUMADAS - FORNECIMENTO E INSTALAÇÃO. AF_12/2015</t>
  </si>
  <si>
    <t>LUVA DE REDUÇÃO, EM FERRO GALVANIZADO, 2.1/2" X 2", CONEXÃO ROSQUEADA, INSTALADO EM PRUMADAS - FORNECIMENTO E INSTALAÇÃO. AF_12/2015</t>
  </si>
  <si>
    <t>LUVA DE REDUÇÃO, EM FERRO GALVANIZADO, 3" X 1.1/2", CONEXÃO ROSQUEADA, INSTALADO EM PRUMADAS - FORNECIMENTO E INSTALAÇÃO. AF_12/2015</t>
  </si>
  <si>
    <t>LUVA DE REDUÇÃO, EM FERRO GALVANIZADO, 3" X 2.1/2", CONEXÃO ROSQUEADA, INSTALADO EM PRUMADAS - FORNECIMENTO E INSTALAÇÃO. AF_12/2015</t>
  </si>
  <si>
    <t>LUVA DE REDUÇÃO, EM FERRO GALVANIZADO, 3/4" X 1/2", CONEXÃO ROSQUEADA, INSTALADO EM RAMAIS E SUB-RAMAIS DE GÁS - FORNECIMENTO E INSTALAÇÃO. AF_12/2015</t>
  </si>
  <si>
    <t>JUNTA DE EXPANSÃO EM BRONZE/LATÃO, PONTA X PONTA, DN 35 MM, INSTALADO EM PRUMADA   FORNECIMENTO E INSTALAÇÃO. AF_01/2016_P</t>
  </si>
  <si>
    <t>JUNTA DE EXPANSÃO EM BRONZE/LATÃO, PONTA X PONTA, DN 42 MM, INSTALADO EM PRUMADA   FORNECIMENTO E INSTALAÇÃO. AF_01/2016_P</t>
  </si>
  <si>
    <t>JUNTA DE EXPANSÃO EM BRONZE/LATÃO, PONTA X PONTA, DN 54 MM, INSTALADO EM PRUMADA   FORNECIMENTO E INSTALAÇÃO. AF_01/2016_P</t>
  </si>
  <si>
    <t>JUNTA DE EXPANSÃO EM BRONZE/LATÃO, PONTA X PONTA, DN 66 MM, INSTALADO EM PRUMADA   FORNECIMENTO E INSTALAÇÃO. AF_01/2016_P</t>
  </si>
  <si>
    <t>JUNTA DE EXPANSÃO EM COBRE, PONTA X PONTA, 22 MM, INSTALADO EM RAMAL E SUB-RAMAL   FORNECIMENTO E INSTALAÇÃO. AF_01/2016_P</t>
  </si>
  <si>
    <t>CURVA EM COBRE, 45 GRAUS, SEM ANEL DE SOLDA, BOLSA X BOLSA, DN 22 MM, INSTALADO EM PRUMADA   FORNECIMENTO E INSTALAÇÃO. AF_01/2016_P</t>
  </si>
  <si>
    <t>CURVA EM COBRE, 45 GRAUS, SEM ANEL DE SOLDA, BOLSA X BOLSA, DN 28 MM, INSTALADO EM PRUMADA   FORNECIMENTO E INSTALAÇÃO. AF_01/2016_P</t>
  </si>
  <si>
    <t>CURVA EM COBRE, 45 GRAUS, SEM ANEL DE SOLDA, BOLSA X BOLSA, DN 35 MM, INSTALADO EM PRUMADA   FORNECIMENTO E INSTALAÇÃO. AF_01/2016_P</t>
  </si>
  <si>
    <t>CURVA EM COBRE, 45 GRAUS, SEM ANEL DE SOLDA, BOLSA X BOLSA, DN 54 MM, INSTALADO EM PRUMADA   FORNECIMENTO E INSTALAÇÃO. AF_01/2016_P</t>
  </si>
  <si>
    <t>CURVA EM COBRE, 90 GRAUS, SEM ANEL DE SOLDA, BOLSA X BOLSA, DN 66 MM, INSTALADO EM PRUMADA   FORNECIMENTO E INSTALAÇÃO. AF_01/2016_P</t>
  </si>
  <si>
    <t>CAIXA DE INSPECAO EM ANEL DE CONCRETO PRE MOLDADO, COM 950MM DE ALTURA TOTAL. ANEIS COM ESP=50MM, DIAM.=600MM. EXCLUSIVE TAMPAO E ESCAVACAO - FORNECIMENTO E INSTALACAO</t>
  </si>
  <si>
    <t>TANQUE DE LOUÇA BRANCA COM COLUNA, 30L OU EQUIVALENTE - FORNECIMENTO E INSTALAÇÃO. AF_12/2013</t>
  </si>
  <si>
    <t>VÁLVULA EM METAL CROMADO 1.1/2" X 1.1/2" PARA TANQUE OU LAVATÓRIO, COM OU SEM LADRÃO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</si>
  <si>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</si>
  <si>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</si>
  <si>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DE MESA, 1/2" OU 3/4", PARA LAVATÓRIO, PADRÃO MÉDIO - FORNECIMENTO E INSTALAÇÃO. AF_12/2013</t>
  </si>
  <si>
    <t>VALVULA RETENCAO VERTICAL BRONZE (PN-16) 2.1/2" 200PSI - EXTREMIDADES COM ROSCA - FORNECIMENTO E INSTALACAO</t>
  </si>
  <si>
    <t>VALVULA DE RETENCAO VERTICAL BRONZE (PN-16) 1/2" 200 PSI - EXTREMIDADE COM ROSCA - FORNECIMENTO E INSTALACAO</t>
  </si>
  <si>
    <t>REGISTRO DE GAVETA BRUTO, LATÃO, ROSCÁVEL, 1/2", FORNECIDO E INSTALADO EM RAMAL DE ÁGUA. AF_12/2014</t>
  </si>
  <si>
    <t>REGISTRO DE GAVETA BRUTO, LATÃO, ROSCÁVEL, 3/4", FORNECIDO E INSTALADO EM RAMAL DE ÁGUA. AF_12/2014</t>
  </si>
  <si>
    <t>CHUMBAMENTO PONTUAL DE ABERTURA EM LAJE COM PASSAGEM DE MAIS DE 1 TUBO DE  DIAMETRO EQUIVALENTE IGUAL À  50 MM. AF_05/2015</t>
  </si>
  <si>
    <t>CHUMBAMENTO PONTUAL EM PASSAGEM DE TUBO COM DIÂMETROS ENTRE 40 MM E 75 MM. AF_05/2015</t>
  </si>
  <si>
    <t>RASGO EM ALVENARIA PARA RAMAIS/ DISTRIBUIÇÃO COM DIÂMETROS MAIORES QUE 40 MM E MENORES OU IGUAIS A 75 MM. AF_05/2015</t>
  </si>
  <si>
    <t>INSTALACAO DE COMPRESSOR DE AR, POTENCIA &lt;= 5 CV</t>
  </si>
  <si>
    <t>INSTALACAO DE COMPRESSOR DE AR, POTENCIA &gt; 5 E &lt;= 10 CV</t>
  </si>
  <si>
    <t>INSTALACAO DE CONJ.MOTO BOMBA SUBMERSIVEL DE 11 A 25 CV</t>
  </si>
  <si>
    <t>INSTALACAO DE CONJ.MOTO BOMBA SUBMERSIVEL DE 26 A 50 CV</t>
  </si>
  <si>
    <t>INSTALACAO DE CONJ.MOTO BOMBA SUBMERSIVEL DE 51 A 100 CV</t>
  </si>
  <si>
    <t>INSTALACAO DE CONJ.MOTO BOMBA HORIZONTAL DE 12,5 A 25 CV</t>
  </si>
  <si>
    <t>INSTALACAO DE CONJ.MOTO BOMBA HORIZONTAL DE 30 A 75 CV</t>
  </si>
  <si>
    <t>INSTALACAO DE CONJ.MOTO BOMBA HORIZONTAL DE 100 A 150 CV</t>
  </si>
  <si>
    <t>INSTALACAO DE CONJ.MOTO BOMBA SUBMERSO DE 6 A 25 CV</t>
  </si>
  <si>
    <t>INSTALACAO DE CONJ.MOTO BOMBA SUBMERSO DE 26 A 50 CV</t>
  </si>
  <si>
    <t>FORNECIMENTO E INSTALACAO DE TALHA E TROLEY MANUAL DE 1 TONELADA</t>
  </si>
  <si>
    <t>ESCAVACAO E CARGA MATERIAL 1A CATEGORIA, UTILIZANDO TRATOR DE ESTEIRAS DE 110 A 160HP COM LAMINA, PESO OPERACIONAL * 13T  E PA CARREGADEIRA COM 170 HP.</t>
  </si>
  <si>
    <t>ESCAVACAO, CARGA E TRANSPORTE DE  MATERIAL DE 1A CATEGORIA COM TRATOR SOBRE ESTEIRAS 347 HP E CACAMBA 6M3,  DMT 50 A 200M</t>
  </si>
  <si>
    <t>ESCAVACAO MECANICA DE MATERIAL 1A. CATEGORIA, PROVENIENTE DE CORTE DE SUBLEITO (C/TRATOR ESTEIRAS  160HP)</t>
  </si>
  <si>
    <t>ESCAVACAO MECANICA DE VALA EM MATERIAL 2A. CATEGORIA DE 2,01 ATE 4,00 M DE PROFUNDIDADE COM UTILIZACAO DE ESCAVADEIRA HIDRAULICA</t>
  </si>
  <si>
    <t>ESCAVACAO MECANICA DE VALA EM MATERIAL 2A. CATEGORIA DE 4,01 ATE 6,00 M DE PROFUNDIDADE COM UTILIZACAO DE ESCAVADEIRA HIDRAULICA</t>
  </si>
  <si>
    <t>ESCAVAÇÃO MANUAL DE VALA/CAVA EM LODO, ENTRE 3 E 4,5M DE PROFUNDIDADE</t>
  </si>
  <si>
    <t>MARROAMENTO DE MATERIAL DE 2A CATEGORIA, ROCHA DECOMPOSTA PARA REDUÇÃO A PEDRA-DE-MÃO</t>
  </si>
  <si>
    <t>ESCAVAÇÃO MECANIZADA DE VALA COM PROF. ATÉ 1,5 M(MÉDIA ENTRE MONTANTE E JUSANTE/UMA COMPOSIÇÃO POR TRECHO), COM ESCAVADEIRA HIDRÁULICA (0,8 M3/111 HP), LARG. DE 1,5M A 2,5 M, EM SOLO DE 1A CATEGORIA, LOCAIS COM BAIXO NÍVEL DE INTERFERÊNCIA. AF_01/2015</t>
  </si>
  <si>
    <t>ATERRO COM AREIA COM ADENSAMENTO HIDRAULICO</t>
  </si>
  <si>
    <t>UMEDECIMENTO DE MATERIAL PARA FECHAMENTO DE VALAS.</t>
  </si>
  <si>
    <t>CARGA, MANOBRAS E DESCARGA DE BRITA PARA TRATAMENTOS SUPERFICIAIS, COM CAMINHAO BASCULANTE 6 M3, DESCARGA EM DISTRIBUIDOR</t>
  </si>
  <si>
    <t>FORNECIMENTO E ASSENTAMENTO DE BRITA 2-DRENOS E FILTROS   MM</t>
  </si>
  <si>
    <t>RETIRADA DE DIVISORIAS EM CHAPAS DE MADEIRA, COM MONTANTES METALICOS</t>
  </si>
  <si>
    <t>DIVISORIA EM MADEIRA COMPENSADA RESINADA ESPESSURA 6MM, ESTRUTURADA EM MADEIRA DE LEI 3"X3"</t>
  </si>
  <si>
    <t>DIVISORIA EM GRANITO BRANCO POLIDO, ESP = 3CM, ASSENTADO COM ARGAMASSA TRACO 1:4, ARREMATE EM CIMENTO BRANCO, EXCLUSIVE FERRAGENS</t>
  </si>
  <si>
    <t>BASE DE SOLO CIMENTO 6% COM MISTURA EM USINA, COMPACTACAO 100% PROCTOR NORMAL, EXCLUSIVE ESCAVACAO, CARGA E TRANSPORTE DO SOLO</t>
  </si>
  <si>
    <t>REGULARIZACAO E COMPACTACAO DE SUBLEITO ATE 20 CM DE ESPESSURA</t>
  </si>
  <si>
    <t>BASE SOLO ESTABIL C/ MATERIAIS MISTURADOS NA USINA / TRANSP AGUA EXCL. ESCAV., CARGA E TRANSPORTE DOS SOLOS UTILIZADOS E BRITA</t>
  </si>
  <si>
    <t>CORTE E PREPARO DE CORDAO DE PEDRA PARA PAVIMENTO POLIEDRICO</t>
  </si>
  <si>
    <t>CAPA SELANTE COMPREENDENDO APLICAÇÃO DE ASFALTO NA PROPORÇÃO DE 0,7 A 1,5L / M2, DISTRIBUIÇÃO DE AGREGADOS DE 5 A 15KG/M2 E COMPACTAÇÃO COM ROLO - COM USO DA EMULSAO RR-2C, INCLUSO APLICACAO E COMPACTACAO</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</si>
  <si>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</si>
  <si>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</si>
  <si>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</si>
  <si>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</si>
  <si>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</si>
  <si>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DE 20 X 10 CM, ESPESSURA 10 CM. AF_12/2015</t>
  </si>
  <si>
    <t>USINAGEM DE CBUQ COM CAP 50/70, PARA CAPA DE ROLAMENTO</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</si>
  <si>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</si>
  <si>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</si>
  <si>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PINTURA COM TINTA TEXTURIZADA ACRÍLICA EM PAREDES EXTERNAS DE CASAS, UMA COR. AF_06/2014</t>
  </si>
  <si>
    <t>APLICAÇÃO MANUAL DE PINTURA COM TINTA TEXTURIZADA ACRÍLICA EM PAREDES EXTERNAS DE CASAS, DUAS CORES. AF_06/2014</t>
  </si>
  <si>
    <t>APLICAÇÃO MANUAL DE PINTURA COM TINTA TEXTURIZADA ACRÍLICA EM MOLDURAS DE EPS, PRÉ-FABRICADOS, OU OUTROS. AF_06/2014</t>
  </si>
  <si>
    <t>TRATAMENTO EM  CONCRETO COM ESTUQUE E LIXAMENTO</t>
  </si>
  <si>
    <t>PINTURA EM VERNIZ SINTETICO BRILHANTE EM MADEIRA, TRES DEMAOS</t>
  </si>
  <si>
    <t>FUNDO PREPARADOR PRIMER A BASE DE EPOXI, PARA ESTRUTURA METALICA, UMA DEMAO, ESPESSURA DE 25 MICRA.</t>
  </si>
  <si>
    <t>FUNDO ANTICORROSIVO A BASE DE OXIDO DE FERRO (ZARCAO), DUAS DEMAOS</t>
  </si>
  <si>
    <t>FUNDO ANTICORROSIVO A BASE DE OXIDO DE FERRO (ZARCAO), UMA DEMAO</t>
  </si>
  <si>
    <t>PINTURA A OLEO BRILHANTE SOBRE SUPERFICIE METALICA, UMA DEMAO INCLUSO UMA DEMAO DE FUNDO ANTICORROSIVO</t>
  </si>
  <si>
    <t>PINTURA ACRILICA DE FAIXAS DE DEMARCACAO EM QUADRA POLIESPORTIVA, 5 CM DE LARGURA</t>
  </si>
  <si>
    <t>PISO EM TACO DE MADEIRA 7X21CM, FIXADO COM COLA BASE DE PVA</t>
  </si>
  <si>
    <t>ASSENTAMENTO DE PISO DE BORRACHA PASTILHADA FIXADO COM COLA</t>
  </si>
  <si>
    <t>PISO INDUSTRIAL DE ALTA RESISTENCIA, ESPESSURA 8MM, INCLUSO JUNTAS DE DILATACAO PLASTICAS E POLIMENTO MECANIZADO</t>
  </si>
  <si>
    <t>APLICACAO DE TINTA A BASE DE EPOXI SOBRE PISO</t>
  </si>
  <si>
    <t>RODAPE EM MADEIRA, ALTURA 7CM, FIXADO EM PECAS DE MADEIRA</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</si>
  <si>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</si>
  <si>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</si>
  <si>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</si>
  <si>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</si>
  <si>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</si>
  <si>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</si>
  <si>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</si>
  <si>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</si>
  <si>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</si>
  <si>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</si>
  <si>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</si>
  <si>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</si>
  <si>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</si>
  <si>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</si>
  <si>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</si>
  <si>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</si>
  <si>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</si>
  <si>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</si>
  <si>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</si>
  <si>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</si>
  <si>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</si>
  <si>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</si>
  <si>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</si>
  <si>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</si>
  <si>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APICOAMENTO MANUAL DE SUPERFICIE DE CONCRETO</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</si>
  <si>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</si>
  <si>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</si>
  <si>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ASSENTAMENTO DE PEITORIL COM ARGAMASSA DE CIMENTO COLANTE</t>
  </si>
  <si>
    <t>ISOLAMENTO TERMICO COM MANTA DE LA DE VIDRO, ESPESSURA 2,5CM</t>
  </si>
  <si>
    <t>REPARO/COLAGEM DE ESTRUTURAS DE CONCRETO COM ADESIVO ESTRUTURAL A BASE DE EPOXI, E=2 MM</t>
  </si>
  <si>
    <t>ESTUCAMENTO, PARA QUALQUER REVESTIMENTO, EM TETO DO SISTEMA DE PAREDES DE CONCRETO. AF_06/2015</t>
  </si>
  <si>
    <t>ARGAMASSA TRAÇO 1:3:12 (CIMENTO, CAL E AREIA MÉDIA) PARA EMBOÇO/MASSA ÚNICA/ASSENTAMENTO DE ALVENARIA DE VEDAÇÃO, PREPARO MANUAL.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</si>
  <si>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</si>
  <si>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</si>
  <si>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</si>
  <si>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</si>
  <si>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</si>
  <si>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</si>
  <si>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</si>
  <si>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</si>
  <si>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2 M³/H DE ARGAMASSA. AF_06/2014</t>
  </si>
  <si>
    <t>TRANSPORTE HORIZONTAL, TUBOS DE PVC SÉRIE NORMAL - ESGOTO PREDIAL, OU REFORÇADO PARA ESGOTO OU ÁGUAS PLUVIAIS PREDIAL, COM DIÂMETRO MENOR OU IGUAL A 75 MM, MANUAL, 30M. AF_06/2015</t>
  </si>
  <si>
    <t>LIMPEZA DE SUPERFICIES COM JATO DE ALTA PRESSAO DE AR E AGUA</t>
  </si>
  <si>
    <t>LIMPEZA DE REVESTIMENTO EM PAREDE C/ SOLUCAO DE ACIDO MURIATICO/AMONIA</t>
  </si>
  <si>
    <t>REVESTIMENTO DE POCOS C/ TUBOS DE CONCRETO</t>
  </si>
  <si>
    <t>TRANSPORTE DE TUBOS DE PVC DN 1000</t>
  </si>
  <si>
    <t>TRANSPORTE DE TUBOS DE PVC DN 900</t>
  </si>
  <si>
    <t>TRANSPORTE DE TUBOS DE PVC DN 800</t>
  </si>
  <si>
    <t>TRANSPORTE DE TUBOS DE PVC DN 700</t>
  </si>
  <si>
    <t>TRANSPORTE DE TUBOS DE PVC DN 600</t>
  </si>
  <si>
    <t>TRANSPORTE DE TUBOS DE PVC DN 500</t>
  </si>
  <si>
    <t>TRANSPORTE DE TUBOS DE PVC DN 400</t>
  </si>
  <si>
    <t>TRANSPORTE DE TUBOS DE FERRO DUTIL DN 1200</t>
  </si>
  <si>
    <t>TRANSPORTE DE TUBOS DE FERRO DUTIL DN 1100</t>
  </si>
  <si>
    <t>TRANSPORTE DE TUBOS DE FERRO DUTIL DN 1000</t>
  </si>
  <si>
    <t>TRANSPORTE DE TUBOS DE FERRO DUTIL DN 900</t>
  </si>
  <si>
    <t>TRANSPORTE DE TUBOS DE FERRO DUTIL DN 800</t>
  </si>
  <si>
    <t>TRANSPORTE DE TUBOS DE FERRO DUTIL DN 700</t>
  </si>
  <si>
    <t>TRANSPORTE DE TUBOS DE FERRO DUTIL DN 600</t>
  </si>
  <si>
    <t>TRANSPORTE DE TUBOS DE FERRO DUTIL DN 500</t>
  </si>
  <si>
    <t>TRANSPORTE DE TUBOS DE FERRO DUTIL DN 450</t>
  </si>
  <si>
    <t>TRANSPORTE DE TUBOS DE FERRO DUTIL DN 400</t>
  </si>
  <si>
    <t>TRANSPORTE DE TUBOS DE FERRO DUTIL DN 350</t>
  </si>
  <si>
    <t>TRANSPORTE DE TUBOS DE FERRO DUTIL DN 300</t>
  </si>
  <si>
    <t>TRANSPORTE DE TUBOS DE FERRO DUTIL DN 250</t>
  </si>
  <si>
    <t>TRANSPORTE DE TUBOS DE FERRO DUTIL DN 200</t>
  </si>
  <si>
    <t>TRANSPORTE DE TUBOS DE FERRO DUTIL DN 150</t>
  </si>
  <si>
    <t>TRANSPORTE DE TUBOS DE PVC DN 350</t>
  </si>
  <si>
    <t>TRANSPORTE DE TUBOS DE PVC DN 300</t>
  </si>
  <si>
    <t>TRANSPORTE DE TUBOS DE PVC DN 250</t>
  </si>
  <si>
    <t>TRANSPORTE DE TUBOS DE PVC DN 200</t>
  </si>
  <si>
    <t>TRANSPORTE DE TUBOS DE FERRO DUTIL DN 100</t>
  </si>
  <si>
    <t>TRANSPORTE DE TUBOS DE FERRO DUTIL DN 75</t>
  </si>
  <si>
    <t>MÃO FRANCESA EM BARRA DE FERRO CHATO RETANGULAR 2" X 1/4", REFORÇADA, 40 X 30 CM</t>
  </si>
  <si>
    <t>MÃO FRANCESA EM BARRA DE FERRO CHATO RETANGULAR 2" X 1/4", REFORÇADA, 30 X 25 CM</t>
  </si>
  <si>
    <t>DEMOLICAO DE ALVENARIA ESTRUTURAL DE BLOCOS VAZADOS DE CONCRETO</t>
  </si>
  <si>
    <t>DEMOLICAO DE ALVENARIA DE ELEMENTOS CERAMICOS VAZADOS</t>
  </si>
  <si>
    <t>DEMOLICAO DE VERGAS, CINTAS E PILARETES DE CONCRETO</t>
  </si>
  <si>
    <t>RETIRADA DE ALVENARIA DE TIJOLOS DE VIDRO</t>
  </si>
  <si>
    <t>RETIRADA DE PLACAS DIVISORIAS DE GRANILITE</t>
  </si>
  <si>
    <t>DEMOLICAO DE TELHAS CERAMICAS OU DE VIDRO</t>
  </si>
  <si>
    <t>RETIRADA DE ESTRUTURA DE MADEIRA PONTALETEADA PARA TELHAS CERAMICAS OU DE VIDRO</t>
  </si>
  <si>
    <t>RETIRADA DE ESTRUTURA DE MADEIRA COM TESOURAS PARA TELHAS CERAMICAS OU DE VIDRO</t>
  </si>
  <si>
    <t>RETIRADA DE ENTARUGAMENTO DE FORRO</t>
  </si>
  <si>
    <t>RETIRADA DE FORRO EM REGUAS DE PVC, INCLUSIVE RETIRADA DE PERFIS</t>
  </si>
  <si>
    <t>DEMOLICAO DE PISO DE ALTA RESISTENCIA</t>
  </si>
  <si>
    <t>DEMOLICAO DE REVESTIMENTO DE ARGAMASSA DE CAL E AREIA</t>
  </si>
  <si>
    <t>REMOCAO DE PINTURAS COM JATEAMENTO DE AREIA, EM SUPERFICIES METALICAS</t>
  </si>
  <si>
    <t>DEMOLICAO DE ALVENARIA DE TIJOLOS MACICOS S/REAPROVEITAMENTO</t>
  </si>
  <si>
    <t>DEMOLICAO DE ALVENARIA DE TIJOLOS FURADOS S/REAPROVEITAMENTO</t>
  </si>
  <si>
    <t>RETIRADA DE APARELHOS DE ILUMINACAO C/ REAPROVEITAMENTO DE LAMPADAS</t>
  </si>
  <si>
    <t>DEMOLICAO DE DIVISORIAS EM PLACAS DE MARMORITE OU DE CONCRETO</t>
  </si>
  <si>
    <t>DEMOLICAO MANUAL DE ESTRUTURA DE CONCRETO ARMADO</t>
  </si>
  <si>
    <t>REMOCAO DE FORRO DE MADEIRA (LAMBRI) C/ REAPROVEITAMENTO</t>
  </si>
  <si>
    <t>DEMOLICAO DE FORRO DE GESSO</t>
  </si>
  <si>
    <t>REMOCAO DE DISPOSITIVOS PARA FUNCIONAMENTO DE APARELHOS SANITARIOS</t>
  </si>
  <si>
    <t>REMOCAO DE CALHAS E CONDUTORES DE AGUAS PLUVIAIS</t>
  </si>
  <si>
    <t>REMOCAO DE AZULEJO E SUBSTRATO DE ADERENCIA EM ARGAMASSA</t>
  </si>
  <si>
    <t>REMOCAO DE PISO EM PLACAS DE BORRACHA COLADA</t>
  </si>
  <si>
    <t>REMOCAO DE DISPOSITIVOS PARA FUNCIONAMENTO DE PIA DE COZINHA</t>
  </si>
  <si>
    <t>ISOLAMENTO DE OBRA COM TELA PLASTICA COM MALHA DE 5MM</t>
  </si>
  <si>
    <t>ENSAIO DE RECEBIMENTO E ACEITACAO DE CIMENTO PORTLAND</t>
  </si>
  <si>
    <t>ENSAIO DE RECEBIMENTO E ACEITACAO DE AGREGADO GRAUDO</t>
  </si>
  <si>
    <t>ENSAIO DE PAVIMENTO DE CONCRETO</t>
  </si>
  <si>
    <t>ENSAIOS DE PAVIMENTO DE CONCRETO COMPACTADO COM ROLO</t>
  </si>
  <si>
    <t>ENSAIOS DE SUB BASE DE SOLO MELHORADO COM CIMENTO</t>
  </si>
  <si>
    <t>ENSAIO DE BASE DE SOLO MELHORADO COM CIMENTO</t>
  </si>
  <si>
    <t>ENSAIOS DE BASE DE SOLO CIMENTO</t>
  </si>
  <si>
    <t>ENSAIO DE VISCOSIDADE SAYBOLT - FUROL - MATERIAL BETUMINOSO</t>
  </si>
  <si>
    <t>ENSAIO DE LIMITE DE LIQUIDEZ - SOLOS</t>
  </si>
  <si>
    <t>ENSAIO DE LIMITE DE PLASTICIDADE - SOLOS</t>
  </si>
  <si>
    <t>ENSAIO DE COMPACTACAO - AMOSTRAS NAO TRABALHADAS - ENERGIA MODIFICADA - SOLOS</t>
  </si>
  <si>
    <t>ENSAIO DE COMPACTACAO - AMOSTRAS TRABALHADAS - SOLOS</t>
  </si>
  <si>
    <t>ENSAIO DE MASSA ESPECIFICA - IN SITU - METODO FRASCO DE AREIA - SOLOS</t>
  </si>
  <si>
    <t>ENSAIO DE MASSA ESPECIFICA - IN SITU - EMPREGO DO OLEO - SOLOS</t>
  </si>
  <si>
    <t>ENSAIO DE TEOR DE UMIDADE - METODO EXPEDITO DO ALCOOL - SOLOS</t>
  </si>
  <si>
    <t>ENSAIO DE TEOR DE UMIDADE - PROCESSO SPEEDY - SOLOS E AGREGADOS MIUDOS</t>
  </si>
  <si>
    <t>ENSAIO DE TEOR DE UMIDADE - EM LABORATORIO - SOLOS</t>
  </si>
  <si>
    <t>ENSAIO DE PONTO DE FULGOR - MATERIAL BETUMINOSO</t>
  </si>
  <si>
    <t>ENSAIO DE CONTROLE DE TAXA DE APLICACAO DE LIGANTE BETUMINOSO</t>
  </si>
  <si>
    <t>ENSAIO DE RESISTENCIA A TRACAO NA FLEXAO DE CONCRETO</t>
  </si>
  <si>
    <t>ENSAIO DE PERCENTAGEM DE BETUME - MISTURAS BETUMINOSAS</t>
  </si>
  <si>
    <t>ENSAIO DE ADESIVIDADE - RESISTENCIA A AGUA - EMULSAO ASFALTICA</t>
  </si>
  <si>
    <t>PREPARACAO DE AMOSTRAS PARA ENSAIO DE CARACTERIZACAO - SOLOS</t>
  </si>
  <si>
    <t>ENSAIO DE DETERMINACAO DO INDICE DE FORMA - AGREGADOS</t>
  </si>
  <si>
    <t>ENSAIO DE MOLDAGEM E CURA DE SOLO CIMENTO</t>
  </si>
  <si>
    <t>ENSAIO DE COMPRESSAO AXIAL DE SOLO CIMENTO</t>
  </si>
  <si>
    <t>ENSAIO DE DETERMINACAO DA TAXA DE ESPALHAMENTO DO AGREGADO</t>
  </si>
  <si>
    <t>ENSAIO DE CONTROLE DO GRAU DE COMPACTACAO DA MISTURA ASFALTICA</t>
  </si>
  <si>
    <t>ENSAIO DE ABATIMENTO DO TRONCO DE CONE</t>
  </si>
  <si>
    <t>MOBILIZACAO E INSTALACAO DE 01 EQUIPAMENTO DE SONDAGEM, DISTANCIA ATE 10KM</t>
  </si>
  <si>
    <t>LOCAÇÃO DE REDES DE ÁGUA OU DE ESGOTO</t>
  </si>
  <si>
    <t>CERCA COM MOUROES DE MADEIRA ROLICA, DIAMETRO 11CM, ESPACAMENTO DE 2M, ALTURA LIVRE DE 1M, CRAVADOS 0,5M, COM 5 FIOS DE ARAME FARPADO Nº 14 CLASSE 250</t>
  </si>
  <si>
    <t>PLANTIO DE CERCA VIVA COM ARBUSTOS DE ALTURA 50 A 100CM, COM 4UN/M</t>
  </si>
  <si>
    <t>CERCA COM MOUROES DE CONCRETO, RETO, ESPACAMENTO DE 3M, CRAVADOS 0,5M, COM 4 FIOS DE ARAME FARPADO Nº 14 CLASSE 250</t>
  </si>
  <si>
    <t>GRADE EM MADEIRA PARA PROTECAO DE MUDAS DE ARVORES</t>
  </si>
  <si>
    <t>PLANTIO DE ARBUSTO COM ALTURA 50 A 100CM, EM CAVA DE 60X60X60CM</t>
  </si>
  <si>
    <t>PODA DE ARVORES, COM LIMPEZA DE GALHOS SECOS E RETIRADA DE PARASITAS, INCLUINDO REMOCAO DE ENTULHO</t>
  </si>
  <si>
    <t>OPERADOR DE DEMARCADORA DE FAIXAS COM ENCARGOS COMPLEMENTARES</t>
  </si>
  <si>
    <t>!EM PROCESSO DE DESATIVACAO! DIVISORIA COLMEIA CEGA COM MONTANTE E RODAPE DE ALUMINIO ANODIZADO SIMPLES (SEM COLOCACAO)</t>
  </si>
  <si>
    <t>!EM PROCESSO DE DESATIVACAO! ESCAVADEIRA HIDRAULICA SOBRE ESTEIRAS DE 99 HP, PESO OPERACIONAL DE *16* T E CAPACIDADE DE 0,85 A 1,00 M3 (LOCACAO COM OPERADOR, COMBUSTIVEL E MANUTENCAO)</t>
  </si>
  <si>
    <t>!EM PROCESSO DE DESATIVACAO! LUMINARIA FECHADA P/ ILUMINACAO PUBLICA, TIPO ABL 50/F OU EQUIV, P/ LAMPADA A VAPOR DE MERCURIO 400W</t>
  </si>
  <si>
    <t>!EM PROCESSO DE DESATIVACAO! TERMINAL DE PORCELANA (MUFLA) UNIPOLAR, USO EXTERNO, TENSAO 3,6/6 KV, PARA CABO DE 10/16 MM2, COM ISOLAMENTO EPR</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</si>
  <si>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</si>
  <si>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</si>
  <si>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</si>
  <si>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</si>
  <si>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</si>
  <si>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</si>
  <si>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</si>
  <si>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</si>
  <si>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</si>
  <si>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</si>
  <si>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</si>
  <si>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</si>
  <si>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</si>
  <si>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</si>
  <si>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</si>
  <si>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</si>
  <si>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</si>
  <si>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</si>
  <si>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</si>
  <si>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</si>
  <si>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</si>
  <si>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</si>
  <si>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</si>
  <si>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</si>
  <si>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</si>
  <si>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</si>
  <si>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</si>
  <si>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</si>
  <si>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</si>
  <si>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</si>
  <si>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</si>
  <si>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</si>
  <si>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</si>
  <si>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</si>
  <si>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</si>
  <si>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</si>
  <si>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</si>
  <si>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</si>
  <si>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</si>
  <si>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</si>
  <si>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</si>
  <si>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</si>
  <si>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ACESSORIO INICIADOR NAO ELETRICO, TUBO DE 6 M, TEMPO DE RETARDO DE *160* MS</t>
  </si>
  <si>
    <t>ADAPTADOR PVC SOLDAVEL, COM FLANGES LIVRES, 40 MM X 1  1/4", PARA CAIXA D' AGUA</t>
  </si>
  <si>
    <t>ADAPTADOR PVC SOLDAVEL, COM FLANGES LIVRES, 50 MM X 1  1/2", PARA CAIXA D' AGUA</t>
  </si>
  <si>
    <t>ADAPTADOR PVC SOLDAVEL, COM FLANGES LIVRES, 75 MM X 2  1/2",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</si>
  <si>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</si>
  <si>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</si>
  <si>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</si>
  <si>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</si>
  <si>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</si>
  <si>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</si>
  <si>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85 MM X 3", PARA CAIXA D' AGUA</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</si>
  <si>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</si>
  <si>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</si>
  <si>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</si>
  <si>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75 / DE  85 MM</t>
  </si>
  <si>
    <t>ADAPTADOR, PVC PBA, PONTA/ROSCA, JE, DN 50 / DE  60 MM</t>
  </si>
  <si>
    <t>ADAPTADOR, PVC PBA, PONTA/ROSCA, JE, DN 75 / DE  85 MM</t>
  </si>
  <si>
    <t>ADESIVO LIQUIDO A BASE DE RESINAS PARA COLAGEM DE ESPUMA DE ISOLAMENTO TERMICO FLEXIVEL</t>
  </si>
  <si>
    <t>ADESIVO/COLA PARA EPS (ISOPOR) E OUTROS MATERIAIS</t>
  </si>
  <si>
    <t>ADITIVO ACELERADOR DE PEGA E ENDURECIMENTO PARA ARGAMASSAS E CONCRETOS</t>
  </si>
  <si>
    <t>ADITIVO ADESIVO LIQUIDO PARA ARGAMASSAS DE REVESTIMENTOS CIMENTICIOS</t>
  </si>
  <si>
    <t>ADITIVO IMPERMEABILIZANTE DE PEGA NORMAL PARA ARGAMASSAS E  CONCRETOS SEM ARMACAO</t>
  </si>
  <si>
    <t>ADITIVO PLASTIFICANTE E ESTABILIZADOR PARA ARGAMASSAS DE ASSENTAMENTO E REBOCO</t>
  </si>
  <si>
    <t>ADITIVO PLASTIFICANTE RETARDADOR DE PEGA E REDUTOR DE AGUA PARA CONCRETO</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</si>
  <si>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</si>
  <si>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</si>
  <si>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</si>
  <si>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</si>
  <si>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</si>
  <si>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</si>
  <si>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</si>
  <si>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ALMOXARIFE (MENSALISTA)</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</si>
  <si>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</si>
  <si>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</si>
  <si>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</si>
  <si>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</si>
  <si>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</si>
  <si>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</si>
  <si>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</si>
  <si>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</si>
  <si>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</si>
  <si>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</si>
  <si>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</si>
  <si>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</si>
  <si>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</si>
  <si>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</si>
  <si>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</si>
  <si>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</si>
  <si>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</si>
  <si>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</si>
  <si>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</si>
  <si>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</si>
  <si>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</si>
  <si>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</si>
  <si>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</si>
  <si>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</si>
  <si>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EXPANSAO EM COBRE, ENGATE RAPIDO 1 1/2", PARA EMPATACAO MANGUEIRA DE COMBATE A INCENDIO PREDIAL</t>
  </si>
  <si>
    <t>ANEL DE EXPANSAO EM COBRE, ENGATE RAPIDO 2 1/2", PARA EMPATACAO MANGUEIRA DE COMBATE A INCENDIO PREDIAL</t>
  </si>
  <si>
    <t>APARELHO CORTE OXI-ACETILENO PARA SOLDA E CORTE CONTENDO MACARICO SOLDA, BICO DE CORTE, CILINDROS, REGULADORES, MANGUEIRAS E CARRINHO</t>
  </si>
  <si>
    <t>APONTADOR OU APROPRIADOR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</si>
  <si>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</si>
  <si>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</si>
  <si>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</si>
  <si>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</si>
  <si>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</si>
  <si>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</si>
  <si>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</si>
  <si>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</si>
  <si>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ARAME GALVANIZADO  8 BWG, D = 4,19MM (0,101 KG/M)</t>
  </si>
  <si>
    <t>ARAME RECOZIDO 16 BWG, 1,60 MM (0,016 KG/M)</t>
  </si>
  <si>
    <t>AREIA AMARELA, AREIA BARRADA OU ARENOSO (RETIRADA NO AREAL, SEM TRANSPORTE)</t>
  </si>
  <si>
    <t>ARGAMASSA INDUSTRIALIZADA MULTIUSO, PARA REVESTIMENTO INTERNO E EXTERNO E ASSENTAMENTO DE BLOCOS DIVERSOS</t>
  </si>
  <si>
    <t>ARGAMASSA PISO SOBRE PISO</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</si>
  <si>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</si>
  <si>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</si>
  <si>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</si>
  <si>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</si>
  <si>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</si>
  <si>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</si>
  <si>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</si>
  <si>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</si>
  <si>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ARQUITETO JUNIOR (MENSALISTA)</t>
  </si>
  <si>
    <t>ARQUITETO PLENO (MENSALISTA)</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</si>
  <si>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</si>
  <si>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</si>
  <si>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</si>
  <si>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</si>
  <si>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</si>
  <si>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</si>
  <si>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</si>
  <si>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</si>
  <si>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</si>
  <si>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</si>
  <si>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</si>
  <si>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</si>
  <si>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</si>
  <si>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ASSENTO  VASO SANITARIO INFANTIL EM PLASTICO BRANCO</t>
  </si>
  <si>
    <t>AUTOMATICO DE BOIA SUPERIOR / INFERIOR, *15* A / 250 V</t>
  </si>
  <si>
    <t>AUXILIAR DE ESCRITORIO (MENSALISTA)</t>
  </si>
  <si>
    <t>AVENTAL DE SEGURANCA DE RASPA DE COURO 1,00 X 0,60 M</t>
  </si>
  <si>
    <t>BACIA SANITARIA (VASO) CONVENCIONAL PARA PCD COM FURO FRONTAL, DE LOUCA BRANCA, COM ASSENTO</t>
  </si>
  <si>
    <t>BACIA SANITARIA (VASO) CONVENCIONAL PARA PCD SEM FURO FRONTAL, DE LOUCA BRANCA, SEM ASSENTO</t>
  </si>
  <si>
    <t>BANCADA/ BANCA EM MARMORE, POLIDO, BRANCO COMUM, E=  *3* CM</t>
  </si>
  <si>
    <t>BANCO ARTICULADO PARA BANHO, EM ACO INOX POLIDO, 70* CM X 45*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</si>
  <si>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</si>
  <si>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</si>
  <si>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</si>
  <si>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</si>
  <si>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</si>
  <si>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</si>
  <si>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</si>
  <si>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</si>
  <si>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</si>
  <si>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</si>
  <si>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</si>
  <si>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</si>
  <si>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</si>
  <si>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</si>
  <si>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</si>
  <si>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</si>
  <si>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</si>
  <si>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</si>
  <si>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</si>
  <si>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</si>
  <si>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</si>
  <si>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BATENTE/ PORTAL/ ADUELA/MARCO MACICO, E= *3* CM, L= *15* CM, *60 CM A 120* CM  X *210* CM, EM PINUS/ TAUARI/ VIROLA OU EQUIVALENTE DA REGIAO</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</si>
  <si>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</si>
  <si>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</si>
  <si>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</si>
  <si>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</si>
  <si>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</si>
  <si>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</si>
  <si>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</si>
  <si>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</si>
  <si>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</si>
  <si>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</si>
  <si>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</si>
  <si>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</si>
  <si>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</si>
  <si>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</si>
  <si>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</si>
  <si>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</si>
  <si>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</si>
  <si>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</si>
  <si>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</si>
  <si>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</si>
  <si>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</si>
  <si>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</si>
  <si>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</si>
  <si>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</si>
  <si>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</si>
  <si>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</si>
  <si>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</si>
  <si>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</si>
  <si>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</si>
  <si>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</si>
  <si>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</si>
  <si>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</si>
  <si>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</si>
  <si>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</si>
  <si>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</si>
  <si>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</si>
  <si>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</si>
  <si>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</si>
  <si>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VIDRO INCOLOR, CANELADO, DE *19 X 19 X 8* CM</t>
  </si>
  <si>
    <t>BLOCO DE VIDRO/ELEMENTO VAZADO INCOLOR, VENEZIANA, DE *20 X 20 X 6*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</si>
  <si>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</si>
  <si>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</si>
  <si>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</si>
  <si>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</si>
  <si>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</si>
  <si>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</si>
  <si>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</si>
  <si>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CELULAR AUTOCLAVADO 20 X 30 X 60 CM</t>
  </si>
  <si>
    <t>BLOCO VEDACAO CONCRETO 14 X 19 X 29 CM (CLASSE D - NBR 6136)</t>
  </si>
  <si>
    <t>BLOCO VEDACAO CONCRETO 14 X 19 X 39 CM (CLASSE D - NBR 6136)</t>
  </si>
  <si>
    <t>BLOCO VEDACAO CONCRETO 19 X 19 X 39 CM (CLASSE D - NBR 6136)</t>
  </si>
  <si>
    <t>BLOCO VEDACAO CONCRETO 9 X 19 X 39 CM (CLASSE D - NBR 6136)</t>
  </si>
  <si>
    <t>BLOQUETE/PISO INTERTRAVADO DE CONCRETO - MODELO RAQUETE, *22 CM X 13,5* CM, E = 6 CM, RESISTENCIA DE 35 MPA (NBR 9781), COR NATURAL</t>
  </si>
  <si>
    <t>BLOQUETE/PISO INTERTRAVADO DE CONCRETO - MODELO RETANGULAR/TIJOLINHO/PAVER/HOLANDES/PARALELEPIPEDO, 20 CM X 10 CM, E = 6 CM, RESISTENCIA DE 35 MPA (NBR 9781), COR NATURAL</t>
  </si>
  <si>
    <t>BLOQUETE/PISO INTERTRAVADO DE CONCRETO - MODELO RETANGULAR/TIJOLINHO/PAVER/HOLANDES/PARALELEPIPEDO, 20 CM X 10 CM, E = 8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</si>
  <si>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</si>
  <si>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</si>
  <si>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</si>
  <si>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BLOQUETE/PISO INTERTRAVADO DE CONCRETO - ONDA/16 FACES/UNISTEIN/PAVIS, *22 CM X 11* CM, E = 6 CM, RESISTENCIA DE 35 MPA (NBR 9781), COLORIDO</t>
  </si>
  <si>
    <t>BLOQUETE/PISO INTERTRAVADO DE CONCRETO - ONDA/16 FACES/UNISTEIN/PAVIS, *22 CM X 11* CM, E = 6 CM, RESISTENCIA DE 35 MPA (NBR 9781), COR NATURAL</t>
  </si>
  <si>
    <t>BLOQUETE/PISO INTERTRAVADO DE CONCRETO - ONDA/16 FACES/UNISTEIN/PAVIS, *22 CM X 11* CM, E = 8 CM, RESISTENCIA DE 35 MPA (NBR 9781), COLORIDO</t>
  </si>
  <si>
    <t>BLOQUETE/PISO INTERTRAVADO DE CONCRETO - ONDA/16 FACES/UNISTEIN/PAVIS, *22 CM X 11* CM, E = 8 CM, RESISTENCIA DE 35 MPA (NBR 9781), COR NATURAL</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</si>
  <si>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</si>
  <si>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</si>
  <si>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</si>
  <si>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</si>
  <si>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</si>
  <si>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</si>
  <si>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</si>
  <si>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</si>
  <si>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</si>
  <si>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</si>
  <si>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</si>
  <si>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</si>
  <si>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</si>
  <si>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</si>
  <si>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</si>
  <si>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</si>
  <si>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</si>
  <si>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</si>
  <si>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</si>
  <si>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</si>
  <si>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13 HP, DIAMETRO DO ROTOR 170 MM, BOCAL DE SAIDA DIAMETRO DE 3 POLEGADAS, HM/Q = 11 M / 68,40 M3/H A 72 M / 3,6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</si>
  <si>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</si>
  <si>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</si>
  <si>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</si>
  <si>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BOTA DE SEGURANCA COM BIQUEIRA DE ACO E COLARINHO ACOLCHOADO</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</si>
  <si>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</si>
  <si>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</si>
  <si>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</si>
  <si>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</si>
  <si>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</si>
  <si>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</si>
  <si>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</si>
  <si>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</si>
  <si>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</si>
  <si>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</si>
  <si>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</si>
  <si>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</si>
  <si>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</si>
  <si>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</si>
  <si>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</si>
  <si>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</si>
  <si>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</si>
  <si>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</si>
  <si>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</si>
  <si>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</si>
  <si>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</si>
  <si>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</si>
  <si>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</si>
  <si>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</si>
  <si>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</si>
  <si>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</si>
  <si>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</si>
  <si>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</si>
  <si>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</si>
  <si>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</si>
  <si>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</si>
  <si>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</si>
  <si>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</si>
  <si>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</si>
  <si>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</si>
  <si>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</si>
  <si>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</si>
  <si>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</si>
  <si>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</si>
  <si>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</si>
  <si>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</si>
  <si>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</si>
  <si>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</si>
  <si>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</si>
  <si>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</si>
  <si>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</si>
  <si>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</si>
  <si>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</si>
  <si>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</si>
  <si>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</si>
  <si>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</si>
  <si>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</si>
  <si>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</si>
  <si>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</si>
  <si>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</si>
  <si>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</si>
  <si>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</si>
  <si>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</si>
  <si>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</si>
  <si>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</si>
  <si>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</si>
  <si>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</si>
  <si>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</si>
  <si>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</si>
  <si>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</si>
  <si>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</si>
  <si>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</si>
  <si>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</si>
  <si>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</si>
  <si>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</si>
  <si>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</si>
  <si>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</si>
  <si>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</si>
  <si>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</si>
  <si>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</si>
  <si>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</si>
  <si>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</si>
  <si>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</si>
  <si>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</si>
  <si>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</si>
  <si>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</si>
  <si>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</si>
  <si>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</si>
  <si>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</si>
  <si>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</si>
  <si>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</si>
  <si>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</si>
  <si>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</si>
  <si>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</si>
  <si>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</si>
  <si>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</si>
  <si>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</si>
  <si>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</si>
  <si>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</si>
  <si>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</si>
  <si>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</si>
  <si>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</si>
  <si>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</si>
  <si>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</si>
  <si>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</si>
  <si>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</si>
  <si>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</si>
  <si>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</si>
  <si>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</si>
  <si>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</si>
  <si>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</si>
  <si>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</si>
  <si>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</si>
  <si>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TELEFONICO CTP - APL - 50, 10 PARES, USO EXTERNO</t>
  </si>
  <si>
    <t>CABO TELEFONICO CTP - APL - 50, 100 PARES, USO EXTERNO</t>
  </si>
  <si>
    <t>CABO TELEFONICO CTP - APL - 50, 20 PARES, USO EXTERNO</t>
  </si>
  <si>
    <t>CABO TELEFONICO CTP - APL - 50, 30 PARES, USO EXTERNO</t>
  </si>
  <si>
    <t>CADEIRA SUSPENSA MANUAL / BALANCIM INDIVIDUAL (NBR 14751)</t>
  </si>
  <si>
    <t>CAIBRO DE MADEIRA NATIVA/REGIONAL 5 X 5 CM NAO APARELHADA (P/FORMA)</t>
  </si>
  <si>
    <t>CAIXA D'AGUA DE FIBRA DE VIDRO, PARA 500 LITROS, COM TAMPA</t>
  </si>
  <si>
    <t>CAIXA DE CONCRETO PRE-MOLDADO PARA AR-CONDICIONADO DE JANELA, DE *80 X 54 X 76,5* CM (L X A X P)</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</si>
  <si>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</si>
  <si>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</si>
  <si>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</si>
  <si>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INSPECAO EM CONCRETO PARA ATERRAMENTO E PARA RAIOS DIAMETRO = 300 MM</t>
  </si>
  <si>
    <t>CAIXA INSPECAO EM POLIETILENO PARA ATERRAMENTO E PARA RAIOS DIAMETRO = 300 MM</t>
  </si>
  <si>
    <t>CAIXA INSPECAO, CONCRETO PRE MOLDADO, CIRCULAR, COM TAMPA, D = 60* CM, H= 60* CM</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</si>
  <si>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</si>
  <si>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</si>
  <si>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</si>
  <si>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</si>
  <si>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</si>
  <si>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</si>
  <si>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</si>
  <si>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</si>
  <si>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</si>
  <si>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</si>
  <si>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</si>
  <si>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</si>
  <si>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</si>
  <si>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</si>
  <si>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</si>
  <si>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</si>
  <si>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</si>
  <si>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</si>
  <si>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</si>
  <si>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</si>
  <si>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</si>
  <si>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</si>
  <si>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</si>
  <si>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</si>
  <si>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</si>
  <si>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</si>
  <si>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</si>
  <si>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</si>
  <si>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</si>
  <si>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</si>
  <si>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</si>
  <si>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</si>
  <si>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</si>
  <si>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</si>
  <si>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</si>
  <si>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</si>
  <si>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</si>
  <si>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</si>
  <si>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</si>
  <si>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</si>
  <si>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</si>
  <si>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CABINE SIMPLES COM MOTOR 1.6 FLEX, CAMBIO  MANUAL, POTENCIA 101/104 CV, 2 PORTAS</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</si>
  <si>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</si>
  <si>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</si>
  <si>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</si>
  <si>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</si>
  <si>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D - NBR 6136)</t>
  </si>
  <si>
    <t>CANALETA CONCRETO 19 X 19 X 19 CM (CLASSE D - NBR 6136)</t>
  </si>
  <si>
    <t>CANALETA CONCRETO 9 X 19 X 19 CM (CLASSE D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</si>
  <si>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</si>
  <si>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</si>
  <si>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</si>
  <si>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</si>
  <si>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</si>
  <si>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CANTONEIRA ALUMINIO ABAS DESIGUAIS 1" X 3/4 ", E = 1/8 "</t>
  </si>
  <si>
    <t>CANTONEIRA ALUMINIO ABAS DESIGUAIS 2 1/2" X 1/2 ", E = 3/16 "</t>
  </si>
  <si>
    <t>CANTONEIRA ALUMINIO ABAS IGUAIS 1 ", E = 1/8 ", 25,40 X 3,17 MM (0,408 KG/M)</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</si>
  <si>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</si>
  <si>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</si>
  <si>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</si>
  <si>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</si>
  <si>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</si>
  <si>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</si>
  <si>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</si>
  <si>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</si>
  <si>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</si>
  <si>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</si>
  <si>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</si>
  <si>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</si>
  <si>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</si>
  <si>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</si>
  <si>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</si>
  <si>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PVC, ROSCAVEL, 1 1/2",  AGUA FRIA PREDIAL</t>
  </si>
  <si>
    <t>CAP PVC, ROSCAVEL, 1 1/4",  AGUA FRIA PREDIAL</t>
  </si>
  <si>
    <t>CAP PVC, ROSCAVEL, 2 1/2",  AGUA FRIA PREDIAL</t>
  </si>
  <si>
    <t>CAP PVC, ROSCAVEL, 2",  AGUA FRIA PREDIAL</t>
  </si>
  <si>
    <t>CAP PVC, ROSCAVEL, 3",  AGUA FRIA PREDIAL</t>
  </si>
  <si>
    <t>CAP, PVC PBA, JE, DN 100 / DE 110 MM,  PARA REDE DE AGUA (NBR 10351)</t>
  </si>
  <si>
    <t>CAP, PVC PBA, JE, DN 50 / DE 60 MM,  PARA REDE DE AGUA (NBR 10351)</t>
  </si>
  <si>
    <t>CAP, PVC PBA, JE, DN 75 / DE 85 MM,  PARA REDE DE AGUA (NBR 10351)</t>
  </si>
  <si>
    <t>CAPA PARA CHUVA EM PVC COM FORRO DE POLIESTER, COM CAPUZ (AMARELA OU AZUL)</t>
  </si>
  <si>
    <t>CAPACETE DE SEGURANCA ABA FRONTAL COM SUSPENSAO DE POLIETILENO, SEM JUGULAR (CLASSE B)</t>
  </si>
  <si>
    <t>CARPETE DE NYLON EM MANTA PARA TRAFEGO COMERCIAL PESADO, E = 6 A 7 MM (INSTALADO)</t>
  </si>
  <si>
    <t>CARPETE DE NYLON EM PLACAS 50 X 50 CM PARA TRAFEGO COMERCIAL PESADO, E = 6,5 MM (INSTALADO)</t>
  </si>
  <si>
    <t>CARPETE DE POLIPROPILENO EM MANTA PARA TRAFEGO COMERCIAL MEDIO, E = 5 A 6 MM (INSTALADO)</t>
  </si>
  <si>
    <t>CARRINHO COM 2 PNEUS PARA TRANSPORTAR TUBO CONCRETO, ALTURA ATE 1,0 M E DIAMETRO ATE 1000MM, COM ESTRUTURA EM PERFIL OU TUBO METALICO</t>
  </si>
  <si>
    <t>CARROCERIA FIXA ABERTA DE MADEIRA PARA TRANSPORTE GERAL DE CARGA SECA DIMENSOES APROXIMADAS 2,25 X 4,10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</si>
  <si>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</si>
  <si>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</si>
  <si>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</si>
  <si>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CAVALETE PARA TALHA COM ESTRUTURA EM TUBO METALICO ALTURA MINIMA 3,2 M EQUIPADO COM RODAS DE BORRACHA PARA MOVIMENTACAO DE TUBOS DE CONCRETO NA CENTRAL DE PREMOLDADOS COM CAPACIDADE DE CARGA DE 3 TONELADAS</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</si>
  <si>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</si>
  <si>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</si>
  <si>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</si>
  <si>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</si>
  <si>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</si>
  <si>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</si>
  <si>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</si>
  <si>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</si>
  <si>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</si>
  <si>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</si>
  <si>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</si>
  <si>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22, E = 0,80 MM (6,40 KG/M2)</t>
  </si>
  <si>
    <t>CHAPA DE ACO GALVANIZADA BITOLA GSG 26, E = 0,50 MM (4,00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</si>
  <si>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</si>
  <si>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</si>
  <si>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</si>
  <si>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</si>
  <si>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</si>
  <si>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</si>
  <si>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</si>
  <si>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</si>
  <si>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</si>
  <si>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</si>
  <si>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</si>
  <si>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</si>
  <si>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</si>
  <si>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</si>
  <si>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</si>
  <si>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</si>
  <si>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</si>
  <si>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</si>
  <si>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</si>
  <si>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</si>
  <si>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</si>
  <si>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</si>
  <si>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</si>
  <si>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</si>
  <si>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</si>
  <si>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</si>
  <si>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</si>
  <si>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</si>
  <si>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</si>
  <si>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</si>
  <si>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</si>
  <si>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</si>
  <si>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</si>
  <si>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</si>
  <si>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</si>
  <si>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</si>
  <si>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</si>
  <si>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</si>
  <si>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</si>
  <si>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</si>
  <si>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</si>
  <si>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</si>
  <si>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</si>
  <si>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</si>
  <si>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</si>
  <si>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</si>
  <si>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</si>
  <si>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</si>
  <si>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</si>
  <si>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</si>
  <si>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</si>
  <si>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</si>
  <si>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</si>
  <si>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</si>
  <si>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</si>
  <si>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</si>
  <si>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</si>
  <si>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</si>
  <si>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</si>
  <si>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</si>
  <si>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</si>
  <si>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</si>
  <si>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DUPLA PARA CONEXOES TIPO STORZ, ENGATE RAPIDO 1 1/2" X 2 1/2", EM LATAO, PARA INSTALACAO PREDIAL COMBATE A INCENDIO</t>
  </si>
  <si>
    <t>CHUMBADOR DE ACO, 1" X 600 MM, PARA POSTES DE ACO COM BASE, INCLUSO PORCA E ARRUELA</t>
  </si>
  <si>
    <t>CINTA CIRCULAR EM ACO GALVANIZADO DE 150 MM DE DIAMETRO PARA FIXACAO DE CAIXA MEDICAO</t>
  </si>
  <si>
    <t>CINTA CIRCULAR EM ACO GALVANIZADO DE 210 MM DE DIAMETRO PARA INSTALACAO DE TRANSFORMADOR EM POSTE DE CONCRETO</t>
  </si>
  <si>
    <t>COLA A BASE DE RESINA SINTETICA PARA CHAPA DE LAMINADO MELAMINICO</t>
  </si>
  <si>
    <t>COLAR DE TOMADA EM POLIPROPILENO, PP, COM PARAFUSOS, PARA PEAD, 63 X 3/4" - LIGACAO PREDIAL DE AGUA</t>
  </si>
  <si>
    <t>COMPACTADOR DE SOLOS DE PERCURSAO (SOQUETE) COM MOTOR A GASOLINA 4 TEMPOS DE 4 HP (4 CV)</t>
  </si>
  <si>
    <t>COMPRESSOR DE AR ESTACIONARIO, VAZAO 620 PCM, PRESSAO EFETIVA DE TRABALHO 109 PSI, MOTOR ELETRICO, POTENCIA 127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</si>
  <si>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</si>
  <si>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</si>
  <si>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</si>
  <si>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</si>
  <si>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</si>
  <si>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</si>
  <si>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</si>
  <si>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</si>
  <si>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</si>
  <si>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</si>
  <si>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</si>
  <si>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</si>
  <si>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</si>
  <si>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</si>
  <si>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</si>
  <si>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</si>
  <si>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</si>
  <si>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</si>
  <si>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</si>
  <si>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</si>
  <si>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</si>
  <si>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</si>
  <si>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</si>
  <si>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</si>
  <si>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</si>
  <si>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</si>
  <si>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</si>
  <si>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</si>
  <si>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</si>
  <si>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</si>
  <si>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</si>
  <si>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</si>
  <si>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</si>
  <si>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</si>
  <si>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</si>
  <si>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</si>
  <si>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</si>
  <si>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</si>
  <si>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</si>
  <si>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</si>
  <si>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</si>
  <si>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</si>
  <si>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</si>
  <si>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</si>
  <si>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</si>
  <si>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</si>
  <si>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</si>
  <si>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</si>
  <si>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</si>
  <si>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</si>
  <si>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</si>
  <si>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</si>
  <si>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</si>
  <si>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</si>
  <si>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</si>
  <si>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</si>
  <si>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</si>
  <si>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</si>
  <si>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</si>
  <si>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</si>
  <si>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</si>
  <si>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</si>
  <si>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</si>
  <si>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</si>
  <si>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</si>
  <si>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</si>
  <si>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</si>
  <si>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</si>
  <si>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</si>
  <si>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</si>
  <si>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</si>
  <si>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</si>
  <si>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</si>
  <si>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</si>
  <si>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</si>
  <si>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</si>
  <si>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</si>
  <si>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</si>
  <si>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</si>
  <si>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</si>
  <si>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</si>
  <si>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</si>
  <si>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</si>
  <si>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</si>
  <si>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</si>
  <si>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</si>
  <si>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</si>
  <si>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</si>
  <si>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</si>
  <si>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</si>
  <si>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</si>
  <si>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</si>
  <si>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</si>
  <si>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</si>
  <si>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</si>
  <si>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</si>
  <si>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</si>
  <si>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</si>
  <si>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</si>
  <si>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</si>
  <si>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</si>
  <si>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</si>
  <si>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</si>
  <si>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</si>
  <si>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</si>
  <si>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</si>
  <si>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22 MM X 3/4", PARA AGUA QUENTE</t>
  </si>
  <si>
    <t>CONJUNTO ARRUELAS DE VEDACAO 5/16" PARA TELHA FIBROCIMENTO (UMA ARRUELA METALICA E UMA ARRUELA PVC - CONICAS)</t>
  </si>
  <si>
    <t>CONJUNTO DE FECHADURA DE SOBREPOR EM FERRO PINTADO, SEM MACANETA, COM CHAVE GRANDE (SEM CILINDRO) - TIPO CAIXAO - COMPLETA</t>
  </si>
  <si>
    <t>CONJUNTO DE LIGACAO PARA BACIA SANITARIA EM PLASTICO BRANCO COM TUBO, CANOPLA E ANEL DE EXPANSAO (TUBO 1.1/2 '' X 20 CM)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</si>
  <si>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</si>
  <si>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</si>
  <si>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CONTATOR TRIPOLAR, CORRENTE DE *22* A, TENSAO NOMINAL DE *500* V, CATEGORIA AC-2 E AC-3</t>
  </si>
  <si>
    <t>CONTATOR TRIPOLAR, CORRENTE DE *38*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</si>
  <si>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</si>
  <si>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</si>
  <si>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</si>
  <si>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</si>
  <si>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</si>
  <si>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</si>
  <si>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</si>
  <si>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</si>
  <si>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</si>
  <si>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</si>
  <si>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</si>
  <si>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CORDA DE POLIAMIDA 12 MM TIPO BOMBEIRO, PARA TRABALHO EM ALTURA</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</si>
  <si>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</si>
  <si>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</si>
  <si>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</si>
  <si>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</si>
  <si>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</si>
  <si>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</si>
  <si>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</si>
  <si>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</si>
  <si>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</si>
  <si>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</si>
  <si>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</si>
  <si>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</si>
  <si>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</si>
  <si>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</si>
  <si>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</si>
  <si>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</si>
  <si>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</si>
  <si>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</si>
  <si>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</si>
  <si>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</si>
  <si>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</si>
  <si>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</si>
  <si>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</si>
  <si>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</si>
  <si>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</si>
  <si>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</si>
  <si>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</si>
  <si>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</si>
  <si>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</si>
  <si>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</si>
  <si>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</si>
  <si>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</si>
  <si>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</si>
  <si>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</si>
  <si>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</si>
  <si>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</si>
  <si>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</si>
  <si>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</si>
  <si>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</si>
  <si>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</si>
  <si>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</si>
  <si>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</si>
  <si>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</si>
  <si>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</si>
  <si>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</si>
  <si>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</si>
  <si>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</si>
  <si>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</si>
  <si>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</si>
  <si>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</si>
  <si>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</si>
  <si>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REDUCAO PVC PBA, JE, BBBB, DN 75 X 50 / DE 85 X 60 MM (NBR 5647)</t>
  </si>
  <si>
    <t>CUBA ACO INOX (AISI 304) DE EMBUTIR COM VALVULA DE 3 1/2 ", DE *56 X 33 X 12* CM</t>
  </si>
  <si>
    <t>CUBA ACO INOX (AISI 304) DE EMBUTIR COM VALVULA 3 1/2 ", DE *40 X 34 X 12* CM</t>
  </si>
  <si>
    <t>CUBA ACO INOX (AISI 304) DE EMBUTIR COM VALVULA 3 1/2 ", DE *46 X 30 X 12* CM</t>
  </si>
  <si>
    <t>CUMEEIRA ALUMINIO ONDULADA, COMPRIMENTO = *1,12* M, E = 0,8 MM</t>
  </si>
  <si>
    <t>CUMEEIRA ARTICULADA (ABA INFERIOR) PARA TELHA ONDULADA DE FIBROCIMENTO E = 4 MM, ABA *330* MM, COMPRIMENTO 500 MM (SEM AMIANTO)</t>
  </si>
  <si>
    <t>CUMEEIRA NORMAL PARA TELHA ONDULADA DE FIBROCIMENTO, E = 6 MM, ABA 300 MM, COMPRIMENTO 1100 MM (SEM AMIANTO)</t>
  </si>
  <si>
    <t>CUMEEIRA PARA TELHA CERAMICA, COMPRIMENTO DE *41* CM, RENDIMENTO DE *3* TELHAS/M</t>
  </si>
  <si>
    <t>CUMEEIRA SHED PARA TELHA ONDULADA DE FIBROCIMENTO, E = 6 MM, ABA 280 MM, COMPRIMENTO 1100 MM (SEM AMIANTO)</t>
  </si>
  <si>
    <t>CURVA DE TRANSPOSICAO BRONZE/LATAO (REF 736) SEM ANEL DE SOLDA, BOLSA X BOLSA, 15 MM</t>
  </si>
  <si>
    <t>CURVA DE TRANSPOSICAO BRONZE/LATAO (REF 736) SEM ANEL DE SOLDA, BOLSA X BOLSA, 28 MM</t>
  </si>
  <si>
    <t>CURVA DE TRANSPOSICAO, PVC SOLDAVEL, 20 MM, PARA AGUA FRIA PREDIAL</t>
  </si>
  <si>
    <t>CURVA DE TRANSPOSICAO, PVC, SOLDAVEL, 25 MM, PARA AGUA FRIA PREDIAL</t>
  </si>
  <si>
    <t>CURVA DE TRANSPOSICAO, PVC, SOLDAVEL, 32 MM, PARA AGUA FRIA PREDIAL</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</si>
  <si>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</si>
  <si>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</si>
  <si>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</si>
  <si>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</si>
  <si>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</si>
  <si>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</si>
  <si>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</si>
  <si>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</si>
  <si>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</si>
  <si>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</si>
  <si>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</si>
  <si>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</si>
  <si>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</si>
  <si>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</si>
  <si>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</si>
  <si>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</si>
  <si>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</si>
  <si>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</si>
  <si>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</si>
  <si>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</si>
  <si>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</si>
  <si>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</si>
  <si>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</si>
  <si>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</si>
  <si>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</si>
  <si>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</si>
  <si>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</si>
  <si>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</si>
  <si>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</si>
  <si>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</si>
  <si>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90 GRAUS DE BARRA CHATA EM ALUMINIO 3/4 " X 1/4 " X 300 MM</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</si>
  <si>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</si>
  <si>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</si>
  <si>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</si>
  <si>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</si>
  <si>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</si>
  <si>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</si>
  <si>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</si>
  <si>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</si>
  <si>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</si>
  <si>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</si>
  <si>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</si>
  <si>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</si>
  <si>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</si>
  <si>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</si>
  <si>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</si>
  <si>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</si>
  <si>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</si>
  <si>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</si>
  <si>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</si>
  <si>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</si>
  <si>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</si>
  <si>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</si>
  <si>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</si>
  <si>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</si>
  <si>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</si>
  <si>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</si>
  <si>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</si>
  <si>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DESENHISTA COPISTA (MENSALISTA)</t>
  </si>
  <si>
    <t>DESENHISTA DETALHISTA (MENSALISTA)</t>
  </si>
  <si>
    <t>DESENHISTA PROJETISTA (MENSALISTA)</t>
  </si>
  <si>
    <t>DESMOLDANTE PARA FORMAS METALICAS A BASE DE OLEO VEGETAL</t>
  </si>
  <si>
    <t>DESMOLDANTE PROTETOR PARA FORMAS DE MADEIRA, DE BASE OLEOSA EMULSIONADA EM AGUA</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</si>
  <si>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</si>
  <si>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</si>
  <si>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</si>
  <si>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</si>
  <si>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</si>
  <si>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</si>
  <si>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</si>
  <si>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</si>
  <si>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</si>
  <si>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150 A / 600 V, TIPO FXD / ICC - 35 KA</t>
  </si>
  <si>
    <t>DISJUNTOR TERMOMAGNETICO TRIPOLAR 200 A / 600 V, TIPO FXD / ICC - 35 KA</t>
  </si>
  <si>
    <t>DISJUNTOR TERMOMAGNETICO TRIPOLAR 3  X 250 A/ICC - 25 KA</t>
  </si>
  <si>
    <t>DISJUNTOR TERMOMAGNETICO TRIPOLAR 300 A / 600 V, TIPO JXD / ICC - 40 KA</t>
  </si>
  <si>
    <t>DISJUNTOR TERMOMAGNETICO TRIPOLAR 400 A / 600 V, TIPO JXD / ICC - 40 KA</t>
  </si>
  <si>
    <t>DISJUNTOR TERMOMAGNETICO TRIPOLAR 600 A / 600 V, TIPO LXD / ICC - 40 KA</t>
  </si>
  <si>
    <t>DISJUNTOR TIPO DIN / IEC, MONOPOLAR DE 40  ATE 50A</t>
  </si>
  <si>
    <t>DISJUNTOR TIPO DIN/IEC, MONOPOLAR DE 6  ATE  32A</t>
  </si>
  <si>
    <t>DISTRIBUIDOR DE AGREGADOS REBOCAVEL, CAPACIDADE 1,9 M3, LARGURA DE TRABALHO 3,66 M</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</si>
  <si>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</si>
  <si>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</si>
  <si>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</si>
  <si>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</si>
  <si>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</si>
  <si>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</si>
  <si>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</si>
  <si>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</si>
  <si>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</si>
  <si>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</si>
  <si>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</si>
  <si>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</si>
  <si>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</si>
  <si>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</si>
  <si>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</si>
  <si>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</si>
  <si>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MARMORE, COM DUAS FACES POLIDAS, BRANCO COMUM, E=  *3,0* CM</t>
  </si>
  <si>
    <t>DIVISORIA, PLACA  PRE-MOLDADA EM GRANILITE, MARMORITE OU GRANITINA,  E = *3 CM</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</si>
  <si>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</si>
  <si>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</si>
  <si>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</si>
  <si>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</si>
  <si>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</si>
  <si>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4" X 3", E= 2,2 A 3,0 MM, COM ANEL,  TAMPA BOLA, COM PARAFUSOS</t>
  </si>
  <si>
    <t>DOSADOR DE AREIA, CAPACIDADE DE *26* LITROS</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</si>
  <si>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</si>
  <si>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</si>
  <si>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</si>
  <si>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</si>
  <si>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</si>
  <si>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</si>
  <si>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</si>
  <si>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</si>
  <si>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</si>
  <si>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</si>
  <si>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</si>
  <si>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</si>
  <si>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</si>
  <si>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</si>
  <si>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</si>
  <si>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</si>
  <si>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</si>
  <si>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</si>
  <si>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</si>
  <si>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</si>
  <si>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</si>
  <si>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</si>
  <si>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ENCARREGADO GERAL DE OBRAS (MENSALISTA)</t>
  </si>
  <si>
    <t>ENGENHEIRO CIVIL DE OBRA JUNIOR (MENSALISTA)</t>
  </si>
  <si>
    <t>ENGENHEIRO CIVIL DE OBRA PLENO (MENSALISTA)</t>
  </si>
  <si>
    <t>ENGENHEIRO CIVIL DE OBRA SENIOR (MENSALISTA)</t>
  </si>
  <si>
    <t>EQUIPAMENTO DE LIMPEZA COMBINADO (VACUO/ALTA PRESSAO) 95% VACUO, TANQUE 7000 L, BOMBA 140 KGF/CM2 66 L/MIN COM MOTOR INDEPENDENTE A DIESEL DE 60 CV (INCLUI MONTAGEM, NAO INCLUI CAMINHAO)</t>
  </si>
  <si>
    <t>ESCAVADEIRA HIDRAULICA SOBRE ESTEIRAS, CACAMBA  0,80 M3, PESO OPERACIONAL 17,8 T, POTENCIA LIQUIDA 110 HP</t>
  </si>
  <si>
    <t>ESCAVADEIRA HIDRAULICA SOBRE ESTEIRAS, CACAMBA 0,62M3, PESO OPERACIONAL 12,61T, POTENCIA LIQUIDA 95HP</t>
  </si>
  <si>
    <t>ESCOVA CIRCULAR EM ACO LATONADO, 6 X 1 " (DIAMETRO X ESPESSURA), FURO DE 1 1/4 ", FIO ONDULADO *0,30* MM</t>
  </si>
  <si>
    <t>ESCOVA DE ACO, COM CABO, *4  X 15* FILEIRAS DE CERDAS</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</si>
  <si>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</si>
  <si>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</si>
  <si>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</si>
  <si>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</si>
  <si>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</si>
  <si>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ESPARGIDOR DE ASFALTO PRESSURIZADO, TANQUE 6 M3 COM ISOLACAO TERMICA, AQUECIDO COM 2 MACARICOS, COM BARRA ESPARGIDORA 3,60 M, A SER MONTADO SOBRE CAMINHAO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</si>
  <si>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</si>
  <si>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</si>
  <si>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ESTRIBO COM PARAFUSO EM CHAPA DE FERRO FUNDIDO DE 2" X 3/16" X 35 CM, SECAO "U", PARA MADEIRAMENTO DE TELHADO</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</si>
  <si>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</si>
  <si>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</si>
  <si>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</si>
  <si>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</si>
  <si>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</si>
  <si>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</si>
  <si>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</si>
  <si>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EXTREMIDADE/TUBETE PARA HIDROMETRO PVC, COM ROSCA, CURTA, COM BUCHA LATAO, 1/2"</t>
  </si>
  <si>
    <t>EXTREMIDADE/TUBETE PARA HIDROMETRO PVC, COM ROSCA, CURTA, COM BUCHA LATAO, 3/4"</t>
  </si>
  <si>
    <t>FAIXA / FILETE / LISTELO EM CERAMICA, LISO OU CORDAO, BRANCO, *2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</si>
  <si>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</si>
  <si>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</si>
  <si>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</si>
  <si>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</si>
  <si>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</si>
  <si>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</si>
  <si>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</si>
  <si>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</si>
  <si>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</si>
  <si>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</si>
  <si>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</si>
  <si>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</si>
  <si>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</si>
  <si>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</si>
  <si>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</si>
  <si>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</si>
  <si>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</si>
  <si>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</si>
  <si>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</si>
  <si>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</si>
  <si>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</si>
  <si>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</si>
  <si>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</si>
  <si>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FECHO / FECHADURA CONCHA COM ALAVANCA / TRAVA, DE EMBUTIR, PARA PORTA OU JANELA DE CORRER EM LATAO OU ACO INOX - COMPLETO</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</si>
  <si>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</si>
  <si>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</si>
  <si>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</si>
  <si>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</si>
  <si>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</si>
  <si>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FIO COBRE NU DE 150 A 500 MM2, PARA TENSOES DE ATE 600 V</t>
  </si>
  <si>
    <t>FIO COBRE NU DE 16 A 35 MM2, PARA TENSOES DE ATE 600 V</t>
  </si>
  <si>
    <t>FIO COBRE NU DE 50 A 120 MM2, PARA TENSOES DE ATE 600 V</t>
  </si>
  <si>
    <t>FITA ACO INOX PARA CINTAR POSTE, L = 19 MM, E = 0,5 MM (ROLO DE 30M)</t>
  </si>
  <si>
    <t>FITA ADESIVA ANTICORROSIVA DE PVC FLEXIVEL, COR PRETA, PARA PROTECAO TUBULACAO, 50 MM X 30 M (L X C), E= *0,25* MM</t>
  </si>
  <si>
    <t>FITA DE PAPEL MICROPERFURADO, 50 X 150 MM, PARA TRATAMENTO DE JUNTAS DE CHAPA DE GESSO PARA DRYWALL</t>
  </si>
  <si>
    <t>FITA DE PAPEL REFORCADA COM LAMINA DE METAL PARA REFORCO DE CANTOS DE CHAPA DE GESSO PARA DRYWALL</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</si>
  <si>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</si>
  <si>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</si>
  <si>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</si>
  <si>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</si>
  <si>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</si>
  <si>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</si>
  <si>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</si>
  <si>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</si>
  <si>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</si>
  <si>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</si>
  <si>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FLANGE PVC, ROSCAVEL SEXTAVADO SEM FUROS 3/4"</t>
  </si>
  <si>
    <t>FLANGE PVC, ROSCAVEL, SEXTAVADO, SEM FUROS, 1/2"</t>
  </si>
  <si>
    <t>FLANGE PVC, ROSCAVEL, SEXTAVADO, SEM FUROS, 1"</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</si>
  <si>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</si>
  <si>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</si>
  <si>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</si>
  <si>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</si>
  <si>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</si>
  <si>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</si>
  <si>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</si>
  <si>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</si>
  <si>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</si>
  <si>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</si>
  <si>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</si>
  <si>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</si>
  <si>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</si>
  <si>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</si>
  <si>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</si>
  <si>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</si>
  <si>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</si>
  <si>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</si>
  <si>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</si>
  <si>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</si>
  <si>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</si>
  <si>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GABIAO  TIPO CAIXA, MALHA HEXAGONAL 8 X 10 CM (ZN/AL), FIO 2,7 MM, DIMENSOES 2,0 X 1,0 X 0,5 M (C X L X A)</t>
  </si>
  <si>
    <t>GABIAO MANTA (COLCHAO) MALHA HEXAGONAL 6 X 8 CM (ZN/AL + PVC), DIMENSOES 4,0 X 2,0 X 0,17 M (C X L X A) FIO 2 MM</t>
  </si>
  <si>
    <t>GABIAO MANTA (COLCHAO) MALHA HEXAGONAL 6 X 8 CM (ZN/AL + PVC), FIO 2 MM, REVESTIDO COM PVC, DIMENSOES 4,0 X 2,0 X 0,23 M (C X L X A)</t>
  </si>
  <si>
    <t>GABIAO MANTA (COLCHAO) MALHA HEXAGONAL 6 X 8 CM (ZN/AL + PVC), FIO 2 MM, REVESTIDO COM PVC, DIMENSOES 4,0 X 2,0 X 0,3 M (C X L X A)</t>
  </si>
  <si>
    <t>GABIAO MANTA (COLCHAO) MALHA HEXAGONAL 6 X 8 CM (ZN/AL), FIO  2,0 MM, DIMENSOES 4,0 X 2,0 X 0,23 M (C X L X A)</t>
  </si>
  <si>
    <t>GABIAO MANTA (COLCHAO) MALHA HEXAGONAL 8 X 10 CM (ZN/AL), FIO 2,0 MM, DIMENSOES 4,0 X 2,0 X 0,3 M (C X L X A)</t>
  </si>
  <si>
    <t>GABIAO MANTA (COLCHAO) MALHA HEXAGONAL 8 X 10 CM (ZN/AL), FIO 2,2 A 2,4 MM, DIMENSOES 4,0 X 2,0 X 0,3 M (C X L X A)</t>
  </si>
  <si>
    <t>GABIAO SACO MALHA HEXAGONAL 8 X 10 CM (ZN/AL + PVC),  FIO 2,4 MM, DIMENSOES 3,0 X 0,65 M</t>
  </si>
  <si>
    <t>GABIAO SACO MALHA HEXAGONAL 8 X 10 CM (ZN/AL), FIO 2,7 MM, DIMENSOES 4,0 X 0,65 M</t>
  </si>
  <si>
    <t>GABIAO TIPO CAIXA MALHA HEXAGONAL 8 X 10 CM (ZN/AL + PVC),  FIO 2,4 MM, DIMENSOES 2,0 X 1,0 X 1,0 M (C X L X A)</t>
  </si>
  <si>
    <t>GABIAO TIPO CAIXA MALHA HEXAGONAL 8 X 10 CM (ZN/AL + PVC),  FIO 2,4 MM, H = 0,50 M</t>
  </si>
  <si>
    <t>GABIAO TIPO CAIXA MALHA HEXAGONAL 8 X 10 CM (ZN/AL), FIO 2,7 MM, DIMENSOES 2,0 X 1,0 X 1,0 M (C X L X A)</t>
  </si>
  <si>
    <t>GABIAO TIPO CAIXA PARA SOLO REFORCADO, MALHA HEXAGONAL DE DUPLA TORCAO 8 X 10 CM (ZN/ AL + PVC), FIO 2,7 MM, DIMENSOES 2,0 X 1,0 X 0,5 M, COM CAUDA DE 3,0 M</t>
  </si>
  <si>
    <t>GABIAO TIPO CAIXA PARA SOLO REFORCADO, MALHA HEXAGONAL DE DUPLA TORCAO 8 X 10 CM (ZN/ AL + PVC), FIO 2,7 MM, DIMENSOES 2,0 X 1,0 X 1,0 M, COM CAUDA DE 3,0 M</t>
  </si>
  <si>
    <t>GABIAO TIPO CAIXA PARA SOLO REFORCADO, MALHA HEXAGONAL DE DUPLA TORCAO 8 X 10 CM (ZN/ AL + PVC), FIO 2,7 MM, DIMENSOES 2,0 X 1,0 X 1,0 M, COM CAUDA DE 4,0 M</t>
  </si>
  <si>
    <t>GABIAO TIPO CAIXA TRAPEZOIDAL PARA SOLO REFORCADO, MALHA HEXAGONAL DE DUPLA TORCAO 8 X 10 CM (ZN/ AL + PVC), FIO 2,7 MM, DIMENSOES 4,0 X 2,0 X 0,6 M, COM INCLINACAO DE 70 GRAUS</t>
  </si>
  <si>
    <t>GABIAO TIPO CAIXA, MALHA HEXAGONAL 8 X 10 CM (ZN/AL + PVC), FIO 2,4 MM, DIMENSOES 2,0 X 1,0 X 0,5 M (C X L X A)</t>
  </si>
  <si>
    <t>GANCHO CHATO EM FERRO GALVANIZADO,  L = 110 MM, RECOBRIMENTO = 100MM, SECAO 1/8 X 1/2" (3 MM X 12 MM), PARA FIXAR TELHA DE FIBROCIMENTO ONDULADA</t>
  </si>
  <si>
    <t>GEOGRELHA TECIDA COM FILAMENTOS DE POLIESTER + PVC, RESISTENCIA LONGITUDINAL: 90 KN/M, RESISTENCIA TRANSVERSAL: 30 KN/M, ALONGAMENTO = 12 POR CENTO, DIMENSOES 5,15 X 100,0 M</t>
  </si>
  <si>
    <t>GERADOR PORTATIL MONOFASICO, POTENCIA 5500 VA, MOTOR A GASOLINA, POTENCIA DO MOTOR 13 CV</t>
  </si>
  <si>
    <t>GRADE DE DISCOS COM CONTROLE REMOTO, REBOCAVEL, COM 24 DISCOS 24" X 6 MM, COM PNEUS PARA TRANSPORTE</t>
  </si>
  <si>
    <t>GRADE DE DISCOS MECANICA 20X24" COM 20 DISCOS 24" X 6MM  COM PNEUS PARA TRANSPORTE</t>
  </si>
  <si>
    <t>GRAMPO DE ACO POLIDO 1 " X 9</t>
  </si>
  <si>
    <t>GRAMPO DE ACO POLIDO 7/8 " X 9</t>
  </si>
  <si>
    <t>GRAMPO LINHA VIVA DE LATAO ESTANHADO, DIAMETRO DO CONDUTOR PRINCIPAL DE 10 A 120 MM2, DIAMETRO DA DERIVACAO DE 10 A 70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</si>
  <si>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</si>
  <si>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</si>
  <si>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</si>
  <si>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5/8'', CONDUTOR DE 10 A 25 MM2</t>
  </si>
  <si>
    <t>GRANILHA/ GRANA/ PEDRISCO OU AGREGADO EM MARMORE/ GRANITO/ QUARTZO E CALCARIO, PRETO, CINZA, PALHA OU BRANCO</t>
  </si>
  <si>
    <t>GRELHA DE CONCRETO DE PRE-MOLDADA *15 X 75 X 52* CM (A X C X L)</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</si>
  <si>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</si>
  <si>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</si>
  <si>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</si>
  <si>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</si>
  <si>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</si>
  <si>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GRUA ASCENCIONAL, LANCA DE 30 M, CAPACIDADE DE 1,0 T A 30 M, ALTURA ATE 39 M</t>
  </si>
  <si>
    <t>GRUA ASCENCIONAL, LANCA DE 42 M, CAPACIDADE DE 1,5 T A 30 M, ALTURA ATE 39 M</t>
  </si>
  <si>
    <t>GRUA ASCENCIONAL, LANCA DE 50 M, CAPACIDADE DE 2,33 T A 30 M, ALTURA ATE 48 M</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</si>
  <si>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</si>
  <si>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</si>
  <si>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</si>
  <si>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</si>
  <si>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</si>
  <si>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</si>
  <si>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</si>
  <si>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</si>
  <si>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</si>
  <si>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GUARNICAO/ ALIZAR/ VISTA MACICA, E= *1* CM, L= *4,5* CM, EM CEDRINHO/ ANGELIM COMERCIAL/  EUCALIPTO/ CURUPIXA/ PEROBA/ CUMARU OU EQUIVALENTE DA REGIAO</t>
  </si>
  <si>
    <t>GUARNICAO/ ALIZAR/ VISTA MACICA, E= *1* CM, L= *4,5* CM, EM PINUS/ TAUARI/ VIROLA OU EQUIVALENTE DA REGIAO</t>
  </si>
  <si>
    <t>GUARNICAO/MOLDURA DE ACABAMENTO PARA ESQUADRIA DE ALUMINIO ANODIZADO NATURAL, PARA 1 FACE (COLETADO CAIXA)</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</si>
  <si>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</si>
  <si>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</si>
  <si>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</si>
  <si>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</si>
  <si>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</si>
  <si>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HASTE ANCORA EM ACO GALVANIZADO, DIMENSOES 16 MM X 2000 MM</t>
  </si>
  <si>
    <t>HASTE DE ACO GALVANIZADO PARA FIXACAO DE CONCERTINA 2 "/3 M</t>
  </si>
  <si>
    <t>HASTE DE ATERRAMENTO EM ACO COM 2,40 M DE COMPRIMENTO E DN = 5/8", REVESTIDA COM BAIXA CAMADA DE COBRE, SEM CONECTOR</t>
  </si>
  <si>
    <t>HASTE DE ATERRAMENTO EM ACO COM 3,00 M DE COMPRIMENTO E DN = 1/2", REVESTIDA COM BAIXA CAMADA DE COBRE, COM CONECTOR TIPO GRAMPO</t>
  </si>
  <si>
    <t>HASTE DE ATERRAMENTO EM ACO COM 3,00 M DE COMPRIMENTO E DN = 1/2", REVESTIDA COM BAIXA CAMADA DE COBRE, SEM CONECTOR</t>
  </si>
  <si>
    <t>HASTE DE ATERRAMENTO EM ACO COM 3,00 M DE COMPRIMENTO E DN = 1", REVESTIDA COM BAIXA CAMADA DE COBRE, COM CONECTOR TIPO GRAMPO</t>
  </si>
  <si>
    <t>HASTE DE ATERRAMENTO EM ACO COM 3,00 M DE COMPRIMENTO E DN = 1", REVESTIDA COM BAIXA CAMADA DE COBRE, SEM CONECTOR</t>
  </si>
  <si>
    <t>HASTE DE ATERRAMENTO EM ACO COM 3,00 M DE COMPRIMENTO E DN = 3/4", REVESTIDA COM BAIXA CAMADA DE COBRE, COM CONECTOR TIPO GRAMPO</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</si>
  <si>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</si>
  <si>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</si>
  <si>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</si>
  <si>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</si>
  <si>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</si>
  <si>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</si>
  <si>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</si>
  <si>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</si>
  <si>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</si>
  <si>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</si>
  <si>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</si>
  <si>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</si>
  <si>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</si>
  <si>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</si>
  <si>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</si>
  <si>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</si>
  <si>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</si>
  <si>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</si>
  <si>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</si>
  <si>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</si>
  <si>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</si>
  <si>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</si>
  <si>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ALUMIINIO DE CORRER 1,20 X 1,50 M (AXL) COM 4 FOLHAS DE VIDRO INCLUSO GUARNICAO</t>
  </si>
  <si>
    <t>JANELA ALUMINIO BASCULANTE  100 X 100 CM (AXL)</t>
  </si>
  <si>
    <t>JANELA ALUMINIO BASCULANTE  100 X 80 CM (AXL)</t>
  </si>
  <si>
    <t>JANELA ALUMINIO BASCULANTE  80 X 60 CM (AXL)</t>
  </si>
  <si>
    <t>JANELA ALUMINIO DE CORRER 1,00 X 2,00 M (AXL) COM 4 FOLHAS DE VIDRO INCLUSO GUARNICAO</t>
  </si>
  <si>
    <t>JANELA ALUMINIO DE CORRER 1,20 X 1,20 (AXL) M COM 3 FOLHAS (2 VENEZIANAS E 1 VIDRO) INCLUSO GUARNICAO</t>
  </si>
  <si>
    <t>JANELA ALUMINIO DE CORRER 1,20 X 2,00 M (AXL) COM 4 FOLHAS DE VIDRO INCLUSO GUARNICAO</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</si>
  <si>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</si>
  <si>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</si>
  <si>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</si>
  <si>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</si>
  <si>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</si>
  <si>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</si>
  <si>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</si>
  <si>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</si>
  <si>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</si>
  <si>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</si>
  <si>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</si>
  <si>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</si>
  <si>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</si>
  <si>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</si>
  <si>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2 FLS, 120  X 150 CM (A X L)</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</si>
  <si>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</si>
  <si>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</si>
  <si>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</si>
  <si>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JOELHO CPVC, SOLDAVEL, 90 GRAUS, 22 MM, PARA AGUA QUENTE</t>
  </si>
  <si>
    <t>JOELHO DE TRANSICAO, CPVC, SOLDAVEL, 90 GRAUS, 22 MM X 3/4", PARA AGUA QUENTE</t>
  </si>
  <si>
    <t>JOELHO PVC, 45 GRAUS, ROSCAVEL,  1 1/2", AGUA FRIA PREDIAL</t>
  </si>
  <si>
    <t>JOELHO PVC, 45 GRAUS, ROSCAVEL, 1 1/4",  AGUA FRIA PREDIAL</t>
  </si>
  <si>
    <t>JOELHO PVC, 90 GRAUS, ROSCAVEL, 1 1/2",  AGUA FRIA PREDIAL</t>
  </si>
  <si>
    <t>JOGO DE FERRAGENS CROMADAS P/ PORTA DE VIDRO TEMPERADO, UMA FOLHA COMPOSTA: DOBRADICA SUPERIOR (101) E INFERIOR (103),TRINCO (502), FECHADURA (520),CONTRA FECHADURA (531),COM CAPUCHINHO</t>
  </si>
  <si>
    <t>JUNCAO PVC, 45 GRAUS, ROSCAVEL, 1 1/2", PARA AGUA FRIA PREDIAL</t>
  </si>
  <si>
    <t>JUNCAO PVC, 45 GRAUS, ROSCAVEL, 1 1/4", AGUA FRIA PREDIAL</t>
  </si>
  <si>
    <t>JUNCAO PVC, 60 GRAUS, CIRCULAR,  DIAMETRO ENTRE 80 E 100 MM, PARA DRENAGEM PLUVIAL PREDIAL</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</si>
  <si>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</si>
  <si>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</si>
  <si>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</si>
  <si>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</si>
  <si>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</si>
  <si>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</si>
  <si>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</si>
  <si>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PLASTICA DE DILATACAO PARA PISOS, COR CINZA, 10 X 4,5 MM (ALTURA X ESPESSURA)</t>
  </si>
  <si>
    <t>JUNTA PLASTICA DE DILATACAO PARA PISOS, COR CINZA, 17 X 3 MM (ALTURA X ESPESSURA)</t>
  </si>
  <si>
    <t>JUNTA PLASTICA DE DILATACAO PARA PISOS, COR CINZA, 27 X 3 MM (ALTURA X ESPESSURA)</t>
  </si>
  <si>
    <t>KIT DE ACESSORIOS PARA BANHEIRO EM METAL CROMADO, 5 PECAS</t>
  </si>
  <si>
    <t>KIT DE MATERIAIS PARA BRACADEIRA PARA FIXACAO EM POSTE CIRCULAR, CONTEM TRES FIXADORES E UM ROLO DE FITA DE 3 M EM ACO CARBONO</t>
  </si>
  <si>
    <t>LADRILHO HIDRAULICO, *20 X 20* CM, E= 2 CM, RAMPA, NATURAL</t>
  </si>
  <si>
    <t>LADRILHO HIDRAULICO, *30 X 30* CM, E= 2 CM, MILANO, NATURAL</t>
  </si>
  <si>
    <t>LAJOTA CERAMICA 20  X 30 CM PARA LAJE PRE-MOLDADA</t>
  </si>
  <si>
    <t>LAMPADA DE LUZ MISTA 160 W, BASE E27 (220 V)</t>
  </si>
  <si>
    <t>LAMPADA DE LUZ MISTA 250 W, BASE E27 (220 V)</t>
  </si>
  <si>
    <t>LAMPADA DE LUZ MISTA 500 W, BASE E40 (220 V)</t>
  </si>
  <si>
    <t>LAMPADA FLUORESCENTE COMPACTA 3U BRANCA 20 W, BASE E27 (127/220 V)</t>
  </si>
  <si>
    <t>LAMPADA FLUORESCENTE ESPIRAL BRANCA 45 W, BASE E27 (127/220 V)</t>
  </si>
  <si>
    <t>LAMPADA FLUORESCENTE ESPIRAL BRANCA 65 W, BASE E27 (127/220 V)</t>
  </si>
  <si>
    <t>LAMPADA FLUORESCENTE TUBULAR T5 DE 14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</si>
  <si>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</si>
  <si>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</si>
  <si>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</si>
  <si>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</si>
  <si>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</si>
  <si>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</si>
  <si>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</si>
  <si>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</si>
  <si>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</si>
  <si>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</si>
  <si>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</si>
  <si>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</si>
  <si>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TUBULAR 400 W (BASE E40)</t>
  </si>
  <si>
    <t>LIXADEIRA ELETRICA ANGULAR, PARA DISCO DE 7 " (180 MM), POTENCIA DE 2.200 W, *5.000* RPM, 220 V</t>
  </si>
  <si>
    <t>LONA PLASTICA, PRETA, LARGURA  8 M, E= 150 MICRA</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</si>
  <si>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</si>
  <si>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</si>
  <si>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</si>
  <si>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</si>
  <si>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</si>
  <si>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</si>
  <si>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</si>
  <si>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</si>
  <si>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</si>
  <si>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</si>
  <si>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</si>
  <si>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</si>
  <si>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</si>
  <si>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</si>
  <si>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</si>
  <si>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</si>
  <si>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</si>
  <si>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</si>
  <si>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</si>
  <si>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</si>
  <si>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</si>
  <si>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</si>
  <si>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</si>
  <si>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PVC, JE, DN 350 MM, PARA REDE COLETORA DE ESGOTO (NBR 10569)</t>
  </si>
  <si>
    <t>LUVA DE CORRER PVC, JE, DN 400 MM, PARA REDE COLETORA DE ESGOTO (NBR 10569)</t>
  </si>
  <si>
    <t>LUVA DE CORRER, PVC PBA, JE, DN 100 / DE 110 MM, PARA REDE AGUA (NBR 10351)</t>
  </si>
  <si>
    <t>LUVA DE CORRER, PVC PBA, JE, DN 50 / DE 60 MM, PARA REDE AGUA (NBR 10351)</t>
  </si>
  <si>
    <t>LUVA DE CORRER, PVC PBA, JE, DN 75 / DE 85 MM, PARA REDE AGUA (NBR 10351)</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</si>
  <si>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</si>
  <si>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</si>
  <si>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</si>
  <si>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</si>
  <si>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</si>
  <si>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</si>
  <si>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</si>
  <si>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</si>
  <si>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</si>
  <si>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</si>
  <si>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</si>
  <si>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</si>
  <si>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REDUCAO DE FERRO GALVANIZADO, COM ROSCA BSP MACHO/FEMEA, DE 1 1/2" X 1"</t>
  </si>
  <si>
    <t>LUVA DE REDUCAO DE FERRO GALVANIZADO, COM ROSCA BSP MACHO/FEMEA, DE 1" X 1/2"</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</si>
  <si>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</si>
  <si>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</si>
  <si>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</si>
  <si>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</si>
  <si>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</si>
  <si>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</si>
  <si>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</si>
  <si>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</si>
  <si>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</si>
  <si>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</si>
  <si>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</si>
  <si>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</si>
  <si>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</si>
  <si>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</si>
  <si>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</si>
  <si>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</si>
  <si>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</si>
  <si>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</si>
  <si>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</si>
  <si>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</si>
  <si>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</si>
  <si>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</si>
  <si>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TRANSICAO DE CPVC X PVC, SOLDAVEL, 22 X 25 MM, PARA AGUA QUENTE</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</si>
  <si>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</si>
  <si>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</si>
  <si>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</si>
  <si>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</si>
  <si>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</si>
  <si>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</si>
  <si>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</si>
  <si>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PVC, ROSCAVEL,  2 1/2",  AGUA FRIA PREDIAL</t>
  </si>
  <si>
    <t>LUVA PVC, ROSCAVEL, 1 1/2",  AGUA FRIA PREDIAL</t>
  </si>
  <si>
    <t>LUVA PVC, ROSCAVEL, 2",  AGUA FRIA PREDIAL</t>
  </si>
  <si>
    <t>LUVA, PEAD PE 100,  DE 400 MM, PARA ELETROFUSAO</t>
  </si>
  <si>
    <t>LUVA, PEAD PE 100,  DE 63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</si>
  <si>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</si>
  <si>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</si>
  <si>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</si>
  <si>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MANGOTE DE SEGURANCA EM RASPA DE COURO</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</si>
  <si>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</si>
  <si>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</si>
  <si>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</si>
  <si>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</si>
  <si>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</si>
  <si>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</si>
  <si>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</si>
  <si>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</si>
  <si>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</si>
  <si>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</si>
  <si>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</si>
  <si>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</si>
  <si>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</si>
  <si>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MANIPULADOR TELESCOPICO, POTENCIA DE 101 HP, CAPACIDADE DE CARGA DE 3.500 KG, ALTURA MAXIMA DE ELEVACAO DE 12 M</t>
  </si>
  <si>
    <t>MANIPULADOR TELESCOPICO, POTENCIA DE 85 HP, CAPACIDADE DE CARGA DE 3.500 KG, ALTURA MAXIMA DE ELEVACAO DE 12,3 M</t>
  </si>
  <si>
    <t>MANTA DE BORRACHA ANTIRRUIDO 5 MM</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</si>
  <si>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</si>
  <si>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</si>
  <si>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</si>
  <si>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MARTELO DEMOLIDOR PNEUMATICO MANUAL, COM REDUCAO DE VIBRACAO, PESO DE 21 KG</t>
  </si>
  <si>
    <t>MARTELO DEMOLIDOR PNEUMATICO MANUAL, COM REDUCAO DE VIBRACAO, PESO DE 31,5 KG</t>
  </si>
  <si>
    <t>MARTELO PERFURADOR PNEUMATICO MANUAL, DE SUPERFICIE, COM AVANCO DE COLUNA, PESO DE 22 KG</t>
  </si>
  <si>
    <t>MASCARA DE SEGURANCA PARA SOLDA COM ESCUDO DE CELERON E CARNEIRA DE PLASTICO COM REGULAGEM</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</si>
  <si>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</si>
  <si>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</si>
  <si>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</si>
  <si>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</si>
  <si>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MASTRO SIMPLES GALVANIZADO DIAMETRO NOMINAL 1 1/2", COMPRIMENTO 3 M</t>
  </si>
  <si>
    <t>MASTRO SIMPLES GALVANIZADO DIAMETRO NOMINAL 2", COMPRIMENTO 3 M</t>
  </si>
  <si>
    <t>MEDIDOR DE NIVEL ESTATICO E DINAMICO PARA POCO, COMPRIMENTO DE 200 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</si>
  <si>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</si>
  <si>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</si>
  <si>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</si>
  <si>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</si>
  <si>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</si>
  <si>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</si>
  <si>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</si>
  <si>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</si>
  <si>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</si>
  <si>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</si>
  <si>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</si>
  <si>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14 X 19 X 19 CM (CLASSE D - NBR 6136)</t>
  </si>
  <si>
    <t>MEIO BLOCO VEDACAO CONCRETO 19 X 19 X 19 CM (CLASSE D - NBR 6136)</t>
  </si>
  <si>
    <t>MEIO BLOCO VEDACAO CONCRETO 9 X 19 X 19 CM (CLASSE D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</si>
  <si>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</si>
  <si>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</si>
  <si>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</si>
  <si>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</si>
  <si>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 (MENSALISTA)</t>
  </si>
  <si>
    <t>MICRO-TRATOR CORTADOR DE GRAMA COM LARGURA DO CORTE DE 107 CM, COM  2 LAMINAS E DESCARTE LATERAL</t>
  </si>
  <si>
    <t>MICTORIO COLETIVO ACO INOX (AISI 304), E = 0,8 MM, DE *100 X 40 X 30* CM (C X A X P)</t>
  </si>
  <si>
    <t>MICTORIO COLETIVO ACO INOX (AISI 304), E = 0,8 MM, DE *100 X 50 X 35* CM (C X A X P)</t>
  </si>
  <si>
    <t>MICTORIO INDIVIDUAL ACO INOX (AISI 304), E = 0,8 MM, DE *50  X 45  X 35* (C X A X P)</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</si>
  <si>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</si>
  <si>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</si>
  <si>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</si>
  <si>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</si>
  <si>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</si>
  <si>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MISTURADOR BASE PARA CHUVEIRO/BANHEIRA, 1/2 " OU 3/4 ", SOLDAVEL OU ROSCAVEL</t>
  </si>
  <si>
    <t>MISTURADOR DE ARGAMASSA, EIXO HORIZONTAL, CAPACIDADE DE MISTURA 160 KG, MOTOR ELETRICO TRIFASICO 220/380 V, POTENCIA 3 CV</t>
  </si>
  <si>
    <t>MISTURADOR DE ARGAMASSA, EIXO HORIZONTAL, CAPACIDADE DE MISTURA 600 KG, MOTOR ELETRICO TRIFASICO 220/380 V, POTENCIA 7,5 CV</t>
  </si>
  <si>
    <t>MISTURADOR DUPLO HORIZONTAL DE ALTA TURBULENCIA, CAPACIDADE / VOLUME 2 X 500 LITROS, MOTORES ELETRICOS MINIMO 5 CV CADA,  PARA NATA CIMENTO, ARGAMASSA E OUTROS</t>
  </si>
  <si>
    <t>MONTANTE EM BARRA CHATA ACO GALVANIZADO, *65 X 8* MM, ALTURA *1420* MM, PINTURA ELETROSTATICA, COR PRETA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</si>
  <si>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</si>
  <si>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</si>
  <si>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</si>
  <si>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</si>
  <si>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</si>
  <si>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</si>
  <si>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</si>
  <si>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</si>
  <si>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</si>
  <si>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MOURAO CONCRETO CURVO, SECAO "T", H = 2,80 M + CURVA COM 0,45 M, COM FUROS PARA FIOS</t>
  </si>
  <si>
    <t>MOURAO DE CONCRETO RETO, 10 X 10 CM, H= 2,00 M</t>
  </si>
  <si>
    <t>MOURAO DE CONCRETO RETO, 10 X 10 CM, H= 3,00 M</t>
  </si>
  <si>
    <t>MUDA DE ARBUSTO, PINGO DE OURO/ VIOLETEIRA, H = *10 A 20* CM</t>
  </si>
  <si>
    <t>MUDA DE ARVORE ORNAMENTAL, OITI/AROEIRA SALSA/ANGICO/IPE/JACARANDA OU EQUIVALENTE  DA REGIAO, H= *1* M</t>
  </si>
  <si>
    <t>MUDA DE ARVORE ORNAMENTAL, OITI/AROEIRA SALSA/ANGICO/IPE/JACARANDA OU EQUIVALENTE  DA REGIAO, H= *2* M</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</si>
  <si>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</si>
  <si>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</si>
  <si>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</si>
  <si>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</si>
  <si>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</si>
  <si>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</si>
  <si>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</si>
  <si>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</si>
  <si>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</si>
  <si>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</si>
  <si>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</si>
  <si>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</si>
  <si>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</si>
  <si>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</si>
  <si>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</si>
  <si>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</si>
  <si>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</si>
  <si>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</si>
  <si>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</si>
  <si>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</si>
  <si>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</si>
  <si>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</si>
  <si>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</si>
  <si>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</si>
  <si>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</si>
  <si>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</si>
  <si>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</si>
  <si>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</si>
  <si>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</si>
  <si>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</si>
  <si>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</si>
  <si>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</si>
  <si>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</si>
  <si>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OCULOS DE SEGURANCA CONTRA IMPACTOS COM LENTE INCOLOR, ARMACAO NYLON, COM PROTECAO UVA E UVB</t>
  </si>
  <si>
    <t>OPERADOR DE BETONEIRA ESTACIONARIA/MISTURADOR (COLETADO CAIXA)</t>
  </si>
  <si>
    <t>OPERADOR DE USINA DE ASFALTO, DE SOLOS OU DE CONCRETO</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</si>
  <si>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</si>
  <si>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</si>
  <si>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</si>
  <si>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</si>
  <si>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</si>
  <si>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</si>
  <si>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</si>
  <si>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</si>
  <si>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</si>
  <si>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</si>
  <si>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</si>
  <si>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</si>
  <si>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</si>
  <si>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</si>
  <si>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</si>
  <si>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</si>
  <si>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</si>
  <si>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PARAFUSO CABECA TROMBETA E PONTA AGULHA (GN55), COMPRIMENTO 55 MM, EM ACO FOSFATIZADO, PARA FIXAR CHAPA DE GESSO EM PERFIL DRYWALL METALICO MAXIMO 0,7 MM</t>
  </si>
  <si>
    <t>PARAFUSO DE ACO ZINCADO COM ROSCA SOBERBA, CABECA CHATA E FENDA SIMPLES, DIAMETRO 2,5 MM, COMPRIMENTO * 9,5 * MM</t>
  </si>
  <si>
    <t>PARAFUSO DE ACO ZINCADO COM ROSCA SOBERBA, CABECA CHATA E FENDA SIMPLES, DIAMETRO 4,2 MM, COMPRIMENTO * 32 *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</si>
  <si>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</si>
  <si>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</si>
  <si>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</si>
  <si>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</si>
  <si>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</si>
  <si>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</si>
  <si>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</si>
  <si>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</si>
  <si>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</si>
  <si>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</si>
  <si>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</si>
  <si>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</si>
  <si>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M16 EM ACO GALVANIZADO, COMPRIMENTO = 150 MM, DIAMETRO = 16 MM, CABECA ABAULADA</t>
  </si>
  <si>
    <t>PARAFUSO FRANCES M16 EM ACO GALVANIZADO, COMPRIMENTO = 45 MM, DIAMETRO = 16 MM, CABECA ABAULADA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</si>
  <si>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</si>
  <si>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</si>
  <si>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</si>
  <si>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</si>
  <si>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</si>
  <si>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</si>
  <si>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</si>
  <si>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</si>
  <si>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</si>
  <si>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</si>
  <si>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ZINCADO 5/16 " X 250 MM PARA FIXACAO DE TELHA DE FIBROCIMENTO CANALETE 49, INCLUI BUCHA NYLON S-10</t>
  </si>
  <si>
    <t>PARAFUSO ZINCADO 5/16 " X 85 MM PARA FIXACAO DE TELHA DE FIBROCIMENTO CANALETE 90, INCLUI BUCHA NYLON S-10</t>
  </si>
  <si>
    <t>PARAFUSO ZINCADO, SEXTAVADO, COM ROSCA INTEIRA, DIAMETRO 5/8", COMPRIMENTO 3", COM PORCA E ARRUELA DE PRESSAO MEDIA</t>
  </si>
  <si>
    <t>PARALELEPIPEDO GRANITICO OU BASALTICO, PARA PAVIMENTACAO, SEM FRETE,  *30 A 35* PECAS POR M2</t>
  </si>
  <si>
    <t>PASTA PARA SOLDA DE TUBOS E CONEXOES DE COBRE</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</si>
  <si>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</si>
  <si>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</si>
  <si>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</si>
  <si>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</si>
  <si>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</si>
  <si>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</si>
  <si>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</si>
  <si>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PECA DE MADEIRA 3A/4A NATIVA/REGIONAL 5 X 5 CM</t>
  </si>
  <si>
    <t>PEDRA ARDOSIA, CINZA, 20  X  40 CM,  E=  *1 CM</t>
  </si>
  <si>
    <t>PEDRA ARDOSIA, CINZA, 30  X  30,  E= *1 CM</t>
  </si>
  <si>
    <t>PEDRA DE MAO OU PEDRA RACHAO PARA ARRIMO/FUNDACAO (POSTO PEDREIRA/FORNECEDOR,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</si>
  <si>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</si>
  <si>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</si>
  <si>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</si>
  <si>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</si>
  <si>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PEITORIL EM MARMORE, POLIDO, BRANCO COMUM, L= *15* CM, E=  *2,0* CM, COM PINGADEIRA</t>
  </si>
  <si>
    <t>PEITORIL EM MARMORE, POLIDO, BRANCO COMUM, L= *15* CM, E=  *3* CM, CORTE RETO</t>
  </si>
  <si>
    <t>PEITORIL/ SOLEIRA EM MARMORE, POLIDO, BRANCO COMUM, L= *25* CM, E=  *3* CM, CORTE RETO</t>
  </si>
  <si>
    <t>PENEIRA ROTATIVA COM MOTOR ELETRICO TRIFASICO DE 2 CV, CILINDRO DE 1 M X 0,60 M, COM FUROS DE 3,17 MM</t>
  </si>
  <si>
    <t>PERFIL "I" DE ACO LAMINADO, "I" 102 X 12,7</t>
  </si>
  <si>
    <t>PERFIL "I" DE ACO LAMINADO, "I" 152 X 22</t>
  </si>
  <si>
    <t>PERFIL "I" DE ACO LAMINADO, "W" 150 X 22,5</t>
  </si>
  <si>
    <t>PERFIL "I" DE ACO LAMINADO, "W" 250 X 32,7</t>
  </si>
  <si>
    <t>PERFIL "I" DE ACO LAMINADO, "W" 250 X 44,8</t>
  </si>
  <si>
    <t>PERFIL "I" DE ACO LAMINADO, "W" 310 X 52,0</t>
  </si>
  <si>
    <t>PERFIL "I" DE ACO LAMINADO, "W" 410 X 67</t>
  </si>
  <si>
    <t>PERFIL "I" DE ACO LAMINADO, W 250 X 38,50</t>
  </si>
  <si>
    <t>PERFIL "U" DE ACO LAMINADO, "U" 102 X 9,3</t>
  </si>
  <si>
    <t>PERFIL "U" DE ACO LAMINADO, "U" 152 X 15,6</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</si>
  <si>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</si>
  <si>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</si>
  <si>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</si>
  <si>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</si>
  <si>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MANUAL, TORQUE MAXIMO 83 N.M, POTENCIA 5 CV, COM DIAMETRO MAXIMO 4" (NAO INCLUI SUPORTE / CHASSI)</t>
  </si>
  <si>
    <t>PERFURATRIZ PNEUMATICA MANUAL DE PESO MEDIO, 18KG, COMPRIMENTO DE CURSO DE 6 M, DIAMETRO DO PISTAO DE 5,5 CM</t>
  </si>
  <si>
    <t>PERFURATRIZ SOBRE ESTEIRA, TORQUE MAXIMO 600 KGF, PESO MEDIO 1000 KG, POTENCIA 20 HP, DIAMETRO MAXIMO 10"</t>
  </si>
  <si>
    <t>PINO DE ACO COM ARRUELA CONICA, DIAMETRO ARRUELA = *23* MM E COMP HASTE = *27* MM (ACAO INDIRETA)</t>
  </si>
  <si>
    <t>PINO DE ACO COM ROSCA 1/4 ", COMPRIMENTO DA HASTE = 30 MM E ROSCA = 20 MM (ACAO DIRETA)</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</si>
  <si>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</si>
  <si>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</si>
  <si>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</si>
  <si>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</si>
  <si>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</si>
  <si>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DE ACO ESMALTADA PARA  IDENTIFICACAO DE RUA, *45 CM X 20* CM</t>
  </si>
  <si>
    <t>PLACA DE ACRILICO TRANSPARENTE ADESIVADA PARA SINALIZACAO DE PORTAS, BORDA POLIDA, DE *25 X 8*, E = 6 MM (NAO INCLUI ACESSORIOS PARA FIXACAO)</t>
  </si>
  <si>
    <t>PLACA DE GESSO PARA FORRO, DE  *60 X 60* CM E ESPESSURA DE 12 MM (30 MM NAS BORDAS) SEM COLOCACAO</t>
  </si>
  <si>
    <t>PLACA DE SINALIZACAO DE SEGURANCA CONTRA INCENDIO, FOTOLUMINESCENTE, QUADRADA, *14 X 14*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</si>
  <si>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</si>
  <si>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</si>
  <si>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</si>
  <si>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</si>
  <si>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VENTILACAO PARA TELHA DE FIBROCIMENTO CANALETE 49 KALHETA</t>
  </si>
  <si>
    <t>PLACA DE VENTILACAO PARA TELHA DE FIBROCIMENTO, CANALETE 90 OU KALHETAO</t>
  </si>
  <si>
    <t>PLUG PVC P/ ESG PREDIAL  75MM</t>
  </si>
  <si>
    <t>PLUG PVC ROSCAVEL,  1/2",  AGUA FRIA PREDIAL (NBR 5648)</t>
  </si>
  <si>
    <t>PLUG PVC,  JE, DN 100 MM, PARA REDE COLETORA ESGOTO (NBR 10569)</t>
  </si>
  <si>
    <t>PLUG PVC,  JE, DN 300 MM, PARA REDE COLETORA ESGOTO (NBR 10569)</t>
  </si>
  <si>
    <t>PLUG PVC,  JE, DN 400 MM, PARA REDE COLETORA ESGOTO ( NBR 10569)</t>
  </si>
  <si>
    <t>PLUG PVC, ROSCAVEL 1", PARA AGUA FRIA PREDIAL</t>
  </si>
  <si>
    <t>PLUG PVC, ROSCAVEL 3/4", PARA  AGUA FRIA PREDIAL</t>
  </si>
  <si>
    <t>PLUG PVC, ROSCAVEL, 1 1/2",  AGUA FRIA PREDIAL</t>
  </si>
  <si>
    <t>PLUG PVC, ROSCAVEL, 1 1/4",  AGUA FRIA PREDIAL</t>
  </si>
  <si>
    <t>PLUG PVC, ROSCAVEL, 2",  AGUA FRIA PREDIAL</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</si>
  <si>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</si>
  <si>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</si>
  <si>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</si>
  <si>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</si>
  <si>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</si>
  <si>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</si>
  <si>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PONTEIRO PARA MARTELO ROMPEDOR, DIAMETRO = *28* MM, COMPRIMENTO = *520* MM, ENCAIXE SEXTAVADO</t>
  </si>
  <si>
    <t>PORCA UNIAO/JUNCAO ZINCADA SEXTAVADA 1/4 ", CHAVE 7/16 ", COMPRIMENTO = 25 MM</t>
  </si>
  <si>
    <t>PORCA ZINCADA, SEXTAVADA, DIAMETRO 1/4"</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</si>
  <si>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</si>
  <si>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</si>
  <si>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ALUMINIO COM DIVISAO HORIZONTAL  PARA VIDROS,  ACABAMENTO ANODIZADO NATURAL, VIDROS INCLUSOS, SEM GUARNICAO/ALIZAR/VISTA , 87 X 210 CM</t>
  </si>
  <si>
    <t>PORTA DE ABRIR EM ALUMINIO TIPO VENEZIANA, ACABAMENTO ANODIZADO NATURAL, SEM GUARNICAO/ALIZAR/VISTA, 87 X 210 CM</t>
  </si>
  <si>
    <t>PORTA DE ABRIR EM GRADIL COM BARRA CHATA 3 CM X 1/4", COM REQUADRO E GUARNICAO - COMPLETO - ACABAMENTO NATURAL</t>
  </si>
  <si>
    <t>PORTA VIDRO TEMPERADO INCOLOR, 2 FOLHAS DE CORRER, E = 10 MM (SEM FERRAGENS E SEM COLOCACAO)</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</si>
  <si>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</si>
  <si>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</si>
  <si>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</si>
  <si>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</si>
  <si>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</si>
  <si>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</si>
  <si>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</si>
  <si>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</si>
  <si>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</si>
  <si>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</si>
  <si>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</si>
  <si>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</si>
  <si>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</si>
  <si>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</si>
  <si>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</si>
  <si>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</si>
  <si>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</si>
  <si>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</si>
  <si>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</si>
  <si>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</si>
  <si>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</si>
  <si>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</si>
  <si>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</si>
  <si>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</si>
  <si>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</si>
  <si>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</si>
  <si>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</si>
  <si>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</si>
  <si>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</si>
  <si>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</si>
  <si>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</si>
  <si>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</si>
  <si>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</si>
  <si>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</si>
  <si>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</si>
  <si>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</si>
  <si>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</si>
  <si>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</si>
  <si>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</si>
  <si>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RALO FOFO COM REQUADRO, QUADRADO 150 X 150 MM</t>
  </si>
  <si>
    <t>RALO FOFO COM REQUADRO, QUADRADO 200 X 200 MM</t>
  </si>
  <si>
    <t>RALO FOFO COM REQUADRO, QUADRADO 250 X 250 MM</t>
  </si>
  <si>
    <t>RALO FOFO COM REQUADRO, QUADRADO 300 X 300 MM</t>
  </si>
  <si>
    <t>RALO FOFO COM REQUADRO, QUADRADO 400 X 400 MM</t>
  </si>
  <si>
    <t>RALO SECO PVC CONICO, 100 X 40 MM,  COM GRELHA REDONDA BRANCA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</si>
  <si>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</si>
  <si>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</si>
  <si>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</si>
  <si>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</si>
  <si>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REBITE DE ALUMINIO VAZADO DE REPUXO, 3,2 X 8 MM (1KG = 1025 UNIDADES)</t>
  </si>
  <si>
    <t>REBOLO ABRASIVO RETO DE USO GERAL GRAO 36, DE 6 X 1 " (DIAMETRO X ALTURA)</t>
  </si>
  <si>
    <t>REBOLO ABRASIVO RETO DE USO GERAL GRAO 36, DE 6 X 3/4 " (DIAMETRO X ALTURA)</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</si>
  <si>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</si>
  <si>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</si>
  <si>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</si>
  <si>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</si>
  <si>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</si>
  <si>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</si>
  <si>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</si>
  <si>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</si>
  <si>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</si>
  <si>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</si>
  <si>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</si>
  <si>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</si>
  <si>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</si>
  <si>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</si>
  <si>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</si>
  <si>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</si>
  <si>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</si>
  <si>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</si>
  <si>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</si>
  <si>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</si>
  <si>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</si>
  <si>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</si>
  <si>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</si>
  <si>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</si>
  <si>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</si>
  <si>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OU REGULADOR DE GAS COZINHA, VAZAO DE 2 KG/H, 2,8 KPA</t>
  </si>
  <si>
    <t>REGUA VIBRATORIA DE CONCRETO TRELICADA, EQUIPADA COM MOTOR A GASOLINA DE 9 HP</t>
  </si>
  <si>
    <t>REJEITO DE MINERIO DE FERRO PARA PAVIMENTACAO (POSTO PEDREIRA/FORNECEDOR, SEM FRETE)</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</si>
  <si>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</si>
  <si>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</si>
  <si>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</si>
  <si>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</si>
  <si>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ROCADEIRA DESLOCAVEL, LARGURA DE TRABALHO DE 1,3 M</t>
  </si>
  <si>
    <t>RODAPE EM MARMORE, POLIDO, BRANCO COMUM, L= *7* CM, E=  *2* CM, CORTE RETO</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</si>
  <si>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</si>
  <si>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</si>
  <si>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</si>
  <si>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</si>
  <si>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</si>
  <si>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</si>
  <si>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</si>
  <si>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</si>
  <si>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</si>
  <si>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</si>
  <si>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</si>
  <si>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RUFO EXTERNO DE CHAPA DE ACO GALVANIZADA NUM 26, CORTE 25 CM</t>
  </si>
  <si>
    <t>RUFO EXTERNO DE CHAPA DE ACO GALVANIZADA NUM 26, CORTE 28 CM</t>
  </si>
  <si>
    <t>RUFO INTERNO DE CHAPA DE ACO GALVANIZADA NUM 26, CORTE 50 CM</t>
  </si>
  <si>
    <t>SELANTE DE BASE ASFALTICA PARA VEDACAO</t>
  </si>
  <si>
    <t>SELANTE TIPO VEDA CALHA PARA METAL E FIBROCIMENTO</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</si>
  <si>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</si>
  <si>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</si>
  <si>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</si>
  <si>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SERRA CIRCULAR DE BANCADA COM MOTOR ELETRICO, POTENCIA DE *1600* W, PARA DISCO DE DIAMETRO DE 10" (250 MM)</t>
  </si>
  <si>
    <t>SERVICO DE BOMBEAMENTO DE CONCRETO COM CONSUMO MINIMO DE 40 M3</t>
  </si>
  <si>
    <t>SIFAO EM METAL CROMADO PARA PIA AMERICANA, 1.1/2 X 1.1/2 "</t>
  </si>
  <si>
    <t>SIFAO EM METAL CROMADO PARA TANQUE, 1.1/4 X 1.1/2 "</t>
  </si>
  <si>
    <t>SIFAO PLASTICO TIPO COPO PARA PIA AMERICANA 1.1/2 X 1.1/2 "</t>
  </si>
  <si>
    <t>SILICONE ACETICO USO GERAL INCOLOR 280 G</t>
  </si>
  <si>
    <t>SINALIZADOR NOTURNO SIMPLES PARA PARA-RAIOS, SEM RELE FOTOELETRICO</t>
  </si>
  <si>
    <t>SOLDA EM VARETA FOSCOPER, D = *2,5* MM  X COMPRIMENTO 500 MM</t>
  </si>
  <si>
    <t>SOLEIRA/ TABEIRA EM MARMORE, POLIDO, BRANCO COMUM, L= 5 CM, E=  *2,0* CM</t>
  </si>
  <si>
    <t>SOQUETE DE PORCELANA BASE E27, FIXO DE TETO, PARA LAMPADAS</t>
  </si>
  <si>
    <t>SOQUETE DE PORCELANA BASE E27, PARA USO AO TEMPO, PARA LAMPADAS</t>
  </si>
  <si>
    <t>SUPORTE DE PVC PARA CALHA PLUVIAL, DIAMETRO ENTRE 119 E 170 MM, PARA DRENAGEM PREDIAL</t>
  </si>
  <si>
    <t>SUPORTE EM ACO GALVANIZADO PARA TRANSFORMADOR PARA POSTE DUPLO T 185 X 95 MM, CHAPA DE 5/16"</t>
  </si>
  <si>
    <t>SUPORTE ISOLADOR REFORCADO DIAMETRO NOMINAL 5/16", COM ROSCA SOBERBA E BUCHA</t>
  </si>
  <si>
    <t>SUPORTE METALICO PARA CALHA PLUVIAL,  ZINCADO, DOBRADO, DIAMETRO ENTRE 119 E 170 MM, PARA DRENAGEM PREDIAL</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</si>
  <si>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</si>
  <si>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</si>
  <si>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</si>
  <si>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MADEIRA 2A QUALIDADE 2,5 X 20,0CM (1 X 8") NAO APARELHADA</t>
  </si>
  <si>
    <t>TABUA MADEIRA 2A QUALIDADE 2,5 X 30,0CM (1 X 12") NAO APARELHADA</t>
  </si>
  <si>
    <t>TABUA MADEIRA 3A QUALIDADE 2,5 X 23,0CM (1 X 9") NAO APARELHADA</t>
  </si>
  <si>
    <t>TABUA MADEIRA 3A QUALIDADE 2,5 X 30,0CM (1 X 12 ) NAO APARELHADA</t>
  </si>
  <si>
    <t>TABUA MADEIRA 3A QUALIDADE 2,5 X 30CM (1 X 12 ) NAO APARELHADA</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</si>
  <si>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</si>
  <si>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</si>
  <si>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</si>
  <si>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</si>
  <si>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TAMPAO COMPLETO PARA TIL, EM PVC,  DN 100 MM, PARA REDE COLETORA DE ESGOTO</t>
  </si>
  <si>
    <t>TAMPAO COMPLETO PARA TIL, EM PVC,  DN 150 MM, PARA REDE COLETORA DE ESGOTO</t>
  </si>
  <si>
    <t>TAMPAO COMPLETO PARA TIL, EM PVC,  DN 200 MM, PARA REDE COLETORA DE ESGOTO</t>
  </si>
  <si>
    <t>TAMPAO COMPLETO PARA TIL, EM PVC,  DN 250 MM, PARA REDE COLETORA DE ESGOTO</t>
  </si>
  <si>
    <t>TAMPAO FOFO SIMPLES COM BASE, CLASSE A15 CARGA MAX 1,5 T, 300 X 300 MM, REDE PLUVIAL/ESGOTO</t>
  </si>
  <si>
    <t>TAMPAO FOFO SIMPLES COM BASE, CLASSE A15 CARGA MAX 1,5 T, 400 X 400 MM, REDE PLUVIAL/ESGOTO/ELETRICA</t>
  </si>
  <si>
    <t>TAMPAO FOFO SIMPLES COM BASE, CLASSE A15 CARGA MAX 1,5 T, 400 X 500 MM, COM INSCRICAO INCENDIO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</si>
  <si>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</si>
  <si>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</si>
  <si>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</si>
  <si>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</si>
  <si>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</si>
  <si>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</si>
  <si>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LAVAR ROUPAS EM CONCRETO PRE-MOLDADO, 1 BOCA, COM APOIO/PES, DE *60 X 65 X 80* CM (L X P X A)</t>
  </si>
  <si>
    <t>TARIFA "A" ENTRE  0 E 20M3 FORNECIMENTO D'AGUA</t>
  </si>
  <si>
    <t>TE CPVC, SOLDAVEL, 90 GRAUS, 22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</si>
  <si>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</si>
  <si>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</si>
  <si>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</si>
  <si>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</si>
  <si>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</si>
  <si>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</si>
  <si>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</si>
  <si>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</si>
  <si>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</si>
  <si>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INSPECAO, PVC,  100 X 75 MM, SERIE NORMAL PARA ESGOTO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</si>
  <si>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</si>
  <si>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</si>
  <si>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</si>
  <si>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</si>
  <si>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</si>
  <si>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</si>
  <si>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</si>
  <si>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</si>
  <si>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</si>
  <si>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</si>
  <si>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</si>
  <si>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</si>
  <si>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</si>
  <si>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</si>
  <si>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</si>
  <si>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</si>
  <si>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</si>
  <si>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</si>
  <si>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</si>
  <si>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</si>
  <si>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PVC PBA, BBB, JE, DN 100 X 75 / DE 110 X 85 MM, PARA REDE AGUA (NBR 10351)</t>
  </si>
  <si>
    <t>TE DE REDUCAO, PVC PBA, BBB, JE, DN 75 X 50 / DE 85 X 60 MM, PARA REDE AGUA (NBR 10351)</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</si>
  <si>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</si>
  <si>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</si>
  <si>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</si>
  <si>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</si>
  <si>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</si>
  <si>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</si>
  <si>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</si>
  <si>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</si>
  <si>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</si>
  <si>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</si>
  <si>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</si>
  <si>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</si>
  <si>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DUPLA CURVA BRONZE/LATAO (REF 764) SEM ANEL DE SOLDA, ROSCA F X BOLSA X ROSCA F, 1/2" X 15 X 1/2"</t>
  </si>
  <si>
    <t>TE DUPLA CURVA BRONZE/LATAO (REF 764) SEM ANEL DE SOLDA, ROSCA F X BOLSA X ROSCA F, 3/4" X 22 X 3/4"</t>
  </si>
  <si>
    <t>TE MISTURADOR DE TRANSICAO, CPVC, COM ROSCA, 22 MM X 3/4", PARA AGUA QUENTE</t>
  </si>
  <si>
    <t>TE PVC ROSCAVEL 90 GRAUS, 1", PARA  AGUA FRIA PREDIAL</t>
  </si>
  <si>
    <t>TE PVC, ROSCAVEL, 90 GRAUS, 1 1/2", AGUA FRIA PREDIAL</t>
  </si>
  <si>
    <t>TE PVC, ROSCAVEL, 90 GRAUS, 1/2",  AGUA FRIA PREDIAL</t>
  </si>
  <si>
    <t>TE PVC, ROSCAVEL, 90 GRAUS, 2",  AGUA FRIA PREDIAL</t>
  </si>
  <si>
    <t>TE PVC, ROSCAVEL, 90 GRAUS, 3/4", AGUA FRIA PREDIAL</t>
  </si>
  <si>
    <t>TE REDUCAO PVC, ROSCAVEL, 90 GRAUS,  1.1/2" X 3/4",  AGUA FRIA PREDIAL</t>
  </si>
  <si>
    <t>TE SANITARIO, PVC, DN 100 X 100 MM, SERIE NORMAL, PARA ESGOTO PREDIAL</t>
  </si>
  <si>
    <t>TE SANITARIO, PVC, DN 40 X 40 MM, SERIE NORMAL, PARA ESGOTO PREDIAL</t>
  </si>
  <si>
    <t>TE SANITARIO, PVC, DN 50 X 50 MM, SERIE NORMAL, PARA ESGOTO PREDIAL</t>
  </si>
  <si>
    <t>TE SANITARIO, PVC, DN 75 X 75 MM, SERIE NORMAL PARA ESGOTO PREDIAL</t>
  </si>
  <si>
    <t>TELA ARAME GALVANIZADO REVESTIDO COM PVC, MALHA HEXAGONAL DUPLA TORCAO, 8 X 10 CM (ZN/AL + PVC), FIO *2,4* MM</t>
  </si>
  <si>
    <t>TELA DE ACO SOLDADA GALVANIZADA/ZINCADA PARA ALVENARIA, FIO  D = *1,24 MM, MALHA 25 X 25 MM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</si>
  <si>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</si>
  <si>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</si>
  <si>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</si>
  <si>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</si>
  <si>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</si>
  <si>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</si>
  <si>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</si>
  <si>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</si>
  <si>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</si>
  <si>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</si>
  <si>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</si>
  <si>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</si>
  <si>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</si>
  <si>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</si>
  <si>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</si>
  <si>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</si>
  <si>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</si>
  <si>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</si>
  <si>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HEXAGONAL,  FIO 0,56 MM (24  BWG), MALHA  1/2", H = 1 M</t>
  </si>
  <si>
    <t>TELA DE ARAME ONDULADA,  FIO *2,77* MM (10  BWG), MALHA  5 X 5 CM, H = 2 M</t>
  </si>
  <si>
    <t>TELA DE FIBRA DE VIDRO, ACABAMENTO ANTI-ALCALINO, MALHA 10 X 10 MM</t>
  </si>
  <si>
    <t>TELA EM METAL PARA ESTUQUE (DEPLOYE)</t>
  </si>
  <si>
    <t>TELA FACHADEIRA EM POLIETILENO, ROLO DE 3 X 100 M (L X C), COR BRANCA, SEM LOGOMARCA - PARA PROTECAO DE OBRAS</t>
  </si>
  <si>
    <t>TELA PLASTICA TECIDA LISTRADA BRANCA E LARANJA, TIPO GUARDA CORPO, EM POLIETILENO MONOFILADO, ROLO 1,20 X 50 M (L X C)</t>
  </si>
  <si>
    <t>TELHA ALUMINIO ONDULADA, ALTURA = *18* MM, E = 0,5 MM</t>
  </si>
  <si>
    <t>TELHA ALUMINIO ONDULADA, ALTURA = *18* MM, E = 0,6 MM</t>
  </si>
  <si>
    <t>TELHA ALUMINIO ONDULADA, ALTURA = *18* MM, E = 0,7 MM</t>
  </si>
  <si>
    <t>TELHA CERAMICA TIPO AMERICANA, COMPRIMENTO DE *45* CM, RENDIMENTO DE *12* TELHAS/M2</t>
  </si>
  <si>
    <t>TELHA CERAMICA TIPO COLONIAL, COMPRIMENTO DE *44* CM, RENDIMENTO DE *26* TELHAS/M2</t>
  </si>
  <si>
    <t>TELHA CERAMICA TIPO FRANCESA, COMPRIMENTO DE *40* CM, RENDIMENTO DE *16* TELHAS/M2</t>
  </si>
  <si>
    <t>TELHA CERAMICA TIPO PAULISTA, COMPRIMENTO DE *48* CM, RENDIMENTO DE *26* TELHAS/M2</t>
  </si>
  <si>
    <t>TELHA CERAMICA TIPO PLAN, COMPRIMENTO DE *47* CM, RENDIMENTO DE *26* TELHAS/M2</t>
  </si>
  <si>
    <t>TELHA CERAMICA TIPO PORTUGUESA, COMPRIMENTO DE *40* CM, RENDIMENTO DE *16* TELHAS/M2</t>
  </si>
  <si>
    <t>TELHA CERAMICA TIPO ROMANA, COMPRIMENTO DE *41* CM,  RENDIMENTO DE *16* TELHAS/M2</t>
  </si>
  <si>
    <t>TELHA DE ACO ZINCADO ONDULADA, A = *17* MM, E = 0,5 MM, SEM PINTURA</t>
  </si>
  <si>
    <t>TELHA DE ACO ZINCADO TRAPEZOIDAL AUTOPORTANTE, A = 120 MM, E = 0,95 MM, COM PINTURA ELETROSTATICA BRANCA EM 1 FACE</t>
  </si>
  <si>
    <t>TELHA DE ACO ZINCADO TRAPEZOIDAL AUTOPORTANTE, A = 120 MM, E = 0,95 MM, SEM PINTURA</t>
  </si>
  <si>
    <t>TELHA DE ACO ZINCADO TRAPEZOIDAL AUTOPORTANTE, A = 259 MM, E = 0,95 MM, COM PINTURA ELETROSTATICA BRANCA EM 1 FACE</t>
  </si>
  <si>
    <t>TELHA DE ACO ZINCADO TRAPEZOIDAL AUTOPORTANTE, A = 259 MM, E = 0,95 MM, SEM PINTURA</t>
  </si>
  <si>
    <t>TELHA DE ACO ZINCADO TRAPEZOIDAL, A = *40* MM, E = 0,5 MM, SEM PINTURA</t>
  </si>
  <si>
    <t>TELHA DE ALUMINIO TRAPEZOIDAL, ALTURA = 38 MM, E = 0,5 MM (LARGURA = 1056 MM E COMPRIMENTO = 5000 MM)</t>
  </si>
  <si>
    <t>TELHA DE ALUMINIO TRAPEZOIDAL, ALTURA = 38 MM, E = 0,7 MM (LARGURA = 1056 MM E COMPRIMENTO = 5000 MM)</t>
  </si>
  <si>
    <t>TELHA DE FIBRA DE VIDRO ONDULADA INCOLOR, E = 0,6 MM, DE *0,50 X 2,44* M</t>
  </si>
  <si>
    <t>TELHA DE FIBROCIMENTO E= 8 MM, DE *3,70 X 1,06* M (SEM AMIANTO)</t>
  </si>
  <si>
    <t>TELHA DE FIBROCIMENTO ONDULADA E = 6 MM, DE 1,83 X 1,10 M (SEM AMIANTO)</t>
  </si>
  <si>
    <t>TELHA DE FIBROCIMENTO ONDULADA E = 8 MM, DE 2,44 X 1,10 M (SEM AMIANTO)</t>
  </si>
  <si>
    <t>TELHA ESTRUTURAL DE FIBROCIMENTO 1 ABA, DE 0,52 X 4,50 M (SEM AMIANTO)</t>
  </si>
  <si>
    <t>TELHA ESTRUTURAL DE FIBROCIMENTO 1 ABA, DE 0,52 X 7,20 M (SEM AMIANTO)</t>
  </si>
  <si>
    <t>TELHA ISOLANTE COM NUCLEO EM POLIESTIRENO (EPS), E = 50 MM, REVESTIDA EM TELHA TRAPEZOIDAL DE ACO ZINCADO *0,5* MM COM PRE-PINTURA NAS DUAS FACES (NAO INCLUI ACESSORIOS DE FIXACAO)</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</si>
  <si>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</si>
  <si>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</si>
  <si>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</si>
  <si>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</si>
  <si>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</si>
  <si>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</si>
  <si>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</si>
  <si>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</si>
  <si>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</si>
  <si>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</si>
  <si>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</si>
  <si>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</si>
  <si>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</si>
  <si>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</si>
  <si>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</si>
  <si>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</si>
  <si>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</si>
  <si>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</si>
  <si>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</si>
  <si>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</si>
  <si>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</si>
  <si>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</si>
  <si>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</si>
  <si>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</si>
  <si>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</si>
  <si>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</si>
  <si>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</si>
  <si>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</si>
  <si>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</si>
  <si>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</si>
  <si>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</si>
  <si>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</si>
  <si>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</si>
  <si>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</si>
  <si>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</si>
  <si>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</si>
  <si>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</si>
  <si>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</si>
  <si>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</si>
  <si>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</si>
  <si>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DE PASSAGEM, EM PVC, JE, BBB, DN 100 X 100 MM, PARA REDE COLETORA DE ESGOTO NBR 10569</t>
  </si>
  <si>
    <t>TIL DE PASSAGEM, EM PVC, JE, BBB, DN 200 X 150 MM, PARA REDE COLETORA DE ESGOTO NBR 10569</t>
  </si>
  <si>
    <t>TIL DE PASSAGEM, EM PVC, JE, BBB, DN 300 X 150 MM, PARA REDE COLETORA DE ESGOTO NBR 10569</t>
  </si>
  <si>
    <t>TIL PARA LIGACAO PREDIAL, EM PVC, JE, BBB, DN 100 X 100 MM, PARA REDE COLETORA ESGOTO (NBR 10569)</t>
  </si>
  <si>
    <t>TIL RADIAL, PVC, JE, BBB, DN 150 X 200 MM, PARA REDE COLETORA DE ESGOTO (NBR 10569)</t>
  </si>
  <si>
    <t>TIL RADIAL, PVC, JE, BBB, DN 300 X 200 MM, PARA REDE COLETORA DE ESGOTO (NBR 10569)</t>
  </si>
  <si>
    <t>TIL TUBO QUEDA, EM PVC, JE, BBB, DN 100 X 100 MM, PARA REDE COLETORA DE ESGOTO (NBR 10569)</t>
  </si>
  <si>
    <t>TIL TUBO QUEDA, EM PVC, JE, BBB, DN 150 X 150 MM, PARA REDE COLETORA DE ESGOTO (NBR 10569)</t>
  </si>
  <si>
    <t>TIL TUBO QUEDA, EM PVC, JE, BBB, DN 200 X 150 MM, PARA REDE COLETORA DE ESGOTO (NBR 10569)</t>
  </si>
  <si>
    <t>TIL TUBO QUEDA, EM PVC, JE, BBB, DN 250 X 150 MM, PARA REDE COLETORA DE ESGOTO (NBR 10569)</t>
  </si>
  <si>
    <t>TIL TUBO QUEDA, EM PVC, JE, BBB, DN 300 X 150 MM, PARA REDE COLETORA DE ESGOTO (NBR 10569)</t>
  </si>
  <si>
    <t>TINTA ACRILICA PREMIUM, COR BRANCO  FOSCO</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</si>
  <si>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</si>
  <si>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</si>
  <si>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</si>
  <si>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</si>
  <si>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LATEX PVA PREMIUM,  COR BRANCA</t>
  </si>
  <si>
    <t>TINTA/REVESTIMENTO  A BASE DE RESINA EPOXI COM ALCATRAO, BICOMPONENTE</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</si>
  <si>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</si>
  <si>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</si>
  <si>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</si>
  <si>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</si>
  <si>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</si>
  <si>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</si>
  <si>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PADRAO POPULAR, 1/2 " OU 3/4 " (REF 1193)</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</si>
  <si>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</si>
  <si>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</si>
  <si>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</si>
  <si>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</si>
  <si>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</si>
  <si>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</si>
  <si>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METAL AMARELO COM BICO PARA JARDIM, PADRAO POPULAR, 1/2 " OU 3/4 " (REF 1128)</t>
  </si>
  <si>
    <t>TORNEIRA METAL AMARELO CURTA SEM BICO PARA TANQUE, PADRAO POPULAR, 1/2 " OU 3/4 " (REF 1120)</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</si>
  <si>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</si>
  <si>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</si>
  <si>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</si>
  <si>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</si>
  <si>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</si>
  <si>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</si>
  <si>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</si>
  <si>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</si>
  <si>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</si>
  <si>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</si>
  <si>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</si>
  <si>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</si>
  <si>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</si>
  <si>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</si>
  <si>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</si>
  <si>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</si>
  <si>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</si>
  <si>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</si>
  <si>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</si>
  <si>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</si>
  <si>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</si>
  <si>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</si>
  <si>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</si>
  <si>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</si>
  <si>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</si>
  <si>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</si>
  <si>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TUBO / MANGUEIRA PRETA EM POLIETILENO, LINHA PESADA OU REFORCADA, TIPO ESPAGUETE, PARA INJECAO DE CALDA DE CIMENTO, D = 1/2", ESPESSURA 1,5 MM</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</si>
  <si>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</si>
  <si>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</si>
  <si>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</si>
  <si>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50 MM ( 2"),  E = 3,00 MM,  *4,40* KG/M (NBR 5580)</t>
  </si>
  <si>
    <t>TUBO ACO GALVANIZADO COM COSTURA, CLASSE LEVE, DN 65 MM ( 2 1/2"),  E = 3,35 MM, * 6,23* KG/M (NBR 5580)</t>
  </si>
  <si>
    <t>TUBO ACO PRETO COM COSTURA, NBR 5580, CLASSE L, DN = 15 MM, E = 2,25 MM, 1,06 KG/M</t>
  </si>
  <si>
    <t>TUBO ACO PRETO COM COSTURA, NBR 5580, CLASSE L, DN = 25 MM, E = 2,65 MM, 2,02 KG/M</t>
  </si>
  <si>
    <t>TUBO ACO PRETO COM COSTURA, NBR 5580, CLASSE L, DN = 40 MM, E = 3,0 MM, 3,34 KG/M</t>
  </si>
  <si>
    <t>TUBO ACO PRETO COM COSTURA, NBR 5580, CLASSE L, DN = 80 MM, E = 3,35 MM, 7,07 KG/M</t>
  </si>
  <si>
    <t>TUBO ACO PRETO COM COSTURA, NBR 5580, CLASSE M, DN = 25 MM, E = 3,35 MM, *2,50* KG//M</t>
  </si>
  <si>
    <t>TUBO ACO PRETO COM COSTURA, NBR 5580, CLASSE M, DN = 40 MM, E = 3,35 MM, *3,71* KG//M</t>
  </si>
  <si>
    <t>TUBO ACO PRETO COM COSTURA, NBR 5580, CLASSE M, DN = 80 MM, E = 4,05 MM, *8,47* KG/M</t>
  </si>
  <si>
    <t>TUBO ACO PRETO SEM COSTURA 20", E= *6,35 MM,  SCHEDULE 10, *78,46 KG/M</t>
  </si>
  <si>
    <t>TUBO ACO PRETO SEM COSTURA 6", E= 7,11 MM,  SCHEDULE 40, *28,26 KG/M</t>
  </si>
  <si>
    <t>TUBO ACO PRETO SEM COSTURA 8", E= *6,35 MM,  SCHEDULE 20, *33,27 KG/M</t>
  </si>
  <si>
    <t>TUBO DE COBRE CLASSE "A", DN = 1 " (28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</si>
  <si>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</si>
  <si>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</si>
  <si>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</si>
  <si>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</si>
  <si>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</si>
  <si>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</si>
  <si>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</si>
  <si>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</si>
  <si>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</si>
  <si>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</si>
  <si>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</si>
  <si>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</si>
  <si>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</si>
  <si>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</si>
  <si>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</si>
  <si>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</si>
  <si>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</si>
  <si>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</si>
  <si>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</si>
  <si>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</si>
  <si>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</si>
  <si>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</si>
  <si>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</si>
  <si>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</si>
  <si>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</si>
  <si>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</si>
  <si>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</si>
  <si>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</si>
  <si>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</si>
  <si>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CLASSE "A", DN = 2" (54 MM), PARA INSTALACOES DE MEDIA PRESSAO PARA GASES COMBUSTIVEIS E MEDICINAIS</t>
  </si>
  <si>
    <t>TUBO DE DESCARGA PVC, PARA LIGACAO CAIXA DE DESCARGA - EMBUTIR, 40 MM X 150 CM</t>
  </si>
  <si>
    <t>TUBO DE DESCIDA EXTERNO DE PVC PARA CAIXA DE DESCARGA EXTERNA ALTA - 40 MM X 1,60 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</si>
  <si>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</si>
  <si>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</si>
  <si>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</si>
  <si>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</si>
  <si>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</si>
  <si>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</si>
  <si>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</si>
  <si>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</si>
  <si>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</si>
  <si>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</si>
  <si>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</si>
  <si>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</si>
  <si>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</si>
  <si>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</si>
  <si>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</si>
  <si>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</si>
  <si>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</si>
  <si>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</si>
  <si>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150 MM, PARA REDEDE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</si>
  <si>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</si>
  <si>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</si>
  <si>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</si>
  <si>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</si>
  <si>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</si>
  <si>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</si>
  <si>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</si>
  <si>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</si>
  <si>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</si>
  <si>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</si>
  <si>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ROSCAVEL,  2 1/2", AGUA FRIA PREDIAL</t>
  </si>
  <si>
    <t>TUBO PVC, ROSCAVEL,  2", PARA AGUA FRIA PREDIAL</t>
  </si>
  <si>
    <t>TUBO PVC, ROSCAVEL, 1 1/2",  AGUA FRIA PREDIAL</t>
  </si>
  <si>
    <t>TUBO PVC, ROSCAVEL, 4",  AGUA FRIA PREDIAL</t>
  </si>
  <si>
    <t>TUBO PVC, ROSCAVEL, 5",  AGUA FRIA PREDIAL</t>
  </si>
  <si>
    <t>TUBO PVC, ROSCAVEL, 6",  AGUA FRIA PREDIAL</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</si>
  <si>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</si>
  <si>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</si>
  <si>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</si>
  <si>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</si>
  <si>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</si>
  <si>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</si>
  <si>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</si>
  <si>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</si>
  <si>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</si>
  <si>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EM POLIPROPILENO (PP), PARA TUBO EM PEAD, 20 MM - LIGACAO PREDIAL DE AGUA</t>
  </si>
  <si>
    <t>UNIAO EM POLIPROPILENO (PP), PARA TUBO EM PEAD, 32 MM - LIGACAO PREDIAL DE AGUA</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</si>
  <si>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</si>
  <si>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</si>
  <si>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</si>
  <si>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</si>
  <si>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</si>
  <si>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</si>
  <si>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</si>
  <si>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</si>
  <si>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</si>
  <si>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</si>
  <si>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</si>
  <si>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</si>
  <si>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</si>
  <si>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</si>
  <si>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</si>
  <si>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</si>
  <si>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</si>
  <si>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</si>
  <si>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</si>
  <si>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</si>
  <si>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</si>
  <si>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</si>
  <si>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</si>
  <si>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</si>
  <si>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</si>
  <si>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</si>
  <si>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</si>
  <si>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</si>
  <si>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</si>
  <si>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</si>
  <si>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RETENCAO DE BRONZE, PE COM CRIVOS, EXTREMIDADE COM ROSCA, DE 1 1/2",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</si>
  <si>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</si>
  <si>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</si>
  <si>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</si>
  <si>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</si>
  <si>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</si>
  <si>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</si>
  <si>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</si>
  <si>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</si>
  <si>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</si>
  <si>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</si>
  <si>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</si>
  <si>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</si>
  <si>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</si>
  <si>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</si>
  <si>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</si>
  <si>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</si>
  <si>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</si>
  <si>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</si>
  <si>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</si>
  <si>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</si>
  <si>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</si>
  <si>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</si>
  <si>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</si>
  <si>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</si>
  <si>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</si>
  <si>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PLASTICO BRANCO COM SAIDA LISA PARA TANQUE 1.1/4 " X 1.1/2 "</t>
  </si>
  <si>
    <t>VALVULA EM PLASTICO BRANCO PARA TANQUE 1.1/4 " X 1.1/2 ", SEM UNHO E SEM LADRAO</t>
  </si>
  <si>
    <t>VEICULO TIPO  MINI FURGAO COM MOTOR ENTRE *1.4 A 1.6* FLEX, 2 PORTAS</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</si>
  <si>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</si>
  <si>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</si>
  <si>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</si>
  <si>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</si>
  <si>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</si>
  <si>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</si>
  <si>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</si>
  <si>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</si>
  <si>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</si>
  <si>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</si>
  <si>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RODAS, LARGURA DE PAVIMENTACAO DE 1,70 A 4,20 M, POTENCIA 78 KW/105 HP, CAPACIDADE 300 T/H</t>
  </si>
  <si>
    <t>VIDRO COMUM LAMINADO, LISO, INCOLOR, TRIPLO, ESPESSURA TOTAL 12 MM (CADA CAMADA E=  4 MM) - COLOCADO</t>
  </si>
  <si>
    <t>VIDRO LISO INCOLOR 8MM  -  SEM COLOCACAO</t>
  </si>
  <si>
    <t>VIDRO TEMPERADO INCOLOR PARA PORTA DE ABRIR, E = 10 MM (SEM FERRAGENS E SEM COLOCACAO)</t>
  </si>
  <si>
    <t>3.1</t>
  </si>
  <si>
    <t>3.2</t>
  </si>
  <si>
    <t>3.3</t>
  </si>
  <si>
    <t>3.4</t>
  </si>
  <si>
    <t>4.1</t>
  </si>
  <si>
    <t>4.2</t>
  </si>
  <si>
    <t>3.0</t>
  </si>
  <si>
    <t>4.0</t>
  </si>
  <si>
    <t>2.1</t>
  </si>
  <si>
    <t>COMPOSIÇÕES CIVIL</t>
  </si>
  <si>
    <t>COMPOSIÇÃO PAISAGISMO</t>
  </si>
  <si>
    <t>AMM PAI</t>
  </si>
  <si>
    <t>AMM CIV</t>
  </si>
  <si>
    <t>COMPOSIÇÕES HIDRO</t>
  </si>
  <si>
    <t xml:space="preserve">AMM HID </t>
  </si>
  <si>
    <t>AMM ELE</t>
  </si>
  <si>
    <t>AMM SPDA</t>
  </si>
  <si>
    <t>COMPOSIÇÕES INCÊNDIO</t>
  </si>
  <si>
    <t>AMM INC</t>
  </si>
  <si>
    <t>2.0</t>
  </si>
  <si>
    <t>T O T A L   G E R A L</t>
  </si>
  <si>
    <t>M E M O R I A L   D E   C Á L C U L O</t>
  </si>
  <si>
    <t>C R O N O G R A M A   F Í S I C O   F I N A N C E I R O</t>
  </si>
  <si>
    <t>DESC. DO SERVIÇOS</t>
  </si>
  <si>
    <t>30 DIAS</t>
  </si>
  <si>
    <t>%</t>
  </si>
  <si>
    <t>60 DIAS</t>
  </si>
  <si>
    <t>90 DIAS</t>
  </si>
  <si>
    <t>120 DIAS</t>
  </si>
  <si>
    <t>150 DIAS</t>
  </si>
  <si>
    <t>180 DIAS</t>
  </si>
  <si>
    <t>VALOR TOTAL</t>
  </si>
  <si>
    <t>VALOR ACUMULADO</t>
  </si>
  <si>
    <t>DISCRIMINAÇÃO</t>
  </si>
  <si>
    <t>PERCENTUAL</t>
  </si>
  <si>
    <t>( % )</t>
  </si>
  <si>
    <t>MAX</t>
  </si>
  <si>
    <t>MIN</t>
  </si>
  <si>
    <t>ADMINISTRAÇÃO DA OBRA</t>
  </si>
  <si>
    <t>1.5</t>
  </si>
  <si>
    <t>LUCRO</t>
  </si>
  <si>
    <t>TRIBUTOS</t>
  </si>
  <si>
    <t>**ISS</t>
  </si>
  <si>
    <t>Cofins</t>
  </si>
  <si>
    <t>Pis</t>
  </si>
  <si>
    <t>Contribuição Previdenciária - Lei nº 12.546/13</t>
  </si>
  <si>
    <t>**ISS - Repassado pelo município</t>
  </si>
  <si>
    <t>Segundo o que determina a lei nº 8.666/93, admite-se fixar o percentual de BDI, dede que seguindo as técnicas da Engenharia e Custos.</t>
  </si>
  <si>
    <t xml:space="preserve">TAXA DE BDI A SER APLICADA 
SOBRE O CUSTO DIRETO </t>
  </si>
  <si>
    <t>VALOR DA OBRA</t>
  </si>
  <si>
    <t>Não incidem IRPJ e CSLL na composição de Tributos.</t>
  </si>
  <si>
    <t>CÁLCULO DO BDI</t>
  </si>
  <si>
    <t xml:space="preserve">BDI = </t>
  </si>
  <si>
    <t>( 1 + AC + S + R + G ) ( 1 + DF ) ( 1 + L )</t>
  </si>
  <si>
    <t>(1-I)</t>
  </si>
  <si>
    <t>ISS - Repassado pelo município</t>
  </si>
  <si>
    <t>% SOBRE MÃO DE OBRA</t>
  </si>
  <si>
    <r>
      <rPr>
        <b/>
        <sz val="12"/>
        <rFont val="Arial"/>
        <family val="2"/>
      </rPr>
      <t>AC -</t>
    </r>
    <r>
      <rPr>
        <sz val="12"/>
        <rFont val="Arial"/>
        <family val="2"/>
      </rPr>
      <t xml:space="preserve"> Administração Central</t>
    </r>
  </si>
  <si>
    <r>
      <rPr>
        <b/>
        <sz val="12"/>
        <rFont val="Arial"/>
        <family val="2"/>
      </rPr>
      <t>DF -</t>
    </r>
    <r>
      <rPr>
        <sz val="12"/>
        <rFont val="Arial"/>
        <family val="2"/>
      </rPr>
      <t xml:space="preserve"> Custos Financeiras</t>
    </r>
  </si>
  <si>
    <r>
      <rPr>
        <b/>
        <sz val="12"/>
        <rFont val="Arial"/>
        <family val="2"/>
      </rPr>
      <t xml:space="preserve">C - </t>
    </r>
    <r>
      <rPr>
        <sz val="12"/>
        <rFont val="Arial"/>
        <family val="2"/>
      </rPr>
      <t>Riscos</t>
    </r>
  </si>
  <si>
    <r>
      <rPr>
        <b/>
        <sz val="12"/>
        <rFont val="Arial"/>
        <family val="2"/>
      </rPr>
      <t>S -</t>
    </r>
    <r>
      <rPr>
        <sz val="12"/>
        <rFont val="Arial"/>
        <family val="2"/>
      </rPr>
      <t xml:space="preserve"> Seguros</t>
    </r>
  </si>
  <si>
    <r>
      <rPr>
        <b/>
        <sz val="12"/>
        <rFont val="Arial"/>
        <family val="2"/>
      </rPr>
      <t>G -</t>
    </r>
    <r>
      <rPr>
        <sz val="12"/>
        <rFont val="Arial"/>
        <family val="2"/>
      </rPr>
      <t xml:space="preserve"> Garantias</t>
    </r>
  </si>
  <si>
    <r>
      <rPr>
        <b/>
        <sz val="12"/>
        <rFont val="Arial"/>
        <family val="2"/>
      </rPr>
      <t>L -</t>
    </r>
    <r>
      <rPr>
        <sz val="12"/>
        <rFont val="Arial"/>
        <family val="2"/>
      </rPr>
      <t xml:space="preserve"> Lucro Operacional</t>
    </r>
  </si>
  <si>
    <t>**ISS -  Imposto Sobre Serviços</t>
  </si>
  <si>
    <t xml:space="preserve">C O M P O S I Ç Ã O   D E   P R E Ç O S   /   I N C Ê N D I O </t>
  </si>
  <si>
    <t xml:space="preserve">C O M P O S I Ç Ã O   D E   P R E Ç O S   /   S P D A </t>
  </si>
  <si>
    <t xml:space="preserve">C O M P O S I Ç Ã O   D E   P R E Ç O S  /  P A I S A G I S M O  </t>
  </si>
  <si>
    <t>CABECOTE PARA ENTRADA DE LINHA DE ALIMENTACAO PARA ELETRODUTO, EM LIGA DE ALUMINIO COM ACABAMENTO ANTI CORROSIVO, COM FIXACAO POR ENCAIXE LISO DE 360 GRAUS, DE 1 1/2"</t>
  </si>
  <si>
    <t>AMM INC 11</t>
  </si>
  <si>
    <t>GRUPO GERADOR REBOCÁVEL, POTÊNCIA 66 KVA, MOTOR A DIESEL - CHP DIURNO. AF_03/2016</t>
  </si>
  <si>
    <t>GRUPO GERADOR REBOCÁVEL, POTÊNCIA 66 KVA, MOTOR A DIESEL - CHI DIURNO. AF_03/2016</t>
  </si>
  <si>
    <t>GRUPO GERADOR REBOCÁVEL, POTÊNCIA 66 KVA, MOTOR A DIESEL - MANUTENÇÃO. AF_03/2016</t>
  </si>
  <si>
    <t>TRAMA DE MADEIRA COMPOSTA POR RIPAS, CAIBROS E TERÇAS PARA TELHADOS DE ATÉ 2 ÁGUAS PARA TELHA DE ENCAIXE DE CERÂMICA OU DE CONCRETO, INCLUSO TRANSPORTE VERTICAL. AF_12/2015</t>
  </si>
  <si>
    <t>TRAMA DE MADEIRA COMPOSTA POR TERÇAS PARA TELHADOS DE ATÉ 2 ÁGUAS PARA TELHA ONDULADA DE FIBROCIMENTO, METÁLICA, PLÁSTICA OU TERMOACÚSTICA, INCLUSO TRANSPORTE VERTICAL.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</si>
  <si>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</si>
  <si>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</si>
  <si>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</si>
  <si>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</si>
  <si>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</si>
  <si>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</si>
  <si>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</si>
  <si>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</si>
  <si>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</si>
  <si>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</si>
  <si>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</si>
  <si>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TRAMA DE AÇO COMPOSTA POR RIPAS E CAIBROS PARA TELHADOS DE ATÉ 2 ÁGUAS PARA TELHA DE ENCAIXE DE CERÂMICA OU DE CONCRETO, INCLUSO TRANSPORTE VERTICAL. AF_12/2015</t>
  </si>
  <si>
    <t>TRAMA DE AÇO COMPOSTA POR RIPAS, CAIBROS E TERÇAS PARA TELHADOS DE ATÉ 2 ÁGUAS PARA TELHA CERÂMICA CAPA-CANAL, INCLUSO TRANSPORTE VERTICAL. AF_12/2015</t>
  </si>
  <si>
    <t>TRAMA DE AÇO COMPOSTA POR RIPAS PARA TELHADOS DE MAIS DE 2 ÁGUAS PARA TELHA CERÂMICA CAPA-CANAL, INCLUSO TRANSPORTE VERTICAL. AF_12/2015</t>
  </si>
  <si>
    <t>(COMPOSIÇÃO REPRESENTATIVA) FABRICAÇÃO E INSTALAÇÃO DE TESOURA INTEIRA EM AÇO, PARA VÃOS DE 3 A 12 M E PARA QUALQUER TIPO DE TELHA, INCLUSO IÇAMENTO. AF_12/2015</t>
  </si>
  <si>
    <t>DOBRADICA EM ACO/FERRO, 3" X 21/2", E=1,9 A 2 MM, SEM ANEL, CROMADO OU ZINCADO, TAMPA BOLA, COM PARAFUSOS</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</si>
  <si>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</si>
  <si>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</si>
  <si>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</si>
  <si>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</si>
  <si>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</si>
  <si>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</si>
  <si>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</si>
  <si>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IMPERMEABILIZACAO DE SUPERFICIE COM CIMENTO ESPECIAL CRISTALIZANTE COM ADESIVO LIQUIDO, UMA DEMAO.</t>
  </si>
  <si>
    <t>IMPERMEABILIZACAO DE ESTRUTURAS ENTERRADAS COM CIMENTO CRISTALIZANTE E ADESIVO LIQUIDO, ATE 7M DE PROFUNDIDADE.</t>
  </si>
  <si>
    <t>TERMINAL METALICO A PRESSAO P/ 1 CABO DE COBRE DE 25 MM2 COM 1 FURO DE FIXAÇÃO - FORNECIMENTO E INSTALACAO</t>
  </si>
  <si>
    <t>FUSIVEL TIPO NH 250 A, TAMANHO 1 - FORNECIMENTO E INSTALACAO</t>
  </si>
  <si>
    <t>ESCAVAÇÃO MANUAL DE VALAS. AF_03/2016</t>
  </si>
  <si>
    <t>RODAPE BORRACHA LISO, ALTURA = 7CM, ESPESSURA = 2 MM, PARA ARGAMASSA</t>
  </si>
  <si>
    <t>PLANTIO DE ARVORE, ALTURA DE 1,00M, EM CAVAS DE 80X80X80CM</t>
  </si>
  <si>
    <t>ACIDO MURIATICO, DILUICAO 10% A 12% PARA USO EM LIMPEZA</t>
  </si>
  <si>
    <t>ADAPTADOR, CPVC, SOLDAVEL, 15 MM, PARA AGUA QUENTE</t>
  </si>
  <si>
    <t>ADAPTADOR, CPVC, SOLDAVEL, 22 MM, PARA AGUA QUENTE</t>
  </si>
  <si>
    <t>ADESIVO ACRILICO/COLA DE CONTATO</t>
  </si>
  <si>
    <t>BOLSA DE LONA PARA FERRAMENTAS *50 X 35 X 25* CM</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</si>
  <si>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</si>
  <si>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</si>
  <si>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</si>
  <si>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</si>
  <si>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PVC, LONGA, SERIE R, DN 50 X 40 MM, PARA ESGOTO PREDIAL</t>
  </si>
  <si>
    <t>CAIBRO DE MADEIRA NAO APARELHADA *5 X 6* CM, MACARANDUBA, ANGELIM OU EQUIVALENTE DA REGIAO</t>
  </si>
  <si>
    <t>CAIBRO DE MADEIRA NAO APARELHADA *6 X 8* CM, MACARANDUBA, ANGELIM OU EQUIVALENTE DA REGIAO</t>
  </si>
  <si>
    <t>CAP PVC, ROSCAVEL, 1/2", PARA AGUA FRIA PREDIAL</t>
  </si>
  <si>
    <t>CAP PVC, ROSCAVEL, 1",  PARA AGUA FRIA PREDIAL</t>
  </si>
  <si>
    <t>CAP PVC, ROSCAVEL, 3/4",  PARA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</si>
  <si>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</si>
  <si>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</si>
  <si>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</si>
  <si>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</si>
  <si>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</si>
  <si>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</si>
  <si>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</si>
  <si>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</si>
  <si>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</si>
  <si>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</si>
  <si>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</si>
  <si>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</si>
  <si>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</si>
  <si>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</si>
  <si>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</si>
  <si>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CARRINHO DE MAO DE ACO CAPACIDADE 50 A 60 L, PNEU COM CAMARA</t>
  </si>
  <si>
    <t>COLA BRANCA BASE PVA</t>
  </si>
  <si>
    <t>CONECTOR, CPVC, SOLDAVEL, 15 MM X 1/2", PARA AGUA QUENTE</t>
  </si>
  <si>
    <t>CONECTOR, CPVC, SOLDAVEL, 22 MM X 1/2", PARA AGUA QUENTE</t>
  </si>
  <si>
    <t>CONECTOR, CPVC, SOLDAVEL, 28 MM X 1", PARA AGUA QUENTE</t>
  </si>
  <si>
    <t>CONECTOR, CPVC, SOLDAVEL, 35 MM X 1 1/4", PARA AGUA QUENTE</t>
  </si>
  <si>
    <t>CONECTOR, CPVC, SOLDAVEL, 42 MM X 1 1/2", PARA AGUA QUENTE</t>
  </si>
  <si>
    <t>CURVA CPVC, 90 GRAUS, SOLDAVEL, 22 MM, PARA AGUA QUENTE</t>
  </si>
  <si>
    <t>CURVA CPVC, 90 GRAUS, SOLDAVEL, 28 MM, PARA AGUA QUENTE</t>
  </si>
  <si>
    <t>CURVA CPVC, 90 GRAUS, SOLDAVEL,15 MM, PARA AGUA QUENTE</t>
  </si>
  <si>
    <t>CURVA DE PVC, 45 GRAUS, SERIE R, DN 100 MM, PARA ESGOTO PREDIAL</t>
  </si>
  <si>
    <t>CURVA DE PVC, 45 GRAUS, SERIE R, DN 150 MM, PARA ESGOTO PREDIAL</t>
  </si>
  <si>
    <t>CURVA DE PVC, 45 GRAUS, SERIE R, DN 75 MM, PARA ESGOTO PREDIAL</t>
  </si>
  <si>
    <t>CURVA DE PVC, 90 GRAUS, SERIE R, DN 100 MM, PARA ESGOTO PREDIAL</t>
  </si>
  <si>
    <t>CURVA DE PVC, 90 GRAUS, SERIE R, DN 150 MM, PARA ESGOTO PREDIAL</t>
  </si>
  <si>
    <t>CURVA DE PVC, 90 GRAUS, SERIE R, DN 50 MM, PARA ESGOTO PREDIAL</t>
  </si>
  <si>
    <t>CURVA DE PVC, 90 GRAUS, SERIE R, DN 75 MM, PARA ESGOTO PREDIAL</t>
  </si>
  <si>
    <t>CURVA DE TRANSPOSICAO, CPVC, SOLDAVEL, 15 MM</t>
  </si>
  <si>
    <t>CURVA DE TRANSPOSICAO, CPVC, SOLDAVEL, 22 MM</t>
  </si>
  <si>
    <t>DESEMPENADEIRA DE ACO DENTADA 12 X *25* CM, DENTES 8 X 8 MM, CABO FECHADO DE MADEIRA</t>
  </si>
  <si>
    <t>DESEMPENADEIRA DE ACO LISA 12 X *25* CM COM CABO FECHADO DE MADEIRA</t>
  </si>
  <si>
    <t>DETERGENTE AMONIACO (AMONIA DILUIDA)</t>
  </si>
  <si>
    <t>ENXADA ESTREITA *25 X 23* CM COM CABO</t>
  </si>
  <si>
    <t>ESCADA DUPLA DE ABRIR EM ALUMINIO, MODELO PINTOR, 8 DEGRAUS</t>
  </si>
  <si>
    <t>ESCADA EXTENSIVEL EM ALUMINIO COM 6,00 M ESTENDIDA</t>
  </si>
  <si>
    <t>ESPATULA DE ACO INOX COM CABO DE MADEIRA, LARGURA 8 CM</t>
  </si>
  <si>
    <t>ESQUADRO DE ACO 12 " (300 MM), CABO DE ALUMINIO</t>
  </si>
  <si>
    <t>FUNDO ANTICORROSIVO PARA METAIS FERROSOS (ZARCAO)</t>
  </si>
  <si>
    <t>FUNDO PREPARADOR ACRILICO BASE AGUA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</si>
  <si>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</si>
  <si>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</si>
  <si>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</si>
  <si>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</si>
  <si>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</si>
  <si>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</si>
  <si>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</si>
  <si>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</si>
  <si>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</si>
  <si>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</si>
  <si>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</si>
  <si>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</si>
  <si>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</si>
  <si>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</si>
  <si>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</si>
  <si>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</si>
  <si>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PARA PE DE COLUNA, 45 GRAUS, SERIE R, DN 100 MM, PARA ESGOTO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</si>
  <si>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</si>
  <si>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</si>
  <si>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</si>
  <si>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</si>
  <si>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</si>
  <si>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</si>
  <si>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</si>
  <si>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</si>
  <si>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</si>
  <si>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</si>
  <si>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JUNCAO DUPLA, PVC SERIE R, DN 100 X 100 X 100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</si>
  <si>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</si>
  <si>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</si>
  <si>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</si>
  <si>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</si>
  <si>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</si>
  <si>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</si>
  <si>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</si>
  <si>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KIT CAVALETE PVC COM REGISTRO 1/2", COMPLETO</t>
  </si>
  <si>
    <t>LAMPADA FLUORESCENTE COMPACTA BRANCA 135 W, BASE E40 (127/220 V)</t>
  </si>
  <si>
    <t>LAMPADA FLUORESCENTE COMPACTA 2U/3U BRANCA 9/10 W, BASE E27 (127/220 V)</t>
  </si>
  <si>
    <t>LAMPADA FLUORESCENTE TUBULAR T8 DE 16/18 W, BIVOLT</t>
  </si>
  <si>
    <t>LAMPADA VAPOR METALICO OVOIDE 150 W, BASE E27/E40</t>
  </si>
  <si>
    <t>LIQUIDO PARA BRILHO PAREDES INTERNAS</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</si>
  <si>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</si>
  <si>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</si>
  <si>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</si>
  <si>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</si>
  <si>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</si>
  <si>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</si>
  <si>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</si>
  <si>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</si>
  <si>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</si>
  <si>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</si>
  <si>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</si>
  <si>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</si>
  <si>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</si>
  <si>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SERIE REFORCADA - R, 100 MM, PARA ESGOTO PREDIAL</t>
  </si>
  <si>
    <t>LUVA DE CORRER, PVC SERIE REFORCADA - R, 150 MM, PARA ESGOTO PREDIAL</t>
  </si>
  <si>
    <t>LUVA DE CORRER, PVC SERIE REFORCADA - R, 75 MM, PARA ESGOTO PREDIAL</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</si>
  <si>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</si>
  <si>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</si>
  <si>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</si>
  <si>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</si>
  <si>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</si>
  <si>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</si>
  <si>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</si>
  <si>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</si>
  <si>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</si>
  <si>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</si>
  <si>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</si>
  <si>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</si>
  <si>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</si>
  <si>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</si>
  <si>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SERRADA NAO APARELHADA DE MACARANDUBA, ANGELIM OU EQUIVALENTE DA REGIAO</t>
  </si>
  <si>
    <t>MOURAO DE CONCRETO CURVO,10 X 10 CM, H= *2,60* M + CURVA DE 0,40 M</t>
  </si>
  <si>
    <t>PECA DE MADEIRA NAO APARELHADA *7,5 X 7,5* CM (3 X 3 ") MACARANDUBA, ANGELIM OU EQUIVALENTE DA REGIAO</t>
  </si>
  <si>
    <t>PERFIL "U" CHAPA ACO DOBRADA,  E = 3,04 MM , H = 20 CM, ABAS = 5 CM (4,47 KG/M)</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</si>
  <si>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</si>
  <si>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</si>
  <si>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</si>
  <si>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PISO DE BORRACHA CANELADO EM PLACAS 50 X 50 CM, E = *3,5* MM, PARA COLA</t>
  </si>
  <si>
    <t>PISO DE BORRACHA ESPORTIVO EM PLACAS 50 X 50 CM, E = 15 MM, PARA ARGAMASSA, PRETO</t>
  </si>
  <si>
    <t>PISO DE BORRACHA PASTILHADO EM PLACAS 50 X 50 CM, E = *3,5* MM, PARA COLA, PRETO</t>
  </si>
  <si>
    <t>PISO DE BORRACHA PASTILHADO EM PLACAS 50 X 50 CM, E = 15 MM, PARA ARGAMASSA, PRETO</t>
  </si>
  <si>
    <t>PISO EM REGUA VINILICA SEMIFLEXIVEL, ENCAIXE CLICADO, E = 4 MM (SEM COLOCACAO)</t>
  </si>
  <si>
    <t>PLACA VINILICA SEMIFLEXIVEL PARA PISOS, E = 3,2 MM, 30 X 30 CM (SEM COLOCACAO)</t>
  </si>
  <si>
    <t>PLACA VINILICA SEMIFLEXIVEL PARA REVESTIMENTO DE PISOS E PAREDES, E = 2 MM (SEM COLOCACAO)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</si>
  <si>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</si>
  <si>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</si>
  <si>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</si>
  <si>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NAO APARELHADA *8 X 30* CM, MACARANDUBA, ANGELIM OU EQUIVALENTE DA REGIAO</t>
  </si>
  <si>
    <t>PRUMO DE CENTRO EM ACO *400* G</t>
  </si>
  <si>
    <t>PRUMO DE PAREDE EM ACO 700 A 750 G</t>
  </si>
  <si>
    <t>REDUCAO EXCENTRICA PVC, SERIE R, DN 100 X 75 MM, PARA ESGOTO PREDIAL</t>
  </si>
  <si>
    <t>REDUCAO EXCENTRICA PVC, SERIE R, DN 150 X 100 MM, PARA ESGOTO PREDIAL</t>
  </si>
  <si>
    <t>REDUCAO EXCENTRICA PVC, SERIE R, DN 75 X 50 MM, PARA ESGOTO PREDIAL</t>
  </si>
  <si>
    <t>REGUA DE ALUMINIO PARA PEDREIRO 2 X 1 "</t>
  </si>
  <si>
    <t>RIPA DE MADEIRA NAO APARELHADA *1,5 X 5* CM, MACARANDUBA, ANGELIM OU EQUIVALENTE DA REGIAO</t>
  </si>
  <si>
    <t>RIPA DE MADEIRA NAO APARELHADA 1 X 3* CM, MACARANDUBA, ANGELIM OU EQUIVALENTE DA REGIAO</t>
  </si>
  <si>
    <t>RODAPE DE BORRACHA LISO, H = 70 MM, E = *2* MM, PARA ARGAMASSA, PRETO</t>
  </si>
  <si>
    <t>RODAPE PLANO PARA PISO VINILICO, H = 5 CM</t>
  </si>
  <si>
    <t>SABAO EM PO</t>
  </si>
  <si>
    <t>SARRAFO DE MADEIRA NAO APARELHADA *2,5 X 10 CM, MACARANDUBA, ANGELIM OU EQUIVALENTE DA REGIAO</t>
  </si>
  <si>
    <t>SARRAFO DE MADEIRA NAO APARELHADA *2,5 X 7* CM, MACARANDUBA, ANGELIM OU EQUIVALENTE DA REGIAO</t>
  </si>
  <si>
    <t>SARRAFO DE MADEIRA NAO APARELHADA 2,5 X 5 CM, MACARANDUBA, ANGELIM OU EQUIVALENTE DA REGIAO</t>
  </si>
  <si>
    <t>SELADOR ACRILICO PAREDES INTERNAS/EXTERNAS</t>
  </si>
  <si>
    <t>SELADOR PVA PAREDES INTERNAS</t>
  </si>
  <si>
    <t>SELANTE A BASE DE RESINAS ACRILICAS PARA TRINCAS</t>
  </si>
  <si>
    <t>SELIM PVC, SOLDAVEL, SEM TRAVAS, JE, 90 GRAUS,  DN 200 X 100 MM, PARA REDE COLETORA ESGOTO (NBR 10569)</t>
  </si>
  <si>
    <t>SELIM PVC, SOLDAVEL, SEM TRAVAS, JE, 90 GRAUS,  DN 250 X 100 MM, PARA REDE COLETORA ESGOTO (NBR 10569)</t>
  </si>
  <si>
    <t>SELIM PVC, SOLDAVEL, SEM TRAVAS, JE, 90 GRAUS,  DN 300 X 100 MM, PARA REDE COLETORA ESGOTO (NBR 10569)</t>
  </si>
  <si>
    <t>SODA CAUSTICA EM ESCAMAS</t>
  </si>
  <si>
    <t>TE CPVC, SOLDAVEL, 90 GRAUS, 15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</si>
  <si>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</si>
  <si>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</si>
  <si>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</si>
  <si>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</si>
  <si>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</si>
  <si>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</si>
  <si>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INSPECAO, PVC, SERIE R, 100 X 75 MM, PARA ESGOTO PREDIAL</t>
  </si>
  <si>
    <t>TE DE INSPECAO, PVC, SERIE R, 150 X 100 MM, PARA ESGOTO PREDIAL</t>
  </si>
  <si>
    <t>TE DE INSPECAO, PVC, SERIE R, 75 X 75 MM, PARA ESGOTO PREDIAL</t>
  </si>
  <si>
    <t>TE DE REDUCAO, CPVC, 22 X 15 MM, PARA AGUA QUENTE PREDIAL</t>
  </si>
  <si>
    <t>TE DE REDUCAO, CPVC, 28 X 22 MM, PARA AGUA QUENTE PREDIAL</t>
  </si>
  <si>
    <t>TE DE REDUCAO, CPVC, 35 X 28 MM, PARA AGUA QUENTE PREDIAL</t>
  </si>
  <si>
    <t>TE DE REDUCAO, CPVC, 42 X 35 MM, PARA AGUA QUENTE PREDIAL</t>
  </si>
  <si>
    <t>TE DE TRANSICAO, CPVC, SOLDAVEL, 15 MM X 1/2", PARA AGUA QUENTE</t>
  </si>
  <si>
    <t>TE DE TRANSICAO, CPVC, SOLDAVEL, 22 MM X 1/2", PARA AGUA QUENTE</t>
  </si>
  <si>
    <t>TE MISTURADOR, CPVC, SOLDAVEL, 15 MM, PARA AGUA QUENTE</t>
  </si>
  <si>
    <t>TE MISTURADOR, CPVC, SOLDAVEL, 22 MM, PARA AGUA QUENTE</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</si>
  <si>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</si>
  <si>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</si>
  <si>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</si>
  <si>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</si>
  <si>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</si>
  <si>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TESTEIRA ANTIDERRAPANTE PARA PISO VINILICO *5 X 2,5* CM, E = 2 MM</t>
  </si>
  <si>
    <t>TINTA A BASE DE RESINA ACRILICA EMULSIONADA EM AGUA, PARA SINALIZACAO HORIZONTAL VIARIA (NBR 13699)</t>
  </si>
  <si>
    <t>TINTA A BASE DE RESINA ACRILICA, PARA SINALIZACAO HORIZONTAL VIARIA (NBR 11862)</t>
  </si>
  <si>
    <t>TINTA A OLEO BRILHANTE PARA MADEIRA E METAIS</t>
  </si>
  <si>
    <t>TINTA ESMALTE SINTETICO GRAFITE COM PROTECAO PARA METAIS FERROSOS</t>
  </si>
  <si>
    <t>TINTA ESMALTE SINTETICO PREMIUM ACETINADO</t>
  </si>
  <si>
    <t>TINTA ESMALTE SINTETICO PREMIUM BRILHANTE</t>
  </si>
  <si>
    <t>TINTA ESMALTE SINTETICO PREMIUM FOSCO</t>
  </si>
  <si>
    <t>TINTA PROTETORA SUPERFICIE METALICA ALUMINIO</t>
  </si>
  <si>
    <t>TUBO CPVC SOLDAVEL, 35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</si>
  <si>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</si>
  <si>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</si>
  <si>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</si>
  <si>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</si>
  <si>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PVC, PBL, TIPO LEVE, DN = 125 MM,  PARA VENTILACAO</t>
  </si>
  <si>
    <t>TUBO DE PVC, PBL, TIPO LEVE, DN = 250 MM,  PARA VENTILACAO</t>
  </si>
  <si>
    <t>TUBO DE PVC, PBL, TIPO LEVE, DN = 300 MM,  PARA VENTILACAO</t>
  </si>
  <si>
    <t>TUBO DE PVC, PBL, TIPO LEVE, DN = 400 MM,  PARA VENTILACAO</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</si>
  <si>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</si>
  <si>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</si>
  <si>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</si>
  <si>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</si>
  <si>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</si>
  <si>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</si>
  <si>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</si>
  <si>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</si>
  <si>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VIGA DE MADEIRA NAO APARELHADA *6 X 16* CM, MACARANDUBA, ANGELIM OU EQUIVALENTE DA REGIAO</t>
  </si>
  <si>
    <t>VIGA DE MADEIRA NAO APARELHADA *6 X 20* CM, MACARANDUBA, ANGELIM OU EQUIVALENTE DA REGIAO</t>
  </si>
  <si>
    <t>VIGA DE MADEIRA NAO APARELHADA 6 X 12 CM, MACARANDUBA, ANGELIM OU EQUIVALENTE DA REGIAO</t>
  </si>
  <si>
    <t>VIGA DE MADEIRA NAO APARELHADA 8 X 16 CM, MACARANDUBA, ANGELIM OU EQUIVALENTE DA REGIAO</t>
  </si>
  <si>
    <t>VIGOTA DE MADEIRA NAO APARELHADA *5 X 10* CM, MACARANDUBA, ANGELIM OU EQUIVALENTE DA REGIAO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</si>
  <si>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</si>
  <si>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</si>
  <si>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</si>
  <si>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</si>
  <si>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</si>
  <si>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</si>
  <si>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</si>
  <si>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</si>
  <si>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</si>
  <si>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</si>
  <si>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</si>
  <si>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</si>
  <si>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</si>
  <si>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</si>
  <si>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DISJUNTOR TETRAPOLAR TIPO DR, CORRENTE NOMINAL DE 40A - FORNECIMENTO E INSTALAÇÃO. AF_04/2016</t>
  </si>
  <si>
    <t>REATERRO MANUAL DE VALAS COM COMPACTAÇÃO MECANIZADA. AF_04/2016</t>
  </si>
  <si>
    <t>EXECUÇÃO DE VIA EM PISO INTERTRAVADO, COM BLOCO RETANGULAR COR NATURAL DE 20 X 10 CM, ESPESSURA 8 CM. AF_12/2015</t>
  </si>
  <si>
    <t>EXECUÇÃO DE VIA EM PISO INTERTRAVADO, COM BLOCO RETANGULAR COLORIDO DE 20 X 10 CM, ESPESSURA 8 CM. AF_12/2015</t>
  </si>
  <si>
    <t>FERRAMENTAS (ENCARGOS COMPLEMENTARES) - HORISTA</t>
  </si>
  <si>
    <t>EPI (ENCARGOS COMPLEMENTARES) - HORISTA</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</si>
  <si>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</si>
  <si>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</si>
  <si>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</si>
  <si>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</si>
  <si>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</si>
  <si>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</si>
  <si>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</si>
  <si>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!EM PROCESSO DE DESATIVACAO! MADEIRA DE 1A. QUALIDADE (MADEIRA BRANCA), SERRADA E NAO APARELHADA, PARA FORMAS DE CONCRETO ARMADO</t>
  </si>
  <si>
    <t>ADAPTADOR PVC SOLDAVEL, LONGO, COM FLANGE LIVRE,  75 MM X 2 1/2", PARA CAIXA D' AGUA</t>
  </si>
  <si>
    <t>AGUA SANITARIA</t>
  </si>
  <si>
    <t>ALICATE ALARGADOR DE TUBO PEX</t>
  </si>
  <si>
    <t>ALICATE CRIMPADOR DE TUBO PEX</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</si>
  <si>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</si>
  <si>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</si>
  <si>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</si>
  <si>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</si>
  <si>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</si>
  <si>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</si>
  <si>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(ENCARGOS COMPLEMENTARES) (COLETADO CAIXA)</t>
  </si>
  <si>
    <t>ALIMENTACAO - MENSALISTA (ENCARGOS COMPLEMENTARES) (COLETADO CAIXA)</t>
  </si>
  <si>
    <t>ANEIS DE CRIMPAGEM PARA ALICATE CRIMPADOR DE TUBO PEX, BITOLAS DE 16 A 32 MM</t>
  </si>
  <si>
    <t>APARELHO DE APOIO DE NEOPRENE FRETADO, 60 X 45 X 7,6 CM, COM FRETAGEM DE ACO DE 4 MM INTERCALADAS COM ELASTOMERO DE 11 MM E REVESTIMENTO FINAL COM ELASTOMERO DE 6 MM</t>
  </si>
  <si>
    <t>APARELHO DE APOIO DE NEOPRENE SIMPLES/ NAO FRETADO, 100 X 100 CM, ESPESSURA 6,3 MM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</si>
  <si>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</si>
  <si>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</si>
  <si>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</si>
  <si>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</si>
  <si>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</si>
  <si>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</si>
  <si>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CABECOTE PARA ENTRADA DE LINHA DE ALIMENTACAO PARA ELETRODUTO, EM LIGA DE ALUMINIO COM ACABAMENTO ANTI CORROSIVO, COM FIXACAO POR ENCAIXE LISO DE 360 GRAUS, DE 1 1/4"</t>
  </si>
  <si>
    <t>CAIBRO DE MADEIRA APARELHADA *6 X 8* CM, MACARANDUBA, ANGELIM OU EQUIVALENTE DA REGIAO</t>
  </si>
  <si>
    <t>CALHA QUADRADA DE CHAPA DE ACO GALVANIZADA NUM 24, CORTE 100 CM (COLETADO CAIXA)</t>
  </si>
  <si>
    <t>CALHA QUADRADA DE CHAPA DE ACO GALVANIZADA NUM 24, CORTE 33 CM (COLETADO CAIXA)</t>
  </si>
  <si>
    <t>CALHA QUADRADA DE CHAPA DE ACO GALVANIZADA NUM 24, CORTE 50 CM (COLETADO CAIXA)</t>
  </si>
  <si>
    <t>CHAPA ACO INOX AISI 304 NUMERO 4 (E = 6 MM), ACABAMENTO NUMERO 1 (LAMINADO A QUENTE, FOSCO)</t>
  </si>
  <si>
    <t>CHAPA ACO INOX AISI 304 NUMERO 9 (E = 4 MM), ACABAMENTO NUMERO 1 (LAMINADO A QUENTE, FOSCO)</t>
  </si>
  <si>
    <t>CHAPA DE GESSO ACARTONADO, RESISTENTE A UMIDADE (RU), COR VERDE, E = 12,5 MM, 1200 X 1800 MM (L X C)</t>
  </si>
  <si>
    <t>COMPRESSOR DE AR REBOCAVEL VAZAO 400 PCM, PRESSAO EFETIVA DE TRABALHO 102 PSI, MOTOR DIESEL, POTENCIA 110 CV</t>
  </si>
  <si>
    <t>CONJUNTO MONTADO ESTOPIM COM ESPOLETA COMUM NUMERO 8, COM CABECA ACENDEDORA, 1,5 M</t>
  </si>
  <si>
    <t>CUMEEIRA PARA TELHA DE CONCRETO, PARA 2 AGUAS DE TELHADO, COR CINZA, RENDIMENTO DE *3* TELHAS/M (COLETADO CAIXA)</t>
  </si>
  <si>
    <t>EXAMES - HORISTA (ENCARGOS COMPLEMENTARES) (COLETADO CAIXA)</t>
  </si>
  <si>
    <t>EXTENSAO DE SOLDA 201 ACETILENO, E = *1,5 A 2,5* MM</t>
  </si>
  <si>
    <t>EXTENSAO DE SOLDA 201 GLP, E = *2,5 A 4,0* MM</t>
  </si>
  <si>
    <t>FELTRO EM LA DE ROCHA, 1 FACE REVESTIDA COM FILME DE POLIPROPILENO, EM ROLO, DENSIDADE = 32 KG/M3, E=*50* MM (COLETADO CAIXA)</t>
  </si>
  <si>
    <t>GANCHO L COM ROSCA PARA FIXAR TELHA EM MADEIRA 5/16" X 350 MM (COLETADO CAIXA)</t>
  </si>
  <si>
    <t>KIT CAVALETE PVC COM REGISTRO 3/4", COMPLETO</t>
  </si>
  <si>
    <t>MACARICO DE SOLDA 201 PARA EXTENSAO GLP OU ACETILENO</t>
  </si>
  <si>
    <t>MARTELO DE SOLDADOR/PICADOR DE SOLDA</t>
  </si>
  <si>
    <t>PASTA DESENGRAXANTE PARA MAOS</t>
  </si>
  <si>
    <t>PEDREGULHO OU PICARRA DE JAZIDA, AO NATURAL, PARA BASE DE PAVIMENTACAO (RETIRADO NA JAZIDA, SEM TRANSPORTE)</t>
  </si>
  <si>
    <t>PRENSA DE MONTAGEM PARA TUBO PEX</t>
  </si>
  <si>
    <t>RUFO INTERNO/EXTERNO DE CHAPA DE ACO GALVANIZADA NUM 24, CORTE 25 CM (COLETADO CAIXA)</t>
  </si>
  <si>
    <t>SEGURO - HORISTA (ENCARGOS COMPLEMENTARES) (COLETADO CAIXA)</t>
  </si>
  <si>
    <t>SEGURO - MENSALISTA (ENCARGOS COMPLEMENTARES) (COLETADO CAIXA)</t>
  </si>
  <si>
    <t>SELADOR HORIZONTAL PARA FITA DE ACO 1 "</t>
  </si>
  <si>
    <t>TALHADEIRA COM PUNHO DE PROTECAO *20 X 250* MM</t>
  </si>
  <si>
    <t>TELA DE ACO SOLDADA NERVURADA, CA-60, L-159, (1,69 KG/M2), DIAMETRO DO FIO = 4,5 MM, LARGURA =  2,45 M, ESPACAMENTO DA MALHA = 30 X 10 CM</t>
  </si>
  <si>
    <t>TELHA DE ALUMINIO COM ISOLAMENTO TERMOACUSTICO EM ESPUMA RIGIDA DE POLIURETANO (PU) INJETADO, E = 30 MM, DENSIDADE 35 KG/M3, COM DUAS FACES TRAPEZOIDAIS (NAO INCLUI ACESSORIOS DE FIXACAO) (COLETADO CAIXA)</t>
  </si>
  <si>
    <t>TELHA DE CONCRETO TIPO CLASSICA, COR CINZA, COMPRIMENTO DE *42* CM, RENDIMENTO DE *10* TELHAS/M2 (COLETADO CAIXA)</t>
  </si>
  <si>
    <t>TESOURA / CORTADOR DE TUBOS PEX</t>
  </si>
  <si>
    <t>TRANSFORMADOR TRIFASICO DE DISTRIBUICAO, POTENCIA DE 15 KVA, TENSAO NOMINAL DE 15 KV, TENSAO SECUNDARIA DE 220/127V, EM OLEO ISOLANTE TIPO MINERAL</t>
  </si>
  <si>
    <t>TRANSPORTE - HORISTA (ENCARGOS COMPLEMENTARES) (COLETADO CAIXA)</t>
  </si>
  <si>
    <t>TRANSPORTE - MENSALISTA (ENCARGOS COMPLEMENTARES) (COLETADO CAIXA)</t>
  </si>
  <si>
    <t>TRATOR DE ESTEIRAS, POTENCIA DE 170 HP, PESO OPERACIONAL DE 19 T, COM LAMINA COM CAPACIDADE DE 5,2 M3</t>
  </si>
  <si>
    <t>INSUMO</t>
  </si>
  <si>
    <t>ADUELA/GALERIA DE CONCRETO ARMADO, SECAO RETANGULAR 1.50 X 1.50 M (L X A), C = 1.00 M, E = 20 CM</t>
  </si>
  <si>
    <t>AJUDANTE DE ARMADOR (MENSALISTA)</t>
  </si>
  <si>
    <t>AJUDANTE DE ELETRICISTA</t>
  </si>
  <si>
    <t>AJUDANTE DE ELETRICISTA (MENSALISTA)</t>
  </si>
  <si>
    <t>AJUDANTE DE ESTRUTURAS METALICAS (MENSALISTA)</t>
  </si>
  <si>
    <t>AJUDANTE DE OPERACAO EM GERAL (MENSALISTA)</t>
  </si>
  <si>
    <t>AJUDANTE DE PINTOR (MENSALISTA)</t>
  </si>
  <si>
    <t>AJUDANTE DE SERRALHEIRO</t>
  </si>
  <si>
    <t>AJUDANTE DE SERRALHEIRO (MENSALISTA)</t>
  </si>
  <si>
    <t>AJUDANTE ESPECIALIZADO (MENSALISTA)</t>
  </si>
  <si>
    <t>ARGAMASSA POLIMERICA IMPERMEABILIZANTE SEMIFLEXIVEL, BICOMPONENTE (MEMBRANA IMPERMEABILIZANTE ACRILICA)</t>
  </si>
  <si>
    <t>ARMADOR (MENSALISTA)</t>
  </si>
  <si>
    <t>ARQUITETO PAISAGISTA (MENSALISTA)</t>
  </si>
  <si>
    <t>AUXILIAR DE ALMOXARIFE (MENSALISTA)</t>
  </si>
  <si>
    <t>AUXILIAR DE AZULEJISTA (MENSALISTA)</t>
  </si>
  <si>
    <t>AUXILIAR DE ENCANADOR OU BOMBEIRO HIDRAULICO (MENSALISTA)</t>
  </si>
  <si>
    <t>AUXILIAR DE LABORATORISTA DE SOLOS E CONCRETO</t>
  </si>
  <si>
    <t>AUXILIAR DE LABORATORISTA DE SOLOS E DE CONCRETO (MENSALISTA)</t>
  </si>
  <si>
    <t>AUXILIAR DE MECANICO (MENSALISTA)</t>
  </si>
  <si>
    <t>AUXILIAR DE PEDREIRO (MENSALISTA)</t>
  </si>
  <si>
    <t>AUXILIAR DE SERVICOS GERAIS (MENSALISTA)</t>
  </si>
  <si>
    <t>AUXILIAR DE TOPOGRAFO (MENSALISTA)</t>
  </si>
  <si>
    <t>AUXILIAR TECNICO / ASSISTENTE DE ENGENHARIA (MENSALISTA)</t>
  </si>
  <si>
    <t>AZULEJISTA OU LADRILHEIRO (MENSALISTA)</t>
  </si>
  <si>
    <t>BLASTER, DINAMITADOR OU CABO DE FOGO (MENSALISTA)</t>
  </si>
  <si>
    <t>BOMBA SUBMERSIVEL, ELETRICA, TRIFASICA, POTENCIA 2,96 HP, DIAMETRO DO ROTOR 144 MM SEMIABERTO, BOCAL DE SAIDA DIAMETRO DE DUAS POLEGADAS, HM/Q = 2 M / 38,8 M3/H A 28 M / 5 M3/H</t>
  </si>
  <si>
    <t>CALAFETADOR / CALAFATE</t>
  </si>
  <si>
    <t>CALAFETADOR / CALAFATE (MENSALISTA)</t>
  </si>
  <si>
    <t>CALCETEIRO  (MENSALISTA)</t>
  </si>
  <si>
    <t>CALIBRADOR / CHANFRADOR / ESCAREADOR DE TUBO PEX</t>
  </si>
  <si>
    <t>CARPINTEIRO AUXILIAR (MENSALISTA)</t>
  </si>
  <si>
    <t>CARPINTEIRO DE ESQUADRIAS</t>
  </si>
  <si>
    <t>CARPINTEIRO DE ESQUADRIAS (MENSALISTA)</t>
  </si>
  <si>
    <t>CARPINTEIRO DE FORMAS (MENSALISTA)</t>
  </si>
  <si>
    <t>CAVOUQUEIRO OU OPERADOR DE PERFURATRIZ / ROMPEDOR</t>
  </si>
  <si>
    <t>CAVOUQUEIRO OU OPERADOR DE PERFURATRIZ / ROMPEDOR (MENSALISTA)</t>
  </si>
  <si>
    <t>CHAPA DE MADEIRA COMPENSADA PLASTIFICADA PARA FORMA DE CONCRETO, DE 2,20 X 1,10 M, E = 12 MM</t>
  </si>
  <si>
    <t>CHAPA DE MADEIRA COMPENSADA PLASTIFICADA PARA FORMA DE CONCRETO, DE 2,20 X 1,10 M, E = 20 MM</t>
  </si>
  <si>
    <t>CONCRETO BETUMINOSO USINADO A QUENTE (CBUQ) PARA PAVIMENTACAO ASFALTICA, PADRAO DNIT, FAIXA C, COM CAP 30/45 - AQUISICAO POSTO USINA</t>
  </si>
  <si>
    <t>COORDENADOR / GERENTE DE OBRA (MENSALISTA)</t>
  </si>
  <si>
    <t>COORDENADOR/GERENTE DE OBRA</t>
  </si>
  <si>
    <t>DESENHISTA TECNICO AUXILIAR (MENSALISTA)</t>
  </si>
  <si>
    <t>ELETRICISTA (MENSALISTA)</t>
  </si>
  <si>
    <t>ELETRICISTA DE MANUTENCAO INDUSTRIAL (MENSALISTA)</t>
  </si>
  <si>
    <t>ELETROTECNICO (MENSALISTA)</t>
  </si>
  <si>
    <t>ENCANADOR OU BOMBEIRO HIDRAULICO (MENSALISTA)</t>
  </si>
  <si>
    <t>ENGENHEIRO CIVIL JUNIOR (MENSALISTA)</t>
  </si>
  <si>
    <t>ENGENHEIRO CIVIL PLENO (MENSALISTA)</t>
  </si>
  <si>
    <t>ENGENHEIRO CIVIL SENIOR (MENSALISTA)</t>
  </si>
  <si>
    <t>ENGENHEIRO ELETRICISTA (MENSALISTA)</t>
  </si>
  <si>
    <t>ENGENHEIRO SANITARISTA (MENSALISTA)</t>
  </si>
  <si>
    <t>ESTUCADOR (MENSALISTA)</t>
  </si>
  <si>
    <t>GESSEIRO (MENSALISTA)</t>
  </si>
  <si>
    <t>GRAMPO METALICO TIPO OLHAL PARA HASTE DE ATERRAMENTO DE 1/2'', CONDUTOR DE *10* A 50 MM2</t>
  </si>
  <si>
    <t>IMPERMEABILIZADOR (MENSALISTA)</t>
  </si>
  <si>
    <t>INSTALADOR DE TUBULACOES (TUBOS/EQUIPAMENTOS)</t>
  </si>
  <si>
    <t>INSTALADOR DE TUBULACOES (TUBOS/EQUIPAMENTOS) (MENSALISTA)</t>
  </si>
  <si>
    <t>JARDINEIRO (MENSALISTA)</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</si>
  <si>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</si>
  <si>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</si>
  <si>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</si>
  <si>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</si>
  <si>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</si>
  <si>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</si>
  <si>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</si>
  <si>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</si>
  <si>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</si>
  <si>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</si>
  <si>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</si>
  <si>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</si>
  <si>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</si>
  <si>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</si>
  <si>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</si>
  <si>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</si>
  <si>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</si>
  <si>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</si>
  <si>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</si>
  <si>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</si>
  <si>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</si>
  <si>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</si>
  <si>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</si>
  <si>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</si>
  <si>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</si>
  <si>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</si>
  <si>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</si>
  <si>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</si>
  <si>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</si>
  <si>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</si>
  <si>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</si>
  <si>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</si>
  <si>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</si>
  <si>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</si>
  <si>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</si>
  <si>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</si>
  <si>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</si>
  <si>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</si>
  <si>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</si>
  <si>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</si>
  <si>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</si>
  <si>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</si>
  <si>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</si>
  <si>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COM ROSCA E BUCHA LATAO, 90 GRAUS,  3/4", PARA AGUA FRIA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</si>
  <si>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</si>
  <si>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</si>
  <si>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</si>
  <si>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</si>
  <si>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</si>
  <si>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</si>
  <si>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</si>
  <si>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</si>
  <si>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</si>
  <si>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</si>
  <si>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</si>
  <si>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</si>
  <si>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</si>
  <si>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</si>
  <si>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SOLDAVEL, DN 100 X 100 X 100 MM , SERIE NORMAL PARA ESGOTO PREDIAL</t>
  </si>
  <si>
    <t>JUNCAO INVERTIDA, PVC SOLDAVEL, 75 X 75 MM, SERIE NORMAL PARA ESGOTO PREDIAL</t>
  </si>
  <si>
    <t>JUNCAO PVC  ROSCAVEL, 45 GRAUS, 1/2", PARA AGUA FRIA PREDIAL</t>
  </si>
  <si>
    <t>JUNCAO PVC  ROSCAVEL, 45 GRAUS, 1", PARA AGUA FRIA PREDIAL</t>
  </si>
  <si>
    <t>JUNCAO PVC  ROSCAVEL, 45 GRAUS, 3/4", PARA AGUA FRIA PREDIAL</t>
  </si>
  <si>
    <t>JUNCAO SIMPLES, PVC LEVE, 150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</si>
  <si>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</si>
  <si>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</si>
  <si>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</si>
  <si>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</si>
  <si>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</si>
  <si>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</si>
  <si>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</si>
  <si>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PVC PBA, BBB, DN 50 / DE 60 MM, PARA REDE DE AGUA (NBR 5647)</t>
  </si>
  <si>
    <t>LEITURISTA OU CADASTRISTA DE REDES DE AGUA E ESGOTO (MENSALISTA)</t>
  </si>
  <si>
    <t>MACARIQUEIRO (MENSALISTA)</t>
  </si>
  <si>
    <t>MADEIRA ROLICA TRATADA, EUCALIPTO OU EQUIVALENTE DA REGIAO, H = 12 M, D = 20 A 24 CM (PARA POSTE)</t>
  </si>
  <si>
    <t>MADEIRA ROLICA TRATADA, EUCALIPTO OU EQUIVALENTE DA REGIAO, H = 2,20 M, D = 16 A 19 CM (PARA CERCA)</t>
  </si>
  <si>
    <t>MADEIRA ROLICA TRATADA, EUCALIPTO OU EQUIVALENTE DA REGIAO, H = 3 M, D = 4 A 7 CM (PARA CAIBRO)</t>
  </si>
  <si>
    <t>MADEIRA ROLICA TRATADA, EUCALIPTO OU EQUIVALENTE DA REGIAO, H = 6,5 M, D = 25 A 29 CM</t>
  </si>
  <si>
    <t>MADEIRA ROLICA TRATADA, EUCALIPTO OU EQUIVALENTE DA REGIAO, H = 6,5 M, D = 30 A 34 CM</t>
  </si>
  <si>
    <t>MANTA LIQUIDA DE BASE ASFALTICA MODIFICADA COM A ADICAO DE ELASTOMEROS DILUIDOS EM SOLVENTE ORGANICO, APLICACAO A FRIO (MEMBRANA IMPERMEABILIZANTE ASFASTICA)</t>
  </si>
  <si>
    <t>MARCENEIRO (MENSALISTA)</t>
  </si>
  <si>
    <t>MARMORISTA / GRANITEIRO</t>
  </si>
  <si>
    <t>MARMORISTA / GRANITEIRO (MENSALISTA)</t>
  </si>
  <si>
    <t>MASSA PARA TEXTURA LISA DE BASE ACRILICA, USO INTERNO E EXTERNO</t>
  </si>
  <si>
    <t>MECANICO DE EQUIPAMENTOS PESADOS (MENSALISTA)</t>
  </si>
  <si>
    <t>MECANICO DE REFRIGERACAO (MENSALISTA)</t>
  </si>
  <si>
    <t>MONTADOR DE ELETROELETRONICOS (MENSALISTA)</t>
  </si>
  <si>
    <t>MONTADOR DE ESTRUTURAS METALICAS (MENSALISTA)</t>
  </si>
  <si>
    <t>MONTADOR DE MAQUINAS (MENSALISTA)</t>
  </si>
  <si>
    <t>MOTORISTA DE CAMINHAO-BASCULANTE (MENSALISTA)</t>
  </si>
  <si>
    <t>MOTORISTA DE CAMINHAO-CARRETA (MENSALISTA)</t>
  </si>
  <si>
    <t>MOTORISTA DE CARRO DE PASSEIO (MENSALISTA)</t>
  </si>
  <si>
    <t>MOTORISTA DE ONIBUS / MICRO-ONIBUS (MENSALISTA)</t>
  </si>
  <si>
    <t>MOTORISTA OPERADOR DE CAMINHAO COM MUNCK (MENSALISTA)</t>
  </si>
  <si>
    <t>NIVELADOR (MENSALISTA)</t>
  </si>
  <si>
    <t>OPERADOR DE BATE-ESTACAS (MENSALISTA)</t>
  </si>
  <si>
    <t>OPERADOR DE BETONEIRA (CAMINHAO)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</si>
  <si>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</si>
  <si>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</si>
  <si>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</si>
  <si>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</si>
  <si>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 (MENSALISTA)</t>
  </si>
  <si>
    <t>OPERADOR DE GUINCHO OU GUINCHEIRO (MENSALISTA)</t>
  </si>
  <si>
    <t>OPERADOR DE GUINDASTE (MENSALISTA)</t>
  </si>
  <si>
    <t>OPERADOR DE JATO ABRASIVO OU JATISTA</t>
  </si>
  <si>
    <t>OPERADOR DE JATO ABRASIVO OU JATISTA (MENSALISTA)</t>
  </si>
  <si>
    <t>OPERADOR DE MAQUINAS E TRATORES DIVERSOS (TERRAPLANAGEM) (MENSALISTA)</t>
  </si>
  <si>
    <t>OPERADOR DE MARTELETE OU MARTELETEIRO (MENSALISTA)</t>
  </si>
  <si>
    <t>OPERADOR DE MESA VIBROACABADORA (MENSALISTA)</t>
  </si>
  <si>
    <t>OPERADOR DE MOTO SCRAPER (MENSALISTA)</t>
  </si>
  <si>
    <t>OPERADOR DE MOTONIVELADORA (MENSALISTA)</t>
  </si>
  <si>
    <t>OPERADOR DE PA CARREGADEIRA (MENSALISTA)</t>
  </si>
  <si>
    <t>OPERADOR DE PAVIMENTADORA (MENSALISTA)</t>
  </si>
  <si>
    <t>OPERADOR DE ROLO COMPACTADOR (MENSALISTA)</t>
  </si>
  <si>
    <t>OPERADOR DE TRATOR - EXCLUSIVE AGROPECUARIA (MENSALISTA)</t>
  </si>
  <si>
    <t>OPERADOR DE USINA DE ASFALTO, DE SOLOS OU DE CONCRETO (MENSALISTA)</t>
  </si>
  <si>
    <t>PASTILHEIRO (MENSALISTA)</t>
  </si>
  <si>
    <t>PEDREIRO (MENSALISTA)</t>
  </si>
  <si>
    <t>PINTOR (MENSALISTA)</t>
  </si>
  <si>
    <t>PINTOR DE LETREIROS (MENSALISTA)</t>
  </si>
  <si>
    <t>PINTOR PARA TINTA EPOXI (MENSALISTA)</t>
  </si>
  <si>
    <t>POCEIRO / ESCAVADOR DE VALAS E TUBULOES</t>
  </si>
  <si>
    <t>POCEIRO / ESCAVADOR DE VALAS E TUBULOES (MENSALISTA)</t>
  </si>
  <si>
    <t>RASTELEIRO (MENSALISTA)</t>
  </si>
  <si>
    <t>SELIM COMPACTO EM PVC, SEM TRAVAS,  DN 150 X 100 MM, PARA REDE COLETORA ESGOTO (NBR 10569)</t>
  </si>
  <si>
    <t>SERRALHEIRO (MENSALISTA)</t>
  </si>
  <si>
    <t>SERVENTE DE OBRAS (MENSALISTA)</t>
  </si>
  <si>
    <t>SOLDADOR (MENSALISTA)</t>
  </si>
  <si>
    <t>SOLDADOR ELETRICO (PARA SOLDA A SER TESTADA COM RAIOS "X") (MENSALISTA)</t>
  </si>
  <si>
    <t>TAQUEADOR OU TAQUEIRO (MENSALISTA)</t>
  </si>
  <si>
    <t>TECNICO EM LABORATORIO E CAMPO DE CONSTRUCAO CIVIL</t>
  </si>
  <si>
    <t>TECNICO EM LABORATORIO E CAMPO DE CONSTRUCAO CIVIL (MENSALISTA)</t>
  </si>
  <si>
    <t>TECNICO EM SONDAGEM</t>
  </si>
  <si>
    <t>TECNICO EM SONDAGEM (MENSALISTA)</t>
  </si>
  <si>
    <t>TELHADOR ( MENSALISTA )</t>
  </si>
  <si>
    <t>TERMINAL DE VENTILACAO, 100 MM, SERIE NORMAL, ESGOTO PREDIAL</t>
  </si>
  <si>
    <t>TERMINAL DE VENTILACAO, 50 MM, SERIE NORMAL, ESGOTO PREDIAL</t>
  </si>
  <si>
    <t>TERMINAL DE VENTILACAO, 75 MM, SERIE NORMAL, ESGOTO PREDIAL</t>
  </si>
  <si>
    <t>TUBO CONCRETO ARMADO, CLASSE EA-3, PB JE, DN 900 MM, PARA ESGOTO SANITARIO (NBR 8890)</t>
  </si>
  <si>
    <t>TUBO PVC SERIE NORMAL, DN 50 MM, PARA ESGOTO PREDIAL (NBR 5688)</t>
  </si>
  <si>
    <t>TUBO PVC SERIE NORMAL, DN 75 MM, PARA ESGOTO PREDIAL (NBR 5688)</t>
  </si>
  <si>
    <t>VIDRACEIRO (MENSALISTA)</t>
  </si>
  <si>
    <t>SERVIÇO</t>
  </si>
  <si>
    <t>ASSENTAMENTO DE TUBOS DE AÇO, COMJUNTA ELÁSTICA (COMPRIMENTO DE 6 M) - DN 900 MM</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</si>
  <si>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</si>
  <si>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</si>
  <si>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</si>
  <si>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</si>
  <si>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</si>
  <si>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</si>
  <si>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</si>
  <si>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</si>
  <si>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</si>
  <si>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</si>
  <si>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</si>
  <si>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REATERRO INTERNO (EDIFICACOES) COMPACTADO MANUALMENTE</t>
  </si>
  <si>
    <t>S E R V I Ç O S   I N I C I A I S</t>
  </si>
  <si>
    <t>ESTRUTURA METÁLICA</t>
  </si>
  <si>
    <t>TOTAL GERAL</t>
  </si>
  <si>
    <t>DECLARAÇÃO DE RESPONSABILIDADE</t>
  </si>
  <si>
    <t>ITENS RETIRADOS DA PLANILHA ORÇAMENTÁRIA</t>
  </si>
  <si>
    <t>ITENS ALTERADOS DA PLANILHA ORÇAMENTÁRIA</t>
  </si>
  <si>
    <r>
      <t>**COMPOSIÇÃO BASEADA NO BOLETIM DA "</t>
    </r>
    <r>
      <rPr>
        <i/>
        <sz val="12"/>
        <rFont val="Arial"/>
        <family val="2"/>
      </rPr>
      <t>SECRETARIA MUNICIPAL DE INFRAESTRUTURA URBANA E OBRAS - PREFEITURA DE SÃO PAULO</t>
    </r>
    <r>
      <rPr>
        <sz val="12"/>
        <rFont val="Arial"/>
        <family val="2"/>
      </rPr>
      <t xml:space="preserve">" (JUL/15) NO ITEM </t>
    </r>
    <r>
      <rPr>
        <b/>
        <sz val="12"/>
        <rFont val="Arial"/>
        <family val="2"/>
      </rPr>
      <t>"09-11-94".</t>
    </r>
    <r>
      <rPr>
        <sz val="12"/>
        <rFont val="Arial"/>
        <family val="2"/>
      </rPr>
      <t xml:space="preserve"> OBS: NO MERCADO EM CUIABÁ APENAS DUAS EMPRESAS POSSUEM A BARRA CHATA DE ALUMÍNIO COM AS ESPECIFICAÇÕES (LARGURA/ESPESSURA) DEFINIDAS EM PROJETO.</t>
    </r>
  </si>
  <si>
    <t>EUNICE CRUZ</t>
  </si>
  <si>
    <t>CLAUDIO</t>
  </si>
  <si>
    <t>**COMPOSIÇÃO BASEADA NO BOLETIM 08058/ORSE-JAN/2016</t>
  </si>
  <si>
    <t>CENTRAL DE ALARME ENDERECAVEL 80 END.</t>
  </si>
  <si>
    <t>AMM INC 15</t>
  </si>
  <si>
    <t>BOTOEIRA PARA BOMBA (COM MARTELO) ILUMAC AM-B 2029 ACTUAL 53 </t>
  </si>
  <si>
    <t>**COMPOSIÇÃO BASEADA NO BOLETIM 07861/ORSE-JAN/2016</t>
  </si>
  <si>
    <t>OK</t>
  </si>
  <si>
    <t>AMM ELE 36</t>
  </si>
  <si>
    <t>AMM ELE 37</t>
  </si>
  <si>
    <t>CABO FLEX HEPR 1 KV 50,0 MM2 PT</t>
  </si>
  <si>
    <t>(65)3634-1717</t>
  </si>
  <si>
    <t>CABO FLEX HEPR 1 KV 95,0 MM2 PT</t>
  </si>
  <si>
    <t>ACIONADOR MANUAL SUPERVISIONADO (COM MARTELO) ILUMAC AM-C 2021 ACTUAL 49</t>
  </si>
  <si>
    <t>**COMPOSIÇÃO BASEADA NO BOLETIM 00559/ORSE-JAN/2016</t>
  </si>
  <si>
    <t>**COMPOSIÇÃO DA MÃO DE OBRA BASEADA NO BOLETIM 10446/ORSE- JAN/2016</t>
  </si>
  <si>
    <t>**COMPOSIÇÃO DA MÃO DE OBRA BASEADA NO BOLETIM 11100/ORSE-JAN/2016</t>
  </si>
  <si>
    <t>**COMPOSIÇÃO DA MÃO DE OBRA BASEADA NO BOLETIM 08693/ORSE-JAN/2016</t>
  </si>
  <si>
    <t>**COMPOSIÇÃO DA MÃO DE OBRA BASEADA NO BOLETIM ORSE-SE (DEZ/2015) "07861/ORSE"</t>
  </si>
  <si>
    <t>FORNECIMENTO E INSTALAÇÃO DE LUMINÁRIA DE EMERGENCIA TIPO INDUSTRIAL BLOCO AUTÔNOMO</t>
  </si>
  <si>
    <t>LUMINÁRIA DE EMERGENCIA TIPO INDUSTRIAL BLOCO AUTÔNOMO</t>
  </si>
  <si>
    <t>**COMPOSIÇÃO BASEADA NA TABELA 09475/ORSE - JAN/2016</t>
  </si>
  <si>
    <t>REDE DISTRIBUIDORA</t>
  </si>
  <si>
    <t>(65) 3634-6949</t>
  </si>
  <si>
    <t>ALESSANDRA</t>
  </si>
  <si>
    <t>ELÉTRICA PARANA</t>
  </si>
  <si>
    <t>LAMPADA DE VAPOR METALICO 70 W</t>
  </si>
  <si>
    <t>LEANDRO</t>
  </si>
  <si>
    <t>(65)3634-6949</t>
  </si>
  <si>
    <t>11.138.453/0001-03</t>
  </si>
  <si>
    <t>PEDRO</t>
  </si>
  <si>
    <t>GILMAR</t>
  </si>
  <si>
    <t>ADMINISTRAÇÃO LOCAL</t>
  </si>
  <si>
    <t>TELHAMENTO COM TELHA DE CONCRETO DE ENCAIXE, COM ATÉ 2 ÁGUAS, INCLUSO TRANSPORTE VERTICAL. AF_06/2016</t>
  </si>
  <si>
    <t>TELHAMENTO COM TELHA CERÂMICA DE ENCAIXE, TIPO PORTUGUESA, COM MAIS DE 2 ÁGUAS, INCLUSO TRANSPORTE VERTICAL. AF_06/2016</t>
  </si>
  <si>
    <t>TELHAMENTO COM TELHA CERÂMICA CAPA-CANAL, TIPO COLONIAL, COM MAIS DE 2 ÁGUAS, INCLUSO TRANSPORTE VERTICAL. AF_06/2016</t>
  </si>
  <si>
    <t>AMARRAÇÃO DE TELHAS CERÂMICAS OU DE CONCRETO. AF_06/2016</t>
  </si>
  <si>
    <t>TELHAMENTO COM TELHA CERÂMICA DE ENCAIXE, TIPO FRANCESA, COM MAIS DE 2 ÁGUAS, INCLUSO TRANSPORTE VERTICAL. AF_06/2016</t>
  </si>
  <si>
    <t>TELHAMENTO COM TELHA CERÂMICA CAPA-CANAL, TIPO PLAN, COM ATÉ 2 ÁGUAS, INCLUSO TRANSPORTE VERTICAL. AF_06/2016</t>
  </si>
  <si>
    <t>TELHAMENTO COM TELHA CERÂMICA CAPA-CANAL, TIPO PAULISTA, COM MAIS DE 2 ÁGUAS,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</si>
  <si>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</si>
  <si>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</si>
  <si>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EXECUÇÃO DE SARJETÃO DE CONCRETO USINADO, MOLDADA  IN LOCO  EM TRECHO RETO, 100 CM BASE X 20 CM ALTURA. AF_06/2016</t>
  </si>
  <si>
    <t>ESCORAMENTO DE VALA, TIPO PONTALETEAMENTO, COM PROFUNDIDADE DE 0 A 1,5 M, LARGURA MENOR QUE 1,5 M, EM LOCAL COM NÍVEL ALTO DE INTERFERÊNCIA. AF_06/2016</t>
  </si>
  <si>
    <t>ESCORAMENTO DE VALA, TIPO DESCONTÍNUO, COM PROFUNDIDADE DE 1,5 M A 3,0 M, LARGURA MENOR QUE 1,5 M, EM LOCAL COM NÍVEL ALTO DE INTERFERÊNCIA. AF_06/2016</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</si>
  <si>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</si>
  <si>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</si>
  <si>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</si>
  <si>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</si>
  <si>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</si>
  <si>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</si>
  <si>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</si>
  <si>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</si>
  <si>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</si>
  <si>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</si>
  <si>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CAIXA DE INSPEÇÃO EM CONCRETO PRÉ-MOLDADO DN 60CM COM TAMPA H= 60CM - FORNECIMENTO E INSTALACAO</t>
  </si>
  <si>
    <t>!EM PROCESSO DE DESATIVACAO! CAIXA P/ MEDICAO DE DEMANDA E ENERGIA REATIVA EM CHAPA 18 ESTAMPADA , PADRAO DE CONCESSIONARIA LOCAL</t>
  </si>
  <si>
    <t>ARRUELA REDONDA DE LATAO, DIAMETRO EXTERNO = 34 MM, ESPESSURA = 2,5 MM, DIAMETRO DO FURO = 17 MM</t>
  </si>
  <si>
    <t>AUXILIAR  DE ALMOXARIFE</t>
  </si>
  <si>
    <t>BARRA DE APOIO LAVATORIO DE CANTO, EM ACO INOX POLIDO, DIAMETRO MINIMO 3 CM.</t>
  </si>
  <si>
    <t>BOCAL PVC, PARA CALHA PLUVIAL, DIAMETRO DA SAIDA ENTRE 80 E 100 MM, PARA DRENAGEM PREDIAL</t>
  </si>
  <si>
    <t>BORBOLETA EM LATAO FUNDIDO CROMADO, PARA TRAVAR JANELA TIPO GUILHOTINA</t>
  </si>
  <si>
    <t>BORBOLETA EM ZAMAC CROMADO, PARA TRAVAR JANELA TIPO GUILHOTINA</t>
  </si>
  <si>
    <t>BUCHA DE NYLON SEM ABA S10</t>
  </si>
  <si>
    <t>BUCHA DE NYLON SEM ABA S10, COM PARAFUSO DE 6,10 X 65 MM EM ACO ZINCADO COM ROSCA SOBERBA, CABECA CHATA E FENDA PHILLIPS</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</si>
  <si>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</si>
  <si>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</si>
  <si>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</si>
  <si>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</si>
  <si>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</si>
  <si>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</si>
  <si>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CADEADO EM ACO INOX, LARGURA DE *50* MM, COM HASTE EM ACO TEMPERADO, SEM MOLA - CHAVES INCLUIDAS</t>
  </si>
  <si>
    <t>CADEADO SIMPLES/COMUM, EM LATAO MACICO CROMADO, LARGURA DE 25 MM,  HASTE DE ACO TEMPERADO, CEMENTADO (NAO LONGA), INCLUI 2 CHAVES</t>
  </si>
  <si>
    <t>CADEADO SIMPLES, EM LATAO MACICO CROMADO, LARGURA DE 35 MM,  HASTE DE ACO TEMPERADO, CEMENTADO (NAO LONGA), INCLUI 2 CHAVES</t>
  </si>
  <si>
    <t>CANOPLA ACABAMENTO CROMADO PARA INSTALACAO DE SPRINKLER, SOB FORRO, 15 MM</t>
  </si>
  <si>
    <t>CARRANCA PARA JANELA VENEZIANA DE ABRIR, EM LATAO CROMADO, SIMPLES, PARA APARAFUSAR NA PAREDE</t>
  </si>
  <si>
    <t>CONJUNTO DE FERRAGENS PIVO, PARA PORTA PIVOTANTE DE ATE 100 KG, REGULAVEL COM ESFERA , CROMADO - SUPERIOR E INFERIOR - COMPLETO</t>
  </si>
  <si>
    <t>CORRENTE DE ELO CURTO COMUM, SOLDADA, GALVANIZADA, ESPESSURA DO ELO = 1/2" (12,5 MM)</t>
  </si>
  <si>
    <t>CORTADEIRA HIDRAULICA DE VERGALHAO, PARA ACO DE DIAMETRO ATE 50 MM, MOTOR ELETRICO TRIFASICO, POTENCIA DE 5,5 HP A 7,5 HP</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</si>
  <si>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</si>
  <si>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</si>
  <si>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</si>
  <si>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EUCALIPTO TRATADO, OU EQUIVALENTE DA REGIAO, *2,4* M, SECAO *9 X 11,5* CM</t>
  </si>
  <si>
    <t>DISJUNTOR TIPO NEMA, MONOPOLAR 10 ATE 30A, TENSAO MAXIMA DE 240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</si>
  <si>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</si>
  <si>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</si>
  <si>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</si>
  <si>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</si>
  <si>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</si>
  <si>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</si>
  <si>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</si>
  <si>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</si>
  <si>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</si>
  <si>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</si>
  <si>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</si>
  <si>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</si>
  <si>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</si>
  <si>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</si>
  <si>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</si>
  <si>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</si>
  <si>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</si>
  <si>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</si>
  <si>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</si>
  <si>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</si>
  <si>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</si>
  <si>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</si>
  <si>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</si>
  <si>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</si>
  <si>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</si>
  <si>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</si>
  <si>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</si>
  <si>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</si>
  <si>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</si>
  <si>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</si>
  <si>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</si>
  <si>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</si>
  <si>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</si>
  <si>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</si>
  <si>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</si>
  <si>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</si>
  <si>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</si>
  <si>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</si>
  <si>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</si>
  <si>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</si>
  <si>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</si>
  <si>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</si>
  <si>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</si>
  <si>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</si>
  <si>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</si>
  <si>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</si>
  <si>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</si>
  <si>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</si>
  <si>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</si>
  <si>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</si>
  <si>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</si>
  <si>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</si>
  <si>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</si>
  <si>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</si>
  <si>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</si>
  <si>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</si>
  <si>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</si>
  <si>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</si>
  <si>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</si>
  <si>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</si>
  <si>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</si>
  <si>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</si>
  <si>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</si>
  <si>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ESCAVADEIRA HIDRAULICA SOBRE ESTEIRA, COM GARRA GIRATORIA DE MANDIBULAS, PESO OPERACIONAL ENTRE 22,00 E 25,50 TON, POTENCIA LIQUIDA ENTRE 150 E 160 HP</t>
  </si>
  <si>
    <t>ESPELHO, RETO OU CURVO, EM LATAO CROMADO, ESPESSURA ATE 6 MM, LARGURA *40*MM, ALTURA *180*MM - PARA FECHADURA DE EMBUTIR</t>
  </si>
  <si>
    <t>ESPELHO, RETO OU CURVO, EM LATAO CROMADO, ESPESSURA MINIMA 6 MM, LARGURA *43*MM, ALTURA *230*MM - PARA FECHADURA DE EMBUTIR</t>
  </si>
  <si>
    <t>ESPOLETA SIMPLES N 8.</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</si>
  <si>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</si>
  <si>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</si>
  <si>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</si>
  <si>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</si>
  <si>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DESLIZANTE, COM TRAVA, 120 MM, EM LATAO CROMADO</t>
  </si>
  <si>
    <t>FECHO DE SEGURANCA, TIPO BATOM, EM LATAO / ZAMAC, CROMADO, PARA PORTAS E JANELAS - INCLUI PARAFUSOS</t>
  </si>
  <si>
    <t>FERROLHO / FECHO CHATO, EM FERRO ZINCADO, LEVE, 3", COM PORTA CADEADO, PARA PORTAO, PORTA E JANELA - INCLUI PARAFUSOS</t>
  </si>
  <si>
    <t>GABIAO TIPO CAIXA PARA SOLO REFORCADO, MALHA HEXAGONAL 8 X 10 CM (ZN/ AL + PVC), FIO 2,7 MM, DIMENSOES 2,0 X 1,0 X 0,5 M, COM CAUDA DE 4,0 M</t>
  </si>
  <si>
    <t>GABIAO TIPO CAIXA PARA SOLO REFORCADO, MALHA HEXAGONAL 8 X 10 CM (ZN/ AL + PVC), FIO 2,7 MM, DIMENSOES 2,0 X 1,0 X 1,0 M, COM CAUDA DE 4,0 M</t>
  </si>
  <si>
    <t>GONZO DE SOBREPOR, EM LATAO / ZAMAC, PARA JANELA PIVOTANTE - INCLUI PARAFUSOS</t>
  </si>
  <si>
    <t>GUINCHO DE ALAVANCA MANUAL, CAPACIDADE DE 1,6 T, COM 20 M DE CABO DE ACO (AQUISICAO)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</si>
  <si>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</si>
  <si>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</si>
  <si>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</si>
  <si>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</si>
  <si>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</si>
  <si>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</si>
  <si>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</si>
  <si>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</si>
  <si>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JANELA ALUMINIO DE CORRER 1,20 X 1,20 M (AXL) COM 2 FOLHAS DE VIDRO INCLUSO GUARNICAO.</t>
  </si>
  <si>
    <t>JANELA ALUMINIO DE CORRER 1,20 X 1,50 M (AXL) COM 2 FOLHAS DE VIDRO INCLUSO GUARNICAO.</t>
  </si>
  <si>
    <t>JANELA ALUMINIO MAXIM AR, SERIE 25, 90 X 110CM (INCLUSO GUARNICAO E VIDRO FANTASIA).</t>
  </si>
  <si>
    <t>JANELA DE CORRER EM ALUMINIO, SERIE 25, SEM BANDEIRA, COM 4 FOLHAS PARA VIDRO, (DUAS FIXAS E DUAS MOVEIS) 1,60 X 1,10 M (INCLUSO GUARNICAO E VIDRO LISO INCOLOR).</t>
  </si>
  <si>
    <t>JOGO DE TRANQUETA E ROSETA QUADRADA DE SOBREPOR SEM FUROS, EM LATAO CROMADO, *50 X 50* MM, PARA FECHADURA DE PORTA DE BANHEIRO</t>
  </si>
  <si>
    <t>JOGO DE TRANQUETA E ROSETA REDONDA DE SOBREPOR SEM FUROS, EM LATAO CROMADO, DIAMETRO *50* MM, PARA FECHADURA DE PORTA DE BANHEIRO</t>
  </si>
  <si>
    <t>LAJE PRE-MOLDADA CONVENCIONAL (LAJOTAS + VIGOTAS) PARA FORRO, UNIDIRECIONAL, SOBRECARGA DE 100 KG/M2, VAO ATE 4,00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</si>
  <si>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</si>
  <si>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</si>
  <si>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</si>
  <si>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</si>
  <si>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</si>
  <si>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</si>
  <si>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</si>
  <si>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</si>
  <si>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</si>
  <si>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</si>
  <si>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</si>
  <si>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LEVANTADOR DE JANELA GUILHOTINA, EM LATAO CROMADO</t>
  </si>
  <si>
    <t>MADEIRA ROLICA TRATADA, EUCALIPTO OU EQUIVALENTE DA REGIAO, H = 2,2 M, D = 8 A 11 CM (PARA CERCA)</t>
  </si>
  <si>
    <t>MADEIRA ROLICA TRATADA, EUCALIPTO OU EQUIVALENTE DA REGIAO, H = 3 M, D = 12 A 15 CM</t>
  </si>
  <si>
    <t>MADEIRA ROLICA TRATADA, EUCALIPTO OU EQUIVALENTE DA REGIAO, H = 6 M, D = 16 A 19 CM</t>
  </si>
  <si>
    <t>MAQUINA DEMARCADORA DE FAIXA DE TRAFEGO A FRIO, AUTOPROPELIDA, MOTOR DIESEL 38 HP</t>
  </si>
  <si>
    <t>MOLA AEREA FECHA PORTA, PARA PORTAS COM LARGURA ACIMA DE 110 CM</t>
  </si>
  <si>
    <t>MOLA AEREA FECHA PORTA, PARA PORTAS COM LARGURA ATE 110 CM</t>
  </si>
  <si>
    <t>MOLA AEREA FECHA PORTA, PARA PORTAS COM LARGURA ATE 95 CM</t>
  </si>
  <si>
    <t>NUMERO / ALGARISMO PARA PORTA, TAMANHO *40* MM, EM ZAMAC, (MODELO DE 0 A 9), FIXACAO POR PARAFUSOS</t>
  </si>
  <si>
    <t>NUMERO / ALGARISMO PARA RESIDENCIA (FACHADA), TAMANHO *120* MM, EM ZAMAC, (MODELO DE 0 A 9), FIXACAO POR PARAFUSOS</t>
  </si>
  <si>
    <t>OLHO MAGICO / VISOR PARA PORTA DE *25 A 46* MM DE ESPESSURA, ANGULO DE VISAO APROXIMADO DE 200 GRAUS, LATAO CROMADO, COM FECHO JANELA</t>
  </si>
  <si>
    <t>PASTA LUBRIFICANTE PARA TUBOS E CONEXOES COM JUNTA ELASTICA (USO EM PVC, ACO, POLIETILENO E OUTROS) ( DE *400* G)</t>
  </si>
  <si>
    <t>PASTA LUBRIFICANTE PARA TUBOS E CONEXOES COM JUNTA ELASTICA (USO EM PVC, ACO, POLIETILENO E OUTROS) (POTE DE 3.500* G)</t>
  </si>
  <si>
    <t>PERFIL "U" ENRIJECIDO DE  ACO GALVANIZADO, DOBRADO, 200 X 75 X 25 MM, E = 3,75 MM</t>
  </si>
  <si>
    <t>PERFIL "U" ENRIJECIDO DE ACO GALVANIZADO, DOBRADO, 150 X 60 X 20 MM, E = 3,00 MM</t>
  </si>
  <si>
    <t>PERFIL "U" SIMPLES DE ACO GALVANIZADO DOBRADO 75 X *40* MM, E = 2,65 MM</t>
  </si>
  <si>
    <t>PERFIL CARTOLA DE ACO GALVANIZADO, *20 X 30 X 10* MM, E =  0,8 MM</t>
  </si>
  <si>
    <t>PERFIL U / CANALETA DE ALUMINIO, DE ABAS IGUAIS, 1/2" (1,27 X 1,27 CM), PARA PORTA OU JANELA DE CORRER</t>
  </si>
  <si>
    <t>PERFIL UDC ("U" DOBRADO DE CHAPA) SIMPLES DE ACO LAMINADO, GALVANIZADO, ASTM A36, 127 X 50 MM, E= 3 MM</t>
  </si>
  <si>
    <t>PERFURATRIZ SOBRE ESTEIRA, TORQUE MAXIMO DE 600 KGF, POTENCIA ENTRE 50 E 60 HP, DIAMETRO MAXIMO DE 10"</t>
  </si>
  <si>
    <t>PINO GUIA, RETO, COM CHAPA DE LATAO CROMADO, 3/4", PARA PORTA / JANELA DE CORRER</t>
  </si>
  <si>
    <t>PREGO DE ACO POLIDO COM CABECA DUPLA 17 X 27 (2 1/2 X 11)</t>
  </si>
  <si>
    <t>PREGO DE ACO POLIDO COM CABECA 22 X 48 (4 1/4 X 5)</t>
  </si>
  <si>
    <t>PREGO DE ACO POLIDO SEM CABECA 15 X 15 (1 1/4 X 13)</t>
  </si>
  <si>
    <t>PRENDEDOR / TRAVA DE PORTA, MONTAGEM PISO / PORTA, EM LATAO / ZAMAC, CROMADO</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</si>
  <si>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</si>
  <si>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</si>
  <si>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</si>
  <si>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</si>
  <si>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</si>
  <si>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RODIZIO PARA TRILHO (TIPO NAPOLEAO),  EM LATAO, COM ROLAMENTO EM ACO, 6 MM, PARA JANELA DE CORRER</t>
  </si>
  <si>
    <t>ROLDANA CONCOVA DUPLA, EM CHAPA DE ACO, ROLAMENTO INTERNO BLINDADO DE ACO REVESTIDO EM NYLON, PARA PORTA DE CORRER</t>
  </si>
  <si>
    <t>ROLDANA DUPLA, EM ZAMAC COM CHAPA DE LATAO, ROLAMENTOS EM ACO, PARA PORTA E JANELA DE CORRER</t>
  </si>
  <si>
    <t>ROSETA QUADRADA, SEM FUROS, EM ACO INOX POLIDO, LARGURA APROXIMADA DE 50 MM, PARA FECHADURA DE PORTA - PARAFUSOS INCLUIDOS</t>
  </si>
  <si>
    <t>ROSETA REDONDA DE SOBREPOR, SEM FUROS, EM ACO INOX POLIDO, DIAMETRO APROXIMADO DE 50 MM, PARA FECHADURA DE PORTA - PARAFUSOS INCLUIDOS</t>
  </si>
  <si>
    <t>SELIM COMPACTO EM PVC, SEM TRAVAS,  DN 300 X 100 MM, PARA REDE COLETORA ESGOTO (NBR 10569)</t>
  </si>
  <si>
    <t>SERRA CIRCULAR DE BANCADA, MODELO PICA-PAU, DIAMETRO DE 350 MM. CARACTERISTICAS DO MOTOR: TRIFASICO, POTENCIA DE 5 HP, FREQUENCIA DE 60 HZ</t>
  </si>
  <si>
    <t>TAMPA DE CONCRETO PARA PV OU CAIXA DE INSPECAO, DIMENSOES 600 X 600 X 50 MM</t>
  </si>
  <si>
    <t>TARJETA TIPO LIVRE / OCUPADO, CROMADA, PARA PORTA DE BANHEIRO</t>
  </si>
  <si>
    <t>TORNEIRA METALICA DE BOIA CONVENCIONAL PARA CAIXA D'AGUA, 1.1/4", COM HASTE METALICA E BALAO PLASTICO</t>
  </si>
  <si>
    <t>TORNEIRA PLASTICA DE BOIA CONVENCIONAL PARA CAIXA DE AGUA, 3/4 ", COM HASTE METALICA E COM BALAO PLASTICO (PADRAO POPULAR)</t>
  </si>
  <si>
    <t>TORNEIRA PLASTICA DE BOIA PARA CAIXA DE DESCARGA,  1/2", COM HASTE  METALICA E BALAO PLASTICO</t>
  </si>
  <si>
    <t>TRILHO EM ALUMINIO "U", COM ABAULADO PARA ROLDANA DE PORTA DE CORRER, *40 X 40* MM</t>
  </si>
  <si>
    <t>TRINCO / FECHO TIPO AVIAO, EM ZAMAC CROMADO, *60* MM, PARA JANELAS - INCLUI PARAFUSOS</t>
  </si>
  <si>
    <t>TUBO ACO PRETO SEM COSTURA 1 1/2", E= *3,68 MM, SCHEDULE 40, 4,05 KG/M</t>
  </si>
  <si>
    <t>TUBO ACO PRETO SEM COSTURA 2 1/2", E = 5,16 MM, SCHEDULE 40 (8,62 KG/M)</t>
  </si>
  <si>
    <t>TUBO ACO PRETO SEM COSTURA 2", E= *3,91* MM, SCHEDULE 40, *5,43* KG/M</t>
  </si>
  <si>
    <t>TUBO CONCRETO ARMADO, CLASSE EA-2, PB JE, DN 300 MM, PARA ESGOTO SANITARIO (NBR 8890)</t>
  </si>
  <si>
    <t>TUBO CONCRETO ARMADO, CLASSE PA-1, PB, DN 300 MM, PARA AGUAS PLUVIAIS (NBR 8890)</t>
  </si>
  <si>
    <t>TUBO CONCRETO ARMADO, CLASSE PA-1, PB, DN 600 MM, PARA AGUAS PLUVIAIS (NBR 8890)</t>
  </si>
  <si>
    <t>VARA / PERFIL PARA CREMONA, EM FERRO CROMADO, COMPRIMENTO DE 120 CM</t>
  </si>
  <si>
    <t>VARA / PERFIL PARA CREMONA, EM FERRO CROMADO, COMPRIMENTO DE 150 CM</t>
  </si>
  <si>
    <t>VARA/ PERFIL PARA CREMONA, EM LATAO CROMADO, COMPRIMENTO DE 120 CM</t>
  </si>
  <si>
    <t>VIDRO COMUM LAMINADO LISO INCOLOR DUPLO, ESPESSURA TOTAL 8 MM (CADA CAMADA DE 4 MM) - COLOCADO</t>
  </si>
  <si>
    <t>VIGIA DIURNO</t>
  </si>
  <si>
    <t>VIGIA DIURNO (MENSALISTA)</t>
  </si>
  <si>
    <t>VIGIA NOTURNO, HORA EFETIVAMENTE TRABALHADA DE 22 H AS 5 H (COM ADICIONAL NOTURNO)</t>
  </si>
  <si>
    <t>WASH PRIMER PARA TINTA AUTOMOTIVA</t>
  </si>
  <si>
    <t>C O O R D E N A Ç Ã O   D E   P R O J E T O S</t>
  </si>
  <si>
    <t>MARTELETE OU ROMPEDOR PNEUMÁTICO MANUAL, 28 KG, COM SILENCIADOR - CHP DIURNO. AF_07/2016</t>
  </si>
  <si>
    <t>USINA DE CONCRETO FIXA, CAPACIDADE NOMINAL DE 90 A 120 M3/H, SEM SILO - CHP DIURNO. AF_07/2016</t>
  </si>
  <si>
    <t>DISTRIBUIDOR DE AGREGADOS AUTOPROPELIDO, CAP 3 M3, A DIESEL, POTÊNCIA 176CV - CHP DIURNO. AF_07/2016</t>
  </si>
  <si>
    <t>USINA DE CONCRETO FIXA, CAPACIDADE NOMINAL DE 90 A 120 M3/H, SEM SILO - CHI DIURNO. AF_07/2016</t>
  </si>
  <si>
    <t>MARTELETE OU ROMPEDOR PNEUMÁTICO MANUAL, 28 KG, COM SILENCIADOR - CHI DIURNO. AF_07/2016</t>
  </si>
  <si>
    <t>DISTRIBUIDOR DE AGREGADOS AUTOPROPELIDO, CAP 3 M3, A DIESEL, POTÊNCIA 176CV - CHI DIURNO. AF_07/2016</t>
  </si>
  <si>
    <t>USINA DE CONCRETO FIXA, CAPACIDADE NOMINAL DE 90 A 120 M3/H, SEM SILO - MATERIAIS NA OPERAÇÃO. AF_07/2016</t>
  </si>
  <si>
    <t>USINA DE CONCRETO FIXA, CAPACIDADE NOMINAL DE 90 A 120 M3/H, SEM SILO - MANUTENÇÃO.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</si>
  <si>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</si>
  <si>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</si>
  <si>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</si>
  <si>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</si>
  <si>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</si>
  <si>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</si>
  <si>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</si>
  <si>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</si>
  <si>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</si>
  <si>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</si>
  <si>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</si>
  <si>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</si>
  <si>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</si>
  <si>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REGULARIZAÇÃO DE SUPERFICIE DE CONCRETO APARENTE</t>
  </si>
  <si>
    <t>CONCRETO FCK = 20MPA, TRAÇO 1:2,7:3 (CIMENTO/ AREIA MÉDIA/ BRITA 1)  - PREPARO MECÂNICO COM BETONEIRA 400 L. AF_07/2016</t>
  </si>
  <si>
    <t>CONCRETO FCK = 20MPA, TRAÇO 1:2,7:3 (CIMENTO/ AREIA MÉDIA/ BRITA 1)  - PREPARO MECÂNICO COM BETONEIRA 600 L. AF_07/2016</t>
  </si>
  <si>
    <t>IMPRIMACAO DE BASE DE PAVIMENTACAO COM ADP CM-30</t>
  </si>
  <si>
    <t>TRANSPORTE HORIZONTAL MANUAL, DE 30 M, DE JANELAS. AF_07/2016</t>
  </si>
  <si>
    <t>TRANSPORTE VERTICAL MANUAL, DE 1 PAVIMENTO, DE JANELAS. AF_07/2016</t>
  </si>
  <si>
    <t>TRANSPORTE HORIZONTAL MANUAL, DE 30 M, DE KIT PORTA-PRONTA OU PORTA DE MADEIRA FOLHA PESADA OU SUPERPESADA E PORTA CORTA-FOGO. AF_07/2016</t>
  </si>
  <si>
    <t>TRANSPORTE HORIZONTAL MANUAL, DE 30 M, DE VIDRO. AF_07/2016</t>
  </si>
  <si>
    <t>TRANSPORTE VERTICAL MANUAL, DE 1 PAVIMENTO, DE VIDRO. AF_07/2016</t>
  </si>
  <si>
    <t>TRANSPORTE HORIZONTAL MANUAL, DE 30 M, DE TELA DE AÇO. AF_07/2016</t>
  </si>
  <si>
    <t>TRANSPORTE HORIZONTAL MANUAL, DE 30 M, DE TELHA TERMOACÚSTICA OU TELHA DE AÇO ZINCADO. AF_07/2016</t>
  </si>
  <si>
    <t>TRANSPORTE HORIZONTAL DE 100 M COM CARRINHO PLATAFORMA COM BARRAMENTO BLINDADO. AF_07/2016</t>
  </si>
  <si>
    <t>TRANSPORTE HORIZONTAL MANUAL, DE 30 M, DE CALHA. AF_07/2016</t>
  </si>
  <si>
    <t>!EM PROCESSO DE DESATIVACAO! ESCAVADEIRA DRAGA DE ARRASTE, CAP. 3/4 JC 140HP (INCL MANUTENCAO/OPERACAO)</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</si>
  <si>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</si>
  <si>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</si>
  <si>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</si>
  <si>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</si>
  <si>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</si>
  <si>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*21* MM, PARA TUBO DE CONCRETO DN 1000 MM</t>
  </si>
  <si>
    <t>CABECOTE PARA ENTRADA DE LINHA DE ALIMENTACAO PARA ELETRODUTO, EM LIGA DE ALUMINIO COM ACABAMENTO ANTI CORROSIVO, COM FIXACAO POR ENCAIXE LISO DE 360 GRAUS, DE 1/2"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</si>
  <si>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</si>
  <si>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</si>
  <si>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</si>
  <si>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</si>
  <si>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</si>
  <si>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</si>
  <si>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6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</si>
  <si>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</si>
  <si>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</si>
  <si>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</si>
  <si>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</si>
  <si>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</si>
  <si>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</si>
  <si>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16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</si>
  <si>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</si>
  <si>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</si>
  <si>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</si>
  <si>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</si>
  <si>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</si>
  <si>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</si>
  <si>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</si>
  <si>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</si>
  <si>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</si>
  <si>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CAIXA DE LUZ "3 X 3" EM ACO ESMALTADA</t>
  </si>
  <si>
    <t>CAIXA DE LUZ "4 X 2" EM ACO ESMALTADA</t>
  </si>
  <si>
    <t>CAIXA DE LUZ "4 X 4" EM ACO ESMALTADA</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</si>
  <si>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</si>
  <si>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</si>
  <si>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</si>
  <si>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</si>
  <si>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</si>
  <si>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</si>
  <si>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</si>
  <si>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</si>
  <si>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</si>
  <si>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</si>
  <si>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</si>
  <si>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</si>
  <si>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</si>
  <si>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</si>
  <si>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</si>
  <si>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</si>
  <si>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</si>
  <si>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</si>
  <si>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</si>
  <si>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</si>
  <si>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</si>
  <si>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</si>
  <si>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</si>
  <si>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</si>
  <si>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</si>
  <si>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</si>
  <si>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</si>
  <si>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</si>
  <si>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</si>
  <si>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</si>
  <si>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</si>
  <si>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INTERNA DE MEDICAO PARA 1 MEDIDOR TRIFASICO, COM VISOR, EM CHAPA DE ACO 18 USG (PADRAO DA CONCESSIONARIA LOCAL)</t>
  </si>
  <si>
    <t>CAIXA INTERNA DE MEDICAO PARA 4 MEDIDORES MONOFASICOS, COM VISOR, EM CHAPA DE ACO 18 USG (PADRAO DA CONCESSIONARIA LOCAL)</t>
  </si>
  <si>
    <t>CAIXA OCTOGONAL DE FUNDO MOVEL, EM PVC, DE 3" X 3", PARA ELETRODUTO FLEXIVEL CORRUGADO</t>
  </si>
  <si>
    <t>CAIXA OCTOGONAL DE FUNDO MOVEL, EM PVC, DE 4" X 4", PARA ELETRODUTO FLEXIVEL CORRUGADO</t>
  </si>
  <si>
    <t>CAIXA PARA MEDICAO COLETIVA TIPO H, PADRAO BIFASICO OU TRIFASICO, PARA ATE 6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</si>
  <si>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</si>
  <si>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</si>
  <si>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</si>
  <si>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CARROCERIA FIXA ABERTA DE MADEIRA PARA TRANSPORTE GERAL DE CARGA SECA DIMENSOES APROXIMADAS 2,5 X 5,5 X 0,50 M (INCLUI MONTAGEM, NAO INCLUI CAMINHAO)</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</si>
  <si>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</si>
  <si>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</si>
  <si>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</si>
  <si>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</si>
  <si>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</si>
  <si>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</si>
  <si>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</si>
  <si>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</si>
  <si>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</si>
  <si>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</si>
  <si>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</si>
  <si>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</si>
  <si>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</si>
  <si>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</si>
  <si>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</si>
  <si>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</si>
  <si>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</si>
  <si>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</si>
  <si>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</si>
  <si>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</si>
  <si>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CONTATOR TRIPOLAR, CORRENTE DE 95 A, TENSAO NOMINAL DE *500* V, CATEGORIA AC-2 E AC-3</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</si>
  <si>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</si>
  <si>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</si>
  <si>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</si>
  <si>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</si>
  <si>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</si>
  <si>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CURVA 180 GRAUS, DE PVC RIGIDO ROSCAVEL, DE 1 1/2", PARA ELETRODUTO</t>
  </si>
  <si>
    <t>CURVA 180 GRAUS, DE PVC RIGIDO ROSCAVEL, DE 1 1/4", PARA ELETRODUTO</t>
  </si>
  <si>
    <t>CURVA 180 GRAUS, DE PVC RIGIDO ROSCAVEL, DE 1", PARA ELETRODUTO</t>
  </si>
  <si>
    <t>CURVA 180 GRAUS, DE PVC RIGIDO ROSCAVEL, DE 2", PARA ELETRODUTO</t>
  </si>
  <si>
    <t>CURVA 180 GRAUS, DE PVC RIGIDO ROSCAVEL, DE 3/4", PARA ELETRODUTO</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</si>
  <si>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</si>
  <si>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</si>
  <si>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</si>
  <si>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</si>
  <si>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</si>
  <si>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</si>
  <si>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</si>
  <si>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</si>
  <si>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</si>
  <si>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</si>
  <si>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</si>
  <si>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</si>
  <si>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</si>
  <si>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</si>
  <si>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</si>
  <si>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GONZO DE EMBUTIR, EM LATAO / ZAMAC, *20 X 48* MM, PARA JANELA BASCULANTE / PIVOTANTE -  INCLUI PARAFUSOS</t>
  </si>
  <si>
    <t>HIDROMETRO WOLTMANN, VAZAO MAXIMA DE 80,0 M3/H, DE 3"</t>
  </si>
  <si>
    <t>INTERRUPTOR SIMPLES + INTERRUPTOR PARALELO + TOMADA 2P+T 10A, 250V, CONJUNTO MONTADO PARA EMBUTIR 4" X 2" (PLACA + SUPORTE + MODULOS)</t>
  </si>
  <si>
    <t>JANELA ALUMINIO DE CORRER 1,00 X 1,50 M (AXL) COM 2 FOLHAS DE VIDRO INCLUSO GUARNICAO</t>
  </si>
  <si>
    <t>LUVA DE PRESSAO, EM PVC, DE 20 MM, PARA ELETRODUTO FLEXIVEL</t>
  </si>
  <si>
    <t>LUVA DE PRESSAO, EM PVC, DE 25 MM, PARA ELETRODUTO FLEXIVEL</t>
  </si>
  <si>
    <t>LUVA DE PRESSAO, EM PVC, DE 32 MM, PARA ELETRODUTO FLEXIVEL</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</si>
  <si>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</si>
  <si>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</si>
  <si>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</si>
  <si>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</si>
  <si>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</si>
  <si>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</si>
  <si>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</si>
  <si>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</si>
  <si>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</si>
  <si>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MISTURADOR DE ARGAMASSA, EIXO HORIZONTAL, CAPACIDADE DE MISTURA 300 KG, MOTOR ELETRICO TRIFASICO 220/380 V, POTENCIA 5 CV</t>
  </si>
  <si>
    <t>PARAFUSO ZINCADO, SEXTAVADO, COM ROSCA INTEIRA, DIAMETRO 5/8", COMPRIMENTO 2 1/4"</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</si>
  <si>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</si>
  <si>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</si>
  <si>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</si>
  <si>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</si>
  <si>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</si>
  <si>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</si>
  <si>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</si>
  <si>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</si>
  <si>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</si>
  <si>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</si>
  <si>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</si>
  <si>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</si>
  <si>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</si>
  <si>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</si>
  <si>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</si>
  <si>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</si>
  <si>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</si>
  <si>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</si>
  <si>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</si>
  <si>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</si>
  <si>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REGISTRO PRESSAO COM ACABAMENTO E CANOPLA CROMADA, SIMPLES, BITOLA 3/4 " (REF 1416)</t>
  </si>
  <si>
    <t>TAMPA CEGA EM PVC PARA CONDULETE 4 X 2"</t>
  </si>
  <si>
    <t>TAMPA PARA CONDULETE, EM PVC, COM TOMADA HEXAGONAL</t>
  </si>
  <si>
    <t>TAMPA PARA CONDULETE, EM PVC, COM 1 MODULO RJ</t>
  </si>
  <si>
    <t>TAMPA PARA CONDULETE, EM PVC, COM 1 OU 2 OU 3 POSTOS PARA INTERRUPTOR</t>
  </si>
  <si>
    <t>TAMPA PARA CONDULETE, EM PVC, COM 2 MODULOS RJ</t>
  </si>
  <si>
    <t>TOMADA 2P+T 20A 250V, CONJUNTO MONTADO PARA EMBUTIR 4" X 2" (PLACA + SUPORTE + MODULO)</t>
  </si>
  <si>
    <t>TRILHO QUADRADO, EM ALUMINIO (VERGALHAO MACICO), 1/4", (*6 X 6* CM), PARA RODIZIOS</t>
  </si>
  <si>
    <t>TUBO CORRUGADO PEAD, PAREDE DUPLA, INTERNA LISA, JEI, DN/DI 250 MM, PARA SANEAMENTO</t>
  </si>
  <si>
    <t>ADAPTADOR PVC PARA SIFAO METALICO, SOLDAVEL, COM ANEL BORRACHA (JE), 40 MM X 1 1/2"</t>
  </si>
  <si>
    <t>ADAPTADOR PVC PARA SIFAO, ROSCAVEL, 40 MM X 1 1/4"</t>
  </si>
  <si>
    <t>ADAPTADOR PVC, ROSCAVEL, PARA VALVULA PIA OU LAVATORIO, 40 MM</t>
  </si>
  <si>
    <t>ALISADORA DE CONCRETO COM MOTOR A GASOLINA DE 5,5 HP, PESO COM MOTOR DE 78 KG, 4 PAS</t>
  </si>
  <si>
    <t>BLOCO VEDACAO CONCRETO CELULAR AUTOCLAVADO 10 X 30 X 60 CM (E X A X C)</t>
  </si>
  <si>
    <t>BLOCO VEDACAO CONCRETO CELULAR AUTOCLAVADO 15 X 30 X 60 CM (E X A X C)</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</si>
  <si>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</si>
  <si>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</si>
  <si>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6 POLEGADAS, ELETRICA, TRIFASICA, POTENCIA 3,45 HP, 5 ESTAGIOS, BOCAL DE DESCARGA DIAMETRO DE 2 POLEGADAS, HM/Q = 68,5 M / 6,12 M3/H A 39,5 M / 14,04 M3/H</t>
  </si>
  <si>
    <t>BRACO OU HASTE COM CANOPLA PLASTICA, 1/2 ", PARA CHUVEIRO ELETRICO</t>
  </si>
  <si>
    <t>BRACO OU HASTE COM CANOPLA PLASTICA, 1/2 ", PARA CHUVEIRO SIMPLES</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</si>
  <si>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</si>
  <si>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</si>
  <si>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</si>
  <si>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</si>
  <si>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CANTONEIRA DE ACO 3 "  X  3 "  X  1/4 "</t>
  </si>
  <si>
    <t>CHAPA DE MADEIRA COMPENSADA PLASTIFICADA PARA FORMA DE CONCRETO, DE 2,20 X 1,10 m, E = 14 MM</t>
  </si>
  <si>
    <t>COLAR DE TOMADA EM POLIPROPILENO, PP, COM PARAFUSOS, PARA PEAD, 63 X 1/2" - LIGACAO PREDIAL DE AGUA</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</si>
  <si>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</si>
  <si>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CONDULETE EM PVC, TIPO "B", SEM TAMPA, DE 1/2" OU 3/4"</t>
  </si>
  <si>
    <t>CONDULETE EM PVC, TIPO "LB", SEM TAMPA, DE 1/2" OU 3/4"</t>
  </si>
  <si>
    <t>CONE DE SINALIZACAO EM PVC FLEXIVEL, H = 70 / 76 CM (NBR 15071)</t>
  </si>
  <si>
    <t>CORDAO DE COBRE, FLEXIVEL, TORCIDO, CLASSE 4 OU 5, ISOLACAO EM PVC/D, 300 V, 2 CONDUTORES DE 1,0 MM2</t>
  </si>
  <si>
    <t>CORTADEIRA DE PISO DE CONCRETO E ASFALTO, PARA DISCO PADRAO DE DIAMETRO 350 MM (14") OU 450 MM (18") , MOTOR A GASOLINA, POTENCIA 13 HP, SEM DISCO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</si>
  <si>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</si>
  <si>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</si>
  <si>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</si>
  <si>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</si>
  <si>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UNIVERSAL PARA TELHA ONDULADA DE FIBROCIMENTO, E = 6 MM, ABA 210 MM, COMPRIMENTO 1100 MM (SEM AMIANTO)</t>
  </si>
  <si>
    <t>CURVA 180 GRAUS, DE PVC RIGIDO ROSCAVEL, DE 1/2", PARA ELETRODUTO</t>
  </si>
  <si>
    <t>DISJUNTOR TIPO NEMA, BIPOLAR 10  ATE  50 A, TENSAO MAXIMA 415 V</t>
  </si>
  <si>
    <t>DISJUNTOR TIPO NEMA, MONOPOLAR 35  ATE  50 A, TENSAO MAXIMA DE 240 V</t>
  </si>
  <si>
    <t>DISJUNTOR TIPO NEMA, TRIPOLAR 10  ATE  50A, TENSAO MAXIMA DE 415 V</t>
  </si>
  <si>
    <t>DISJUNTOR TIPO NEMA, TRIPOLAR 60 ATE 100 A, TENSAO MAXIMA DE 415 V</t>
  </si>
  <si>
    <t>DOBRADICA EM LATAO, 3 " X 2 1/2 ", E= 1,9 A 2 MM, COM ANEL, CROMADO, TAMPA BOLA, COM PARAFUSOS</t>
  </si>
  <si>
    <t>ELEVADOR DE CARGA A CABO, CABINE SEMI FECHADA 2,0 X 1,5 X 2,0 M, CAPACIDADE DE CARGA 1000 KG, TORRE  2,38 X 2,21 X 15 M, GUINCHO DE EMBREAGEM, FREIO DE SEGURANCA, LIMITADOR DE VELOCIDADE E CANCELA</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</si>
  <si>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</si>
  <si>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</si>
  <si>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FAIXA / FILETE / LISTELO EM CERAMICA, DECORADA, *8 X 30* CM (L X C)</t>
  </si>
  <si>
    <t>FORRO COMPOSTO POR PAINEIS DE LA DE VIDRO, REVESTIDOS EM PVC MICROPERFURADO, DE *1250 X 625* MM, ESPESSURA 15 MM (COM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</si>
  <si>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</si>
  <si>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</si>
  <si>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</si>
  <si>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</si>
  <si>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GRAMPO METALICO TIPO U PARA HASTE DE ATERRAMENTO DE ATE 3/4'', CONDUTOR DE 10 A 25 MM2</t>
  </si>
  <si>
    <t>GRUPO GERADOR DIESEL, SEM CARENAGEM, POTENCIA STANDART ENTRE 80 E 90 KVA, VELOCIDADE DE 1800 RPM, FREQUENCIA DE 60 HZ</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</si>
  <si>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</si>
  <si>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</si>
  <si>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</si>
  <si>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</si>
  <si>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</si>
  <si>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</si>
  <si>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</si>
  <si>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</si>
  <si>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</si>
  <si>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</si>
  <si>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</si>
  <si>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LADRILHO HIDRAULICO, *20 x 20* CM, E= 2 CM, PADRAO COPACABANA, 2 CORES (PRETO E BRANCO)</t>
  </si>
  <si>
    <t>LAMPADA FLUORESCENTE COMPACTA 2U BRANCA 15 W, BASE E27 (127/220 V)</t>
  </si>
  <si>
    <t>MADEIRA ROLICA SEM TRATAMENTO, EUCALIPTO OU EQUIVALENTE DA REGIAO, H = 6 M, D = 8 A 11 CM (PARA ESCORAMENTO)</t>
  </si>
  <si>
    <t>MADEIRA SERRADA APARELHADA DE MACARANDUBA, ANGELIM OU EQUIVALENTE DA REGIAO</t>
  </si>
  <si>
    <t>MEIO BLOCO VEDACAO CONCRETO APARENTE 14 X 19 X 19 CM  (CLASSE D - NBR 6136)</t>
  </si>
  <si>
    <t>MEIO BLOCO VEDACAO CONCRETO APARENTE 19 X 19 X 19 CM (CLASSE D - NBR 6136)</t>
  </si>
  <si>
    <t>MEIO BLOCO VEDACAO CONCRETO APARENTE 9  X 19 X 19 CM (CLASSE D - NBR 6136)</t>
  </si>
  <si>
    <t>MISTURADOR DE PAREDE CROMADO PARA COZINHA BICA MOVEL COM AREJADOR (REF 1258)</t>
  </si>
  <si>
    <t>MOTORISTA OPERADOR DE CAMINHAO MUNCK</t>
  </si>
  <si>
    <t>PARAFUSO FRANCES ZINCADO, DIAMETRO 1/2", COMPRIMENTO 12", COM PORCA E ARRUELA LISA MEDIA</t>
  </si>
  <si>
    <t>PARAFUSO FRANCES ZINCADO, DIAMETRO 1/2", COMPRIMENTO 15", COM PORCA E ARRUELA LISA MEDIA</t>
  </si>
  <si>
    <t>PARAFUSO FRANCES ZINCADO, DIAMETRO 1/2", COMPRIMENTO 4", COM PORCA E ARRUELA</t>
  </si>
  <si>
    <t>PASTILHA DE VIDRO PIGMENTADA, NACIONAL, REVEST INT/EXT E PISCINA, CORES QUENTES, ESPESSURA MAIOR OU IGUAL A 5 MM  *2,0 X 2,0* CM</t>
  </si>
  <si>
    <t>PECA DE MADEIRA APARELHADA *7,5 X 7,5* CM (3 X 3 ") MACARANDUBA, ANGELIM OU EQUIVALENTE DA REGIAO</t>
  </si>
  <si>
    <t>PEDRA BRITADA N. 1 (9,5 a 19 MM) POSTO PEDREIRA/FORNECEDOR, SEM FRETE</t>
  </si>
  <si>
    <t>PEDRA GRANITICA OU BASALTICA IRREGULAR, FAIXA GRANULOMETRICA 100 A 150 MM PARA PAVIMENTACAO OU CALCAMENTO POLIEDRICO, POSTO PEDREIRA / FORNECEDOR (SEM FRETE)</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</si>
  <si>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</si>
  <si>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</si>
  <si>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PISO ELEVADO COM 2 PLACAS DE ACO COM ENCHIMENTO DE CONCRETO CELULAR, INCLUSO BASE/HASTE/CRUZETAS, 60 X 60 CM, H = *28* CM, RESISTENCIA CARGA CONCENTRADA 496 KG (COM COLOCACAO)</t>
  </si>
  <si>
    <t>PISO EM GRANILITE, MARMORITE OU GRANITINA, AGREGADO COR PRETO, CINZA, PALHA OU BRANCO, E=  *8* MM (INCLUSO EXECUCAO)</t>
  </si>
  <si>
    <t>PLACA CIMENTICIA LISA E = 10 MM, DE 1,20 X 3,00 M (SEM AMIANTO)</t>
  </si>
  <si>
    <t>PLACA CIMENTICIA LISA E = 6 MM, DE 1,20 X 3,00 M (SEM AMIANTO)</t>
  </si>
  <si>
    <t>PLACA DE INAUGURACAO METALICA, *40* CM X *60* CM</t>
  </si>
  <si>
    <t>PLACA DE OBRA (PARA CONSTRUCAO CIVIL) EM CHAPA GALVANIZADA *N. 22*, DE *2,0 X 1,125* M</t>
  </si>
  <si>
    <t>PORTA DE ABRIR EM ACO TIPO VENEZIANA, COM FUNDO ANTICORROSIVO / PRIMER DE PROTECAO, SEM GUARNICAO/ALIZAR/VISTA, 87 X 210 CM</t>
  </si>
  <si>
    <t>PORTA DE ABRIR EM ALUMINIO COM LAMBRI HORIZONTAL/LAMINADA, ACABAMENTO ANODIZADO NATURAL, SEM GUARNICAO/ALIZAR/VISTA</t>
  </si>
  <si>
    <t>PORTA DE ABRIR EM ALUMINIO TIPO VENEZIANA, ACABAMENTO ANODIZADO NATURAL, SEM GUARNICAO/ALIZAR/VISTA</t>
  </si>
  <si>
    <t>PORTA DE CORRER EM ALUMINIO, DUAS FOLHAS MOVEIS COM VIDRO, FECHADURA E PUXADOR EMBUTIDO, ACABAMENTO ANODIZADO NATURAL, SEM GUARNICAO/ALIZAR/VISTA</t>
  </si>
  <si>
    <t>PRANCHA DE MADEIRA APARELHADA *4 X 30*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</si>
  <si>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</si>
  <si>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</si>
  <si>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</si>
  <si>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PULVERIZADOR DE TINTA ELETRICO / MAQUINA DE PINTURA AIRLESS, VAZAO *2* L/MIN (COLETADO CAIXA)</t>
  </si>
  <si>
    <t>QUADRO DE DISTRIBUICAO COM BARRAMENTO TRIFASICO, DE SOBREPOR, EM CHAPA DE ACO GALVANIZADO, PARA 36 DISJUNTORES DIN, 100 A</t>
  </si>
  <si>
    <t>RELE TERMICO BIMETAL PARA USO EM MOTORES TRIFASICOS, TENSAO 380 V, POTENCIA ATE 15 CV, CORRENTE NOMINAL MAXIMA 22 A</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</si>
  <si>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</si>
  <si>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</si>
  <si>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</si>
  <si>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RIPA DE MADEIRA APARELHADA *1,5 X 5* CM, MACARANDUBA, ANGELIM OU EQUIVALENTE DA REGIAO</t>
  </si>
  <si>
    <t>RODAFORRO EM PVC, PARA FORRO DE PVC, COMPRIMENTO 6 M</t>
  </si>
  <si>
    <t>RUFO PARA TELHA ESTRUTURAL DE FIBROCIMENTO 2 ABAS, COMPRIMENTO DE 1031 MM (SEM AMIANTO)</t>
  </si>
  <si>
    <t>RUFO PARA TELHA ONDULADA DE FIBROCIMENTO, E = 6 MM, ABA *260* MM, COMPRIMENTO 1100 MM (SEM AMIANTO)</t>
  </si>
  <si>
    <t>SACO DE RAFIA PARA ENTULHO, NOVO, LISO (SEM CLICHE), *60 x 90* CM</t>
  </si>
  <si>
    <t>SARRAFO DE MADEIRA APARELHADA *2 X 10* CM, MACARANDUBA, ANGELIM OU EQUIVALENTE DA REGIAO</t>
  </si>
  <si>
    <t>SISTEMA DE FORMAS MANUSEAVEIS DE ALUMINIO, PARA BLOCO RESID. COM PAREDES DE CONCRETO MOLDADAS IN LOCO, EM CONFORMIDADE COM O ORCAMENTO REF. 9672: BLOCO COM 4 PAV. E 4 UNIDADES POR PAV., UNIDADE HABITACIONALCOM 48 M2 E 2 QUARTOS; TELHA DE FIBROCIMENTO (COLETADO CAIXA)</t>
  </si>
  <si>
    <t>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</si>
  <si>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</si>
  <si>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</si>
  <si>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</si>
  <si>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TAMPAO FOFO ARTICULADO P/ REGISTRO, CLASSE A15 CARGA MAXIMA 1,5 T, *400 X 400* MM</t>
  </si>
  <si>
    <t>TAMPAO PARA TELHA ESTRUTURAL DE FIBROCIMENTO 1 ABA, DE 370 X 155 X 76 MM (SEM AMIANTO)</t>
  </si>
  <si>
    <t>TAMPAO PARA TELHA ESTRUTURAL DE FIBROCIMENTO 2 ABAS, DE 787 X 215 X 60 MM (SEM AMIANTO)</t>
  </si>
  <si>
    <t>TE DE REDUCAO, PVC LEVE, CURTO, 90 GRAUS, COM BOLSA PARA ANEL, 150 X 100 MM, PARA ESGOTO</t>
  </si>
  <si>
    <t>TE PVC, ROSCAVEL, 90 GRAUS, 1 1/4", AGUA FRIA PREDIAL</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</si>
  <si>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</si>
  <si>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</si>
  <si>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</si>
  <si>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</si>
  <si>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</si>
  <si>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ARAME GALV REVESTIDO EM PVC, QUADRANGULAR / LOSANGULAR,  FIO 1,24 MM (18 BWG), BITOLA = *1,9* MM, MALHA  1,9 X 1,9  CM, H = 2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</si>
  <si>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</si>
  <si>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</si>
  <si>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</si>
  <si>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</si>
  <si>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</si>
  <si>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</si>
  <si>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</si>
  <si>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</si>
  <si>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</si>
  <si>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</si>
  <si>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</si>
  <si>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</si>
  <si>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</si>
  <si>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</si>
  <si>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3,66 X 1,10 M (SEM AMIANTO)</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</si>
  <si>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</si>
  <si>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</si>
  <si>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</si>
  <si>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</si>
  <si>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</si>
  <si>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</si>
  <si>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</si>
  <si>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</si>
  <si>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</si>
  <si>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</si>
  <si>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</si>
  <si>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</si>
  <si>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</si>
  <si>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</si>
  <si>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</si>
  <si>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</si>
  <si>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TUBO DE COBRE CLASSE "A", DN = 1 1/2 " (42 MM), PARA INSTALACOES DE MEDIA PRESSAO PARA GASES COMBUSTIVEIS E MEDICINAIS</t>
  </si>
  <si>
    <t>VIGA DE MADEIRA APARELHADA *6 X 12* CM, MACARANDUBA, ANGELIM OU EQUIVALENTE DA REGIAO</t>
  </si>
  <si>
    <t>VIGA DE MADEIRA APARELHADA *6 X 16* CM, MACARANDUBA, ANGELIM OU EQUIVALENTE DA REGIAO</t>
  </si>
  <si>
    <t xml:space="preserve">ENCARGOS SOCIAIS SOBRE A MÃO DE OBRA </t>
  </si>
  <si>
    <t>DESCRIÇÃO</t>
  </si>
  <si>
    <t>COM DESONERAÇÃO</t>
  </si>
  <si>
    <t>SEM DESONERAÇÃO</t>
  </si>
  <si>
    <t>HORISTA                 %</t>
  </si>
  <si>
    <t>MENSALISTA                 %</t>
  </si>
  <si>
    <t>GRUPO A</t>
  </si>
  <si>
    <t>A1</t>
  </si>
  <si>
    <t>INSS</t>
  </si>
  <si>
    <t>A2</t>
  </si>
  <si>
    <t>SESI</t>
  </si>
  <si>
    <t>A3</t>
  </si>
  <si>
    <t>SENAI</t>
  </si>
  <si>
    <t>A4</t>
  </si>
  <si>
    <t>INCRA</t>
  </si>
  <si>
    <t>A5</t>
  </si>
  <si>
    <t>SEBRAE</t>
  </si>
  <si>
    <t>A6</t>
  </si>
  <si>
    <t>SALÁRIO EDUCAÇÃO</t>
  </si>
  <si>
    <t>A7</t>
  </si>
  <si>
    <t>SEGURO CONTRA ACIDENTES DE TRABALHO</t>
  </si>
  <si>
    <t>A8</t>
  </si>
  <si>
    <t>FGTS</t>
  </si>
  <si>
    <t>A9</t>
  </si>
  <si>
    <t>SECONCI</t>
  </si>
  <si>
    <t>A</t>
  </si>
  <si>
    <t>GRUPO B</t>
  </si>
  <si>
    <t>B1</t>
  </si>
  <si>
    <t>REPOUSO SEMANAL REMUNERADO</t>
  </si>
  <si>
    <t>NÃO INCIDE</t>
  </si>
  <si>
    <t>B2</t>
  </si>
  <si>
    <t>FERIADOS</t>
  </si>
  <si>
    <t>B3</t>
  </si>
  <si>
    <t>AUXÍLIO - ENFERMIDADE</t>
  </si>
  <si>
    <t>B4</t>
  </si>
  <si>
    <t>13º SALÁRIO</t>
  </si>
  <si>
    <t>B5</t>
  </si>
  <si>
    <t>LICENÇA PATERNIDADE</t>
  </si>
  <si>
    <t>B6</t>
  </si>
  <si>
    <t>FALTAS JUSTIFICADAS</t>
  </si>
  <si>
    <t>B7</t>
  </si>
  <si>
    <t>DIAS DE CHUVAS</t>
  </si>
  <si>
    <t>B8</t>
  </si>
  <si>
    <t>AUXÍLIO ACIDENTE DE TRABALHO</t>
  </si>
  <si>
    <t>B9</t>
  </si>
  <si>
    <t>FÉRIAS GOZADAS</t>
  </si>
  <si>
    <t>B10</t>
  </si>
  <si>
    <t>SALÁRIO MATERNIDADE</t>
  </si>
  <si>
    <t>B</t>
  </si>
  <si>
    <t>GRUPO C</t>
  </si>
  <si>
    <t>C1</t>
  </si>
  <si>
    <t>AVISO PRÉVIO INDENIZADO</t>
  </si>
  <si>
    <t>C2</t>
  </si>
  <si>
    <t>AVISO PRÉVIO TRABALHADO</t>
  </si>
  <si>
    <t>C3</t>
  </si>
  <si>
    <t>FÉRIAS INDENIZADAS</t>
  </si>
  <si>
    <t>C4</t>
  </si>
  <si>
    <t>DEPÓSITO RESCISÃO SEM JUSTA CAUSA</t>
  </si>
  <si>
    <t>C5</t>
  </si>
  <si>
    <t>INDENIZAÇÃO ADICIONAL</t>
  </si>
  <si>
    <t>C</t>
  </si>
  <si>
    <t>GRUPO D</t>
  </si>
  <si>
    <t>D1</t>
  </si>
  <si>
    <r>
      <t xml:space="preserve">REINCIDÊNCIA DE GRUPO </t>
    </r>
    <r>
      <rPr>
        <b/>
        <sz val="12"/>
        <color rgb="FF000000"/>
        <rFont val="Arial"/>
        <family val="2"/>
      </rPr>
      <t>A</t>
    </r>
    <r>
      <rPr>
        <sz val="12"/>
        <color rgb="FF000000"/>
        <rFont val="Arial"/>
        <family val="2"/>
      </rPr>
      <t xml:space="preserve"> SOBRE GRUPO </t>
    </r>
    <r>
      <rPr>
        <b/>
        <sz val="12"/>
        <color rgb="FF000000"/>
        <rFont val="Arial"/>
        <family val="2"/>
      </rPr>
      <t xml:space="preserve">B </t>
    </r>
  </si>
  <si>
    <t>D2</t>
  </si>
  <si>
    <t>REINCIDÊNCIA DE GRUPO A SOBRE AVISO PRÉVIO TRABALHADO E REINCIDÊNCIA DO FGTS SOBRE AVISO PRÉVIO INDENIZADO</t>
  </si>
  <si>
    <t>D</t>
  </si>
  <si>
    <t>LASTRO DE TERRA VEGETAL</t>
  </si>
  <si>
    <t xml:space="preserve">**COMPOSIÇÃO BASEADA NA TABELA SINAPI JUNHO/2016, CÓDIGO 73692 </t>
  </si>
  <si>
    <t>VERDE QUE TE QUERO VERDE PAISAGISMO LTDA.</t>
  </si>
  <si>
    <t>01.920.495/0001-30</t>
  </si>
  <si>
    <t>(65)3322-6503</t>
  </si>
  <si>
    <t>VALDETE</t>
  </si>
  <si>
    <t>(65)3634-8947</t>
  </si>
  <si>
    <t>GRAÇAS PLANTAS E PAISAGISMO</t>
  </si>
  <si>
    <t>05.168.008/0001-85</t>
  </si>
  <si>
    <t>(65)3627-3515</t>
  </si>
  <si>
    <t>LASTRO DE BRITA</t>
  </si>
  <si>
    <t>**COMPOSIÇÃO BASEADA NA TABELA SINAPI MARÇO/2016, CÓDIGO 74164/004.</t>
  </si>
  <si>
    <t>AMM CIV 001</t>
  </si>
  <si>
    <t>AMM SPDA 09</t>
  </si>
  <si>
    <t>AMM SPDA 12</t>
  </si>
  <si>
    <t>FORNECIMENTO E INSTALAÇÃO DE PLACA DE SINALIZAÇÃO DE ENERGIA (23X16CM)</t>
  </si>
  <si>
    <t>**COMPOSIÇÃO DA MÃO DE OBRA BASEADA NO BOLETIM  "ORSE" (JUL/2016) "596"</t>
  </si>
  <si>
    <t>**COMPOSIÇÃO DA MÃO DE OBRA BASEADA NO BOLETIM  "ORSE" (JUL/2016) "588"</t>
  </si>
  <si>
    <t>**COMPOSIÇÃO DA MÃO DE OBRA BASEADA NO BOLETIM  "SINAPI" (AGO/2016) "73831/7"</t>
  </si>
  <si>
    <t>**COMPOSIÇÃO DA MÃO DE OBRA BASEADA NO BOLETIM  DA SINAPI (AGO/2015) "72282"</t>
  </si>
  <si>
    <t>**COMPOSIÇÃO DA MÃO DE OBRA BASEADA NO BOLETIM "SEDOP-PA" (10/15) CÓDIGO "171519"</t>
  </si>
  <si>
    <t>**COMPOSIÇÃO DA MÃO DE OBRA BASEADA NO BOLETIM ANALÍTICO DA SINAPI (JUN/15) "83473"</t>
  </si>
  <si>
    <t>*COMPOSIÇÃO BASEADA NAS TABELA SEINFRA-CE (VERSÃO 24.1) "C0466"</t>
  </si>
  <si>
    <t>**COMPOSIÇÃO BASEADA NAS TABELA SEINFRA-CE (VERSÃO 24.1) "C0466"</t>
  </si>
  <si>
    <t>FORNECIMENTO E INSTALAÇÃO DE REFLETOR REDONDO EM ALUMINIO ANODIZADO PARA LAMPADA DE ATÉ 300W, CORPO EM ALUMINIO COM PINTURA EPOXI, COM SUPORTE REDONDO E ALCA REGULAVEL PARA FIXACAO.</t>
  </si>
  <si>
    <t>**COMPOSIÇÃO BASEADA NA TABELA SINAPI (AGO/2016) "74082/1" RETIRANDO A MÃO DE OBRA REFERENTE AOS INSUMOS "3749" E "12317" QUE NÃO SERÃO UTILIZADOS NESSA COMPOSIÇÃO (INDICES TAMBEM OBTIDOS NO MESMO BOLETIM DE REFERÊCIA)</t>
  </si>
  <si>
    <t>**COMPOSIÇÃO BASEADA NO BOLETIM SINAPI (AGO/2016) "74246/001". Obs: Em relação a composição utilizada como referência foi retirado o coeficiente da mão de obra referente aos insumos "3752" e "12318" pois os mesmos não são utilizados na composição em questão.</t>
  </si>
  <si>
    <t>**COMPOSIÇÃO BASEADA NAS TABELA CIDADES-MT "CP0192"</t>
  </si>
  <si>
    <t>**COMPOSIÇÃO BASEADA NO BOLETIM CIDADES/MT (02/14) "CP0206"</t>
  </si>
  <si>
    <t>**COMPOSIÇÃO BASEADA NAS TABELA CIDADES-MT "CP0187"</t>
  </si>
  <si>
    <t>**COMPOSIÇÃO BASEADA NO BOLETIM CIDADES/MT (02/14) "CP0201"</t>
  </si>
  <si>
    <t>**COMPOSIÇÃO DA MÃO DE OBRA BASEADA NO BOLETIM DA SEINFRA-CE (VERSÃO 24.1) "C2663"</t>
  </si>
  <si>
    <t>**COMPOSIÇÃO BASEADA NO BOLETIM "CIDADES/MT" (FEV/2014) "CP0100"</t>
  </si>
  <si>
    <t>**COMPOSIÇÃO BASEADA NO BOLETIM "CIDADES/MT" (FEV/2014) "CP0102"</t>
  </si>
  <si>
    <t>**COMPOSIÇÃO BASEADA NAS TABELA SINAPI (09/2015) "84682". A COMPOSIÇÃO UTILIZADA COMO REFERÊNCIA, FORNECE A MÃO DE OBRA PARA "0,0353 KG" DO INSUMO, COMO ESTA COMPOSIÇÃO UTILIZA O INSUMO EM "KG" FOI FEITA REGRA DE TRÊS PARA OBTER A MÃO DE OBRA POR KG.</t>
  </si>
  <si>
    <t>**COMPOSIÇÃO BASEADA NA TABELA ORSE (JUL/2016) "10620"</t>
  </si>
  <si>
    <t>**COMPOSIÇÃO BASEADA NO BOLETIM DA "SECRETARIA MUNICIPAL DE INFRAESTRUTURA E OBRAS URBANAS DA PREFEITURA DE SÃO PAULO" (JUL/15) "09-74-05"</t>
  </si>
  <si>
    <t>**COMPOSIÇÃO BASEADA NA TABELA ORSE (JUL/2016) "11299"</t>
  </si>
  <si>
    <t>FORNECIMENTO E INSTALAÇÃO DE PROJETOR RETANGULAR FECHADO, COM CABECEIRAS EM ALUMÍNIO FUNDIDO, CORPO EM ALUMÍNIO ANODIZADO, COM FECHAMENTO EM VIDRO TEMPERADO, COM LÂMPADA DE VAPOR METÁLICO DE 1000W/220V E REATOR</t>
  </si>
  <si>
    <t>**COMPOSIÇÃO BASEADA NA TABELA ORSE (JUL/2016) "3237"</t>
  </si>
  <si>
    <t>**COMPOSIÇÃO BASEADA NO BOLETIM "ORSE" (JUL/2016) "7294"</t>
  </si>
  <si>
    <t>PIZZATTO</t>
  </si>
  <si>
    <t>**COMPOSIÇÃO BASEADA NO BOLETIM SINAPI (AGO/2016) "92988"</t>
  </si>
  <si>
    <t>**COMPOSIÇÃO BASEADA NO BOLETIM SINAPI (AGO/2016) "92992"</t>
  </si>
  <si>
    <t>**COMPOSIÇÃO BASEADA NO BOLETIM DA "SECRETARIA MUNICIPAL DE INFRAESTRUTURA E OBRAS URBANAS DA PREFEITURA DE SÃO PAULO" (JUL/15) "09-70-01"</t>
  </si>
  <si>
    <t>PADRÃO DE ENTRADA DE ENERGIA CATEGORIA "T3" (ENERGISA)</t>
  </si>
  <si>
    <t>PADRÃO DE ENTRADA DE ENERGIA CATEGORIA "T5" (ENERGISA)</t>
  </si>
  <si>
    <t>**COMPOSIÇÃO BASEADA NAS TABELA ORSE-SE (JUL/2016) "9048/ORSE"</t>
  </si>
  <si>
    <t>**COMPOSIÇÃO DA MÃO DE OBRA BASEADA NO BOLETIM DA SEINFRA-CE (VERSÃO 24.1) "C3909"</t>
  </si>
  <si>
    <t>**COMPOSIÇÃO DA MÃO DE OBRA BASEADA NO BOLETIM SINAPI (AGO/2016) "72124"</t>
  </si>
  <si>
    <t>**COMPOSIÇÃO DA MÃO DE OBRA BASEADA NO BOLETIM ORSE (JUL/2016) "10620/ORSE"</t>
  </si>
  <si>
    <t>**COMPOSIÇÃO DA MÃO DE OBRA BASEADA NO BOLETIM DA SEINFRA-CE (VERSÃO 24.1) ITEM "C0466"</t>
  </si>
  <si>
    <t>**COMPOSIÇÃO DA MÃO DE OBRA BASEADA NO BOLETIM ORSE-SE (JUL/2016) "10620/ORSE"</t>
  </si>
  <si>
    <t>**COMPOSIÇÃO DA MÃO DE OBRA BASEADA NO BOLETIM SEINFRA-CE (VERSÃO 24.1) "C3909"</t>
  </si>
  <si>
    <t>**COMPOSIÇÃO DA MÃO DE OBRA BASEADA NO BOLETIM ORSE (JUL/2016) "11132"</t>
  </si>
  <si>
    <t>PRESILHA DE LATÃO 35MM²</t>
  </si>
  <si>
    <t>FORNECIMENTO E INSTALAÇÃO DE TERMINAL AÉREO EM AÇO GALVANIZADO COM BASE DE FIXAÇÃO H=30CM (INSTALAÇÃO EM PLATIBANDA)</t>
  </si>
  <si>
    <t>**COMPOSIÇÃO DA MÃO DE OBRA BASEADA NO BOLETIM SINAPI (AGO/2016) "72315". FORAM ACRESCENTADOS OS INSUMOS "SELANTE E BUCHA C/ PARAFUSO" POIS SÃO NECESSÁRIOS PARA INSTALAÇÃO DO TERMINAL.</t>
  </si>
  <si>
    <t>AMM SPDA 21</t>
  </si>
  <si>
    <t>FORNECIMENTO E INSTALAÇÃO DE TERMINAL AÉREO EM AÇO GALVANIZADO COM BASE DE FIXAÇÃO H=30CM (INSTALAÇÃO EM TELHA DE FIBROCIMENTO OU CERÂMICA)</t>
  </si>
  <si>
    <t>AMM ELE 38</t>
  </si>
  <si>
    <t>PADRÃO DE ENTRADA DE ENERGIA CATEGORIA "T4" (ENERGISA)</t>
  </si>
  <si>
    <t>AMM ELE 39</t>
  </si>
  <si>
    <t>FORNECIMENTO E INSTALAÇÃO DE LUMINARIA PLAFONIER SOBREPOR ARO/BASE METALICA C/ GLOBO ESFERICO VIDRO LEITOSO BOCA 10CM DIAM 20CM P/ 1 LAMP INCAND, INCL SOQUETE PORCELANA</t>
  </si>
  <si>
    <t>**COMPOSIÇÃO DA MÃO DE OBRA BASEADA NO BOLETIM ANALÍTICO DA SINAPI (AGO/15) "74041/3" Obs.: Foi retirado 0,1 do Auxiliar de Eletricista referente à instalação da lâmpada com base na referência SINAPI-MT (AGO/2015) ITEM "72248".</t>
  </si>
  <si>
    <t>AMM ELE 40</t>
  </si>
  <si>
    <t>FORNECIMENTO E INSTALAÇÃO DE INTERRUPTOR DIFERENCIAL RESIDUAL, 2 POLOS, SENSIBILIDADE 30 MA, CORRENTE DE 25 A</t>
  </si>
  <si>
    <t>AMM ELE 41</t>
  </si>
  <si>
    <t>ASFALTO DILUIDO DE PETROLEO CM-30 (COLETADO CAIXA NA ANP ACRESCIDO DE ICMS)</t>
  </si>
  <si>
    <t>BANDEJA DE PINTURA PARA ROLO 23 CM</t>
  </si>
  <si>
    <t>BLOCO DE ESPUMA MULTIUSO *23 X 13 X 8* CM</t>
  </si>
  <si>
    <t>BLOQUETE/PISO INTERTRAVADO DE CONCRETO - MODELO RETANGULAR/TIJOLINHO/PAVER/HOLANDES/PARALELEPIPEDO, 20 CM X 10 CM, E = 8 CM, RESISTENCIA DE 35 MPA (NBR 9781), COLORIDO</t>
  </si>
  <si>
    <t>CIMENTO ASFALTICO DE PETROLEO A GRANEL (CAP) 30/45 (COLETADO CAIXA NA ANP ACRESCIDO DE ICMS)</t>
  </si>
  <si>
    <t>CIMENTO ASFALTICO DE PETROLEO A GRANEL (CAP) 50/70 (COLETADO CAIXA NA ANP ACRESCIDO DE ICMS)</t>
  </si>
  <si>
    <t>DESEMPENADEIRA PLASTICA LISA *14 X 27* CM</t>
  </si>
  <si>
    <t>DISPOSITIVO DPS CLASSE II, 1 POLO, TENSAO MAXIMA DE 275 V, CORRENTE MAXIMA DE *20* KA (TIPO AC)</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</si>
  <si>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</si>
  <si>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</si>
  <si>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</si>
  <si>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ESGUICHO TIPO JATO SOLIDO, EM LATAO, ENGATE RAPIDO 2 1/2" X 19 MM, PARA MANGUEIRA EM INSTALACAO PREDIAL COMBATE A INCENDIO</t>
  </si>
  <si>
    <t>ESPATULA DE PLASTICO LISA, LARGURA 10 CM</t>
  </si>
  <si>
    <t>ESPUMA EXPANSIVA DE POLIURETANO, APLICACAO MANUAL - 500 ML</t>
  </si>
  <si>
    <t>ESTILETE DE METAL, LAMINA 18 MM</t>
  </si>
  <si>
    <t>FECHADURA DE EMBUTIR PARA PORTA DE BANHEIRO, TIPO TRANQUETA, MAQUINA 40 MM, MACANETAS ALAVANCA, ESPELHO EM METAL CROMADO - NIVEL SEGURANCA MEDIO - COMPLETA</t>
  </si>
  <si>
    <t>FITA CREPE ROLO DE 25 MM X 50 M</t>
  </si>
  <si>
    <t>GRADIL *1320 X 2170* MM (A X L) EM BARRA DE ACO CHATA *25 MM X 2* MM, ENTRELACADA COM BARRA ACO REDONDA *5* MM, MALHA *65 X 132* MM, GALVANIZADO E PINTURA ELETROSTATICA, COR PRETO</t>
  </si>
  <si>
    <t>KIT ACESSORIOS PARA COMPRESSOR DE AR, 5 PECAS (PISTOLAS PINTURA, LIMPEZA E PULVERIZACAO, CALIBRADOR E MANGUEIRA)</t>
  </si>
  <si>
    <t>LINHA DE PEDREIRO LISA 100 M</t>
  </si>
  <si>
    <t>LIXA D'AGUA EM FOLHA, GRAO 100</t>
  </si>
  <si>
    <t>MASSA PLASTICA PARA MARMORE/GRANITO</t>
  </si>
  <si>
    <t>MINUTERIA ELETRONICA COLETIVA COM POTENCIA MAXIMA RESISTIVA PARA LAMPADAS FLUORESCENTES DE *300* W ( 110 V ) / *600* W ( 110 V )</t>
  </si>
  <si>
    <t>PINCEL CHATO (TRINCHA) CERDAS GRIS 1.1/2 " (38 MM)</t>
  </si>
  <si>
    <t>PROLONGADOR/EXTENSOR PARA ROLO DE PINTURA 3 M</t>
  </si>
  <si>
    <t>ROLO DE ESPUMA POLIESTER 23 CM (SEM CABO)</t>
  </si>
  <si>
    <t>ROLO DE LA DE CARNEIRO 23 CM (SEM CABO)</t>
  </si>
  <si>
    <t>TE DE REDUCAO, PVC PBA, BBB, JE, DN 100 X 50 / DE 110 X 60 MM, PARA REDE AGUA (NBR 10351)</t>
  </si>
  <si>
    <t>TE DE REDUCAO, PVC, BBB, JE, 90 GRAUS, DN 200 X 150 MM, PARA REDE COLETORA ESGOTO  (NBR 10569)</t>
  </si>
  <si>
    <t>TE, PVC PBA, BBB, 90 GRAUS, DN 100 / DE 110 MM, PARA REDE  AGUA (NBR 10351)</t>
  </si>
  <si>
    <t>TE, PVC, 90 GRAUS, BBB, JE, DN 250 MM, PARA REDE COLETORA ESGOTO  (NBR 10569)</t>
  </si>
  <si>
    <t>TE, PVC, 90 GRAUS, BBB, JE, DN 300 MM, PARA REDE COLETORA ESGOTO  (NBR 10569)</t>
  </si>
  <si>
    <t>TE, PVC, 90 GRAUS, BBB, JE, DN 400 MM, PARA REDE COLETORA ESGOTO  (NBR 10569)</t>
  </si>
  <si>
    <t>TELA EM MALHA HEXAGONAL DUPLA TORCAO 8 X 10 CM (ZN/AL + PVC), FIO 2,7 MM, DIMENSOES 0,5 X 1,0 X 4,0 M (SOLO REFORCADO).</t>
  </si>
  <si>
    <t>MARTELO DEMOLIDOR PNEUMÁTICO MANUAL, 32 KG - CHP DIURNO. AF_09/2016</t>
  </si>
  <si>
    <t>MARTELO DEMOLIDOR PNEUMÁTICO MANUAL, 32 KG - CHI DIURNO. AF_09/2016</t>
  </si>
  <si>
    <t>MARTELO DEMOLIDOR PNEUMÁTICO MANUAL, 32 KG - DEPRECIAÇÃO. AF_09/2016</t>
  </si>
  <si>
    <t>MARTELO DEMOLIDOR PNEUMÁTICO MANUAL, 32 KG - JUROS. AF_09/2016</t>
  </si>
  <si>
    <t>MARTELO DEMOLIDOR PNEUMÁTICO MANUAL, 32 KG - MANUTENÇÃO. AF_09/2016</t>
  </si>
  <si>
    <t>LASTRO DE CONCRETO, E = 3 CM, PREPARO MECÂNICO, INCLUSOS LANÇAMENTO E ADENSAMENTO. AF_07_2016</t>
  </si>
  <si>
    <t>LASTRO DE CONCRETO, E = 5 CM, PREPARO MECÂNICO, INCLUSOS LANÇAMENTO E ADENSAMENTO. AF_07_2016</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</si>
  <si>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</si>
  <si>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</si>
  <si>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</si>
  <si>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25MM, INSTALADO EM DRENO DE AR-CONDICIONADO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</si>
  <si>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</si>
  <si>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</si>
  <si>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</si>
  <si>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</si>
  <si>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</si>
  <si>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</si>
  <si>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</si>
  <si>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</si>
  <si>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</si>
  <si>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</si>
  <si>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</si>
  <si>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</si>
  <si>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</si>
  <si>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</si>
  <si>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</si>
  <si>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</si>
  <si>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</si>
  <si>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</si>
  <si>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</si>
  <si>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</si>
  <si>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</si>
  <si>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</si>
  <si>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</si>
  <si>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</si>
  <si>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</si>
  <si>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</si>
  <si>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</si>
  <si>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</si>
  <si>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</si>
  <si>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</si>
  <si>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</si>
  <si>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</si>
  <si>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</si>
  <si>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</si>
  <si>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</si>
  <si>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</si>
  <si>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</si>
  <si>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</si>
  <si>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</si>
  <si>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</si>
  <si>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</si>
  <si>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</si>
  <si>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</si>
  <si>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CURVA 45 GRAUS, PVC, SOLDÁVEL, DN 75MM, INSTALADO EM PRUMADA DE ÁGUA - FORNECIMENTO E INSTALAÇÃO. AF_12/2014</t>
  </si>
  <si>
    <t>JOELHO 90 GRAUS, PVC, SOLDÁVEL, DN 85MM, INSTALADO EM PRUMADA DE ÁGUA - FORNECIMENTO E INSTALAÇÃO. AF_12/2014</t>
  </si>
  <si>
    <t>JOELHO 45 GRAUS, PVC, SOLDÁVEL, DN 85MM, INSTALADO EM PRUMADA DE ÁGUA - FORNECIMENTO E INSTALAÇÃO.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</si>
  <si>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</si>
  <si>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</si>
  <si>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</si>
  <si>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CURVA DE TRANSPOSIÇÃO, PVC, SOLDÁVEL, DN 25MM, INSTALADO EM PRUMADA DE ÁGUA  - FORNECIMENTO E INSTALAÇÃO. AF_12/2014</t>
  </si>
  <si>
    <t>LUVA DE CORRER, PVC, SOLDÁVEL, DN 32MM, INSTALADO EM PRUMADA DE ÁGUA - FORNECIMENTO E INSTALAÇÃO. AF_12/2014</t>
  </si>
  <si>
    <t>CURVA DE TRANSPOSIÇÃO, PVC, SOLDÁVEL, DN 32MM, INSTALADO EM PRUMADA DE ÁGUA   FORNECIMENTO E INSTALAÇÃO. AF_12/2014</t>
  </si>
  <si>
    <t>JUNÇÃO SIMPLES, PVC, SERIE R, ÁGUA PLUVIAL, DN 40 MM, JUNTA SOLDÁVEL,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</si>
  <si>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</si>
  <si>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</si>
  <si>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</si>
  <si>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</si>
  <si>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</si>
  <si>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</si>
  <si>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</si>
  <si>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</si>
  <si>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LUVA, PVC, SOLDÁVEL, DN 25MM, INSTALADO EM DRENO DE AR-CONDICIONADO - FORNECIMENTO E INSTALAÇÃO. AF_12/2014</t>
  </si>
  <si>
    <t>BUCHA DE REDUÇÃO, PVC, SOLDÁVEL, DN 40MM X 32MM, INSTALADO EM RAMAL OU SUB-RAMAL DE ÁGUA - FORNECIMENTO E INSTALAÇÃO. AF_03/2015</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</si>
  <si>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</si>
  <si>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</si>
  <si>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</si>
  <si>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</si>
  <si>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</si>
  <si>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RALO SECO, PVC, DN 100 X 40 MM, JUNTA SOLDÁVEL, FORNECIDO E INSTALADO EM RAMAL DE DESCARGA OU EM RAMAL DE ESGOTO SANITÁRIO. AF_12/2014</t>
  </si>
  <si>
    <t>TRANSPORTE COM CAMINHÃO BASCULANTE 6 M3 EM RODOVIA COM LEITO NATURAL, DMT ATÉ 200 M</t>
  </si>
  <si>
    <t>TRANSPORTE COM CAMINHÃO BASCULANTE 6 M3 EM RODOVIA COM LEITO NATURAL, DMT 200 A 400 M</t>
  </si>
  <si>
    <t>TRANSPORTE COM CAMINHÃO BASCULANTE 6 M3 EM RODOVIA COM LEITO NATURAL, DMT 400 A 60</t>
  </si>
  <si>
    <t>TRANSPORTE COM CAMINHÃO BASCULANTE 6 M3 EM RODOVIA COM LEITO NATURAL, DMT 600 A 800 M</t>
  </si>
  <si>
    <t>TRANSPORTE COM CAMINHÃO BASCULANTE 6 M3 EM RODOVIA COM LEITO NATURAL, DMT 800 A 1.000 M</t>
  </si>
  <si>
    <t>TRANSPORTE COM CAMINHÃO BASCULANTE 6 M3 EM RODOVIA COM LEITO NATURAL</t>
  </si>
  <si>
    <t>TRANSPORTE COM CAMINHÃO BASCULANTE 6 M3 EM RODOVIA PAVIMENTADA ( PARA DISTÂNCIAS SUPERIORES A 4 KM)</t>
  </si>
  <si>
    <t>EMASSAMENTO COM MASSA A OLEO, UMA DEMAO</t>
  </si>
  <si>
    <t>TEXTURA ACRÍLICA, APLICAÇÃO MANUAL EM PAREDE, UMA DEMÃO. AF_09/2016</t>
  </si>
  <si>
    <t>TEXTURA ACRÍLICA, APLICAÇÃO MANUAL EM TETO, UMA DEMÃO. AF_09/2016</t>
  </si>
  <si>
    <t>AMM INC 16</t>
  </si>
  <si>
    <t>**COMPOSIÇÃO DA MÃO DE OBRA BASEADA NO BOLETIM  ORSE- JUNHO/2016 - (COD - 09736 )
 )
)</t>
  </si>
  <si>
    <t>AMM INC 17</t>
  </si>
  <si>
    <t>AMM INC 18</t>
  </si>
  <si>
    <t>AMM ELE 44</t>
  </si>
  <si>
    <t>AMM ELE 42</t>
  </si>
  <si>
    <t>**COMPOSIÇÃO DA MÃO DE OBRA BASEADA NA TABELA ANALÍTICA DA SINAPI "ORSE" (AGO/2016) "79334/1"</t>
  </si>
  <si>
    <t>AMM ELE 43</t>
  </si>
  <si>
    <t>**COMPOSIÇÃO DA MÃO DE OBRA BASEADA NA TABELA ANALÍTICA DA SINAPI "ORSE" (AGO/2016) "73542"</t>
  </si>
  <si>
    <t>**COMPOSIÇÃO DA MÃO DE OBRA BASEADA NA TABELA ANALÍTICA DA SINAPI "ORSE" (AGO/2016) "84158"</t>
  </si>
  <si>
    <t>**COMPOSIÇÃO BASEADA NAS TABELA ORSE-SE (AGO/2016) "11273/ORSE". Obs.: No mercado foram consultadas as principais empresas da região, porém só foi encontrado uma empresa que fornece o material com estas especificações.</t>
  </si>
  <si>
    <t>**COMPOSIÇÃO DA MÃO DE OBRA BASEADA NO BOLETIM ORSE-SE (JUL/2016) "10693/ORSE". OBS.: FORAM ACRESCIDOS OS INSUMOS "7568" E "13348" E O SELANTE PARA FINALIZAR A EXECUÇÃO DOS SERVIÇOS</t>
  </si>
  <si>
    <t>**COMPOSIÇÃO DA MÃO DE OBRA BASEADA NO BOLETIM ORSE-SE (JUL/2016) "10903/ORSE". OBS.: FORAM ACRESCIDOS OS INSUMOS "7568" E "13348" E O SELANTE PARA FINALIZAR A EXECUÇÃO DOS SERVIÇOS.</t>
  </si>
  <si>
    <t xml:space="preserve">**COMPOSIÇÃO DA MÃO DE OBRA BASEADA NO BOLETIM ORSE (JUL/2016) "11036/ORSE". </t>
  </si>
  <si>
    <t>PORTA DE CORRER EM ALUMINIO, COM DUAS FOLHAS PARA VIDRO, INCLUSO VIDRO LISO INCOLOR, FECHADURA E PUXADOR, SEM GUARNICAO/ALIZAR/VISTA</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</si>
  <si>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</si>
  <si>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</si>
  <si>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</si>
  <si>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</si>
  <si>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JOELHO 45 GRAUS, CPVC, SOLDÁVEL, DN 35MM, INSTALADO EM PRUMADA DE ÁGUA - FORNECIMENTO E INSTALAÇÃO. AF_12/2014</t>
  </si>
  <si>
    <t>VASO SANITÁRIO SIFONADO COM CAIXA ACOPLADA LOUÇA BRANCA - FORNECIMENTO E INSTALAÇÃO. AF_12/2013</t>
  </si>
  <si>
    <t>VASO SANITARIO SIFONADO CONVENCIONAL COM  LOUÇA BRANCA - FORNECIMENTO E INSTALAÇÃO. AF_10/2016</t>
  </si>
  <si>
    <t>SABONETEIRA DE PAREDE EM METAL CROMADO, INCLUSO FIXAÇÃO. AF_10/2016</t>
  </si>
  <si>
    <t>AJUDANTE DE PEDREIRO</t>
  </si>
  <si>
    <t>AUXILIAR DE DESENHISTA</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</si>
  <si>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</si>
  <si>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</si>
  <si>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PINUS/ TAUARI/ VIROLA OU EQUIVALENTE DA REGIAO (NAO INCLUI ALIZARES)</t>
  </si>
  <si>
    <t>BATENTE/ PORTAL/ADUELA/ MARCO MACICO, E= *3* CM, L= *15* CM, *60 CM A 120* CM  X *210* CM,  EM CEDRINHO/ ANGELIM COMERCIAL/  EUCALIPTO/ CURUPIXA/ PEROBA/ CUMARU OU EQUIVALENTE DA REGIAO (NAO INCLUI ALIZARES)</t>
  </si>
  <si>
    <t>BLOCO CERAMICO DE VEDACAO COM FUROS NA VERTICAL, 19 X 19 X 39 CM - 4,5 MPA (NBR 15270)</t>
  </si>
  <si>
    <t>BLOCO VEDACAO CONCRETO APARENTE 14 X 19 X 39 CM (CLASSE D - NBR 6136)</t>
  </si>
  <si>
    <t>BLOCO VEDACAO CONCRETO APARENTE 19 X 19 X 39 CM  (CLASSE D - NBR 6136)</t>
  </si>
  <si>
    <t>BLOCO VEDACAO CONCRETO APARENTE 9 X 19 X 39 CM (CLASSE D - NBR 6136)</t>
  </si>
  <si>
    <t>BOMBA SUBMERSIVEL, ELETRICA, TRIFASICA, POTENCIA 1,97 HP, DIAMETRO DO ROTOR 144 MM SEMIABERTO, BOCAL DE SAIDA DIAMETRO DE 2 POLEGADAS, HM/Q = 2 M / 26,8 M3/H A 28 M / 4,6 M3/H</t>
  </si>
  <si>
    <t>CAMPAINHA ALTA POTENCIA 110V / 220V, DIAMETRO 150 MM</t>
  </si>
  <si>
    <t>CARROCERIA FIXA ABERTA DE MADEIRA PARA TRANSPORTE GERAL DE CARGA SECA DIMENSOES APROXIMADAS 2,5 X 6,5 X 0,50 M (INCLUI MONTAGEM, NAO INCLUI CAMINHAO)</t>
  </si>
  <si>
    <t>CHAPA DE ACO CARBONO LAMINADO A QUENTE, QUALIDADE ESTRUTURAL, BITOLA 3/16", E =4,75 MM (37,29 KG/M2)</t>
  </si>
  <si>
    <t>CHAPA DE ACO GROSSA, SAE 1020, BITOLA 1/4", E = 6,35 MM (49,85 KG/M2)</t>
  </si>
  <si>
    <t>CHAPA RIGIDA DE FIBRAS DE MADEIRA PRENSADA A QUENTE, LISA, DE *1,22 X 2,44* M,  E = 2,5 MM</t>
  </si>
  <si>
    <t>ELETRICISTA INDUSTRIAL</t>
  </si>
  <si>
    <t>ESMERILHADEIRA ANGULAR ELETRICA, DIAMETRO DO DISCO 7 '' (180 MM), ROTACAO 8500 RPM, POTENCIA 2400 W</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</si>
  <si>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</si>
  <si>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</si>
  <si>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</si>
  <si>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</si>
  <si>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</si>
  <si>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</si>
  <si>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</si>
  <si>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</si>
  <si>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ESTACA PRE-MOLDADA MACICA DE CONCRETO VIBRADO ARMADO, PARA CARGA DE 25 T, SECAO QUADRADA DE *16 X 16*, COM ANEL METALICO INCORPORADO A PECA (SOMENTE FORNECIMENTO)</t>
  </si>
  <si>
    <t>FIO TELEFONICO INTERNO (FI) EM COBRE ESTANHADO, ISOLACAO EM PVC ANTICHAMA, 2 CONDUTORES DE 0,6 MM (NBR 9115:2005)</t>
  </si>
  <si>
    <t>GESSO EM PO PARA REVESTIMENTOS/MOLDURAS/SANCAS</t>
  </si>
  <si>
    <t>INTERRUPTOR BIPOLAR 10A, 250V, CONJUNTO MONTADO PARA EMBUTIR 4" X 2" (PLACA + SUPORTE +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</si>
  <si>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</si>
  <si>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</si>
  <si>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</si>
  <si>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</si>
  <si>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</si>
  <si>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</si>
  <si>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</si>
  <si>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</si>
  <si>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</si>
  <si>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</si>
  <si>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</si>
  <si>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JANELA BASCULANTE EM MADEIRA PINUS/ EUCALIPTO/ TAUARI/ VIROLA OU EQUIVALENTE DA REGIAO, CAIXA DO BATENTE/ MARCO *10* CM, *2* FOLHAS BASCULANTES PARA VIDRO, COM FERRAGENS (SEM VIDRO, SEM GUARNICAO/ALIZAR E SEM ACABAMENTO)</t>
  </si>
  <si>
    <t>JUNCAO, PVC, 45 GRAUS, JE, BBB, DN 300 MM, PARA REDE COLETORA DE ESGOTO (NBR 10569)</t>
  </si>
  <si>
    <t>KIT DE PROTECAO ARSTOP PARA AR CONDICIONADO, TOMADA PADRAO 2P+T 20 A, COM DISJUNTOR UNIPOLAR DIN 20A</t>
  </si>
  <si>
    <t>LUVA DE REDUCAO DE FERRO GALVANIZADO, COM ROSCA BSP MACHO/FEMEA, DE 1" X 3/4"</t>
  </si>
  <si>
    <t>MONTADOR ELETROMECANICO</t>
  </si>
  <si>
    <t>MOTONIVELADORA POTENCIA BASICA LIQUIDA (PRIMEIRA MARCHA) 125 HP , PESO BRUTO 13843 KG, LARGURA DA LAMINA DE 3,7 M</t>
  </si>
  <si>
    <t>MOTORISTA DE CAMINHAO E CARRETA</t>
  </si>
  <si>
    <t>MOTORISTA DE VEICULO LEVE</t>
  </si>
  <si>
    <t>OPERADOR DE GUINCHO</t>
  </si>
  <si>
    <t>PARAFUSO ZINCADO, AUTOBROCANTE, FLANGEADO, 4,2 X 19"</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</si>
  <si>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</si>
  <si>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</si>
  <si>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</si>
  <si>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</si>
  <si>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REGISTRO DE ESFERA PVC, COM CABECA QUADRADA, COM ROSCA EXTERNA, 1/2"</t>
  </si>
  <si>
    <t>REGISTRO DE ESFERA PVC, COM CABECA QUADRADA, COM ROSCA EXTERNA, 3/4"</t>
  </si>
  <si>
    <t>RUFO EXTERNO/INTERNO DE CHAPA DE ACO GALVANIZADA NUM 26, CORTE 33 CM</t>
  </si>
  <si>
    <t>SUPORTE DE FIXACAO PARA ESPELHO / PLACA 4" X 2", PARA 3 MODULOS, PARA INSTALACAO DE TOMADAS E INTERRUPTORES (SOMENTE SUPORTE)</t>
  </si>
  <si>
    <t>SUPORTE DE FIXACAO PARA ESPELHO / PLACA 4" X 4", PARA 6 MODULOS, PARA INSTALACAO DE TOMADAS E INTERRUPTORES (SOMENTE SUPORTE)</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</si>
  <si>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</si>
  <si>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</si>
  <si>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</si>
  <si>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</si>
  <si>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</si>
  <si>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</si>
  <si>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</si>
  <si>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</si>
  <si>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</si>
  <si>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</si>
  <si>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</si>
  <si>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(APENAS MODULO)</t>
  </si>
  <si>
    <t>VARIADOR DE LUMINOSIDADE ROTATIVO (DIMMER) 127V, 300W, CONJUNTO MONTADO PARA EMBUTIR 4" X 2" (PLACA + SUPORTE + MODULO)</t>
  </si>
  <si>
    <t>VARIADOR DE LUMINOSIDADE ROTATIVO (DIMMER) 220V, 600W, CONJUNTO MONTADO PARA EMBUTIR 4" X 2" (PLACA + SUPORTE + MODULO)</t>
  </si>
  <si>
    <t>VARIADOR DE VELOCIDADE PARA VENTILADOR 127V, 150W + 2 INTERRUPTORES PARALELOS, PARA REVERSAO E LAMPADA, CONJUNTO MONTADO PARA EMBUTIR 4" X 2" (PLACA + SUPORTE + MODULOS)</t>
  </si>
  <si>
    <t>VARIADOR DE VELOCIDADE PARA VENTILADOR 220V, 250W + 2 INTERRUPTORES PARALELOS, PARA REVERSAO E LAMPADA, CONJUNTO MONTADO PARA EMBUTIR 4" X 2" (PLACA + SUPORTE + MODULOS)</t>
  </si>
  <si>
    <r>
      <t xml:space="preserve"> V = </t>
    </r>
    <r>
      <rPr>
        <sz val="12"/>
        <rFont val="Symbol"/>
        <family val="1"/>
        <charset val="2"/>
      </rPr>
      <t>p</t>
    </r>
    <r>
      <rPr>
        <sz val="12"/>
        <rFont val="Arial"/>
        <family val="2"/>
      </rPr>
      <t xml:space="preserve">r²*h
V = </t>
    </r>
    <r>
      <rPr>
        <sz val="12"/>
        <rFont val="Symbol"/>
        <family val="1"/>
        <charset val="2"/>
      </rPr>
      <t>p*0,2</t>
    </r>
    <r>
      <rPr>
        <sz val="12"/>
        <rFont val="Arial"/>
        <family val="2"/>
      </rPr>
      <t>²*0,5
V = 0,0628</t>
    </r>
  </si>
  <si>
    <t>**COMPOSIÇÃO BASEADA NAS TABELA SINAPI (DEZ/15) "84121" - O INSUMO DE CÓDIGO 37560 SUBSTITUIU A COTAÇÃO ANTERIOR DA PLACA, UMA VEZ QUE ESTÁ CONFORME A NBR 13434 EM ANEXO - PLACA DE SINALIZAÇÃO " CUIDADO, RISCO DE CHOQUE ELÉTRICO".</t>
  </si>
  <si>
    <t>**COMPOSIÇÃO BASEADA NO BOLETIM ORSE (JUL/16) "9200" - OBS: A referência apresentada é a que mais se assemelha ao serviço a ser executado. Como a caixa de inspeção da composição em questão tem o dobro do tamanho da caixa onde a mesma foi referênciada, os coeficintes  e mão de obra dessa composição foram dobrados em relação a referência. Exceto a escavação que foi calculada em função do volume ocupado pela caixa, conforme descrito abaixo:</t>
  </si>
  <si>
    <t>AMM INC 19</t>
  </si>
  <si>
    <t>**COMPOSIÇÃO DA MÃO DE OBRA BASEADA NO BOLETIM  SINAP JUNHO/2016 - (COD - 91183 )
 )
)</t>
  </si>
  <si>
    <t>AMM INC 20</t>
  </si>
  <si>
    <t>AMM INC 21</t>
  </si>
  <si>
    <t>**COMPOSIÇÃO DA MÃO DE OBRA BASEADA NO BOLETIM  SINAP JUNHO/2016 - (COD - 91171 )
 )
)</t>
  </si>
  <si>
    <t>**COMPOSIÇÃO BASEADA NO BOLETIM 74131/1 SINAP MAIO 2016</t>
  </si>
  <si>
    <t>AMM LOG 01</t>
  </si>
  <si>
    <t>**COMPOSIÇÃO BASEADA NAS TABELA SEINFRA-CE (MAIO/2016) "C3768".</t>
  </si>
  <si>
    <t>PATCH 24 PORTAS CATEGORIA 6</t>
  </si>
  <si>
    <t>PLUG MAIS</t>
  </si>
  <si>
    <t>07.388.781/0001-82</t>
  </si>
  <si>
    <t>(65)3648-5700</t>
  </si>
  <si>
    <t>BIBIANE</t>
  </si>
  <si>
    <t>AMM LOG 02</t>
  </si>
  <si>
    <t>**COMPOSIÇÃO SEM REFERÊNCIA. FORAM CONSULTADAS TODAS AS PRINCIPAIS FONTES DE REFERÊNCIA ( SEINFRA-CE, SEINFRA-SP, ORSE, SINAPI, BOLETIM CIDADES MT.)</t>
  </si>
  <si>
    <t xml:space="preserve">SWITCH 24 PORTAS 10/100 </t>
  </si>
  <si>
    <t>AMM LOG 03</t>
  </si>
  <si>
    <t>**COMPOSIÇÃO BASEADA NAS TABELA ORSE-SE (JUN/2016) "3811/ORSE". Obs.: O item descrito nesta composição se assemelha à referência na utilização e instalação.</t>
  </si>
  <si>
    <t>GUIA PARA CABO VERTICAL, FECHADO</t>
  </si>
  <si>
    <t>AMM LOG 04</t>
  </si>
  <si>
    <t>**COMPOSIÇÃO BASEADA NAS TABELA SEINFRA-CE (MAIO/2016) "C3770".</t>
  </si>
  <si>
    <t>PATCH CORD CATEGORIA 6 - 1,5M AZUL</t>
  </si>
  <si>
    <t>AMM LOG 05</t>
  </si>
  <si>
    <t>PATCH CORD COM RJ45 EM UMA PONTA</t>
  </si>
  <si>
    <t>AMM LOG 06</t>
  </si>
  <si>
    <t>PATCH CORD COM RJ45 NAS DUAS PONTAS</t>
  </si>
  <si>
    <t>AMM LOG 07</t>
  </si>
  <si>
    <t>**COMPOSIÇÃO DA MÃO DE OBRA BASEADA NO BOLETIM DA SINAPI (05/2015) "73831/8"</t>
  </si>
  <si>
    <t>PATCH CORD 110/ RJ-45</t>
  </si>
  <si>
    <t>AMM LOG 08</t>
  </si>
  <si>
    <t>**COMPOSIÇÃO BASEADA NAS TABELA SEINFRA-CE (MAIO/2016) "C4566".</t>
  </si>
  <si>
    <t>BLOCO 110 PARA RACK 19" 100 PARES</t>
  </si>
  <si>
    <t>NG SAT</t>
  </si>
  <si>
    <t>09.178.357/0001-39</t>
  </si>
  <si>
    <t>(65)3055-5500</t>
  </si>
  <si>
    <t>BRUNO</t>
  </si>
  <si>
    <t>AMM LOG 09</t>
  </si>
  <si>
    <t>GUIA PARA CABO TRASEIRO</t>
  </si>
  <si>
    <t>AMM LOG 10</t>
  </si>
  <si>
    <t>CABO COAXIAL</t>
  </si>
  <si>
    <t>ESTRELA 10</t>
  </si>
  <si>
    <t>10.368.118/0002-01</t>
  </si>
  <si>
    <t>(45) 3254-5388</t>
  </si>
  <si>
    <t>www.estrela10.com.br</t>
  </si>
  <si>
    <t>AMM LOG 11</t>
  </si>
  <si>
    <t>**COMPOSIÇÃO BASEADA NO BOLETIM DA "SECRETARIA MUNICIPAL DE INFRAESTRUTURA URBANA E OBRAS - PREFEITURA DE SÃO PAULO" (JAN/16) NO ITEM "09-86-10".</t>
  </si>
  <si>
    <t>TOMADA MODULAR RJ-45 CATEGORIA 6</t>
  </si>
  <si>
    <t>AMM LOG 12</t>
  </si>
  <si>
    <t xml:space="preserve">**COMPOSIÇÃO DA MÃO DE OBRA BASEADA NO BOLETIM ANALÍTICO DA SINAPI SET/2016 ITEM "72259". </t>
  </si>
  <si>
    <t>CONECTOR DE TV TIPO F</t>
  </si>
  <si>
    <t>SUBMARINO</t>
  </si>
  <si>
    <t>00.776.574/0006-60</t>
  </si>
  <si>
    <t>4004-7990</t>
  </si>
  <si>
    <t>SUBMARINO.COM.BR</t>
  </si>
  <si>
    <t>AMERICANAS</t>
  </si>
  <si>
    <t>33.014.556/0495-27</t>
  </si>
  <si>
    <t>4003-8558</t>
  </si>
  <si>
    <t>AMERICANAS.COM.BR</t>
  </si>
  <si>
    <t>AMM LOG 13</t>
  </si>
  <si>
    <t xml:space="preserve">**COMPOSIÇÃO BASEADA NO BOLETIM CIDADES - MT (FEV/14) "CM0056" </t>
  </si>
  <si>
    <t>CAIXA SUBTERRÂNEA DE ENTRADA TELEFÔNICA TIPO R1 PARA CAIXA 60X50</t>
  </si>
  <si>
    <t>AMM LOG 14</t>
  </si>
  <si>
    <t xml:space="preserve">**COMPOSIÇÃO BASEADA NAS TABELA ORSE-SE (JUN/2016) "3811/ORSE". </t>
  </si>
  <si>
    <t xml:space="preserve">DERIVAÇÃO "T" DE 59 MM </t>
  </si>
  <si>
    <t>submarino.com.br</t>
  </si>
  <si>
    <t>americanas.com.br</t>
  </si>
  <si>
    <t>AMM LOG 15</t>
  </si>
  <si>
    <t>**COMPOSIÇÃO BASEADA NAS TABELA ORSE-SE (JUN/2016) "3811/ORSE".</t>
  </si>
  <si>
    <t>DERIVAÇÃO "L" DE 59 MM</t>
  </si>
  <si>
    <t>AMM LOG 16</t>
  </si>
  <si>
    <t>GUIA DE CABOS FRONTAL</t>
  </si>
  <si>
    <t>AMM LOG 17</t>
  </si>
  <si>
    <t>GUIA DE CABOS SUPERIOR, FECHADO</t>
  </si>
  <si>
    <t>AMM LOG 18</t>
  </si>
  <si>
    <t>TRAVA PATH</t>
  </si>
  <si>
    <t>AMM LOG 19</t>
  </si>
  <si>
    <t xml:space="preserve">**COMPOSIÇÃO DA MÃO DE OBRA BASEADA NO BOLETIM ANALÍTICO DA SINAPI SET/2016 ITEM "83367". </t>
  </si>
  <si>
    <t>CAIXA DE SOBREPOR, EM AÇO ESTAMPADO COM PINTURA ELETROSTÁTICA À BASE DE EPOXI, NA COR CINZA, COM FUNDO DE MADEIRA DE LEI ENVERNIZADA, PORTA COM TRINCO E FECHADURA, 80X80X20cm</t>
  </si>
  <si>
    <t>AMM LOG 20</t>
  </si>
  <si>
    <t>**COMPOSIÇÃO BASEADA NAS TABELA CIDADES-MT "CP0441"</t>
  </si>
  <si>
    <t>TAMPA PARA CONDULETE METÁLICO COM ESPAÇO PARA 2 MÓDULOS RJ-45</t>
  </si>
  <si>
    <t>AMM LOG 21</t>
  </si>
  <si>
    <t>**COMPOSIÇÃO BASEADA NA TABELA SINAPI-MT (JUN/2016) ITEM "83457"</t>
  </si>
  <si>
    <t xml:space="preserve">ESPELHO PARA CAIXA 4X2" COM ESPAÇO PARA 2 MÓDULOS RJ-45 </t>
  </si>
  <si>
    <t>AMM LOG 22</t>
  </si>
  <si>
    <t>TAMPA PARA CONDULETE METÁLICO COM ESPAÇO PARA UMA TOMADA TIPO F</t>
  </si>
  <si>
    <t>AMM LOG 23</t>
  </si>
  <si>
    <t>ESPELHO PARA CAIXA 4X2" COM ESPAÇO PARA UMA TOMADA TIPO F</t>
  </si>
  <si>
    <t>AMM LOG 24</t>
  </si>
  <si>
    <t>**COMPOSIÇÃO BASEADA NAS TABELAS SINFRA-CE "C1709"</t>
  </si>
  <si>
    <t>ELETRODUTO METÁLICO ULTRA-FLEXÍVEL ASPIRADO 3/4"</t>
  </si>
  <si>
    <t>AMM LOG 25</t>
  </si>
  <si>
    <t>**COMPOSIÇÃO BASEADA NA TABELA SINAPI-MT (JUN/2016) ITEM "72926"</t>
  </si>
  <si>
    <t>ELETRODUTO METÁLICO ULTRA-FLEXÍVEL ASPIRADO 1"</t>
  </si>
  <si>
    <t>AMM LOG 26</t>
  </si>
  <si>
    <t>**COMPOSIÇÃO BASEADA NO BOLETIM DA "SECRETARIA MUNICIPAL DE INFRAESTRUTURA URBANA E OBRAS - PREFEITURA DE SÃO PAULO" (JAN/16) NO ITEM "09-13-21".</t>
  </si>
  <si>
    <t>ELETROCALHA COM VIROLA ("PERFIL C), LISA, EM AÇO GALVANIZADO A QUENTE, COM TAMPA, CHAPA #18 MSG, 100X50X3000MM</t>
  </si>
  <si>
    <t>ELETRICA UNIAO</t>
  </si>
  <si>
    <t>AMM LOG 27</t>
  </si>
  <si>
    <t>**COMPOSIÇÃO BASEADA NO BOLETIM CIDADES-MT" (FEV/2014) NO ITEM "CP0270".</t>
  </si>
  <si>
    <t>CURVA HORIZONTAL 90º, LISA, COM TAMPA, 100X50MM</t>
  </si>
  <si>
    <t>ELETROFIOS</t>
  </si>
  <si>
    <t>37.470.911/0001-92</t>
  </si>
  <si>
    <t>(65) 3618-2500</t>
  </si>
  <si>
    <t>RUBENS</t>
  </si>
  <si>
    <t>AMM LOG 28</t>
  </si>
  <si>
    <t>TE VERTICAL DE DESCIDA, LISO, COM TAMPA, 100X50MM</t>
  </si>
  <si>
    <t>AMM LOG 29</t>
  </si>
  <si>
    <t>TE HORIZONTAL 90º, LISO, COM TAMPA, 100X50MM</t>
  </si>
  <si>
    <t>AMM LOG 30</t>
  </si>
  <si>
    <t>**COMPOSIÇÃO BASEADA NO BOLETIM CIDADES-MT" (FEV/2014) NO ITEM "CP0293".</t>
  </si>
  <si>
    <t>SAÍDA VERTICAL P/ ELETRODUTOS, 3/4"</t>
  </si>
  <si>
    <t>ELETRICA PARANÁ MATERIAS ELÉTRICOS</t>
  </si>
  <si>
    <t xml:space="preserve">PAULO </t>
  </si>
  <si>
    <t>AMM LOG 31</t>
  </si>
  <si>
    <t>**COMPOSIÇÃO BASEADA NO BOLETIM CIDADES-MT" (FEV/2014) NO ITEM "CP0294".</t>
  </si>
  <si>
    <t>JUNÇÃO SIMPLES</t>
  </si>
  <si>
    <t>AMM LOG 32</t>
  </si>
  <si>
    <t>**COMPOSIÇÃO BASEADA NO BOLETIM DA "SECRETARIA MUNICIPAL DE INFRAESTRUTURA URBANA E OBRAS - PREFEITURA DE SÃO PAULO" (JAN/16) NO ITEM "17-05-11".</t>
  </si>
  <si>
    <t>MÃO FRANCESA, 38X38X210MM</t>
  </si>
  <si>
    <t>PARANÁ</t>
  </si>
  <si>
    <t>08.139.615/0002-97</t>
  </si>
  <si>
    <t>(65) 3046-4501</t>
  </si>
  <si>
    <t xml:space="preserve"> 04.181.115/0001-101</t>
  </si>
  <si>
    <t>(65) 3052-4221</t>
  </si>
  <si>
    <t>AMM LOG 33</t>
  </si>
  <si>
    <t>**COMPOSIÇÃO BASEADA NO BOLETIM ORSE (JUN/16) NO ITEM "685".</t>
  </si>
  <si>
    <t>PARAFUSO CABEÇA LENTILHA, COM FENDA, 1/4"</t>
  </si>
  <si>
    <t>AMM LOG 34</t>
  </si>
  <si>
    <t>PARAFUSO CABEÇA LENTILHA, AUTO TRAVANTE 1/4"</t>
  </si>
  <si>
    <t>AMM LOG 35</t>
  </si>
  <si>
    <t>**COMPOSIÇÃO BASEADA NO BOLETIM CIDADES-MT" (FEV/2014) NO ITEM "CP0300".</t>
  </si>
  <si>
    <t>VERGALHÃO ROSCA TOTAL, EM AÇO GALVANIZADO A QUENTE, 1/4"X3000MM</t>
  </si>
  <si>
    <t>AMM LOG 36</t>
  </si>
  <si>
    <t>**COMPOSIÇÃO BASEADA NO BOLETIM ORSE (JUN/2016) NO ITEM "9816".</t>
  </si>
  <si>
    <t>ARRUELA LISA, EM AÇO GALVANIZADO A QUENTE, 1/4"</t>
  </si>
  <si>
    <t>AMM LOG 37</t>
  </si>
  <si>
    <t>**COMPOSIÇÃO BASEADA NO BOLETIM SINAPI-MT (JUN/2016) NO ITEM "91879".</t>
  </si>
  <si>
    <t>BOX RETO 3/4" EM ALUMÍNIO</t>
  </si>
  <si>
    <t>08.139.615/0001-07</t>
  </si>
  <si>
    <t>(65)3388-0802</t>
  </si>
  <si>
    <t>PAULO</t>
  </si>
  <si>
    <t>AMM LOG 38</t>
  </si>
  <si>
    <t>**COMPOSIÇÃO BASEADA NO BOLETIM CIDADES-MT (FEV/2014) NO ITEM "CP0287".</t>
  </si>
  <si>
    <t>PERFIL BASE SEM TAMPA EM AÇO 129 X 44 X 2000 MM</t>
  </si>
  <si>
    <t>AMM LOG 39</t>
  </si>
  <si>
    <t>**COMPOSIÇÃO BASEADA NO BOLETIM ORSE (JUN/2016) NO ITEM "8318".</t>
  </si>
  <si>
    <t>TERMINAL DE FECHAMENTO, 100X50MM</t>
  </si>
  <si>
    <t>AMM LOG 40</t>
  </si>
  <si>
    <t>**COMPOSIÇÃO BASEADA NO BOLETIM CIDADES-MT (FEV/2014) NO ITEM "CP0481".</t>
  </si>
  <si>
    <t>DIVISOR "L" 2000MM</t>
  </si>
  <si>
    <t>AMM LOG 41</t>
  </si>
  <si>
    <t>AMM LOG 42</t>
  </si>
  <si>
    <t>DERIVAÇÃO "L"</t>
  </si>
  <si>
    <t>AMM LOG 43</t>
  </si>
  <si>
    <t>**COMPOSIÇÃO BASEADA NO BOLETIM ORSE (JUN/2016) NO ITEM "10091".</t>
  </si>
  <si>
    <t>SUSPENSÃO ÔMEGA, 100X50MM</t>
  </si>
  <si>
    <t>AMM LOG 44</t>
  </si>
  <si>
    <t>**COMPOSIÇÃO BASEADA NO BOLETIM ORSE (JUN/2016) NO ITEM "11038".</t>
  </si>
  <si>
    <t>PORCA LOSANGULAR COM MOLA, DIÂMETRO 1/4"</t>
  </si>
  <si>
    <t>AMM LOG 45</t>
  </si>
  <si>
    <t>AMM LOG 46</t>
  </si>
  <si>
    <t>**COMPOSIÇÃO BASEADA NAS TABELA SEINFRA-CE "C0466"</t>
  </si>
  <si>
    <t>FIXA CABO</t>
  </si>
  <si>
    <t>SHOP TIME</t>
  </si>
  <si>
    <t>4003-1020</t>
  </si>
  <si>
    <t>http://www.shoptime.com.br/</t>
  </si>
  <si>
    <t>AMM LOG 47</t>
  </si>
  <si>
    <t>**COMPOSIÇÃO BASEADA NA TABELA ORSE (08/16) "C0466". Obs.: Devido a falta de profissional qualificado como cabista (como na referência descreve), foi utilizado uma mão de obra com serviço semelhante.</t>
  </si>
  <si>
    <t>CABO PAR TRANÇADO NÃO BLINDADO (UTP) - 4 PARES 24 AWG, 100 Ohms - CATEGORIA 6</t>
  </si>
  <si>
    <t xml:space="preserve">C O M P O S I Ç Ã O   D E   P R E Ç O S   /   L Ó G I C A </t>
  </si>
  <si>
    <t>AMM LOG</t>
  </si>
  <si>
    <t>COMPOSIÇÕES ELE (LÓGICA)</t>
  </si>
  <si>
    <t>COMP. ELE (SPDA)</t>
  </si>
  <si>
    <t>COMP. ELÉTRICO</t>
  </si>
  <si>
    <t>AMM SPDA 08</t>
  </si>
  <si>
    <t>AMM SPDA 11</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</si>
  <si>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</si>
  <si>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</si>
  <si>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</si>
  <si>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</si>
  <si>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</si>
  <si>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</si>
  <si>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</si>
  <si>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CURVA 180 GRAUS PARA ELETRODUTO, PVC, ROSCÁVEL, DN 20 MM (1/2"), PARA CIRCUITOS TERMINAIS, INSTALADA EM PAREDE - FORNECIMENTO E INSTALAÇÃO. AF_12/2015</t>
  </si>
  <si>
    <t>JOELHO 45 GRAUS PARA PÉ DE COLUNA, PVC, SERIE R, ÁGUA PLUVIAL, DN 100 MM, JUNTA ELÁSTICA, FORNECIDO E INSTALADO EM RAMAL DE ENCAMINHAMENTO. AF_12/2014</t>
  </si>
  <si>
    <t>CURVA 90 GRAUS, PVC, SERIE R, ÁGUA PLUVIAL, DN 100 MM, JUNTA ELÁSTICA, FORNECIDO E INSTALADO EM RAMAL DE ENCAMINHAMENTO. AF_12/2014</t>
  </si>
  <si>
    <t>MISTURADOR MONOCOMANDO PARA CHUVEIRO, BASE BRUTA E ACABAMENTO CROMADO, FORNECIDO E INSTALADO EM RAMAL DE ÁGUA. AF_12/2014</t>
  </si>
  <si>
    <t>HIDRÔMETRO DN 25 (¾ ), 5,0 M³/H FORNECIMENTO E INSTALAÇÃO. AF_11/2016</t>
  </si>
  <si>
    <t>PASSANTE TIPO PEÇA EM POLIESTIRENO PARA ABERTURA PARA PASSAGEM DE MAIS DE 1 TUBO, FIXADO EM LAJE. AF_05/2015</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</si>
  <si>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</si>
  <si>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</si>
  <si>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</si>
  <si>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EXECUÇÃO DE PASSEIO (CALÇADA) OU PISO DE CONCRETO COM CONCRETO MOLDADO IN LOCO, USINADO, ACABAMENTO CONVENCIONAL, NÃO ARMADO. AF_07/2016</t>
  </si>
  <si>
    <t>AJUDANTE DE ESTRUTURA METALICA</t>
  </si>
  <si>
    <t>ALCA PREFORMADA DE DISTRIBUICAO, EM ACO GALVANIZADO, PARA CABO DE ALUMINIO DIAMETRO 16 A 25 MM</t>
  </si>
  <si>
    <t>ANEL DE VEDACAO/JUNTA ELASTICA, H = *19* MM, PARA TUBO DE CONCRETO DN 800 MM</t>
  </si>
  <si>
    <t>ANEL DE VEDACAO/JUNTA ELASTICA, H = *19* MM, PARA TUBO DE CONCRETO DN 900 MM</t>
  </si>
  <si>
    <t>AR-CONDICIONADO FRIO SPLIT HI-WALL (PAREDE) 12000 BTU/H</t>
  </si>
  <si>
    <t>AR-CONDICIONADO FRIO SPLIT HI-WALL (PAREDE) 18000 BTU/H</t>
  </si>
  <si>
    <t>AR-CONDICIONADO FRIO SPLIT HI-WALL (PAREDE) 7000 BTU/H</t>
  </si>
  <si>
    <t>AR-CONDICIONADO FRIO SPLIT HI-WALL (PAREDE) 9000 BTU/H</t>
  </si>
  <si>
    <t>AR-CONDICIONADO FRIO SPLIT PISO-TETO 18000 BTU/H</t>
  </si>
  <si>
    <t>AR-CONDICIONADO FRIO SPLIT PISO-TETO 24000 BTU/H</t>
  </si>
  <si>
    <t>AR-CONDICIONADO FRIO SPLIT PISO-TETO 30000 BTU/H</t>
  </si>
  <si>
    <t>AR-CONDICIONADO FRIO SPLIT PISO-TETO 36000 BTU/H</t>
  </si>
  <si>
    <t>AR-CONDICIONADO FRIO SPLIT PISO-TETO 48000 BTU/H</t>
  </si>
  <si>
    <t>AR-CONDICIONADO FRIO SPLIT PISO-TETO 60000 BTU/H</t>
  </si>
  <si>
    <t>AR-CONDICIONADO QUENTE/FRIO SPLIT PISO-TETO 24000 BTU/H</t>
  </si>
  <si>
    <t>AUXILIAR DE CARPINTEIRO</t>
  </si>
  <si>
    <t>AZULEJISTA OU LADRILHISTA</t>
  </si>
  <si>
    <t>BARRA DE APOIO LAVATORIO, EM ACO INOX POLIDO, *40 X 50* CM,  DIAMETRO MINIMO 3 CM</t>
  </si>
  <si>
    <t>BARRA DE FERRO RETANGULAR, BARRA CHATA (QUALQUER DIMENSAO)</t>
  </si>
  <si>
    <t>CABECEIRA DIREITA OU ESQUERDA, PVC, PARA CALHA PLUVIAL, DIAMETRO ENTRE 119 E 170 MM, PARA DRENAGEM PREDIAL</t>
  </si>
  <si>
    <t>CABO DE COBRE RIGIDO, CLASSE 2, ISOLACAO EM PVC, ANTI-CHAMA BWF-B, 1 CONDUTOR, 450/750 V, DIAMETRO 120 MM2</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</si>
  <si>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</si>
  <si>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</si>
  <si>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</si>
  <si>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</si>
  <si>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</si>
  <si>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</si>
  <si>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</si>
  <si>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</si>
  <si>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</si>
  <si>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</si>
  <si>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</si>
  <si>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185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</si>
  <si>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</si>
  <si>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</si>
  <si>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</si>
  <si>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</si>
  <si>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</si>
  <si>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</si>
  <si>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</si>
  <si>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</si>
  <si>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</si>
  <si>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</si>
  <si>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</si>
  <si>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</si>
  <si>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</si>
  <si>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</si>
  <si>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</si>
  <si>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</si>
  <si>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</si>
  <si>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</si>
  <si>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</si>
  <si>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</si>
  <si>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</si>
  <si>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</si>
  <si>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</si>
  <si>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</si>
  <si>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</si>
  <si>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</si>
  <si>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</si>
  <si>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</si>
  <si>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</si>
  <si>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</si>
  <si>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</si>
  <si>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</si>
  <si>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</si>
  <si>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</si>
  <si>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</si>
  <si>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</si>
  <si>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</si>
  <si>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</si>
  <si>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</si>
  <si>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</si>
  <si>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INTERNA/EXTERNA DE MEDICAO PARA 1 MEDIDOR MONOFASICO, COM VISOR, EM CHAPA DE ACO 18 USG (PADRAO DA CONCESSIONARIA LOCAL)</t>
  </si>
  <si>
    <t>CAIXA PARA MEDICAO COLETIVA TIPO K, PADRAO BIFASICO OU TRIFASICO, PARA ATE 2 MEDIDORES (PADRAO DA CONCESSIONARIA LOCAL)</t>
  </si>
  <si>
    <t>CAMPAINHA CIGARRA 127 V / 220 V (APENAS MODULO)</t>
  </si>
  <si>
    <t>CAMPAINHA CIGARRA 127 V / 220 V, CONJUNTO MONTADO PARA EMBUTIR 4" X 2" (PLACA + SUPORTE + MODULO)</t>
  </si>
  <si>
    <t>CANTONEIRA ACO ABAS IGUAIS (QUALQUER BITOLA), ESPESSURA ENTRE 1/8" E 1/4"</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</si>
  <si>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</si>
  <si>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</si>
  <si>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</si>
  <si>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</si>
  <si>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</si>
  <si>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</si>
  <si>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</si>
  <si>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</si>
  <si>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</si>
  <si>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</si>
  <si>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</si>
  <si>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</si>
  <si>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</si>
  <si>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</si>
  <si>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CONTAINER ALMOXARIFADO, DE *2,40* X *6,00* M, PADRAO SIMPLES, SEM REVESTIMENTO E SEM DIVISORIAS INTERNOS E SEM SANITARIO, PARA USO EM CANTEIRO DE OBRAS</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</si>
  <si>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</si>
  <si>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</si>
  <si>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</si>
  <si>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</si>
  <si>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</si>
  <si>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</si>
  <si>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</si>
  <si>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</si>
  <si>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CUMEEIRA ARTICULADA (ABA INTERNA INFERIOR OU EXTERNA SUPERIOR) PARA TELHA ESTRUTURAL DE FIBROCIMENTO, 1 ABA, E = 6 MM (SEM AMIANTO)</t>
  </si>
  <si>
    <t>CURVA 90 GRAUS DE FERRO GALVANIZADO, COM ROSCA BSP FEMEA, DE 1 1/2"</t>
  </si>
  <si>
    <t>DISPOSITIVO DPS CLASSE II, 1 POLO, TENSAO MAXIMA DE 385 V, CORRENTE MAXIMA DE *20* KA (TIPO AC)</t>
  </si>
  <si>
    <t>ELETRODO REVESTIDO AWS - E-6010, DIAMETRO IGUAL A 4,00 MM</t>
  </si>
  <si>
    <t>ELETRODO REVESTIDO AWS - E6013, DIAMETRO IGUAL A 2,50 MM</t>
  </si>
  <si>
    <t>ELETRODO REVESTIDO AWS - E6013, DIAMETRO IGUAL A 4,00 MM</t>
  </si>
  <si>
    <t>ELETRODO REVESTIDO AWS - E7018, DIAMETRO IGUAL A 4,00 MM</t>
  </si>
  <si>
    <t>ELETRODUTO METALICO FLEXIVEL REVESTIDO COM PVC PRETO, DIAMETRO EXTERNO DE 15 MM (3/8"), TIPO COPEX</t>
  </si>
  <si>
    <t>ESCAVADEIRA HIDRAULICA SOBRE ESTEIRAS, CAPACIDADE DA CACAMBA ENTRE 1,20 E 1,50 M3, PESO OPERACIONAL ENTRE 20,00 E 22,00 TON, POTENCIA LIQUIDA ENTRE 150 E 155 HP, EQUIPADA COM CLAMSHELL</t>
  </si>
  <si>
    <t>ESQUADRO INTERNO OU EXTERNO PARA CALHA PLUVIAL, PVC, DIAMETRO ENTRE 119 E 170 MM, PARA DRENAGEM PREDIAL</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</si>
  <si>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</si>
  <si>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</si>
  <si>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</si>
  <si>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</si>
  <si>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</si>
  <si>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</si>
  <si>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LATAO CROMADO, 40 CM, PARA PORTAS E JANELAS - INCLUI PARAFUSOS</t>
  </si>
  <si>
    <t>FERROLHO / FECHO CHATO, DE SOBREPOR, EM FERRO ZINCADO, REFORCADO, 5", COM PORTA CADEADO, PARA PORTAO, PORTA E JANELA - INCLUI PARAFUSOS</t>
  </si>
  <si>
    <t>FERROLHO / FECHO CHATO, DE SOBREPOR, EM FERRO ZINCADO, REFORCADO, 6", COM PORTA CADEADO, PARA PORTAO, PORTA E JANELA - INCLUI PARAFUSOS</t>
  </si>
  <si>
    <t>FIO DE COBRE, SOLIDO, CLASSE 1, ISOLACAO EM PVC/A, ANTICHAMA BWF-B, 450/750V, SECAO NOMINAL 1,5 MM2</t>
  </si>
  <si>
    <t>FIO DE COBRE, SOLIDO, CLASSE 1, ISOLACAO EM PVC/A, ANTICHAMA BWF-B, 450/750V, SECAO NOMINAL 10 MM2</t>
  </si>
  <si>
    <t>FUSIVEL NH *36* A 80 AMPERES, TAMANHO 00, CAPACIDADE DE INTERRUPCAO DE 120 KA, TENSAO NOMIMNAL DE 500 V</t>
  </si>
  <si>
    <t>FUSIVEL NH 200 A 250 AMPERES, TAMANHO 1, CAPACIDADE DE INTERRUPCAO DE 120 KA, TENSAO NOMIMNAL DE 500 V</t>
  </si>
  <si>
    <t>GABIAO MANTA (COLCHAO) MALHA HEXAGONAL 6 X 8 CM (ZN/AL + PVC), FIO 2,0 MM, DIMENSOES 5,0 X 2,0 X 0,17 M (C X L X A)</t>
  </si>
  <si>
    <t>GABIAO MANTA (COLCHAO) MALHA HEXAGONAL 6 X 8 CM (ZN/AL + PVC), FIO 2,0 MM, DIMENSOES 5,0 X 2,0 X 0,23 M (C X L X A)</t>
  </si>
  <si>
    <t>GABIAO MANTA (COLCHAO) MALHA HEXAGONAL 6 X 8 CM (ZN/AL + PVC), FIO 2,0 MM, DIMENSOES 5,0 X 2,0 X 0,30 M (C X L X A)</t>
  </si>
  <si>
    <t>GABIAO TIPO CAIXA TRAPEZOIDAL, MALHA HEXAGONAL 10 X 12 CM (ZN/AL + PVC) FIO 2,7 MM, FACE COM 65 GRAUS, DIMENSOES 2,0 X 1,5 X 1,0 M (C X L X A)</t>
  </si>
  <si>
    <t>GABIAO TIPO CAIXA, MALHA HEXAGONAL 8 X 10 CM (ZN/AL + PVC), FIO DE 2,4 MM, DIMENSOES 2,0 x 1,0 x 1,0 M (C X L X A)</t>
  </si>
  <si>
    <t>GABIAO TIPO CAIXA, MALHA HEXAGONAL 8 X 10 CM (ZN/AL), FIO DE 2,7 MM, DIMENSOES 2,0 X 1,0 X 1,0 M (C X L X A)</t>
  </si>
  <si>
    <t>GABIAO TIPO CAIXA, MALHA HEXAGONAL 8 X 10 CM (ZN/AL), FIO DE 2,7 MM, DIMENSOES 5,0 X 1,0 X 0,5 M (C X L X A)</t>
  </si>
  <si>
    <t>GABIAO TIPO CAIXA, MALHA HEXAGONAL 8 X 10 CM (ZN/AL), FIO DE 2,7 MM, DIMENSOES 5,0 X 1,0 X 1,0 M (C X L X A)</t>
  </si>
  <si>
    <t>GRAMA ESMERALDA OU SAO CARLOS OU CURITIBANA, EM PLACAS, SEM PLANTIO</t>
  </si>
  <si>
    <t>INTERRUPTOR BIPOLAR SIMPLES 10 A, 250 V (APENAS MODULO)</t>
  </si>
  <si>
    <t>INTERRUPTOR INTERMEDIARIO 10 A, 250 V (APENAS MODULO)</t>
  </si>
  <si>
    <t>JANELA BASCULANTE EM MADEIRA PINUS/ EUCALIPTO/ TAUARI/ VIROLA OU EQUIVALENTE DA REGIAO, *60 X 60*, CAIXA DO BATENTE/ MARCO E = *10* CM, 2 BASCULAS PARA VIDRO, COM FERRAGENS (SEM VIDRO, SEM GUARNICAO/ALIZAR E SEM ACABAMENTO)</t>
  </si>
  <si>
    <t>KIT PORTA PRONTA DE MADEIRA, FOLHA LEVE (NBR 15930) DE 60 X 210 CM, E = *35* MM, COM MARCO EM ACO, NUCLEO COLMEIA, CAPA LISA EM HDF, ACABAMENTO MELAMINICO BRANCO (INCLUI MARCO, ALIZARES, DOBRADICAS E FECHADURA)</t>
  </si>
  <si>
    <t>KIT PORTA PRONTA DE MADEIRA, FOLHA LEVE (NBR 15930) DE 70 X 210 CM, E = *35* MM, COM MARCO EM ACO, NUCLEO COLMEIA, CAPA LISA EM HDF, ACABAMENTO MELAMINICO BRANCO (INCLUI MARCO, ALIZARES, DOBRADICAS E FECHADURA)</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</si>
  <si>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</si>
  <si>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</si>
  <si>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</si>
  <si>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</si>
  <si>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</si>
  <si>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</si>
  <si>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</si>
  <si>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</si>
  <si>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</si>
  <si>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</si>
  <si>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</si>
  <si>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</si>
  <si>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</si>
  <si>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</si>
  <si>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</si>
  <si>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TATIL ALERTA OU DIRECIONAL, AMARELO</t>
  </si>
  <si>
    <t>LAMPADA FLUORESCENTE TUBULAR T10, DE 20 OU 40 W, BIVOLT</t>
  </si>
  <si>
    <t>LAVADORA DE ALTA PRESSAO (LAVA-JATO) PARA AGUA FRIA, PRESSAO DE OPERACAO ENTRE 1400 E 1900 LIB/POL2, VAZAO MAXIMA ENTRE  400 E 700 L/H</t>
  </si>
  <si>
    <t>LOCACAO DE BARRA DE ANCORAGEM DE 0,80 A 1,20 M DE EXTENSAO, COM ROSCA DE 5/8", INCLUINDO PORCA E FLANGE</t>
  </si>
  <si>
    <t>MANGUEIRA CRISTAL TRANCADA, PVC COM REFORCO, PRESSAO DE TRABALHO (PT) 250 LBS/POL2, DE 1" X *3,4* MM</t>
  </si>
  <si>
    <t>MARTELO DEMOLIDOR ELETRICO, COM POTENCIA DE 2.000 W, FREQUENCIA DE 1.000 IMPACTOS POR MINUTO, FORÇA DE IMPACTO ENTRE 60 E 65 J, PESO DE 30 KG</t>
  </si>
  <si>
    <t>MARTELO DEMOLIDOR PNEUMATICO MANUAL, PESO  DE 28 KG, COM SILENCIADOR</t>
  </si>
  <si>
    <t>MATERIAL FILTRANTE (PEDREGULHO) 0,6 A 25,46 MM (POSTO PEDREIRA/FORNECEDOR, SEM FRETE)</t>
  </si>
  <si>
    <t>MONTADOR ELETROELETRONICO</t>
  </si>
  <si>
    <t>MOTORISTA DE CAMINHAO BASCULANTE</t>
  </si>
  <si>
    <t>OPERADOR DE ACABADORA</t>
  </si>
  <si>
    <t>OPERADOR DE MAQUINAS E EQUIPAMENTOS</t>
  </si>
  <si>
    <t>OPERADOR DE MOTO-ESCREIPER</t>
  </si>
  <si>
    <t>OPERADOR DE TRATOR</t>
  </si>
  <si>
    <t>OPERADOR PARA BATE ESTACAS</t>
  </si>
  <si>
    <t>PARAFUSO FRANCES METRICO ZINCADO, DIAMETRO 12 MM, COMPRIMENTO 150 MM, COM PORCA SEXTAVADA E ARRUELA DE PRESSAO MEDIA</t>
  </si>
  <si>
    <t>PEDRA PORTUGUESA  OU PETIT PAVE, BRANCA OU PRETA</t>
  </si>
  <si>
    <t>PENDURAL OU PRESILHA REGULADORA, EM ACO GALVANIZADO, COM CORPO, MOLA E REBITE, PARA PERFIL TIPO CANALETA DE ESTRUTURA EM FORROS DRYWALL</t>
  </si>
  <si>
    <t>PENDURAL OU REGULADOR, COM MOLA, EM ACO GALVANIZADO, PARA PERFIL TIPO T CLICADO DE FORROS REMOVIVEL</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</si>
  <si>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</si>
  <si>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</si>
  <si>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</si>
  <si>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</si>
  <si>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</si>
  <si>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</si>
  <si>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</si>
  <si>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</si>
  <si>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</si>
  <si>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</si>
  <si>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</si>
  <si>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</si>
  <si>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</si>
  <si>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</si>
  <si>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</si>
  <si>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PERFILADO PERFURADO DUPLO 38 X 76 MM, CHAPA 22</t>
  </si>
  <si>
    <t>PERFILADO PERFURADO SIMPLES 38 X 38 MM, CHAPA 22</t>
  </si>
  <si>
    <t>PERFILADO PERFURADO 19 X 38 MM, CHAPA 22</t>
  </si>
  <si>
    <t>PERFURATRIZ MANUAL, TORQUE MAXIMO 83 N.M, POTENCIA 5 CV, COM DIAMETRO MAXIMO 4", PARA SOLO GRAMPEADO (INCLUI SUPORTE OU CHASSI TIPO MESA)</t>
  </si>
  <si>
    <t>PINGADEIRA PLASTICA PARA TELHA DE FIBROCIMENTO CANALETE 49/KALHETA OU CANALETE 90/KALHETAO</t>
  </si>
  <si>
    <t>PISO DE BORRACHA FRISADO OU PASTILHADO, PRETO, EM PLACAS 50 X 50 CM, E = 7 MM, PARA ARGAMASSA</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</si>
  <si>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</si>
  <si>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</si>
  <si>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</si>
  <si>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</si>
  <si>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</si>
  <si>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</si>
  <si>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</si>
  <si>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</si>
  <si>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</si>
  <si>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</si>
  <si>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</si>
  <si>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</si>
  <si>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</si>
  <si>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</si>
  <si>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PORTA CADEADO,  3 1/2", EM ACO ZINCADO, PRETO, PARA PORTAO E JANELA</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</si>
  <si>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</si>
  <si>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</si>
  <si>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</si>
  <si>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</si>
  <si>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</si>
  <si>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</si>
  <si>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</si>
  <si>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</si>
  <si>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</si>
  <si>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</si>
  <si>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</si>
  <si>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</si>
  <si>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</si>
  <si>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</si>
  <si>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</si>
  <si>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</si>
  <si>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</si>
  <si>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</si>
  <si>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</si>
  <si>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</si>
  <si>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</si>
  <si>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</si>
  <si>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PORTAO BASCULANTE MANUAL EM ACO GALVANIZADO NATURAL, TIPO LAMBRIL COM REQUADRO/BATENTE, CHAPA NUMERO 26, INCLUI FECHADURA (SEM INSTALACAO)</t>
  </si>
  <si>
    <t>SARRAFO DE MADEIRA NAO APARELHADA *2,5 X 15* CM, MACARANDUBA, ANGELIM OU EQUIVALENTE DA REGIAO</t>
  </si>
  <si>
    <t>SOLDA EM BARRA DE ESTANHO-CHUMBO 50/50</t>
  </si>
  <si>
    <t>SOLDADOR A (PARA SOLDA A SER TESTADA COM RAIOS "X")</t>
  </si>
  <si>
    <t>SPRINKLER TIPO PENDENTE, 79 GRAUS CELSIUS (BULBO AMARELO,) ACABAMENTO NATURAL OU CROMADO, 1/2" - 15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</si>
  <si>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</si>
  <si>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</si>
  <si>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</si>
  <si>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</si>
  <si>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</si>
  <si>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</si>
  <si>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</si>
  <si>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</si>
  <si>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</si>
  <si>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</si>
  <si>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</si>
  <si>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</si>
  <si>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</si>
  <si>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</si>
  <si>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</si>
  <si>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</si>
  <si>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</si>
  <si>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</si>
  <si>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</si>
  <si>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</si>
  <si>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TELA DE ARAME GALV REVESTIDO EM PVC, QUADRANGULAR/LOSANGULAR, FIO 2,77 MM (12 BWG), MALHA 3 X 3 CM, H = 2 M</t>
  </si>
  <si>
    <t>TIRANTE COM ELO, EM ARAME GALVANIZADO RIGIDO, NUMERO 10, COMPRIMENTO 2000 MM, PARA PENDURAL DE FORRO REMOVIVEL</t>
  </si>
  <si>
    <t>TUBO ACO GALVANIZADO COM COSTURA, CLASSE LEVE, DN 80 MM ( 3"),  E = 3,35 MM, *7,32* KG/M (NBR 5580)</t>
  </si>
  <si>
    <t>TUBO ACO GALVANIZADO COM COSTURA, CLASSE MEDIA, DN 1.1/2", E = *3,25* MM, PESO *3,61*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</si>
  <si>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</si>
  <si>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</si>
  <si>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</si>
  <si>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</si>
  <si>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</si>
  <si>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</si>
  <si>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</si>
  <si>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</si>
  <si>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</si>
  <si>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</si>
  <si>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</si>
  <si>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</si>
  <si>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</si>
  <si>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</si>
  <si>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</si>
  <si>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</si>
  <si>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</si>
  <si>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</si>
  <si>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</si>
  <si>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</si>
  <si>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</si>
  <si>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</si>
  <si>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</si>
  <si>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</si>
  <si>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</si>
  <si>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</si>
  <si>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</si>
  <si>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</si>
  <si>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</si>
  <si>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</si>
  <si>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</si>
  <si>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</si>
  <si>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</si>
  <si>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</si>
  <si>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</si>
  <si>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</si>
  <si>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</si>
  <si>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</si>
  <si>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</si>
  <si>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</si>
  <si>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</si>
  <si>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</si>
  <si>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DE FERRO GALVANIZADO, COM ASSENTO CONICO DE BRONZE, DE 1 1/2"</t>
  </si>
  <si>
    <t>UNIAO DE FERRO GALVANIZADO, COM ASSENTO CONICO DE BRONZE, DE 1 1/4"</t>
  </si>
  <si>
    <t>VALVULA DE RETENCAO DE BRONZE, PE COM CRIVOS, EXTREMIDADE COM ROSCA, DE 1 1/4", PARA FUNDO DE POCO</t>
  </si>
  <si>
    <t>VARIADOR DE LUMINOSIDADE ROTATIVO (DIMMER) 127 V, 300 W (APENAS MODULO)</t>
  </si>
  <si>
    <t>VARIADOR DE LUMINOSIDADE ROTATIVO (DIMMER) 220 V, 600 W (APENAS MODULO)</t>
  </si>
  <si>
    <t>VARIADOR DE VELOCIDADE PARA VENTILADOR 127 V, 150 W (APENAS MODULO)</t>
  </si>
  <si>
    <t>VARIADOR DE VELOCIDADE PARA VENTILADOR 220 V, 250 W (APENAS MODULO)</t>
  </si>
  <si>
    <t>VIDRO LISO INCOLOR 2 A 3 MM - SEM COLOCACAO</t>
  </si>
  <si>
    <t>VIDRO MARTELADO OU CANELADO, 4 MM - SEM COLOCACAO</t>
  </si>
  <si>
    <t>THOMAS</t>
  </si>
  <si>
    <t>falta arrumar</t>
  </si>
  <si>
    <t>AMM INC 22</t>
  </si>
  <si>
    <t>BOMBA P/ COMBATE A INCENDIO TRIFASICA VERMELHA 7.5 CV THEBE</t>
  </si>
  <si>
    <t>BOMBA P/ COMBATE A INCENDIO TRIFASICA VERMELHA 4,0 CV THEBE</t>
  </si>
  <si>
    <t>AMM INC 24</t>
  </si>
  <si>
    <t>BOMBA P/ COMBATE A INCENDIO TRIFASICA VERMELHA 5,0 CV THEBE</t>
  </si>
  <si>
    <t>AMM INC 25</t>
  </si>
  <si>
    <t>**COMPOSIÇÃO DA MÃO DE OBRA BASEADA NO BOLETIM 10094/ORSE-SETEMBRO/16</t>
  </si>
  <si>
    <t>**COMPOSIÇÃO DA MÃO DE OBRA BASEADA NO BOLETIM  ORSE- JUNHO/2016 - (COD - 09736 )</t>
  </si>
  <si>
    <t>HIDRO MOURA</t>
  </si>
  <si>
    <t>WENDER</t>
  </si>
  <si>
    <t>ALTEMAR</t>
  </si>
  <si>
    <t>**COMPOSIÇÃO DA MÃO DE OBRA BASEADA NO BOLETIM  SINAP MAIO/2016 - (COD - 72554 )</t>
  </si>
  <si>
    <t>SUPERTEC</t>
  </si>
  <si>
    <t>01.184.625/000202</t>
  </si>
  <si>
    <t>(65)3634-2266</t>
  </si>
  <si>
    <t>MACRO DISTRIBUIDORA</t>
  </si>
  <si>
    <t>01.426.365/0001-45</t>
  </si>
  <si>
    <t>(65)3648-3000</t>
  </si>
  <si>
    <t>RENATO</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</si>
  <si>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</si>
  <si>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</si>
  <si>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</si>
  <si>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</si>
  <si>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</si>
  <si>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</si>
  <si>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</si>
  <si>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</si>
  <si>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</si>
  <si>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</si>
  <si>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</si>
  <si>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</si>
  <si>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</si>
  <si>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CURSO DE CAPACITAÇÃO PARA SONDADOR (ENCARGOS COMPLEMENTARES) - HORISTA</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</si>
  <si>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</si>
  <si>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</si>
  <si>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</si>
  <si>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COM REGISTRO, PARA PEAD, 20 MM X 3/4", PARA LIGACAO PREDIAL DE AGUA</t>
  </si>
  <si>
    <t>APARELHO SINALIZADOR LUMINOSO COM LED, PARA SAIDA GARAGEM, COM 2 LENTES EM POLICARBONATO, BIVOLT (INCLUI SUPORTE DE FIXACAO)</t>
  </si>
  <si>
    <t>BANCADA/ BANCA EM GRANITO, POLIDO, TIPO ANDORINHA/ QUARTZ/ CASTELO/ CORUMBA OU OUTROS EQUIVALENTES DA REGIAO, COM CUBA INOX, FORMATO *120 X 60* CM, E=  *2* CM</t>
  </si>
  <si>
    <t>BASE PARA RELE COM SUPORTE METALICO</t>
  </si>
  <si>
    <t>BRACO / CANO PARA CHUVEIRO ELETRICO, EM ALUMINIO, 30 CM X 1/2 "</t>
  </si>
  <si>
    <t>CABO MULTIPOLAR DE COBRE, FLEXIVEL, CLASSE 4 OU 5, ISOLACAO EM HEPR, COBERTURA EM PVC-ST2, ANTICHAMA BWF-B, 0,6/1 KV, 3 CONDUTORES DE 2,5 MM2</t>
  </si>
  <si>
    <t>CAMADA SEPARADORA DE FILME DE POLIETILENO 20 A 25 MICRA</t>
  </si>
  <si>
    <t>CHAPA DE ACO GALVANIZADA BITOLA GSG 19, E = 1,11 MM (8,88 KG/M2)</t>
  </si>
  <si>
    <t>CHAPA DE ACO GALVANIZADA BITOLA GSG 30, E = 0,35 MM (2,80 KG/M2)</t>
  </si>
  <si>
    <t>CHUMBADOR DE ACO TIPO PARABOLT, * 5/8" X 200* MM,  COM PORCA E ARRUELA</t>
  </si>
  <si>
    <t>CONECTOR DE ALUMINIO TIPO PRENSA CABO, BITOLA 1", PARA CABOS DE DIAMETRO DE 22,5 A 25 MM</t>
  </si>
  <si>
    <t>CONTRA-PORCA SEXTAVADA, DIAMETRO NOMINAL 1 3/8", ALTURA 35 MM</t>
  </si>
  <si>
    <t>DISJUNTOR TIPO NEMA, BIPOLAR 60 ATE 100A, TENSAO MAXIMA 415 V</t>
  </si>
  <si>
    <t>DISJUNTOR TIPO NEMA, MONOPOLAR DE 60 ATE 70A, TENSAO MAXIMA DE 240 V</t>
  </si>
  <si>
    <t>DIVISORIA EM GRANITO, COM DUAS FACES POLIDAS, TIPO ANDORINHA/ QUARTZ/ CASTELO/ CORUMBA OU OUTROS EQUIVALENTES DA REGIAO, E=  *3,0* CM</t>
  </si>
  <si>
    <t>EMPILHADEIRA SOBRE PNEUS COM TORRE DE TRES ESTAGIOS, 4,80M DE ELEVACAO, C/ DESLOCADOR LATERAL DOS GARFOS, MOTOR GLP 4.3L, CAPACIDADE NOMINAL DE CARGA DE 5T</t>
  </si>
  <si>
    <t>FITA ADESIVA ASFALTICA ALUMINIZADA MULTIUSO, L = 10 CM, ROLO DE 10 M</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</si>
  <si>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</si>
  <si>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</si>
  <si>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</si>
  <si>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</si>
  <si>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</si>
  <si>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</si>
  <si>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</si>
  <si>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GRANITO PARA BANCADA, POLIDO, TIPO ANDORINHA/ QUARTZ/ CASTELO/ CORUMBA OU OUTROS EQUIVALENTES DA REGIAO, E=  *2,5* CM</t>
  </si>
  <si>
    <t>JOELHO DE TRANSICAO, CPVC, SOLDAVEL, 90 GRAUS, 15 MM X 1/2", PARA AGUA QUENTE</t>
  </si>
  <si>
    <t>JOELHO DE TRANSICAO, CPVC, SOLDAVEL, 90 GRAUS, 22 MM X 1/2", PARA AGUA QUENTE</t>
  </si>
  <si>
    <t>JUNCAO DUPLA, PVC SOLDAVEL, DN 75 X 75 X 75 MM , SERIE NORMAL PARA ESGOTO PREDIAL</t>
  </si>
  <si>
    <t>KIT PORTA PRONTA DE MADEIRA, FOLHA MEDIA (NBR 15930) DE 90 X 210 CM, E = 35 MM, NUCLEO SARRAFEADO, ESTRUTURA USINADA PARA FECHADURA, CAPA LISA EM HDF, ACABAMENTO EM PRIMER PARA PINTURA (INCLUI MARCO, ALIZARES E DOBRADICAS)</t>
  </si>
  <si>
    <t>LOCACAO DE ANDAIME METALICO TIPO FACHADEIRO, LARGURA DE 1,20 M, ALTURA POR PECA DE 2,0 M</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</si>
  <si>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</si>
  <si>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</si>
  <si>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</si>
  <si>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</si>
  <si>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</si>
  <si>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</si>
  <si>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</si>
  <si>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</si>
  <si>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</si>
  <si>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</si>
  <si>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</si>
  <si>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</si>
  <si>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</si>
  <si>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</si>
  <si>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</si>
  <si>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</si>
  <si>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</si>
  <si>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</si>
  <si>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</si>
  <si>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</si>
  <si>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</si>
  <si>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</si>
  <si>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</si>
  <si>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ACIMA DE * 20 A 80* KVA, MOTOR DIESEL, REBOCAVEL, ACIONAMENTO MANUAL</t>
  </si>
  <si>
    <t>LOCACAO DE GRUPO GERADOR DE *260* KVA, DIESEL REBOCAVEL, ACIONAMENTO MANUAL</t>
  </si>
  <si>
    <t>LOCACAO DE GRUPO GERADOR DE *400* KVA, DIESEL REBOCAVEL, ACIONAMENTO MANUAL</t>
  </si>
  <si>
    <t>LOCACAO DE GRUPO GERADOR DE *550*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</si>
  <si>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</si>
  <si>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</si>
  <si>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</si>
  <si>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</si>
  <si>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</si>
  <si>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</si>
  <si>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VIGA SANDUICHE METALICA VAZADA PARA TRAVAMENTO DE PILARES, ALTURA DE *8* CM, LARGURA DE *6* CM E EXTENSAO DE 2 M</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</si>
  <si>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</si>
  <si>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</si>
  <si>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</si>
  <si>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</si>
  <si>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</si>
  <si>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</si>
  <si>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</si>
  <si>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</si>
  <si>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</si>
  <si>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</si>
  <si>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</si>
  <si>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</si>
  <si>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</si>
  <si>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</si>
  <si>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</si>
  <si>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</si>
  <si>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</si>
  <si>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</si>
  <si>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</si>
  <si>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</si>
  <si>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</si>
  <si>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</si>
  <si>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</si>
  <si>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</si>
  <si>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</si>
  <si>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</si>
  <si>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MANGUEIRA CRISTAL TRANCADA, PVC COM REFORCO, COM PRESSAO DE TRABALHO (PT) 250 LBS/POL2, DE 3/4" X *2,8*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</si>
  <si>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</si>
  <si>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</si>
  <si>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</si>
  <si>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</si>
  <si>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</si>
  <si>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</si>
  <si>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POLIETILENO EXPANDIDO (PEBD) ANTICHAMAS, E = 8 MM</t>
  </si>
  <si>
    <t>MANTA DE POLIETILENO EXPANDIDO (PEBD), E = 5 MM</t>
  </si>
  <si>
    <t>MANTA GEOTEXTIL TECIDO DE LAMINETES DE POLIPROPILENO, RESISTENCIA A TRACAO = *25* KN/M</t>
  </si>
  <si>
    <t>PA CARREGADEIRA SOBRE RODAS, POTENCIA BRUTA *127* CV, CAPACIDADE DA CACAMBA DE 2,0 A 2,4 M3, PESO OPERACIONAL DE 10330 KG</t>
  </si>
  <si>
    <t>PAPEL KRAFT BETUMADO</t>
  </si>
  <si>
    <t>PARAFUSO NIQUELADO 3 1/2" COM ACABAMENTO CROMADO PARA FIXAR PECA SANITARIA, INCLUI PORCA CEGA, ARRUELA E BUCHA DE NYLON TAMANHO S-8</t>
  </si>
  <si>
    <t>PARAFUSO ZINCADO, SEXTAVADO, GRAU 5, ROSCA INTEIRA, DIAMETRO 1 1/2", COMPRIMENTO 4"</t>
  </si>
  <si>
    <t>PERFIL "I" DE ACO LAMINADO, "I" 203  X  34,3</t>
  </si>
  <si>
    <t>PERFIL RODAPE DE IMPERMEABILIZACAO, FORMATO L, EM ACO ZINCADO, PARA ESTRUTURA DRYWALL, E = 0,5 MM, 220 X 3000 MM (H X C)</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</si>
  <si>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</si>
  <si>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</si>
  <si>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</si>
  <si>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</si>
  <si>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</si>
  <si>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</si>
  <si>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</si>
  <si>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</si>
  <si>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</si>
  <si>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KORODUR (INCLUSO EXECUCAO)</t>
  </si>
  <si>
    <t>PISO URETANO, VERSAO REVESTIMENTO AUTONIVELANTE, ESPESSURA VARIÁVEL DE 3 A 4 MM (INCLUSO EXECUCAO)</t>
  </si>
  <si>
    <t>PISO/ REVESTIMENTO EM GRANITO, POLIDO, TIPO ANDORINHA/ QUARTZ/ CASTELO/ CORUMBA OU OUTROS EQUIVALENTES DA REGIAO, FORMATO MAIOR OU IGUAL A 3025 CM2, E = *2* CM</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</si>
  <si>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</si>
  <si>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</si>
  <si>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</si>
  <si>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</si>
  <si>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</si>
  <si>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RELE FOTOELETRICO INTERNO E EXTERNO BIVOLT 1000 W, DE CONECTOR, SEM BASE</t>
  </si>
  <si>
    <t>RODAPE OU RODABANCADA EM GRANITO, POLIDO, TIPO ANDORINHA/ QUARTZ/ CASTELO/ CORUMBA OU OUTROS EQUIVALENTES DA REGIAO, H= 10 CM, E=  *2,0* CM</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</si>
  <si>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</si>
  <si>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</si>
  <si>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</si>
  <si>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</si>
  <si>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</si>
  <si>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SOLEIRA EM GRANITO, POLIDO, TIPO ANDORINHA/ QUARTZ/ CASTELO/ CORUMBA OU OUTROS EQUIVALENTES DA REGIAO, L= *15* CM, E=  *2,0* CM</t>
  </si>
  <si>
    <t>SOLEIRA/ PEITORIL EM MARMORE, POLIDO, BRANCO COMUM, L= *15* CM, E=  *2* CM,  CORTE RETO</t>
  </si>
  <si>
    <t>TAMPAO FOFO SIMPLES COM BASE, CLASSE A15 CARGA MAX 1,5 T, *400 X 600* MM, REDE TELEFONE</t>
  </si>
  <si>
    <t>TIL DE PASSAGEM, EM PVC, JE, BBB, DN 150 X 150 MM, PARA REDE COLETORA DE ESGOTO NBR 10569</t>
  </si>
  <si>
    <t>TINTA EPOXI PREMIUM, BRANCA</t>
  </si>
  <si>
    <t>TORNEIRA METALICA DE BOIA CONVENCIONAL PARA CAIXA D'AGUA, 1.1/2", COM HASTE METALICA E BALAO PLASTICO</t>
  </si>
  <si>
    <t>TORNEIRA METALICA DE BOIA CONVENCIONAL PARA CAIXA D'AGUA, 1/2 ", COM HASTE METALICA E BALAO METALICO</t>
  </si>
  <si>
    <t>TORNEIRA METALICA DE BOIA CONVENCIONAL PARA CAIXA D'AGUA, 1/2", COM HASTE METALICA E BALAO PLASTICO</t>
  </si>
  <si>
    <t>TORNEIRA METALICA DE BOIA CONVENCIONAL PARA CAIXA D'AGUA, 1", COM HASTE METALICA E BALAO PLASTICO</t>
  </si>
  <si>
    <t>TORNEIRA METALICA DE BOIA CONVENCIONAL PARA CAIXA D'AGUA, 2", COM HASTE METALICA E BALAO PLASTICO</t>
  </si>
  <si>
    <t>TORNEIRA METALICA DE BOIA CONVENCIONAL PARA CAIXA D'AGUA, 3/4 ", COM HASTE METALICA E BALAO METALICO</t>
  </si>
  <si>
    <t>TORNEIRA METALICA DE BOIA CONVENCIONAL PARA CAIXA D'AGUA, 3/4", COM HASTE METALICA E BALAO PLASTICO</t>
  </si>
  <si>
    <t>TORNEIRA METALICA DE BOIA VAZAO TOTAL PARA CAIXA D'AGUA, 1/2", COM HASTE METALICA E BALAO PLASTICO</t>
  </si>
  <si>
    <t>TORNEIRA METALICA DE BOIA VAZAO TOTAL PARA CAIXA D'AGUA, 1", COM HASTE METALICA E BALAO PLASTICO</t>
  </si>
  <si>
    <t>TORNEIRA METALICA DE BOIA VAZAO TOTAL PARA CAIXA D'AGUA, 3/4", COM HASTE METALICA E BALAO PLASTICO</t>
  </si>
  <si>
    <t>TUBO CONCRETO ARMADO, CLASSE PA-2, PB, DN 2000 MM, PARA AGUAS PLUVIAIS (NBR 8890)</t>
  </si>
  <si>
    <t>VEU DE VIDRO/VEU DE SUPERFICIE 30 A 35 G/M2</t>
  </si>
  <si>
    <t>THIAGO OLIVEIRA</t>
  </si>
  <si>
    <t>RENATO ALVES</t>
  </si>
  <si>
    <t>MARCOS MONTEIRO</t>
  </si>
  <si>
    <t>LIANA METELLO</t>
  </si>
  <si>
    <t>A D M I N I S T R A Ç Ã O  O B R A</t>
  </si>
  <si>
    <t>M²</t>
  </si>
  <si>
    <t>**COMPOSIÇÃO DA MÃO DE OBRA BASEADA NO BOLETIM ORSE (OUT/16) CÓDIGO "9045"</t>
  </si>
  <si>
    <t>**COMPOSIÇÃO BASEADA NO BOLETIM ORSE-SE (OUT/16) "7996"</t>
  </si>
  <si>
    <t xml:space="preserve">**COMPOSIÇÃO DA MÃO DE OBRA BASEADA NO BOLETIM ORSE (OUT/16) CÓDIGO "10200". </t>
  </si>
  <si>
    <t xml:space="preserve">**COMPOSIÇÃO DA MÃO DE OBRA BASEADA NO BOLETIM IPPUJ-Prefeitura de Joinville (DEZ/15) CÓDIGO "C10.76.10.60.223". </t>
  </si>
  <si>
    <t>**COMPOSIÇÃO DA MÃO DE OBRA BASEADA NO BOLETIM ORSE (OUT/16) CÓDIGO "10642". Na falta de referências da mão de obra do mesmo insumo da composição em questão, utilizou-se o mais próximo disponível.</t>
  </si>
  <si>
    <t>REFLETOR BIVOLT DE LED, 100W DE POTÊNCIA, FLUXO LUMINOSO A PARTIR DE 80 LM/W, TEMPERATURA DE COR APROXIMADAMENTE 6500K (BRANCO FRIO)</t>
  </si>
  <si>
    <t xml:space="preserve">**COMPOSIÇÃO DA MÃO DE OBRA BASEADA NO BOLETIM ORSE (OUT/16) CÓDIGO "10645". </t>
  </si>
  <si>
    <t>FORNECIMENTO E INSTALAÇÃO DE LUMINÁRIA TIPO TARTARUGA PARA ÁREA EXTERNA EM ALUMÍNIO COM GRADE E UMA LÂMPADA FLUORESCENTE COMPACTA DE 20W</t>
  </si>
  <si>
    <t>PADRÃO DE ENTRADA DE ENERGIA CATEGORIA "B1" (ENERGISA)</t>
  </si>
  <si>
    <t>PADRÃO DE ENTRADA DE ENERGIA CATEGORIA "B2" (ENERGISA)</t>
  </si>
  <si>
    <t>PADRÃO DE ENTRADA DE ENERGIA CATEGORIA "B3" (ENERGISA)</t>
  </si>
  <si>
    <t>PADRÃO DE ENTRADA DE ENERGIA CATEGORIA "T1" (ENERGISA)</t>
  </si>
  <si>
    <t>PADRÃO DE ENTRADA DE ENERGIA CATEGORIA "T2" (ENERGISA)</t>
  </si>
  <si>
    <t>AMM ELE 45</t>
  </si>
  <si>
    <t>FORNECIMENTO E INSTALAÇÃO DE LUMINÁRIA TIPO CALHA COM 2 LÂMPADAS TUBULARES DE LED DE 20W</t>
  </si>
  <si>
    <t>**COMPOSIÇÃO BASEADA NA TABELA SINAPI (OUT/2016) "73953/002" .</t>
  </si>
  <si>
    <t>FORNECIMENTO E INSTALAÇÃO DE LUMINÁRIA HERMÉTICA IP-65 PARA, COM DUAS LÂMPADAS TUBULARES DE LED DE 20W</t>
  </si>
  <si>
    <t>AMM ELE 46</t>
  </si>
  <si>
    <t>AMM ELE 47</t>
  </si>
  <si>
    <t>AMM ELE 48</t>
  </si>
  <si>
    <t>AMM ELE 49</t>
  </si>
  <si>
    <t>AMM ELE 50</t>
  </si>
  <si>
    <t>AMM ELE 51</t>
  </si>
  <si>
    <t>MONTAGEM E DESMONTAGEM DE FÔRMA PARA ESCADAS, COM 2 LANCES, EM MADEIRA SERRADA, 1 UTILIZAÇÃO. AF_01/2017</t>
  </si>
  <si>
    <t>MONTAGEM E DESMONTAGEM DE FÔRMA PARA ESCADAS, COM 2 LANCES, EM MADEIRA SERRADA, 2 UTILIZAÇÕES. AF_01/2017</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</si>
  <si>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</si>
  <si>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</si>
  <si>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</si>
  <si>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</si>
  <si>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</si>
  <si>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</si>
  <si>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</si>
  <si>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</si>
  <si>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</si>
  <si>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CADASTRISTA DE REDES DE AGUA E ESGOTO COM ENCARGOS COMPLEMENTARES</t>
  </si>
  <si>
    <t>ABRACADEIRA EM ACO PARA AMARRACAO DE ELETRODUTOS, TIPO ECONOMICA (GOTA), COM 8"</t>
  </si>
  <si>
    <t>ACABAMENTO SIMPLES/CONVENCIONAL PARA FORRO PVC, TIPO "U" OU "C", COR BRANCA, COMPRIMENTO 6 M</t>
  </si>
  <si>
    <t>ACESSORIO DE LIGACAO NAO ELETRICO PARA CARGAS EXPLOSIVAS, TUBO DE 6 M</t>
  </si>
  <si>
    <t>APOIO DO PORTA DENTE PARA FRESADORA DE ASFALTO</t>
  </si>
  <si>
    <t>ASSENTADOR DE  TUBOS</t>
  </si>
  <si>
    <t>ASSENTADOR DE TUBOS (MENSALISTA)</t>
  </si>
  <si>
    <t>BATENTE/PORTAL/ADUELA/MARCO, EM MDF/PVC WOOD/POLIESTIRENO OU MADEIRA LAMINADA, L = *9,0* CM COM GUARNICAO REGULAVEL 2 FACES = *35* MM, PRIMER</t>
  </si>
  <si>
    <t>BLOQUETE/PISO DE CONCRETO - MODELO BLOCO PISOGRAMA/CONCREGRAMA 2 FUROS, *35  CM X 15* CM, E =  *6* CM, COR NATURAL</t>
  </si>
  <si>
    <t>BLOQUETE/PISO DE CONCRETO - MODELO BLOCO PISOGRAMA/CONCREGRAMA 2 FUROS, *35  CM X 15* CM, E =  *8* CM, COR NATURAL</t>
  </si>
  <si>
    <t>BLOQUETE/PISO INTERTRAVADO DE CONCRETO - MODELO ONDA/16 FACES/UNISTEIN/PAVIS, *22 CM X *11 CM, E = 10 CM, RESISTENCIA DE 35 MPA (NBR 9781), COR NATURAL</t>
  </si>
  <si>
    <t>BLOQUETE/PISO INTERTRAVADO DE CONCRETO - MODELO ONDA/16 FACES/UNISTEIN/PAVIS, *22 CM X *11 CM, E = 10 CM, RESISTENCIA DE 50 MPA (NBR 9781), COR NATURAL</t>
  </si>
  <si>
    <t>BLOQUETE/PISO INTERTRAVADO DE CONCRETO - MODELO RETANGULAR/TIJOLINHO/PAVER/HOLANDES/PARALELEPIPEDO, 20 CM X 10 CM, E = 10 CM, RESISTENCIA DE 35 MPA (NBR 9781), COR NATURAL</t>
  </si>
  <si>
    <t>BLOQUETE/PISO INTERTRAVADO DE CONCRETO - MODELO RETANGULAR/TIJOLINHO/PAVER/HOLANDES/PARALELEPIPEDO, 20 CM X 10 CM, E = 6 CM, RESISTENCIA DE 35 MPA (NBR 9781), COLORIDO</t>
  </si>
  <si>
    <t>BUCHA DE NYLON SEM ABA S12, COM PARAFUSO DE 5/16" X 80 MM EM ACO ZINCADO COM ROSCA SOBERBA E CABECA SEXTAVADA</t>
  </si>
  <si>
    <t>CABO DE COBRE, RIGIDO, CLASSE 2, COMPACTADO, BLINDADO, ISOLACAO EM EPR OU XLPE, COBERTURA ANTICHAMA EM PVC, PEAD OU HFFR, 1 CONDUTOR, 20/35 KV, SECAO NOMINAL 500 MM2</t>
  </si>
  <si>
    <t>CADASTRISTA DE REDES  DE AGUA  E ESGOTO</t>
  </si>
  <si>
    <t>CENTRALIZADOR DE BARRA DE ACO (CHUMBADOR TIPO CARAMBOLA), PARA ACO ATE 20 MM</t>
  </si>
  <si>
    <t>CURVA DE TRANSPOSICAO BRONZE/LATAO (REF 736) SEM ANEL DE SOLDA, BOLSA X BOLSA, 22 MM</t>
  </si>
  <si>
    <t>CURVA 135 GRAUS, DE PVC RIGIDO ROSCAVEL, DE 1", PARA ELETRODUTO</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</si>
  <si>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</si>
  <si>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</si>
  <si>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</si>
  <si>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</si>
  <si>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</si>
  <si>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</si>
  <si>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</si>
  <si>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</si>
  <si>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</si>
  <si>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JANELA DE CORRER, ACO, BATENTE/REQUADRO DE 6 A 14 CM, SEM DIVISAO, PINT ANTICORROSIVA, SEM VIDRO, BANDEIRA COM BASCULA, 4 FLS, 120 X 150 CM</t>
  </si>
  <si>
    <t>JANELA MAXIM AR EM MADEIRA CEDRINHO/ ANGELIM COMERCIAL/ CURUPIXA/ CUMARU OU EQUIVALENTE DA REGIAO, CAIXA DO BATENTE/MARCO *10* CM, 1 FOLHA  PARA VIDRO, COM GUARNICAO/ALIZAR, COM FERRAGENS, (SEM VIDRO E SEM ACABAMENTO)</t>
  </si>
  <si>
    <t>KIT PORTA PRONTA DE MADEIRA, FOLHA LEVE (NBR 15930) DE 60 X 210 CM, E = 35 MM, NUCLEO COLMEIA, ESTRUTURA USINADA PARA FECHADURA, CAPA LISA EM HDF, ACABAMENTO EM PRIMER PARA PINTURA (INCLUI MARCO, ALIZARES E DOBRADICAS)</t>
  </si>
  <si>
    <t>PISO PODOTATIL DE CONCRETO - DIRECIONAL E ALERTA, *40 X 40 X 2,5* CM</t>
  </si>
  <si>
    <t>PLACA DE SINALIZACAO DE SEGURANCA CONTRA INCENDIO - ALERTA, TRIANGULAR, BASE DE *30* CM, EM PVC *2* MM ANTI-CHAMAS (SIMBOLOS, CORES E PICTOGRAMAS CONFORME NBR 13434)</t>
  </si>
  <si>
    <t>PLACA/PISO DE CONCRETO POROSO/ PAVIMENTO PERMEAVEL/BLOCO DRENANTE DE CONCRETO, 40 CM X 40 CM, E = 6 CM, COR NATURAL</t>
  </si>
  <si>
    <t>PROTETOR/PONTEIRA PLASTICA PARA PONTA DE VERGALHAO DE ATE 1", TIPO PROTETOR DE ESPERA</t>
  </si>
  <si>
    <t>REGISTRO OU VALVULA GLOBO ANGULAR EM LATAO, PARA HIDRANTES EM INSTALACAO PREDIAL DE INCENDIO, 45 GRAUS, DIAMETRO DE 2 1/2", COM VOLANTE, CLASSE DE PRESSAO DE ATE 200 PSI</t>
  </si>
  <si>
    <t>SOLDA ESTANHO/COBRE PARA CONEXOES DE COBRE, FIO 2,5 MM, CARRETEL 500 GR (SEM CHUMBO)</t>
  </si>
  <si>
    <t>TIL DE PASSAGEM, EM PVC, JE, BBB, DN 250 X 150 MM, PARA REDE COLETORA DE ESGOTO NBR 10569</t>
  </si>
  <si>
    <t>TRATOR DE ESTEIRAS, POTENCIA DE 150 HP, PESO OPERACIONAL DE 16,7 T, COM RODA MOTRIZ ELEVADA E LAMINA COM CONTATO DE 3,18M3</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</si>
  <si>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</si>
  <si>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</si>
  <si>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</si>
  <si>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</si>
  <si>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</si>
  <si>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</si>
  <si>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</si>
  <si>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PVC, RIGIDO, CORRUGADO, PERFURADO, DN 150 MM, PARA DRENAGEM, SISTEMA IRRIGACAO</t>
  </si>
  <si>
    <t>AMM LOG 48</t>
  </si>
  <si>
    <t>**COMPOSIÇÃO BASEADA NA TABELA ORSE (SET/16) "10726". Obs.: Devido a falta de profissional qualificado como cabista (como na referência descreve), foi utilizado uma mão de obra com serviço semelhante.</t>
  </si>
  <si>
    <t>ROTEADOR WIRELESS GIGABITE DUAL BAND COM CONEXÕES COM FIO GIGABITE (RJ45), COMPATIVEL COM OS PADRÕES 802.11ac e 802.11n E TAXA DE TRANSFERÊNCIA DE DADOS WIRELESS COMBINADA MÍNIMA DE 750Mbps.</t>
  </si>
  <si>
    <t>PROCESSTEC</t>
  </si>
  <si>
    <t>05.690.866/0001-95</t>
  </si>
  <si>
    <t xml:space="preserve">(81)99906-8474 </t>
  </si>
  <si>
    <t>processtec.com.br</t>
  </si>
  <si>
    <t>KALUNGA</t>
  </si>
  <si>
    <t>43.283.811/0023-65</t>
  </si>
  <si>
    <t>(11)3347-7000</t>
  </si>
  <si>
    <t>kalunga.com.br</t>
  </si>
  <si>
    <t>shoptime.com.br</t>
  </si>
  <si>
    <t>AMM LOG 49</t>
  </si>
  <si>
    <t xml:space="preserve">SWITCH COM 5 PORTAS DE 10/100/1000Mbps E CAPACIDADE DE ROUTING/SWITCHING DE 10 Gbps. SUPORTE AOS PROTOCOLOS  IEEE 802.3 10BASE-T, IEEE 802.3u 100BASE-TX e IEEE 802.3ab 1000BASE-T. </t>
  </si>
  <si>
    <t>AMM LOG 50</t>
  </si>
  <si>
    <t>**COMPOSIÇÃO BASEADA NA TABELA ORSE (SET/16) "697".</t>
  </si>
  <si>
    <t>CABO UTP 4 PARES CATEGORIA 5e</t>
  </si>
  <si>
    <t>PLUG MAIS DISTRIBUIDORA</t>
  </si>
  <si>
    <t>LIGIA</t>
  </si>
  <si>
    <t>ANTONIO</t>
  </si>
  <si>
    <t>25.211.602/0001/19</t>
  </si>
  <si>
    <t>(65)3632-9300</t>
  </si>
  <si>
    <t>AMM LOG 51</t>
  </si>
  <si>
    <t>**COMPOSIÇÃO BASEADA NA TABELA SINAPI (NOV/16) "83370".</t>
  </si>
  <si>
    <t xml:space="preserve">QUADRO PARA INSTALAÇÕES DE EQUIPAMENTOS DE TELEFONIA E LÓGICA, FABRICADO EM PVC, MOELO DE EMBUTIR, 40X40X13,5CM, COM ALETAS DE VENTILAÇÃO, COM PLACA FUNDO MÓVEL, que permitem a fixação de conectores e dispositivos de telefonia, dados </t>
  </si>
  <si>
    <t>LOJA ELETRICA LTDA</t>
  </si>
  <si>
    <t>17.155.342/0010-74</t>
  </si>
  <si>
    <t xml:space="preserve"> (31) 3218-8000</t>
  </si>
  <si>
    <t>lojaeletrica.com.br</t>
  </si>
  <si>
    <t>ELASTOBOR</t>
  </si>
  <si>
    <t xml:space="preserve">53.840.542/0002-10 </t>
  </si>
  <si>
    <t>(11)5525-9744</t>
  </si>
  <si>
    <t>elastobor.com.br</t>
  </si>
  <si>
    <t>ELETRICA CIDADE</t>
  </si>
  <si>
    <t>01.722.901/0001-50</t>
  </si>
  <si>
    <t>(34) 3256.4944</t>
  </si>
  <si>
    <t>eletricacidade.com.br</t>
  </si>
  <si>
    <t>AMM LOG 52</t>
  </si>
  <si>
    <t>**COMPOSIÇÃO BASEADA NO BOLETIM IPPUJ-Prefeitura Joinville (DEZ/15) "C10.76.50.05.070".</t>
  </si>
  <si>
    <t>SUPORTE PARA 5 CONECTORES RJ11/45 PARA QUADRO VDI</t>
  </si>
  <si>
    <t>CASA E CONSTRUÇÃO</t>
  </si>
  <si>
    <t xml:space="preserve">63.004.030.0030-20 </t>
  </si>
  <si>
    <t xml:space="preserve"> 4004-1444 </t>
  </si>
  <si>
    <t>cec.com.br</t>
  </si>
  <si>
    <t>AMM LOG 53</t>
  </si>
  <si>
    <t>**COMPOSIÇÃO BASEADA NO BOLETIM ORSE (SET/16) "11420".</t>
  </si>
  <si>
    <t>BLOCO TERMINAL PARA TELEFONE 10 PARES - BLOCO M10</t>
  </si>
  <si>
    <t>SERGIO</t>
  </si>
  <si>
    <t>AMM LOG 54</t>
  </si>
  <si>
    <t>**COMPOSIÇÃO BASEADA NO BOLETIM ORSE (SET/16) "9922".</t>
  </si>
  <si>
    <t>AMM LOG 55</t>
  </si>
  <si>
    <t>**COMPOSIÇÃO BASEADA NO BOLETIM ORSE (SET/16) "9534".</t>
  </si>
  <si>
    <t>PATH CORD CAT 5e, 2,5m, COM 2 RJ45 NAS EXTREMIDADES</t>
  </si>
  <si>
    <t>AMM LOG 56</t>
  </si>
  <si>
    <t>**COMPOSIÇÃO BASEADA NO BOLETIM SINAPI (DEZ/16) "73690".</t>
  </si>
  <si>
    <t>CABO TELEFONICO CCE - APL - 50, 4 PARES, USO EXTERNO</t>
  </si>
  <si>
    <t>AMM LOG 57</t>
  </si>
  <si>
    <t>**COMPOSIÇÃO BASEADA NO BOLETIM ORSE (SET/16) "714".</t>
  </si>
  <si>
    <t>ESPELHO PARA CAIXA 4X2" COM DUAS SAIDAS RJ45 (FEMEA), CAT 5e</t>
  </si>
  <si>
    <t>AMM LOG 58</t>
  </si>
  <si>
    <t>**COMPOSIÇÃO BASEADA NO BOLETIM ORSE (SET/16) "715".</t>
  </si>
  <si>
    <t>ESPELHO PARA CAIXA 4X2" COM UMA SAÍDA RJ45 (FEMEA), CAT 5e</t>
  </si>
  <si>
    <t>AMM LOG 59</t>
  </si>
  <si>
    <t>**COMPOSIÇÃO BASEADA NO BOLETIM ORSE (SET/16) "720".</t>
  </si>
  <si>
    <t>CONECTOR RJ45 FEMEA, CAT 5e</t>
  </si>
  <si>
    <t>AMM LOG 60</t>
  </si>
  <si>
    <t>**COMPOSIÇÃO BASEADA NA TABELA SINAPI (NOV/16) "91856".</t>
  </si>
  <si>
    <t>AMM LOG 61</t>
  </si>
  <si>
    <t>**COMPOSIÇÃO BASEADA NO BOLETIM ORSE (SET/16) "11230".</t>
  </si>
  <si>
    <t>PATH CORD CAT 5e, 1,5m, COM 2 RJ45 NAS EXTREMIDADES</t>
  </si>
  <si>
    <t>AMM LOG 62</t>
  </si>
  <si>
    <t>PATH CORD CAT 5e, 0,5m, COM 2 RJ45 NAS EXTREMIDADES</t>
  </si>
  <si>
    <t>AMM LOG 63</t>
  </si>
  <si>
    <t>**COMPOSIÇÃO BASEADA NO BOLETIM CIDADES/MT (SET/16) "CP0187".</t>
  </si>
  <si>
    <t>AMM LOG 64</t>
  </si>
  <si>
    <t>**COMPOSIÇÃO BASEADA NO BOLETIM CIDADES/MT (SET/16) "CP0201".</t>
  </si>
  <si>
    <t>AMM LOG 65</t>
  </si>
  <si>
    <t>**COMPOSIÇÃO BASEADA NO BOLETIM ORSE (SET/16) "762". Como a mão de obra na composição utilizada como referencia trata do fornecimento e instalação de 1M do insumo em questão e aqui o insumo cotado é vendido apenas em barra de 3m, o coeficiente da mão de obra utilizado nessa composição foi o da mão de obra da referencia multiplicado por 3X.</t>
  </si>
  <si>
    <t>ELETROCALHA PERFURADA GALVANIZADA DE 100 X 50 X 3000mm</t>
  </si>
  <si>
    <t>(65)3618-2500</t>
  </si>
  <si>
    <t>AMM LOG 66</t>
  </si>
  <si>
    <t xml:space="preserve">**COMPOSIÇÃO BASEADA NO BOLETIM ORSE (SET/16) "9113". </t>
  </si>
  <si>
    <t>T HORIZONTAL PARA ELETROCALHA PERFURADA GALVANIZADA DE 100 X 50 X 3000mm</t>
  </si>
  <si>
    <t>TO LIGADO MATERIAS ELETRICOS</t>
  </si>
  <si>
    <t>07.237.858/0001-13</t>
  </si>
  <si>
    <t>(65)3025-4300</t>
  </si>
  <si>
    <t>PARAFUSO CABEÇA LENTILHA 3/8" X 3/4"</t>
  </si>
  <si>
    <t>PORCA SEXTAVADA 3/8"</t>
  </si>
  <si>
    <t>ARRUELA LISA 3/8"</t>
  </si>
  <si>
    <t>AMM LOG 67</t>
  </si>
  <si>
    <t>T VERTICAL PARA ELETROCALHA PERFURADA GALVANIZADA DE 100 X 50 X 3000mm</t>
  </si>
  <si>
    <t>AMM LOG 68</t>
  </si>
  <si>
    <t xml:space="preserve">**COMPOSIÇÃO BASEADA NO BOLETIM ORSE (SET/16) "7878". </t>
  </si>
  <si>
    <t>EMENDA INTERNA PARA ELETROCLHA PERFURADA GALVANIZADA DE 100 X 50 X 3000mm</t>
  </si>
  <si>
    <t>AMM LOG 69</t>
  </si>
  <si>
    <t xml:space="preserve">**COMPOSIÇÃO BASEADA NO BOLETIM ORSE (SET/16) "726". </t>
  </si>
  <si>
    <t>TERMINAL DE FECHAMENTO PARA ELETROCALHA PERFURADA GALVANIZADA DE 100 X 50 3000mm</t>
  </si>
  <si>
    <t>AMM LOG 70</t>
  </si>
  <si>
    <t xml:space="preserve">**COMPOSIÇÃO BASEADA NO BOLETIM ORSE (SET/16) "724". </t>
  </si>
  <si>
    <t>SAÍDA LATERAL DE ELETROCALHA PERFURADA GALVANIZADA DE 100 X 50 X 3000mm PARA ELETRODUTO DE 1"</t>
  </si>
  <si>
    <t>AMM LOG 71</t>
  </si>
  <si>
    <t xml:space="preserve">**COMPOSIÇÃO BASEADA NO BOLETIM ORSE (SET/16) "11295". </t>
  </si>
  <si>
    <t>MÃO FRANCESA PARA ELETROCALHA PERFURADA GALVANIZADA DE 100 X 50 X 3000mm</t>
  </si>
  <si>
    <t>AMM LOG 72</t>
  </si>
  <si>
    <t xml:space="preserve">**COMPOSIÇÃO BASEADA NO BOLETIM ORSE (SET/16) "8439". </t>
  </si>
  <si>
    <t>MINI RACK DE PAREDE COM EQUIPAMENTO DE VENTILAÇÃO DE 8U PARA EQUIPAMENTOS</t>
  </si>
  <si>
    <t>UNICASERV</t>
  </si>
  <si>
    <t>07.709.614/0001-96</t>
  </si>
  <si>
    <t>(13) 3345-6015</t>
  </si>
  <si>
    <t>unicaserv.com.br</t>
  </si>
  <si>
    <t>PLENITUDE CABOS</t>
  </si>
  <si>
    <t>00.961.747/0001-06</t>
  </si>
  <si>
    <t>(11)2919-4027</t>
  </si>
  <si>
    <t>plenitudecabos.com.br</t>
  </si>
  <si>
    <t>AMM LOG 73</t>
  </si>
  <si>
    <t xml:space="preserve">SWITCH COM 8 PORTAS DE 10/100/1000Mbps E CAPACIDADE DE ROUTING/SWITCHING DE 10 Gbps. SUPORTE AOS PROTOCOLOS  IEEE 802.3 10BASE-T, IEEE 802.3u 100BASE-TX e IEEE 802.3ab 1000BASE-T. </t>
  </si>
  <si>
    <t>AMM LOG 74</t>
  </si>
  <si>
    <t xml:space="preserve">**COMPOSIÇÃO BASEADA NO BOLETIM ORSE (SET/16) "761". </t>
  </si>
  <si>
    <t>PACHT PAINEL DESCARREGADO 24 PORTAS, CAT 5e</t>
  </si>
  <si>
    <t>NET COMPUTADORES</t>
  </si>
  <si>
    <t>02.465.944/0001-60</t>
  </si>
  <si>
    <t>(19) 3481-2667</t>
  </si>
  <si>
    <t>netcomputadores.com.br</t>
  </si>
  <si>
    <t>AMM LOG 75</t>
  </si>
  <si>
    <t xml:space="preserve">**COMPOSIÇÃO BASEADA NO BOLETIM ORSE (SET/16) "10727". </t>
  </si>
  <si>
    <t>VOICE PAINEL 20 POSIÇÕES RJ45</t>
  </si>
  <si>
    <t>ITCOMTECH</t>
  </si>
  <si>
    <t>13.393.011/0001-20</t>
  </si>
  <si>
    <t xml:space="preserve"> (11) 2839.0446 </t>
  </si>
  <si>
    <t>itcomtech.com.br</t>
  </si>
  <si>
    <t>AMM LOG 76</t>
  </si>
  <si>
    <t xml:space="preserve">**COMPOSIÇÃO BASEADA NO BOLETIM ORSE (SET/16) "7841". </t>
  </si>
  <si>
    <t>CENTRAL TELEFONICA PABX, CAPACIDADE DE 2 LINHAS E 8 RAMAIS</t>
  </si>
  <si>
    <t>EBAA SHOP</t>
  </si>
  <si>
    <t>22.845.245/0001-52</t>
  </si>
  <si>
    <t xml:space="preserve"> (14)3471-7383</t>
  </si>
  <si>
    <t>ebaashop.com</t>
  </si>
  <si>
    <t>EXTRA</t>
  </si>
  <si>
    <t>07.170.938/0001-07</t>
  </si>
  <si>
    <t>4003-0363</t>
  </si>
  <si>
    <t>extra.com.br</t>
  </si>
  <si>
    <t>ELETRÔNICA SANTANA</t>
  </si>
  <si>
    <t xml:space="preserve">60.717.899/0001-90 </t>
  </si>
  <si>
    <t>(11) 2823-7066</t>
  </si>
  <si>
    <t>eletronicasantana.com.br</t>
  </si>
  <si>
    <t>AMM LOG 77</t>
  </si>
  <si>
    <t xml:space="preserve">**COMPOSIÇÃO BASEADA NO BOLETIM ORSE (SET/16) "8362". </t>
  </si>
  <si>
    <t>GUIA DE CABOS HORIZONTAIS FECHADOS</t>
  </si>
  <si>
    <t>AMM LOG 78</t>
  </si>
  <si>
    <t xml:space="preserve">**COMPOSIÇÃO BASEADA NO BOLETIM SEDOP-PA (OUT/15) "171056". </t>
  </si>
  <si>
    <t>RÉGUA DE TOMADAS PARA RACK - 6 TOMADAS 2P+T 10A - 1U</t>
  </si>
  <si>
    <t>AMM LOG 79</t>
  </si>
  <si>
    <t xml:space="preserve">**COMPOSIÇÃO BASEADA NO BOLETIM CIDADES/MT (FEV/14) "CP0104". </t>
  </si>
  <si>
    <t>AMM LOG 80</t>
  </si>
  <si>
    <t xml:space="preserve">SWITCH COM 16 PORTAS DE 10/100/1000Mbps E CAPACIDADE DE ROUTING/SWITCHING DE 10 Gbps. SUPORTE AOS PROTOCOLOS  IEEE 802.3 10BASE-T, IEEE 802.3u 100BASE-TX e IEEE 802.3ab 1000BASE-T. </t>
  </si>
  <si>
    <t>AMM LOG 81</t>
  </si>
  <si>
    <t>**COMPOSIÇÃO BASEADA NA TABELA ORSE (OUT/16) "7817". Obs.: Devido a falta de profissional qualificado como cabista (como na referência descreve), foi utilizado uma mão de obra com serviço semelhante.</t>
  </si>
  <si>
    <t>TOMADA RJ45 DUPLA COM CAIXA DE PASSAGEM 4x2" PARA EMBUTIR NO PISO, COM ESPELHO CROMADO</t>
  </si>
  <si>
    <t>AMM LOG 82</t>
  </si>
  <si>
    <t>**COMPOSIÇÃO BASEADA NA TABELA ORSE (SET/16) "242"</t>
  </si>
  <si>
    <t>VERGALHÃO ROSCA TOTAL 5/16'' (TIRANTE)</t>
  </si>
  <si>
    <t>AMM LOG 83</t>
  </si>
  <si>
    <t>**COMPOSIÇÃO BASEADA NO BOELTIM "SEDOP-PA" (OUT/15) "171276"</t>
  </si>
  <si>
    <t>CANTONEIRA ZZ</t>
  </si>
  <si>
    <t>CANTONEIRA ZZ - COTAÇÃO COM FRETE PARA 10 UNIDADES</t>
  </si>
  <si>
    <t>CANTONEIRA ZZ - EQUIVALENTE POR UNIDADE</t>
  </si>
  <si>
    <t>AMM LOG 84</t>
  </si>
  <si>
    <t>**COMPOSIÇÃO BASEADA NO BOLETIM "ORSE" (OUT/16) "7879"</t>
  </si>
  <si>
    <t>SUSPENSÃO VERTICAL PARA ELETROCALHA PERFURADA 100 X 50 mm</t>
  </si>
  <si>
    <t>AMM LOG 85</t>
  </si>
  <si>
    <t>**COMPOSIÇÃO BASEADA NO BOLETIM ORSE (SET/16) "11242".</t>
  </si>
  <si>
    <t>CONECTOR RJ45 (MACHO) P/ CABO CAT 5e</t>
  </si>
  <si>
    <t>AMM LOG 86</t>
  </si>
  <si>
    <t>MINI RACK DE PAREDE COM UNIDADE DE VENTILAÇÃO, COM 12U PARA INSTALAÇÃO DE EQUIPAMENTOS</t>
  </si>
  <si>
    <t>CENTRAL CABOS</t>
  </si>
  <si>
    <t xml:space="preserve">07.284.035/0001-49 </t>
  </si>
  <si>
    <t>(11) 3334-3710</t>
  </si>
  <si>
    <t>centralcabos.com.br</t>
  </si>
  <si>
    <t>AMM LOG 87</t>
  </si>
  <si>
    <t xml:space="preserve">**COMPOSIÇÃO BASEADA NO BOLETIM ORSE (OUT/16) "8443". </t>
  </si>
  <si>
    <t>COTOVELO RETO 90º PARA ELETROCALHA PERFURADA 100 X 50</t>
  </si>
  <si>
    <t xml:space="preserve">PATRIANE </t>
  </si>
  <si>
    <t>PIZZATTO MATERIAIS ELÉTRICOS</t>
  </si>
  <si>
    <t>AMM LOG 88</t>
  </si>
  <si>
    <t>**COMPOSIÇÃO BASEADA NO BOLETIM ORSE (SET/16) "765".</t>
  </si>
  <si>
    <t>ELETROCALHA PERFURADA GALVANIZADA DE 50 X 50 X 3000mm</t>
  </si>
  <si>
    <t>AMM LOG 89</t>
  </si>
  <si>
    <t xml:space="preserve">**COMPOSIÇÃO BASEADA NO BOLETIM ORSE (SET/16) "752". </t>
  </si>
  <si>
    <t>EMENDA INTERNA PARA ELETROCLHA PERFURADA GALVANIZADA DE 50 X 50 X 3000mm</t>
  </si>
  <si>
    <t>AMM LOG 90</t>
  </si>
  <si>
    <t>SAÍDA LATERAL DE ELETROCALHA PERFURADA GALVANIZADA PARA ELETRODUTO DE 1"</t>
  </si>
  <si>
    <t>AMM LOG 91</t>
  </si>
  <si>
    <t xml:space="preserve">**COMPOSIÇÃO BASEADA NO BOLETIM ORSE (OUT/16) "8689". </t>
  </si>
  <si>
    <t>COTOVELO RETO 90 º PARA ELETROCALHA 50 X 50</t>
  </si>
  <si>
    <t>AMM LOG 92</t>
  </si>
  <si>
    <t xml:space="preserve">**COMPOSIÇÃO BASEADA NO BOLETIM ORSE (OUT/16) "11287". </t>
  </si>
  <si>
    <t>CURVA VERTICAL DE 90 º PARA ELETROCALHA DE 50 X 50</t>
  </si>
  <si>
    <t>SELANTE POLIURETANO EQUIVALENTE POR "ML"</t>
  </si>
  <si>
    <t>SINAPI</t>
  </si>
  <si>
    <t>COMPONENTE</t>
  </si>
  <si>
    <t>VALOR UNITÁRIO</t>
  </si>
  <si>
    <t>VALOR POR ML</t>
  </si>
  <si>
    <t>SELANTE POLIURETANO EQUIVALENTE POR "L"</t>
  </si>
  <si>
    <t>AMM SPDA 22</t>
  </si>
  <si>
    <t>**COMPOSIÇÃO DA MÃO DE OBRA BASEADA NO BOLETIM ORSE (OUT/2016) "10908".</t>
  </si>
  <si>
    <t>VERGALHÃO GALVANIZADO A FOGO 3/8" X 3,00m (RE-BAR)</t>
  </si>
  <si>
    <t>AMM SPDA 23</t>
  </si>
  <si>
    <t>**COMPOSIÇÃO DA MÃO DE OBRA BASEADA NO BOLETIM SINAPI (NOV/2016) "83377".</t>
  </si>
  <si>
    <t>CLIPS GALVANIZADO 3/8"</t>
  </si>
  <si>
    <t>AMM SPDA 24</t>
  </si>
  <si>
    <t>**COMPOSIÇÃO DA MÃO DE OBRA BASEADA NO BOLETIM SINAPI (OUT/2016) "10694".</t>
  </si>
  <si>
    <t>CONECTOR EM LATÃO TIPO MINI-GAR PARA CABOS DE 16 A 50MM²</t>
  </si>
  <si>
    <t>AMM SPDA 25</t>
  </si>
  <si>
    <t>**COMPOSIÇÃO BASEADA NAS TABELA SINAPI (09/2015) "84682". A COMPOSIÇÃO UTILIZADA COMO REFERÊNCIA, FORNECE A MÃO DE OBRA POR "METRO" DO INSUMO, COMO ESTA COMPOSIÇÃO UTILIZA O INSUMO EM "KG" FOI FEITA REGRA DE TRÊS PARA OBTER A MÃO DE OBRA POR KG.</t>
  </si>
  <si>
    <t>AMM SPDA 26</t>
  </si>
  <si>
    <t>FORNECIMENTO E INSTALAÇÃO DE SUPORTE ISOLADOR SIMPLES DIAMETRO NOMINAL 5/16", COM ROSCA SOBERBA (INSTALADO EM PLACA CIMENTÍCIA)</t>
  </si>
  <si>
    <t>PARAFUSO AUTO BROCANTE 3/16 X 2"</t>
  </si>
  <si>
    <t>PARAFUSO AUOBROCANTE 3/16" X 2" (100 unidades)</t>
  </si>
  <si>
    <t xml:space="preserve">00.776.574/0006-60 </t>
  </si>
  <si>
    <t>(11) 4003-5544</t>
  </si>
  <si>
    <t>A MEGA LOJA</t>
  </si>
  <si>
    <t>65.640.591/0001-07</t>
  </si>
  <si>
    <t>(16) 3516-1462</t>
  </si>
  <si>
    <t>amegaloja.com.br</t>
  </si>
  <si>
    <t>EQUIVALENTE POR UNIDADE - PARAFUSO AUOBROCANTE 3/16" X 2"</t>
  </si>
  <si>
    <t>FRETE CORREIOS - PARAFUSO AUOBROCANTE 3/16" X 2" (100 unidades)</t>
  </si>
  <si>
    <t xml:space="preserve">FRETE CORREIOS EQUIVALENTE POR UNIDADE - PARAFUSO AUOBROCANTE 3/16" X 2" </t>
  </si>
  <si>
    <t>PARAFUSO AUOBROCANTE 3/16" X 2" - VALOR FINAL POR UNIDADE</t>
  </si>
  <si>
    <t>AMM SPDA 27</t>
  </si>
  <si>
    <t>FORNECIMENTO E INSTALAÇÃO DE SUPORTE ISOLADOR REFORÇADO DIAMETRO NOMINAL 5/16", COM ROSCA SOBERBA (INSTALADO EM PLACA CIMENTÍCIA)</t>
  </si>
  <si>
    <t>AMM SPDA 28</t>
  </si>
  <si>
    <t>FORNECIMENTO E INSTALAÇÃO DE TERMINAL AÉREO EM AÇO GALVANIZADO COM BASE DE FIXAÇÃO H=35CM (INSTALAÇÃO EM PLACA CIMENTÍCIA)</t>
  </si>
  <si>
    <t>AMM SPDA 29</t>
  </si>
  <si>
    <t>FORNECIMENTO E INSTALAÇÃO DE ISOLADOR PARA CANTO 90° ROSCA SOBERBA EM FG COM ISOLADOR (INSTALADO EM PLACA CIMENTÍCIA)</t>
  </si>
  <si>
    <t>AMM SPDA 30</t>
  </si>
  <si>
    <t xml:space="preserve">**COMPOSIÇÃO BASEADA NO BOLETIM "ORSE" (OUT/2016) "7928". </t>
  </si>
  <si>
    <t>AMM SPDA 31</t>
  </si>
  <si>
    <t>AMM SPDA 32</t>
  </si>
  <si>
    <t>AMM SPDA 33</t>
  </si>
  <si>
    <t>**COMPOSIÇÃO BASEADA NO BOLETIM ORSE (JUL/16) "8894"</t>
  </si>
  <si>
    <t>DIRCEU</t>
  </si>
  <si>
    <t>TO LIGADO MATERIAS ELÉTRICOS</t>
  </si>
  <si>
    <t>PATRIANE</t>
  </si>
  <si>
    <t>THIAGO</t>
  </si>
  <si>
    <t>PETEL CUIABÁ</t>
  </si>
  <si>
    <t>08.139.615/0002-96</t>
  </si>
  <si>
    <t>(65) 3046-4500</t>
  </si>
  <si>
    <t xml:space="preserve">BARRA CHATA DE ALUMÍNIO 3/4" X 1/4" </t>
  </si>
  <si>
    <t>TRATOR DE PNEUS COM POTÊNCIA DE 122 CV, TRAÇÃO 4X4, COM VASSOURA MECÂNICA ACOPLADA - CHP DIURNO.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</si>
  <si>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</si>
  <si>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</si>
  <si>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</si>
  <si>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</si>
  <si>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CHP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</si>
  <si>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</si>
  <si>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</si>
  <si>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</si>
  <si>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</si>
  <si>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</si>
  <si>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</si>
  <si>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</si>
  <si>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</si>
  <si>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</si>
  <si>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</si>
  <si>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</si>
  <si>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</si>
  <si>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</si>
  <si>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</si>
  <si>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</si>
  <si>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CHP DIURNO. AF_03/2017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</si>
  <si>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</si>
  <si>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</si>
  <si>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</si>
  <si>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</si>
  <si>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</si>
  <si>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</si>
  <si>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</si>
  <si>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</si>
  <si>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</si>
  <si>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</si>
  <si>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</si>
  <si>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</si>
  <si>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</si>
  <si>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</si>
  <si>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</si>
  <si>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AGREGADO RECICLADO (RCD), CLASSE A, CINZA, TIPO RACHAO RECICLADO</t>
  </si>
  <si>
    <t>(COMPOSIÇÃO REPRESENTATIVA) EXECUÇÃO DE ESCADA EM CONCRETO ARMADO, MOLDADA IN LOCO, FCK = 25 MPA. AF_02/2017</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</si>
  <si>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</si>
  <si>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</si>
  <si>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CONCRETO BETUMINOSO USINADO A QUENTE (CBUQ) PARA PAVIMENTACAO ASFALTICA, PADRAO DNIT, PARA BINDER, COM CAP 50/70 - AQUISICAO POSTO USINA</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</si>
  <si>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</si>
  <si>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</si>
  <si>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</si>
  <si>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</si>
  <si>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</si>
  <si>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</si>
  <si>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</si>
  <si>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</si>
  <si>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EM LOCAIS COM NIVEL BAIXO DE INTERFERÊNCIA. AF_03/2017</t>
  </si>
  <si>
    <t>FRESAGEM DE PAVIMENTO ASFÁLTICO, EM LOCAIS COM NIVEL ALTO DE INTERFERÊNCIA. AF_03/2017</t>
  </si>
  <si>
    <t>CAIXA PARA MEDIDOR MONOFASICO, EM POLICARBONATO (TERMOPLASTICO), COM DISJUNTOR</t>
  </si>
  <si>
    <t>MANTA DE POLIETILENO EXPANDIDO COM 1 FACE METALIZADA PARA SUBCOBERTURA, E = *5* MM</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</si>
  <si>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</si>
  <si>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</si>
  <si>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</si>
  <si>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QUADRO DE DISTRIBUICAO, COM BARRAMENTO TERRA / NEUTRO,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</si>
  <si>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</si>
  <si>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</si>
  <si>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</si>
  <si>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EMBUTIR, PARA 4 DISJUNTORES DIN</t>
  </si>
  <si>
    <t>QUADRO DE DISTRIBUICAO, SEM BARRAMENTO, EM PVC, DE EMBUTIR,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</si>
  <si>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</si>
  <si>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</si>
  <si>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</si>
  <si>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SEM BARRAMENTO, EM PVC, DE SOBREPOR, PARA 4 DISJUNTORES DIN</t>
  </si>
  <si>
    <t>QUADRO DE DISTRIBUICAO, SEM BARRAMENTO, EM PVC, DE SOBREPOR, PARA 8 DISJUNTORES DIN</t>
  </si>
  <si>
    <t>JOSE</t>
  </si>
  <si>
    <t>FAGNER</t>
  </si>
  <si>
    <t>PLANTIO DE PALMEIRA EM CAVAS DE 80X80X80 CM - PALMEIRA SEAFORTIA</t>
  </si>
  <si>
    <t>**COMPOSIÇÃO BASEADA NA TABELA SINAPI, CODIGO 73967/2, MARÇO 2017.</t>
  </si>
  <si>
    <t>MUDA PALMEIRA SEAFORTIA</t>
  </si>
  <si>
    <t>RENATA CAMPOS</t>
  </si>
  <si>
    <t>PLANTIO DE ARVORE REGIONAL, ALTURA MAIOR QUE 2,00M, EM CAVAS DE 80X80X80CM - FICUS</t>
  </si>
  <si>
    <t>MUDA DE FICUS</t>
  </si>
  <si>
    <t>PLANTIO DE ARBUSTO COM ALTURA 50 A 100CM, EM CAVA DE 60X60X60CM - HELICÔNIA</t>
  </si>
  <si>
    <t>**COMPOSIÇÃO BASEADA NA TABELA SINAPI, CODIGO 85178, MARÇO 2017.</t>
  </si>
  <si>
    <t>MUDA DE HELICÔNIA</t>
  </si>
  <si>
    <t>PLANTIO DE ARBUSTO COM ALTURA 50 A 100CM, EM CAVA DE 60X60X60CM - AGAVE ROSETA</t>
  </si>
  <si>
    <t>MUDA DE AGAVE ROSETA</t>
  </si>
  <si>
    <t>PLANTIO DE PALMEIRA EM CAVAS DE 80X80X80 CM - PALMEIRA LEQUE-DE-FINJI</t>
  </si>
  <si>
    <t>MUDA PALMEIRA LEQUE-DE-FINJI</t>
  </si>
  <si>
    <t>AMM PAI 006</t>
  </si>
  <si>
    <t xml:space="preserve">PLANTIO DE FORRAÇÃO EM CANTEIRO DE 25CM DE PROFUNDIDADE - BEIJO TURCO  </t>
  </si>
  <si>
    <t>**COMPOSIÇÃO BASEADA NA TCPO, CODIGO 02 930.8.5, TCPO 13ed. O QUANTITATIVO DO FERTILIZANTE ORGÂNICO COMPOSTO, CLASSE A, TEVE COMO REFERÊNCIA A COMPOSIÇÃO 85179 DA TABELA SINAPI, MARÇO 2017.</t>
  </si>
  <si>
    <t>MUDA BEIJO TURCO</t>
  </si>
  <si>
    <t>C O O R D E N A Ç Ã O   T É C N I C A   E   D E   P R O J E T O S</t>
  </si>
  <si>
    <t>C O M P O S I Ç Ã O   D E   P R E Ç O S  A C A D E M I A   D A    3º I D A D E</t>
  </si>
  <si>
    <t>COTAÇÃO DE MERCADO - EMPRESAS CONSULTADAS</t>
  </si>
  <si>
    <t>MATERIAL</t>
  </si>
  <si>
    <t>Cot. A</t>
  </si>
  <si>
    <t>Cot. B</t>
  </si>
  <si>
    <t>Cot. C</t>
  </si>
  <si>
    <t>ALONGADOR</t>
  </si>
  <si>
    <t>ROTAÇÃO DUPLA DIAGONAL DUPLO</t>
  </si>
  <si>
    <t>03</t>
  </si>
  <si>
    <t>ROTAÇÃO VERTICAL DUPLA</t>
  </si>
  <si>
    <t>04</t>
  </si>
  <si>
    <t>SURF DUPLO</t>
  </si>
  <si>
    <t>05</t>
  </si>
  <si>
    <t>PRESSÃO DE PERNAS DUPLO</t>
  </si>
  <si>
    <t>06</t>
  </si>
  <si>
    <t>ESKI</t>
  </si>
  <si>
    <t>07</t>
  </si>
  <si>
    <t>SIMULADOR DE CAVALGADA</t>
  </si>
  <si>
    <t>08</t>
  </si>
  <si>
    <t>REMADA SENTADA</t>
  </si>
  <si>
    <t>09</t>
  </si>
  <si>
    <t>SIMULADOR DE CAMINHADA</t>
  </si>
  <si>
    <t>10</t>
  </si>
  <si>
    <t>MULTI-EXERCITADOR</t>
  </si>
  <si>
    <t>11</t>
  </si>
  <si>
    <t>PLACA ORIENTATIVA</t>
  </si>
  <si>
    <t>TOTAL POR EMPRESA</t>
  </si>
  <si>
    <t>INFORMAÇÕES REFERENTE AS EMPRESAS CONSULTADAS PARA COTAÇÃO DE COMPOSIÇÃO - ACADEMIA DA TERCEIRA IDADE</t>
  </si>
  <si>
    <t>ACADEMIA DA 3° IDADE</t>
  </si>
  <si>
    <t>MILLA EQUIPAMENTOS</t>
  </si>
  <si>
    <t>10.555.495/0001-79</t>
  </si>
  <si>
    <t>(19) 3363-1051</t>
  </si>
  <si>
    <t>TATIANA</t>
  </si>
  <si>
    <t>TCM ESPORTES</t>
  </si>
  <si>
    <t>15.533.849/0001-06</t>
  </si>
  <si>
    <t>(44) 3222-4620</t>
  </si>
  <si>
    <t>VALÉRIA</t>
  </si>
  <si>
    <t>SELVA EQUIPAMENTOS</t>
  </si>
  <si>
    <t>15.370.218/0001-05</t>
  </si>
  <si>
    <t>(11) 4098-1869</t>
  </si>
  <si>
    <t>AMM EQUIP 01</t>
  </si>
  <si>
    <t>FORNECIMENTO E INSTALAÇÃO - ALONGADOR</t>
  </si>
  <si>
    <t>AMM EQUIP 02</t>
  </si>
  <si>
    <t>FORNECIMENTO E INSTALAÇÃO - ROTAÇÃO DUPLA DIAGONAL</t>
  </si>
  <si>
    <t>AMM EQUIP 03</t>
  </si>
  <si>
    <t>FORNECIMENTO E INSTALAÇÃO - ROTAÇÃO VERTICAL DUPLA</t>
  </si>
  <si>
    <t>AMM EQUIP 04</t>
  </si>
  <si>
    <t>FORNECIMENTO E INSTALAÇÃO - SURF DUPLO</t>
  </si>
  <si>
    <t>AMM EQUIP 05</t>
  </si>
  <si>
    <t>FORNECIMENTO E INSTALAÇÃO - PRESSÃO DE PERNAS DUPLO</t>
  </si>
  <si>
    <t>AMM EQUIP 06</t>
  </si>
  <si>
    <t>FORNECIMENTO E INSTALAÇÃO - ESKI</t>
  </si>
  <si>
    <t>AMM EQUIP 07</t>
  </si>
  <si>
    <t>FORNECIMENTO E INSTALAÇÃO - SIMULADOR DE CAVALGADA</t>
  </si>
  <si>
    <t>AMM EQUIP 08</t>
  </si>
  <si>
    <t>FORNECIMENTO E INSTALAÇÃO - REMADA SENTADA</t>
  </si>
  <si>
    <t>AMM EQUIP 09</t>
  </si>
  <si>
    <t>FORNECIMENTO E INSTALAÇÃO - SIMULADOR DE CAMINHADA</t>
  </si>
  <si>
    <t>AMM EQUIP 10</t>
  </si>
  <si>
    <t>FORNECIMENTO E INSTALAÇÃO - MULTI EXERCITADOR</t>
  </si>
  <si>
    <t>AMM EQUIP 11</t>
  </si>
  <si>
    <t>FORNECIMENTO E INSTALAÇÃO - PLACA ORIENTATIVA</t>
  </si>
  <si>
    <t>AMM ACADEMIA 001</t>
  </si>
  <si>
    <t>FORNECIMENTO E INSTALAÇÃO  DA ACADEMIA DA 3° IDADE</t>
  </si>
  <si>
    <t>F O R N E C I M E N T O   E   I N S T A L A Ç Ã O    D O S    E Q U I P A M E N T O S</t>
  </si>
  <si>
    <t>V. MEDIANO</t>
  </si>
  <si>
    <t>CARROSEL</t>
  </si>
  <si>
    <t>GANGORRA EM PÉ</t>
  </si>
  <si>
    <t>ESCALADA</t>
  </si>
  <si>
    <t>MULTI INFANTIL COM 5 BRINQUEDOS CONJUGADO</t>
  </si>
  <si>
    <t>COTAÇÃO DE MERCADO COM VALOR REFERENTE A EPOCA DO BOLETIM BASE DO ORÇAMENTO FEVEREIRO/2014 (RETROAGIDAS COM INDICE DO INCC)</t>
  </si>
  <si>
    <t>EQ. INFANTIL 01</t>
  </si>
  <si>
    <t>CARROSEL INCLUSIVE BASE DE SUPORTE E INSTALAÇÃO</t>
  </si>
  <si>
    <t xml:space="preserve">CARROSEL  </t>
  </si>
  <si>
    <t>AMM BASE 004</t>
  </si>
  <si>
    <t>BASE PARA SUPORTE DOS EQUIPAMENTOS PARQUE INFANTIL - TIPO 02</t>
  </si>
  <si>
    <t>EQ. INFANTIL 02</t>
  </si>
  <si>
    <t>GANGORRA EM PÉ INCLUSIVE BASE DE SUPORTE E INSTALAÇÃO</t>
  </si>
  <si>
    <t>EQ. INFANTIL 03</t>
  </si>
  <si>
    <t>ESCALADA INCLUSIVE BASE DE SUPORTE E INSTALAÇÃO</t>
  </si>
  <si>
    <t>EQ. INFANTIL 04</t>
  </si>
  <si>
    <t>MULTI INFANTIL COM 5 BRINQUEDOS CONJUGADO INCLUSIVE BASE DE SUPORTE E INSTALAÇÃO</t>
  </si>
  <si>
    <t>AMM BASE 003</t>
  </si>
  <si>
    <t>BASE PARA SUPORTE DOS EQUIPAMENTOS PARQUE INFANTIL - TIPO 01</t>
  </si>
  <si>
    <t>AMM BASE 005</t>
  </si>
  <si>
    <t>AMM ACADEMIA 01</t>
  </si>
  <si>
    <t xml:space="preserve">ACADEMIA AO AR LIVRE </t>
  </si>
  <si>
    <t>EQ. 01</t>
  </si>
  <si>
    <t>ALONGADOR INCLUSIVE BASE DE SUPORTE E INSTALAÇÃO</t>
  </si>
  <si>
    <t>EQ. 02</t>
  </si>
  <si>
    <t>ROTAÇÃO DUPLA DIAGONAL DUPLO INCLUSIVE BASE DE SUPORTE E INSTALAÇÃO</t>
  </si>
  <si>
    <t>EQ. 03</t>
  </si>
  <si>
    <t>ROTAÇÃO VERTICAL DUPLA INCLUSIVE BASE DE SUPORTE E INSTALAÇÃO</t>
  </si>
  <si>
    <t>EQ. 04</t>
  </si>
  <si>
    <t>SURF DUPLO INCLUSIVE BASE DE SUPORTE E INSTALAÇÃO</t>
  </si>
  <si>
    <t>EQ. 05</t>
  </si>
  <si>
    <t>PRESSÃO DE PERNAS DUPLO INCLUSIVE BASE DE SUPORTE E INSTALAÇÃO</t>
  </si>
  <si>
    <t>EQ. 06</t>
  </si>
  <si>
    <t>ESKI INCLUSIVE BASE DE SUPORTE E INSTALAÇÃO</t>
  </si>
  <si>
    <t>EQ. 07</t>
  </si>
  <si>
    <t>SIMULADOR DE CAVALGADA INCLUSIVE BASE DE SUPORTE E INSTALAÇÃO</t>
  </si>
  <si>
    <t>EQ. 08</t>
  </si>
  <si>
    <t>REMADA SENTADA INCLUSIVE BASE DE SUPORTE E INSTALAÇÃO</t>
  </si>
  <si>
    <t>EQ. 09</t>
  </si>
  <si>
    <t>SIMULADOR DE CAMINHADA INCLUSIVE BASE DE SUPORTE E INSTALAÇÃO</t>
  </si>
  <si>
    <t>EQ. 10</t>
  </si>
  <si>
    <t>MULTI-EXERCITADOR INCLUSIVE BASE DE SUPORTE E INSTALAÇÃO</t>
  </si>
  <si>
    <t>AMM INFANTIL 01</t>
  </si>
  <si>
    <t>PARQUE INFANTIL</t>
  </si>
  <si>
    <t>AMM PAI 007</t>
  </si>
  <si>
    <t>AMM PAI 008</t>
  </si>
  <si>
    <t>AMM PAI 009</t>
  </si>
  <si>
    <t xml:space="preserve">MODALIDADE: </t>
  </si>
  <si>
    <t xml:space="preserve">C O M P O S I Ç Ã O   D E   P R E Ç O S   - P L A Y G R O U N D </t>
  </si>
  <si>
    <t>MULTI INFANTIL</t>
  </si>
  <si>
    <t>GANGORRA</t>
  </si>
  <si>
    <t>ESCALADA OU TREPA-TREPA</t>
  </si>
  <si>
    <t>GIRA-GIRA OU CARROSSEL</t>
  </si>
  <si>
    <t>BALANÇO</t>
  </si>
  <si>
    <t>INFORMAÇÕES REFERENTE AS EMPRESAS CONSULTADAS PARA COTAÇÃO DE COMPOSIÇÃO - PARQUE INFANTIL</t>
  </si>
  <si>
    <t>PARQUE INFANTIL (MULTI INFANTIL, GANGORRA, ESCALADA, GIRA-GIRA E BALANÇO)</t>
  </si>
  <si>
    <t>AMM PARQUE 01</t>
  </si>
  <si>
    <t>FORNECIMENTO E INSTALAÇÃO - MULTI INFANTIL</t>
  </si>
  <si>
    <t>MEMÓRIA DE CÁLCULO - MULTI INFANTIL</t>
  </si>
  <si>
    <t>CÁLCULO</t>
  </si>
  <si>
    <t>CONFORME PROJETO ARQUITETÔNICO</t>
  </si>
  <si>
    <t>ESCAVACAO MANUAL DE VALA EM  MATERIAL DE 1A CATEGORIA ATE 1,5M EXCLUINDO ESGOTAMENTO / ESCORAMENTO</t>
  </si>
  <si>
    <t>CONCRETO FCK=15MPA, VIRADO EM BETONEIRA, SEM LANCAMENTO, COM IMPERMEAB ILIZANTE</t>
  </si>
  <si>
    <t>AMM PARQUE 02</t>
  </si>
  <si>
    <t>FORNECIMENTO E INSTALAÇÃO - GANGORRA</t>
  </si>
  <si>
    <t>MEMÓRIA DE CÁLCULO - GANGORRA</t>
  </si>
  <si>
    <t>AMM PARQUE 03</t>
  </si>
  <si>
    <t>FORNECIMENTO E INSTALAÇÃO - ESCALADA OU TREPA-TREPA</t>
  </si>
  <si>
    <t>MEMÓRIA DE CÁLCULO - ESCALADA OU TREPA-TREPA</t>
  </si>
  <si>
    <t>AMM PARQUE 04</t>
  </si>
  <si>
    <t>FORNECIMENTO E INSTALAÇÃO - GIRA GIRA OU CARROSSEL</t>
  </si>
  <si>
    <t>AMM PARQUE 05</t>
  </si>
  <si>
    <t>FORNECIMENTO E INSTALAÇÃO - ESCORREGADOR</t>
  </si>
  <si>
    <t>73965/010</t>
  </si>
  <si>
    <t>73983/001</t>
  </si>
  <si>
    <t>92873</t>
  </si>
  <si>
    <t>88316</t>
  </si>
  <si>
    <t>**COMPOSIÇÃO BASEADA NO CATÁLOGO SCO (RIO DE JANEIRO), CÓD. PJ 24.13.1000 - MÃO DE OBRA</t>
  </si>
  <si>
    <t>MEMÓRIA DE CÁLCULO - GIRA GIRA OU CARROSSEL</t>
  </si>
  <si>
    <t>FORNECIMENTO E INSTALAÇÃO - BALANÇO</t>
  </si>
  <si>
    <t>AMM PARQUE 001</t>
  </si>
  <si>
    <t>FORNECIMENTO E INSTALAÇÃO  DO PLAYGROUND</t>
  </si>
  <si>
    <t>PLAYGROUND</t>
  </si>
  <si>
    <t>ACADEMIA DA 3 IDADE</t>
  </si>
  <si>
    <t>ASSENTAMENTO SIMPLES DE TUBOS DE FERRO FUNDIDO (FOFO) C/ JUNTA ELASTICA -  DN 75 MM - INCLUSIVE TRANSPORTE</t>
  </si>
  <si>
    <t>ASSENTAMENTO SIMPLES DE TUBOS DE FERRO FUNDIDO (FOFO) C/ JUNTA ELASTICA - DN 100 - INCLUSIVE TRANSPORTE</t>
  </si>
  <si>
    <t>ASSENTAMENTO SIMPLES DE TUBOS DE FERRO FUNDIDO (FOFO) C/ JUNTA ELASTICA - DN 150 - INCLUSIVE TRANSPORTE</t>
  </si>
  <si>
    <t>ASSENTAMENTO SIMPLES DE TUBOS DE FERRO FUNDIDO (FOFO) C/ JUNTA ELASTICA - DN 200 - INCLUSIVE TRANSPORTE</t>
  </si>
  <si>
    <t>ASSENTAMENTO SIMPLES DE TUBOS DE FERRO FUNDIDO (FOFO) C/ JUNTA ELASTICA - DN 250 MM - INCLUSIVE TRANSPORTE</t>
  </si>
  <si>
    <t>ASSENTAMENTO SIMPLES DE TUBOS DE FERRO FUNDIDO (FOFO) C/ JUNTA ELASTICA - DN 300 - INCLUSIVE TRANSPORTE</t>
  </si>
  <si>
    <t>ASSENTAMENTO SIMPLES DE TUBOS DE FERRO FUNDIDO (FOFO) C/ JUNTA ELASTICA - DN 350 MM - INCLUSIVE TRANSPORTE</t>
  </si>
  <si>
    <t>ASSENTAMENTO SIMPLES DE TUBOS DE FERRO FUNDIDO (FOFO) C/ JUNTA ELASTICA - DN 400 MM - INCLUSIVE TRANSPORTE</t>
  </si>
  <si>
    <t>ASSENTAMENTO SIMPLES DE TUBOS DE FERRO FUNDIDO (FOFO) C/ JUNTA ELASTICA - DN 450 MM - INCLUSIVE TRANSPORTE</t>
  </si>
  <si>
    <t>ASSENTAMENTO SIMPLES DE TUBOS DE FERRO FUNDIDO (FOFO) C/ JUNTA ELASTICA - DN 500 MM - INCLUSIVE TRANSPORTE</t>
  </si>
  <si>
    <t>ASSENTAMENTO SIMPLES DE TUBOS DE FERRO FUNDIDO (FOFO) C/ JUNTA ELASTICA - DN 600 MM - INCLUSIVE TRANSPORTE</t>
  </si>
  <si>
    <t>ASSENTAMENTO SIMPLES DE TUBOS DE FERRO FUNDIDO (FOFO) C/ JUNTA ELASTICA - DN 700 MM - INCLUSIVE TRANSPORTE</t>
  </si>
  <si>
    <t>ASSENTAMENTO SIMPLES DE TUBOS DE FERRO FUNDIDO (FOFO) C/ JUNTA ELASTICA - DN 800 MM - INCLUSIVE TRANSPORTES</t>
  </si>
  <si>
    <t>ASSENTAMENTO SIMPLES DE TUBOS DE FERRO FUNDIDO (FOFO) C/ JUNTA ELASTICA - DN 900 MM - INCLUSIVE TRANSPORTE</t>
  </si>
  <si>
    <t>ASSENTAMENTO SIMPLES DE TUBOS DE FERRO FUNDIDO (FOFO) C/ JUNTA ELASTICA - DN 1000 MM - INCLUSIVE TRANSPORTE</t>
  </si>
  <si>
    <t>ASSENTAMENTO SIMPLES DE TUBOS DE FERRO FUNDIDO (FOFO) C/ JUNTA ELASTICA - DN 1100 MM - INCLUSIVE TRANSPORTE</t>
  </si>
  <si>
    <t>ASSENTAMENTO SIMPLES DE TUBOS DE FERRO FUNDIDO (FOFO) C/ JUNTA ELASTICA - DN 1200 MM - INCLUSIVE TRANSPORTE</t>
  </si>
  <si>
    <t>ASSENTAMENTO SIMPLES DE TUBOS DE FERRO FUNDIDO (FOFO), COM JUNTA ELASTICA, DN 50 MM.</t>
  </si>
  <si>
    <t>ASSENTAMENTO TUBO PVC COM JUNTA ELASTICA, DN 1000 MM - (OU RPVC, OU PVC DEFOFO, OU PRFV) - PARA AGUA.</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</si>
  <si>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</si>
  <si>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</si>
  <si>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</si>
  <si>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</si>
  <si>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</si>
  <si>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</si>
  <si>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</si>
  <si>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</si>
  <si>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</si>
  <si>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</si>
  <si>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</si>
  <si>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</si>
  <si>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</si>
  <si>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</si>
  <si>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</si>
  <si>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</si>
  <si>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</si>
  <si>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</si>
  <si>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</si>
  <si>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</si>
  <si>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</si>
  <si>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</si>
  <si>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</si>
  <si>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</si>
  <si>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</si>
  <si>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</si>
  <si>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</si>
  <si>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</si>
  <si>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</si>
  <si>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</si>
  <si>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</si>
  <si>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</si>
  <si>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</si>
  <si>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</si>
  <si>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</si>
  <si>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</si>
  <si>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</si>
  <si>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</si>
  <si>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</si>
  <si>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</si>
  <si>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</si>
  <si>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</si>
  <si>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</si>
  <si>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</si>
  <si>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</si>
  <si>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</si>
  <si>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</si>
  <si>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</si>
  <si>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</si>
  <si>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</si>
  <si>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</si>
  <si>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</si>
  <si>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</si>
  <si>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</si>
  <si>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</si>
  <si>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</si>
  <si>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</si>
  <si>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</si>
  <si>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TUBO DE PEAD CORRUGADO DE DUPLA PAREDE PARA REDE COLETORA DE ESGOTO, DN 900 MM, JUNTA ELÁSTICA INTEGRADA, INSTALADO EM LOCAL COM NÍVEL BAIXO DE INTERFERÊNCIAS - FORNECIMENTO E ASSENTAMENTO.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</si>
  <si>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</si>
  <si>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</si>
  <si>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</si>
  <si>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</si>
  <si>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</si>
  <si>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TUBO DE PEAD CORRUGADO DE DUPLA PAREDE PARA REDE COLETORA DE ESGOTO, DN 1500 MM, JUNTA ELÁSTICA INTEGRADA, INSTALADO EM LOCAL COM NÍVEL BAIXO DE INTERFERÊNCIAS - FORNECIMENTO E ASSENTAMENTO.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</si>
  <si>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</si>
  <si>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</si>
  <si>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</si>
  <si>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</si>
  <si>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</si>
  <si>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</si>
  <si>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</si>
  <si>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TUBO DE PEAD CORRUGADO DE DUPLA PAREDE PARA REDE COLETORA DE ESGOTO, DN 900 MM, JUNTA ELÁSTICA INTEGRADA, INSTALADO EM LOCAL COM NÍVEL ALTO DE INTERFERÊNCIAS - FORNECIMENTO E ASSENTAMENTO.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</si>
  <si>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</si>
  <si>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</si>
  <si>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</si>
  <si>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</si>
  <si>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</si>
  <si>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TUBO DE PEAD CORRUGADO DE DUPLA PAREDE PARA REDE COLETORA DE ESGOTO, DN 1500 MM, JUNTA ELÁSTICA INTEGRADA, INSTALADO EM LOCAL COM NÍVEL ALTO DE INTERFERÊNCIAS - FORNECIMENTO E ASSENTAMENTO. AF_06/2016</t>
  </si>
  <si>
    <t>ASSENTAMENTO DE TUBO DE PEAD CORRUGADO DE DUPLA PAREDE PARA REDE COLETORA DE ESGOTO, DN 1500 MM, JUNTA ELÁSTICA INTEGRADA, INSTALADO EM LOCAL COM NÍVEL ALTO DE INTERFERÊNCIAS (NÃO INCLUI FORNECIMENTO). AF_06/2016</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</si>
  <si>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</si>
  <si>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</si>
  <si>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</si>
  <si>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</si>
  <si>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</si>
  <si>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</si>
  <si>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</si>
  <si>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</si>
  <si>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</si>
  <si>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</si>
  <si>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</si>
  <si>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</si>
  <si>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</si>
  <si>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</si>
  <si>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</si>
  <si>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</si>
  <si>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</si>
  <si>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</si>
  <si>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</si>
  <si>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</si>
  <si>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</si>
  <si>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</si>
  <si>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</si>
  <si>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</si>
  <si>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</si>
  <si>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</si>
  <si>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</si>
  <si>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</si>
  <si>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</si>
  <si>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</si>
  <si>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</si>
  <si>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</si>
  <si>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</si>
  <si>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</si>
  <si>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</si>
  <si>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</si>
  <si>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</si>
  <si>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</si>
  <si>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</si>
  <si>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</si>
  <si>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</si>
  <si>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</si>
  <si>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</si>
  <si>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</si>
  <si>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</si>
  <si>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</si>
  <si>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</si>
  <si>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</si>
  <si>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</si>
  <si>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</si>
  <si>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</si>
  <si>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</si>
  <si>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</si>
  <si>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</si>
  <si>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</si>
  <si>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</si>
  <si>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</si>
  <si>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</si>
  <si>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</si>
  <si>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</si>
  <si>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</si>
  <si>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</si>
  <si>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</si>
  <si>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</si>
  <si>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</si>
  <si>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</si>
  <si>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</si>
  <si>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</si>
  <si>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</si>
  <si>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</si>
  <si>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</si>
  <si>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</si>
  <si>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</si>
  <si>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</si>
  <si>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</si>
  <si>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</si>
  <si>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</si>
  <si>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</si>
  <si>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</si>
  <si>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</si>
  <si>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</si>
  <si>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CURVA PARA REDE COLETOR ESGOTO, EB 644, 90GR, DN=200MM, COM JUNTA ELASTICA</t>
  </si>
  <si>
    <t>CURVA PVC PARA REDE COLETOR ESGOTO, EB-644, 45 GR, 200 MM, COM JUNTA ELASTICA.</t>
  </si>
  <si>
    <t>FECHAMENTO DE CONSTRUÇÃO TEMPORÁRIA EM CHAPA DE MADEIRA COMPENSADA E=10MM, COM REAPROVEITAMENTO DE 2X.</t>
  </si>
  <si>
    <t>FECHAMENTO TEMPORÁRIO EM CHAPA DE MADEIRA COMPENSADA E=12MM, COM REAPROVEITAMENTO 1,5X</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</si>
  <si>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</si>
  <si>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</si>
  <si>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</si>
  <si>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</si>
  <si>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</si>
  <si>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</si>
  <si>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</si>
  <si>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</si>
  <si>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</si>
  <si>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</si>
  <si>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</si>
  <si>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</si>
  <si>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ALUGUEL CONTAINER/ESCRIT INCL INST ELET LARG=2,20 COMP=6,20M          ALT=2,50M CHAPA ACO C/NERV TRAPEZ FORRO C/ISOL TERMO/ACUSTICO         CHASSIS REFORC PISO COMPENS NAVAL EXC TRANSP/CARGA/DESCARGA</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</si>
  <si>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</si>
  <si>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</si>
  <si>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</si>
  <si>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</si>
  <si>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</si>
  <si>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</si>
  <si>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</si>
  <si>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</si>
  <si>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ESTEIRAS, POTÊNCIA 170 HP, PESO OPERACIONAL 19 T, CAÇAMBA 5,2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</si>
  <si>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</si>
  <si>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</si>
  <si>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</si>
  <si>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</si>
  <si>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</si>
  <si>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</si>
  <si>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</si>
  <si>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</si>
  <si>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</si>
  <si>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</si>
  <si>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</si>
  <si>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</si>
  <si>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</si>
  <si>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</si>
  <si>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</si>
  <si>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</si>
  <si>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</si>
  <si>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</si>
  <si>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</si>
  <si>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</si>
  <si>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</si>
  <si>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</si>
  <si>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</si>
  <si>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</si>
  <si>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</si>
  <si>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</si>
  <si>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2 M3/H, ALCANCE ATÉ 50 M, MOTOR ELÉTRICO POTÊNCIA 7,5 HP - CHP DIURNO. AF_06/2014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</si>
  <si>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</si>
  <si>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</si>
  <si>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</si>
  <si>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TRATOR DE ESTEIRAS, POTÊNCIA 100 HP, PESO OPERACIONAL 9,4 T, COM LÂMINA 2,19 M3 -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</si>
  <si>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</si>
  <si>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</si>
  <si>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</si>
  <si>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</si>
  <si>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</si>
  <si>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</si>
  <si>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VIBRADOR DE IMERSÃO, DIÂMETRO DE PONTEIRA 45MM, MOTOR ELÉTRICO TRIFÁSICO POTÊNCIA DE 2 CV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</si>
  <si>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</si>
  <si>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</si>
  <si>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</si>
  <si>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</si>
  <si>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</si>
  <si>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</si>
  <si>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</si>
  <si>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REBOCAVEL, VAZÃO 250 PCM, PRESSAO DE TRABALHO 102 PSI, MOTOR A DIESEL POTÊNCIA 81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</si>
  <si>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</si>
  <si>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</si>
  <si>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</si>
  <si>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</si>
  <si>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</si>
  <si>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</si>
  <si>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</si>
  <si>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</si>
  <si>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</si>
  <si>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</si>
  <si>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</si>
  <si>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CAMINHONETE COM MOTOR A DIESEL, POTÊNCIA 180 CV, CABINE DUPLA, 4X4 -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</si>
  <si>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</si>
  <si>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</si>
  <si>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</si>
  <si>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</si>
  <si>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</si>
  <si>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</si>
  <si>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</si>
  <si>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</si>
  <si>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</si>
  <si>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</si>
  <si>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GERADOR PORTÁTIL MONOFÁSICO, POTÊNCIA 5500 VA, MOTOR A GASOLINA, POTÊNCIA DO MOTOR 13 CV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</si>
  <si>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</si>
  <si>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</si>
  <si>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</si>
  <si>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</si>
  <si>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</si>
  <si>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</si>
  <si>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</si>
  <si>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</si>
  <si>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</si>
  <si>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</si>
  <si>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</si>
  <si>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</si>
  <si>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</si>
  <si>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</si>
  <si>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</si>
  <si>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</si>
  <si>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</si>
  <si>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</si>
  <si>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</si>
  <si>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</si>
  <si>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</si>
  <si>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</si>
  <si>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</si>
  <si>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</si>
  <si>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</si>
  <si>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</si>
  <si>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</si>
  <si>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ESTEIRAS, POTÊNCIA 170 HP, PESO OPERACIONAL 19 T, CAÇAMBA 5,2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</si>
  <si>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</si>
  <si>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</si>
  <si>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</si>
  <si>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</si>
  <si>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</si>
  <si>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</si>
  <si>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</si>
  <si>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</si>
  <si>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</si>
  <si>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</si>
  <si>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</si>
  <si>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</si>
  <si>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</si>
  <si>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</si>
  <si>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</si>
  <si>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</si>
  <si>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</si>
  <si>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</si>
  <si>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</si>
  <si>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</si>
  <si>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</si>
  <si>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</si>
  <si>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</si>
  <si>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</si>
  <si>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</si>
  <si>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</si>
  <si>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</si>
  <si>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</si>
  <si>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</si>
  <si>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TRATOR DE ESTEIRAS, POTÊNCIA 100 HP, PESO OPERACIONAL 9,4 T, COM LÂMINA 2,19 M3 - CHI DIURNO. AF_06/2014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</si>
  <si>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</si>
  <si>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</si>
  <si>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</si>
  <si>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</si>
  <si>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</si>
  <si>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</si>
  <si>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VIBRADOR DE IMERSÃO, DIÂMETRO DE PONTEIRA 45MM, MOTOR ELÉTRICO TRIFÁSICO POTÊNCIA DE 2 CV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</si>
  <si>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</si>
  <si>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</si>
  <si>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</si>
  <si>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</si>
  <si>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</si>
  <si>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</si>
  <si>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</si>
  <si>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REBOCAVEL, VAZÃO 250 PCM, PRESSAO DE TRABALHO 102 PSI, MOTOR A DIESEL POTÊNCIA 81 CV - CHI DIURNO. AF_06/2015</t>
  </si>
  <si>
    <t>COMPRESSOR DE AR REBOCAVEL, VAZÃO 400 PCM, PRESSAO DE TRABALHO 102 PSI, MOTOR A DIESEL POTÊNCIA 110 CV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</si>
  <si>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</si>
  <si>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</si>
  <si>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</si>
  <si>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</si>
  <si>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</si>
  <si>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</si>
  <si>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</si>
  <si>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</si>
  <si>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</si>
  <si>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</si>
  <si>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</si>
  <si>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</si>
  <si>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</si>
  <si>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</si>
  <si>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</si>
  <si>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</si>
  <si>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</si>
  <si>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</si>
  <si>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</si>
  <si>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</si>
  <si>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</si>
  <si>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</si>
  <si>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</si>
  <si>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</si>
  <si>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</si>
  <si>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</si>
  <si>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</si>
  <si>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</si>
  <si>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</si>
  <si>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</si>
  <si>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</si>
  <si>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</si>
  <si>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</si>
  <si>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</si>
  <si>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</si>
  <si>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</si>
  <si>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</si>
  <si>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</si>
  <si>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</si>
  <si>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</si>
  <si>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MÁQUINA DEMARCADORA DE FAIXA DE TRÁFEGO À FRIO, AUTOPROPELIDA, POTÊNCIA 38 HP - CHI DIURNO. AF_07/2016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</si>
  <si>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</si>
  <si>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</si>
  <si>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</si>
  <si>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</si>
  <si>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</si>
  <si>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</si>
  <si>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</si>
  <si>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</si>
  <si>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</si>
  <si>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</si>
  <si>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</si>
  <si>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</si>
  <si>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</si>
  <si>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</si>
  <si>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</si>
  <si>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</si>
  <si>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</si>
  <si>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</si>
  <si>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</si>
  <si>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</si>
  <si>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</si>
  <si>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</si>
  <si>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</si>
  <si>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</si>
  <si>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</si>
  <si>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</si>
  <si>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</si>
  <si>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</si>
  <si>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</si>
  <si>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</si>
  <si>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</si>
  <si>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</si>
  <si>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</si>
  <si>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</si>
  <si>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</si>
  <si>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</si>
  <si>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</si>
  <si>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</si>
  <si>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</si>
  <si>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</si>
  <si>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</si>
  <si>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</si>
  <si>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</si>
  <si>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</si>
  <si>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</si>
  <si>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</si>
  <si>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</si>
  <si>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</si>
  <si>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</si>
  <si>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</si>
  <si>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</si>
  <si>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</si>
  <si>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</si>
  <si>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</si>
  <si>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</si>
  <si>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</si>
  <si>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</si>
  <si>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</si>
  <si>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</si>
  <si>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</si>
  <si>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</si>
  <si>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</si>
  <si>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</si>
  <si>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</si>
  <si>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</si>
  <si>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</si>
  <si>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</si>
  <si>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</si>
  <si>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</si>
  <si>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</si>
  <si>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</si>
  <si>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</si>
  <si>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</si>
  <si>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</si>
  <si>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</si>
  <si>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</si>
  <si>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</si>
  <si>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</si>
  <si>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</si>
  <si>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</si>
  <si>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</si>
  <si>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</si>
  <si>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</si>
  <si>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</si>
  <si>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</si>
  <si>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</si>
  <si>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</si>
  <si>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</si>
  <si>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</si>
  <si>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</si>
  <si>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</si>
  <si>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</si>
  <si>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</si>
  <si>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</si>
  <si>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</si>
  <si>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</si>
  <si>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</si>
  <si>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</si>
  <si>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</si>
  <si>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</si>
  <si>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</si>
  <si>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</si>
  <si>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</si>
  <si>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</si>
  <si>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</si>
  <si>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</si>
  <si>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</si>
  <si>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</si>
  <si>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</si>
  <si>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</si>
  <si>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</si>
  <si>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</si>
  <si>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</si>
  <si>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</si>
  <si>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</si>
  <si>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</si>
  <si>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</si>
  <si>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</si>
  <si>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</si>
  <si>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</si>
  <si>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</si>
  <si>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</si>
  <si>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</si>
  <si>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</si>
  <si>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</si>
  <si>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</si>
  <si>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</si>
  <si>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</si>
  <si>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</si>
  <si>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</si>
  <si>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</si>
  <si>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</si>
  <si>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</si>
  <si>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</si>
  <si>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</si>
  <si>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</si>
  <si>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</si>
  <si>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</si>
  <si>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</si>
  <si>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</si>
  <si>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</si>
  <si>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</si>
  <si>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</si>
  <si>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</si>
  <si>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</si>
  <si>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</si>
  <si>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</si>
  <si>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</si>
  <si>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</si>
  <si>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</si>
  <si>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</si>
  <si>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</si>
  <si>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</si>
  <si>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</si>
  <si>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</si>
  <si>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</si>
  <si>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</si>
  <si>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</si>
  <si>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</si>
  <si>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</si>
  <si>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</si>
  <si>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</si>
  <si>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</si>
  <si>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</si>
  <si>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</si>
  <si>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</si>
  <si>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</si>
  <si>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</si>
  <si>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</si>
  <si>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</si>
  <si>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</si>
  <si>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</si>
  <si>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</si>
  <si>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</si>
  <si>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</si>
  <si>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</si>
  <si>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</si>
  <si>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</si>
  <si>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</si>
  <si>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</si>
  <si>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</si>
  <si>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</si>
  <si>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</si>
  <si>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</si>
  <si>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</si>
  <si>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</si>
  <si>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</si>
  <si>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</si>
  <si>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</si>
  <si>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</si>
  <si>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</si>
  <si>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</si>
  <si>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</si>
  <si>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</si>
  <si>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</si>
  <si>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</si>
  <si>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</si>
  <si>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</si>
  <si>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</si>
  <si>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</si>
  <si>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</si>
  <si>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</si>
  <si>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</si>
  <si>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</si>
  <si>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</si>
  <si>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</si>
  <si>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</si>
  <si>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</si>
  <si>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</si>
  <si>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</si>
  <si>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</si>
  <si>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</si>
  <si>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</si>
  <si>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</si>
  <si>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</si>
  <si>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</si>
  <si>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</si>
  <si>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</si>
  <si>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</si>
  <si>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</si>
  <si>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</si>
  <si>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</si>
  <si>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</si>
  <si>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</si>
  <si>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</si>
  <si>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</si>
  <si>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</si>
  <si>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</si>
  <si>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</si>
  <si>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</si>
  <si>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</si>
  <si>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</si>
  <si>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</si>
  <si>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</si>
  <si>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</si>
  <si>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</si>
  <si>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</si>
  <si>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</si>
  <si>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</si>
  <si>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</si>
  <si>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</si>
  <si>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</si>
  <si>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</si>
  <si>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</si>
  <si>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</si>
  <si>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</si>
  <si>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</si>
  <si>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</si>
  <si>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</si>
  <si>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</si>
  <si>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</si>
  <si>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</si>
  <si>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</si>
  <si>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</si>
  <si>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</si>
  <si>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</si>
  <si>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</si>
  <si>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</si>
  <si>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</si>
  <si>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</si>
  <si>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</si>
  <si>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</si>
  <si>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</si>
  <si>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</si>
  <si>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</si>
  <si>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</si>
  <si>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</si>
  <si>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</si>
  <si>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</si>
  <si>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</si>
  <si>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</si>
  <si>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</si>
  <si>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</si>
  <si>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</si>
  <si>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</si>
  <si>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</si>
  <si>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</si>
  <si>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</si>
  <si>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</si>
  <si>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</si>
  <si>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</si>
  <si>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</si>
  <si>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</si>
  <si>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</si>
  <si>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</si>
  <si>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</si>
  <si>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</si>
  <si>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</si>
  <si>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</si>
  <si>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</si>
  <si>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MATERIAIS NA OPERAÇÃO.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</si>
  <si>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</si>
  <si>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</si>
  <si>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</si>
  <si>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</si>
  <si>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</si>
  <si>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</si>
  <si>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</si>
  <si>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</si>
  <si>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</si>
  <si>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</si>
  <si>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</si>
  <si>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</si>
  <si>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</si>
  <si>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</si>
  <si>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</si>
  <si>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</si>
  <si>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</si>
  <si>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</si>
  <si>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</si>
  <si>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</si>
  <si>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</si>
  <si>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</si>
  <si>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</si>
  <si>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</si>
  <si>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</si>
  <si>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</si>
  <si>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</si>
  <si>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</si>
  <si>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</si>
  <si>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</si>
  <si>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</si>
  <si>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</si>
  <si>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</si>
  <si>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</si>
  <si>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</si>
  <si>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</si>
  <si>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</si>
  <si>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</si>
  <si>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</si>
  <si>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</si>
  <si>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</si>
  <si>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</si>
  <si>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</si>
  <si>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</si>
  <si>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</si>
  <si>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</si>
  <si>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</si>
  <si>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</si>
  <si>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</si>
  <si>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</si>
  <si>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</si>
  <si>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</si>
  <si>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</si>
  <si>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</si>
  <si>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</si>
  <si>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</si>
  <si>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</si>
  <si>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</si>
  <si>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</si>
  <si>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</si>
  <si>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</si>
  <si>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</si>
  <si>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</si>
  <si>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</si>
  <si>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</si>
  <si>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</si>
  <si>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</si>
  <si>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</si>
  <si>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</si>
  <si>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</si>
  <si>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</si>
  <si>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</si>
  <si>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</si>
  <si>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</si>
  <si>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</si>
  <si>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</si>
  <si>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</si>
  <si>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</si>
  <si>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</si>
  <si>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</si>
  <si>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</si>
  <si>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</si>
  <si>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</si>
  <si>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</si>
  <si>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</si>
  <si>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</si>
  <si>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</si>
  <si>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</si>
  <si>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</si>
  <si>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</si>
  <si>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</si>
  <si>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</si>
  <si>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</si>
  <si>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</si>
  <si>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</si>
  <si>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</si>
  <si>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</si>
  <si>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</si>
  <si>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</si>
  <si>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</si>
  <si>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</si>
  <si>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</si>
  <si>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</si>
  <si>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</si>
  <si>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</si>
  <si>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</si>
  <si>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</si>
  <si>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</si>
  <si>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</si>
  <si>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</si>
  <si>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</si>
  <si>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</si>
  <si>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</si>
  <si>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</si>
  <si>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</si>
  <si>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</si>
  <si>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</si>
  <si>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</si>
  <si>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</si>
  <si>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</si>
  <si>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</si>
  <si>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</si>
  <si>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</si>
  <si>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</si>
  <si>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</si>
  <si>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</si>
  <si>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</si>
  <si>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</si>
  <si>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</si>
  <si>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</si>
  <si>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</si>
  <si>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</si>
  <si>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</si>
  <si>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</si>
  <si>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</si>
  <si>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</si>
  <si>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IMUNIZACAO DE MADEIRAMENTO PARA COBERTURA UTILIZANDO CUPINICIDA INCOLOR</t>
  </si>
  <si>
    <t>RECOLOCACAO DE RIPAS EM MADEIRAMENTO DE TELHADO, CONSIDERANDO REAPROVEITAMENTO DE MATERIAL</t>
  </si>
  <si>
    <t>RECOLOCACAO DE MADEIRAMENTO DO TELHADO - CAIBROS, CONSIDERANDO REAPROVEITAMENTO DE MATERIAL</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</si>
  <si>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</si>
  <si>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</si>
  <si>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</si>
  <si>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</si>
  <si>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</si>
  <si>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</si>
  <si>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</si>
  <si>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</si>
  <si>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</si>
  <si>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</si>
  <si>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</si>
  <si>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</si>
  <si>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</si>
  <si>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</si>
  <si>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</si>
  <si>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</si>
  <si>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</si>
  <si>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</si>
  <si>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</si>
  <si>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</si>
  <si>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</si>
  <si>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</si>
  <si>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</si>
  <si>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</si>
  <si>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RECOLOCACAO DE TELHAS CERAMICAS TIPO FRANCESA, CONSIDERANDO REAPROVEITAMENTO DE MATERIAL</t>
  </si>
  <si>
    <t>RECOLOCACAO DE TELHAS CERAMICAS TIPO PLAN, CONSIDERANDO REAPROVEITAMENTO DE MATERIAL</t>
  </si>
  <si>
    <t>TELHAMENTO COM TELHA DE CONCRETO DE ENCAIXE, COM MAIS DE 2 ÁGUAS, INCLUSO TRANSPORTE VERTICAL. AF_06/2016</t>
  </si>
  <si>
    <t>TELHAMENTO COM TELHA CERÂMICA DE ENCAIXE, TIPO PORTUGUESA, COM ATÉ 2 ÁGUAS, INCLUSO TRANSPORTE VERTICAL. AF_06/2016</t>
  </si>
  <si>
    <t>TELHAMENTO COM TELHA CERÂMICA CAPA-CANAL, TIPO COLONIAL, COM ATÉ 2 ÁGUAS, INCLUSO TRANSPORTE VERTICAL.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</si>
  <si>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</si>
  <si>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</si>
  <si>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</si>
  <si>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TELHAMENTO COM TELHA CERÂMICA DE ENCAIXE, TIPO FRANCESA, COM ATÉ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</si>
  <si>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</si>
  <si>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</si>
  <si>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</si>
  <si>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</si>
  <si>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</si>
  <si>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</si>
  <si>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ESTRUTURAL DE FIBROCIMENTO E= 6 MM, COM ATÉ 2 ÁGUAS, INCLUSO IÇAMENTO. AF_06/2016</t>
  </si>
  <si>
    <t>ESTRUTURA PARA COBERTURA EM ARCO, EM ALUMINIO ANODIZADO, VAO DE 20M, ESPACAMENTO DE 5M ATE 6,5M</t>
  </si>
  <si>
    <t>ESTRUTURA PARA COBERTURA EM ARCO, EM ALUMINIO ANODIZADO, VAO DE 30M, ESPACAMENTO DE 5M ATE 6,5M</t>
  </si>
  <si>
    <t>ESTRUTURA PARA COBERTURA EM ARCO, EM ALUMINIO ANODIZADO, VAO DE 40M, ESPACAMENTO DE 5M ATE 6,5M</t>
  </si>
  <si>
    <t>TELHAMENTO COM TELHA DE AÇO/ALUMÍNIO E = 0,5 MM, COM ATÉ 2 ÁGUAS, INCLUSO IÇAMENTO. AF_06/2016</t>
  </si>
  <si>
    <t>TELHAMENTO COM TELHA METÁLICA TERMOACÚSTICA E = 30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</si>
  <si>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</si>
  <si>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</si>
  <si>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</si>
  <si>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</si>
  <si>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CUMEEIRA PARA TELHA DE FIBROCIMENTO ONDULADA E = 6 MM, INCLUSO ACESSÓRIOS DE FIXAÇÃO E IÇAMENTO. AF_06/2016</t>
  </si>
  <si>
    <t>CUMEEIRA PARA TELHA DE FIBROCIMENTO ESTRUTURAL E = 6 MM, INCLUSO ACESSÓRIOS DE FIXAÇÃO E IÇAMENTO. AF_06/2016</t>
  </si>
  <si>
    <t>CALHA DE BEIRAL, SEMICIRCULAR DE PVC, DIAMETRO 125 MM, INCLUINDO CABECEIRAS, EMENDAS, BOCAIS, SUPORTES E VEDAÇÕES, EXCLUINDO CONDUTORES, INCLUSO TRANSPORTE VERTICAL. AF_06/2016</t>
  </si>
  <si>
    <t>CALHA EM CHAPA DE AÇO GALVANIZADO NÚMERO 24, DESENVOLVIMENTO DE 100 CM, INCLUSO TRANSPORTE VERTICAL. AF_06/2016</t>
  </si>
  <si>
    <t>RUFO EM CHAPA DE AÇO GALVANIZADO NÚMERO 24, CORTE DE 25 CM, INCLUSO TRANSPORTE VERTICAL. AF_06/2016</t>
  </si>
  <si>
    <t>RUFO EM FIBROCIMENTO PARA TELHA ONDULADA E = 6 MM, ABA DE 26 CM, INCLUSO TRANSPORTE VERTICAL. AF_06/2016</t>
  </si>
  <si>
    <t>TELHAMENTO COM TELHA ONDULADA DE FIBRA DE VIDRO E = 0,6 MM, PARA TELHADO COM INCLINAÇÃO MAIOR QUE 10°, COM ATÉ 2 ÁGUAS, INCLUSO IÇAMENTO. AF_06/2016</t>
  </si>
  <si>
    <t>ESTRUTURA METALICA EM TESOURAS OU TRELICAS, VAO LIVRE DE 12M, FORNECIMENTO E MONTAGEM, NAO SENDO CONSIDERADOS OS FECHAMENTOS METALICOS, AS COLUNAS, OS SERVICOS GERAIS EM ALVENARIA E CONCRETO, AS TELHAS DE COBERTURA E A PINTURA DE ACABAMENTO</t>
  </si>
  <si>
    <t>ESTRUTURA METALICA EM TESOURAS OU TRELICAS, VAO LIVRE DE 15M, FORNECIMENTO E MONTAGEM, NAO SENDO CONSIDERADOS OS FECHAMENTOS METALICOS, AS COLUNAS, OS SERVICOS GERAIS EM ALVENARIA E CONCRETO, AS TELHAS DE COBERTURA E A PINTURA DE ACABAMENTO</t>
  </si>
  <si>
    <t>ESTRUTURA METALICA EM TESOURAS OU TRELICAS, VAO LIVRE DE 20M, FORNECIMENTO E MONTAGEM, NAO SENDO CONSIDERADOS OS FECHAMENTOS METALICOS, AS COLUNAS, OS SERVICOS GERAIS EM ALVENARIA E CONCRETO, AS TELHAS DE COBERTURA E A PINTURA DE ACABAMENTO</t>
  </si>
  <si>
    <t>ESTRUTURA METALICA EM TESOURAS OU TRELICAS, VAO LIVRE DE 25M, FORNECIMENTO E MONTAGEM, NAO SENDO CONSIDERADOS OS FECHAMENTOS METALICOS, AS COLUNAS, OS SERVICOS GERAIS EM ALVENARIA E CONCRETO, AS TELHAS DE COBERTURA E A PINTURA DE ACABAMENTO</t>
  </si>
  <si>
    <t>ESTRUTURA METALICA EM TESOURAS OU TRELICAS, VAO LIVRE DE 30M, FORNECIMENTO E MONTAGEM, NAO SENDO CONSIDERADOS OS FECHAMENTOS METALICOS, AS COLUNAS, OS SERVICOS GERAIS EM ALVENARIA E CONCRETO, AS TELHAS DE COBERTURA E A PINTURA DE ACABAMENTO</t>
  </si>
  <si>
    <t>ESTRUTURA METALICA EM ACO ESTRUTURAL PERFIL I 12 X 5 1/4</t>
  </si>
  <si>
    <t>ESTRUTURA METALICA EM ACO ESTRUTURAL PERFIL I 6 X 3 3/8</t>
  </si>
  <si>
    <t>TRAMA DE AÇO COMPOSTA POR RIPAS, CAIBROS E TERÇAS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</si>
  <si>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</si>
  <si>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</si>
  <si>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</si>
  <si>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</si>
  <si>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</si>
  <si>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</si>
  <si>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</si>
  <si>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</si>
  <si>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</si>
  <si>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</si>
  <si>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</si>
  <si>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</si>
  <si>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</si>
  <si>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</si>
  <si>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</si>
  <si>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</si>
  <si>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</si>
  <si>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</si>
  <si>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</si>
  <si>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</si>
  <si>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</si>
  <si>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</si>
  <si>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</si>
  <si>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</si>
  <si>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</si>
  <si>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</si>
  <si>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</si>
  <si>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</si>
  <si>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</si>
  <si>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</si>
  <si>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TELHAMENTO COM TELHA DE ENCAIXE, TIPO FRANCESA DE VIDRO, COM ATÉ 2 ÁGUAS, INCLUSO TRANSPORTE VERTICAL. AF_06/2016</t>
  </si>
  <si>
    <t>EXECUCAO DE DRENO COM TUBOS DE PVC CORRUGADO FLEXIVEL PERFURADO - DN 100</t>
  </si>
  <si>
    <t>EXECUCAO DE DRENOS DE CHORUME EM TUBOS DRENANTES DE CONCRETO, DIAM=200MM, ENVOLTOS EM BRITA E GEOTEXTIL</t>
  </si>
  <si>
    <t>EXECUCAO DE DRENOS DE CHORUME EM TUBOS DRENANTES, PVC, DIAM=100 MM, ENVOLTOS EM BRITA E GEOTEXTIL</t>
  </si>
  <si>
    <t>EXECUCAO DE DRENOS DE CHORUME EM TUBOS DRENANTES, PVC, DIAM=150 MM, ENVOLTOS EM BRITA E GEOTEXTIL</t>
  </si>
  <si>
    <t>TUBO PVC CORRUGADO RIGIDO PERFURADO DN 150 PARA DRENAGEM - FORNECIMENTO E INSTALACAO</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</si>
  <si>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</si>
  <si>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</si>
  <si>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EXECUCAO DE DRENO DE TUBO DE CONRETO SIMPLES POROSO D=0,20 M (0,5MX0,5M) PARA GALERIAS DE AGUAS PLUVIAIS</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</si>
  <si>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</si>
  <si>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</si>
  <si>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</si>
  <si>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</si>
  <si>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</si>
  <si>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MURO DE GABIÃO, ENCHIMENTO COM PEDRA DE MÃO TIPO RACHÃO, COM SOLO REFORÇADO, ALTURA DO MURO DE ATÉ 4 METROS - FORNECIMENTO E EXECUÇÃO. AF_12/2015</t>
  </si>
  <si>
    <t>MURO DE GABIÃO, ENCHIMENTO COM PEDRA DE MÃO TIPO RACHÃO, COM SOLO REFORÇADO, ALTURA DO MURO ACIMA DE 4 E ATÉ 12 METROS - FORNECIMENTO E EXECUÇÃO. AF_12/2015</t>
  </si>
  <si>
    <t>MURO DE GABIÃO, ENCHIMENTO COM PEDRA DE MÃO TIPO RACHÃO, COM SOLO REFORÇADO, ALTURA DO MURO ACIMA DE 12 E ATÉ 20 METROS - FORNECIMENTO E EXECUÇÃO. AF_12/2015</t>
  </si>
  <si>
    <t>MURO DE GABIÃO, ENCHIMENTO COM PEDRA DE MÃO TIPO RACHÃO, COM SOLO REFORÇADO, ALTURA DO MURO ACIMA DE 20 E ATÉ 28 METROS - FORNECIMENTO E EXECUÇÃO. AF_12/2015</t>
  </si>
  <si>
    <t>MURO DE GABIÃO, ENCHIMENTO COM RESÍDUO DE CONSTRUÇÃO E DEMOLIÇÃO, DE GRAVIDADE, COM GAIOLA TRAPEZOIDAL DE COMPRIMENTO IGUAL A 2 METROS, ALTURA DO MURO DE ATÉ 2 METROS - FORNECIMENTO E EXECUÇÃO. AF_12/2015</t>
  </si>
  <si>
    <t>MURO DE GABIÃO, ENCHIMENTO COM RESÍDUO DE CONSTRUÇÃO E DEMOLIÇÃO, DE GRAVIDADE, COM GAIOLA TRAPEZOIDAL DE COMPRIMENTO IGUAL A 2 METROS, ALTURA DO MURO ACIMA DE 2 E ATÉ 4 METROS -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</si>
  <si>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</si>
  <si>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</si>
  <si>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</si>
  <si>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</si>
  <si>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MURO DE ARRIMO CELULAR PECAS PRE-MOLDADAS CONCRETO EXCL FORMAS INCL   CONFECCAO DAS PECAS MONTAGEM E COMPACTACAO DO SOLO DE ENCHIMENTO.</t>
  </si>
  <si>
    <t>MURO DE ARRIMO CELULAR PECAS PRE-MOLDADAS CONCRETO EXCL MATERIAIS E   FORMAS INCL CONFECCAO PECAS MONTAGEM E COMPACTACAO DO SOLO(ENCHIMENTO)</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</si>
  <si>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</si>
  <si>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</si>
  <si>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</si>
  <si>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</si>
  <si>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</si>
  <si>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</si>
  <si>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</si>
  <si>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</si>
  <si>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</si>
  <si>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</si>
  <si>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</si>
  <si>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</si>
  <si>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</si>
  <si>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</si>
  <si>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</si>
  <si>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</si>
  <si>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</si>
  <si>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</si>
  <si>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</si>
  <si>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</si>
  <si>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</si>
  <si>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</si>
  <si>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</si>
  <si>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</si>
  <si>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</si>
  <si>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</si>
  <si>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</si>
  <si>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</si>
  <si>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</si>
  <si>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</si>
  <si>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</si>
  <si>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</si>
  <si>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</si>
  <si>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</si>
  <si>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</si>
  <si>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</si>
  <si>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</si>
  <si>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</si>
  <si>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</si>
  <si>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</si>
  <si>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</si>
  <si>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</si>
  <si>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</si>
  <si>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DISSIPADOR DE ENERGIA EM PEDRA ARGAMASSADA ESPESSURA 6CM INCL MATERIAIS E COLOCACAO MEDIDO P/ VOLUME DE PEDRA ARGAMASSADA</t>
  </si>
  <si>
    <t>GRELHA EM FERRO FUNDIDO SIMPLES COM REQUADRO, CARGA MÁXIMA 12,5 T,  300 X 1000 MM, E = 15 MM, FORNECIDA E ASSENTADA COM ARGAMASSA 1:4 CIMENTO:AREIA.</t>
  </si>
  <si>
    <t>BOCA P/BUEIRO SIMPLES TUBULAR D=0,40M EM CONCRETO CICLOPICO, INCLINDO FORMAS, ESCAVACAO, REATERRO E MATERIAIS, EXCLUINDO MATERIAL REATERRO JAZIDA E TRANSPORTE</t>
  </si>
  <si>
    <t>BOCA PARA BUEIRO SIMPLES TUBULAR, DIAMETRO =0,60M, EM CONCRETO CICLOPICO, INCLUINDO FORMAS, ESCAVACAO, REATERRO E MATERIAIS, EXCLUINDO MATERIAL REATERRO JAZIDA E TRANSPORTE.</t>
  </si>
  <si>
    <t>BOCA PARA BUEIRO SIMPLES TUBULAR, DIAMETRO =0,80M, EM CONCRETO CICLOPICO, INCLUINDO FORMAS, ESCAVACAO, REATERRO E MATERIAIS, EXCLUINDO MATERIAL REATERRO JAZIDA E TRANSPORTE.</t>
  </si>
  <si>
    <t>BOCA PARA BUEIRO SIMPLES TUBULAR, DIAMETRO =1,00M, EM CONCRETO CICLOPICO, INCLUINDO FORMAS, ESCAVACAO, REATERRO E MATERIAIS, EXCLUINDO MATERIAL REATERRO JAZIDA E TRANSPORTE.</t>
  </si>
  <si>
    <t>BOCA PARA BUEIRO SIMPLES TUBULAR, DIAMETRO =1,20M, EM CONCRETO CICLOPICO, INCLUINDO FORMAS, ESCAVACAO, REATERRO E MATERIAIS, EXCLUINDO MATERIAL REATERRO JAZIDA E TRANSPORTE.</t>
  </si>
  <si>
    <t>BOCA PARA BUEIRO DUPLO TUBULAR, DIAMETRO =0,40M, EM CONCRETO CICLOPICO, INCLUINDO FORMAS, ESCAVACAO, REATERRO E MATERIAIS, EXCLUINDO MATERIAL REATERRO JAZIDA E TRANSPORTE.</t>
  </si>
  <si>
    <t>BOCA PARA BUEIRO DUPLO TUBULAR, DIAMETRO =0,60M, EM CONCRETO CICLOPICO, INCLUINDO FORMAS, ESCAVACAO, REATERRO E MATERIAIS, EXCLUINDO MATERIAL REATERRO JAZIDA E TRANSPORTE.</t>
  </si>
  <si>
    <t>BOCA PARA BUEIRO DUPLO TUBULAR, DIAMETRO =0,80M, EM CONCRETO CICLOPICO, INCLUINDO FORMAS, ESCAVACAO, REATERRO E MATERIAIS, EXCLUINDO MATERIAL REATERRO JAZIDA E TRANSPORTE.</t>
  </si>
  <si>
    <t>BOCA PARA BUEIRO DUPLO TUBULAR, DIAMETRO =1,00M, EM CONCRETO CICLOPICO, INCLUINDO FORMAS, ESCAVACAO, REATERRO E MATERIAIS, EXCLUINDO MATERIAL REATERRO JAZIDA E TRANSPORTE.</t>
  </si>
  <si>
    <t>BOCA PARA BUEIRO TRIPLO TUBULAR, DIAMETRO =0,40M, EM CONCRETO CICLOPICO, INCLUINDO FORMAS, ESCAVACAO, REATERRO E MATERIAIS, EXCLUINDO MATERIAL REATERRO JAZIDA E TRANSPORTE.</t>
  </si>
  <si>
    <t>BOCA PARA BUEIRO TRIPLO TUBULAR, DIAMETRO =0,60M, EM CONCRETO CICLOPICO, INCLUINDO FORMAS, ESCAVACAO, REATERRO E MATERIAIS, EXCLUINDO MATERIAL REATERRO JAZIDA E TRANSPORTE.</t>
  </si>
  <si>
    <t>BOCA PARA BUEIRO TRIPLO TUBULAR, DIAMETRO =0,80M, EM CONCRETO CICLOPICO, INCLUINDO FORMAS, ESCAVACAO, REATERRO E MATERIAIS, EXCLUINDO MATERIAL REATERRO JAZIDA E TRANSPORTE.</t>
  </si>
  <si>
    <t>BOCA PARA BUEIRO TRIPLO TUBULAR, DIAMETRO =1,00M, EM CONCRETO CICLOPICO, INCLUINDO FORMAS, ESCAVACAO, REATERRO E MATERIAIS, EXCLUINDO MATERIAL REATERRO JAZIDA E TRANSPORTE.</t>
  </si>
  <si>
    <t>BOCA PARA BUEIRO TRIPLO TUBULAR, DIAMETRO =1,20M, EM CONCRETO CICLOPICO, INCLUINDO FORMAS, ESCAVACAO, REATERRO E MATERIAIS, EXCLUINDO MATERIAL REATERRO JAZIDA E TRANSPORTE.</t>
  </si>
  <si>
    <t>POCO DE VISITA PARA REDE DE ESG. SANIT., EM ANEIS DE CONCRETO, DIÂMETRO = 60CM, PROF=80CM, INCLUINDO DEGRAU,  EXCLUINDO TAMPAO FERRO FUNDIDO.</t>
  </si>
  <si>
    <t>POCO DE VISITA PARA REDE DE ESG. SANIT., EM ANEIS DE CONCRETO, DIÂMETRO = 60CM, PROF = 100CM, EXCLUINDO TAMPAO FERRO FUNDIDO.</t>
  </si>
  <si>
    <t>POCO DE VISITA PARA REDE DE ESG. SANIT., EM ANEIS DE CONCRETO, DIÂMETRO = 60CM, PROF = 60CM, INCLUINDO DEGRAU, EXCLUINDO TAMPAO FERRO FUNDIDO.</t>
  </si>
  <si>
    <t>POCO DE VISITA PARA REDE DE ESG. SANIT., EM ANEIS DE CONCRETO, DIÂMETRO = 60CM E 110CM, PROF = 120CM, EXCLUINDO TAMPAO FERRO FUNDIDO.</t>
  </si>
  <si>
    <t>POCO DE VISITA PARA REDE DE ESG. SANIT., EM ANEIS DE CONCRETO, DIÂMETRO = 60CM E 110CM, PROF = 140CM, EXCLUINDO TAMPAO FERRO FUNDIDO.</t>
  </si>
  <si>
    <t>POCO DE VISITA PARA REDE DE ESG. SANIT., EM ANEIS DE CONCRETO, DIÂMETRO = 60CM E 110CM, PROF = 150CM, EXCLUINDO TAMPAO FERRO FUNDIDO.</t>
  </si>
  <si>
    <t>POCO DE VISITA PARA REDE DE ESG. SANIT., EM ANEIS DE CONCRETO, DIÂMETRO = 60CM E 110CM, PROF = 160CM, EXCLUINDO TAMPAO FERRO FUNDIDO.</t>
  </si>
  <si>
    <t>POCO DE VISITA PARA REDE DE ESG. SANIT., EM ANEIS DE CONCRETO, DIÂMETRO = 110CM, PROF = 170CM, EXCLUINDO TAMPAO FERRO FUNDIDO.</t>
  </si>
  <si>
    <t>POCO DE VISITA PARA REDE DE ESG. SANIT., EM ANEIS DE CONCRETO, DIÂMETRO = 60CM E 110CM, PROF = 200CM, EXCLUINDO TAMPAO FERRO FUNDIDO.</t>
  </si>
  <si>
    <t>POCO DE VISITA PARA REDE DE ESG. SANIT., EM ANEIS DE CONCRETO, DIÂMETRO = 60CM E 110CM, PROF = 230CM, EXCLUINDO TAMPAO FERRO FUNDIDO.</t>
  </si>
  <si>
    <t>POCO DE VISITA PARA REDE DE ESG. SANIT., EM ANEIS DE CONCRETO, DIÂMETRO = 60CM E 110CM, PROF = 260CM, EXCLUINDO TAMPAO FERRO FUNDIDO.</t>
  </si>
  <si>
    <t>POCO DE VISITA PARA REDE DE ESG. SANIT., EM ANEIS DE CONCRETO, DIÂMETRO = 60CM E 110CM, PROF = 290CM, EXCLUINDO TAMPAO FERRO FUNDIDO.</t>
  </si>
  <si>
    <t>POCO DE VISITA PARA REDE DE ESG. SANIT., EM ANEIS DE CONCRETO, DIÂMETRO = 60CM E 110CM, PROF = 320CM, EXCLUINDO TAMPAO FERRO FUNDIDO.</t>
  </si>
  <si>
    <t>POCO DE VISITA PARA REDE DE ESG. SANIT., EM ANEIS DE CONCRETO, DIÂMETRO = 60CM E 110CM, PROF = 350CM, EXCLUINDO TAMPAO FERRO FUNDIDO.</t>
  </si>
  <si>
    <t>POCO DE VISITA PARA REDE DE ESG. SANIT., EM ANEIS DE CONCRETO, DIÂMETRO = 60CM E 110CM, PROF = 380CM, EXCLUINDO TAMPAO FERRO FUNDIDO.</t>
  </si>
  <si>
    <t>POCO DE VISITA PARA REDE DE ESG. SANIT., EM ANEIS DE CONCRETO, DIÂMETRO = 60CM E 110CM, PROF = 410CM, EXCLUINDO TAMPAO FERRO FUNDIDO.</t>
  </si>
  <si>
    <t>POCO DE VISITA PARA REDE DE ESG. SANIT., EM ANEIS DE CONCRETO, DIÂMETRO = 60CM E 110CM, PROF = 440CM, EXCLUINDO TAMPAO FERRO FUNDIDO.</t>
  </si>
  <si>
    <t>POCO DE VISITA PARA REDE DE ESG. SANIT., EM ANEIS DE CONCRETO, DIÂMETRO = 60CM E 110CM, PROF = 470CM, EXCLUINDO TAMPAO FERRO FUNDIDO.</t>
  </si>
  <si>
    <t>POCO DE VISITA PARA REDE DE ESG. SANIT., EM ANEIS DE CONCRETO, DIÂMETRO = 60CM E 110CM, PROF = 500CM, EXCLUINDO TAMPAO FERRO FUNDIDO.</t>
  </si>
  <si>
    <t>POCO DE VISITA PARA REDE DE ESG. SANIT., EM ANEIS DE CONCRETO, DIÂMETRO = 60CM E 110CM, PROF = 530CM, EXCLUINDO TAMPAO FERRO FUNDIDO.</t>
  </si>
  <si>
    <t>POCO DE VISITA PARA REDE DE ESG. SANIT., EM ANEIS DE CONCRETO, DIÂMETRO = 60CM E 110CM, PROF = 560CM, EXCLUINDO TAMPAO FERRO FUNDIDO.</t>
  </si>
  <si>
    <t>POCO DE VISITA PARA REDE DE ESG. SANIT., EM ANEIS DE CONCRETO, DIÂMETRO = 60CM E 110CM, PROF = 590CM, EXCLUINDO TAMPAO FERRO FUNDIDO.</t>
  </si>
  <si>
    <t>POCO DE VISITA PARA REDE DE ESG. SANIT., EM ANEIS DE CONCRETO, DIÂMETRO = 60CM E 110CM, PROF = 690CM, EXCLUINDO TAMPAO FERRO FUNDIDO.</t>
  </si>
  <si>
    <t>POCO DE VISITA PARA REDE DE ESG. SANIT., EM ANEIS DE CONCRETO, DIÂMETRO = 60CM E 110CM, PROF = 650CM, EXCLUINDO TAMPAO FERRO FUNDIDO.</t>
  </si>
  <si>
    <t>POCO DE VISITA PARA REDE DE ESG. SANIT., EM ANEIS DE CONCRETO, DIÂMETRO = 60CM E 110CM, PROF = 680CM, EXCLUINDO TAMPAO FERRO FUNDIDO.</t>
  </si>
  <si>
    <t>POCO DE VISITA PARA REDE DE ESG. SANIT., EM ANEIS DE CONCRETO, DIÂMETRO = 60CM E 110CM, PROF = 710CM, EXCLUINDO TAMPAO FERRO FUNDIDO.</t>
  </si>
  <si>
    <t>POCO VISITA ESG SANIT ANEL CONC PRE-MOLD PROF=1,20M C/ TAMPAO FOFO ARTICULADO, CLASSE B125 CARGA MAX 12,5 T, REDONDO TAMPA 600 MM, REDE PLUVIAL /ESGOTO / REJUNTAMENTO ANEIS / REVEST LISO CALHA INTERNA C/ARG CIM/AREIA 1:4. BASE/BANQUETA EM CONCR FCK=10MPA</t>
  </si>
  <si>
    <t>POCO VISITA ESG SANIT ANEL CONC PRE-MOLD PROF=1,40M C/ TAMPAO FOFO ARTICULADO, CLASSE B125 CARGA MAX 12,5 T, REDONDO TAMPA 600 MM, REDE PLUVIAL/ESGOTO / REJUNTAMENTO ANEIS / REVEST LISO CALHA INTERNA C/ARG CIM/AREIA 1:4. BASE/BANQUETA EM CONCR FCK=10MPA</t>
  </si>
  <si>
    <t>POCO VISITA ESG SANIT ANEL CONC PRE-MOLD PROF=1,50M C/ TAMPAO FOFO ARTICULADO, CLASSE B125 CARGA MAX 12,5 T, REDONDO TAMPA 600 MM, REDE PLUVIAL/ESGOTO / REJUNTAMENTO ANEIS / REVEST LISO CALHA INTERNA C/ARG CIM/AREIA 1:4. BASE/BANQUETA EM CONCRFCK=10MPA</t>
  </si>
  <si>
    <t>POCO VISITA ESG SANIT ANEL CONC PRE-MOLD PROF=1,60M C/ TAMPAO FOFO ARTICULADO, CLASSE B125 CARGA MAX 12,5 T, REDONDO TAMPA 600 MM, REDE PLUVIAL / REJUNTAMENTO ANEIS / REVEST LISO CALHA INTERNA C/ARG CIM/AREIA 1:4. BASE/BANQUETA EM CONCR FCK=10MPA</t>
  </si>
  <si>
    <t>POCO VISITA ESG SANIT ANEL CONC PRE-MOLD PROF=1,70M C/ TAMPAO FOFO ARTICULADO, CLASSE B125 CARGA MAX 12,5 T, REDONDO TAMPA 600 MM, REDE PLUVIAL/ESGOTO /  REJUNTAMENTO ANEIS / REVEST LISO CALHA INTERNA C/ARG CIM/AREIA 1:4. BASE/BANQUETA EM CONCR FCK=10MPA</t>
  </si>
  <si>
    <t>POCO VISITA ESG SANIT ANEL CONC PRE-MOLD PROF=2,00M C/ TAMPAO FOFO ARTICULADO, CLASSE B125 CARGA MAX 12,5 T, REDONDO TAMPA 600 MM, REDE PLUVIAL/ESGOTO / REJUNTAMENTO ANEIS / REVEST LISO CALHA INTERNA C/ARG CIM/AREIA 1:4. BASE/BANQUETA EM CONCR FCK=10MPA</t>
  </si>
  <si>
    <t>POCO VISITA ESG SANIT ANEL CONC PRE MOLD PROF=2,30M C/ TAMPAO FOFO ARTICULADO, CLASSE B125 CARGA MAX 12,5 T, REDONDO TAMPA 600 MM, REDE PLUVIAL/ESGOTO / REJUNTAMENTO ANEIS / REVEST LISO CALHA INTERNA C/ARG CIM/AREIA 1:4. BASE/BANQUETA EM CONCRFCK=10MPA</t>
  </si>
  <si>
    <t>POCO VISITA ESG SANIT ANEL CONC PRE-MOLD PROF=2,60M C/ TAMPAO FOFO SIMPLES COM BASE, CLASSE B125 CARGA MAX 12,5 T, REDONDO TAMPA 600 MM, REDE PLUVIAL/ESGOTO / REJUNTAMENTO ANEIS / REVEST LISO CALHA INTERNA C/ARG CIM/AREIA 1:4. BASE/BANQUETAEM CONCR FCK=10MPA</t>
  </si>
  <si>
    <t>POCO VISITA ESG SANIT ANEL CONC PRE-MOLD PROF=2,90M C/ TAMPAO FOFO ARTICULADO, CLASSE B125 CARGA MAX 12,5 T, REDONDO TAMPA 600 MM, REDE PLUVIAL / REJUNTAMENTO ANEIS / REVEST LISO CALHA INTERNA C/ARG CIM/AREIA 1:4. BASE/BANQUETA EM CONCR FCK=10MPA</t>
  </si>
  <si>
    <t>POCO VISITA ESG SANIT ANEL CONC PRE-MOLD PROF=3,20M C/ TAMPAO FOFO ARTICULADO, CLASSE B125 CARGA MAX 12,5 T, REDONDO TAMPA 600 MM, REDE PLUVIAL /  REJUNTAMENTOANEIS / REVEST LISO CALHA INTERNA C/ARG CIM/AREIA 1:4. BASE / BANQUETA EM CONCR FCK=10MPA</t>
  </si>
  <si>
    <t>POCO VISITA ESG SANIT ANEL CONC PRE-MOLD PROF=3,50M C/ TAMPAO FOFO ARTICULADO, CLASSE B125 CARGA MAX 12,5 T, REDONDO TAMPA 600 MM, REDE PLUVIAL/ESGOTO /  REJUNTAMENTO / ANEIS / REVEST LISO CALHA INTERNA C/ARG CIM/AREIA 1:4. BASE/BANQUETA EM CONCR FCK=10MPA</t>
  </si>
  <si>
    <t>POCO VISITA ESG SANIT ANEL CONC PRE-MOLD PROF=3,80M C/ TAMPAO FOFO ARTICULADO, CLASSE B125 CARGA MAX 12,5 T, REDONDO TAMPA 600 MM, REDE PLUVIAL / REJUNTAMENTO ANEIS / REVEST LISO CALHA INTERNA C/ARG CIM/AREIA 1:4. BASE/BANQUETA EM CONCR FCK=10MPA</t>
  </si>
  <si>
    <t>POCO VISITA ESG SANIT ANEL CONC PRE-MOLD PROF=4,10M C/ TAMPAO FOFO ARTICULADO, CLASSE B125 CARGA MAX 12,5 T, REDONDO TAMPA 600 MM, REDE PLUVIAL / REJUNTAMENTO ANEIS / REVEST LISO CALHA INTERNA C/ARG CIM/AREIA 1:4. BASE/BANQUETA EM CONCR FCK=10MPA</t>
  </si>
  <si>
    <t>POCO VISITA ESG SANIT ANEL CONC PRE MOLD PROF=4,40M C/ TAMPAO FOFO ARTICULADO, CLASSE B125 CARGA MAX 12,5 T, REDONDO TAMPA 600 MM, REDE PLUVIAL / REJUNTAMENTO ANEIS / REVEST LISO CALHA INTERNA C/ARG CIM/AREIA 1:4. BASE/BANQUETA EM CONCR FCK=10MPA</t>
  </si>
  <si>
    <t>POCO VISITA ESG SANIT ANEL CONC PRE-MOLD PROF=4,70M C/ TAMPAO FOFO ARTICULADO, CLASSE B125 CARGA MAX 12,5 T, REDONDO TAMPA 600 MM, REDE PLUVIAL/ESGOTO /  REJUNTAMENTO ANEIS / REVEST LISO CALHA INTERNA C/ARG CIM/AREIA 1:4. BASE/BANQUETA EM CONCRFCK=10MPA</t>
  </si>
  <si>
    <t>POCO VISITA ESG SANIT ANEL CONC PRE-MOLD PROF=5,00M C/ TAMPAO FOFO ARTICULADO, CLASSE B125 CARGA MAX 12,5 T, REDONDO TAMPA 600 MM, REDE PLUVIAL / ESGOTO / REJUNTAMENTO ANEIS/ REVEST LISO CALHA INTERNA C/ARG CIM/AREIA 1:4. BASE/BANQUETA EM CONCR FCK=10MPA</t>
  </si>
  <si>
    <t>POCO VISITA ESG SANIT ANEL CONC PRE-MOLD PROF=0,80M C/ TAMPAO FOFO ARTICULADO, CLASSE B125 CARGA MAX 12,5 T, REDONDO TAMPA 600 MM, REDE PLUVIAL/ESGOTO / DEGRAUS FF / REJUNTAMENTO ANEIS / REVEST LISO CALHA INTERNA C/ARG CIM/AREIA 1:4. BASE / BANQUETA EM CONCR FCK=10MPA</t>
  </si>
  <si>
    <t>POCO DE VISITA PARA REDE DE ESG. SANIT., EM ANEIS DE CONCRETO, DIÂMETRO = 60CM E 110CM, PROF = 240CM, EXCLUINDO TAMPAO FERRO FUNDIDO.</t>
  </si>
  <si>
    <t>POCO DE VISITA PARA REDE DE ESG. SANIT., EM ANEIS DE CONCRETO, DIÂMETRO = 60CM E 110CM, PROF = 250CM, EXCLUINDO TAMPAO FERRO FUNDIDO.</t>
  </si>
  <si>
    <t>POCO DE VISITA PARA REDE DE ESG. SANIT., EM ANEIS DE CONCRETO, DIÂMETRO = 60CM E 110CM, PROF = 280CM, EXCLUINDO TAMPAO FERRO FUNDIDO.</t>
  </si>
  <si>
    <t>POCO DE VISITA PARA REDE DE ESG. SANIT., EM ANEIS DE CONCRETO, DIÂMETRO = 60CM E 110CM, PROF = 310CM, EXCLUINDO TAMPAO FERRO FUNDIDO.</t>
  </si>
  <si>
    <t>POCO VISITA AG PLUV:CONC ARM 1X1X1,40M COLETOR D=40 A 50CM PAREDE E=15CM BASE CONC FCK=10MPA REVEST C/ARG CIM/AREIA 1:4 INCL FORN TODOS MATERIAIS</t>
  </si>
  <si>
    <t>POCO VISITA AG PLUV:CONC ARM 1,10X1,10X1,40M COLETOR D=60CM PAREDE E=15CM BASE CONC FCK=10MPA REVEST C/ARG CIM/AREIA 1:4 INCL FORN TODOS MATERIAIS</t>
  </si>
  <si>
    <t>POCO VISITA AG PLUV:CONC ARM 1,20X1,20X1,40M COLETOR D=70CM PAREDE E=15CM BASE CONC FCK=10MPA REVEST C/ARG CIM/AREIA 1:4 INCL FORN TODOS MATERIAIS</t>
  </si>
  <si>
    <t>POCO VISITA AG PLUV:CONC ARM 1,30X1,30X1,40M COLETOR D=80CM PAREDE E=15CM BASE CONC FCK=10MPA REVEST C/ARG CIM/AREIA 1:4 INCL FORN TODOS MATERIAIS</t>
  </si>
  <si>
    <t>POCO VISITA CONCRETO ARMADO P/AG PLUV 1,40X1,40X1,50M COLETOR D=90CM  PAREDE E=15CM BASE CONCRETO FCK=10MPA REVESTIDO C/ARG CIM/AREIA 1:4 INCL FORN TODOS MATERIAIS</t>
  </si>
  <si>
    <t>POCO VISITA AG PLUV:CONC ARM 1,50X1,50X1,60M COLETOR D=1M PA REDE E=15CM BASE CONC FCK=10MPA REVEST C/ARG CIM/AREIA 1:4 INCL FORN TODOS MATERIAIS</t>
  </si>
  <si>
    <t>POCO VISITA AG PLUV:CONC ARM 1,60X1,60X1,70M COLETOR D=1,10M PAREDE E=15CM BASE CONC FCK=10MPA REVEST C/ARG CIM/AREIA 1:4 INCL FORN TODOS MATERIAIS</t>
  </si>
  <si>
    <t>POCO VISITA AG PLUV:CONC ARM 1,70X1,70X1,80M COLETOR D=1,20M          PAREDE E=15CM BASE CONC FCK=10MPA REVEST C/ARG CIM/AREIA 1:4          DEGRAUS FF INCL FORN TODOS MATERIAIS</t>
  </si>
  <si>
    <t>CAIXA COLETORA, 1,20X1,20X1,50M, COM FUNDO E TAMPA DE CONCRETO E PAREDES EM ALVENARIA</t>
  </si>
  <si>
    <t>POCO DE VISITA PARA REDE DE ESGOTO SANITÁRIO, EM ALVENARIA, DIAMETRO 120 CM, PROF ATE 200 CM, INCLUINDO TAMPAO FERRO FUNDIDO</t>
  </si>
  <si>
    <t>POCO DE VISITA PARA REDE DE ESGOTO SANITÁRIO, EM ALVENARIA, DIAMETRO 120 CM, PROF ATE 400 CM, INCLUINDO TAMPAO FERRO FUNDIDO</t>
  </si>
  <si>
    <t>POCO DE VISITA PARA DRENAGEM PLUVIAL, EM CONCRETO ESTRUTURAL, DIMENSOES INTERNAS DE 90X150X80CM (LARGXCOMPXALT), PARA REDE DE 600 MM, EXCLUSOS TAMPAO E CHAMINE.</t>
  </si>
  <si>
    <t>ASSENTAMENTO TAMPAO FERRO FUNDIDO (FOFO), 30 X 90 CM PARA CAIXA DE RALO, C/ ARG CIM/AREIA 1:4 EM VOLUME, EXCLUSIVE TAMPAO.</t>
  </si>
  <si>
    <t>BOCA DE LOBO EM ALVENARIA TIJOLO MACICO, REVESTIDA C/ ARGAMASSA DE CIMENTO E AREIA 1:3, SOBRE LASTRO DE CONCRETO 10CM E TAMPA DE CONCRETO ARMADO</t>
  </si>
  <si>
    <t>GRELHA FF 30X90CM, 135KG, P/ CX RALO COM ASSENTAMENTO DE ARGAMASSA CIMENTO/AREIA 1:4 - FORNECIMENTO E INSTALAÇÃO</t>
  </si>
  <si>
    <t>GUIA (MEIO-FIO) CONCRETO, MOLDADA  IN LOCO  EM TRECHO RETO COM EXTRUSORA, 11,5 CM BASE X 22 CM ALTURA. AF_06/2016</t>
  </si>
  <si>
    <t>GUIA (MEIO-FIO) CONCRETO, MOLDADA  IN LOCO  EM TRECHO CURVO COM EXTRUSORA, 11,5 CM BASE X 22 CM ALTURA. AF_06/2016</t>
  </si>
  <si>
    <t>GUIA (MEIO-FIO) CONCRETO, MOLDADA  IN LOCO  EM TRECHO RETO COM EXTRUSORA, 14 CM BASE X 30 CM ALTURA. AF_06/2016</t>
  </si>
  <si>
    <t>GUIA (MEIO-FIO) CONCRETO, MOLDADA  IN LOCO  EM TRECHO CURVO COM EXTRUSORA, 14 CM BASE X 30 CM ALTURA. AF_06/2016</t>
  </si>
  <si>
    <t>GUIA (MEIO-FIO) E SARJETA CONJUGADOS DE CONCRETO, MOLDADA IN LOCO EM TRECHO RETO COM EXTRUSORA, GUIA 13 CM BASE X 22 CM ALTURA, SARJETA 30 CM BASE X 8,5 CM ALTURA. AF_06/2016</t>
  </si>
  <si>
    <t>GUIA (MEIO-FIO) E SARJETA CONJUGADOS DE CONCRETO, MOLDADA IN LOCO EM TRECHO CURVO COM EXTRUSORA, GUIA 12,5 CM BASE X 22 CM ALTURA, SARJETA 30 CM BASE X 8,5 CM ALTURA. AF_06/2016</t>
  </si>
  <si>
    <t>GUIA (MEIO-FIO) E SARJETA CONJUGADOS DE CONCRETO, MOLDADA IN LOCO EM TRECHO RETO COM EXTRUSORA, GUIA 13,5 CM BASE X 26 CM ALTURA, SARJETA 45 CM BASE X 11 CM ALTURA. AF_06/2016</t>
  </si>
  <si>
    <t>GUIA (MEIO-FIO) E SARJETA CONJUGADOS DE CONCRETO, MOLDADA IN LOCO EM TRECHO CURVO COM EXTRUSORA, GUIA 13,5 CM BASE X 26 CM ALTURA, SARJETA 45 CM BASE X 11 CM ALTURA. AF_06/2016</t>
  </si>
  <si>
    <t>GUIA (MEIO-FIO) E SARJETA CONJUGADOS DE CONCRETO, MOLDADA IN LOCO EM TRECHO RETO COM EXTRUSORA, GUIA 13,5 CM BASE X 30 CM ALTURA, SARJETA 50 CM BASE X 12,5 CM ALTURA. AF_06/2016</t>
  </si>
  <si>
    <t>GUIA (MEIO-FIO) E SARJETA CONJUGADOS DE CONCRETO, MOLDADA IN LOCO EM TRECHO CURVO COM EXTRUSORA, GUIA 13,5 CM BASE X 30 CM ALTURA, SARJETA 50 CM BASE X 12,5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</si>
  <si>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</si>
  <si>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</si>
  <si>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</si>
  <si>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</si>
  <si>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</si>
  <si>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</si>
  <si>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</si>
  <si>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</si>
  <si>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</si>
  <si>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</si>
  <si>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</si>
  <si>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</si>
  <si>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</si>
  <si>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</si>
  <si>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</si>
  <si>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</si>
  <si>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</si>
  <si>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</si>
  <si>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</si>
  <si>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</si>
  <si>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</si>
  <si>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</si>
  <si>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</si>
  <si>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</si>
  <si>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</si>
  <si>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</si>
  <si>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</si>
  <si>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</si>
  <si>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</si>
  <si>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</si>
  <si>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</si>
  <si>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</si>
  <si>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</si>
  <si>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</si>
  <si>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</si>
  <si>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</si>
  <si>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</si>
  <si>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</si>
  <si>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</si>
  <si>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</si>
  <si>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</si>
  <si>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</si>
  <si>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RECOLOCACAO DE FOLHAS DE PORTA DE PASSAGEM OU JANELA, CONSIDERANDO REAPROVEITAMENTO DO MATERIAL</t>
  </si>
  <si>
    <t>PORTA DE MADEIRA COMPENSADA LISA PARA PINTURA, 120X210X3,5CM, 2 FOLHAS, INCLUSO ADUELA 2A, ALIZAR 2A E DOBRADICAS</t>
  </si>
  <si>
    <t>ALCAPAO EM COMPENSADO DE MADEIRA CEDRO/VIROLA, 60X60X2CM, COM MARCO 7X3CM, ALIZAR DE 2A, DOBRADICAS EM LATAO CROMADO E TARJETA CROMADA</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</si>
  <si>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</si>
  <si>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</si>
  <si>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</si>
  <si>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</si>
  <si>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</si>
  <si>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70X210CM, FIXAÇÃO COM ARGAMASSA, PADRÃO MÉDIO - FORNECIMENTO E INSTALAÇÃO. AF_08/2015_P</t>
  </si>
  <si>
    <t>ADUELA / MARCO / BATENTE PARA PORTA DE 80X210CM, FIXAÇÃO COM ARGAMASSA, PADRÃO MÉDIO - FORNECIMENTO E INSTALAÇÃO. AF_08/2015_P</t>
  </si>
  <si>
    <t>ADUELA / MARCO / BATENTE PARA PORTA DE 90X210CM, FIXAÇÃO COM ARGAMASSA, PADRÃO MÉDIO - FORNECIMENTO 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</si>
  <si>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</si>
  <si>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</si>
  <si>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</si>
  <si>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</si>
  <si>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</si>
  <si>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</si>
  <si>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</si>
  <si>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</si>
  <si>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</si>
  <si>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</si>
  <si>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</si>
  <si>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</si>
  <si>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</si>
  <si>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</si>
  <si>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</si>
  <si>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</si>
  <si>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</si>
  <si>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</si>
  <si>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</si>
  <si>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</si>
  <si>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</si>
  <si>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</si>
  <si>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</si>
  <si>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</si>
  <si>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</si>
  <si>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</si>
  <si>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</si>
  <si>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</si>
  <si>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</si>
  <si>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</si>
  <si>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</si>
  <si>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</si>
  <si>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</si>
  <si>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</si>
  <si>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</si>
  <si>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</si>
  <si>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</si>
  <si>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</si>
  <si>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</si>
  <si>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</si>
  <si>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</si>
  <si>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</si>
  <si>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</si>
  <si>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</si>
  <si>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</si>
  <si>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</si>
  <si>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</si>
  <si>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</si>
  <si>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</si>
  <si>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</si>
  <si>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</si>
  <si>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</si>
  <si>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</si>
  <si>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</si>
  <si>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</si>
  <si>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</si>
  <si>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</si>
  <si>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</si>
  <si>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</si>
  <si>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</si>
  <si>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</si>
  <si>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</si>
  <si>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</si>
  <si>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</si>
  <si>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</si>
  <si>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</si>
  <si>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</si>
  <si>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JANELA DE MADEIRA ALMOFADADA 1A, 1,5X1,5M, DE ABRIR, INCLUSO GUARNICOES E DOBRADICAS</t>
  </si>
  <si>
    <t>JANELA DE MADEIRA TIPO VENEZIANA. DE ABRIR, INCLUSAS GUARNICOES E FERRAGENS</t>
  </si>
  <si>
    <t>JANELA DE MADEIRA ALMOFADADA, DE ABRIR, INCLUSAS GUARNICOES SEM FERRAGENS</t>
  </si>
  <si>
    <t>JANELA DE MADEIRA TIPO VENEZIANA/GUILHOTINA, DE ABRIR, INCLUSAS GUARNICOES SEM FERRAGENS</t>
  </si>
  <si>
    <t>CAIXA MADEIRA 57X43CM COM GUARNICAO 13CM P/ FECHAMENTO DE AR CONDICIONAL</t>
  </si>
  <si>
    <t>PORTA DE FERRO, DE ABRIR, TIPO GRADE COM CHAPA, 87X210CM, COM GUARNICOES</t>
  </si>
  <si>
    <t>PORTA DE FERRO DE ABRIR TIPO BARRA CHATA, COM REQUADRO E GUARNICAO COMPLETA</t>
  </si>
  <si>
    <t>PORTA DE ACO CHAPA 24, DE ENROLAR, RAIADA, LARGA COM ACABAMENTO GALVANIZADO NATURAL</t>
  </si>
  <si>
    <t>JANELA DE AÇO BASCULANTE, FIXAÇÃO COM ARGAMASSA, SEM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</si>
  <si>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</si>
  <si>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</si>
  <si>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</si>
  <si>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</si>
  <si>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ESCADA TIPO MARINHEIRO EM ACO CA-50 9,52MM INCLUSO PINTURA COM FUNDO ANTICORROSIVO TIPO ZARCAO</t>
  </si>
  <si>
    <t>PORTA DE ALUMÍNIO DE ABRIR COM LAMBRI, COMM GUARNIÇÃO, FIXAÇÃO COM PARAFUSOS - FORNECIMENTO E INSTALAÇÃO. AF_08/2015</t>
  </si>
  <si>
    <t>PORTA EM ALUMÍNIO DE ABRIR TIPO VENEZIANA COM GUARNIÇÃO, FIXAÇÃO COM PARAFUSOS - FORNECIMENTO E INSTALAÇÃO. AF_08/2015</t>
  </si>
  <si>
    <t>PORTA DE ALUMÍNIO DE ABRIR PARA VIDRO SEM GUARNIÇÃO, 87X210CM, FIXAÇÃO COM PARAFUSOS, INCLUSIVE VIDROS - FORNECIMENTO E INSTALAÇÃO. AF_08/2015</t>
  </si>
  <si>
    <t>GRADIL DE ALUMINIO ANODIZADO TIPO BARRA CHATA PARA VARANDAS, ALTURA 0,4M</t>
  </si>
  <si>
    <t>GRADIL DE ALUMINIO ANODIZADO TIPO BARRA CHATA PARA VARANDAS, ALTURA 1,0M</t>
  </si>
  <si>
    <t>GRADIL DE ALUMINIO ANODIZADO TIPO BARRA CHATA PARA VARANDAS, ALTURA 1,2M</t>
  </si>
  <si>
    <t>JOGO DE FERRAGENS CROMADAS PARA PORTA DE VIDRO TEMPERADO, UMA FOLHA COMPOSTO DE DOBRADICAS SUPERIOR E INFERIOR, TRINCO, FECHADURA, CONTRA FECHADURA COM CAPUCHINHO SEM MOLA E PUXADOR</t>
  </si>
  <si>
    <t>PORTA CADEADO ZINCADO OXIDADO PRETO COM CADEADO DE ACO INOX, LARGURA DE *50* 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</si>
  <si>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</si>
  <si>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</si>
  <si>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</si>
  <si>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PORTA DE VIDRO TEMPERADO, 0,9X2,10M, ESPESSURA 10MM, INCLUSIVE ACESSORIOS</t>
  </si>
  <si>
    <t>ESPELHO CRISTAL ESPESSURA 4MM, COM MOLDURA EM ALUMINIO E COMPENSADO 6MM PLASTIFICADO COLADO</t>
  </si>
  <si>
    <t>PORTAO EM TELA ARAME GALVANIZADO N.12 MALHA 2" E MOLDURA EM TUBOS DE ACO COM DUAS FOLHAS DE ABRIR, INCLUSO FERRAGENS</t>
  </si>
  <si>
    <t>PORTAO EM TUBO DE ACO GALVANIZADO DIN 2440/NBR 5580, PAINEL UNICO, DIMENSOES 1,0X1,6M, INCLUSIVE CADEADO</t>
  </si>
  <si>
    <t>PORTAO EM TUBO DE ACO GALVANIZADO DIN 2440/NBR 5580, PAINEL UNICO, DIMENSOES 4,0X1,2M, INCLUSIVE CADEADO</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</si>
  <si>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</si>
  <si>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</si>
  <si>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</si>
  <si>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</si>
  <si>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</si>
  <si>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</si>
  <si>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</si>
  <si>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</si>
  <si>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</si>
  <si>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</si>
  <si>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CANTONEIRA DE ALUMINIO 1"X1, PARA PROTECAO DE QUINA DE PAREDE</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</si>
  <si>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</si>
  <si>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</si>
  <si>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</si>
  <si>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</si>
  <si>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</si>
  <si>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</si>
  <si>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</si>
  <si>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</si>
  <si>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</si>
  <si>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</si>
  <si>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</si>
  <si>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</si>
  <si>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</si>
  <si>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</si>
  <si>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</si>
  <si>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</si>
  <si>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</si>
  <si>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</si>
  <si>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</si>
  <si>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</si>
  <si>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</si>
  <si>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</si>
  <si>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</si>
  <si>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</si>
  <si>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</si>
  <si>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</si>
  <si>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</si>
  <si>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</si>
  <si>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ARRASAMENTO DE ESTACA METÁLICA, PERFIL LAMINADO TIPO I FAMÍLIA 250. AF_11/2016</t>
  </si>
  <si>
    <t>ARRASAMENTO DE ESTACA METÁLICA, PERFIL LAMINADO TIPO H FAMÍLIA 250. AF_11/2016</t>
  </si>
  <si>
    <t>ARRASAMENTO DE ESTACA METÁLICA, PERFIL LAMINADO TIPO H FAMÍLIA 310. AF_11/2016</t>
  </si>
  <si>
    <t>LASTRO DE CONCRETO, PREPARO MECÂNICO, INCLUSOS ADITIVO IMPERMEABILIZANTE, LANÇAMENTO E ADENSAMENTO</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</si>
  <si>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</si>
  <si>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</si>
  <si>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</si>
  <si>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</si>
  <si>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</si>
  <si>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</si>
  <si>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</si>
  <si>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</si>
  <si>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</si>
  <si>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</si>
  <si>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</si>
  <si>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</si>
  <si>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</si>
  <si>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</si>
  <si>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</si>
  <si>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</si>
  <si>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</si>
  <si>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</si>
  <si>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</si>
  <si>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</si>
  <si>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</si>
  <si>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</si>
  <si>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</si>
  <si>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</si>
  <si>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</si>
  <si>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</si>
  <si>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</si>
  <si>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</si>
  <si>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</si>
  <si>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</si>
  <si>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</si>
  <si>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</si>
  <si>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</si>
  <si>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</si>
  <si>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</si>
  <si>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</si>
  <si>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</si>
  <si>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</si>
  <si>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</si>
  <si>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</si>
  <si>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</si>
  <si>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</si>
  <si>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</si>
  <si>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</si>
  <si>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</si>
  <si>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</si>
  <si>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</si>
  <si>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</si>
  <si>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</si>
  <si>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</si>
  <si>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</si>
  <si>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</si>
  <si>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</si>
  <si>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</si>
  <si>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</si>
  <si>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</si>
  <si>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</si>
  <si>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</si>
  <si>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</si>
  <si>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</si>
  <si>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</si>
  <si>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</si>
  <si>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</si>
  <si>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</si>
  <si>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</si>
  <si>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</si>
  <si>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</si>
  <si>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</si>
  <si>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</si>
  <si>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</si>
  <si>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</si>
  <si>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</si>
  <si>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</si>
  <si>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</si>
  <si>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</si>
  <si>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</si>
  <si>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</si>
  <si>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</si>
  <si>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</si>
  <si>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</si>
  <si>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</si>
  <si>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</si>
  <si>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</si>
  <si>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</si>
  <si>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</si>
  <si>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</si>
  <si>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</si>
  <si>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</si>
  <si>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</si>
  <si>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</si>
  <si>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</si>
  <si>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</si>
  <si>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</si>
  <si>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MAIOR QUE 20 M², PÉ-DIREITO SIMPLES, EM MADEIRA SERRADA, 1 UTILIZAÇÃO. AF_12/2015</t>
  </si>
  <si>
    <t>MONTAGEM E DESMONTAGEM DE FÔRMA DE LAJE MACIÇA COM ÁREA MÉDIA MAIOR QUE 20 M², PÉ-DIREITO SIMPLES, EM MADEIRA SERRADA, 2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</si>
  <si>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</si>
  <si>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</si>
  <si>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</si>
  <si>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</si>
  <si>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</si>
  <si>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</si>
  <si>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</si>
  <si>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</si>
  <si>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</si>
  <si>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</si>
  <si>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</si>
  <si>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</si>
  <si>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</si>
  <si>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</si>
  <si>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</si>
  <si>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</si>
  <si>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</si>
  <si>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</si>
  <si>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</si>
  <si>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</si>
  <si>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</si>
  <si>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</si>
  <si>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</si>
  <si>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</si>
  <si>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</si>
  <si>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</si>
  <si>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</si>
  <si>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</si>
  <si>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</si>
  <si>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</si>
  <si>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</si>
  <si>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</si>
  <si>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</si>
  <si>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</si>
  <si>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</si>
  <si>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</si>
  <si>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</si>
  <si>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</si>
  <si>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</si>
  <si>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</si>
  <si>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</si>
  <si>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</si>
  <si>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</si>
  <si>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</si>
  <si>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</si>
  <si>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</si>
  <si>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</si>
  <si>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</si>
  <si>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</si>
  <si>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</si>
  <si>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</si>
  <si>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</si>
  <si>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</si>
  <si>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</si>
  <si>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</si>
  <si>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</si>
  <si>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</si>
  <si>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</si>
  <si>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</si>
  <si>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</si>
  <si>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ARMACAO EM TELA DE ACO SOLDADA NERVURADA Q-138, ACO CA-60, 4,2MM, MALHA 10X10CM</t>
  </si>
  <si>
    <t>TIRANTE PROTENDIDO P/  ANCORAGEM EM SOLO  C/ 6 FIOS ACO DURO 8MM, INCLUSIVE PROTEÇÃO ANTICORR0SIVA.</t>
  </si>
  <si>
    <t>TIRANTES P/PROTENSAO E ANCORAGEM EM SOLO TRECHO LIVRE C/ 8 FIOS ACO DURO 8MM INCLUSIVE PROTECAO ANTICORROSIVA.</t>
  </si>
  <si>
    <t>TIRANTES P/PROTENSAO E ANCORAGEM EM SOLO TRECHO LIVRE C/10 FIOS ACO DURO 8MM INCLUSIVE PROTECAO ANTICORROSIVA.</t>
  </si>
  <si>
    <t>TIRANTES P/PROTENSAO E ANCORAGEM EM SOLO TRECHO LIVRE C/16 FIOS ACO DURO 8MM INCLUSIVE PROTECAO ANTICORROSIVA.</t>
  </si>
  <si>
    <t>TIRANTES P/PROTENSAO E ANCORAGEM EM SOLO TRECHO ANCOR C/ 6 FIOS ACO DURO 8MM , INCLUSIVE PROTECAO ANTICORROSIVA.</t>
  </si>
  <si>
    <t>TIRANTES P/PROTENSAO E ANCORAGEM EM SOLO TRECHO ANCOR C/ 8 FIOS ACO DURO 8MM , INCLUSIVE PROTECAO ANTICORROSIVA.</t>
  </si>
  <si>
    <t>TIRANTES P/PROTENSAO E ANCORAGEM EM SOLO TRECHO ANCOR C/10 FIOS ACO DURO 8MM .</t>
  </si>
  <si>
    <t>TIRANTES P/PROTENSAO E ANCORAGEM EM SOLO TRECHO ANCOR C/16 FIOS ACO DURO 8MM .</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</si>
  <si>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</si>
  <si>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</si>
  <si>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</si>
  <si>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</si>
  <si>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</si>
  <si>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</si>
  <si>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</si>
  <si>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</si>
  <si>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</si>
  <si>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</si>
  <si>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</si>
  <si>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</si>
  <si>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</si>
  <si>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</si>
  <si>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</si>
  <si>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</si>
  <si>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CORTE E DOBRA DE AÇO CA-60, DIÂMETRO DE 5,0 MM, UTILIZADO EM ESTRIBO CONTÍNUO HELICOIDAL. AF_10/2016</t>
  </si>
  <si>
    <t>CORTE E DOBRA DE AÇO CA-50, DIÂMETRO DE 6,3 MM, UTILIZADO EM ESTRIBO CONTÍNUO HELICOIDAL. AF_10/2016</t>
  </si>
  <si>
    <t>MONTAGEM DE ARMADURA LONGITUDINAL DE ESTACAS DE SEÇÃO CIRCULAR, DIÂMETRO = 8,0 MM. AF_11/2016</t>
  </si>
  <si>
    <t>MONTAGEM DE ARMADURA LONGITUDINAL DE ESTACAS DE SEÇÃO CIRCULAR, DIÂMETRO = 10,0 MM. AF_11/2016</t>
  </si>
  <si>
    <t>MONTAGEM DE ARMADURA LONGITUDINAL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</si>
  <si>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</si>
  <si>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</si>
  <si>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</si>
  <si>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</si>
  <si>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</si>
  <si>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8,0 MM. AF_11/2016</t>
  </si>
  <si>
    <t>MONTAGEM DE ARMADURA LONGITUDINAL DE ESTACAS DE SEÇÃO RETANGULAR (BARRETE), DIÂMETRO = 10,0 MM. AF_11/2016</t>
  </si>
  <si>
    <t>MONTAGEM DE ARMADURA LONGITUDINAL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</si>
  <si>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</si>
  <si>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</si>
  <si>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</si>
  <si>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</si>
  <si>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</si>
  <si>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</si>
  <si>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</si>
  <si>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</si>
  <si>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</si>
  <si>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</si>
  <si>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</si>
  <si>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</si>
  <si>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</si>
  <si>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</si>
  <si>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</si>
  <si>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</si>
  <si>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</si>
  <si>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</si>
  <si>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</si>
  <si>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</si>
  <si>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</si>
  <si>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LANÇADO COM BOMBA LANÇA - LANÇAMENTO, ADENSAMENTO E ACABAMENTO. AF_06/2015</t>
  </si>
  <si>
    <t>CONCRETAGEM DE PAREDES EM EDIFICAÇÕES UNIFAMILIARES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</si>
  <si>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BOMBEÁVEL, FCK 20 MPA, LANÇADO COM BOMBA LANÇA - LANÇAMENTO, ADENSAMENTO E ACABAMENTO. AF_06/2015</t>
  </si>
  <si>
    <t>CONCRETAGEM DE LAJES EM EDIFICAÇÕES MULTIFAMILIARES FEITAS COM SISTEMA DE FÔRMAS MANUSEÁVEIS COM CONCRETO USINADO BOMBEÁVEL, FCK 20 MPA, LANÇADO COM BOMBA LANÇA - LANÇAMENTO, ADENSAMENTO E ACABAMENTO. AF_06/2015</t>
  </si>
  <si>
    <t>CONCRETAGEM DE PAREDES EM EDIFICAÇÕES MULTIFAMILIARES FEITAS COM SISTEMA DE FÔRMAS MANUSEÁVEIS COM CONCRETO USINADO BOMBEÁVEL, FCK 20 MPA, LANÇADO COM BOMBA LANÇA - LANÇAMENTO, ADENSAMENTO E ACABAMENTO. AF_06/2015</t>
  </si>
  <si>
    <t>CONCRETAGEM DE PLATIBANDA EM EDIFICAÇÕES MULTIFAMILIARES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</si>
  <si>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AUTOADENSÁVEL, FCK 20 MPA, LANÇADO COM BOMBA LANÇA - LANÇAMENTO E ACABAMENTO. AF_06/2015</t>
  </si>
  <si>
    <t>CONCRETAGEM DE PLATIBANDA EM EDIFICAÇÕES MULTIFAMILIARES FEITAS COM SISTEMA DE FÔRMAS MANUSEÁVEIS COM CONCRETO USINADO AUTOADENSÁVEL, FCK 20 MPA, LANÇADO COM BOMBA LANÇA - LANÇAMENTO E ACABAMENTO. AF_06/2015</t>
  </si>
  <si>
    <t>CONCRETAGEM DE EDIFICAÇÕES (PAREDES E LAJES) FEITAS COM SISTEMA DE FÔRMAS MANUSEÁVEIS COM CONCRETO USINADO BOMBEÁVEL, FCK 20 MPA, LANÇADO COM BOMBA LANÇA - LANÇAMENTO, ADENSAMENTO E ACABAMENTO. AF_06/2015</t>
  </si>
  <si>
    <t>CONCRETAGEM DE EDIFICAÇÕES (PAREDES E LAJES) FEITAS COM SISTEMA DE FÔRMAS MANUSEÁVEIS COM CONCRETO USINADO AUTOADENSÁVEL, FCK 20 MPA, LANÇADO COM BOMBA LANÇA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</si>
  <si>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</si>
  <si>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</si>
  <si>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</si>
  <si>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</si>
  <si>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</si>
  <si>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</si>
  <si>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</si>
  <si>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</si>
  <si>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</si>
  <si>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</si>
  <si>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</si>
  <si>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</si>
  <si>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</si>
  <si>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</si>
  <si>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</si>
  <si>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</si>
  <si>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</si>
  <si>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</si>
  <si>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</si>
  <si>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</si>
  <si>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</si>
  <si>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</si>
  <si>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</si>
  <si>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</si>
  <si>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</si>
  <si>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</si>
  <si>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</si>
  <si>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</si>
  <si>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</si>
  <si>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</si>
  <si>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</si>
  <si>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</si>
  <si>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</si>
  <si>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</si>
  <si>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</si>
  <si>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</si>
  <si>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LAJE PRE-MOLD BETA 11 P/1KN/M2 VAOS 4,40M/INCL VIGOTAS TIJOLOS ARMADURA NEGATIVA CAPEAMENTO 3CM CONCRETO 20MPA ESCORAMENTO MATERIAL E MAO  DE OBRA.</t>
  </si>
  <si>
    <t>LAJE PRE-MOLD BETA 12 P/3,5KN/M2 VAO 4,1M INCL VIGOTAS TIJOLOS ARMADU-RA NEGATIVA CAPEAMENTO 3CM CONCRETO 15MPA ESCORAMENTO MATERIAIS E MAO DE OBRA.</t>
  </si>
  <si>
    <t>LAJE PRE-MOLD BETA 16 P/3,5KN/M2 VAO 5,2M INCL VIGOTAS TIJOLOS ARMADU-RA NEGATIVA CAPEAMENTO 3CM CONCRETO 15MPA ESCORAMENTO MATERIAL E MAO  DE OBRA.</t>
  </si>
  <si>
    <t>LAJE PRE-MOLD BETA 20 P/3,5KN/M2 VAO 6,2M INCL VIGOTAS TIJOLOS ARMADU-RA NEGATIVA CAPEAMENTO 3CM CONCRETO 15MPA ESCORAMENTO MATERIAL E MAO  DE OBRA.</t>
  </si>
  <si>
    <t>LAJE PRE-MOLDADA P/FORRO, SOBRECARGA 100KG/M2, VAOS ATE 3,50M/E=8CM, C/LAJOTAS E CAP.C/CONC FCK=20MPA, 3CM, INTER-EIXO 38CM, C/ESCORAMENTO (REAPR.3X) E FERRAGEM NEGATIVA</t>
  </si>
  <si>
    <t>LAJE PRE-MOLDADA P/PISO, SOBRECARGA 200KG/M2, VAOS ATE 3,50M/E=8CM, C/LAJOTAS E CAP.C/CONC FCK=20MPA, 4CM, INTER-EIXO 38CM, C/ESCORAMENTO (REAPR.3X) E FERRAGEM NEGATIVA</t>
  </si>
  <si>
    <t>JUNTA DE DILATACAO PARA IMPERMEABILIZACAO, COM SELANTE ELASTICO MONOCOMPONENTE A BASE DE POLIURETANO, DIMENSOES 1X1CM.</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</si>
  <si>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</si>
  <si>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</si>
  <si>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</si>
  <si>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</si>
  <si>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</si>
  <si>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</si>
  <si>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</si>
  <si>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</si>
  <si>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</si>
  <si>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</si>
  <si>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</si>
  <si>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</si>
  <si>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</si>
  <si>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</si>
  <si>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</si>
  <si>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</si>
  <si>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CHAPIM DE CONCRETO APARENTE COM ACABAMENTO DESEMPENADO, FORMA DE COMPENSADO PLASTIFICADO (MADEIRIT) DE 14 X 10 CM, FUNDIDO NO LOCAL.</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</si>
  <si>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</si>
  <si>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</si>
  <si>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IMPERMEABILIZACAO DE SUPERFICIE COM ARGAMASSA DE CIMENTO E AREIA (MEDIA), TRACO 1:3, COM ADITIVO IMPERMEABILIZANTE, E=2CM.</t>
  </si>
  <si>
    <t>IMPERMEABILIZACAO DE SUPERFICIE COM ARGAMASSA DE CIMENTO E AREIA, TRACO 1:3, COM ADITIVO IMPERMEABILIZANTE, E=3 CM</t>
  </si>
  <si>
    <t>IMPERMEABILIZACAO DE SUPERFICIE COM ARGAMASSA DE CIMENTO E AREIA, TRACO 1:3, COM ADITIVO IMPERMEABILIZANTE, E=1,5 CM</t>
  </si>
  <si>
    <t>IMPERMEABILIZACAO DE SUPERFICIE COM ARGAMASSA DE CIMENTO E AREIA (GROSSA), TRACO 1:4, COM ADITIVO IMPERMEABILIZANTE, E=2 CM</t>
  </si>
  <si>
    <t>FORNECIMENTO/INSTALACAO LONA PLASTICA PRETA, PARA IMPERMEABILIZACAO, ESPESSURA 150 MICRAS.</t>
  </si>
  <si>
    <t>IMPERMEABILIZACAO DE SUPERFICIE COM MANTA ASFALTICA PROTEGIDA COM FILME DE ALUMINIO GOFRADO (DE ESPESSURA 0,8MM), INCLUSA APLICACAO DE  EMULSAO ASFALTICA, E=3MM.</t>
  </si>
  <si>
    <t>IMPERMEABILIZACAO DE SUPERFICIE COM GEOMEMBRANA (MANTA TERMOPLASTICA LISA) TIPO PEAD, E=2MM.</t>
  </si>
  <si>
    <t>IMPERMEABILIZACAO DE SUPERFICIE COM MANTA ASFALTICA (COM POLIMEROS TIPO APP), E=3 MM</t>
  </si>
  <si>
    <t>IMPERMEABILIZACAO DE SUPERFICIE COM MANTA ASFALTICA (COM POLIMEROS TIPO APP), E=4 MM</t>
  </si>
  <si>
    <t>IMPERMEABILIZACAO DE CALHAS/LAJES DESCOBERTAS, COM EMULSAO ASFALTICA COM ELASTOMEROS, 3 DEMAOS</t>
  </si>
  <si>
    <t>IMPERMEABILIZACAO DE SUPERFICIE COM REVESTIMENTO BICOMPONENTE SEMI FLEXIVEL.</t>
  </si>
  <si>
    <t>IMPERMEABILIZACAO DE SUPERFICIE COM ADESIVO LIQUIDO SOBRE CIMENTO CRISTALIZANTE, INCLUSO VEU DE FIBRA DE VIDRO.</t>
  </si>
  <si>
    <t>IMPERMEABILIZACAO DE SUPERFICIE COM ASFALTO ELASTOMERICO, INCLUSOS PRIMER E VEU DE FIBRA DE VIDRO.</t>
  </si>
  <si>
    <t>JUNTA DE DILATACAO PARA IMPERMEABILIZACAO, COM ASFALTO OXIDADO APLICADO A QUENTE, DIMENSOES 2X2 CM</t>
  </si>
  <si>
    <t>IMPERMEABILIZACAO COM PINTURA A BASE DE RESINA EPOXI ALCATRAO, UMA DEMAO.</t>
  </si>
  <si>
    <t>IMPERMEABILIZACAO COM PINTURA A BASE DE RESINA EPOXI ALCATRAO, DUAS DEMAOS.</t>
  </si>
  <si>
    <t>IMPERMEABILIZACAO DE SUPERFICIE COM MASTIQUE ELASTICO A BASE DE SILICONE, POR VOLUME.</t>
  </si>
  <si>
    <t>IMPERMEABILIZACAO DE SUPERFICIE COM MASTIQUE BETUMINOSO A FRIO, POR METRO.</t>
  </si>
  <si>
    <t>IMPERMEABILIZACAO DE SUPERFICIE COM MASTIQUE BETUMINOSO A FRIO, POR AREA.</t>
  </si>
  <si>
    <t>DUTO ESPIRAL FLEXIVEL SINGELO PEAD D=50MM(2") REVESTIDO COM PVC COM FIO GUIA DE ACO GALVANIZADO, LANCADO DIRETO NO SOLO, INCL CONEXOES</t>
  </si>
  <si>
    <t>DUTO ESPIRAL FLEXIVEL SINGELO PEAD D=75MM(3") REVESTIDO COM PVC COM FIO GUIA DE ACO GALVANIZADO, LANCADO DIRETO NO SOLO, INCL CONEXOES</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</si>
  <si>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</si>
  <si>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</si>
  <si>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</si>
  <si>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</si>
  <si>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</si>
  <si>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</si>
  <si>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</si>
  <si>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</si>
  <si>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</si>
  <si>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</si>
  <si>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</si>
  <si>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</si>
  <si>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</si>
  <si>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</si>
  <si>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</si>
  <si>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</si>
  <si>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</si>
  <si>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</si>
  <si>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</si>
  <si>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</si>
  <si>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</si>
  <si>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</si>
  <si>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</si>
  <si>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</si>
  <si>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</si>
  <si>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</si>
  <si>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</si>
  <si>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</si>
  <si>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</si>
  <si>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</si>
  <si>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</si>
  <si>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</si>
  <si>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</si>
  <si>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</si>
  <si>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</si>
  <si>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</si>
  <si>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</si>
  <si>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</si>
  <si>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</si>
  <si>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</si>
  <si>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TERMINAL OU CONECTOR DE PRESSAO - PARA CABO 10MM2 - FORNECIMENTO E INSTALACAO</t>
  </si>
  <si>
    <t>TERMINAL OU CONECTOR DE PRESSAO - PARA CABO 16MM2 - FORNECIMENTO E INSTALACAO</t>
  </si>
  <si>
    <t>TERMINAL OU CONECTOR DE PRESSAO - PARA CABO 25MM2 - FORNECIMENTO E INSTALACAO</t>
  </si>
  <si>
    <t>TERMINAL OU CONECTOR DE PRESSAO - PARA CABO 35MM2 - FORNECIMENTO E INSTALACAO</t>
  </si>
  <si>
    <t>TERMINAL OU CONECTOR DE PRESSAO - PARA CABO 50MM2 - FORNECIMENTO E INSTALACAO</t>
  </si>
  <si>
    <t>TERMINAL OU CONECTOR DE PRESSAO - PARA CABO 70MM2 - FORNECIMENTO E INSTALACAO</t>
  </si>
  <si>
    <t>TERMINAL OU CONECTOR DE PRESSAO - PARA CABO 95MM2 - FORNECIMENTO E INSTALACAO</t>
  </si>
  <si>
    <t>TERMINAL OU CONECTOR DE PRESSAO - PARA CABO 120MM2 - FORNECIMENTO E INSTALACAO</t>
  </si>
  <si>
    <t>TERMINAL OU CONECTOR DE PRESSAO - PARA CABO 150MM2 - FORNECIMENTO E INSTALACAO</t>
  </si>
  <si>
    <t>TERMINAL OU CONECTOR DE PRESSAO - PARA CABO 185MM2 - FORNECIMENTO E INSTALACAO</t>
  </si>
  <si>
    <t>TERMINAL OU CONECTOR DE PRESSAO - PARA CABO 240MM2 - FORNECIMENTO E INSTALACAO</t>
  </si>
  <si>
    <t>TERMINAL OU CONECTOR DE PRESSAO - PARA CABO 300MM2 - FORNECIMENTO E INSTALACAO</t>
  </si>
  <si>
    <t>CONECTOR PARAFUSO FENDIDO SPLIT-BOLT - PARA CABO DE 16MM2 - FORNECIMENTO E INSTALACAO</t>
  </si>
  <si>
    <t>CONECTOR PARAFUSO FENDIDO SPLIT-BOLT - PARA CABO DE 35MM2 - FORNECIMENTO E INSTALACAO</t>
  </si>
  <si>
    <t>TERMINAL METALICO A PRESSAO PARA 1 CABO DE 50 MM2 - FORNECIMENTO E INSTALACAO</t>
  </si>
  <si>
    <t>TERMINAL METALICO A PRESSAO PARA 1 CABO DE 95 MM2 - FORNECIMENTO E INSTALACAO</t>
  </si>
  <si>
    <t>TERMINAL A PRESSAO REFORCADO PARA CONEXAO DE CABO DE COBRE A BARRA, CABO 150 E 185MM2 - FORNECIMENTO E INSTALACAO</t>
  </si>
  <si>
    <t>CONECTOR DE PARAFUSO FENDIDO EM LIGA DE COBRE COM SEPARADOR DE CABOS PARA CABO 50 MM2 - FORNECIMENTO E INSTALACAO</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</si>
  <si>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</si>
  <si>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</si>
  <si>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</si>
  <si>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</si>
  <si>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</si>
  <si>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</si>
  <si>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</si>
  <si>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</si>
  <si>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</si>
  <si>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</si>
  <si>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</si>
  <si>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</si>
  <si>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</si>
  <si>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</si>
  <si>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</si>
  <si>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</si>
  <si>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</si>
  <si>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</si>
  <si>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</si>
  <si>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</si>
  <si>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</si>
  <si>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</si>
  <si>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</si>
  <si>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</si>
  <si>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</si>
  <si>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</si>
  <si>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</si>
  <si>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</si>
  <si>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</si>
  <si>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</si>
  <si>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</si>
  <si>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</si>
  <si>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</si>
  <si>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</si>
  <si>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</si>
  <si>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</si>
  <si>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</si>
  <si>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</si>
  <si>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</si>
  <si>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</si>
  <si>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</si>
  <si>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</si>
  <si>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</si>
  <si>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</si>
  <si>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</si>
  <si>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</si>
  <si>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</si>
  <si>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</si>
  <si>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</si>
  <si>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</si>
  <si>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</si>
  <si>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</si>
  <si>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</si>
  <si>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</si>
  <si>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</si>
  <si>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</si>
  <si>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</si>
  <si>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</si>
  <si>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</si>
  <si>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</si>
  <si>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</si>
  <si>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</si>
  <si>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</si>
  <si>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</si>
  <si>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</si>
  <si>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</si>
  <si>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</si>
  <si>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</si>
  <si>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</si>
  <si>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</si>
  <si>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</si>
  <si>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</si>
  <si>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</si>
  <si>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</si>
  <si>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</si>
  <si>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</si>
  <si>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</si>
  <si>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</si>
  <si>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</si>
  <si>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</si>
  <si>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</si>
  <si>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</si>
  <si>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FLEXÍVEL ISOLADO, 300 MM², ANTI-CHAMA 0,6/1,0 KV, PARA DISTRIBUIÇÃO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</si>
  <si>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</si>
  <si>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</si>
  <si>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</si>
  <si>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</si>
  <si>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</si>
  <si>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</si>
  <si>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</si>
  <si>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</si>
  <si>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</si>
  <si>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</si>
  <si>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</si>
  <si>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</si>
  <si>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</si>
  <si>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</si>
  <si>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</si>
  <si>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</si>
  <si>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</si>
  <si>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</si>
  <si>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</si>
  <si>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</si>
  <si>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</si>
  <si>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</si>
  <si>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</si>
  <si>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</si>
  <si>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</si>
  <si>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</si>
  <si>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</si>
  <si>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</si>
  <si>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</si>
  <si>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</si>
  <si>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</si>
  <si>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</si>
  <si>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</si>
  <si>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</si>
  <si>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</si>
  <si>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</si>
  <si>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</si>
  <si>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</si>
  <si>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</si>
  <si>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DISJUNTOR BAIXA TENSAO TRIPOLAR A SECO  800A/600V, INCLUSIVE ELETROTÉCNICO</t>
  </si>
  <si>
    <t>DISJUNTOR TERMOMAGNETICO MONOPOLAR PADRAO NEMA (AMERICANO) 10 A 30A 240V, FORNECIMENTO E INSTALACAO</t>
  </si>
  <si>
    <t>DISJUNTOR TERMOMAGNETICO MONOPOLAR PADRAO NEMA (AMERICANO) 35 A 50A 240V, FORNECIMENTO E INSTALACAO</t>
  </si>
  <si>
    <t>DISJUNTOR TERMOMAGNETICO BIPOLAR PADRAO NEMA (AMERICANO) 10 A 50A 240V, FORNECIMENTO E INSTALACAO</t>
  </si>
  <si>
    <t>DISJUNTOR TERMOMAGNETICO TRIPOLAR PADRAO NEMA (AMERICANO) 10 A 50A 240V, FORNECIMENTO E INSTALACAO</t>
  </si>
  <si>
    <t>DISJUNTOR TERMOMAGNETICO TRIPOLAR PADRAO NEMA (AMERICANO) 60 A 100A 240V, FORNECIMENTO E INSTALACAO</t>
  </si>
  <si>
    <t>DISJUNTOR TERMOMAGNETICO TRIPOLAR PADRAO NEMA (AMERICANO) 125 A 150A 240V, FORNECIMENTO E INSTALACAO</t>
  </si>
  <si>
    <t>DISJUNTOR TERMOMAGNETICO TRIPOLAR EM CAIXA MOLDADA 250A 600V, FORNECIMENTO E INSTALACAO</t>
  </si>
  <si>
    <t>DISJUNTOR TERMOMAGNETICO TRIPOLAR EM CAIXA MOLDADA 300 A 400A 600V, FORNECIMENTO E INSTALACAO</t>
  </si>
  <si>
    <t>DISJUNTOR TERMOMAGNETICO TRIPOLAR EM CAIXA MOLDADA 500 A 600A 600V, FORNECIMENTO E INSTALACAO</t>
  </si>
  <si>
    <t>DISJUNTOR TERMOMAGNETICO TRIPOLAR EM CAIXA MOLDADA 175 A 225A 240V,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</si>
  <si>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</si>
  <si>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</si>
  <si>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</si>
  <si>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</si>
  <si>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</si>
  <si>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</si>
  <si>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</si>
  <si>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</si>
  <si>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</si>
  <si>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INTERRUPTOR PULSADOR DE CAMPAINHA OU MINUTERIA 2A/250V C/ CAIXA - FORNECIMENTO E INSTALACAO</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</si>
  <si>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</si>
  <si>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</si>
  <si>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</si>
  <si>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</si>
  <si>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</si>
  <si>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</si>
  <si>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</si>
  <si>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</si>
  <si>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</si>
  <si>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</si>
  <si>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</si>
  <si>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</si>
  <si>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</si>
  <si>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</si>
  <si>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</si>
  <si>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</si>
  <si>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</si>
  <si>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</si>
  <si>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</si>
  <si>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</si>
  <si>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</si>
  <si>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</si>
  <si>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</si>
  <si>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</si>
  <si>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</si>
  <si>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</si>
  <si>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</si>
  <si>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</si>
  <si>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</si>
  <si>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</si>
  <si>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</si>
  <si>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</si>
  <si>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</si>
  <si>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</si>
  <si>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</si>
  <si>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</si>
  <si>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</si>
  <si>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</si>
  <si>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</si>
  <si>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</si>
  <si>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</si>
  <si>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</si>
  <si>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</si>
  <si>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</si>
  <si>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</si>
  <si>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</si>
  <si>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</si>
  <si>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</si>
  <si>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</si>
  <si>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</si>
  <si>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</si>
  <si>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</si>
  <si>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</si>
  <si>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</si>
  <si>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</si>
  <si>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LUMINARIA TIPO CALHA, DE SOBREPOR, COM REATOR DE PARTIDA RAPIDA E LAMPADA FLUORESCENTE 1X20W, COMPLETA,  FORNECIMENTO E INSTALACAO</t>
  </si>
  <si>
    <t>LUMINARIA TIPO CALHA, DE SOBREPOR, COM REATOR DE PARTIDA RAPIDA E LAMPADA FLUORESCENTE 2X20W, COMPLETA, FORNECIMENTO E INSTALACAO</t>
  </si>
  <si>
    <t>LUMINÁRIAS TIPO CALHA, DE SOBREPOR, COM REATORES DE PARTIDA RÁPIDA E LÂMPADAS FLUORESCENTES 2X2X18W, COMPLETAS, FORNECIMENTO E INSTALAÇÃO</t>
  </si>
  <si>
    <t>LUMINARIA TIPO CALHA, DE SOBREPOR, COM REATOR DE PARTIDA RAPIDA E LAMPADA FLUORESCENTE 1X40W, COMPLETA, FORNECIMENTO E INSTALACAO</t>
  </si>
  <si>
    <t>LUMINARIA TIPO CALHA, DE SOBREPOR, COM REATOR DE PARTIDA RAPIDA E LAMPADA FLUORESCENTE 2X40W, COMPLETA, FORNECIMENTO E INSTALACAO</t>
  </si>
  <si>
    <t>LUMINÁRIAS TIPO CALHA, DE SOBREPOR, COM REATORES DE PARTIDA RÁPIDA E LÂMPADAS FLUORESCENTES 2X2X36W, COMPLETAS, FORNECIMENTO E INSTALAÇÃO</t>
  </si>
  <si>
    <t>LUMINARIA SOBREPOR TP CALHA C/REATOR PART CONVENC LAMP 1X20W E STARTERFIX EM LAJE OU FORRO - FORNECIMENTO E COLOCACAO</t>
  </si>
  <si>
    <t>REFLETOR REDONDO EM ALUMINIO COM SUPORTE E ALCA REGULAVEL PARA FIXACAO, COM LAMPADA VAPOR DE MERCURIO 250W</t>
  </si>
  <si>
    <t>REATOR PARA LAMPADA FLUORESCENTE 2X40W PARTIDA RAPIDA FORNECIMENTO E INSTALACAO</t>
  </si>
  <si>
    <t>REATOR PARA LAMPADA FLUORESCENTE 1X20W PARTIDA RAPIDA FORNECIMENTO E INSTALACAO</t>
  </si>
  <si>
    <t>REATOR PARA LAMPADA FLUORESCENTE 1X40W PARTIDA RAPIDA FORNECIMENTO E INSTALACAO</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</si>
  <si>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</si>
  <si>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</si>
  <si>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</si>
  <si>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</si>
  <si>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ESPIRAL BRANCA 45 W, BASE E27 - FORNECIMENTO E INSTALAÇÃO</t>
  </si>
  <si>
    <t>ENTRADA DE ENERGIA ELÉTRICA AÉREA MONOFÁSICA 50A COM POSTE DE CONCRETO, INCLUSIVE CABEAMENTO, CAIXA DE PROTEÇÃO PARA MEDIDOR E ATERRAMENTO.</t>
  </si>
  <si>
    <t>ENTRADA PROVISORIA DE ENERGIA ELETRICA AEREA TRIFASICA 40A EM POSTE MADEIRA</t>
  </si>
  <si>
    <t>APARELHO SINALIZADOR DE SAIDA DE GARAGEM, COM CELULA FOTOELETRICA - FORNECIMENTO E INSTALACAO</t>
  </si>
  <si>
    <t>LACO DE ROLDANA PRE-FORMADO ACO RECOBERTO DE ALUMINIO PARA CABO DE ALUMINIO NU BITOLA 25MM2 - FORNECIMENTO E COLOCACAO</t>
  </si>
  <si>
    <t>ALCA PRE-FORMADA DISTRIBUICAO EM ACO RECOBERTO COM ALUMINIO NU PARA CABO 25MM2, ENCAPADO. FORNECIMENTO E INSTALACAO.</t>
  </si>
  <si>
    <t>ALCA PRE-FORMADA SERV DE ACO RECOB C/ALUM NU ENCAPADO 25MM2 (BITOLA)  CONF PROJ A4-148-CP RIOLUZ FORNECIMENTO E COLOCACAO</t>
  </si>
  <si>
    <t>MUFLA TERMINAL PRIMARIA UNIPOLAR USO INTERNO PARA CABO 35/120MM2, ISOLACAO 15/25KV EM EPR - BORRACHA DE SILICONE. FORNECIMENTO E INSTALACAO.</t>
  </si>
  <si>
    <t>ISOLADOR DE PINO TP HI-POT CILINDRICO CLASSE 15KV. FORNECIMENTO E INSTALACAO.</t>
  </si>
  <si>
    <t>ISOLADOR DE SUSPENSAO (DISCO) TP CAVILHA CLASSE 15KV - 6''.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</si>
  <si>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</si>
  <si>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</si>
  <si>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</si>
  <si>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POSTE CONCRETO SEÇÃO CIRCULAR COMPRIMENTO=11M  E CARGA NOMINAL 200KG INCLUSIVE ESCAVACAO EXCLUSIVE TRANSPORTE - FORNECIMENTO E COLOCAÇÃO</t>
  </si>
  <si>
    <t>POSTE CONCRETO SEÇÃO CIRCULAR COMPRIMENTO=11M  CARGA NOMINAL NO TOPO 300KG INCLUSIVE ESCAVACAO EXCLUSIVE TRANSPORTE - FORNECIMENTO E COLOCAÇÃO</t>
  </si>
  <si>
    <t>POSTE CONCRETO SEÇÃO CIRCULAR COMPRIMENTO=11M  CARGA NOMINAL NO TOPO 400KG INCLUSIVE ESCAVACAO EXCLUSIVE TRANSPORTE - FORNECIMENTO E COLOCAÇÃO</t>
  </si>
  <si>
    <t>POSTE CONCRETO SEÇÃO CIRCULAR COMPRIMENTO=14M  CARGA NOMINAL NO TOPO 400KG INCLUSIVE ESCAVACAO EXCLUSIVE TRANSPORTE - FORNECIMENTO E COLOCAÇÃO</t>
  </si>
  <si>
    <t>POSTE CONCRETO SEÇÃO CIRCULAR COMPRIMENTO=7M CARGA NOMINAL NO TOPO 300KG INCLUSIVE ESCAVACAO EXCLUSIVE TRANSPORTE - FORNECIMENTO E COLOCAÇÃO</t>
  </si>
  <si>
    <t>POSTE CONCRETO SEÇÃO CIRCULAR COMPRIMENTO=9M CARGA NOMINAL NO TOPO 200KG INCLUSIVE ESCAVACAO EXCLUSIVE TRANSPORTE - FORNECIMENTO E COLOCAÇÃO</t>
  </si>
  <si>
    <t>POSTE CONCRETO SEÇÃO CIRCULAR COMPRIMENTO=9M CARGA NOMINAL NO TOPO 300KG INCLUSIVE ESCAVACAO EXCLUSIVE TRANSPORTE - FORNECIMENTO E COLOCAÇÃO</t>
  </si>
  <si>
    <t>POSTE CONCRETO SEÇÃO CIRCULAR COMPRIMENTO=9M CARGA NOMINAL NO TOPO 400KG INCLUSIVE ESCAVACAO EXCLUSIVE TRANSPORTE - FORNECIMENTO E COLOCAÇÃO</t>
  </si>
  <si>
    <t>POSTE CONCRETO SEÇÃO CIRCULAR COMPRIMENTO=10M CARGA NOMINAL NO TOPO 600KG INCLUSIVE ESCAVACAO EXCLUSIVE TRANSPORTE - FORNECIMENTO E COLOCAÇÃO</t>
  </si>
  <si>
    <t>POSTE DE CONCRETO DUPLO T H=11M E CARGA NOMINAL 200KG INCLUSIVE ESCAVACAO, EXCLUSIVE TRANSPORTE - FORNECIMENTO E INSTALACAO</t>
  </si>
  <si>
    <t>POSTE DE CONCRETO DUPLO T H=9M CARGA NOMINAL 300KG INCLUSIVE ESCAVACAO, EXCLUSIVE TRANSPORTE - FORNECIMENTO E INSTALACAO</t>
  </si>
  <si>
    <t>POSTE DE CONCRETO DUPLO T H=9M CARGA NOMINAL 500KG INCLUSIVE ESCAVACAO, EXCLUSIVE TRANSPORTE - FORNECIMENTO E INSTALACAO</t>
  </si>
  <si>
    <t>POSTE DE CONCRETO DUPLO T H=10M CARGA NOMINAL 300KG INCLUSIVE ESCAVACAO, EXCLUSIVE TRANSPORTE - FORNECIMENTO E INSTALACAO</t>
  </si>
  <si>
    <t>POSTE ACO CONICO CONTINUO CURVO SIMPLES SEM BASE C/JANELA 9M (INSPECAO) - FORNECIMENTO E INSTALACAO</t>
  </si>
  <si>
    <t>POSTE DE AÇO CONICO CONTÍNUO CURVO SIMPLES, FLANGEADO, COM JANELA DE INSPEÇÃO H=9M - FORNECIMENTO E INSTALACAO</t>
  </si>
  <si>
    <t>POSTE DE ACO CONICO CONTINUO CURVO DUPLO, FLANGEADO, COM JANELA DE INSPECAO H=9M - FORNECIMENTO E INSTALACAO</t>
  </si>
  <si>
    <t>POSTE DE ACO CONICO CONTINUO RETO, FLANGEADO, H=9M - FORNECIMENTO E INSTALACAO</t>
  </si>
  <si>
    <t>REATOR PARA LAMPADA VAPOR DE SODIO ALTA PRESSAO - 220V/250W - USO EXTERNO</t>
  </si>
  <si>
    <t>LUMINARIA ABERTA PARA ILUMINACAO PUBLICA, PARA LAMPADA A VAPOR DE MERCURIO ATE 400W E MISTA ATE 500W, COM BRACO EM TUBO DE ACO GALV D=50MM PROJ HOR=2.500MM E PROJ VERT= 2.200MM, FORNECIMENTO E INSTALACAO</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</si>
  <si>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</si>
  <si>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</si>
  <si>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</si>
  <si>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LUMINARIA FECHADA PARA ILUMINACAO PUBLICA - LAMPADAS DE 250/500W - FORNECIMENTO E INSTALACAO (EXCLUINDO LAMPADAS)</t>
  </si>
  <si>
    <t>LUMINARIA ESTANQUE - PROTECAO CONTRA AGUA, POEIRA OU IMPACTOS - TIPO AQUATIC PIAL OU EQUIVALENTE</t>
  </si>
  <si>
    <t>TRANSFORMADOR DISTRIBUICAO  150KVA TRIFASICO 60HZ CLASSE 15KV IMERSO EM ÓLEO MINERAL FORNECIMENTO E INSTALACAO</t>
  </si>
  <si>
    <t>TRANSFORMADOR DISTRIBUICAO  225KVA TRIFASICO 60HZ CLASSE 15KV IMERSO EM ÓLEO MINERAL FORNECIMENTO E INSTALACAO</t>
  </si>
  <si>
    <t>TRANSFORMADOR DISTRIBUICAO  300KVA TRIFASICO 60HZ CLASSE 15KV IMERSO EM ÓLEO MINERAL FORNECIMENTO E INSTALACAO</t>
  </si>
  <si>
    <t>TRANSFORMADOR DISTRIBUICAO  500KVA TRIFASICO 60HZ CLASSE 15KV IMERSO EM ÓLEO MINERAL FORNECIMENTO E INSTALACAO</t>
  </si>
  <si>
    <t>TRANSFORMADOR DISTRIBUICAO  750KVA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</si>
  <si>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</si>
  <si>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</si>
  <si>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</si>
  <si>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</si>
  <si>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</si>
  <si>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</si>
  <si>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</si>
  <si>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</si>
  <si>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</si>
  <si>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</si>
  <si>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HASTE COPPERWELD 5/8 X 3,0M COM CONECTOR</t>
  </si>
  <si>
    <t>HASTE DE ATERRAMENTO EM AÇO COM 3,00 M DE COMPRIMENTO E DN = 5/8" REVESTIDA COM BAIXA CAMADA DE COBRE, SEM CONECTOR</t>
  </si>
  <si>
    <t>MASTRO SIMPLES DE FERRO GALVANIZADO P/ PARA-RAIOS H=3,00M INCLUINDO BASE - FORNECIMENTO E INSTALACAO</t>
  </si>
  <si>
    <t>CHUVEIRO ELETRICO COMUM CORPO PLASTICO TIPO DUCHA, FORNECIMENTO E INSTALACAO</t>
  </si>
  <si>
    <t>CHAVE SECCIONADORA TRIPOLAR, ABERTURA SOB CARGA, COM FUSÍVEIS NH - 100A/250V - FORNECIMENTO E INSTALACAO</t>
  </si>
  <si>
    <t>CHAVE SECCIONADORA TRIPOLAR, ABERTURA SOB CARGA, COM FUSÍVEIS NH - 200A/250V</t>
  </si>
  <si>
    <t>FUSÍVEL TIPO "DIAZED", TIPO RÁPIDO OU RETARDADO - 35/63A - FORNECIMENTO E INSTALACAO</t>
  </si>
  <si>
    <t>CHAVE FUSIVEL UNIPOLAR, 15KV - 100A, EQUIPADA COM COMANDO PARA HASTE DE MANOBRA .       FORNECIMENTO E INSTALAÇÃO.</t>
  </si>
  <si>
    <t>CHAVE GUARDA MOTOR TRIFASICO 5CV/220V C/ CHAVE MAGNETICA - FORNECIMENTO E INSTALACAO</t>
  </si>
  <si>
    <t>CHAVE GUARDA MOTOR TRIFISICA 10CV/220V C/ CHAVE MAGNETICA - FORNECIMENTO E INSTALACAO</t>
  </si>
  <si>
    <t>ABRIGO PARA HIDRANTE, 75X45X17CM, COM REGISTRO GLOBO ANGULAR 45º 2.1/2", ADAPTADOR STORZ 2.1/2", MANGUEIRA DE INCÊNDIO 15M, REDUÇÃO 2.1/2X1.1/2" E ESGUICHO EM LATÃO 1.1/2" - FORNECIMENTO E INSTALAÇÃO</t>
  </si>
  <si>
    <t>ABRIGO PARA HIDRANTE, 90X60X17CM, COM REGISTRO GLOBO ANGULAR 45º 2.1/2", ADAPTADOR STORZ 2.1/2", MANGUEIRA DE INCÊNDIO 20M, REDUÇÃO 2.1/2X1.1/2" E ESGUICHO EM LATÃO 1.1/2" - FORNECIMENTO E INSTALAÇÃO</t>
  </si>
  <si>
    <t>EXTINTOR INCENDIO AGUA-PRESSURIZADA 10L INCL SUPORTE PAREDE CARGA     COMPLETA FORNECIMENTO E COLOCACAO</t>
  </si>
  <si>
    <t>EXTINTOR INCENDIO TP GAS CARBONICO 4KG COMPLETO - FORNECIMENTO E INSTALACAO</t>
  </si>
  <si>
    <t>TOMADA PARA TELEFONE DE 4 POLOS PADRAO TELEBRAS - FORNECIMENTO E INSTALACAO</t>
  </si>
  <si>
    <t>CABO TELEFONICO CTP-APL-50, 30 PARES (USO EXTERNO) - FORNECIMENTO E INSTALACAO</t>
  </si>
  <si>
    <t>CABO TELEFONICO CTP-APL-50, 20 PARES (USO EXTERNO) - FORNECIMENTO E INSTALACAO</t>
  </si>
  <si>
    <t>CABO TELEFONICO CTP-APL-50, 10 PARES (USO EXTERNO) - FORNECIMENTO E INSTALACAO</t>
  </si>
  <si>
    <t>CAIXA ENTERRADA PARA INSTALACOES TELEFONICAS TIPO R1 0,60X0,35X0,50M EM BLOCOS DE CONCRETO ESTRUTURAL</t>
  </si>
  <si>
    <t>CAIXA ENTERRADA PARA INSTALACOES TELEFONICAS TIPO R2 1,07X0,52X0,50M EM BLOCOS DE CONCRETO ESTRUTURAL</t>
  </si>
  <si>
    <t>CAIXA ENTERRADA PARA INSTALACOES TELEFONICAS TIPO R3 1,30X1,20X1,20M EM BLOCOS DE CONCRETO ESTRUTURAL</t>
  </si>
  <si>
    <t>FIO TELEFONICO FI 0,6MM, 2 CONDUTORES (USO INTERNO)-  FORNECIMENTO E INSTALACAO</t>
  </si>
  <si>
    <t>CABO TELEFONICO CI-50 10 PARES (USO INTERNO) - FORNECIMENTO E INSTALACAO</t>
  </si>
  <si>
    <t>CABO TELEFONICO CI-50 20PARES (USO INTERNO) - FORNECIMENTO E INSTALACAO</t>
  </si>
  <si>
    <t>CABO TELEFONICO CI-50 30PARES (USO INTERNO) - FORNECIMENTO E INSTALACAO</t>
  </si>
  <si>
    <t>CABO TELEFONICO CI-50 50PARES (USO INTERNO) - FORNECIMENTO E INSTALACAO</t>
  </si>
  <si>
    <t>CABO TELEFONICO CI-50 75 PARES (USO INTERNO) - FORNECIMENTO E INSTALACAO</t>
  </si>
  <si>
    <t>CABO TELEFONICO CI-50 200 PARES (USO INTERNO) - FORNECIMENTO E INSTALACAO</t>
  </si>
  <si>
    <t>CABO TELEFONICO CCI-50 2 PARES (USO INTERNO) - FORNECIMENTO E INSTALACAO</t>
  </si>
  <si>
    <t>CABO TELEFONICO CCI-50 3 PARES (USO INTERNO) - FORNECIMENTO E INSTALACAO</t>
  </si>
  <si>
    <t>CABO TELEFONICO CCI-50 4 PARES (USO INTERNO) - FORNECIMENTO E INSTALACAO</t>
  </si>
  <si>
    <t>CABO TELEFONICO CCI-50 5 PARES (USO INTERNO) - FORNECIMENTO E INSTALACAO</t>
  </si>
  <si>
    <t>CABO TELEFONICO CCI-50 6 PARES  (USO INTERNO) - FORNECIMENTO E INSTALACAO</t>
  </si>
  <si>
    <t>CAIXA DE PASSAGEM PARA TELEFONE 10X10X5CM (SOBREPOR) FORNECIMENTO E INSTALACAO</t>
  </si>
  <si>
    <t>CAIXA DE PASSAGEM PARA TELEFONE 80X80X15CM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</si>
  <si>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</si>
  <si>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</si>
  <si>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</si>
  <si>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CABO TELEFONICO CT-APL-50, 100 PARES (USO EXTERNO) - FORNECIMENTO E INSTALACAO</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</si>
  <si>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</si>
  <si>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</si>
  <si>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</si>
  <si>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INSTALACOES GAS CENTRAL P/ EDIFICIO RESIDENCIAL C/ 4 PAVTOS 16 UNID.  UMA CENTRAL POR BLOCO COM 16 PONTOS</t>
  </si>
  <si>
    <t>MANOMETRO 0 A 200 PSI (0 A 14 KGF/CM2), D = 50MM - FORNECIMENTO E COLOCACAO</t>
  </si>
  <si>
    <t>BOMBA SUBMERSIVEL ELETRICA, TRIFASICA, POTÊNCIA 3,75 HP, DIAMETRO DO ROTOR 90 MM SEMIABERTO, BOCAL DE SAIDA DIAMETRO DE 2 POLEGADAS, HM/Q = 5 M / 61,2 M3/H A 25,5 M / 3,6 M3/H</t>
  </si>
  <si>
    <t>TUBO DE AÇO GALVANIZADO COM COSTURA 1" (25MM), INCLUSIVE CONEXOES - FORNECIMENTO E INSTALACAO</t>
  </si>
  <si>
    <t>TUBO DE AÇO GALVANIZADO COM COSTURA 4" (100MM), INCLUSIVE CONEXOES - FORNECIMENTO E INSTALACAO</t>
  </si>
  <si>
    <t>TUBO DE AÇO GALVANIZADO COM COSTURA 6" (150MM), INCLUSIVE CONEXÕES - INSTALAÇÃO</t>
  </si>
  <si>
    <t>TUBO DE AÇO PRETO 4" SEM COSTURA SCHEDULE 40/NBR 5590, INCLUSIVE CONEXOES - FORNECIMENTO E INSTALACAO</t>
  </si>
  <si>
    <t>TUBO DE AÇO PRETO 6" SEM COSTURA SCHEDULE 40/NBR 5590, INCLUSIVE CONEXÕES - FORNECIMENTO E INSTALAÇÃO</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</si>
  <si>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</si>
  <si>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</si>
  <si>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</si>
  <si>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</si>
  <si>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</si>
  <si>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</si>
  <si>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</si>
  <si>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</si>
  <si>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</si>
  <si>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</si>
  <si>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</si>
  <si>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</si>
  <si>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</si>
  <si>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</si>
  <si>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</si>
  <si>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</si>
  <si>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</si>
  <si>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</si>
  <si>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</si>
  <si>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</si>
  <si>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</si>
  <si>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</si>
  <si>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</si>
  <si>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</si>
  <si>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</si>
  <si>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</si>
  <si>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</si>
  <si>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</si>
  <si>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</si>
  <si>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</si>
  <si>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</si>
  <si>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</si>
  <si>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</si>
  <si>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</si>
  <si>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</si>
  <si>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</si>
  <si>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</si>
  <si>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</si>
  <si>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</si>
  <si>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</si>
  <si>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</si>
  <si>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</si>
  <si>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CLASSE E, SEM ISOLAMENTO, INSTALADO EM PRUMADA - FORNECIMENTO E INSTALAÇÃO. AF_12/2015</t>
  </si>
  <si>
    <t>TUBO EM COBRE RÍGIDO, DN 28 CLASSE E, SEM ISOLAMENTO, INSTALADO EM PRUMADA - FORNECIMENTO E INSTALAÇÃO. AF_12/2015</t>
  </si>
  <si>
    <t>TUBO EM COBRE RÍGIDO, DN 35 CLASSE E, SEM ISOLAMENTO, INSTALADO EM PRUMADA - FORNECIMENTO E INSTALAÇÃO. AF_12/2015</t>
  </si>
  <si>
    <t>TUBO EM COBRE RÍGIDO, DN 42 CLASSE E, SEM ISOLAMENTO, INSTALADO EM PRUMADA - FORNECIMENTO E INSTALAÇÃO. AF_12/2015</t>
  </si>
  <si>
    <t>TUBO EM COBRE RÍGIDO, DN 54 CLASSE E, SEM ISOLAMENTO, INSTALADO EM PRUMADA - FORNECIMENTO E INSTALAÇÃO. AF_12/2015</t>
  </si>
  <si>
    <t>TUBO EM COBRE RÍGIDO, DN 66 CLASSE E, SEM ISOLAMENTO, INSTALADO EM PRUMADA - FORNECIMENTO E INSTALAÇÃO. AF_12/2015</t>
  </si>
  <si>
    <t>TUBO EM COBRE RÍGIDO, DN 15 CLASSE E, SEM ISOLAMENTO, INSTALADO EM RAMAL DE DISTRIBUIÇÃO - FORNECIMENTO E INSTALAÇÃO. AF_12/2015</t>
  </si>
  <si>
    <t>TUBO EM COBRE RÍGIDO, DN 22 CLASSE E, SEM ISOLAMENTO, INSTALADO EM RAMAL DE DISTRIBUIÇÃO - FORNECIMENTO E INSTALAÇÃO. AF_12/2015</t>
  </si>
  <si>
    <t>TUBO EM COBRE RÍGIDO, DN 28 CLASSE E, SEM ISOLAMENTO, INSTALADO EM RAMAL DE DISTRIBUIÇÃO - FORNECIMENTO E INSTALAÇÃO. AF_12/2015</t>
  </si>
  <si>
    <t>TUBO EM COBRE RÍGIDO, DN 15 CLASSE E, SEM ISOLAMENTO, INSTALADO EM RAMAL E SUB-RAMAL - FORNECIMENTO E INSTALAÇÃO. AF_12/2015</t>
  </si>
  <si>
    <t>TUBO EM COBRE RÍGIDO, DN 22 CLASSE E, SEM ISOLAMENTO, INSTALADO EM RAMAL E SUB-RAMAL - FORNECIMENTO E INSTALAÇÃO. AF_12/2015</t>
  </si>
  <si>
    <t>TUBO EM COBRE RÍGIDO, DN 28 CLASSE E, SEM ISOLAMENTO, INSTALADO EM RAMAL E SUB-RAMAL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</si>
  <si>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</si>
  <si>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</si>
  <si>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</si>
  <si>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</si>
  <si>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</si>
  <si>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</si>
  <si>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</si>
  <si>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</si>
  <si>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</si>
  <si>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</si>
  <si>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</si>
  <si>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</si>
  <si>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</si>
  <si>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</si>
  <si>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</si>
  <si>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</si>
  <si>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</si>
  <si>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</si>
  <si>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</si>
  <si>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</si>
  <si>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</si>
  <si>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</si>
  <si>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</si>
  <si>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</si>
  <si>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</si>
  <si>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</si>
  <si>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</si>
  <si>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</si>
  <si>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</si>
  <si>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</si>
  <si>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</si>
  <si>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</si>
  <si>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</si>
  <si>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</si>
  <si>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</si>
  <si>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</si>
  <si>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</si>
  <si>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</si>
  <si>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</si>
  <si>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</si>
  <si>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</si>
  <si>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</si>
  <si>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</si>
  <si>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</si>
  <si>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</si>
  <si>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</si>
  <si>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 INSTALADO EM REDE DE ALIMENTAÇÃO PARA HIDRANTE - FORNECIMENTO E INSTALAÇÃO. AF_12/2015</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</si>
  <si>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</si>
  <si>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</si>
  <si>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</si>
  <si>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</si>
  <si>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</si>
  <si>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</si>
  <si>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</si>
  <si>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</si>
  <si>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</si>
  <si>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</si>
  <si>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</si>
  <si>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</si>
  <si>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</si>
  <si>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</si>
  <si>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</si>
  <si>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</si>
  <si>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</si>
  <si>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</si>
  <si>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</si>
  <si>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</si>
  <si>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</si>
  <si>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</si>
  <si>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</si>
  <si>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</si>
  <si>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</si>
  <si>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</si>
  <si>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</si>
  <si>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</si>
  <si>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</si>
  <si>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</si>
  <si>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</si>
  <si>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</si>
  <si>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</si>
  <si>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</si>
  <si>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</si>
  <si>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</si>
  <si>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</si>
  <si>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</si>
  <si>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</si>
  <si>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</si>
  <si>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</si>
  <si>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</si>
  <si>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</si>
  <si>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</si>
  <si>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</si>
  <si>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</si>
  <si>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</si>
  <si>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</si>
  <si>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</si>
  <si>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</si>
  <si>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</si>
  <si>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</si>
  <si>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</si>
  <si>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</si>
  <si>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</si>
  <si>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</si>
  <si>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</si>
  <si>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</si>
  <si>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</si>
  <si>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</si>
  <si>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</si>
  <si>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</si>
  <si>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</si>
  <si>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</si>
  <si>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</si>
  <si>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</si>
  <si>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</si>
  <si>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</si>
  <si>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</si>
  <si>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</si>
  <si>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</si>
  <si>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</si>
  <si>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</si>
  <si>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</si>
  <si>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</si>
  <si>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</si>
  <si>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</si>
  <si>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</si>
  <si>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</si>
  <si>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</si>
  <si>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</si>
  <si>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</si>
  <si>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</si>
  <si>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</si>
  <si>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</si>
  <si>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</si>
  <si>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</si>
  <si>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</si>
  <si>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</si>
  <si>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</si>
  <si>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</si>
  <si>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</si>
  <si>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</si>
  <si>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</si>
  <si>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</si>
  <si>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</si>
  <si>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</si>
  <si>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</si>
  <si>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</si>
  <si>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</si>
  <si>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</si>
  <si>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</si>
  <si>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</si>
  <si>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</si>
  <si>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</si>
  <si>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</si>
  <si>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</si>
  <si>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</si>
  <si>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</si>
  <si>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</si>
  <si>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</si>
  <si>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</si>
  <si>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</si>
  <si>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</si>
  <si>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</si>
  <si>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</si>
  <si>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</si>
  <si>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</si>
  <si>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</si>
  <si>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</si>
  <si>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</si>
  <si>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</si>
  <si>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</si>
  <si>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</si>
  <si>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</si>
  <si>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</si>
  <si>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</si>
  <si>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</si>
  <si>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</si>
  <si>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</si>
  <si>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</si>
  <si>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</si>
  <si>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</si>
  <si>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</si>
  <si>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</si>
  <si>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</si>
  <si>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</si>
  <si>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</si>
  <si>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</si>
  <si>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</si>
  <si>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</si>
  <si>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</si>
  <si>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</si>
  <si>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</si>
  <si>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</si>
  <si>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</si>
  <si>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</si>
  <si>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</si>
  <si>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</si>
  <si>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</si>
  <si>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</si>
  <si>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</si>
  <si>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</si>
  <si>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</si>
  <si>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</si>
  <si>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</si>
  <si>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</si>
  <si>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</si>
  <si>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</si>
  <si>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</si>
  <si>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</si>
  <si>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</si>
  <si>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</si>
  <si>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</si>
  <si>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</si>
  <si>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</si>
  <si>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</si>
  <si>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</si>
  <si>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</si>
  <si>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</si>
  <si>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</si>
  <si>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</si>
  <si>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</si>
  <si>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</si>
  <si>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</si>
  <si>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</si>
  <si>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</si>
  <si>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</si>
  <si>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</si>
  <si>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</si>
  <si>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</si>
  <si>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</si>
  <si>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</si>
  <si>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</si>
  <si>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</si>
  <si>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</si>
  <si>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</si>
  <si>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</si>
  <si>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</si>
  <si>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</si>
  <si>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</si>
  <si>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</si>
  <si>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</si>
  <si>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</si>
  <si>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</si>
  <si>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</si>
  <si>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</si>
  <si>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</si>
  <si>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22MM, INSTALADO EM RAMAL DE DISTRIBUIÇÃO DE ÁGUA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</si>
  <si>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</si>
  <si>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</si>
  <si>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</si>
  <si>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</si>
  <si>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</si>
  <si>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</si>
  <si>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</si>
  <si>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</si>
  <si>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</si>
  <si>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</si>
  <si>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</si>
  <si>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</si>
  <si>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</si>
  <si>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</si>
  <si>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</si>
  <si>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</si>
  <si>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</si>
  <si>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</si>
  <si>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</si>
  <si>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</si>
  <si>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</si>
  <si>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</si>
  <si>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</si>
  <si>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</si>
  <si>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</si>
  <si>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</si>
  <si>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</si>
  <si>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</si>
  <si>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</si>
  <si>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</si>
  <si>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</si>
  <si>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</si>
  <si>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</si>
  <si>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</si>
  <si>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</si>
  <si>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</si>
  <si>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</si>
  <si>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</si>
  <si>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</si>
  <si>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</si>
  <si>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</si>
  <si>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</si>
  <si>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</si>
  <si>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</si>
  <si>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</si>
  <si>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</si>
  <si>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</si>
  <si>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</si>
  <si>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</si>
  <si>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</si>
  <si>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</si>
  <si>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</si>
  <si>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</si>
  <si>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</si>
  <si>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</si>
  <si>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</si>
  <si>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</si>
  <si>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</si>
  <si>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</si>
  <si>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</si>
  <si>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</si>
  <si>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</si>
  <si>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</si>
  <si>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</si>
  <si>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</si>
  <si>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</si>
  <si>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</si>
  <si>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</si>
  <si>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</si>
  <si>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</si>
  <si>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</si>
  <si>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</si>
  <si>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</si>
  <si>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</si>
  <si>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</si>
  <si>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</si>
  <si>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</si>
  <si>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</si>
  <si>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</si>
  <si>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</si>
  <si>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</si>
  <si>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</si>
  <si>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</si>
  <si>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</si>
  <si>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</si>
  <si>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</si>
  <si>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</si>
  <si>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</si>
  <si>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</si>
  <si>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</si>
  <si>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</si>
  <si>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</si>
  <si>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</si>
  <si>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</si>
  <si>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</si>
  <si>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</si>
  <si>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</si>
  <si>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</si>
  <si>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</si>
  <si>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</si>
  <si>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</si>
  <si>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</si>
  <si>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</si>
  <si>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</si>
  <si>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</si>
  <si>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</si>
  <si>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</si>
  <si>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</si>
  <si>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</si>
  <si>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</si>
  <si>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</si>
  <si>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</si>
  <si>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</si>
  <si>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</si>
  <si>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</si>
  <si>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</si>
  <si>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</si>
  <si>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</si>
  <si>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</si>
  <si>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</si>
  <si>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</si>
  <si>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</si>
  <si>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</si>
  <si>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</si>
  <si>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</si>
  <si>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</si>
  <si>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</si>
  <si>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</si>
  <si>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</si>
  <si>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</si>
  <si>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</si>
  <si>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</si>
  <si>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</si>
  <si>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LUVA DE COBRE, SEM ANEL DE SOLDA, DN 22 MM, INSTALADO EM PRUMADA - FORNECIMENTO E INSTALAÇÃO. AF_12/2015_P</t>
  </si>
  <si>
    <t>LUVA DE COBRE, SEM ANEL DE SOLDA, DN 28 MM, INSTALADO EM PRUMADA - FORNECIMENTO E INSTALAÇÃO. AF_12/2015_P</t>
  </si>
  <si>
    <t>LUVA DE COBRE, SEM ANEL DE SOLDA, DN 35 MM, INSTALADO EM PRUMADA - FORNECIMENTO E INSTALAÇÃO. AF_12/2015_P</t>
  </si>
  <si>
    <t>LUVA DE COBRE, SEM ANEL DE SOLDA, DN 42 MM, INSTALADO EM PRUMADA - FORNECIMENTO E INSTALAÇÃO. AF_12/2015_P</t>
  </si>
  <si>
    <t>LUVA DE COBRE, SEM ANEL DE SOLDA, DN 54 MM, INSTALADO EM PRUMADA - FORNECIMENTO E INSTALAÇÃO. AF_12/2015_P</t>
  </si>
  <si>
    <t>LUVA DE COBRE, SEM ANEL DE SOLDA, DN 66 MM, INSTALADO EM PRUMADA - FORNECIMENTO E INSTALAÇÃO. AF_12/2015_P</t>
  </si>
  <si>
    <t>TE DE COBRE, SEM ANEL DE SOLDA, DN 22 MM, INSTALADO EM PRUMADA - FORNECIMENTO E INSTALAÇÃO. AF_12/2015_P</t>
  </si>
  <si>
    <t>TE DE COBRE, SEM ANEL DE SOLDA, DN 28 MM, INSTALADO EM PRUMADA - FORNECIMENTO E INSTALAÇÃO. AF_12/2015_P</t>
  </si>
  <si>
    <t>TE DE COBRE, SEM ANEL DE SOLDA, DN 35 MM, INSTALADO EM PRUMADA - FORNECIMENTO E INSTALAÇÃO. AF_12/2015_P</t>
  </si>
  <si>
    <t>TE DE COBRE, SEM ANEL DE SOLDA, DN 42 MM, INSTALADO EM PRUMADA - FORNECIMENTO E INSTALAÇÃO. AF_12/2015_P</t>
  </si>
  <si>
    <t>TE DE COBRE, SEM ANEL DE SOLDA, DN 54 MM, INSTALADO EM PRUMADA - FORNECIMENTO E INSTALAÇÃO. AF_12/2015_P</t>
  </si>
  <si>
    <t>TE DE COBRE, SEM ANEL DE SOLDA, DN 66 MM, INSTALADO EM PRUMADA - FORNECIMENTO E INSTALAÇÃO. AF_12/2015_P</t>
  </si>
  <si>
    <t>LUVA DE COBRE, SEM ANEL DE SOLDA, DN 15 MM, INSTALADO EM RAMAL DE DISTRIBUIÇÃO - FORNECIMENTO E INSTALAÇÃO. AF_12/2015_P</t>
  </si>
  <si>
    <t>LUVA DE COBRE, SEM ANEL DE SOLDA, DN 22 MM, INSTALADO EM RAMAL DE DISTRIBUIÇÃO - FORNECIMENTO E INSTALAÇÃO. AF_12/2015_P</t>
  </si>
  <si>
    <t>LUVA DE COBRE, SEM ANEL DE SOLDA, DN 28 MM, INSTALADO EM RAMAL DE DISTRIBUIÇÃO - FORNECIMENTO E INSTALAÇÃO. AF_12/2015_P</t>
  </si>
  <si>
    <t>TE DE COBRE, SEM ANEL DE SOLDA, DN 15 MM, INSTALADO EM RAMAL DE DISTRIBUIÇÃO - FORNECIMENTO E INSTALAÇÃO. AF_12/2015_P</t>
  </si>
  <si>
    <t>TE DE COBRE, SEM ANEL DE SOLDA, DN 22 MM, INSTALADO EM RAMAL DE DISTRIBUIÇÃO - FORNECIMENTO E INSTALAÇÃO. AF_12/2015_P</t>
  </si>
  <si>
    <t>TE DE COBRE, SEM ANEL DE SOLDA, DN 28 MM, INSTALADO EM RAMAL DE DISTRIBUIÇÃO - FORNECIMENTO E INSTALAÇÃO. AF_12/2015_P</t>
  </si>
  <si>
    <t>LUVA DE COBRE, SEM ANEL DE SOLDA, DN 15 MM, INSTALADO EM RAMAL E SUB-RAMAL - FORNECIMENTO E INSTALAÇÃO. AF_12/2015_P</t>
  </si>
  <si>
    <t>LUVA DE COBRE, SEM ANEL DE SOLDA, DN 22 MM, INSTALADO EM RAMAL E SUB-RAMAL - FORNECIMENTO E INSTALAÇÃO. AF_12/2015_P</t>
  </si>
  <si>
    <t>LUVA DE COBRE, SEM ANEL DE SOLDA, DN 28 MM, INSTALADO EM RAMAL E SUB-RAMAL - FORNECIMENTO E INSTALAÇÃO. AF_12/2015_P</t>
  </si>
  <si>
    <t>TE DE COBRE, SEM ANEL DE SOLDA, DN 15 MM, INSTALADO EM RAMAL E SUB-RAMAL - FORNECIMENTO E INSTALAÇÃO. AF_12/2015_P</t>
  </si>
  <si>
    <t>TE DE COBRE, SEM ANEL DE SOLDA, DN 22 MM, INSTALADO EM RAMAL E SUB-RAMAL - FORNECIMENTO E INSTALAÇÃO. AF_12/2015_P</t>
  </si>
  <si>
    <t>TE DE COBRE, SEM ANEL DE SOLDA, DN 28 MM, INSTALADO EM RAMAL E SUB-RAMAL - FORNECIMENTO E INSTALAÇÃO. AF_12/2015_P</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</si>
  <si>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</si>
  <si>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</si>
  <si>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</si>
  <si>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LUVA, EM FERRO GALVANIZADO, DN 80 (3"),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</si>
  <si>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</si>
  <si>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</si>
  <si>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</si>
  <si>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</si>
  <si>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</si>
  <si>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</si>
  <si>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</si>
  <si>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</si>
  <si>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</si>
  <si>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</si>
  <si>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</si>
  <si>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</si>
  <si>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</si>
  <si>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</si>
  <si>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</si>
  <si>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</si>
  <si>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</si>
  <si>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</si>
  <si>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</si>
  <si>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</si>
  <si>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</si>
  <si>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</si>
  <si>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</si>
  <si>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</si>
  <si>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</si>
  <si>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</si>
  <si>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</si>
  <si>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</si>
  <si>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</si>
  <si>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</si>
  <si>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</si>
  <si>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</si>
  <si>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</si>
  <si>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</si>
  <si>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</si>
  <si>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</si>
  <si>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</si>
  <si>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</si>
  <si>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</si>
  <si>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</si>
  <si>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</si>
  <si>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</si>
  <si>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</si>
  <si>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</si>
  <si>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</si>
  <si>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</si>
  <si>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</si>
  <si>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</si>
  <si>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</si>
  <si>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</si>
  <si>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</si>
  <si>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</si>
  <si>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</si>
  <si>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</si>
  <si>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</si>
  <si>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</si>
  <si>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</si>
  <si>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</si>
  <si>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</si>
  <si>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</si>
  <si>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</si>
  <si>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</si>
  <si>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</si>
  <si>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</si>
  <si>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</si>
  <si>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</si>
  <si>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</si>
  <si>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</si>
  <si>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</si>
  <si>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</si>
  <si>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</si>
  <si>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</si>
  <si>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</si>
  <si>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UNIÃO, EM FERRO GALVANIZADO, DN 65 (2 1/2"),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</si>
  <si>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</si>
  <si>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</si>
  <si>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</si>
  <si>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</si>
  <si>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</si>
  <si>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</si>
  <si>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</si>
  <si>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</si>
  <si>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</si>
  <si>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</si>
  <si>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</si>
  <si>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</si>
  <si>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</si>
  <si>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</si>
  <si>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LUVA DE REDUÇÃO, EM FERRO GALVANIZADO, 2" X 1", CONEXÃO ROSQUEADA, INSTALADO EM PRUMADAS - FORNECIMENTO E INSTALAÇÃO. AF_12/2015</t>
  </si>
  <si>
    <t>LUVA DE REDUÇÃO, EM FERRO GALVANIZADO, 2.1/2" X 1.1/2",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</si>
  <si>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</si>
  <si>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</si>
  <si>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</si>
  <si>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</si>
  <si>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</si>
  <si>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</si>
  <si>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1.1/2" X 1.1/4", CONEXÃO ROSQUEADA, INSTALADO EM REDE DE ALIMENTAÇÃO PARA HIDRANTE - FORNECIMENTO E INSTALAÇÃO. AF_12/2015</t>
  </si>
  <si>
    <t>LUVA DE REDUÇÃO, EM FERRO GALVANIZADO, 1.1/2" X 1", CONEXÃO ROSQUEADA, INSTALADO EM REDE DE ALIMENTAÇÃO PARA HIDRANTE - FORNECIMENTO E INSTALAÇÃO. AF_12/2015</t>
  </si>
  <si>
    <t>LUVA DE REDUÇÃO, EM FERRO GALVANIZADO, 1.1/2" X 3/4", CONEXÃO ROSQUEADA, INSTALADO EM REDE DE ALIMENTAÇÃO PARA HIDRANTE - FORNECIMENTO E INSTALAÇÃO. AF_12/2015</t>
  </si>
  <si>
    <t>LUVA DE REDUÇÃO, EM FERRO GALVANIZADO, 2" X 1.1/2", CONEXÃO ROSQUEADA, INSTALADO EM REDE DE ALIMENTAÇÃO PARA HIDRANTE - FORNECIMENTO E INSTALAÇÃO. AF_12/2015</t>
  </si>
  <si>
    <t>LUVA DE REDUÇÃO, EM FERRO GALVANIZADO, 2" X 1.1/4",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</si>
  <si>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</si>
  <si>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2.1/2" X 1.1/2", CONEXÃO ROSQUEADA, INSTALADO EM REDE DE ALIMENTAÇÃO PARA HIDRANTE - FORNECIMENTO E INSTALAÇÃO. AF_12/2015</t>
  </si>
  <si>
    <t>LUVA DE REDUÇÃO, EM FERRO GALVANIZADO, 2.1/2" X 2", CONEXÃO ROSQUEADA, INSTALADO EM REDE DE ALIMENTAÇÃO PARA HIDRANTE - FORNECIMENTO E INSTALAÇÃO. AF_12/2015</t>
  </si>
  <si>
    <t>LUVA DE REDUÇÃO, EM FERRO GALVANIZADO, 3" X 2.1/2",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</si>
  <si>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</si>
  <si>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</si>
  <si>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</si>
  <si>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1.1/4" X 1", CONEXÃO ROSQUEADA, INSTALADO EM REDE DE ALIMENTAÇÃO PARA SPRINKLER - FORNECIMENTO E INSTALAÇÃO. AF_12/2015</t>
  </si>
  <si>
    <t>LUVA DE REDUÇÃO, EM FERRO GALVANIZADO, 1.1/4" X 1/2", CONEXÃO ROSQUEADA, INSTALADO EM REDE DE ALIMENTAÇÃO PARA SPRINKLER - FORNECIMENTO E INSTALAÇÃO. AF_12/2015</t>
  </si>
  <si>
    <t>LUVA DE REDUÇÃO, EM FERRO GALVANIZADO, 1.1/4" X 3/4", CONEXÃO ROSQUEADA, INSTALADO EM REDE DE ALIMENTAÇÃO PARA SPRINKLER - FORNECIMENTO E INSTALAÇÃO. AF_12/2015</t>
  </si>
  <si>
    <t>LUVA DE REDUÇÃO, EM FERRO GALVANIZADO, 1.1/2" X 1.1/4", CONEXÃO ROSQUEADA, INSTALADO EM REDE DE ALIMENTAÇÃO PARA SPRINKLER - FORNECIMENTO E INSTALAÇÃO. AF_12/2015</t>
  </si>
  <si>
    <t>LUVA DE REDUÇÃO, EM FERRO GALVANIZADO, 1.1/2" X 1", CONEXÃO ROSQUEADA, INSTALADO EM REDE DE ALIMENTAÇÃO PARA SPRINKLER - FORNECIMENTO E INSTALAÇÃO. AF_12/2015</t>
  </si>
  <si>
    <t>LUVA DE REDUÇÃO, EM FERRO GALVANIZADO, 1.1/2" X 3/4", CONEXÃO ROSQUEADA, INSTALADO EM REDE DE ALIMENTAÇÃO PARA SPRINKLER - FORNECIMENTO E INSTALAÇÃO. AF_12/2015</t>
  </si>
  <si>
    <t>LUVA DE REDUÇÃO, EM FERRO GALVANIZADO, 2" X 1.1/2", CONEXÃO ROSQUEADA, INSTALADO EM REDE DE ALIMENTAÇÃO PARA SPRINKLER - FORNECIMENTO E INSTALAÇÃO. AF_12/2015</t>
  </si>
  <si>
    <t>LUVA DE REDUÇÃO, EM FERRO GALVANIZADO, 2" X 1.1/4",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</si>
  <si>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</si>
  <si>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</si>
  <si>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</si>
  <si>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</si>
  <si>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</si>
  <si>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PASSANTE EM COBRE, SEM ANEL DE SOLDA, DN 22 MM, INSTALADO EM PRUMADA   FORNECIMENTO E INSTALAÇÃO. AF_01/2016_P</t>
  </si>
  <si>
    <t>BUCHA DE REDUÇÃO EM COBRE, SEM ANEL DE SOLDA, PONTA X BOLSA, 22 X 15 MM, INSTALADO EM PRUMADA   FORNECIMENTO E INSTALAÇÃO. AF_01/2016_P</t>
  </si>
  <si>
    <t>JUNTA DE EXPANSÃO EM COBRE, PONTA X PONTA, DN 22 MM, INSTALADO EM PRUMADA   FORNECIMENTO E INSTALAÇÃO. AF_01/2016_P</t>
  </si>
  <si>
    <t>CONECTOR EM BRONZE/LATÃO, SEM ANEL DE SOLDA, BOLSA X ROSCA F, 22 MM X 3/4, INSTALADO EM PRUMADA   FORNECIMENTO E INSTALAÇÃO. AF_01/2016_P</t>
  </si>
  <si>
    <t>CURVA DE TRANSPOSIÇÃO EM BRONZE/LATÃO, SEM ANEL DE SOLDA, BOLSA X BOLSA, DN 22 MM, INSTALADO EM PRUMADA   FORNECIMENTO E INSTALAÇÃO. AF_01/2016_P</t>
  </si>
  <si>
    <t>LUVA PASSANTE EM COBRE, SEM ANEL DE SOLDA, DN 28 MM, INSTALADO EM PRUMADA   FORNECIMENTO E INSTALAÇÃO. AF_01/2016_P</t>
  </si>
  <si>
    <t>BUCHA DE REDUÇÃO EM COBRE, SEM ANEL DE SOLDA, PONTA X BOLSA, 28 X 22 MM, INSTALADO EM PRUMADA   FORNECIMENTO E INSTALAÇÃO. AF_01/2016_P</t>
  </si>
  <si>
    <t>JUNTA DE EXPANSÃO EM COBRE, PONTA X PONTA, DN 28 MM, INSTALADO EM PRUMADA   FORNECIMENTO E INSTALAÇÃO. AF_01/2016_P</t>
  </si>
  <si>
    <t>CONECTOR EM BRONZE/LATÃO, SEM ANEL DE SOLDA, BOLSA X ROSCA F, 28 MM X 1/2, INSTALADO EM PRUMADA   FORNECIMENTO E INSTALAÇÃO. AF_01/2016_P</t>
  </si>
  <si>
    <t>CURVA DE TRANSPOSIÇÃO EM BRONZE/LATÃO, SEM ANEL DE SOLDA, BOLSA X BOLSA, 28 MM, INSTALADO EM PRUMADA   FORNECIMENTO E INSTALAÇÃO. AF_01/2016_P</t>
  </si>
  <si>
    <t>LUVA PASSANTE EM COBRE, SEM ANEL DE SOLDA, DN 35 MM, INSTALADO EM PRUMADA   FORNECIMENTO E INSTALAÇÃO. AF_01/2016_P</t>
  </si>
  <si>
    <t>BUCHA DE REDUÇÃO EM COBRE, SEM ANEL DE SOLDA, PONTA X BOLSA, 35 X 28 MM, INSTALADO EM PRUMADA   FORNECIMENTO E INSTALAÇÃO. AF_01/2016_P</t>
  </si>
  <si>
    <t>LUVA PASSANTE EM COBRE, SEM ANEL DE SOLDA, DN 42 MM, INSTALADO EM PRUMADA   FORNECIMENTO E INSTALAÇÃO. AF_01/2016_P</t>
  </si>
  <si>
    <t>BUCHA DE REDUÇÃO EM COBRE, SEM ANEL DE SOLDA, PONTA X BOLSA, 42 X 35 MM, INSTALADO EM PRUMADA   FORNECIMENTO E INSTALAÇÃO. AF_01/2016_P</t>
  </si>
  <si>
    <t>LUVA PASSANTE EM COBRE, SEM ANEL DE SOLDA, DN 54 MM, INSTALADO EM PRUMADA   FORNECIMENTO E INSTALAÇÃO. AF_01/2016_P</t>
  </si>
  <si>
    <t>BUCHA DE REDUÇÃO EM COBRE, SEM ANEL DE SOLDA, PONTA X BOLSA, 54 X 42 MM, INSTALADO EM PRUMADA   FORNECIMENTO E INSTALAÇÃO. AF_01/2016_P</t>
  </si>
  <si>
    <t>LUVA PASSANTE EM COBRE, SEM ANEL DE SOLDA, DN 66 MM, INSTALADO EM PRUMADA   FORNECIMENTO E INSTALAÇÃO. AF_01/2016_P</t>
  </si>
  <si>
    <t>BUCHA DE REDUÇÃO EM COBRE, SEM ANEL DE SOLDA, PONTA X BOLSA, 66 X 54 MM, INSTALADO EM PRUMADA   FORNECIMENTO E INSTALAÇÃO. AF_01/2016_P</t>
  </si>
  <si>
    <t>TE DUPLA CURVA EM BRONZE/LATÃO, SEM ANEL DE SOLDA, ROSCA F X BOLSA X ROSCA F, 3/4 X 22 X 3/4, INSTALADO EM PRUMADA   FORNECIMENTO E INSTALAÇÃO. AF_01/2016_P</t>
  </si>
  <si>
    <t>CURVA EM COBRE, 45 GRAUS, SEM ANEL DE SOLDA, BOLSA X BOLSA, DN 15 MM, INSTALADO EM RAMAL DE DISTRIBUIÇÃO   FORNECIMENTO E INSTALAÇÃO. AF_01/2016_P</t>
  </si>
  <si>
    <t>COTOVELO EM BRONZE/LATÃO, 90 GRAUS, SEM ANEL DE SOLDA, BOLSA X ROSCA F, DN 15 MM X 1/2, INSTALADO EM RAMAL DE DISTRIBUIÇÃO   FORNECIMENTO E INSTALAÇÃO. AF_01/2016_P</t>
  </si>
  <si>
    <t>CURVA EM COBRE, 45 GRAUS, SEM ANEL DE SOLDA, BOLSA X BOLSA, DN 22 MM, INSTALADO EM RAMAL DE DISTRIBUIÇÃO   FORNECIMENTO E INSTALAÇÃO. AF_01/2016_P</t>
  </si>
  <si>
    <t>COTOVELO EM BRONZE/LATÃO, 90 GRAUS, SEM ANEL DE SOLDA, BOLSA X ROSCA F, DN 22 MM X 1/2, INSTALADO EM RAMAL DE DISTRIBUIÇÃO   FORNECIMENTO E INSTALAÇÃO. AF_01/2016_P</t>
  </si>
  <si>
    <t>COTOVELO EM BRONZE/LATÃO, 90 GRAUS, SEM ANEL DE SOLDA, BOLSA X ROSCA F, DN 22 MM X 3/4, INSTALADO EM RAMAL DE DISTRIBUIÇÃO   FORNECIMENTO E INSTALAÇÃO. AF_01/2016_P</t>
  </si>
  <si>
    <t>CURVA EM COBRE, 45 GRAUS, SEM ANEL DE SOLDA, BOLSA X BOLSA, DN 28 MM, INSTALADO EM RAMAL DE DISTRIBUIÇÃO   FORNECIMENTO E INSTALAÇÃO. AF_01/2016_P</t>
  </si>
  <si>
    <t>LUVA PASSANTE EM COBRE, SEM ANEL DE SOLDA, DN 15 MM, INSTALADO EM RAMAL DE DISTRIBUIÇÃO   FORNECIMENTO E INSTALAÇÃO. AF_01/2016_P</t>
  </si>
  <si>
    <t>CONECTOR EM BRONZE/LATÃO, SEM ANEL DE SOLDA, BOLSA X ROSCA F, DN 15 MM X 1/2, INSTALADO EM RAMAL DE DISTRIBUIÇÃO   FORNECIMENTO E INSTALAÇÃO. AF_01/2016_P</t>
  </si>
  <si>
    <t>CURVA DE TRANSPOSIÇÃO EM BRONZE/LATÃO, SEM ANEL DE SOLDA, DN 15 MM, INSTALADO EM RAMAL DE DISTRIBUIÇÃO   FORNECIMENTO E INSTALAÇÃO. AF_01/2016_P</t>
  </si>
  <si>
    <t>JUNTA DE EXPANSÃO EM COBRE, PONTA X PONTA, DN 15 MM, INSTALADO EM RAMAL DE DISTRIBUIÇÃO   FORNECIMENTO E INSTALAÇÃO. AF_01/2016_P</t>
  </si>
  <si>
    <t>LUVA PASSANTE EM COBRE, SEM ANEL DE SOLDA, DN 22 MM, INSTALADO EM RAMAL DE DISTRIBUIÇÃO   FORNECIMENTO E INSTALAÇÃO. AF_01/2016_P</t>
  </si>
  <si>
    <t>BUCHA DE REDUÇÃO EM COBRE, SEM ANEL DE SOLDA, PONTA X BOLSA, 22 X 15 MM, INSTALADO EM RAMAL DE DISTRIBUIÇÃO   FORNECIMENTO E INSTALAÇÃO. AF_01/2016_P</t>
  </si>
  <si>
    <t>JUNTA DE EXPANSÃO EM COBRE, PONTA X PONTA, DN 22 MM, INSTALADO EM RAMAL DE DISTRIBUIÇÃO   FORNECIMENTO E INSTALAÇÃO. AF_01/2016_P</t>
  </si>
  <si>
    <t>CONECTOR EM BRONZE/LATÃO, SEM ANEL DE SOLDA, BOLSA X ROSCA F, DN 22 MM X 1/2, INSTALADO EM RAMAL DE DISTRIBUIÇÃO   FORNECIMENTO E INSTALAÇÃO. AF_01/2016_P</t>
  </si>
  <si>
    <t>CONECTOR EM BRONZE/LATÃO, SEM ANEL DE SOLDA, BOLSA X ROSCA F, DN 22 MM X 3/4, INSTALADO EM RAMAL DE DISTRIBUIÇÃO   FORNECIMENTO E INSTALAÇÃO. AF_01/2016_P</t>
  </si>
  <si>
    <t>CURVA DE TRANSPOSIÇÃO EM BRONZE/LATÃO, SEM ANEL DE SOLDA, BOLSA X BOLSA, DN 22 MM, INSTALADO EM RAMAL DE DISTRIBUIÇÃO   FORNECIMENTO E INSTALAÇÃO. AF_01/2016_P</t>
  </si>
  <si>
    <t>LUVA PASSANTE EM COBRE, SEM ANEL DE SOLDA, DN 28 MM, INSTALADO EM RAMAL DE DISTRIBUIÇÃO   FORNECIMENTO E INSTALAÇÃO. AF_01/2016_P</t>
  </si>
  <si>
    <t>BUCHA DE REDUÇÃO EM COBRE, SEM ANEL DE SOLDA, PONTA X BOLSA, 28 X 22 MM, INSTALADO EM RAMAL DE DISTRIBUIÇÃO   FORNECIMENTO E INSTALAÇÃO. AF_01/2016_P</t>
  </si>
  <si>
    <t>JUNTA DE EXPANSÃO EM COBRE, PONTA X PONTA, DN 28 MM, INSTALADO EM RAMAL DE DISTRIBUIÇÃO   FORNECIMENTO E INSTALAÇÃO. AF_01/2016_P</t>
  </si>
  <si>
    <t>CONECTOR EM BRONZE/LATÃO, SEM ANEL DE SOLDA, BOLSA X ROSCA F, DN 28 MM X 1/2, INSTALADO EM RAMAL DE DISTRIBUIÇÃO   FORNECIMENTO E INSTALAÇÃO. AF_01/2016_P</t>
  </si>
  <si>
    <t>CURVA DE TRANSPOSIÇÃO EM BRONZE/LATÃO, SEM ANEL DE SOLDA, BOLSA X BOLSA, DN 28 MM, INSTALADO EM RAMAL DE DISTRIBUIÇÃO   FORNECIMENTO E INSTALAÇÃO. AF_01/2016_P</t>
  </si>
  <si>
    <t>TE DUPLA CURVA EM BRONZE/LATÃO, SEM ANEL DE SOLDA, ROSCA F X BOLSA X ROSCA F, 1/2 X 15 X 1/2, INSTALADO EM RAMAL DE DISTRIBUIÇÃO   FORNECIMENTO E INSTALAÇÃO. AF_01/2016_P</t>
  </si>
  <si>
    <t>TE DUPLA CURVA EM BRONZE/LATÃO, SEM ANEL DE SOLDA, ROSCA F  X BOLSA X ROSCA F, 3/4 X 22 X 3/4, INSTALADO EM RAMAL DE DISTRIBUIÇÃO   FORNECIMENTO E INSTALAÇÃO. AF_01/2016_P</t>
  </si>
  <si>
    <t>CURVA EM COBRE, 45 GRAUS, SEM ANEL DE SOLDA, BOLSA X BOLSA, DN 15 MM, INSTALADO EM RAMAL E SUB-RAMAL   FORNECIMENTO E INSTALAÇÃO. AF_01/2016_P</t>
  </si>
  <si>
    <t>COTOVELO EM BRONZE/LATÃO, 90 GRAUS, SEM ANEL DE SOLDA, BOLSA X ROSCA F, DN 15 MM X 1/2, INSTALADO EM RAMAL E SUB-RAMAL   FORNECIMENTO E INSTALAÇÃO. AF_01/2016_P</t>
  </si>
  <si>
    <t>CURVA EM COBRE, 45 GRAUS, SEM ANEL DE SOLDA, BOLSA X BOLSA, DN 22 MM, INSTALADO EM RAMAL E SUB-RAMAL   FORNECIMENTO E INSTALAÇÃO. AF_01/2016_P</t>
  </si>
  <si>
    <t>COTOVELO EM BRONZE/LATÃO, 90 GRAUS, SEM ANEL DE SOLDA, BOLSA X ROSCA F, DN 22 MM X 1/2, INSTALADO EM RAMAL E SUB-RAMAL   FORNECIMENTO E INSTALAÇÃO. AF_01/2016_P</t>
  </si>
  <si>
    <t>COTOVELO EM BRONZE/LATÃO, 90 GRAUS, SEM ANEL DE SOLDA, BOLSA X ROSCA F, DN 22 MM X 3/4, INSTALADO EM RAMAL E SUB-RAMAL   FORNECIMENTO E INSTALAÇÃO. AF_01/2016_P</t>
  </si>
  <si>
    <t>CURVA EM COBRE, 45 GRAUS, SEM ANEL DE SOLDA, BOLSA X BOLSA, DN 28 MM, INSTALADO EM RAMAL E SUB-RAMAL   FORNECIMENTO E INSTALAÇÃO. AF_01/2016_P</t>
  </si>
  <si>
    <t>LUVA PASSANTE EM COBRE, SEM ANEL DE SOLDA, DN 15 MM, INSTALADO EM RAMAL E SUB-RAMAL   FORNECIMENTO E INSTALAÇÃO. AF_01/2016_P</t>
  </si>
  <si>
    <t>CONECTOR EM BRONZE/LATÃO, SEM ANEL DE SOLDA, BOLSA X ROSCA F, 15 MM X 1/2,  INSTALADO EM RAMAL E SUB-RAMAL   FORNECIMENTO E INSTALAÇÃO. AF_01/2016_P</t>
  </si>
  <si>
    <t>CURVA DE TRANSPOSIÇÃO EM BRONZE/LATÃO, SEM ANEL DE SOLDA, BOLSA X BOLSA, DN 15 MM, INSTALADO EM RAMAL E SUB-RAMAL   FORNECIMENTO E INSTALAÇÃO. AF_01/2016_P</t>
  </si>
  <si>
    <t>JUNTA DE EXPANSÃO EM COBRE, PONTA X PONTA, DN 15 MM, INSTALADO EM RAMAL E SUB-RAMAL   FORNECIMENTO E INSTALAÇÃO. AF_01/2016_P</t>
  </si>
  <si>
    <t>LUVA PASSANTE EM COBRE, SEM ANEL DE SOLDA, DN 22 MM, INSTALADO EM RAMAL E SUB-RAMAL   FORNECIMENTO E INSTALAÇÃO. AF_01/2016_P</t>
  </si>
  <si>
    <t>BUCHA DE REDUÇÃO EM COBRE, SEM ANEL DE SOLDA, PONTA X BOLSA, 22 X 15 MM, INSTALADO EM RAMAL E SUB-RAMAL   FORNECIMENTO E INSTALAÇÃO. AF_01/2016_P</t>
  </si>
  <si>
    <t>CONECTOR EM BRONZE/LATÃO, SEM ANEL DE SOLDA, BOLSA X ROSCA F, 22 MM X 1/2, INSTALADO EM RAMAL E SUB-RAMAL   FORNECIMENTO E INSTALAÇÃO. AF_01/2016_P</t>
  </si>
  <si>
    <t>CONECTOR EM BRONZE/LATÃO, SEM ANEL DE SOLDA, BOLSA X ROSCA F, 22 MM X 3/4, INSTALADO EM RAMAL E SUB-RAMAL   FORNECIMENTO E INSTALAÇÃO. AF_01/2016_P</t>
  </si>
  <si>
    <t>CURVA DE TRANSPOSIÇÃO EM BRONZE/LATÃO, SEM ANEL DE SOLDA, BOLSA X BOLSA, 22 MM, INSTALADO EM RAMAL E SUB-RAMAL   FORNECIMENTO E INSTALAÇÃO. AF_01/2016_P</t>
  </si>
  <si>
    <t>LUVA PASSANTE EM COBRE, SEM ANEL DE SOLDA, DN 28 MM, INSTALADO EM RAMAL E SUB-RAMAL   FORNECIMENTO E INSTALAÇÃO. AF_01/2016_P</t>
  </si>
  <si>
    <t>CONECTOR EM BRONZE/LATÃO, SEM ANEL DE SOLDA, BOLSA X ROSCA F, 28 MM X 1/2, INSTALADO EM RAMAL E SUB-RAMAL   FORNECIMENTO E INSTALAÇÃO. AF_01/2016_P</t>
  </si>
  <si>
    <t>CURVA DE TRANSPOSIÇÃO EM BRONZE/LATÃO, SEM ANEL DE SOLDA, BOLSA X BOLSA, 28 MM, INSTALADO EM RAMAL E SUB-RAMAL   FORNECIMENTO E INSTALAÇÃO. AF_01/2016_P</t>
  </si>
  <si>
    <t>JUNTA DE EXPANSÃO EM COBRE, PONTA X PONTA, DN 28 MM, INSTALADO EM RAMAL E SUB-RAMAL   FORNECIMENTO E INSTALAÇÃO. AF_01/2016_P</t>
  </si>
  <si>
    <t>TE DUPLA CURVA EM BRONZE/LATÃO, SEM ANEL DE SOLDA, ROSCA F X BOLSA X ROSCA F, 1/2 X 15 X 1/2, INSTALADO EM RAMAL E SUB-RAMAL   FORNECIMENTO E INSTALAÇÃO. AF_01/2016_P</t>
  </si>
  <si>
    <t>TE DUPLA CURVA EM BRONZE/LATÃO, SEM ANEL DE SOLDA, ROSCA F X BOLSA, ROSCA F, 3/4 X 22 X 3/4, INSTALADO EM RAMAL E SUB-RAMAL   FORNECIMENTO E INSTALAÇÃO. AF_01/2016_P</t>
  </si>
  <si>
    <t>COTOVELO EM BRONZE/LATÃO, 90 GRAUS, SEM ANEL DE SOLDA, BOLSA X ROSCA F, DN 22 MM X 1/2, INSTALADO EM PRUMADA   FORNECIMENTO E INSTALAÇÃO. AF_01/2016_P</t>
  </si>
  <si>
    <t>COTOVELO EM BRONZE/LATÃO, 90 GRAUS, SEM ANEL DE SOLDA, BOLSA X ROSCA F, DN 22 MM X 3/4, INSTALADO EM PRUMADA   FORNECIMENTO E INSTALAÇÃO. AF_01/2016_P</t>
  </si>
  <si>
    <t>CURVA EM COBRE, 45 GRAUS, SEM ANEL DE SOLDA, DN 42 MM, INSTALADO EM PRUMADA   FORNECIMENTO E INSTALAÇÃO. AF_01/2016_P</t>
  </si>
  <si>
    <t>BUCHA DE REDUÇÃO EM COBRE, SEM ANEL DE SOLDA, PONTA X BOLSA, 28 X 22 MM, INSTALADO EM RAMAL E SUB-RAMAL   FORNECIMENTO E INSTALAÇÃO. AF_01/2016_P</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</si>
  <si>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</si>
  <si>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</si>
  <si>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</si>
  <si>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</si>
  <si>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</si>
  <si>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</si>
  <si>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</si>
  <si>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</si>
  <si>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</si>
  <si>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</si>
  <si>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</si>
  <si>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</si>
  <si>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</si>
  <si>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</si>
  <si>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</si>
  <si>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DE COBRE, SEM ANEL DE SOLDA, DN 54 MM, INSTALADO EM RESERVAÇÃO DE ÁGUA DE EDIFICAÇÃO QUE POSSUA RESERVATÓRIO DE FIBRA/FIBROCIMENTO  FORNECIMENTO E INSTALAÇÃO. AF_06/2016_P</t>
  </si>
  <si>
    <t>LUVA DE COBRE, SEM ANEL DE SOLDA, DN 66 MM, INSTALADO EM RESERVAÇÃO DE ÁGUA DE EDIFICAÇÃO QUE POSSUA RESERVATÓRIO DE FIBRA/FIBROCIMENTO  FORNECIMENTO E INSTALAÇÃO. AF_06/2016_P</t>
  </si>
  <si>
    <t>LUVA DE COBRE, SEM ANEL DE SOLDA, DN 79 MM, INSTALADO EM RESERVAÇÃO DE ÁGUA DE EDIFICAÇÃO QUE POSSUA RESERVATÓRIO DE FIBRA/FIBROCIMENTO  FORNECIMENTO E INSTALAÇÃO. AF_06/2016_P</t>
  </si>
  <si>
    <t>LUVA DE COBRE, SEM ANEL DE SOLDA, DN 104 MM, INSTALADO EM RESERVAÇÃO DE ÁGUA DE EDIFICAÇÃO QUE POSSUA RESERVATÓRIO DE FIBRA/FIBROCIMENTO  FORNECIMENTO E INSTALAÇÃO. AF_06/2016_P</t>
  </si>
  <si>
    <t>COTOVELO EM COBRE, 90 GRAUS, SEM ANEL DE SOLDA, DN 54 MM, INSTALADO EM RESERVAÇÃO DE ÁGUA DE EDIFICAÇÃO QUE POSSUA RESERVATÓRIO DE FIBRA/FIBROCIMENTO  FORNECIMENTO E INSTALAÇÃO. AF_06/2016_P</t>
  </si>
  <si>
    <t>CURVA EM COBRE, 45 GRAUS, SEM ANEL DE SOLDA, BOLSA X BOLSA, DN 54 MM,  INSTALADO EM RESERVAÇÃO DE ÁGUA DE EDIFICAÇÃO QUE POSSUA RESERVATÓRIO DE FIBRA/FIBROCIMENTO  FORNECIMENTO E INSTALAÇÃO. AF_06/2016_P</t>
  </si>
  <si>
    <t>COTOVELO EM COBRE, 90 GRAUS, SEM ANEL DE SOLDA, DN 66 MM, INSTALADO EM RESERVAÇÃO DE ÁGUA DE EDIFICAÇÃO QUE POSSUA RESERVATÓRIO DE FIBRA/FIBROCIMENTO  FORNECIMENTO E INSTALAÇÃO. AF_06/2016[_P</t>
  </si>
  <si>
    <t>CURVA EM COBRE, 45 GRAUS, SEM ANEL DE SOLDA, BOLSA X BOLSA, DN 66 MM,  INSTALADO EM RESERVAÇÃO DE ÁGUA DE EDIFICAÇÃO QUE POSSUA RESERVATÓRIO DE FIBRA/FIBROCIMENTO  FORNECIMENTO E INSTALAÇÃO. AF_06/2016_P</t>
  </si>
  <si>
    <t>COTOVELO EM COBRE, 90 GRAUS, SEM ANEL DE SOLDA, DN 79 MM, INSTALADO EM RESERVAÇÃO DE ÁGUA DE EDIFICAÇÃO QUE POSSUA RESERVATÓRIO DE FIBRA/FIBROCIMENTO  FORNECIMENTO E INSTALAÇÃO. AF_06/2016_P</t>
  </si>
  <si>
    <t>COTOVELO EM COBRE, 90 GRAUS, SEM ANEL DE SOLDA, DN 104 MM, INSTALADO EM RESERVAÇÃO DE ÁGUA DE EDIFICAÇÃO QUE POSSUA RESERVATÓRIO DE FIBRA/FIBROCIMENTO  FORNECIMENTO E INSTALAÇÃO. AF_06/2016_P</t>
  </si>
  <si>
    <t>TE EM COBRE, SEM ANEL DE SOLDA, DN 54 MM,  INSTALADO EM RESERVAÇÃO DE ÁGUA DE EDIFICAÇÃO QUE POSSUA RESERVATÓRIO DE FIBRA/FIBROCIMENTO  FORNECIMENTO E INSTALAÇÃO. AF_06/2016_P</t>
  </si>
  <si>
    <t>TE EM COBRE, SEM ANEL DE SOLDA, DN 66 MM,  INSTALADO EM RESERVAÇÃO DE ÁGUA DE EDIFICAÇÃO QUE POSSUA RESERVATÓRIO DE FIBRA/FIBROCIMENTO  FORNECIMENTO E INSTALAÇÃO. AF_06/2016_P</t>
  </si>
  <si>
    <t>TE EM COBRE, SEM ANEL DE SOLDA, DN 79 MM,  INSTALADO EM RESERVAÇÃO DE ÁGUA DE EDIFICAÇÃO QUE POSSUA RESERVATÓRIO DE FIBRA/FIBROCIMENTO  FORNECIMENTO E INSTALAÇÃO. AF_06/2016_P</t>
  </si>
  <si>
    <t>TE EM COBRE, SEM ANEL DE SOLDA, DN 104 MM,  INSTALADO EM RESERVAÇÃO DE ÁGUA DE EDIFICAÇÃO QUE POSSUA RESERVATÓRIO DE FIBRA/FIBROCIMENTO  FORNECIMENTO E INSTALAÇÃO. AF_06/2016_P</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</si>
  <si>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</si>
  <si>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</si>
  <si>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</si>
  <si>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</si>
  <si>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</si>
  <si>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</si>
  <si>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</si>
  <si>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</si>
  <si>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</si>
  <si>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</si>
  <si>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</si>
  <si>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</si>
  <si>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</si>
  <si>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</si>
  <si>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</si>
  <si>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</si>
  <si>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</si>
  <si>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</si>
  <si>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</si>
  <si>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</si>
  <si>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</si>
  <si>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</si>
  <si>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</si>
  <si>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</si>
  <si>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</si>
  <si>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</si>
  <si>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</si>
  <si>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</si>
  <si>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</si>
  <si>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</si>
  <si>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</si>
  <si>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</si>
  <si>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</si>
  <si>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</si>
  <si>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</si>
  <si>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</si>
  <si>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</si>
  <si>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</si>
  <si>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</si>
  <si>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</si>
  <si>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</si>
  <si>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</si>
  <si>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</si>
  <si>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</si>
  <si>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</si>
  <si>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</si>
  <si>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</si>
  <si>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</si>
  <si>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</si>
  <si>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</si>
  <si>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</si>
  <si>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</si>
  <si>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</si>
  <si>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</si>
  <si>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</si>
  <si>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</si>
  <si>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</si>
  <si>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</si>
  <si>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</si>
  <si>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</si>
  <si>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</si>
  <si>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</si>
  <si>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</si>
  <si>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</si>
  <si>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</si>
  <si>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</si>
  <si>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</si>
  <si>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</si>
  <si>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</si>
  <si>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</si>
  <si>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</si>
  <si>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</si>
  <si>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</si>
  <si>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</si>
  <si>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</si>
  <si>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</si>
  <si>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</si>
  <si>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</si>
  <si>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</si>
  <si>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</si>
  <si>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</si>
  <si>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</si>
  <si>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</si>
  <si>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</si>
  <si>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</si>
  <si>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</si>
  <si>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</si>
  <si>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</si>
  <si>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</si>
  <si>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</si>
  <si>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</si>
  <si>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</si>
  <si>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</si>
  <si>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</si>
  <si>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SPRINKLER TIPO PENDENTE, 68° C, UNIÃO POR ROSCA, DN 15 (½)  FORNECIMENTO E INSTALAÇÃO. AF_12/2015</t>
  </si>
  <si>
    <t>CAIXA DE GORDURA DUPLA EM CONCRETO PRE-MOLDADO DN 60MM COM TAMPA - FORNECIMENTO E INSTALACAO</t>
  </si>
  <si>
    <t>CAIXA DE GORDURA SIMPLES EM CONCRETO PRE-MOLDADO DN 40MM COM TAMPA - FORNECIMENTO E INSTALACAO</t>
  </si>
  <si>
    <t>CAIXA DE INSPEÇÃO EM ALVENARIA DE TIJOLO MACIÇO 60X60X60CM, REVESTIDA INTERNAMENTO COM BARRA LISA (CIMENTO E AREIA, TRAÇO 1:4) E=2,0CM, COM TAMPA PRÉ-MOLDADA DE CONCRETO E FUNDO DE CONCRETO 15MPA TIPO C - ESCAVAÇÃO E CONFECÇÃO</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</si>
  <si>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</si>
  <si>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</si>
  <si>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</si>
  <si>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</si>
  <si>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</si>
  <si>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</si>
  <si>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VASO SANITARIO INFANTIL SIFONADO, PARA VALVULA DE DESCARGA, EM LOUCA BRANCA, COM ACESSORIOS, INCLUSIVE ASSENTO PLASTICO, BOLSA DE BORRACHA PARA LIGACAO, TUBO PVC LIGACAO - FORNECIMENTO E INSTALACAO</t>
  </si>
  <si>
    <t>MICTORIO SIFONADO DE LOUCA BRANCA COM PERTENCES, COM REGISTRO DE PRESSAO 1/2" COM CANOPLA CROMADA ACABAMENTO SIMPLES E CONJUNTO PARA FIXACAO  - FORNECIMENTO E INSTALACAO</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</si>
  <si>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</si>
  <si>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</si>
  <si>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</si>
  <si>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</si>
  <si>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</si>
  <si>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</si>
  <si>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</si>
  <si>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</si>
  <si>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</si>
  <si>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</si>
  <si>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</si>
  <si>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</si>
  <si>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</si>
  <si>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</si>
  <si>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</si>
  <si>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</si>
  <si>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</si>
  <si>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</si>
  <si>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</si>
  <si>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</si>
  <si>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</si>
  <si>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</si>
  <si>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</si>
  <si>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</si>
  <si>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</si>
  <si>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</si>
  <si>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</si>
  <si>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1/2" OU 3/4" PARA TANQUE, PADRÃO POPULAR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</si>
  <si>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</si>
  <si>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</si>
  <si>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METAL CROMADO PADRÃO POPULAR - FORNECIMENTO E INSTALAÇÃO. AF_12/2013_P</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</si>
  <si>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</si>
  <si>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</si>
  <si>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</si>
  <si>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</si>
  <si>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</si>
  <si>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</si>
  <si>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</si>
  <si>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</si>
  <si>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</si>
  <si>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</si>
  <si>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</si>
  <si>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</si>
  <si>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</si>
  <si>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</si>
  <si>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</si>
  <si>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</si>
  <si>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</si>
  <si>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</si>
  <si>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</si>
  <si>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</si>
  <si>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</si>
  <si>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</si>
  <si>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</si>
  <si>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BANCADA MÁRMORE BRANCO POLIDO 0,50 X 0,60M, INCLUSO CUBA DE EMBUTIR OVAL EM LOUÇA BRANCA 35 X 50CM, VÁLVULA, SIFÃO TIPO GARRAFA E ENGATE FLEXÍVEL 40CM EM METAL CROMADO E APARELHO MISTURADOR DE MESA, PADRÃO MÉDIO - FORNECIMENTO E INSTALAÇÃO. AF_12/2013</t>
  </si>
  <si>
    <t>SABONETEIRA DE SOBREPOR (FIXADA NA PAREDE), TIPO CONCHA, EM ACO INOXIDAVEL - FORNECIMENTO E INSTALACAO</t>
  </si>
  <si>
    <t>BANCADA GRANITO CINZA POLIDO 0,50 X 0,60M, INCL. CUBA DE EMBUTIR OVAL LOUÇA BRANCA 35 X 50CM, VÁLVULA METAL CROMADO, SIFÃO FLEXÍVEL PVC, ENGATE 30CM FLEXÍVEL PLÁSTICO E TORNEIRA CROMADA DE MESA, PADRÃO POPULAR - FORNEC. E INSTALAÇÃO. AF_12/2013</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</si>
  <si>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</si>
  <si>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</si>
  <si>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</si>
  <si>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</si>
  <si>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</si>
  <si>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PORTA TOALHA ROSTO EM METAL CROMADO, TIPO ARGOLA, INCLUSO FIXAÇÃO. AF_10/2016</t>
  </si>
  <si>
    <t>PORTA TOALHA BANHO EM METAL CROMADO, TIPO BARRA, INCLUSO FIXAÇÃO. AF_10/2016</t>
  </si>
  <si>
    <t>PAPELEIRA DE PAREDE EM METAL CROMADO SEM TAMPA, INCLUSO FIXAÇÃO. AF_10/2016</t>
  </si>
  <si>
    <t>KIT DE ACESSORIOS PARA BANHEIRO EM METAL CROMADO, 5 PECAS, INCLUSO FIXAÇÃO. AF_10/2016</t>
  </si>
  <si>
    <t>SABONETEIRA PLASTICA TIPO DISPENSER PARA SABONETE LIQUIDO COM RESERVATORIO 800 A 1500 ML, INCLUSO FIXAÇÃO. AF_10/2016</t>
  </si>
  <si>
    <t>SUMIDOURO EM ALVENARIA DE TIJOLO CERAMICO MACICO DIAMETRO 1,20M E ALTURA 5,00M, COM TAMPA EM CONCRETO ARMADO DIAMETRO 1,40M E ESPESSURA 10CM</t>
  </si>
  <si>
    <t>SUMIDOURO EM ALVENARIA DE TIJOLO CERAMICO MACIÇO DIAMETRO 1,40M E ALTURA 5,00M, COM TAMPA EM CONCRETO ARMADO DIAMETRO 1,60M E ESPESSURA 10CM</t>
  </si>
  <si>
    <t>FOSSA SÉPTICA EM ALVENARIA DE TIJOLO CERÂMICO MACIÇO, DIMENSÕES EXTERNAS DE 1,90X1,10X1,40 M, VOLUME DE 1.500 LITROS, REVESTIDO INTERNAMENTE COM MASSA ÚNICA E IMPERMEABILIZANTE E COM TAMPA DE CONCRETO ARMADO COM ESPESSURA DE 8 CM</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</si>
  <si>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</si>
  <si>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</si>
  <si>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VALVULA DESCARGA 1.1/2" COM REGISTRO, ACABAMENTO EM METAL CROMADO - FORNECIMENTO E INSTALACAO</t>
  </si>
  <si>
    <t>VÁLVULA DE RETENÇÃO VERTICAL Ø 32MM (1.1/4") - FORNECIMENTO E INSTALAÇÃO</t>
  </si>
  <si>
    <t>VÁLVULA DE RETENÇÃO VERTICAL Ø 40MM (1.1/2") - FORNECIMENTO E INSTALAÇÃO</t>
  </si>
  <si>
    <t>VÁLVULA DE RETENÇÃO HORIZONTAL Ø 20MM (3/4") - FORNECIMENTO E INSTALAÇÃO</t>
  </si>
  <si>
    <t>VALVULA DE RETENCAO HORIZONTAL Ø 25MM (1) - FORNECIMENTO E INSTALACAO</t>
  </si>
  <si>
    <t>VÁLVULA DE RETENÇÃO HORIZONTAL Ø 32MM (1.1/4") - FORNECIMENTO E INSTALAÇÃO</t>
  </si>
  <si>
    <t>VÁLVULA DE RETENÇÃO HORIZONTAL Ø 40MM (1.1/2") - FORNECIMENTO E INSTALAÇÃO</t>
  </si>
  <si>
    <t>VÁLVULA DE RETENÇÃO HORIZONTAL Ø 65MM (2.1/2") - FORNECIMENTO E INSTALAÇÃO</t>
  </si>
  <si>
    <t>VÁLVULA DE RETENÇÃO HORIZONTAL Ø 100MM (4") - FORNECIMENTO E INSTALAÇÃO</t>
  </si>
  <si>
    <t>REGISTRO/VALVULA GLOBO ANGULAR 45 GRAUS EM LATAO PARA HIDRANTES DE INCÊNDIO PREDIAL DN 2.1/2, COM VOLANTE, CLASSE DE PRESSAO DE ATE 200 PSI - FORNECIMENTO E INSTALACAO</t>
  </si>
  <si>
    <t>REGISTRO DE PRESSÃO BRUTO, LATÃO, ROSCÁVEL, 1/2", FORNECIDO E INSTALADO EM RAMAL DE ÁGUA. AF_12/2014</t>
  </si>
  <si>
    <t>REGISTRO DE PRESSÃO BRUTO, ROSCÁVEL, 3/4",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</si>
  <si>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</si>
  <si>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</si>
  <si>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</si>
  <si>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</si>
  <si>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</si>
  <si>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</si>
  <si>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</si>
  <si>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</si>
  <si>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</si>
  <si>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</si>
  <si>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</si>
  <si>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</si>
  <si>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</si>
  <si>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</si>
  <si>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</si>
  <si>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</si>
  <si>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</si>
  <si>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</si>
  <si>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</si>
  <si>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</si>
  <si>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</si>
  <si>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</si>
  <si>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</si>
  <si>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</si>
  <si>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</si>
  <si>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</si>
  <si>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</si>
  <si>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BÓIA REAL, ROSCÁVEL, 1/2", FORNECIDA E INSTALADA EM RESERVAÇÃO DE ÁGUA. AF_06/2016</t>
  </si>
  <si>
    <t>TORNEIRA DE BÓIA REAL, ROSCÁVEL, 3/4", FORNECIDA E INSTALADA EM RESERVAÇÃO DE ÁGUA. AF_06/2016</t>
  </si>
  <si>
    <t>TORNEIRA DE BÓIA REAL, ROSCÁVEL, 1", FORNECIDA E INSTALADA EM RESERVAÇÃO DE ÁGUA. AF_06/2016</t>
  </si>
  <si>
    <t>TORNEIRA DE BÓIA REAL, ROSCÁVEL, 1 1/4", FORNECIDA E INSTALADA EM RESERVAÇÃO DE ÁGUA. AF_06/2016</t>
  </si>
  <si>
    <t>TORNEIRA DE BÓIA REAL, ROSCÁVEL, 1 1/2", FORNECIDA E INSTALADA EM RESERVAÇÃO DE ÁGUA. AF_06/2016</t>
  </si>
  <si>
    <t>TORNEIRA DE BÓIA REAL, ROSCÁVEL, 2", FORNECIDA E INSTALADA EM RESERVAÇÃO DE ÁGUA.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</si>
  <si>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</si>
  <si>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</si>
  <si>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</si>
  <si>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</si>
  <si>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</si>
  <si>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</si>
  <si>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PVC SOLDÁVEL DN 20 (½ )   FORNECIMENTO E INSTALAÇÃO (EXCLUSIVE HIDRÔMETRO). AF_11/2016</t>
  </si>
  <si>
    <t>KIT CAVALETE PARA MEDIÇÃO DE ÁGUA - ENTRADA PRINCIPAL, EM PVC SOLDÁVEL DN 25 (¾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</si>
  <si>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</si>
  <si>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</si>
  <si>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</si>
  <si>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</si>
  <si>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</si>
  <si>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</si>
  <si>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</si>
  <si>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</si>
  <si>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</si>
  <si>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</si>
  <si>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</si>
  <si>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</si>
  <si>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</si>
  <si>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</si>
  <si>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</si>
  <si>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</si>
  <si>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</si>
  <si>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</si>
  <si>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</si>
  <si>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</si>
  <si>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</si>
  <si>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</si>
  <si>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</si>
  <si>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</si>
  <si>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</si>
  <si>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</si>
  <si>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</si>
  <si>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</si>
  <si>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</si>
  <si>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</si>
  <si>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</si>
  <si>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</si>
  <si>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</si>
  <si>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</si>
  <si>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</si>
  <si>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</si>
  <si>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</si>
  <si>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</si>
  <si>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</si>
  <si>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</si>
  <si>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</si>
  <si>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</si>
  <si>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</si>
  <si>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</si>
  <si>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</si>
  <si>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</si>
  <si>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</si>
  <si>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</si>
  <si>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LIGAÇÃO DOMICILIAR DE ESGOTO DN 100MM, DA CASA ATÉ A CAIXA, COMPOSTO POR 10,0M TUBO DE PVC ESGOTO PREDIAL DN 100MM E CAIXA DE ALVENARIA COM TAMPA DE CONCRETO - FORNECIMENTO E INSTALAÇÃO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</si>
  <si>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</si>
  <si>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</si>
  <si>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</si>
  <si>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</si>
  <si>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</si>
  <si>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</si>
  <si>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</si>
  <si>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</si>
  <si>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ESPALHAMENTO MECANIZADO (COM MOTONIVELADORA 140 HP) MATERIAL 1A. CATEGORIA</t>
  </si>
  <si>
    <t>ESCAVACAO E TRANSPORTE DE MATERIAL DE  1A CAT DMT 50M COM TRATOR SOBRE  ESTEIRAS 347 HP COM LAMINA E ESCARIFICADOR</t>
  </si>
  <si>
    <t>ESCAVACAO E TRANSPORTE DE MATERIAL DE  2A CAT DMT 50M COM TRATOR SOBRE  ESTEIRAS 347 HP COM LAMINA E ESCARIFICADOR</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</si>
  <si>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</si>
  <si>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</si>
  <si>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</si>
  <si>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</si>
  <si>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</si>
  <si>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</si>
  <si>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</si>
  <si>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</si>
  <si>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</si>
  <si>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4 CAMINHÕES BASCULANTES DE 14 M³, DMT DE 2 KM E VELOCIDADE MÉDIA 22 KM/H. AF_12/2013</t>
  </si>
  <si>
    <t>ESCAVAÇÃO VERTICAL A CÉU ABERTO, INCLUINDO CARGA, DESCARGA E TRANSPORTE, EM SOLO DE 1ª CATEGORIA COM ESCAVADEIRA HIDRÁULICA (CAÇAMBA: 0,8 M³ / 111 HP), FROTA DE 4 CAMINHÕES BASCULANTES DE 14 M³, DMT DE 2 KM E VELOCIDADE MÉDIA 35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</si>
  <si>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</si>
  <si>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</si>
  <si>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</si>
  <si>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</si>
  <si>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</si>
  <si>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</si>
  <si>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</si>
  <si>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</si>
  <si>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</si>
  <si>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4 CAMINHÕES BASCULANTES DE 18 M³, DMT DE 2 KM E VELOCIDADE MÉDIA 22 KM/H. AF_12/2013</t>
  </si>
  <si>
    <t>ESCAVAÇÃO VERTICAL A CÉU ABERTO, INCLUINDO CARGA, DESCARGA E TRANSPORTE, EM SOLO DE 1ª CATEGORIA COM ESCAVADEIRA HIDRÁULICA (CAÇAMBA: 0,8 M³ / 111 HP), FROTA DE 3 CAMINHÕES BASCULANTES DE 18 M³, DMT DE 2 KM E VELOCIDADE MÉDIA 35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</si>
  <si>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</si>
  <si>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</si>
  <si>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</si>
  <si>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</si>
  <si>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</si>
  <si>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</si>
  <si>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</si>
  <si>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</si>
  <si>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</si>
  <si>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5 CAMINHÕES BASCULANTES DE 14 M³, DMT DE 2 KM E VELOCIDADE MÉDIA 22 KM/H. AF_12/2013</t>
  </si>
  <si>
    <t>ESCAVAÇÃO VERTICAL A CÉU ABERTO, INCLUINDO CARGA, DESCARGA E TRANSPORTE, EM SOLO DE 1ª CATEGORIA COM ESCAVADEIRA HIDRÁULICA (CAÇAMBA: 1,2 M³ / 155 HP), FROTA DE 5 CAMINHÕES BASCULANTES DE 14 M³, DMT DE 2 KM E VELOCIDADE MÉDIA 35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</si>
  <si>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</si>
  <si>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</si>
  <si>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</si>
  <si>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</si>
  <si>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</si>
  <si>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</si>
  <si>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</si>
  <si>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</si>
  <si>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</si>
  <si>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5 CAMINHÕES BASCULANTES DE 18 M³, DMT DE 2 KM E VELOCIDADE MÉDIA 22 KM/H. AF_12/2013</t>
  </si>
  <si>
    <t>ESCAVAÇÃO VERTICAL A CÉU ABERTO, INCLUINDO CARGA, DESCARGA E TRANSPORTE, EM SOLO DE 1ª CATEGORIA COM ESCAVADEIRA HIDRÁULICA (CAÇAMBA: 1,2 M³ / 155 HP), FROTA DE 4 CAMINHÕES BASCULANTES DE 18 M³, DMT DE 2 KM E VELOCIDADE MÉDIA 35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</si>
  <si>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</si>
  <si>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</si>
  <si>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</si>
  <si>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ESCAVACAO MECANICA DE VALA EM MATERIAL DE 2A. CATEGORIA ATE 2 M DE PROFUNDIDADE COM UTILIZACAO DE ESCAVADEIRA HIDRAULICA</t>
  </si>
  <si>
    <t>ESCAVACAO MANUAL DE VALA EM LODO, DE 1,5 ATE 3M, EXCLUINDO ESGOTAMENTO/ESCORAMENTO.</t>
  </si>
  <si>
    <t>MARROAMENTO EM MATERIAL DE 3A CATEGORIA, ROCHA VIVA PARA REDUÇÃO A PEDRA-DE-MÃO</t>
  </si>
  <si>
    <t>ESCAVACAO MECANICA DE VALAS (SOLO COM AGUA), PROFUNDIDADE MAIOR QUE 4,00 M ATE 6,00 M.</t>
  </si>
  <si>
    <t>ESCAVAÇÃO MECANIZADA DE VALA COM PROF. ATÉ 1,5 M (MÉDIA ENTRE MONTANTE E JUSANTE/UMA COMPOSIÇÃO POR TRECHO), COM ESCAVADEIRA HIDRÁULICA (0,8 M3/111 HP),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</si>
  <si>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</si>
  <si>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</si>
  <si>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</si>
  <si>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</si>
  <si>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</si>
  <si>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</si>
  <si>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</si>
  <si>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</si>
  <si>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</si>
  <si>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</si>
  <si>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</si>
  <si>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</si>
  <si>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</si>
  <si>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</si>
  <si>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</si>
  <si>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</si>
  <si>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</si>
  <si>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</si>
  <si>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</si>
  <si>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</si>
  <si>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</si>
  <si>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</si>
  <si>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</si>
  <si>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</si>
  <si>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</si>
  <si>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</si>
  <si>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</si>
  <si>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</si>
  <si>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</si>
  <si>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</si>
  <si>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</si>
  <si>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</si>
  <si>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</si>
  <si>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</si>
  <si>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</si>
  <si>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</si>
  <si>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</si>
  <si>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</si>
  <si>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</si>
  <si>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REATERRO MECANIZADO DE VALA COM ESCAVADEIRA HIDRÁULICA (CAPACIDADE DA CAÇAMBA: 0,8 M³ / POTÊNCIA: 111 HP), LARGURA DE 1,5 A 2,5 M, PROFUNDIDADE ATÉ 1,5 M, COM SOLO (SEM SUBSTITUIÇÃO) DE 1ª CATEGORIA EM LOCAIS COM ALTO NÍVEL DE INTERFERÊNCIA. AF_04/2016</t>
  </si>
  <si>
    <t>REATERRO MECANIZADO DE VALA COM ESCAVADEIRA HIDRÁULICA (CAPACIDADE DA CAÇAMBA: 0,8 M³ / POTÊNCIA: 111 HP), LARGURA ATÉ 1,5 M, PROFUNDIDADE DE 1,5 A 3,0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</si>
  <si>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ALTO NÍVEL DE INTERFERÊNCIA. AF_04/2016</t>
  </si>
  <si>
    <t>REATERRO MECANIZADO DE VALA COM ESCAVADEIRA HIDRÁULICA (CAPACIDADE DA CAÇAMBA: 0,8 M³ / POTÊNCIA: 111 HP), LARGURA ATÉ 1,5 M, PROFUNDIDADE DE 3,0 A 4,5 M COM SOLO (SEM SUBSTITUIÇÃO)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</si>
  <si>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</si>
  <si>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(SEM SUBSTITUIÇÃO) DE 1ª CATEGORIA EM LOCAIS COM ALTO NÍVEL DE INTERFERÊNCIA. AF_04/2016</t>
  </si>
  <si>
    <t>REATERRO MECANIZADO DE VALA COM ESCAVADEIRA HIDRÁULICA (CAPACIDADE DA CAÇAMBA: 0,8 M³ / POTÊNCIA: 111 HP), LARGURA DE 1,5 A 2,5 M, PROFUNDIDADE DE 4,5 A 6,0 M, COM SOLO (SEM SUBSTITUIÇÃO) DE 1ª CATEGORIA EM LOCAIS COM ALTO NÍVEL DE INTERFERÊNCIA. AF_04/2016</t>
  </si>
  <si>
    <t>REATERRO MECANIZADO DE VALA COM ESCAVADEIRA HIDRÁULICA (CAPACIDADE DA CAÇAMBA: 0,8 M³ / POTÊNCIA: 111 HP), LARGURA DE 1,5 A 2,5 M, PROFUNDIDADE ATÉ 1,5 M, COM SOLO (SEM SUBSTITUIÇÃO) DE 1ª CATEGORIA EM LOCAIS COM BAIXO NÍVEL DE INTERFERÊNCIA. AF_04/2016</t>
  </si>
  <si>
    <t>REATERRO MECANIZADO DE VALA COM ESCAVADEIRA HIDRÁULICA (CAPACIDADE DA CAÇAMBA: 0,8 M³ / POTÊNCIA: 111 HP), LARGURA ATÉ 1,5 M, PROFUNDIDADE DE 1,5 A 3,0 M, COM SOLO (SEM SUBSTITUIÇÃO)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</si>
  <si>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</si>
  <si>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</si>
  <si>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</si>
  <si>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</si>
  <si>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</si>
  <si>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</si>
  <si>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(SEM SUBSTITUIÇÃO) DE 1ª CATEGORIA EM LOCAIS COM ALTO NÍVEL DE INTERFERÊNCIA. AF_04/2016</t>
  </si>
  <si>
    <t>REATERRO MECANIZADO DE VALA COM RETROESCAVADEIRA (CAPACIDADE DA CAÇAMBA DA RETRO: 0,26 M³ / POTÊNCIA: 88 HP), LARGURA ATÉ 0,8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</si>
  <si>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</si>
  <si>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(SEM SUBSTITUIÇÃO) DE 1ª CATEGORIA EM LOCAIS COM BAIXO NÍVEL DE INTERFERÊNCIA. AF_04/2016</t>
  </si>
  <si>
    <t>REATERRO MECANIZADO DE VALA COM RETROESCAVADEIRA (CAPACIDADE DA CAÇAMBA DA RETRO: 0,26 M³ / POTÊNCIA: 88 HP), LARGURA DE 0,8 A 1,5 M, PROFUNDIDADE ATÉ 1,5 M, COM SOLO (SEM SUBSTITUIÇÃO) DE 1ª CATEGORIA EM LOCAIS COM BAIXO NÍVEL DE INTERFERÊNCIA. AF_04/2016</t>
  </si>
  <si>
    <t>REATERRO MECANIZADO DE VALA COM RETROESCAVADEIRA (CAPACIDADE DA CAÇAMBA DA RETRO: 0,26 M³ / POTÊNCIA: 88 HP), LARGURA ATÉ 0,8 M, PROFUNDIDADE DE 1,5 A 3,0 M, COM SOLO (SEM SUBSTITUIÇÃO)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</si>
  <si>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</si>
  <si>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TRANSPORTE COMERCIAL COM CAMINHAO CARROCERIA 9 T, RODOVIA EM LEITO NATURAL</t>
  </si>
  <si>
    <t>TRANSPORTE COMERCIAL COM CAMINHAO CARROCERIA 9 T, RODOVIA COM REVESTIMENTO PRIMARIO</t>
  </si>
  <si>
    <t>TRANSPORTE COMERCIAL COM CAMINHAO BASCULANTE 6 M3, RODOVIA EM LEITO NATURAL</t>
  </si>
  <si>
    <t>TRANSPORTE COMERCIAL COM CAMINHAO BASCULANTE 6 M3, RODOVIA COM REVESTIMENTO PRIMARIO</t>
  </si>
  <si>
    <t>CARGA, MANOBRAS E DESCARGA DE AREIA, BRITA, PEDRA DE MAO E SOLOS COM CAMINHAO BASCULANTE 6 M3 (DESCARGA LIVRE)</t>
  </si>
  <si>
    <t>CARGA, MANOBRAS E DESCARGA DE MISTURA BETUMINOSA A QUENTE,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</si>
  <si>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</si>
  <si>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</si>
  <si>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</si>
  <si>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</si>
  <si>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</si>
  <si>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</si>
  <si>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</si>
  <si>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</si>
  <si>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TRANSPORTE DE ENTULHO COM CAMINHÃO BASCULANTE 6 M3, RODOVIA PAVIMENTADA, DMT ATE 0,5 KM</t>
  </si>
  <si>
    <t>TRANSPORTE DE ENTULHO COM CAMINHAO BASCULANTE 6 M3, RODOVIA PAVIMENTADA, DMT 0,5 A 1,0 KM</t>
  </si>
  <si>
    <t>CARGA E DESCARGA MECANICA DE SOLO UTILIZANDO CAMINHAO BASCULANTE 6,0M3/16T E PA CARREGADEIRA SOBRE PNEUS 128 HP, CAPACIDADE DA CAÇAMBA 1,7 A 2,8 M3, PESO OPERACIONAL 11632 KG</t>
  </si>
  <si>
    <t>EMPILHAMENTO DE SOLO ORGANICO RETIRADO NA AREA DO ATERRO COM TRATOR SOBRE ESTEIRAS D6</t>
  </si>
  <si>
    <t>TRANSPORTE COM CAMINHÃO BASCULANTE 6 M3 EM RODOVIA COM REVESTIMENTO PRIMÁRIO, DMT ATÉ 200 M</t>
  </si>
  <si>
    <t>TRANSPORTE COM CAMINHÃO BASCULANTE 6 M3 EM RODOVIA COM REVESTIMENTO PRIMÁRIO, DMT 200 A 400 M</t>
  </si>
  <si>
    <t>TRANSPORTE COM CAMINHÃO BASCULANTE 6 M3 EM RODOVIA COM REVESTIMENTO PRIMÁRIO, DMT 400 A 600 M</t>
  </si>
  <si>
    <t>TRANSPORTE COM CAMINHÃO BASCULANTE 6 M3 EM RODOVIA COM REVESTIMENTO PRIMÁRIO,  DMT 800 A 1.000 M</t>
  </si>
  <si>
    <t>TRANSPORTE COM CAMINHÃO BASCULANTE 6 M3 EM RODOVIA COM REVESTIMENTO PRIMÁRIO,  DMT 600 A 800 M</t>
  </si>
  <si>
    <t>TRANSPORTE COM CAMINHÃO BASCULANTE 6 M3 EM RODOVIA COM REVESTIMENTO PRIMÁRIO</t>
  </si>
  <si>
    <t>TRANSPORTE COM CAMINHÃO BASCULANTE 6 M3 EM RODOVIA PAVIMENTADA,  DMT ATÉ 200 M</t>
  </si>
  <si>
    <t>TRANSPORTE COM CAMINHÃO BASCULANTE 6 M3 EM RODOVIA PAVIMENTADA, DMT 200 A 400 M</t>
  </si>
  <si>
    <t>TRANSPORTE COM CAMINHÃO BASCULANTE 6 M3 EM RODOVIA PAVIMENTADA, DMT 400 A 600 M</t>
  </si>
  <si>
    <t>TRANSPORTE COM CAMINHÃO BASCULANTE 6 M3 EM RODOVIA PAVIMENTADA, DMT 600 A 800 M</t>
  </si>
  <si>
    <t>TRANSPORTE COM CAMINHÃO BASCULANTE 6 M3 EM RODOVIA PAVIMENTADA, DMT 800 A 1.000 M</t>
  </si>
  <si>
    <t>TRANSPORTE COM CAMINHÃO BASCULANTE 10 M3 DE MASSA ASFALTICA PARA PAVIMENTAÇÃO URBANA</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</si>
  <si>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</si>
  <si>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</si>
  <si>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</si>
  <si>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</si>
  <si>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</si>
  <si>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</si>
  <si>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</si>
  <si>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</si>
  <si>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</si>
  <si>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</si>
  <si>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</si>
  <si>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</si>
  <si>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</si>
  <si>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</si>
  <si>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</si>
  <si>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</si>
  <si>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</si>
  <si>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</si>
  <si>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</si>
  <si>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</si>
  <si>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COMPACTACAO MECANICA C/ CONTROLE DO GC&gt;=95% DO PN (AREAS) (C/MONIVELADORA 140 HP E ROLO COMPRESSOR VIBRATORIO 80 HP)</t>
  </si>
  <si>
    <t>ESPALHAMENTO DE MATERIAL DE 1A CATEGORIA COM TRATOR DE ESTEIRA COM 153HP</t>
  </si>
  <si>
    <t>ESPALHAMENTO DE MATERIAL EM BOTA FORA, COM UTILIZACAO DE TRATOR DE ESTEIRAS DE 165 HP</t>
  </si>
  <si>
    <t>UMIDIFICAÇÃO DE MATERIAL PARA VALAS COM CAMINHÃO PIPA 10000L. AF_11/2016</t>
  </si>
  <si>
    <t>ALVENARIA EM TIJOLO CERAMICO MACICO 5X10X20CM 1/2 VEZ (ESPESSURA 10CM), ASSENTADO COM ARGAMASSA TRACO 1:2:8 (CIMENTO, CAL E AREIA)</t>
  </si>
  <si>
    <t>ALVENARIA EM TIJOLO CERAMICO MACICO 5X10X20CM 1 1/2 VEZ (ESPESSURA 30CM), ASSENTADO COM ARGAMASSA TRACO 1:2:8 (CIMENTO, CAL E AREIA)</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</si>
  <si>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</si>
  <si>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</si>
  <si>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</si>
  <si>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</si>
  <si>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</si>
  <si>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</si>
  <si>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</si>
  <si>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</si>
  <si>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</si>
  <si>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</si>
  <si>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</si>
  <si>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</si>
  <si>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</si>
  <si>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</si>
  <si>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</si>
  <si>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</si>
  <si>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</si>
  <si>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</si>
  <si>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</si>
  <si>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</si>
  <si>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</si>
  <si>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</si>
  <si>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</si>
  <si>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</si>
  <si>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</si>
  <si>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</si>
  <si>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</si>
  <si>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</si>
  <si>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</si>
  <si>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</si>
  <si>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</si>
  <si>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</si>
  <si>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</si>
  <si>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</si>
  <si>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</si>
  <si>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</si>
  <si>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</si>
  <si>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</si>
  <si>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</si>
  <si>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</si>
  <si>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</si>
  <si>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</si>
  <si>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</si>
  <si>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</si>
  <si>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</si>
  <si>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</si>
  <si>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</si>
  <si>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</si>
  <si>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</si>
  <si>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</si>
  <si>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</si>
  <si>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</si>
  <si>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</si>
  <si>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</si>
  <si>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</si>
  <si>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</si>
  <si>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</si>
  <si>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</si>
  <si>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</si>
  <si>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</si>
  <si>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</si>
  <si>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</si>
  <si>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</si>
  <si>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</si>
  <si>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</si>
  <si>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</si>
  <si>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</si>
  <si>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</si>
  <si>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</si>
  <si>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</si>
  <si>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</si>
  <si>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</si>
  <si>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</si>
  <si>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</si>
  <si>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</si>
  <si>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</si>
  <si>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</si>
  <si>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</si>
  <si>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</si>
  <si>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</si>
  <si>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</si>
  <si>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</si>
  <si>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</si>
  <si>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</si>
  <si>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</si>
  <si>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</si>
  <si>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</si>
  <si>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</si>
  <si>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</si>
  <si>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</si>
  <si>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</si>
  <si>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</si>
  <si>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</si>
  <si>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</si>
  <si>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</si>
  <si>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</si>
  <si>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</si>
  <si>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</si>
  <si>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</si>
  <si>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</si>
  <si>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</si>
  <si>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</si>
  <si>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</si>
  <si>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</si>
  <si>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</si>
  <si>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</si>
  <si>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</si>
  <si>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</si>
  <si>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</si>
  <si>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</si>
  <si>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</si>
  <si>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</si>
  <si>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</si>
  <si>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</si>
  <si>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</si>
  <si>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</si>
  <si>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</si>
  <si>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</si>
  <si>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</si>
  <si>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COBOGO DE CONCRETO (ELEMENTO VAZADO), 7X50X50CM, ASSENTADO COM ARGAMASSA TRACO 1:4 (CIMENTO E AREIA)</t>
  </si>
  <si>
    <t>COBOGO DE CONCRETO (ELEMENTO VAZADO), 7X50X50CM, ASSENTADO COM ARGAMASSA TRACO 1:3 (CIMENTO E AREIA)</t>
  </si>
  <si>
    <t>COBOGO DE CONCRETO (ELEMENTO VAZADO), 10X29X39CM ABERTURA COM VIDRO, ASSENTADO COM ARGAMASSA TRACO 1:4 (CIMENTO E AREIA MEDIA NAO PENEIRADA)</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</si>
  <si>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</si>
  <si>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</si>
  <si>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</si>
  <si>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</si>
  <si>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</si>
  <si>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</si>
  <si>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</si>
  <si>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</si>
  <si>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</si>
  <si>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</si>
  <si>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</si>
  <si>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</si>
  <si>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</si>
  <si>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</si>
  <si>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</si>
  <si>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</si>
  <si>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</si>
  <si>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</si>
  <si>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</si>
  <si>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</si>
  <si>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</si>
  <si>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</si>
  <si>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</si>
  <si>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</si>
  <si>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</si>
  <si>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</si>
  <si>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</si>
  <si>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</si>
  <si>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</si>
  <si>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</si>
  <si>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</si>
  <si>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</si>
  <si>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</si>
  <si>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</si>
  <si>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</si>
  <si>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</si>
  <si>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</si>
  <si>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</si>
  <si>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</si>
  <si>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</si>
  <si>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DIVISORIA EM MARMORITE ESPESSURA 35MM, CHUMBAMENTO NO PISO E PAREDE COM ARGAMASSA DE CIMENTO E AREIA, POLIMENTO MANUAL, EXCLUSIVE FERRAGENS</t>
  </si>
  <si>
    <t>DIVISORIA EM MARMORE BRANCO POLIDO, ESPESSURA 3 CM, ASSENTADO COM ARGAMASSA TRACO 1:4 (CIMENTO E AREIA), ARREMATE COM CIMENTO BRANCO, EXCLUSIVE FERRAGENS</t>
  </si>
  <si>
    <t>ALVENARIA COM BLOCOS DE CONCRETO CELULAR 10X30X60CM, ESPESSURA 10CM, ASSENTADOS COM ARGAMASSA TRACO 1:2:9 (CIMENTO, CAL E AREIA) PREPARO MANUAL</t>
  </si>
  <si>
    <t>ALVENARIA COM BLOCOS DE CONCRETO CELULAR 20X30X60CM, ESPESSURA 20CM, ASSENTADOS COM ARGAMASSA TRACO 1:2:9 (CIMENTO, CAL E AREIA) PREPARO MANUAL</t>
  </si>
  <si>
    <t>REASSENTAMENTO DE PARALELEPIPEDO SOBRE COLCHAO DE PO DE PEDRA ESPESSURA 10CM, REJUNTADO COM BETUME E PEDRISCO, CONSIDERANDO APROVEITAMENTO DO PARALELEPIPEDO</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</si>
  <si>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</si>
  <si>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</si>
  <si>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DEMOLIÇÃO DE PAVIMENTAÇÃO ASFÁLTICA COM UTILIZAÇÃO DE MARTELO PERFURADOR, ESPESSURA ATÉ 15 CM, EXCLUSIVE CARGA E TRANSPORTE</t>
  </si>
  <si>
    <t>CONFORMACAO GEOMETRICA DE PLATAFORMA PARA EXECUCAO DE REVESTIMENTO PRIMARIO EM RODOVIAS VICINAIS</t>
  </si>
  <si>
    <t>BASE DE SOLO ESTABILIZADO SEM MISTURA, COMPACTACAO 100% PROCTOR NORMAL, EXCLUSIVE ESCAVACAO, CARGA E TRANSPORTE DO SOLO</t>
  </si>
  <si>
    <t>BASE DE SOLO CIMENTO 2% MISTURA EM PISTA, COMPACTACAO 100% PROCTOR INTERMEDIARIO, EXCLUSIVE ESCAVACAO, CARGA E TRANSPORTE DO SOLO</t>
  </si>
  <si>
    <t>BASE DE SOLO CIMENTO 4% MISTURA EM PISTA, COMPACTACAO 100% PROCTOR NORMAL, EXCLUSIVE TRANSPORTE DO SOLO</t>
  </si>
  <si>
    <t>BASE DE SOLO CIMENTO 6% MISTURA EM PISTA, COMPACTACAO 100% PROCTOR NORMAL, EXCLUSIVE ESCAVACAO, CARGA E TRANSPORTE DO SOLO</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</si>
  <si>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</si>
  <si>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</si>
  <si>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</si>
  <si>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</si>
  <si>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PAVIMENTO EM PARALELEPIPEDO SOBRE COLCHAO DE AREIA REJUNTADO COM ARGAMASSA DE CIMENTO E AREIA NO TRAÇO 1:3 (PEDRAS PEQUENAS 30 A 35 PECAS POR M2)</t>
  </si>
  <si>
    <t>EXTRACAO, CARGA E ASSENTAMENTO DE CORDAO DE PEDRA PARA PAVIMENTO POLIEDRICO, EXCLUSIVE TRANSPORTE DE PEDRA E INDENIZACAO PEDREIRA</t>
  </si>
  <si>
    <t>EXTRACAO, CARGA, PREPARO E ASSENTAMENTO DE PEDRAS POLIEDRICAS, EXCLUSIVE TRANSPORTE DE PEDRA E INDENIZACAO PEDREIRA</t>
  </si>
  <si>
    <t>AREIA ASFALTO A QUENTE (AAUQ) COM CAP 50/70, INCLUSO USINAGEM E APLICACAO, EXCLUSIVE TRANSPORTE</t>
  </si>
  <si>
    <t>AREIA ASFALTO A FRIO (AAUF), COM EMULSAO RR-2C INCLUSO USINAGEM E APLICACAO, EXCLUSIVE TRANSPORTE</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</si>
  <si>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</si>
  <si>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</si>
  <si>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</si>
  <si>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</si>
  <si>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</si>
  <si>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</si>
  <si>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</si>
  <si>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</si>
  <si>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</si>
  <si>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</si>
  <si>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</si>
  <si>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</si>
  <si>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</si>
  <si>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SINALIZACAO HORIZONTAL COM TINTA RETRORREFLETIVA A BASE DE RESINA ACRILICA COM MICROESFERAS DE VIDRO</t>
  </si>
  <si>
    <t>BARREIRA PRE-MOLDADA EXTERNA CONCRETO ARMADO 0,25X0,40X1,14M FCK=25MPA ACO CA-50 INCL VIGOTA HORIZONTAL MONTANTE A CADA 1,00M  FERROS DE LIGACAO E MATERIAIS.</t>
  </si>
  <si>
    <t>PINTURA GUARDA-CORPO GUARDA-RODA E MURETA PROTECAO COM CAL EM PONTES EVIADUTOS MEDIDA PELO DOBRO DA AREA TOTAL (LARGURAXALTURA).</t>
  </si>
  <si>
    <t>CAIACAO INT OU EXT SOBRE REVESTIMENTO LISO C/ADOCAO DE FIXADOR COM    COM DUAS DEMAOS</t>
  </si>
  <si>
    <t>PINTURA DE QUADRO ESCOLAR COM TINTA ESMALTE ACABAMENTO FOSCO, DUAS DEMAOS SOBRE MASSA ACRILICA</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</si>
  <si>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</si>
  <si>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</si>
  <si>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</si>
  <si>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</si>
  <si>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</si>
  <si>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</si>
  <si>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</si>
  <si>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</si>
  <si>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</si>
  <si>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</si>
  <si>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</si>
  <si>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LÁTEX PVA EM PAREDES, DUAS DEMÃOS. AF_06/2014</t>
  </si>
  <si>
    <t>APLICAÇÃO MANUAL DE PINTURA COM TINTA LÁTEX ACRÍLICA EM TETO,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</si>
  <si>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</si>
  <si>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</si>
  <si>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</si>
  <si>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</si>
  <si>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PAREDES, DUAS DEMÃOS. AF_06/2014</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</si>
  <si>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</si>
  <si>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</si>
  <si>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PINTURA ESMALTE ACETINADO PARA MADEIRA, DUAS DEMAOS, SOBRE FUNDO NIVELADOR BRANCO</t>
  </si>
  <si>
    <t>PINTURA ESMALTE BRILHANTE PARA MADEIRA, DUAS DEMAOS, SOBRE FUNDO NIVELADOR BRANCO</t>
  </si>
  <si>
    <t>PINTURA COM TINTA PROTETORA ACABAMENTO GRAFITE ESMALTE SOBRE SUPERFICIE METALICA, 2 DEMAOS</t>
  </si>
  <si>
    <t>PINTURA ESMALTE FOSCO, DUAS DEMAOS, SOBRE SUPERFICIE METALICA, INCLUSO UMA DEMAO DE FUNDO ANTICORROSIVO. UTILIZACAO DE REVOLVER ( AR-COMPRIMIDO).</t>
  </si>
  <si>
    <t>PINTURA POSTE RETO DE ACO 3,5 A 6M C/1 DEMAO D/TINTA GRAFITE C/PROPRIEDADES DE PRIMER E ACABAMENTO - OBS: C/ALTO TEOR DE ZARCAO</t>
  </si>
  <si>
    <t>PINTURA COM TINTA PROTETORA ACABAMENTO ALUMINIO, UMA DEMAO SOBRE SUPERFCIE METALICA</t>
  </si>
  <si>
    <t>PINTURA COM TINTA PROTETORA ACABAMENTO ALUMINIO, DUAS DEMAOS SOBRE SUPERFICIE METALICA</t>
  </si>
  <si>
    <t>PINTURA ESMALTE BRILHANTE (2 DEMAOS) SOBRE SUPERFICIE METALICA, INCLUSIVE PROTECAO COM ZARCAO (1 DEMAO)</t>
  </si>
  <si>
    <t>PINTURA COM TINTA A BASE DE BORRACHA CLORADA , DE FAIXAS DE DEMARCACAO, EM QUADRA POLIESPORTIVA, 5 CM DE LARGURA.</t>
  </si>
  <si>
    <t>APLICACAO DE VERNIZ POLIURETANO FOSCO SOBRE PISO DE PEDRAS DECORATIVAS, 3 DEMAOS</t>
  </si>
  <si>
    <t>PISO CIMENTADO E=1,5CM C/ARGAMASSA 1:3 CIMENTO AREIA ALISADO COLHER   SOBRE BASE EXISTENTE E ARGAMASSA EM PREPARO MECANIZADO</t>
  </si>
  <si>
    <t>PISO CIMENTADO TRAÇO 1:3 (CIMENTO E AREIA) ACABAMENTO LISO PIGMENTADO ESPESSURA 1,5CM COM JUNTAS PLASTICAS DE DILATACAO E ARGAMASSA EM PREPARO MANUAL</t>
  </si>
  <si>
    <t>PISO CIMENTADO TRACO 1:3 (CIMENTO E AREIA) ACABAMENTO LISO ESPESSURA 3,5CM, PREPARO MANUAL DA ARGAMASSA</t>
  </si>
  <si>
    <t>PISO CIMENTADO TRACO 1:4 (CIMENTO E AREIA) ACABAMENTO LISO ESPESSURA 2,5CM PREPARO MANUAL DA ARGAMASSA</t>
  </si>
  <si>
    <t>PISO CIMENTADO TRACO 1:3 (CIMENTO E AREIA) ACABAMENTO LISO ESPESSURA 2,0CM, PREPARO MANUAL DA ARGAMASSA</t>
  </si>
  <si>
    <t>PISO CIMENTADO TRACO 1:4 (CIMENTO E AREIA) ACABAMENTO LISO ESPESSURA 2,0CM, PREPARO MANUAL DA ARGAMASSA</t>
  </si>
  <si>
    <t>PISO CIMENTADO TRACO 1:3 (CIMENTO E AREIA) ACABAMENTO LISO ESPESSURA 3,0CM, PREPARO MANUAL DA ARGAMASSA</t>
  </si>
  <si>
    <t>PISO CIMENTADO TRACO 1:4 (CIMENTO E AREIA) ACABAMENTO RUSTICO ESPESSURA 2CM, ARGAMASSA COM PREPARO MANUAL</t>
  </si>
  <si>
    <t>PISO CIMENTADO TRACO 1:4 (CIMENTO E AREIA), COM ACABAMENTO RUSTICO ESPESSURA 3CM, PREPARO MANUAL</t>
  </si>
  <si>
    <t>PISO CIMENTADO TRACO 1:3 (CIMENTO E AREIA), COM ACABAMENTO RUSTICO E FRISADO ESPESSURA 2CM, PREPARO MANUAL</t>
  </si>
  <si>
    <t>PISO CIMENTADO TRACO 1:3 (CIMENTO E AREIA) ACABAMENTO RUSTICO ESPESSURA 2CM, PREPARO MECANICO DA ARGAMASSA</t>
  </si>
  <si>
    <t>PISO CIMENTADO TRACO 1:4 (CIMENTO E AREIA) COM ACABAMENTO LISO ESPESSURA 1,5CM, PREPARO MANUAL DA ARGAMASSA  INCLUSO ADITIVO IMPERMEABILIZANTE</t>
  </si>
  <si>
    <t>PISO CIMENTADO TRACO 1:3 (CIMENTO E AREIA) COM ACABAMENTO LISO ESPESSURA 1,5CM PREPARO MANUAL DA ARGAMASSA</t>
  </si>
  <si>
    <t>PISO CIMENTADO TRACO 1:3 (CIMENTO E AREIA) COM ACABAMENTO LISO ESPESSURA 3CM PREPARO MECANICO ARGAMASSA  INCLUSO ADITIVO IMPERMEABILIZANTE</t>
  </si>
  <si>
    <t>PISO CIMENTADO TRACO 1:3 (CIMENTO E AREIA) COM ACABAMENTO LISO ESPESSURA 1,5CM, PREPARO MANUAL DA ARGAMASSA INCLUSO ADITIVO IMPERMEABILIZANTE</t>
  </si>
  <si>
    <t>PISO CIMENTADO TRACO 1:4 (CIMENTO E AREIA) COM ACABAMENTO LISO  ESPESSURA 2,0CM COM JUNTAS PLASTICAS DE DILATACAO E PREPARO MANUAL DA ARGAMASSA</t>
  </si>
  <si>
    <t>PISO CIMENTADO TRACO 1:3 (CIMENTO E AREIA) ACABAMENTO LISO ESPESSURA 2,5 CM PREPARO MECANICO DA ARGAMASSA</t>
  </si>
  <si>
    <t>PISO CIMENTADO TRACO 1:4 (CIMENTO E AREIA) ACABAMENTO RUSTICO ESPESSURA 1,5 CM PREPARO MANUAL DA ARGAMASSA</t>
  </si>
  <si>
    <t>PISO CIMENTADO TRAÇO 1:4 (CIMENTO E AREIA) ACABAMENTO RUSTICO ESPESSURA 3,5 CM PREPARO MANUAL DA ARGAMASSA</t>
  </si>
  <si>
    <t>PISO CIMENTADO TRAÇO 1:4 (CIMENTO E AREIA) ACABAMENTO RUSTICO ESPESSURA 2,5 CM PREPARO MANUAL DA ARGAMASSA</t>
  </si>
  <si>
    <t>PISO CIMENTADO TRACO 1:3 (CIMENTO E AREIA) ACABAMENTO RUSTICO ESPESSURA 2 CM COM JUNTAS PLASTICAS DE DILATACAO, PREPARO MANUAL DA ARGAMASSA</t>
  </si>
  <si>
    <t>PISO CIMENTADO TRACO 1:3 (CIMENTO E AREIA) COM ACABAMENTO LISO ESPESSURA 3CM COM JUNTAS DE MADEIRA, PREPARO MANUAL DA ARGAMASSA INCLUSO ADITIVO IMPERMEABILIZANTE</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</si>
  <si>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</si>
  <si>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</si>
  <si>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</si>
  <si>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PISO EM TABUA CORRIDA DE MADEIRA ESPESSURA 2,5CM FIXADO EM PECAS DE MADEIRA E ASSENTADO EM ARGAMASSA TRACO 1:4 (CIMENTO/AREIA)</t>
  </si>
  <si>
    <t>PISO EM TACO DE MADEIRA 7X21CM, ASSENTADO COM ARGAMASSA TRACO 1:4 (CIMENTO E AREIA MEDIA)</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</si>
  <si>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</si>
  <si>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</si>
  <si>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</si>
  <si>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</si>
  <si>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</si>
  <si>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</si>
  <si>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</si>
  <si>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</si>
  <si>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PISO VINILICO SEMIFLEXIVEL PADRAO LISO, ESPESSURA 3,2MM, FIXADO COM COLA</t>
  </si>
  <si>
    <t>PISO DE BORRACHA PASTILHADO, ESPESSURA 7MM, ASSENTADO COM ARGAMASSA TRACO 1:3 (CIMENTO E AREIA)</t>
  </si>
  <si>
    <t>PISO INDUSTRIAL ALTA RESISTENCIA, ESPESSURA 12MM, INCLUSO JUNTAS DE DILATACAO PLASTICAS E POLIMENTO MECANIZADO</t>
  </si>
  <si>
    <t>PISO EM GRANILITE, MARMORITE OU GRANITINA ESPESSURA 8 MM, INCLUSO JUNTAS DE DILATACAO PLASTICAS</t>
  </si>
  <si>
    <t>PISO EM GRANITO BRANCO 50X50CM LEVIGADO ESPESSURA 2CM, ASSENTADO COM ARGAMASSA COLANTE DUPLA COLAGEM, COM REJUNTAMENTO EM CIMENTO BRANCO</t>
  </si>
  <si>
    <t>PISO GRANITO ASSENTADO SOBRE ARGAMASSA CIMENTO / CAL / AREIA TRACO 1:0,25:3 INCLUSIVE REJUNTE EM CIMENTO</t>
  </si>
  <si>
    <t>PISO MARMORE BRANCO ASSENTADO SOBRE ARGAMASSA TRACO 1:4 (CIMENTO/AREIA)</t>
  </si>
  <si>
    <t>SOLEIRA / TABEIRA EM MARMORE BRANCO COMUM, POLIDO, LARGURA 5 CM, ESPESSURA 2 CM, ASSENTADA COM ARGAMASSA COLANTE</t>
  </si>
  <si>
    <t>SOLEIRA DE MARMORE BRANCO, LARGURA 15CM, ESPESSURA 3CM, ASSENTADA SOBRE ARGAMASSA TRACO 1:4 (CIMENTO E AREIA)</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</si>
  <si>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</si>
  <si>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</si>
  <si>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</si>
  <si>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JUNTA 5X5CM COM ARGAMASSA TRACO 1:3 (CIMENTO E AREIA) PARA PISO EM PLACAS</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</si>
  <si>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</si>
  <si>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</si>
  <si>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</si>
  <si>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</si>
  <si>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</si>
  <si>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</si>
  <si>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</si>
  <si>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</si>
  <si>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</si>
  <si>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</si>
  <si>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</si>
  <si>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</si>
  <si>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</si>
  <si>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</si>
  <si>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</si>
  <si>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</si>
  <si>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</si>
  <si>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</si>
  <si>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</si>
  <si>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</si>
  <si>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</si>
  <si>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</si>
  <si>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</si>
  <si>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</si>
  <si>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</si>
  <si>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</si>
  <si>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</si>
  <si>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</si>
  <si>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</si>
  <si>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</si>
  <si>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</si>
  <si>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</si>
  <si>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</si>
  <si>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</si>
  <si>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</si>
  <si>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</si>
  <si>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</si>
  <si>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</si>
  <si>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</si>
  <si>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</si>
  <si>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</si>
  <si>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</si>
  <si>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</si>
  <si>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</si>
  <si>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</si>
  <si>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</si>
  <si>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</si>
  <si>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</si>
  <si>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</si>
  <si>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</si>
  <si>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</si>
  <si>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</si>
  <si>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</si>
  <si>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</si>
  <si>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</si>
  <si>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</si>
  <si>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</si>
  <si>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</si>
  <si>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</si>
  <si>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</si>
  <si>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</si>
  <si>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</si>
  <si>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</si>
  <si>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</si>
  <si>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</si>
  <si>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</si>
  <si>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</si>
  <si>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</si>
  <si>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</si>
  <si>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</si>
  <si>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</si>
  <si>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</si>
  <si>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</si>
  <si>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</si>
  <si>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</si>
  <si>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</si>
  <si>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</si>
  <si>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</si>
  <si>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</si>
  <si>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</si>
  <si>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</si>
  <si>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</si>
  <si>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</si>
  <si>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</si>
  <si>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</si>
  <si>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</si>
  <si>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</si>
  <si>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BARRA LISA COM ARGAMASSA TRACO 1:4 (CIMENTO E AREIA GROSSA), ESPESSURA 2,0CM, INCLUSO ADITIVO IMPERMEABILIZANTE, PREPARO MECANICO DA ARGAMASSA</t>
  </si>
  <si>
    <t>BARRA LISA TRACO 1:4 (CIMENTO E AREIA MEDIA), COM CORANTE AMARELO, ESPESSURA 2,0CM, PREPARO MANUAL DA ARGAMASSA</t>
  </si>
  <si>
    <t>BARRA LISA TRACO 1:3 (CIMENTO E AREIA MEDIA NAO PENEIRADA), INCLUSO ADITIVO IMPERMEABILIZANTE, ESPESSURA 0,5CM, PREPARO MANUAL DA ARGAMASSA</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</si>
  <si>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</si>
  <si>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</si>
  <si>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</si>
  <si>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</si>
  <si>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</si>
  <si>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</si>
  <si>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</si>
  <si>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</si>
  <si>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</si>
  <si>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</si>
  <si>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</si>
  <si>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</si>
  <si>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</si>
  <si>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</si>
  <si>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</si>
  <si>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</si>
  <si>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</si>
  <si>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</si>
  <si>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</si>
  <si>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</si>
  <si>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</si>
  <si>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</si>
  <si>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</si>
  <si>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</si>
  <si>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</si>
  <si>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</si>
  <si>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</si>
  <si>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</si>
  <si>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</si>
  <si>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</si>
  <si>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</si>
  <si>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</si>
  <si>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</si>
  <si>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</si>
  <si>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</si>
  <si>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</si>
  <si>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</si>
  <si>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</si>
  <si>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</si>
  <si>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</si>
  <si>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EM ARGAMASSA INDUSTRIALIZADA, PREPARO MECÂNICO, APLICADO COM EQUIPAMENTO DE MISTURA E PROJEÇÃO DE 1,5 M3/H DE ARGAMASSA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</si>
  <si>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</si>
  <si>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</si>
  <si>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</si>
  <si>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</si>
  <si>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</si>
  <si>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</si>
  <si>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</si>
  <si>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</si>
  <si>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</si>
  <si>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</si>
  <si>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</si>
  <si>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</si>
  <si>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</si>
  <si>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</si>
  <si>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</si>
  <si>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</si>
  <si>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</si>
  <si>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</si>
  <si>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</si>
  <si>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</si>
  <si>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</si>
  <si>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</si>
  <si>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</si>
  <si>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</si>
  <si>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</si>
  <si>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</si>
  <si>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</si>
  <si>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</si>
  <si>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</si>
  <si>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</si>
  <si>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</si>
  <si>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</si>
  <si>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</si>
  <si>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</si>
  <si>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</si>
  <si>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</si>
  <si>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</si>
  <si>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</si>
  <si>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</si>
  <si>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</si>
  <si>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</si>
  <si>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</si>
  <si>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</si>
  <si>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</si>
  <si>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</si>
  <si>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</si>
  <si>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</si>
  <si>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</si>
  <si>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</si>
  <si>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</si>
  <si>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</si>
  <si>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</si>
  <si>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</si>
  <si>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</si>
  <si>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</si>
  <si>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</si>
  <si>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</si>
  <si>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</si>
  <si>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</si>
  <si>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</si>
  <si>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</si>
  <si>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</si>
  <si>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</si>
  <si>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</si>
  <si>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</si>
  <si>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</si>
  <si>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</si>
  <si>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</si>
  <si>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</si>
  <si>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</si>
  <si>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</si>
  <si>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</si>
  <si>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</si>
  <si>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</si>
  <si>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</si>
  <si>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</si>
  <si>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</si>
  <si>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</si>
  <si>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</si>
  <si>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</si>
  <si>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</si>
  <si>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</si>
  <si>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</si>
  <si>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</si>
  <si>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</si>
  <si>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</si>
  <si>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</si>
  <si>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</si>
  <si>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</si>
  <si>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</si>
  <si>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</si>
  <si>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</si>
  <si>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</si>
  <si>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</si>
  <si>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</si>
  <si>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</si>
  <si>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</si>
  <si>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</si>
  <si>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TABEIRA DE MADEIRA LEI, 1A QUALIDADE, 2,5X30,0CM PARA BEIRAL DE TELHADO</t>
  </si>
  <si>
    <t>REVESTIMENTO EM LAMINADO MELAMINICO TEXTURIZADO, ESPESSURA 0,8 MM, FIXADO COM COLA</t>
  </si>
  <si>
    <t>RECOLOCACO DE FORROS EM REGUA DE PVC E PERFIS, CONSIDERANDO REAPROVEITAMENTO DO MATERIAL</t>
  </si>
  <si>
    <t>ISOLAMENTO TERMICO COM ARGAMASSA TRACO 1:3 (CIMENTO E AREIA GROSSA NAO PENEIRADA), COM ADICAO DE PEROLAS DE ISOPOR, ESPESSURA 6CM, PREPARO MANUAL DA ARGAMASSA</t>
  </si>
  <si>
    <t>REPARO ESTRUTURAL DE ESTRUTURAS DE CONCRETO COM ARGAMASSA POLIMERICA DE ALTO DESEMPENHO, E=2 CM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</si>
  <si>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</si>
  <si>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</si>
  <si>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</si>
  <si>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</si>
  <si>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</si>
  <si>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</si>
  <si>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</si>
  <si>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PROTECAO DE FACHADA COM TELA DE POLIPROPILENO FIXADA EM ESTRUTURA DE MADEIRA COM ARAME GALVANIZADO</t>
  </si>
  <si>
    <t>ANDAIME TABUADO SOBRE CAVALETES (INCLUSO CAVALETE) EM MADEIRA DE 1ª UTIL 20X INCL MOVIMENTACAO P/ PE-DIREITO 4,00M</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</si>
  <si>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</si>
  <si>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</si>
  <si>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</si>
  <si>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</si>
  <si>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</si>
  <si>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</si>
  <si>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</si>
  <si>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</si>
  <si>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</si>
  <si>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</si>
  <si>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</si>
  <si>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</si>
  <si>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</si>
  <si>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</si>
  <si>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</si>
  <si>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</si>
  <si>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</si>
  <si>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</si>
  <si>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</si>
  <si>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</si>
  <si>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</si>
  <si>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</si>
  <si>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</si>
  <si>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</si>
  <si>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</si>
  <si>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</si>
  <si>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</si>
  <si>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</si>
  <si>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</si>
  <si>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</si>
  <si>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</si>
  <si>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</si>
  <si>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</si>
  <si>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</si>
  <si>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</si>
  <si>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</si>
  <si>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</si>
  <si>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</si>
  <si>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</si>
  <si>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</si>
  <si>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</si>
  <si>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</si>
  <si>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</si>
  <si>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</si>
  <si>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</si>
  <si>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</si>
  <si>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</si>
  <si>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</si>
  <si>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</si>
  <si>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</si>
  <si>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</si>
  <si>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</si>
  <si>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</si>
  <si>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</si>
  <si>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</si>
  <si>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</si>
  <si>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</si>
  <si>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</si>
  <si>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</si>
  <si>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</si>
  <si>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</si>
  <si>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</si>
  <si>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</si>
  <si>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</si>
  <si>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</si>
  <si>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</si>
  <si>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</si>
  <si>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</si>
  <si>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</si>
  <si>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</si>
  <si>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</si>
  <si>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</si>
  <si>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</si>
  <si>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</si>
  <si>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</si>
  <si>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</si>
  <si>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</si>
  <si>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</si>
  <si>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</si>
  <si>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</si>
  <si>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</si>
  <si>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</si>
  <si>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</si>
  <si>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</si>
  <si>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</si>
  <si>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</si>
  <si>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</si>
  <si>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</si>
  <si>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</si>
  <si>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</si>
  <si>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</si>
  <si>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</si>
  <si>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</si>
  <si>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</si>
  <si>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</si>
  <si>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</si>
  <si>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INDUSTRIALIZADA PARA CHAPISCO ROLADO, PREPARO MANUAL. AF_06/2014</t>
  </si>
  <si>
    <t>ARGAMASSA INDUSTRIALIZADA PARA CHAPISCO COLANTE, PREPARO MANUAL. AF_06/2014</t>
  </si>
  <si>
    <t>ARGAMASSA INDUSTRIALIZADA PARA REVESTIMENTOS, MISTURA E PROJEÇÃO DE 1,5 M³/H DE ARGAMASSA. AF_06/2014</t>
  </si>
  <si>
    <t>ARGAMASSA À BASE DE GESSO, MISTURA E PROJEÇÃO DE 1,5 M³/H DE ARGAMASSA. AF_06/2014</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</si>
  <si>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</si>
  <si>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</si>
  <si>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</si>
  <si>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</si>
  <si>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</si>
  <si>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</si>
  <si>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ARGAMASSA TRAÇO 1:2:9 (CIMENTO, CAL E AREIA MÉDIA) PARA EMBOÇO/MASSA ÚNICA/ASSENTAMENTO DE ALVENARIA DE VEDAÇÃO, PREPARO MECÂNICO COM BETONEIRA 400 L. AF_09/2014</t>
  </si>
  <si>
    <t>ARGAMASSA TRAÇO 1:1,65 (CIMENTO E AREIA MÉDIA), FCK 20 MPA, PREPARO MECÂNICO COM MISTURADOR DUPLO HORIZONTAL DE ALTA TURBULÊNCIA. AF_11/2016</t>
  </si>
  <si>
    <t>TRANSPORTE HORIZONTAL, MASSA/GRANEL, MINICARREGADEIRA, 100M.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</si>
  <si>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</si>
  <si>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</si>
  <si>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</si>
  <si>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</si>
  <si>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</si>
  <si>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</si>
  <si>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</si>
  <si>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</si>
  <si>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100M. AF_06/2014</t>
  </si>
  <si>
    <t>TRANSPORTE VERTICAL, BLOCOS VAZADOS DE CONCRETO OU CERÂMICO 19X19X39 CM, MANUAL, 1 PAVIMENTO. AF_06/2014</t>
  </si>
  <si>
    <t>TRANSPORTE VERTICAL, BLOCOS CERÂMICOS FURADOS NA HORIZONTAL 9X19X19 CM, MANUAL, 1 PAVIMENTO. AF_06/2014</t>
  </si>
  <si>
    <t>TRANSPORTE VERTICAL, LATA DE 10 L, MANUAL, 1 PAVIMENTO. AF_06/2014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</si>
  <si>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</si>
  <si>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</si>
  <si>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</si>
  <si>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</si>
  <si>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</si>
  <si>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</si>
  <si>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</si>
  <si>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</si>
  <si>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</si>
  <si>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</si>
  <si>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</si>
  <si>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</si>
  <si>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</si>
  <si>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TRANSPORTE HORIZONTAL, LATA DE 18 L, CARRINHO PLATAFORMA, 50M. AF_06/2014</t>
  </si>
  <si>
    <t>TRANSPORTE HORIZONTAL, LATA DE 18 L, CARRINHO PLATAFORMA, 75M. AF_06/2014</t>
  </si>
  <si>
    <t>TRANSPORTE HORIZONTAL, LATA DE 18 L, CARRINHO PLATAFORMA, 100M. AF_06/2014</t>
  </si>
  <si>
    <t>TRANSPORTE HORIZONTAL, TUBOS DE PVC SOLDÁVEL COM DIÂMETRO MENOR OU IGUAL A 60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</si>
  <si>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</si>
  <si>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</si>
  <si>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</si>
  <si>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</si>
  <si>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</si>
  <si>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</si>
  <si>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</si>
  <si>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</si>
  <si>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</si>
  <si>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</si>
  <si>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</si>
  <si>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</si>
  <si>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</si>
  <si>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</si>
  <si>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</si>
  <si>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</si>
  <si>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</si>
  <si>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</si>
  <si>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</si>
  <si>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</si>
  <si>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BLOCOS VAZADOS DE CONCRETO 19X19X39 CM, MANIPULADOR TELESCÓPICO, 30M. AF_06/2014</t>
  </si>
  <si>
    <t>TRANSPORTE HORIZONTAL, BLOCOS CERÂMICOS FURADOS NA VERTICAL 19X19X39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</si>
  <si>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</si>
  <si>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</si>
  <si>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</si>
  <si>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</si>
  <si>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</si>
  <si>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</si>
  <si>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TRANSPORTE HORIZONTAL MANUAL, DE 30 M, DE KIT PORTA-PRONTA OU PORTA DE MADEIRA FOLHA LEVE OU MÉDIA, PORTA DE AÇO E PORTA DE ALUMÍNIO.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</si>
  <si>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</si>
  <si>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</si>
  <si>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</si>
  <si>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</si>
  <si>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</si>
  <si>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</si>
  <si>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</si>
  <si>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</si>
  <si>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COMPENSADO DE MADEIRA.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</si>
  <si>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</si>
  <si>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</si>
  <si>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</si>
  <si>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</si>
  <si>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</si>
  <si>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</si>
  <si>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</si>
  <si>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</si>
  <si>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</si>
  <si>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</si>
  <si>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</si>
  <si>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</si>
  <si>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</si>
  <si>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</si>
  <si>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</si>
  <si>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</si>
  <si>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SOLDA DE TOPO DESCENDENTE, EM CHAPA ACO CHANFR 5/16" ESP (P/ ASSENT TUBULACAO OU PECA DE ACO) UTILIZANDO CONVERSOR DIESEL.</t>
  </si>
  <si>
    <t>SOLDA DE TOPO DESCENDENTE, EM CHAPA ACO CHANFR 3/8" ESP (P/ ASSENT TUBULACAO OU PECA DE ACO) UTILIZANDO CONVERSOR DIESEL</t>
  </si>
  <si>
    <t>CONJUNTO DE MANGUEIRA PARA COMBATE A INCENDIO EM FIBRA DE POLIESTER PURA, COM 1.1/2", REVESTIDA INTERNAMENTE, COM 2 LANCES DE 15M CADA</t>
  </si>
  <si>
    <t>CAIXA PARA RALO C OM GRELHA FOFO 135 KG DE ALV TIJOLO MACICO (7X10X20) PAREDES DE UMA VEZ (0.20 M) DE 0.90X1.20X1.50 M (EXTERNA) COM ARGAMASSA 1:4 CIMENTO:AREIA, BASE CONC FCK=10 MPA, EXCLUSIVE ESCAVACAO E REATERRO.</t>
  </si>
  <si>
    <t>DESMATAMENTO E LIMPEZA MECANIZADA DE TERRENO COM ARVORES ATE Ø 15CM, UTILIZANDO TRATOR DE ESTEIRAS</t>
  </si>
  <si>
    <t>LIMPEZA MECANIZADA DE TERRENO COM REMOCAO DE CAMADA VEGETAL, UTILIZANDO MOTONIVELADORA</t>
  </si>
  <si>
    <t>DESMATAMENTO E LIMPEZA MECANIZADA DE TERRENO COM REMOCAO DE CAMADA VEGETAL, UTILIZANDO TRATOR DE ESTEIRAS</t>
  </si>
  <si>
    <t>TAPUME DE CHAPA DE MADEIRA COMPENSADA, E= 6MM, COM PINTURA A CAL E REAPROVEITAMENTO DE 2X</t>
  </si>
  <si>
    <t>CHAPA DE ACO CARBONO 3/8 (COLOC/ USO/ RETIR) P/ PASS VEICULO SOBRE VALA MEDIDA P/ AREA CHAPA EM CADA APLICACAO</t>
  </si>
  <si>
    <t>DEMOLICAO MANUAL CONCRETO ARMADO (PILAR / VIGA / LAJE) - INCL EMPILHACAO LATERAL NO CANTEIRO</t>
  </si>
  <si>
    <t>RETIRADA DE TUBULACAO DE FERRO GALVANIZADO S/ ESCAVACAO OU RASGO EM ALVENARIA</t>
  </si>
  <si>
    <t>RETIRADA DE TUBULACAO HIDROSSANITARIA EMBUTIDA COM CONEXOES Ø 1/2" A 2"</t>
  </si>
  <si>
    <t>ISOLAMENTO DE OBRA COM TELA PLASTICA COM MALHA DE 5MM E ESTRUTURA DE MADEIRA PONTALETEADA</t>
  </si>
  <si>
    <t>ENSAIO DE DETERMINACAO DO TEOR DE BETUME - CIMENTO ASFALTICO DE PETROLEO</t>
  </si>
  <si>
    <t>ENSAIO DE COMPACTACAO - AMOSTRAS NAO TRABALHADAS - ENERGIA NORMAL - SOLOS</t>
  </si>
  <si>
    <t>ENSAIO DE COMPACTACAO - AMOSTRAS NAO TRABALHADAS - ENERGIA INTERMEDIARIA - SOLOS</t>
  </si>
  <si>
    <t>ENSAIO DE MASSA ESPECIFICA - IN SITU - METODO BALAO DE BORRACHA - SOLOS</t>
  </si>
  <si>
    <t>ENSAIO DE INDICE DE SUPORTE CALIFORNIA - AMOSTRAS NAO TRABALHADAS - ENERGIA NORMAL - SOLOS</t>
  </si>
  <si>
    <t>ENSAIO DE INDICE DE SUPORTE CALIFORNIA - AMOSTRAS NAO TRABALHADAS - ENERGIA INTERMEDIARIA - SOLOS</t>
  </si>
  <si>
    <t>ENSAIO DE INDICE DE SUPORTE CALIFORNIA- AMOSTRAS NAO TRABALHADAS - ENERGIA MODIFICADA- SOLOS</t>
  </si>
  <si>
    <t>ENSAIO DE SUSCEPTIBILIDADE TERMICA - INDICE PFEIFFER - MATERIAL ASFALTICO</t>
  </si>
  <si>
    <t>SERVIÇOS TÉCNICOS ESPECIALIZADOS PARA ACOMPANHAMENTO DE EXECUÇÃO DE FUNDAÇÕES PROFUNDAS E ESTRUTURAS DE CONTENÇÃO</t>
  </si>
  <si>
    <t>MOBILIZACAO E INSTALACAO DE 01  EQUIPAMENTO DE SONDAGEM, DISTANCIA ACIMA DE 20KM</t>
  </si>
  <si>
    <t>MOBILIZACAO E INSTALACAO DE 01 EQUIPAMENTO DE SONDAGEM, DISTANCIA DE 10KM ATE 20KM</t>
  </si>
  <si>
    <t>LOCACAO DA OBRA, COM USO DE EQUIPAMENTOS TOPOGRAFICOS, INCLUSIVE NIVELADOR</t>
  </si>
  <si>
    <t>LOCACAO CONVENCIONAL DE OBRA, ATRAVÉS DE GABARITO DE TABUAS CORRIDAS PONTALETADAS A CADA 1,50M, SEM REAPROVEITAMENTO</t>
  </si>
  <si>
    <t>LOCACAO CONVENCIONAL DE OBRA, ATRAVÉS DE GABARITO DE TABUAS CORRIDAS PONTALETADAS, COM REAPROVEITAMENTO DE 10 VEZES.</t>
  </si>
  <si>
    <t>LOCACAO CONVENCIONAL DE OBRA, ATRAVÉS DE GABARITO DE TABUAS CORRIDAS PONTALETADAS, COM REAPROVEITAMENTO DE 3 VEZES.</t>
  </si>
  <si>
    <t>LOCACAO E NIVELAMENTO DE EMISSARIO/REDE COLETORA COM AUXILIO DE EQUIPAMENTO TOPOGRAFICO</t>
  </si>
  <si>
    <t>LEVANTAMENTO SECAO TRANSVERSAL C/NIVEL TERRENO NAO ACIDENTADO VEGETAÇÃO DENSA INCLUSIVE DESENHO ESC 1:200 EM PAPEL VEGETAL MILIMETRADO (MEDIDO P/M SECAO), INCLUSIVE NIVELADOR, AUXILIAR DE CALCULO TOPOGRAFICO E DESENHISTA.</t>
  </si>
  <si>
    <t>SERVICOS TOPOGRAFICOS PARA PAVIMENTACAO, INCLUSIVE NOTA DE SERVICOS, ACOMPANHAMENTO E GREIDE</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</si>
  <si>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</si>
  <si>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</si>
  <si>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</si>
  <si>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</si>
  <si>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</si>
  <si>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</si>
  <si>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10 M3, EM VIA URBANA EM LEITO NATURAL (UNIDADE: TONXKM). AF_04/2016</t>
  </si>
  <si>
    <t>TRANSPORTE COM CAMINHÃO BASCULANTE DE 10 M3, EM VIA URBANA EM REVESTIMENTO PRIMÁRIO (UNIDADE: TONXKM). AF_04/2016</t>
  </si>
  <si>
    <t>TRANSPORTE COM CAMINHÃO BASCULANTE DE 10 M3, EM VIA URBANA PAVIMENTADA, DMT ACIMA DE 30 KM (UNIDADE: TONXKM). AF_04/2016</t>
  </si>
  <si>
    <t>TRANSPORTE COM CAMINHÃO BASCULANTE DE 14 M3, EM VIA URBANA EM LEITO NATURAL (UNIDADE: TONXKM). AF_04/2016</t>
  </si>
  <si>
    <t>TRANSPORTE COM CAMINHÃO BASCULANTE DE 14 M3, EM VIA URBANA EM REVESTIMENTO PRIMÁRIO (UNIDADE: TONXKM). AF_04/2016</t>
  </si>
  <si>
    <t>TRANSPORTE COM CAMINHÃO BASCULANTE DE 14 M3, EM VIA URBANA PAVIMENTADA, DMT ACIMA DE 30 KM (UNIDADE: TONXKM).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</si>
  <si>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</si>
  <si>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</si>
  <si>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</si>
  <si>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18 M3, EM VIA URBANA EM LEITO NATURAL (UNIDADE: TONXKM). AF_09/2016</t>
  </si>
  <si>
    <t>TRANSPORTE COM CAMINHÃO BASCULANTE DE 18 M3, EM VIA URBANA EM REVESTIMENTO PRIMÁRIO (UNIDADE: TONXKM). AF_09/2016</t>
  </si>
  <si>
    <t>TRANSPORTE COM CAMINHÃO BASCULANTE DE 18 M3, EM VIA URBANA PAVIMENTADA, DMT ACIMA DE 30 KM (UNIDADE: TONXKM).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</si>
  <si>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</si>
  <si>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</si>
  <si>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</si>
  <si>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COM CAMINHÃO BASCULANTE DE 10 M3, EM VIA URBANA PAVIMENTADA, DMT ATÉ 30 KM (UNIDADE: TONXKM). AF_12/2016</t>
  </si>
  <si>
    <t>TRANSPORTE COM CAMINHÃO BASCULANTE DE 14 M3, EM VIA URBANA PAVIMENTADA, DMT ATÉ 30 KM (UNIDADE: TONXKM). AF_12/2016</t>
  </si>
  <si>
    <t>TRANSPORTE COM CAMINHÃO BASCULANTE DE 18 M3, EM VIA URBANA PAVIMENTADA, DMT ATÉ 30 KM (UNIDADE: TONXKM).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</si>
  <si>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</si>
  <si>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</si>
  <si>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</si>
  <si>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</si>
  <si>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PORTAO COM MOUROES DE MADEIRA ROLICA, DIAMETRO 11CM, COM 5 FIOS DE ARAME FARPADO Nº 14 CLASSE 250, SEM DOBRADICAS</t>
  </si>
  <si>
    <t>CERCA COM MOUROES DE MADEIRA, 7,5X7,5CM, ESPACAMENTO DE 2M, ALTURA LIVRE DE 2M, CRAVADOS 0,5M, COM 4 FIOS DE ARAME FARPADO Nº 14 CLASSE 250</t>
  </si>
  <si>
    <t>CERCA COM MOUROES DE MADEIRA, 7,5X7,5CM, ESPACAMENTO DE 2M, ALTURA LIVRE DE 2M, CRAVADOS 0,5M, COM 8 FIOS DE ARAME FARPADO Nº 14 CLASSE 250</t>
  </si>
  <si>
    <t>CERCA COM MOUROES DE CONCRETO, SECAO "T" PONTA INCLINADA, 10X10CM, ESPACAMENTO DE 3M, CRAVADOS 0,5M, COM 11 FIOS DE ARAME FARPADO Nº 16</t>
  </si>
  <si>
    <t>CERCA COM MOUROES DE CONCRETO, RETO, 15X15CM, ESPACAMENTO DE 3M, CRAVADOS 0,5M, ESCORAS DE 10X10CM NOS CANTOS, COM 12 FIOS DE ARAME DE ACO OVALADO 15X17</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</si>
  <si>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</si>
  <si>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</si>
  <si>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ALAMBRADO EM TUBOS DE ACO GALVANIZADO, COM COSTURA, DIN 2440, DIAMETRO 2", ALTURA 3M, FIXADOS A CADA 2M EM BLOCOS DE CONCRETO, COM TELA DE ARAME GALVANIZADO REVESTIDO COM PVC, FIO 12 BWG E MALHA 7,5X7,5CM</t>
  </si>
  <si>
    <t>ALAMBRADO PARA QUADRA POLIESPORTIVA, ESTRUTURADO POR TUBOS DE ACO GALVANIZADO, COM COSTURA, DIN 2440, DIAMETRO 2", COM TELA DE ARAME GALVANIZADO, FIO 14 BWG E MALHA QUADRADA 5X5CM</t>
  </si>
  <si>
    <t>ALAMBRADO EM MOUROES DE CONCRETO "T", ALTURA LIVRE 2M, ESPACADOS A CADA 2M, COM TELA DE ARAME GALVANIZADO, FIO 14 BWG E MALHA QUADRADA 5X5CM</t>
  </si>
  <si>
    <t>PLANTIO DE ARVORE REGIONAL, ALTURA MAIOR QUE 2,00M, EM CAVAS DE 80X80X80CM</t>
  </si>
  <si>
    <t>REVOLVIMENTO E DESTORROAMENTO MANUAL DE SUPERFÍCIE GRAMADA COM PROFUNDIDADE ATÉ 20CM</t>
  </si>
  <si>
    <t>ACOPLAMENTO RIGIDO EM FERRO FUNDIDO PARA SISTEMA DE TUBULACAO RANHURADA, DN 50 MM (2")</t>
  </si>
  <si>
    <t>ACOPLAMENTO RIGIDO EM FERRO FUNDIDO PARA SISTEMA DE TUBULACAO RANHURADA, DN 65 MM (2 1/2")</t>
  </si>
  <si>
    <t>ACOPLAMENTO RIGIDO EMFERRO FUNDIDO PARA SISTEMA DE TUBULACAO RANHURADA, DN 80 MM (3")</t>
  </si>
  <si>
    <t>CABO DE ACO GALVANIZADO, DIAMETRO 12,7 MM (1/2"), COM ALMA DE ACO CABO INDEPENDENTE 6 X 25 F (COLETADO CAIXA)</t>
  </si>
  <si>
    <t>CABO DE ACO GALVANIZADO, DIAMETRO 12,7 MM (1/2"), COM ALMA DE FIBRA 6 X 25 F (COLETADO CAIXA)</t>
  </si>
  <si>
    <t>CABO DE ACO GALVANIZADO, DIAMETRO 9,53 MM (3/8"), COM ALMA DE FIBRA 6 X 25 F (COLETADO CAIXA)</t>
  </si>
  <si>
    <t>CURVA 90 GRAUS EM ACO PRETO, RAIO CURTO, SOLDAVEL, PRESSAO 3.000 LBS, DN 15 MM (1/2")</t>
  </si>
  <si>
    <t>CURVA 90 GRAUS EM ACO PRETO, RAIO CURTO, SOLDAVEL, PRESSAO 3.000 LBS, DN 20 MM (3/4")</t>
  </si>
  <si>
    <t>CURVA 90 GRAUS EM ACO PRETO, RAIO CURTO, SOLDAVEL, PRESSAO 3.000 LBS, DN 25 MM (1")</t>
  </si>
  <si>
    <t>CURVA 90 GRAUS EM ACO PRETO, RAIO CURTO, SOLDAVEL, PRESSAO 3.000 LBS, DN 32 MM (1 1/4")</t>
  </si>
  <si>
    <t>CURVA 90 GRAUS EM ACO PRETO, RAIO CURTO, SOLDAVEL, PRESSAO 3.000 LBS, DN 40 MM (1 1/2")</t>
  </si>
  <si>
    <t>CURVA 90 GRAUS EM ACO PRETO, RAIO CURTO, SOLDAVEL, PRESSAO 3.000 LBS, DN 50 MM (2")</t>
  </si>
  <si>
    <t>CURVA 90 GRAUS EM ACO PRETO, RAIO CURTO, SOLDAVEL, PRESSAO 3.000 LBS, DN 65 MM (2 1/2")</t>
  </si>
  <si>
    <t>CURVA 90 GRAUS EM ACO PRETO, RAIO CURTO, SOLDAVEL, PRESSAO 3.000 LBS, DN 80 MM (3")</t>
  </si>
  <si>
    <t>ESTICADOR FORJADO PARA CABO DE ACO DE DIAMETRO 12,7 MM (1/2"), TIPO GANCHO X OLHAL (DIN 1480) (COLETADO CAIXA)</t>
  </si>
  <si>
    <t>ESTICADOR FORJADO PARA CABO DE ACO DE DIAMETRO 9,53 MM (3/8"), TIPO GANCHO X OLHAL (DIN 1480) (COLETADO CAIXA)</t>
  </si>
  <si>
    <t>FITA PLASTICA ZEBRADA PARA DEMARCACAO DE AREAS, LARGURA = 7 CM, SEM ADESIVO (COLETADO CAIXA)</t>
  </si>
  <si>
    <t>GRAMPO LEVE REFORCADO EM ACO MALEAVEL 1020 GALVANIZADO (CLIP'S) PARA CABO DE ACO DE DIAMETRO 9,53 MM (3/8") (DIN 741) (COLETADO CAIXA)</t>
  </si>
  <si>
    <t>GRAMPO PESADO FORJADO EM ACO CARBONO 1045 GALVANIZADO (CLIP'S) PARA CABO DE ACO DE DIAMETRO 12,7 MM (1/2") (FS FF-C-450D, TIPO 1, CLASSE 1) (COLETADO CAIXA)</t>
  </si>
  <si>
    <t>GRAMPO PESADO FORJADO EM ACO CARBONO 1045 GALVANIZADO (CLIP'S) PARA CABO DE ACO DE DIAMETRO 9,53 MM (3/8") (FS FF-C-450D, TIPO 1, CLASSE 1) (COLETADO CAIXA)</t>
  </si>
  <si>
    <t>LUVA DE REDUCAO EM ACO CARBONO, COM ENCAIXE PARA SOLDA (SW), PRESSAO 3.000 LBS, DN 25 X 20 MM (1" X 3/4")</t>
  </si>
  <si>
    <t>LUVA DE REDUCAO EM ACO CARBONO, COM ENCAIXE PARA SOLDA (SW), PRESSAO 3.000 LBS, DN 50 X 40 MM (2" X 1 1/2")</t>
  </si>
  <si>
    <t>PLACA DE FIBRA MINERAL PARA FORRO, DE 1250 X 625 MM, E = 15 MM, BORDA RETA, COM PINTURA ANTIMOFO (NAO INCLUI PERFIS)</t>
  </si>
  <si>
    <t>PLACA DE FIBRA MINERAL PARA FORRO, DE 625 X 625 MM, E = 15 MM, BORDA RETA, COM PINTURA ANTIMOFO (NAO INCLUI PERFIS)</t>
  </si>
  <si>
    <t>REATOR INTERNO/INTEGRADO PARA LAMPADA VAPOR METALICO 400 W, ALTO FATOR DE POTENCIA</t>
  </si>
  <si>
    <t>VIGA DE ESCORAMAENTO H20, DE MADEIRA, PESO DE 5,00 A 5,20 KG/M, COM EXTREMIDADES PLASTICAS</t>
  </si>
  <si>
    <t>C O M P O S I Ç Ã O   D E   P R E Ç O S  /  E S T R U T U R A L</t>
  </si>
  <si>
    <t>AMM EST 001</t>
  </si>
  <si>
    <t>ESTACA A TRADO(BROCA) D=25CM C/CONCRETO FCK=15MPA+20KG ACO/M3       MOLD.IN-LOCO</t>
  </si>
  <si>
    <t>**COMPOSIÇÃO BASEADA NA TABELA SINAPI - CÓDIGO  74156/1, COMPOSIÇÃO ANALÍTICA FEV/2016.</t>
  </si>
  <si>
    <t>SITE: www.amm.org.br   -   e-mail: centraldeprojetosamm@gmail.com
 AV. RUBENS DE MENDONÇA Nº 3.920 - CEP: 78,000-070 - CUIABÁ - MT  
FONE: (65) 2123-1200  -  FAX: 2123-1251</t>
  </si>
  <si>
    <t>AMM INC 23</t>
  </si>
  <si>
    <t>ELETRICA PARANÁ</t>
  </si>
  <si>
    <t>REIJANE</t>
  </si>
  <si>
    <t>LANDRO</t>
  </si>
  <si>
    <t>ATRASADO</t>
  </si>
  <si>
    <t>VAI VENCER</t>
  </si>
  <si>
    <t>EDINEI</t>
  </si>
  <si>
    <t>PERFURATRIZ ROTATIVA SOBRE ESTEIRA, TORQUE MAXIMO 2500 KGM, POTENCIA 110 HP, MOTOR DIESEL- CHP DIURNO. AF_05/2017</t>
  </si>
  <si>
    <t>COMPRESSOR DE AR, VAZAO DE 10 PCM, RESERVATORIO 100 L, PRESSAO DE TRABALHO ENTRE 6,9 E 9,7 BAR, POTENCIA 2 HP, TENSAO 110/220 V - CHP DIURNO. AF_05/2017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</si>
  <si>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</si>
  <si>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</si>
  <si>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</si>
  <si>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</si>
  <si>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</si>
  <si>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</si>
  <si>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</si>
  <si>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</si>
  <si>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</si>
  <si>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</si>
  <si>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</si>
  <si>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</si>
  <si>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</si>
  <si>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</si>
  <si>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</si>
  <si>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</si>
  <si>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</si>
  <si>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</si>
  <si>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</si>
  <si>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</si>
  <si>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</si>
  <si>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</si>
  <si>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</si>
  <si>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</si>
  <si>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</si>
  <si>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</si>
  <si>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</si>
  <si>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</si>
  <si>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</si>
  <si>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</si>
  <si>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</si>
  <si>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</si>
  <si>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</si>
  <si>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</si>
  <si>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</si>
  <si>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</si>
  <si>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</si>
  <si>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</si>
  <si>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</si>
  <si>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</si>
  <si>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</si>
  <si>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</si>
  <si>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</si>
  <si>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</si>
  <si>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</si>
  <si>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</si>
  <si>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</si>
  <si>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</si>
  <si>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</si>
  <si>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</si>
  <si>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</si>
  <si>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</si>
  <si>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</si>
  <si>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</si>
  <si>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</si>
  <si>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</si>
  <si>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</si>
  <si>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</si>
  <si>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</si>
  <si>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</si>
  <si>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</si>
  <si>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INTERNAS COM PLACAS TIPO ESMALTADA PADRÃO POPULAR DE DIMENSÕES 20X20 CM APLICADAS EM AMBIENTES DE ÁREA MENOR QUE 5 M2 NA ALTURA INTEIRA DAS PAREDES. AF_06/2014</t>
  </si>
  <si>
    <t>REVESTIMENTO CERÂMICO PARA PAREDES INTERNAS COM PLACAS TIPO ESMALTADA PADRÃO POPULAR DE DIMENSÕES 20X20 CM APLICADAS EM AMBIENTES DE ÁREA MAIOR QUE 5 M2 NA ALTURA INTEIRA DAS PAREDES. AF_06/2014</t>
  </si>
  <si>
    <t>REVESTIMENTO CERÂMICO PARA PAREDES INTERNAS COM PLACAS TIPO ESMALTADA PADRÃO POPULAR DE DIMENSÕES 20X20 CM APLICADAS EM AMBIENTES DE ÁREA MENOR QUE 5 M2 A MEIA ALTURA DAS PAREDES. AF_06/2014</t>
  </si>
  <si>
    <t>REVESTIMENTO CERÂMICO PARA PAREDES INTERNAS COM PLACAS TIPO ESMALTADA PADRÃO POPULAR DE DIMENSÕES 20X20 CM APLICADAS EM AMBIENTES DE ÁREA MAIOR QUE 5 M2 A MEIA ALTURA DAS PAREDES.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</si>
  <si>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</si>
  <si>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</si>
  <si>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</si>
  <si>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</si>
  <si>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</si>
  <si>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</si>
  <si>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</si>
  <si>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</si>
  <si>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</si>
  <si>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</si>
  <si>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</si>
  <si>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</si>
  <si>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</si>
  <si>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</si>
  <si>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</si>
  <si>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</si>
  <si>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</si>
  <si>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</si>
  <si>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</si>
  <si>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</si>
  <si>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</si>
  <si>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</si>
  <si>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</si>
  <si>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</si>
  <si>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</si>
  <si>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</si>
  <si>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</si>
  <si>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</si>
  <si>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</si>
  <si>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</si>
  <si>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</si>
  <si>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</si>
  <si>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</si>
  <si>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</si>
  <si>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</si>
  <si>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</si>
  <si>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</si>
  <si>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</si>
  <si>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</si>
  <si>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</si>
  <si>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</si>
  <si>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</si>
  <si>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</si>
  <si>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</si>
  <si>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</si>
  <si>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</si>
  <si>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</si>
  <si>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</si>
  <si>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ACABADORA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</si>
  <si>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</si>
  <si>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</si>
  <si>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</si>
  <si>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</si>
  <si>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</si>
  <si>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</si>
  <si>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</si>
  <si>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</si>
  <si>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</si>
  <si>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</si>
  <si>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</si>
  <si>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</si>
  <si>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</si>
  <si>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</si>
  <si>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</si>
  <si>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</si>
  <si>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</si>
  <si>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</si>
  <si>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</si>
  <si>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</si>
  <si>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</si>
  <si>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</si>
  <si>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</si>
  <si>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</si>
  <si>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</si>
  <si>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</si>
  <si>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</si>
  <si>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</si>
  <si>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</si>
  <si>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</si>
  <si>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</si>
  <si>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</si>
  <si>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</si>
  <si>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</si>
  <si>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</si>
  <si>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</si>
  <si>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</si>
  <si>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</si>
  <si>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</si>
  <si>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</si>
  <si>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</si>
  <si>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</si>
  <si>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</si>
  <si>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</si>
  <si>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</si>
  <si>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</si>
  <si>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</si>
  <si>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</si>
  <si>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</si>
  <si>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</si>
  <si>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</si>
  <si>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</si>
  <si>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</si>
  <si>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</si>
  <si>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</si>
  <si>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</si>
  <si>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</si>
  <si>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</si>
  <si>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</si>
  <si>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</si>
  <si>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</si>
  <si>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</si>
  <si>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</si>
  <si>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</si>
  <si>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</si>
  <si>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 xml:space="preserve">H     </t>
  </si>
  <si>
    <t xml:space="preserve">UN    </t>
  </si>
  <si>
    <t>!EM PROCESSO DE DESATIVACAO! CONCRETO BETUMINOSO USINADO A QUENTE (CBUQ) PARA PAVIMENTACAO ASFALTICA, PADRAO DNIT, FAIXA C, COM CAP 50/70 - DMT = 10 KM</t>
  </si>
  <si>
    <t xml:space="preserve">M3    </t>
  </si>
  <si>
    <t xml:space="preserve">M2    </t>
  </si>
  <si>
    <t xml:space="preserve">M     </t>
  </si>
  <si>
    <t xml:space="preserve">KG    </t>
  </si>
  <si>
    <t xml:space="preserve">L     </t>
  </si>
  <si>
    <t xml:space="preserve">18L   </t>
  </si>
  <si>
    <t xml:space="preserve">200KG </t>
  </si>
  <si>
    <t xml:space="preserve">MES   </t>
  </si>
  <si>
    <t xml:space="preserve">PAR   </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</si>
  <si>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</si>
  <si>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</si>
  <si>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</si>
  <si>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</si>
  <si>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</si>
  <si>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</si>
  <si>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</si>
  <si>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 PVC REDE COLETOR ESGOTO, DN 300 MM (NBR 7362)</t>
  </si>
  <si>
    <t xml:space="preserve">DM3   </t>
  </si>
  <si>
    <t>ARMACAO VERTICAL COM HASTE E CONTRA-PINO, EM CHAPA DE ACO GALVANIZADO 3/16", COM 4 ESTRIBOS, SEM ISOLADOR</t>
  </si>
  <si>
    <t xml:space="preserve">JG    </t>
  </si>
  <si>
    <t>BATENTE/ PORTAL/ ADUELA/ MARCO MACICO, E= *3* CM, L= *7* CM, *60 CM A 120* CM X *210* CM,  EM CEDRINHO/ ANGELIM COMERCIAL/ EUCALIPTO/ CURUPIXA/ PEROBA/ CUMARU OU EQUIVALENTE DA REGIAO (NAO INCLUI ALIZARES)</t>
  </si>
  <si>
    <t xml:space="preserve">MIL   </t>
  </si>
  <si>
    <t>BLOCO DE POLIETILENO ALTA DENSIDADE, *27* X *30* X *100* CM, ACOMPANHADOS PLACAS  TERMINAIS  E LONGARINAS, PARA FUNDO DE FILTRO</t>
  </si>
  <si>
    <t>BLOQUETE/PISO DE CONCRETO - MODELO PISOGRAMA/CONCREGRAMA/PAVI-GRADE/GRAMEIRO, *60  CM X 45* CM, E =  *7* CM, COR NATURAL</t>
  </si>
  <si>
    <t>BLOQUETE/PISO DE CONCRETO - MODELO PISOGRAMA/CONCREGRAMA/PAVI-GRADE/GRAMEIRO, *60  CM X 45* CM, E =  *9* CM, COR NATURAL</t>
  </si>
  <si>
    <t>BOMBA CENTRIFUGA MOTOR ELETRICO TRIFASICO 9,86 DIAMETRO DE SUCCAO X ELEVACAO 1" X 1", 4 ESTAGIOS, DIAMETRO DOS ROTORES 4 X 146 MM, HM/Q: 85 M / 14,9 M3/H A 140 M / 4,2 M3/H</t>
  </si>
  <si>
    <t>CAIXA DE PASSAGEM DE PAREDE, DE EMBUTIR, EM PVC, DIMENSOES *120 X 120 X 75* MM</t>
  </si>
  <si>
    <t>CAIXA DE PASSAGEM DE PAREDE, DE EMBUTIR, EM PVC, DIMENSOES *150 X 150 X 75* MM</t>
  </si>
  <si>
    <t>CAIXA DE PASSAGEM DE PAREDE, DE EMBUTIR, EM PVC, DIMENSOES *200 X 200 X 90* MM</t>
  </si>
  <si>
    <t>CAIXA PARA MEDIDOR POLIFASICO, EM POLICARBONATO (TERMOPLASTICO), COM DISJUNTOR</t>
  </si>
  <si>
    <t>CERA  LIQUIDA</t>
  </si>
  <si>
    <t xml:space="preserve">T     </t>
  </si>
  <si>
    <t xml:space="preserve">50KG  </t>
  </si>
  <si>
    <t>COMPRESSOR DE AR, VAZAO DE 10 PCM, RESERVATORIO 100 L, PRESSAO DE TRABALHO ENTRE 6,9 E 9,7 BAR,  POTENCIA 2 HP, TENSAO 110/220 V (COLETADO CAIXA)</t>
  </si>
  <si>
    <t xml:space="preserve">CJ    </t>
  </si>
  <si>
    <t>CONTATOR TRIPOLAR, CORRENTE DE *110* A, TENSAO NOMINAL DE *500* V, CATEGORIA AC-2 E AC-3</t>
  </si>
  <si>
    <t>CONTATOR TRIPOLAR, CORRENTE DE *185* A, TENSAO NOMINAL DE *500* V, CATEGORIA AC-2 E AC-3</t>
  </si>
  <si>
    <t>CONTATOR TRIPOLAR, CORRENTE DE *265* A, TENSAO NOMINAL DE *500* V, CATEGORIA AC-2 E AC-3</t>
  </si>
  <si>
    <t>CONTATOR TRIPOLAR, CORRENTE DE *500* A, TENSAO NOMINAL DE *500* V, CATEGORIA AC-2 E AC-3</t>
  </si>
  <si>
    <t xml:space="preserve">100M  </t>
  </si>
  <si>
    <t>CURVA LONGA PVC, PB, JE, 45 GRAUS, DN 100 MM, PARA REDE COLETORA ESGOTO (NBR 10569)</t>
  </si>
  <si>
    <t>CURVA LONGA PVC, PB, JE, 45 GRAUS, DN 150 MM, PARA REDE COLETORA ESGOTO (NBR 10569)</t>
  </si>
  <si>
    <t>CURVA LONGA PVC, PB, JE, 45 GRAUS, DN 250 MM, PARA REDE COLETORA ESGOTO (NBR 10569)</t>
  </si>
  <si>
    <t>CURVA LONGA PVC, PB, JE, 45 GRAUS, DN 300 MM, PARA REDE COLETORA ESGOTO (NBR 10569)</t>
  </si>
  <si>
    <t>CURVA LONGA PVC, PB, JE, 45 GRAUS, DN 400 MM, PARA REDE COLETORA ESGOTO (NBR 10569)</t>
  </si>
  <si>
    <t>CURVA LONGA PVC, PB, JE, 90 GRAUS, DN 100 MM, PARA REDE COLETORA ESGOTO (NBR 10569)</t>
  </si>
  <si>
    <t>CURVA LONGA PVC, PB, JE, 90 GRAUS, DN 150 MM, PARA REDE COLETORA ESGOTO (NBR 10569)</t>
  </si>
  <si>
    <t>CURVA LONGA PVC, PB, JE, 90 GRAUS, DN 200 MM, PARA REDE COLETORA ESGOTO (NBR 10569)</t>
  </si>
  <si>
    <t>CURVA LONGA PVC, PB, JE, 90 GRAUS, DN 250 MM, PARA REDE COLETORA ESGOTO (NBR 10569)</t>
  </si>
  <si>
    <t>CURVA LONGA PVC, PB, JE, 90 GRAUS, DN 300 MM, PARA REDE COLETORA ESGOTO (NBR 10569)</t>
  </si>
  <si>
    <t>CURVA LONGA PVC, PB, JE, 90 GRAUS, DN 350 MM, PARA REDE COLETORA ESGOTO (NBR 10569)</t>
  </si>
  <si>
    <t>CURVA LONGA PVC, PB, JE, 90 GRAUS, DN 400 MM, PARA REDE COLETORA ESGOTO (NBR 10569)</t>
  </si>
  <si>
    <t>CURVA LONGA, PVC, PB, JE, 45 GRAUS, DN 200 MM, PARA REDE COLETORA ESGOTO (NBR 10569)</t>
  </si>
  <si>
    <t>CURVA PVC, SERIE R, 87.30 GRAUS, CURTA, 100 MM, PARA ESGOTO PREDIAL (PARA PE-DE-COLUNA)</t>
  </si>
  <si>
    <t>CURVA PVC, SERIE R, 87.30 GRAUS, CURTA, 150 MM, PARA ESGOTO PREDIAL (PARA PE-DE-COLUNA)</t>
  </si>
  <si>
    <t>CURVA PVC, SERIE R, 87.30 GRAUS, CURTA, 75 MM, PARA ESGOTO PREDIAL (PARA PE-DE-COLUNA)</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</si>
  <si>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</si>
  <si>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</si>
  <si>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</si>
  <si>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</si>
  <si>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</si>
  <si>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</si>
  <si>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</si>
  <si>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</si>
  <si>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</si>
  <si>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45 GRAUS EM ACO PRETO, SOLDAVEL, PRESSAO 3.000 LBS, DN 15 MM (1/2")</t>
  </si>
  <si>
    <t>CURVA 45 GRAUS EM ACO PRETO, SOLDAVEL, PRESSAO 3.000 LBS, DN 20 MM (3/4")</t>
  </si>
  <si>
    <t>CURVA 45 GRAUS EM ACO PRETO, SOLDAVEL, PRESSAO 3.000 LBS, DN 25 MM (1")</t>
  </si>
  <si>
    <t>CURVA 45 GRAUS EM ACO PRETO, SOLDAVEL, PRESSAO 3.000 LBS, DN 32 MM (1 1/4")</t>
  </si>
  <si>
    <t>CURVA 45 GRAUS EM ACO PRETO, SOLDAVEL, PRESSAO 3.000 LBS, DN 40 MM (1 1/2")</t>
  </si>
  <si>
    <t>CURVA 45 GRAUS EM ACO PRETO, SOLDAVEL, PRESSAO 3.000 LBS, DN 50 MM (2")</t>
  </si>
  <si>
    <t>CURVA 45 GRAUS EM ACO PRETO, SOLDAVEL, PRESSAO 3.000 LBS, DN 65 MM (2 1/2")</t>
  </si>
  <si>
    <t>CURVA 45 GRAUS EM ACO PRETO, SOLDAVEL, PRESSAO 3.000 LBS, DN 80 MM (3")</t>
  </si>
  <si>
    <t>CURVA 45 GRAUS RANHURADA EM FERRO FUNDIDO, DN 50 MM (2")</t>
  </si>
  <si>
    <t>CURVA 45 GRAUS RANHURADA EM FERRO FUNDIDO, DN 65 MM (2 1/2")</t>
  </si>
  <si>
    <t>CURVA 45 GRAUS RANHURADA EM FERRO FUNDIDO, DN 80 MM (3")</t>
  </si>
  <si>
    <t>CURVA 45 GRAUS, PARA ELETRODUTO, EM ACO GALVANIZADO ELETROLITICO, DIAMETRO DE 100 MM (4")</t>
  </si>
  <si>
    <t>CURVA 45 GRAUS, PARA ELETRODUTO, EM ACO GALVANIZADO ELETROLITICO, DIAMETRO DE 15 MM (1/2")</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</si>
  <si>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</si>
  <si>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</si>
  <si>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</si>
  <si>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</si>
  <si>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</si>
  <si>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</si>
  <si>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90 GRAUS RANHURADA EM FERRO FUNDIDO, DN 50 MM (2")</t>
  </si>
  <si>
    <t>CURVA 90 GRAUS RANHURADA EM FERRO FUNDIDO, DN 65 MM (2 1/2")</t>
  </si>
  <si>
    <t>CURVA 90 GRAUS RANHURADA EM FERRO FUNDIDO, DN 80 MM (3")</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</si>
  <si>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</si>
  <si>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</si>
  <si>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</si>
  <si>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</si>
  <si>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</si>
  <si>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</si>
  <si>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</si>
  <si>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</si>
  <si>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</si>
  <si>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DISPOSITIVO DPS CLASSE II, 1 POLO, TENSAO MAXIMA DE 460 V, CORRENTE MAXIMA DE *20* KA (TIPO AC)</t>
  </si>
  <si>
    <t>DIVISORIA CEGA (N1) - PAINEL MSO/COMEIA E=35MM - PERFIS SIMPLES ACO GALV PINTADO   - COLOCADA</t>
  </si>
  <si>
    <t>ELETRODUTO EM ACO GALVANIZADO ELETROLITICO, LEVE, DIAMETRO 1/2", PAREDE DE 0,90 MM</t>
  </si>
  <si>
    <t>ELETRODUTO EM ACO GALVANIZADO ELETROLITICO, LEVE, DIAMETRO 1", PAREDE DE 0,90 MM</t>
  </si>
  <si>
    <t>ELETRODUTO EM ACO GALVANIZADO ELETROLITICO, LEVE, DIAMETRO 3/4", PAREDE DE 0,90 MM</t>
  </si>
  <si>
    <t>ELETRODUTO EM ACO GALVANIZADO ELETROLITICO, PESADO, DIAMETRO 4", PAREDE DE 2,25 MM</t>
  </si>
  <si>
    <t>ELETRODUTO EM ACO GALVANIZADO ELETROLITICO, SEMI-PESADO, DIAMETRO 1 1/2", PAREDE DE 1,20 MM</t>
  </si>
  <si>
    <t>ELETRODUTO EM ACO GALVANIZADO ELETROLITICO, SEMI-PESADO, DIAMETRO 1 1/4", PAREDE DE 1,20 MM</t>
  </si>
  <si>
    <t>ELETRODUTO EM ACO GALVANIZADO ELETROLITICO, SEMI-PESADO, DIAMETRO 2 1/2", PAREDE DE 1,52 MM</t>
  </si>
  <si>
    <t>ELETRODUTO EM ACO GALVANIZADO ELETROLITICO, SEMI-PESADO, DIAMETRO 2", PAREDE DE 1,20 MM</t>
  </si>
  <si>
    <t>ELETRODUTO EM ACO GALVANIZADO ELETROLITICO, SEMI-PESADO, DIAMETRO 3", PAREDE DE 1,52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</si>
  <si>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</si>
  <si>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</si>
  <si>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</si>
  <si>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</si>
  <si>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</si>
  <si>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</si>
  <si>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</si>
  <si>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</si>
  <si>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</si>
  <si>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</si>
  <si>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</si>
  <si>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</si>
  <si>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</si>
  <si>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</si>
  <si>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</si>
  <si>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EMULSAO ASFALTICA CATIONICA RM-1C PARA USO EM PAVIMENTACAO ASFALTICA (COLETADO CAIXA NA ANP ACRESCIDO DE ICMS)</t>
  </si>
  <si>
    <t xml:space="preserve">KW/H  </t>
  </si>
  <si>
    <t>ESPARGIDOR DE ASFALTO PRESSURIZADO, REBOCAVEL, TANQUE DE 2500 L, PNEUMATICO,  COM MOTOR A GASOLINA 3,4HP</t>
  </si>
  <si>
    <t>EXAMES - MENSALISTA (ENCARGOS COMPLEMENTARES) (COLETADO CAIXA)</t>
  </si>
  <si>
    <t>FECHADURA DE EMBUTIR PARA PORTA EXTERNA, MAQUINA 40 MM, SEM MACANETA, SEM ESPELHO (SOMENTE MAQUINA) - NIVEL DE SEGURANCA MEDIO</t>
  </si>
  <si>
    <t xml:space="preserve">CENTO </t>
  </si>
  <si>
    <t>FITA ADESIVA ALUMINIZADA PARA INSTALACAO DE MANTAS DE SUBCOBERTURA, L = *5* CM</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</si>
  <si>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</si>
  <si>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</si>
  <si>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</si>
  <si>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 xml:space="preserve">GL    </t>
  </si>
  <si>
    <t>GRANALHA DE ACO, ANGULAR (GRIT), PARA JATEAMENTO, PENEIRA 0,117 A 1,00 MM, (SAE G-40 A G-80)</t>
  </si>
  <si>
    <t>GRANALHA DE ACO, ESFERICA (SHOT), PARA JATEAMENTO, PENEIRA 0,40 A 1,00 MM (SAE S-170 A S-280)</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</si>
  <si>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</si>
  <si>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</si>
  <si>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</si>
  <si>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</si>
  <si>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</si>
  <si>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</si>
  <si>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</si>
  <si>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JANELA DE CORRER, ACO, COM BATENTE/REQUADRO DE 6 A 14 CM, SEM DIVISAO, PINT ANTICORROSIVA, PINT ACABAMENTO, COM VIDRO, SEM BANDEIRA, COM GRADE, 4 FLS, 100  X 120 CM (A X L)</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</si>
  <si>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</si>
  <si>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KIT PORTA PRONTA DE MADEIRA, FOLHA LEVE (NBR 15930) DE 70 X 210 CM, E = 35 MM, NUCLEO COLMEIA, ESTRUTURA USINADA PARA FECHADURA, CAPA LISA EM HDF, ACABAMENTO EM PRIMER PARA PINTURA (INCLUI MARCO, ALIZARES E DOBRADICAS)</t>
  </si>
  <si>
    <t>LAJE PRE-MOLDADA CONVENCIONAL (LAJOTAS + VIGOTAS) PARA FORRO, UNIDIRECIONAL, SOBRECARGA DE 100 KG/M2, VAO ATE 4,50 M (SEM COLOCACAO)</t>
  </si>
  <si>
    <t xml:space="preserve">M/MES </t>
  </si>
  <si>
    <t>LUVA DE REDUCAO EM ACO CARBONO, COM ENCAIXE PARA SOLDA (SW), PRESSAO 3.000 LBS,  DN 20 X 15 MM (3/4 " X 1/2")</t>
  </si>
  <si>
    <t>LUVA DE REDUCAO EM ACO CARBONO, COM ENCAIXE PARA SOLDA (SW), PRESSAO 3.000 LBS, DN 32 X 25 MM (1 1/4"  X 1")</t>
  </si>
  <si>
    <t>LUVA DE REDUCAO EM ACO CARBONO, COM ENCAIXE PARA SOLDA (SW), PRESSAO 3.000 LBS, DN 40  X 32 MM (1 1/2" X 1 1/4")</t>
  </si>
  <si>
    <t>LUVA DE REDUCAO EM ACO CARBONO, COM ENCAIXE PARA SOLDA (SW), PRESSAO 3.000 LBS, DN 60 X 50 MM (2 1/2" X 2")</t>
  </si>
  <si>
    <t>LUVA DE REDUCAO EM ACO CARBONO, COM ENCAIXE PARA SOLDA (SW), PRESSAO 3.000 LBS, DN 80 X 65 MM (3" X 2 1/2")</t>
  </si>
  <si>
    <t>LUVA EM ACO CARBONO, SOLDAVEL, PRESSAO 3.000 LBS, DN 15 MM (1/2")</t>
  </si>
  <si>
    <t>LUVA EM ACO CARBONO, SOLDAVEL, PRESSAO 3.000 LBS, DN 20 MM (3/4")</t>
  </si>
  <si>
    <t>LUVA EM ACO CARBONO, SOLDAVEL, PRESSAO 3.000 LBS, DN 25 MM (1")</t>
  </si>
  <si>
    <t>LUVA EM ACO CARBONO, SOLDAVEL, PRESSAO 3.000 LBS, DN 32 MM (1 1/4")</t>
  </si>
  <si>
    <t>LUVA EM ACO CARBONO, SOLDAVEL, PRESSAO 3.000 LBS, DN 40 MM (1 1/2")</t>
  </si>
  <si>
    <t>LUVA EM ACO CARBONO, SOLDAVEL, PRESSAO 3.000 LBS, DN 50 MM (2")</t>
  </si>
  <si>
    <t>LUVA EM ACO CARBONO, SOLDAVEL, PRESSAO 3.000 LBS, DN 65 MM (2 1/2")</t>
  </si>
  <si>
    <t>LUVA EM ACO CARBONO, SOLDAVEL, PRESSAO 3.000 LBS, DN 80 MM (3")</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</si>
  <si>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</si>
  <si>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</si>
  <si>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</si>
  <si>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</si>
  <si>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</si>
  <si>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</si>
  <si>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</si>
  <si>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</si>
  <si>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</si>
  <si>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MANILHA RETA PESADA PADRAO "D", CORPO EM ACO CARBONO 1045 E PINO REFORCADO EM ACO ALLOY, GALVANIZADO, ROSCADO, DIAMETRO 1/2" (COLETADO CAIXA)</t>
  </si>
  <si>
    <t>MANTA ALUMINIZADA NAS DUAS FACES, PARA SUBCOBERTURA, E = *2* MM</t>
  </si>
  <si>
    <t>MANTA ALUMINIZADA 1 FACE PARA SUBCOBERTURA, E = *1* MM</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</si>
  <si>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</si>
  <si>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MISTURADOR MANUAL DE TINTAS PARA FURADEIRA, HASTE METALICA *60* CM, COM HELICE  (MEXEDOR DE TINTA)</t>
  </si>
  <si>
    <t>NIPLE SEXTAVADO EM ACO PRETO, COM ROSCA BSP, PRESSAO 3.000 LBS, DN 15 MM (1/2")</t>
  </si>
  <si>
    <t>NIPLE SEXTAVADO EM ACO PRETO, COM ROSCA BSP, PRESSAO 3.000 LBS, DN 20 MM (3/4")</t>
  </si>
  <si>
    <t>NIPLE SEXTAVADO EM ACO PRETO, COM ROSCA BSP, PRESSAO 3.000 LBS, DN 25 MM (1")</t>
  </si>
  <si>
    <t>NIPLE SEXTAVADO EM ACO PRETO, COM ROSCA BSP, PRESSAO 3.000 LBS, DN 32 MM (1 1/4")</t>
  </si>
  <si>
    <t>NIPLE SEXTAVADO EM ACO PRETO, COM ROSCA BSP, PRESSAO 3.000 LBS, DN 40 MM (1 1/2")</t>
  </si>
  <si>
    <t>NIPLE SEXTAVADO EM ACO PRETO, COM ROSCA BSP, PRESSAO 3.000 LBS, DN 50 MM (2")</t>
  </si>
  <si>
    <t>NIPLE SEXTAVADO EM ACO PRETO, COM ROSCA BSP, PRESSAO 3.000 LBS, DN 65 MM (2 1/2")</t>
  </si>
  <si>
    <t>PARAFUSO DE LATAO COM ROSCA SOBERBA, CABECA CHATA E FENDA SIMPLES, DIAMETRO 3,2 MM, COMPRIMENTO 16 MM</t>
  </si>
  <si>
    <t>PARAFUSO, AUTO ATARRACHANTE, CABECA CHATA, FENDA SIMPLES, 1/4 (6,35 MM) X 25 MM</t>
  </si>
  <si>
    <t xml:space="preserve">250G  </t>
  </si>
  <si>
    <t>PEITORIL PRE-MOLDADO EM GRANILITE, MARMORITE OU GRANITINA, L = *15* CM</t>
  </si>
  <si>
    <t>PERFURATRIZ ROTATIVA SOBRE ESTEIRA, TORQUE MAXIMO 2500 KGM, POTENCIA 110 HP, MOTOR DIESEL  (COLETADO CAIXA)</t>
  </si>
  <si>
    <t>PISO INDUSTRIAL EM CONCRETO ARMADO DE ACABAMENTO POLIDO, ESPESSURA 12 CM (CIMENTO QUEIMADO) (INCLUSO EXECUCAO)</t>
  </si>
  <si>
    <t>PLACA DE FIBRA MINERAL PARA FORRO, DE 625 X 625 MM, E = 15 MM, BORDA REBAIXADA PARA PERFIL 24 MM, COM PINTURA ANTIMOFO (NAO INCLUI PERFIS)</t>
  </si>
  <si>
    <t>PLACA DE SINALIZACAO DE SEGURANCA CONTRA INCENDIO, FOTOLUMINESCENTE, QUADRADA, *20 X 20* CM, EM PVC *2* MM ANTI-CHAMAS (SIMBOLOS, CORES E PICTOGRAMAS CONFORME NBR 13434)</t>
  </si>
  <si>
    <t>PLACA DE SINALIZACAO EM CHAPA DE ALUMINIO COM PINTURA REFLETIVA, E = 2 MM</t>
  </si>
  <si>
    <t>POSTE CONICO CONTINUO EM ACO GALVANIZADO, CURVO, BRACO SIMPLES, ENGASTADO,  H = 9 M, DIAMETRO INFERIOR = *135* MM</t>
  </si>
  <si>
    <t>POSTE CONICO CONTINUO EM ACO GALVANIZADO, CURVO, BRACO SIMPLES, FLANGEADO,  H = 9 M, DIAMETRO INFERIOR = *135* MM</t>
  </si>
  <si>
    <t>REVESTIMENTO DE PAREDE EM GRANILITE, MARMORITE OU GRANITINA - ESP = 5 MM (INCLUSO EXECUCAO)</t>
  </si>
  <si>
    <t>REVESTIMENTO DE PAREDE EM GRANILITE, MARMORITE OU GRANITINA COLORIDO - ESP = 5 MM (INCLUSO EXECUCAO)</t>
  </si>
  <si>
    <t>REVESTIMENTO PARA ESCADA EM GRANILITE, MARMORITE OU GRANITINA ESP = 8 MM (INCLUSO EXECUCAO)</t>
  </si>
  <si>
    <t xml:space="preserve">310ML </t>
  </si>
  <si>
    <t>SELIM COMPACTO EM PVC, SEM TRAVAS,  DN 200 X 100 MM, PARA REDE COLETORA ESGOTO (NBR 10569)</t>
  </si>
  <si>
    <t>SELIM PVC, COM TRAVAS, JE, 90 GRAUS,  DN 125 X 100 MM OU 150 X 100 MM, PARA REDE COLETORA ESGOTO (NBR 10569)</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</si>
  <si>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</si>
  <si>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</si>
  <si>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</si>
  <si>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</si>
  <si>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TE RANHURADO EM FERRO FUNDIDO, DN 50 (2")</t>
  </si>
  <si>
    <t>TE RANHURADO EM FERRO FUNDIDO, DN 65 (2 1/2")</t>
  </si>
  <si>
    <t>TE RANHURADO EM FERRO FUNDIDO, DN 80 (3")</t>
  </si>
  <si>
    <t>TE 90 GRAUS EM ACO PRETO, SOLDAVEL, PRESSAO 3.000 LBS, DN 15 MM (1/2")</t>
  </si>
  <si>
    <t>TE 90 GRAUS EM ACO PRETO, SOLDAVEL, PRESSAO 3.000 LBS, DN 20 MM (3/4")</t>
  </si>
  <si>
    <t>TE 90 GRAUS EM ACO PRETO, SOLDAVEL, PRESSAO 3.000 LBS, DN 25 MM (1")</t>
  </si>
  <si>
    <t>TE 90 GRAUS EM ACO PRETO, SOLDAVEL, PRESSAO 3.000 LBS, DN 32 MM (1 1/4")</t>
  </si>
  <si>
    <t>TE 90 GRAUS EM ACO PRETO, SOLDAVEL, PRESSAO 3.000 LBS, DN 40 MM (1 1/2")</t>
  </si>
  <si>
    <t>TE 90 GRAUS EM ACO PRETO, SOLDAVEL, PRESSAO 3.000 LBS, DN 50 MM (2")</t>
  </si>
  <si>
    <t>TE 90 GRAUS EM ACO PRETO, SOLDAVEL, PRESSAO 3.000 LBS, DN 65 MM (2 1/2")</t>
  </si>
  <si>
    <t>TE 90 GRAUS EM ACO PRETO, SOLDAVEL, PRESSAO 3.000 LBS, DN 80 MM (3")</t>
  </si>
  <si>
    <t>TELA PLASTICA LARANJA, TIPO TAPUME PARA SINALIZACAO, MALHA RETANGULAR, ROLO 1.20 X 50 M (L X C)</t>
  </si>
  <si>
    <t>TUBO ACO GALVANIZADO COM COSTURA, CLASSE LEVE, DN 100 MM ( 4"),  E = 3,75 MM,  *10,55* KG/M (NBR 5580)</t>
  </si>
  <si>
    <t>TUBO ACO GALVANIZADO COM COSTURA, CLASSE LEVE, DN 32 MM ( 1 1/4"),  E = 2,65 MM,  *2,71* KG/M (NBR 5580)</t>
  </si>
  <si>
    <t>TUBO ACO GALVANIZADO COM COSTURA, CLASSE LEVE, DN 40 MM ( 1 1/2"),  E = 3,00 MM,  *3,48* KG/M (NBR 5580)</t>
  </si>
  <si>
    <t>TUBO ACO GALVANIZADO COM COSTURA, CLASSE MEDIA, DN 1.1/4", E = *3,25* MM, PESO *3,14* KG/M (NBR 5580)</t>
  </si>
  <si>
    <t>TUBO CORRUGADO PEAD, PAREDE DUPLA, INTERNA LISA, JEI, DN/DI *1000* MM, PARA SANEAMENTO</t>
  </si>
  <si>
    <t>TUBO CORRUGADO PEAD, PAREDE DUPLA, INTERNA LISA, JEI, DN/DI *450* MM, PARA SANEAMENTO</t>
  </si>
  <si>
    <t>TUBO CORRUGADO PEAD, PAREDE DUPLA, INTERNA LISA, JEI, DN/DI *750* MM, PARA SANEAMENTO</t>
  </si>
  <si>
    <t>TUBO CORRUGADO PEAD, PAREDE DUPLA, INTERNA LISA, JEI, DN/DI 1200 MM, PARA SANEAMENTO</t>
  </si>
  <si>
    <t>TUBO CORRUGADO PEAD, PAREDE DUPLA, INTERNA LISA, JEI, DN/DI 1500 MM, PARA SANEAMENTO</t>
  </si>
  <si>
    <t>TUBO CORRUGADO PEAD, PAREDE DUPLA, INTERNA LISA, JEI, DN/DI 300 MM, PARA SANEAMENTO</t>
  </si>
  <si>
    <t>TUBO CORRUGADO PEAD, PAREDE DUPLA, INTERNA LISA, JEI, DN/DI 600 MM, PARA SANEAMENTO</t>
  </si>
  <si>
    <t>TUBO CORRUGADO PEAD, PAREDE DUPLA, INTERNA LISA, JEI, DN/DI 900 MM, PARA SANEAMENTO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</si>
  <si>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</si>
  <si>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</si>
  <si>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</si>
  <si>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</si>
  <si>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VALVULA EM PLASTICO BRANCO PARA TANQUE OU LAVATORIO 1 ", SEM UNHO E SEM LADRAO</t>
  </si>
  <si>
    <t>VEICULO DE PASSEIO COM MOTOR 1.0 FLEX, POTENCIA 72/85 CV, 5 PORTAS, COR SOLIDA, BASICO</t>
  </si>
  <si>
    <t>73887/001</t>
  </si>
  <si>
    <t>73887/002</t>
  </si>
  <si>
    <t>73887/003</t>
  </si>
  <si>
    <t>73887/004</t>
  </si>
  <si>
    <t>73887/005</t>
  </si>
  <si>
    <t>73887/006</t>
  </si>
  <si>
    <t>73887/007</t>
  </si>
  <si>
    <t>73887/008</t>
  </si>
  <si>
    <t>73887/009</t>
  </si>
  <si>
    <t>73887/010</t>
  </si>
  <si>
    <t>73887/011</t>
  </si>
  <si>
    <t>73887/012</t>
  </si>
  <si>
    <t>73887/013</t>
  </si>
  <si>
    <t>73887/014</t>
  </si>
  <si>
    <t>73887/015</t>
  </si>
  <si>
    <t>73887/016</t>
  </si>
  <si>
    <t>73887/017</t>
  </si>
  <si>
    <t>73888/001</t>
  </si>
  <si>
    <t>73888/002</t>
  </si>
  <si>
    <t>73888/003</t>
  </si>
  <si>
    <t>73888/009</t>
  </si>
  <si>
    <t>73888/010</t>
  </si>
  <si>
    <t>73888/011</t>
  </si>
  <si>
    <t>73888/012</t>
  </si>
  <si>
    <t>73888/013</t>
  </si>
  <si>
    <t>73888/015</t>
  </si>
  <si>
    <t>73888/014</t>
  </si>
  <si>
    <t>73884/001</t>
  </si>
  <si>
    <t>73884/002</t>
  </si>
  <si>
    <t>73884/003</t>
  </si>
  <si>
    <t>73884/004</t>
  </si>
  <si>
    <t>73884/005</t>
  </si>
  <si>
    <t>73884/006</t>
  </si>
  <si>
    <t>73884/007</t>
  </si>
  <si>
    <t>73884/009</t>
  </si>
  <si>
    <t>73884/010</t>
  </si>
  <si>
    <t>73884/011</t>
  </si>
  <si>
    <t>73884/012</t>
  </si>
  <si>
    <t>73884/013</t>
  </si>
  <si>
    <t>73884/014</t>
  </si>
  <si>
    <t>73884/015</t>
  </si>
  <si>
    <t>73884/016</t>
  </si>
  <si>
    <t>73885/001</t>
  </si>
  <si>
    <t>73885/002</t>
  </si>
  <si>
    <t>73885/003</t>
  </si>
  <si>
    <t>73885/004</t>
  </si>
  <si>
    <t>73885/005</t>
  </si>
  <si>
    <t>73885/006</t>
  </si>
  <si>
    <t>73885/007</t>
  </si>
  <si>
    <t>73885/008</t>
  </si>
  <si>
    <t>73885/009</t>
  </si>
  <si>
    <t>73885/010</t>
  </si>
  <si>
    <t>73885/011</t>
  </si>
  <si>
    <t>73885/012</t>
  </si>
  <si>
    <t>73839/001</t>
  </si>
  <si>
    <t>73839/002</t>
  </si>
  <si>
    <t>73839/003</t>
  </si>
  <si>
    <t>73839/004</t>
  </si>
  <si>
    <t>73839/005</t>
  </si>
  <si>
    <t>73839/006</t>
  </si>
  <si>
    <t>73839/007</t>
  </si>
  <si>
    <t>73839/008</t>
  </si>
  <si>
    <t>73839/009</t>
  </si>
  <si>
    <t>73839/010</t>
  </si>
  <si>
    <t>73839/011</t>
  </si>
  <si>
    <t>73839/013</t>
  </si>
  <si>
    <t>73839/014</t>
  </si>
  <si>
    <t>73839/015</t>
  </si>
  <si>
    <t>73839/016</t>
  </si>
  <si>
    <t>73847/001</t>
  </si>
  <si>
    <t>73867/001</t>
  </si>
  <si>
    <t>73867/002</t>
  </si>
  <si>
    <t>73867/003</t>
  </si>
  <si>
    <t>73867/004</t>
  </si>
  <si>
    <t>74045/002</t>
  </si>
  <si>
    <t>73970/001</t>
  </si>
  <si>
    <t>73970/002</t>
  </si>
  <si>
    <t>73891/001</t>
  </si>
  <si>
    <t>73882/001</t>
  </si>
  <si>
    <t>73882/005</t>
  </si>
  <si>
    <t>73816/001</t>
  </si>
  <si>
    <t>73816/002</t>
  </si>
  <si>
    <t>73881/001</t>
  </si>
  <si>
    <t>73881/003</t>
  </si>
  <si>
    <t>73883/001</t>
  </si>
  <si>
    <t>73883/002</t>
  </si>
  <si>
    <t>73883/003</t>
  </si>
  <si>
    <t>73902/001</t>
  </si>
  <si>
    <t>73968/001</t>
  </si>
  <si>
    <t>73969/001</t>
  </si>
  <si>
    <t>74017/001</t>
  </si>
  <si>
    <t>74017/002</t>
  </si>
  <si>
    <t>75029/001</t>
  </si>
  <si>
    <t>73890/001</t>
  </si>
  <si>
    <t>73890/002</t>
  </si>
  <si>
    <t>73843/001</t>
  </si>
  <si>
    <t>73844/001</t>
  </si>
  <si>
    <t>73844/002</t>
  </si>
  <si>
    <t>73846/001</t>
  </si>
  <si>
    <t>73846/002</t>
  </si>
  <si>
    <t>73799/001</t>
  </si>
  <si>
    <t>73856/001</t>
  </si>
  <si>
    <t>73856/002</t>
  </si>
  <si>
    <t>73856/003</t>
  </si>
  <si>
    <t>73856/004</t>
  </si>
  <si>
    <t>73856/005</t>
  </si>
  <si>
    <t>73856/006</t>
  </si>
  <si>
    <t>73856/007</t>
  </si>
  <si>
    <t>73856/008</t>
  </si>
  <si>
    <t>73856/009</t>
  </si>
  <si>
    <t>73856/010</t>
  </si>
  <si>
    <t>73856/011</t>
  </si>
  <si>
    <t>73856/012</t>
  </si>
  <si>
    <t>73856/013</t>
  </si>
  <si>
    <t>73856/014</t>
  </si>
  <si>
    <t>73856/015</t>
  </si>
  <si>
    <t>73963/001</t>
  </si>
  <si>
    <t>73963/002</t>
  </si>
  <si>
    <t>73963/003</t>
  </si>
  <si>
    <t>73963/005</t>
  </si>
  <si>
    <t>73963/006</t>
  </si>
  <si>
    <t>73963/007</t>
  </si>
  <si>
    <t>73963/008</t>
  </si>
  <si>
    <t>73963/009</t>
  </si>
  <si>
    <t>73963/010</t>
  </si>
  <si>
    <t>73963/011</t>
  </si>
  <si>
    <t>73963/012</t>
  </si>
  <si>
    <t>73963/013</t>
  </si>
  <si>
    <t>73963/014</t>
  </si>
  <si>
    <t>73963/015</t>
  </si>
  <si>
    <t>73963/016</t>
  </si>
  <si>
    <t>73963/017</t>
  </si>
  <si>
    <t>73963/018</t>
  </si>
  <si>
    <t>73963/019</t>
  </si>
  <si>
    <t>73963/020</t>
  </si>
  <si>
    <t>73963/021</t>
  </si>
  <si>
    <t>73963/022</t>
  </si>
  <si>
    <t>73963/023</t>
  </si>
  <si>
    <t>73963/024</t>
  </si>
  <si>
    <t>73963/025</t>
  </si>
  <si>
    <t>73963/026</t>
  </si>
  <si>
    <t>73963/027</t>
  </si>
  <si>
    <t>73963/028</t>
  </si>
  <si>
    <t>73963/029</t>
  </si>
  <si>
    <t>73963/030</t>
  </si>
  <si>
    <t>73963/031</t>
  </si>
  <si>
    <t>73963/032</t>
  </si>
  <si>
    <t>73963/033</t>
  </si>
  <si>
    <t>73963/036</t>
  </si>
  <si>
    <t>73963/037</t>
  </si>
  <si>
    <t>73963/038</t>
  </si>
  <si>
    <t>73963/039</t>
  </si>
  <si>
    <t>73963/040</t>
  </si>
  <si>
    <t>73963/041</t>
  </si>
  <si>
    <t>73963/043</t>
  </si>
  <si>
    <t>73963/042</t>
  </si>
  <si>
    <t>73963/044</t>
  </si>
  <si>
    <t>73963/045</t>
  </si>
  <si>
    <t>73963/046</t>
  </si>
  <si>
    <t>73963/047</t>
  </si>
  <si>
    <t>73963/048</t>
  </si>
  <si>
    <t>74124/001</t>
  </si>
  <si>
    <t>74124/002</t>
  </si>
  <si>
    <t>74124/003</t>
  </si>
  <si>
    <t>74124/004</t>
  </si>
  <si>
    <t>74124/005</t>
  </si>
  <si>
    <t>74124/006</t>
  </si>
  <si>
    <t>74124/007</t>
  </si>
  <si>
    <t>74124/008</t>
  </si>
  <si>
    <t>74162/001</t>
  </si>
  <si>
    <t>74206/001</t>
  </si>
  <si>
    <t>74206/002</t>
  </si>
  <si>
    <t>74212/001</t>
  </si>
  <si>
    <t>74214/001</t>
  </si>
  <si>
    <t>74224/001</t>
  </si>
  <si>
    <t>73877/001</t>
  </si>
  <si>
    <t>73877/002</t>
  </si>
  <si>
    <t>73813/001</t>
  </si>
  <si>
    <t>74073/001</t>
  </si>
  <si>
    <t>74073/002</t>
  </si>
  <si>
    <t>74136/002</t>
  </si>
  <si>
    <t>74136/003</t>
  </si>
  <si>
    <t>73932/001</t>
  </si>
  <si>
    <t>74072/001</t>
  </si>
  <si>
    <t>74072/002</t>
  </si>
  <si>
    <t>74072/003</t>
  </si>
  <si>
    <t>74194/001</t>
  </si>
  <si>
    <t>73737/001</t>
  </si>
  <si>
    <t>73737/002</t>
  </si>
  <si>
    <t>73737/003</t>
  </si>
  <si>
    <t>74046/002</t>
  </si>
  <si>
    <t>74047/002</t>
  </si>
  <si>
    <t>74084/001</t>
  </si>
  <si>
    <t>74125/001</t>
  </si>
  <si>
    <t>74125/002</t>
  </si>
  <si>
    <t>73908/001</t>
  </si>
  <si>
    <t>73908/002</t>
  </si>
  <si>
    <t>74156/003</t>
  </si>
  <si>
    <t>74007/001</t>
  </si>
  <si>
    <t>74074/004</t>
  </si>
  <si>
    <t>74076/001</t>
  </si>
  <si>
    <t>74076/002</t>
  </si>
  <si>
    <t>74076/003</t>
  </si>
  <si>
    <t>73771/001</t>
  </si>
  <si>
    <t>73990/001</t>
  </si>
  <si>
    <t>73994/001</t>
  </si>
  <si>
    <t>79504/001</t>
  </si>
  <si>
    <t>79504/002</t>
  </si>
  <si>
    <t>79504/003</t>
  </si>
  <si>
    <t>79504/004</t>
  </si>
  <si>
    <t>79504/005</t>
  </si>
  <si>
    <t>79504/006</t>
  </si>
  <si>
    <t>79504/007</t>
  </si>
  <si>
    <t>79504/008</t>
  </si>
  <si>
    <t>79504/009</t>
  </si>
  <si>
    <t>79504/010</t>
  </si>
  <si>
    <t>79504/012</t>
  </si>
  <si>
    <t>79504/011</t>
  </si>
  <si>
    <t>74141/001</t>
  </si>
  <si>
    <t>74141/002</t>
  </si>
  <si>
    <t>74141/003</t>
  </si>
  <si>
    <t>74141/004</t>
  </si>
  <si>
    <t>74202/002</t>
  </si>
  <si>
    <t>73817/001</t>
  </si>
  <si>
    <t>73817/002</t>
  </si>
  <si>
    <t>74078/001</t>
  </si>
  <si>
    <t>73898/001</t>
  </si>
  <si>
    <t>74121/001</t>
  </si>
  <si>
    <t>74144/002</t>
  </si>
  <si>
    <t>73753/001</t>
  </si>
  <si>
    <t>74033/001</t>
  </si>
  <si>
    <t>73929/001</t>
  </si>
  <si>
    <t>73762/002</t>
  </si>
  <si>
    <t>73762/004</t>
  </si>
  <si>
    <t>74066/002</t>
  </si>
  <si>
    <t>73872/001</t>
  </si>
  <si>
    <t>73872/002</t>
  </si>
  <si>
    <t>74025/001</t>
  </si>
  <si>
    <t>74190/001</t>
  </si>
  <si>
    <t>73782/002</t>
  </si>
  <si>
    <t>73782/003</t>
  </si>
  <si>
    <t>73782/004</t>
  </si>
  <si>
    <t>73782/005</t>
  </si>
  <si>
    <t>74052/005</t>
  </si>
  <si>
    <t>74130/006</t>
  </si>
  <si>
    <t>74130/007</t>
  </si>
  <si>
    <t>74130/008</t>
  </si>
  <si>
    <t>74130/009</t>
  </si>
  <si>
    <t>74130/010</t>
  </si>
  <si>
    <t>74131/001</t>
  </si>
  <si>
    <t>74131/006</t>
  </si>
  <si>
    <t>74131/007</t>
  </si>
  <si>
    <t>74131/008</t>
  </si>
  <si>
    <t>73953/001</t>
  </si>
  <si>
    <t>73953/004</t>
  </si>
  <si>
    <t>73953/005</t>
  </si>
  <si>
    <t>73953/008</t>
  </si>
  <si>
    <t>73953/009</t>
  </si>
  <si>
    <t>74041/001</t>
  </si>
  <si>
    <t>74041/002</t>
  </si>
  <si>
    <t>74082/001</t>
  </si>
  <si>
    <t>73767/001</t>
  </si>
  <si>
    <t>73767/002</t>
  </si>
  <si>
    <t>73767/003</t>
  </si>
  <si>
    <t>73767/004</t>
  </si>
  <si>
    <t>73767/005</t>
  </si>
  <si>
    <t>73781/001</t>
  </si>
  <si>
    <t>73781/002</t>
  </si>
  <si>
    <t>73781/003</t>
  </si>
  <si>
    <t>73783/001</t>
  </si>
  <si>
    <t>73783/003</t>
  </si>
  <si>
    <t>73783/005</t>
  </si>
  <si>
    <t>73783/006</t>
  </si>
  <si>
    <t>73783/008</t>
  </si>
  <si>
    <t>73783/009</t>
  </si>
  <si>
    <t>73783/010</t>
  </si>
  <si>
    <t>73783/011</t>
  </si>
  <si>
    <t>73783/012</t>
  </si>
  <si>
    <t>73783/014</t>
  </si>
  <si>
    <t>73783/015</t>
  </si>
  <si>
    <t>73783/016</t>
  </si>
  <si>
    <t>73783/017</t>
  </si>
  <si>
    <t>73769/001</t>
  </si>
  <si>
    <t>73769/002</t>
  </si>
  <si>
    <t>73769/003</t>
  </si>
  <si>
    <t>73769/004</t>
  </si>
  <si>
    <t>73855/001</t>
  </si>
  <si>
    <t>73831/001</t>
  </si>
  <si>
    <t>73831/002</t>
  </si>
  <si>
    <t>73831/003</t>
  </si>
  <si>
    <t>73831/004</t>
  </si>
  <si>
    <t>73831/005</t>
  </si>
  <si>
    <t>73831/006</t>
  </si>
  <si>
    <t>73831/007</t>
  </si>
  <si>
    <t>73831/008</t>
  </si>
  <si>
    <t>73831/009</t>
  </si>
  <si>
    <t>74231/001</t>
  </si>
  <si>
    <t>74246/001</t>
  </si>
  <si>
    <t>73857/001</t>
  </si>
  <si>
    <t>73857/002</t>
  </si>
  <si>
    <t>73857/003</t>
  </si>
  <si>
    <t>73857/004</t>
  </si>
  <si>
    <t>73857/005</t>
  </si>
  <si>
    <t>73857/006</t>
  </si>
  <si>
    <t>73857/007</t>
  </si>
  <si>
    <t>73857/008</t>
  </si>
  <si>
    <t>73857/009</t>
  </si>
  <si>
    <t>73857/010</t>
  </si>
  <si>
    <t>73780/001</t>
  </si>
  <si>
    <t>73780/002</t>
  </si>
  <si>
    <t>73780/003</t>
  </si>
  <si>
    <t>73780/004</t>
  </si>
  <si>
    <t>73775/001</t>
  </si>
  <si>
    <t>73749/001</t>
  </si>
  <si>
    <t>73749/002</t>
  </si>
  <si>
    <t>73749/003</t>
  </si>
  <si>
    <t>73768/001</t>
  </si>
  <si>
    <t>73768/002</t>
  </si>
  <si>
    <t>73768/004</t>
  </si>
  <si>
    <t>73768/005</t>
  </si>
  <si>
    <t>73768/006</t>
  </si>
  <si>
    <t>73768/007</t>
  </si>
  <si>
    <t>73768/008</t>
  </si>
  <si>
    <t>73768/009</t>
  </si>
  <si>
    <t>73768/010</t>
  </si>
  <si>
    <t>73768/011</t>
  </si>
  <si>
    <t>73768/012</t>
  </si>
  <si>
    <t>73768/013</t>
  </si>
  <si>
    <t>73768/014</t>
  </si>
  <si>
    <t>74003/001</t>
  </si>
  <si>
    <t>73976/004</t>
  </si>
  <si>
    <t>73976/010</t>
  </si>
  <si>
    <t>73976/011</t>
  </si>
  <si>
    <t>75027/004</t>
  </si>
  <si>
    <t>75027/005</t>
  </si>
  <si>
    <t>74051/002</t>
  </si>
  <si>
    <t>74166/001</t>
  </si>
  <si>
    <t>74166/002</t>
  </si>
  <si>
    <t>74234/001</t>
  </si>
  <si>
    <t>74198/001</t>
  </si>
  <si>
    <t>74198/002</t>
  </si>
  <si>
    <t>73795/001</t>
  </si>
  <si>
    <t>73795/002</t>
  </si>
  <si>
    <t>73795/003</t>
  </si>
  <si>
    <t>73795/004</t>
  </si>
  <si>
    <t>73795/006</t>
  </si>
  <si>
    <t>73795/007</t>
  </si>
  <si>
    <t>73795/008</t>
  </si>
  <si>
    <t>73795/009</t>
  </si>
  <si>
    <t>73795/010</t>
  </si>
  <si>
    <t>73795/011</t>
  </si>
  <si>
    <t>73795/012</t>
  </si>
  <si>
    <t>73795/013</t>
  </si>
  <si>
    <t>73795/014</t>
  </si>
  <si>
    <t>73795/015</t>
  </si>
  <si>
    <t>73796/001</t>
  </si>
  <si>
    <t>73796/002</t>
  </si>
  <si>
    <t>73796/003</t>
  </si>
  <si>
    <t>73796/004</t>
  </si>
  <si>
    <t>73796/005</t>
  </si>
  <si>
    <t>73796/006</t>
  </si>
  <si>
    <t>73796/007</t>
  </si>
  <si>
    <t>73870/004</t>
  </si>
  <si>
    <t>74091/001</t>
  </si>
  <si>
    <t>74093/001</t>
  </si>
  <si>
    <t>74169/001</t>
  </si>
  <si>
    <t>73826/001</t>
  </si>
  <si>
    <t>73826/002</t>
  </si>
  <si>
    <t>73834/001</t>
  </si>
  <si>
    <t>73834/002</t>
  </si>
  <si>
    <t>73834/003</t>
  </si>
  <si>
    <t>73834/004</t>
  </si>
  <si>
    <t>73835/001</t>
  </si>
  <si>
    <t>73835/002</t>
  </si>
  <si>
    <t>73835/003</t>
  </si>
  <si>
    <t>73836/001</t>
  </si>
  <si>
    <t>73836/002</t>
  </si>
  <si>
    <t>73836/003</t>
  </si>
  <si>
    <t>73836/004</t>
  </si>
  <si>
    <t>73837/001</t>
  </si>
  <si>
    <t>73837/002</t>
  </si>
  <si>
    <t>73837/003</t>
  </si>
  <si>
    <t>73824/001</t>
  </si>
  <si>
    <t>73825/002</t>
  </si>
  <si>
    <t>73873/001</t>
  </si>
  <si>
    <t>73873/003</t>
  </si>
  <si>
    <t>73873/004</t>
  </si>
  <si>
    <t>73873/005</t>
  </si>
  <si>
    <t>73827/001</t>
  </si>
  <si>
    <t>74218/001</t>
  </si>
  <si>
    <t>74253/001</t>
  </si>
  <si>
    <t>73903/001</t>
  </si>
  <si>
    <t>74151/001</t>
  </si>
  <si>
    <t>74153/001</t>
  </si>
  <si>
    <t>74154/001</t>
  </si>
  <si>
    <t>74155/001</t>
  </si>
  <si>
    <t>74155/002</t>
  </si>
  <si>
    <t>74205/001</t>
  </si>
  <si>
    <t>73965/009</t>
  </si>
  <si>
    <t>79506/002</t>
  </si>
  <si>
    <t>79518/001</t>
  </si>
  <si>
    <t>79518/002</t>
  </si>
  <si>
    <t>74010/001</t>
  </si>
  <si>
    <t>74241/001</t>
  </si>
  <si>
    <t>73863/001</t>
  </si>
  <si>
    <t>73863/002</t>
  </si>
  <si>
    <t>73790/004</t>
  </si>
  <si>
    <t>83695/001</t>
  </si>
  <si>
    <t>73766/001</t>
  </si>
  <si>
    <t>73760/001</t>
  </si>
  <si>
    <t>73849/001</t>
  </si>
  <si>
    <t>73849/002</t>
  </si>
  <si>
    <t>73770/001</t>
  </si>
  <si>
    <t>73770/002</t>
  </si>
  <si>
    <t>83696/001</t>
  </si>
  <si>
    <t>73759/002</t>
  </si>
  <si>
    <t>74133/001</t>
  </si>
  <si>
    <t>74133/002</t>
  </si>
  <si>
    <t>79494/001</t>
  </si>
  <si>
    <t>79514/001</t>
  </si>
  <si>
    <t>73739/001</t>
  </si>
  <si>
    <t>74065/001</t>
  </si>
  <si>
    <t>79497/001</t>
  </si>
  <si>
    <t>73794/001</t>
  </si>
  <si>
    <t>73865/001</t>
  </si>
  <si>
    <t>73924/001</t>
  </si>
  <si>
    <t>73924/002</t>
  </si>
  <si>
    <t>73924/003</t>
  </si>
  <si>
    <t>74064/001</t>
  </si>
  <si>
    <t>74064/002</t>
  </si>
  <si>
    <t>79499/001</t>
  </si>
  <si>
    <t>79515/001</t>
  </si>
  <si>
    <t>73978/001</t>
  </si>
  <si>
    <t>79500/002</t>
  </si>
  <si>
    <t>73922/001</t>
  </si>
  <si>
    <t>73922/002</t>
  </si>
  <si>
    <t>73922/003</t>
  </si>
  <si>
    <t>73922/004</t>
  </si>
  <si>
    <t>73922/005</t>
  </si>
  <si>
    <t>73923/001</t>
  </si>
  <si>
    <t>73923/002</t>
  </si>
  <si>
    <t>73923/003</t>
  </si>
  <si>
    <t>73974/001</t>
  </si>
  <si>
    <t>73991/001</t>
  </si>
  <si>
    <t>73991/002</t>
  </si>
  <si>
    <t>73991/003</t>
  </si>
  <si>
    <t>73991/004</t>
  </si>
  <si>
    <t>74079/001</t>
  </si>
  <si>
    <t>76447/001</t>
  </si>
  <si>
    <t>76448/001</t>
  </si>
  <si>
    <t>76448/002</t>
  </si>
  <si>
    <t>76448/003</t>
  </si>
  <si>
    <t>73734/001</t>
  </si>
  <si>
    <t>73743/001</t>
  </si>
  <si>
    <t>73921/002</t>
  </si>
  <si>
    <t>73876/001</t>
  </si>
  <si>
    <t>74111/001</t>
  </si>
  <si>
    <t>73886/001</t>
  </si>
  <si>
    <t>73850/001</t>
  </si>
  <si>
    <t>73807/001</t>
  </si>
  <si>
    <t>73833/001</t>
  </si>
  <si>
    <t>73804/001</t>
  </si>
  <si>
    <t>73806/001</t>
  </si>
  <si>
    <t>73948/002</t>
  </si>
  <si>
    <t>73948/003</t>
  </si>
  <si>
    <t>73948/008</t>
  </si>
  <si>
    <t>73948/009</t>
  </si>
  <si>
    <t>73948/011</t>
  </si>
  <si>
    <t>73948/015</t>
  </si>
  <si>
    <t>74086/001</t>
  </si>
  <si>
    <t>74163/001</t>
  </si>
  <si>
    <t>74163/002</t>
  </si>
  <si>
    <t>73916/002</t>
  </si>
  <si>
    <t>73822/002</t>
  </si>
  <si>
    <t>73859/001</t>
  </si>
  <si>
    <t>73859/002</t>
  </si>
  <si>
    <t>74221/001</t>
  </si>
  <si>
    <t>74219/001</t>
  </si>
  <si>
    <t>74219/002</t>
  </si>
  <si>
    <t>73801/001</t>
  </si>
  <si>
    <t>73802/001</t>
  </si>
  <si>
    <t>73874/001</t>
  </si>
  <si>
    <t>73899/001</t>
  </si>
  <si>
    <t>73899/002</t>
  </si>
  <si>
    <t>73900/011</t>
  </si>
  <si>
    <t>73900/012</t>
  </si>
  <si>
    <t>74020/001</t>
  </si>
  <si>
    <t>74020/002</t>
  </si>
  <si>
    <t>74021/002</t>
  </si>
  <si>
    <t>74021/003</t>
  </si>
  <si>
    <t>74021/004</t>
  </si>
  <si>
    <t>74021/005</t>
  </si>
  <si>
    <t>74021/006</t>
  </si>
  <si>
    <t>74021/007</t>
  </si>
  <si>
    <t>74021/008</t>
  </si>
  <si>
    <t>74022/001</t>
  </si>
  <si>
    <t>74022/002</t>
  </si>
  <si>
    <t>74022/003</t>
  </si>
  <si>
    <t>74022/004</t>
  </si>
  <si>
    <t>74022/005</t>
  </si>
  <si>
    <t>74022/006</t>
  </si>
  <si>
    <t>74022/007</t>
  </si>
  <si>
    <t>74022/008</t>
  </si>
  <si>
    <t>74022/009</t>
  </si>
  <si>
    <t>74022/010</t>
  </si>
  <si>
    <t>74022/011</t>
  </si>
  <si>
    <t>74022/012</t>
  </si>
  <si>
    <t>74022/013</t>
  </si>
  <si>
    <t>74022/014</t>
  </si>
  <si>
    <t>74022/015</t>
  </si>
  <si>
    <t>74022/016</t>
  </si>
  <si>
    <t>74022/018</t>
  </si>
  <si>
    <t>74022/017</t>
  </si>
  <si>
    <t>74022/020</t>
  </si>
  <si>
    <t>74022/019</t>
  </si>
  <si>
    <t>74022/021</t>
  </si>
  <si>
    <t>74022/022</t>
  </si>
  <si>
    <t>74022/023</t>
  </si>
  <si>
    <t>74022/024</t>
  </si>
  <si>
    <t>74022/025</t>
  </si>
  <si>
    <t>74022/026</t>
  </si>
  <si>
    <t>74022/027</t>
  </si>
  <si>
    <t>74022/028</t>
  </si>
  <si>
    <t>74022/029</t>
  </si>
  <si>
    <t>74022/030</t>
  </si>
  <si>
    <t>74022/031</t>
  </si>
  <si>
    <t>74022/032</t>
  </si>
  <si>
    <t>74022/033</t>
  </si>
  <si>
    <t>74022/034</t>
  </si>
  <si>
    <t>74022/035</t>
  </si>
  <si>
    <t>74022/036</t>
  </si>
  <si>
    <t>74022/037</t>
  </si>
  <si>
    <t>74022/038</t>
  </si>
  <si>
    <t>74022/039</t>
  </si>
  <si>
    <t>74022/040</t>
  </si>
  <si>
    <t>74022/041</t>
  </si>
  <si>
    <t>74022/042</t>
  </si>
  <si>
    <t>74022/043</t>
  </si>
  <si>
    <t>74022/044</t>
  </si>
  <si>
    <t>74022/045</t>
  </si>
  <si>
    <t>74022/047</t>
  </si>
  <si>
    <t>74022/048</t>
  </si>
  <si>
    <t>74022/049</t>
  </si>
  <si>
    <t>74022/050</t>
  </si>
  <si>
    <t>74022/051</t>
  </si>
  <si>
    <t>74022/052</t>
  </si>
  <si>
    <t>74022/053</t>
  </si>
  <si>
    <t>74022/054</t>
  </si>
  <si>
    <t>74022/055</t>
  </si>
  <si>
    <t>74022/056</t>
  </si>
  <si>
    <t>74022/057</t>
  </si>
  <si>
    <t>74022/058</t>
  </si>
  <si>
    <t>73992/001</t>
  </si>
  <si>
    <t>74077/002</t>
  </si>
  <si>
    <t>73758/001</t>
  </si>
  <si>
    <t>74038/001</t>
  </si>
  <si>
    <t>74039/001</t>
  </si>
  <si>
    <t>74118/001</t>
  </si>
  <si>
    <t>74142/001</t>
  </si>
  <si>
    <t>74142/002</t>
  </si>
  <si>
    <t>74142/003</t>
  </si>
  <si>
    <t>74142/004</t>
  </si>
  <si>
    <t>74143/001</t>
  </si>
  <si>
    <t>74143/002</t>
  </si>
  <si>
    <t>74244/001</t>
  </si>
  <si>
    <t>73787/001</t>
  </si>
  <si>
    <t>73788/002</t>
  </si>
  <si>
    <t>73967/004</t>
  </si>
  <si>
    <t>74005/001</t>
  </si>
  <si>
    <t>74005/002</t>
  </si>
  <si>
    <t>74034/001</t>
  </si>
  <si>
    <t>73790/002</t>
  </si>
  <si>
    <t>BLUG EQUIPAMENTOS ESPORTIVOS</t>
  </si>
  <si>
    <t>16.417.095/0001-83</t>
  </si>
  <si>
    <t>(19)3113-5400</t>
  </si>
  <si>
    <t>*** COMPOSIÇÃO BASEADA NO MANUAL DE INSTALAÇÃO ABAIXO</t>
  </si>
  <si>
    <t>MEMORIA DE CÁLCULO</t>
  </si>
  <si>
    <t>MEMÓRIAL DE CÁLCULO (ALONGADOR)</t>
  </si>
  <si>
    <t>SINAPI OU COT MERCADO</t>
  </si>
  <si>
    <t>(0,8*0,4*0,4)</t>
  </si>
  <si>
    <t>3 H (CONFORME REFERENCIA  **COMPOSIÇÃO BASEADA NO CATÁLOGO SCO (RIO DE JANEIRO), CÓD. PJ 24.13.0300</t>
  </si>
  <si>
    <t>MEMÓRIAL DE CÁLCULO (ROTAÇÃO DUPLA DIAGONAL)</t>
  </si>
  <si>
    <t>(0,3*0,4*0,4)</t>
  </si>
  <si>
    <t>3 H (CONFORME REFERENCIA  **COMPOSIÇÃO BASEADA NO CATÁLOGO SCO (RIO DE JANEIRO), CÓD. PJ 24.13.0700</t>
  </si>
  <si>
    <t>MEMÓRIAL DE CÁLCULO (ROTAÇÃO VERTICAL DUPLA)</t>
  </si>
  <si>
    <t>3 H (COMPOSIÇÃO BASEADA NO CATÁLOGO SCO (RIO DE JANEIRO), CÓD. PJ 24.13.0800)</t>
  </si>
  <si>
    <t>MEMÓRIAL DE CÁLCULO (SURF DUPLO)</t>
  </si>
  <si>
    <t>3 H (**COMPOSIÇÃO BASEADA NO CATÁLOGO SCO (RIO DE JANEIRO), CÓD. PJ 24.13.1200)</t>
  </si>
  <si>
    <t>MEMÓRIAL DE CÁLCULO (PRESSÃO DE PERNAS DUPLO)</t>
  </si>
  <si>
    <t>3 H (COMPOSIÇÃO BASEADA NO CATÁLOGO SCO (RIO DE JANEIRO), CÓD. PJ 24.13.1000)</t>
  </si>
  <si>
    <t>MEMÓRIAL DE CÁLCULO (ESKI INDIVIDUAL)</t>
  </si>
  <si>
    <t>(0,30*0,30*0,6)*2</t>
  </si>
  <si>
    <t>3 H (COMPOSIÇÃO BASEADA NO CATÁLOGO SCO (RIO DE JANEIRO), CÓD. PJ 25.13.0400)</t>
  </si>
  <si>
    <t>MEMÓRIAL DE CÁLCULO (SIMULADOR DE CAVALGADA)</t>
  </si>
  <si>
    <t>(0,30*0,30*0,60)*2</t>
  </si>
  <si>
    <t>MEMÓRIAL DE CÁLCULO (REMADA SENTADA)</t>
  </si>
  <si>
    <t>(0,30*0,30*0,60)*2+(0,3*0,3*0,30)</t>
  </si>
  <si>
    <t>3 H (COMPOSIÇÃO BASEADA NO CATÁLOGO SCO (RIO DE JANEIRO), CÓD. PJ 25.13.0600)</t>
  </si>
  <si>
    <t>COMPOSIÇÃO BASEADA NO CATÁLOGO SCO (RIO DE JANEIRO), CÓD. PJ 24.13.0500</t>
  </si>
  <si>
    <t>MEMÓRIAL DE CÁLCULO (SIMULADOR DE CAMINHADA)</t>
  </si>
  <si>
    <t>(0,30*0,30*0,30)*3</t>
  </si>
  <si>
    <t>3 H (**COMPOSIÇÃO BASEADA NO CATÁLOGO SCO (RIO DE JANEIRO), CÓD. PJ 25.13.1100)</t>
  </si>
  <si>
    <t>(0,30*0,30*0,30)*4</t>
  </si>
  <si>
    <t>3 H (COMPOSIÇÃO BASEADA NO CATÁLOGO SCO (RIO DE JANEIRO), CÓD. PJ 24.13.0500)</t>
  </si>
  <si>
    <t>3 H (COMPOSIÇÃO BASEADA NO CATÁLOGO SCO (RIO DE JANEIRO), CÓD. PJ 25.13.0900)</t>
  </si>
  <si>
    <t>AMM EST 002</t>
  </si>
  <si>
    <t>ESTRUTURA METÁLICA  FORNECIMENTO E INSTALAÇÃO</t>
  </si>
  <si>
    <t>AÇOBETT</t>
  </si>
  <si>
    <t>02.465.581/0001-62</t>
  </si>
  <si>
    <t>(65) 3661-1165</t>
  </si>
  <si>
    <t>CELSO BETT</t>
  </si>
  <si>
    <t>OBS: MULTIPLICAR 12,00 PELO PESO INDICADO EM PROJETO ESTRUTURAL, PARA ASSIM A COMPOSIÇÃO SER "A UNIDADE"</t>
  </si>
  <si>
    <t>ELETRO FIOS</t>
  </si>
  <si>
    <t>ALEXANDRE ESTEVES</t>
  </si>
  <si>
    <t>08.139.615/0002-92</t>
  </si>
  <si>
    <t>EDUARDO FIGUEIREDO</t>
  </si>
  <si>
    <t>PIZZATO MATERIAIS ELETRICOS</t>
  </si>
  <si>
    <t>23/06/217</t>
  </si>
  <si>
    <t>PANTANAL PADRÃO</t>
  </si>
  <si>
    <t>00.944.785/0001-50</t>
  </si>
  <si>
    <t>(65) 9234-8729</t>
  </si>
  <si>
    <t>MIQUEIAS</t>
  </si>
  <si>
    <t xml:space="preserve">ALEXANDRE </t>
  </si>
  <si>
    <t xml:space="preserve">EDUARDO </t>
  </si>
  <si>
    <t>PADRÃO DE ENTRADA DE ENERGIA CATEGORIA "T6" (ENERGISA)</t>
  </si>
  <si>
    <t>ELÉTRICA E HIDRÁULICA</t>
  </si>
  <si>
    <t>(65)3321-0009</t>
  </si>
  <si>
    <t>LEODECIO</t>
  </si>
  <si>
    <t>ok</t>
  </si>
  <si>
    <t>ELETRO ATIVA</t>
  </si>
  <si>
    <t>06.110.817/0002-80</t>
  </si>
  <si>
    <t>(66)3419-2504</t>
  </si>
  <si>
    <t>SIDCREY</t>
  </si>
  <si>
    <t>01.184.625/0002-02</t>
  </si>
  <si>
    <t>CASA DAS BOMBAS</t>
  </si>
  <si>
    <t>04.603.686/0001-66</t>
  </si>
  <si>
    <t>(65)3321-5281</t>
  </si>
  <si>
    <t>BOMBAS SHOPPING</t>
  </si>
  <si>
    <t>14.778.311/0001-90</t>
  </si>
  <si>
    <t>(11)99343-1639</t>
  </si>
  <si>
    <t>bombasshopping.com.br</t>
  </si>
  <si>
    <t>(65)3634-5253</t>
  </si>
  <si>
    <t>12,27</t>
  </si>
  <si>
    <t>4,57</t>
  </si>
  <si>
    <t>113,12</t>
  </si>
  <si>
    <t>154,02</t>
  </si>
  <si>
    <t>130,50</t>
  </si>
  <si>
    <t>1.427,63</t>
  </si>
  <si>
    <t>0,97</t>
  </si>
  <si>
    <t>0,06</t>
  </si>
  <si>
    <t>0,15</t>
  </si>
  <si>
    <t>0,19</t>
  </si>
  <si>
    <t>0,94</t>
  </si>
  <si>
    <t>1,83</t>
  </si>
  <si>
    <t>1,86</t>
  </si>
  <si>
    <t>1,67</t>
  </si>
  <si>
    <t>1,79</t>
  </si>
  <si>
    <t>0,88</t>
  </si>
  <si>
    <t>0,90</t>
  </si>
  <si>
    <t>1,03</t>
  </si>
  <si>
    <t>1,08</t>
  </si>
  <si>
    <t>2,41</t>
  </si>
  <si>
    <t>2,66</t>
  </si>
  <si>
    <t>1,93</t>
  </si>
  <si>
    <t>2,06</t>
  </si>
  <si>
    <t>3,86</t>
  </si>
  <si>
    <t>0,96</t>
  </si>
  <si>
    <t>3,21</t>
  </si>
  <si>
    <t>2,96</t>
  </si>
  <si>
    <t>4,34</t>
  </si>
  <si>
    <t>3,82</t>
  </si>
  <si>
    <t>10,27</t>
  </si>
  <si>
    <t>0,74</t>
  </si>
  <si>
    <t>0,67</t>
  </si>
  <si>
    <t>0,39</t>
  </si>
  <si>
    <t>0,56</t>
  </si>
  <si>
    <t>1,53</t>
  </si>
  <si>
    <t>1,10</t>
  </si>
  <si>
    <t>0,41</t>
  </si>
  <si>
    <t>0,27</t>
  </si>
  <si>
    <t>2,95</t>
  </si>
  <si>
    <t>3,62</t>
  </si>
  <si>
    <t>3,54</t>
  </si>
  <si>
    <t>4,06</t>
  </si>
  <si>
    <t>6,28</t>
  </si>
  <si>
    <t>20,27</t>
  </si>
  <si>
    <t>2,37</t>
  </si>
  <si>
    <t>54,16</t>
  </si>
  <si>
    <t>50,41</t>
  </si>
  <si>
    <t>50,83</t>
  </si>
  <si>
    <t>3,12</t>
  </si>
  <si>
    <t>4,75</t>
  </si>
  <si>
    <t>3,95</t>
  </si>
  <si>
    <t>3,98</t>
  </si>
  <si>
    <t>ACO CA-25, 32,0 MM, VERGALHAO</t>
  </si>
  <si>
    <t>3,75</t>
  </si>
  <si>
    <t>4,26</t>
  </si>
  <si>
    <t>4,22</t>
  </si>
  <si>
    <t>4,79</t>
  </si>
  <si>
    <t>4,54</t>
  </si>
  <si>
    <t>4,05</t>
  </si>
  <si>
    <t>3,78</t>
  </si>
  <si>
    <t>4,37</t>
  </si>
  <si>
    <t>5,00</t>
  </si>
  <si>
    <t>4,46</t>
  </si>
  <si>
    <t>4,81</t>
  </si>
  <si>
    <t>4,42</t>
  </si>
  <si>
    <t>4,31</t>
  </si>
  <si>
    <t>4,85</t>
  </si>
  <si>
    <t>4,38</t>
  </si>
  <si>
    <t>4,88</t>
  </si>
  <si>
    <t>6,63</t>
  </si>
  <si>
    <t>3,60</t>
  </si>
  <si>
    <t>17,16</t>
  </si>
  <si>
    <t>18,62</t>
  </si>
  <si>
    <t>20,90</t>
  </si>
  <si>
    <t>2,94</t>
  </si>
  <si>
    <t>2,78</t>
  </si>
  <si>
    <t>5,76</t>
  </si>
  <si>
    <t>4,16</t>
  </si>
  <si>
    <t>0,80</t>
  </si>
  <si>
    <t>9,07</t>
  </si>
  <si>
    <t>15,95</t>
  </si>
  <si>
    <t>11,47</t>
  </si>
  <si>
    <t>39,67</t>
  </si>
  <si>
    <t>0,75</t>
  </si>
  <si>
    <t>0,85</t>
  </si>
  <si>
    <t>3,97</t>
  </si>
  <si>
    <t>3,03</t>
  </si>
  <si>
    <t>6,90</t>
  </si>
  <si>
    <t>3,73</t>
  </si>
  <si>
    <t>9,50</t>
  </si>
  <si>
    <t>16,39</t>
  </si>
  <si>
    <t>24,62</t>
  </si>
  <si>
    <t>10,41</t>
  </si>
  <si>
    <t>13,47</t>
  </si>
  <si>
    <t>16,96</t>
  </si>
  <si>
    <t>27,52</t>
  </si>
  <si>
    <t>31,74</t>
  </si>
  <si>
    <t>38,59</t>
  </si>
  <si>
    <t>289,48</t>
  </si>
  <si>
    <t>11,42</t>
  </si>
  <si>
    <t>15,32</t>
  </si>
  <si>
    <t>22,68</t>
  </si>
  <si>
    <t>26,02</t>
  </si>
  <si>
    <t>150,16</t>
  </si>
  <si>
    <t>202,27</t>
  </si>
  <si>
    <t>413,52</t>
  </si>
  <si>
    <t>17,12</t>
  </si>
  <si>
    <t>20,59</t>
  </si>
  <si>
    <t>30,39</t>
  </si>
  <si>
    <t>34,86</t>
  </si>
  <si>
    <t>51,72</t>
  </si>
  <si>
    <t>201,28</t>
  </si>
  <si>
    <t>271,12</t>
  </si>
  <si>
    <t>3,81</t>
  </si>
  <si>
    <t>26,84</t>
  </si>
  <si>
    <t>27,21</t>
  </si>
  <si>
    <t>39,10</t>
  </si>
  <si>
    <t>1,48</t>
  </si>
  <si>
    <t>6,52</t>
  </si>
  <si>
    <t>6,76</t>
  </si>
  <si>
    <t>55,19</t>
  </si>
  <si>
    <t>43,19</t>
  </si>
  <si>
    <t>26,12</t>
  </si>
  <si>
    <t>59,33</t>
  </si>
  <si>
    <t>17,07</t>
  </si>
  <si>
    <t>37,58</t>
  </si>
  <si>
    <t>31,23</t>
  </si>
  <si>
    <t>12,18</t>
  </si>
  <si>
    <t>6,08</t>
  </si>
  <si>
    <t>16,01</t>
  </si>
  <si>
    <t>13,07</t>
  </si>
  <si>
    <t>98,04</t>
  </si>
  <si>
    <t>43,76</t>
  </si>
  <si>
    <t>42,01</t>
  </si>
  <si>
    <t>62,70</t>
  </si>
  <si>
    <t>13,43</t>
  </si>
  <si>
    <t>2,14</t>
  </si>
  <si>
    <t>5,30</t>
  </si>
  <si>
    <t>15,19</t>
  </si>
  <si>
    <t>20,42</t>
  </si>
  <si>
    <t>10,91</t>
  </si>
  <si>
    <t>5,05</t>
  </si>
  <si>
    <t>11,39</t>
  </si>
  <si>
    <t>4,89</t>
  </si>
  <si>
    <t>121,43</t>
  </si>
  <si>
    <t>5,38</t>
  </si>
  <si>
    <t>1.912,92</t>
  </si>
  <si>
    <t>0,95</t>
  </si>
  <si>
    <t>32,00</t>
  </si>
  <si>
    <t>1,54</t>
  </si>
  <si>
    <t>9,21</t>
  </si>
  <si>
    <t>1.623,65</t>
  </si>
  <si>
    <t>9,51</t>
  </si>
  <si>
    <t>1.601,26</t>
  </si>
  <si>
    <t>733,85</t>
  </si>
  <si>
    <t>9,91</t>
  </si>
  <si>
    <t>1.747,26</t>
  </si>
  <si>
    <t>8,93</t>
  </si>
  <si>
    <t>9,23</t>
  </si>
  <si>
    <t>1.627,42</t>
  </si>
  <si>
    <t>8,72</t>
  </si>
  <si>
    <t>1.535,82</t>
  </si>
  <si>
    <t>1,70</t>
  </si>
  <si>
    <t>5,29</t>
  </si>
  <si>
    <t>3,19</t>
  </si>
  <si>
    <t>1,28</t>
  </si>
  <si>
    <t>30,53</t>
  </si>
  <si>
    <t>52,50</t>
  </si>
  <si>
    <t>2,15</t>
  </si>
  <si>
    <t>9.500,00</t>
  </si>
  <si>
    <t>2.161,07</t>
  </si>
  <si>
    <t>40,79</t>
  </si>
  <si>
    <t>1,80</t>
  </si>
  <si>
    <t>1,07</t>
  </si>
  <si>
    <t>1,11</t>
  </si>
  <si>
    <t>1,57</t>
  </si>
  <si>
    <t>1,98</t>
  </si>
  <si>
    <t>8,31</t>
  </si>
  <si>
    <t>0,99</t>
  </si>
  <si>
    <t>6,43</t>
  </si>
  <si>
    <t>11,27</t>
  </si>
  <si>
    <t>21,29</t>
  </si>
  <si>
    <t>67,70</t>
  </si>
  <si>
    <t>103,99</t>
  </si>
  <si>
    <t>2,69</t>
  </si>
  <si>
    <t>4,11</t>
  </si>
  <si>
    <t>7,03</t>
  </si>
  <si>
    <t>8,45</t>
  </si>
  <si>
    <t>16,69</t>
  </si>
  <si>
    <t>34,21</t>
  </si>
  <si>
    <t>43,39</t>
  </si>
  <si>
    <t>5,17</t>
  </si>
  <si>
    <t>2,00</t>
  </si>
  <si>
    <t>5,37</t>
  </si>
  <si>
    <t>6,61</t>
  </si>
  <si>
    <t>22,29</t>
  </si>
  <si>
    <t>1,35</t>
  </si>
  <si>
    <t>3,76</t>
  </si>
  <si>
    <t>6,27</t>
  </si>
  <si>
    <t>42,38</t>
  </si>
  <si>
    <t>0,48</t>
  </si>
  <si>
    <t>8,65</t>
  </si>
  <si>
    <t>52,43</t>
  </si>
  <si>
    <t>62,08</t>
  </si>
  <si>
    <t>78,71</t>
  </si>
  <si>
    <t>96,56</t>
  </si>
  <si>
    <t>102,10</t>
  </si>
  <si>
    <t>127,47</t>
  </si>
  <si>
    <t>119,92</t>
  </si>
  <si>
    <t>148,27</t>
  </si>
  <si>
    <t>78,17</t>
  </si>
  <si>
    <t>51,05</t>
  </si>
  <si>
    <t>92,91</t>
  </si>
  <si>
    <t>993,45</t>
  </si>
  <si>
    <t>11,59</t>
  </si>
  <si>
    <t>2.041,67</t>
  </si>
  <si>
    <t>178.304,23</t>
  </si>
  <si>
    <t>4.656,07</t>
  </si>
  <si>
    <t>7.202,36</t>
  </si>
  <si>
    <t>2.215,94</t>
  </si>
  <si>
    <t>3.756,33</t>
  </si>
  <si>
    <t>4.985,38</t>
  </si>
  <si>
    <t>AR-CONDICIONADO FRIO SPLITAO INVERTER 30 TR</t>
  </si>
  <si>
    <t>AR-CONDICIONADO FRIO SPLITAO MODULAR 10 TR</t>
  </si>
  <si>
    <t>AR-CONDICIONADO FRIO SPLITAO MODULAR 15 TR</t>
  </si>
  <si>
    <t>AR-CONDICIONADO FRIO SPLITAO MODULAR 20 TR</t>
  </si>
  <si>
    <t>AR-CONDICIONADO QUENTE/FRIO SPLIT CASSETE (TETO)  4 VIAS 24000 BTU/H</t>
  </si>
  <si>
    <t>AR-CONDICIONADO QUENTE/FRIO SPLIT CASSETE (TETO)  4 VIAS 30000 BTU/H</t>
  </si>
  <si>
    <t>AR-CONDICIONADO QUENTE/FRIO SPLIT CASSETE (TETO)  4 VIAS 36000 BTU/H</t>
  </si>
  <si>
    <t>AR-CONDICIONADO QUENTE/FRIO SPLIT CASSETE (TETO)  4 VIAS 48000 BTU/H</t>
  </si>
  <si>
    <t>AR-CONDICIONADO QUENTE/FRIO SPLIT CASSETE (TETO)  4 VIAS 60000 BTU/H</t>
  </si>
  <si>
    <t>AR-CONDICIONADO QUENTE/FRIO SPLIT CASSETE (TETO) 4 VIAS 18000 BTU/H</t>
  </si>
  <si>
    <t>AR-CONDICIONADO QUENTE/FRIO SPLIT HI-WALL (PAREDE) 12000 BTU/H</t>
  </si>
  <si>
    <t>AR-CONDICIONADO QUENTE/FRIO SPLIT HI-WALL (PAREDE) 18000 BTU/H</t>
  </si>
  <si>
    <t>AR-CONDICIONADO QUENTE/FRIO SPLIT HI-WALL (PAREDE) 24000 BTU/H</t>
  </si>
  <si>
    <t>AR-CONDICIONADO QUENTE/FRIO SPLIT HI-WALL (PAREDE) 7000 BTU/H</t>
  </si>
  <si>
    <t>AR-CONDICIONADO QUENTE/FRIO SPLIT HI-WALL (PAREDE) 9000 BTU/H</t>
  </si>
  <si>
    <t>13,97</t>
  </si>
  <si>
    <t>14,35</t>
  </si>
  <si>
    <t>17,58</t>
  </si>
  <si>
    <t>0,93</t>
  </si>
  <si>
    <t>12,63</t>
  </si>
  <si>
    <t>11,58</t>
  </si>
  <si>
    <t>13,08</t>
  </si>
  <si>
    <t>13,39</t>
  </si>
  <si>
    <t>0,36</t>
  </si>
  <si>
    <t>14,48</t>
  </si>
  <si>
    <t>17,70</t>
  </si>
  <si>
    <t>0,17</t>
  </si>
  <si>
    <t>11,50</t>
  </si>
  <si>
    <t>8,43</t>
  </si>
  <si>
    <t>58,00</t>
  </si>
  <si>
    <t>60,00</t>
  </si>
  <si>
    <t>33,75</t>
  </si>
  <si>
    <t>0,76</t>
  </si>
  <si>
    <t>2,32</t>
  </si>
  <si>
    <t>3,44</t>
  </si>
  <si>
    <t>0,69</t>
  </si>
  <si>
    <t>2,58</t>
  </si>
  <si>
    <t>3,29</t>
  </si>
  <si>
    <t>2,33</t>
  </si>
  <si>
    <t>2,12</t>
  </si>
  <si>
    <t>3,92</t>
  </si>
  <si>
    <t>5,04</t>
  </si>
  <si>
    <t>0,73</t>
  </si>
  <si>
    <t>0,59</t>
  </si>
  <si>
    <t>413,74</t>
  </si>
  <si>
    <t>27,69</t>
  </si>
  <si>
    <t>15,96</t>
  </si>
  <si>
    <t>9,12</t>
  </si>
  <si>
    <t>14,42</t>
  </si>
  <si>
    <t>10,08</t>
  </si>
  <si>
    <t>21,44</t>
  </si>
  <si>
    <t>16,59</t>
  </si>
  <si>
    <t>38,74</t>
  </si>
  <si>
    <t>27,74</t>
  </si>
  <si>
    <t>49,92</t>
  </si>
  <si>
    <t>42,37</t>
  </si>
  <si>
    <t>65,00</t>
  </si>
  <si>
    <t>11.445,67</t>
  </si>
  <si>
    <t>74,59</t>
  </si>
  <si>
    <t>13.134,21</t>
  </si>
  <si>
    <t>88,37</t>
  </si>
  <si>
    <t>15.560,72</t>
  </si>
  <si>
    <t>0,43</t>
  </si>
  <si>
    <t>0,91</t>
  </si>
  <si>
    <t>1,01</t>
  </si>
  <si>
    <t>0,51</t>
  </si>
  <si>
    <t>1,88</t>
  </si>
  <si>
    <t>1,33</t>
  </si>
  <si>
    <t>0,33</t>
  </si>
  <si>
    <t>3,43</t>
  </si>
  <si>
    <t>0,38</t>
  </si>
  <si>
    <t>3,79</t>
  </si>
  <si>
    <t>6,54</t>
  </si>
  <si>
    <t>15,90</t>
  </si>
  <si>
    <t>2.804,04</t>
  </si>
  <si>
    <t>46,81</t>
  </si>
  <si>
    <t>22,00</t>
  </si>
  <si>
    <t>32,13</t>
  </si>
  <si>
    <t>8,37</t>
  </si>
  <si>
    <t>1.476,38</t>
  </si>
  <si>
    <t>14,64</t>
  </si>
  <si>
    <t>1.678,94</t>
  </si>
  <si>
    <t>12,19</t>
  </si>
  <si>
    <t>2.150,52</t>
  </si>
  <si>
    <t>9,29</t>
  </si>
  <si>
    <t>1.640,77</t>
  </si>
  <si>
    <t>6,49</t>
  </si>
  <si>
    <t>1.146,71</t>
  </si>
  <si>
    <t>1.573,24</t>
  </si>
  <si>
    <t>8,17</t>
  </si>
  <si>
    <t>1.443,62</t>
  </si>
  <si>
    <t>22,19</t>
  </si>
  <si>
    <t>3.910,61</t>
  </si>
  <si>
    <t>38,31</t>
  </si>
  <si>
    <t>1.965,05</t>
  </si>
  <si>
    <t>11,15</t>
  </si>
  <si>
    <t>297,96</t>
  </si>
  <si>
    <t>111,75</t>
  </si>
  <si>
    <t>149,56</t>
  </si>
  <si>
    <t>435,09</t>
  </si>
  <si>
    <t>556,75</t>
  </si>
  <si>
    <t>418,15</t>
  </si>
  <si>
    <t>9,96</t>
  </si>
  <si>
    <t>5,41</t>
  </si>
  <si>
    <t>153,00</t>
  </si>
  <si>
    <t>203,45</t>
  </si>
  <si>
    <t>294,76</t>
  </si>
  <si>
    <t>149,55</t>
  </si>
  <si>
    <t>177,84</t>
  </si>
  <si>
    <t>415,59</t>
  </si>
  <si>
    <t>96,90</t>
  </si>
  <si>
    <t>121,46</t>
  </si>
  <si>
    <t>273,72</t>
  </si>
  <si>
    <t>662,16</t>
  </si>
  <si>
    <t>829,65</t>
  </si>
  <si>
    <t>107,44</t>
  </si>
  <si>
    <t>900,38</t>
  </si>
  <si>
    <t>6,84</t>
  </si>
  <si>
    <t>290,12</t>
  </si>
  <si>
    <t>398,81</t>
  </si>
  <si>
    <t>457,69</t>
  </si>
  <si>
    <t>495,21</t>
  </si>
  <si>
    <t>488,21</t>
  </si>
  <si>
    <t>459,19</t>
  </si>
  <si>
    <t>175,58</t>
  </si>
  <si>
    <t>195,00</t>
  </si>
  <si>
    <t>207,92</t>
  </si>
  <si>
    <t>217,83</t>
  </si>
  <si>
    <t>68,45</t>
  </si>
  <si>
    <t>78,49</t>
  </si>
  <si>
    <t>84,90</t>
  </si>
  <si>
    <t>88,90</t>
  </si>
  <si>
    <t>5,61</t>
  </si>
  <si>
    <t>21,53</t>
  </si>
  <si>
    <t>10,60</t>
  </si>
  <si>
    <t>6,50</t>
  </si>
  <si>
    <t>9,92</t>
  </si>
  <si>
    <t>28,38</t>
  </si>
  <si>
    <t>14,19</t>
  </si>
  <si>
    <t>55,46</t>
  </si>
  <si>
    <t>21,26</t>
  </si>
  <si>
    <t>17,96</t>
  </si>
  <si>
    <t>2,88</t>
  </si>
  <si>
    <t>16,13</t>
  </si>
  <si>
    <t>756,98</t>
  </si>
  <si>
    <t>355,15</t>
  </si>
  <si>
    <t>36,25</t>
  </si>
  <si>
    <t>7,53</t>
  </si>
  <si>
    <t>BASE UNIPOLAR PARA FUSIVEL NH1, CORRENTE NOMINAL DE 250 A, SEM CAPA</t>
  </si>
  <si>
    <t>68,36</t>
  </si>
  <si>
    <t>72,66</t>
  </si>
  <si>
    <t>39,50</t>
  </si>
  <si>
    <t>14,40</t>
  </si>
  <si>
    <t>2.536,17</t>
  </si>
  <si>
    <t>0,49</t>
  </si>
  <si>
    <t>0,35</t>
  </si>
  <si>
    <t>0,52</t>
  </si>
  <si>
    <t>0,65</t>
  </si>
  <si>
    <t>2,08</t>
  </si>
  <si>
    <t>1,27</t>
  </si>
  <si>
    <t>2,63</t>
  </si>
  <si>
    <t>2,86</t>
  </si>
  <si>
    <t>3,28</t>
  </si>
  <si>
    <t>2,20</t>
  </si>
  <si>
    <t>2,05</t>
  </si>
  <si>
    <t>2,30</t>
  </si>
  <si>
    <t>2,49</t>
  </si>
  <si>
    <t>3,01</t>
  </si>
  <si>
    <t>3,08</t>
  </si>
  <si>
    <t>2,52</t>
  </si>
  <si>
    <t>2,57</t>
  </si>
  <si>
    <t>2,71</t>
  </si>
  <si>
    <t>4,00</t>
  </si>
  <si>
    <t>4,44</t>
  </si>
  <si>
    <t>5,68</t>
  </si>
  <si>
    <t>3,57</t>
  </si>
  <si>
    <t>1,72</t>
  </si>
  <si>
    <t>5,71</t>
  </si>
  <si>
    <t>74,43</t>
  </si>
  <si>
    <t>41,66</t>
  </si>
  <si>
    <t>433,04</t>
  </si>
  <si>
    <t>15,48</t>
  </si>
  <si>
    <t>23,06</t>
  </si>
  <si>
    <t>1,40</t>
  </si>
  <si>
    <t>1,43</t>
  </si>
  <si>
    <t>1,44</t>
  </si>
  <si>
    <t>2,50</t>
  </si>
  <si>
    <t>1,92</t>
  </si>
  <si>
    <t>2,09</t>
  </si>
  <si>
    <t>2,70</t>
  </si>
  <si>
    <t>1,78</t>
  </si>
  <si>
    <t>15,65</t>
  </si>
  <si>
    <t>15,81</t>
  </si>
  <si>
    <t>48,75</t>
  </si>
  <si>
    <t>49,86</t>
  </si>
  <si>
    <t>41,00</t>
  </si>
  <si>
    <t>36,56</t>
  </si>
  <si>
    <t>16,85</t>
  </si>
  <si>
    <t>1.281,42</t>
  </si>
  <si>
    <t>1.077,44</t>
  </si>
  <si>
    <t>439,07</t>
  </si>
  <si>
    <t>6.344,52</t>
  </si>
  <si>
    <t>427,32</t>
  </si>
  <si>
    <t>666,87</t>
  </si>
  <si>
    <t>730,14</t>
  </si>
  <si>
    <t>720,32</t>
  </si>
  <si>
    <t>4.039,37</t>
  </si>
  <si>
    <t>1.873,02</t>
  </si>
  <si>
    <t>3.799,98</t>
  </si>
  <si>
    <t>772,18</t>
  </si>
  <si>
    <t>109.152,60</t>
  </si>
  <si>
    <t>17,02</t>
  </si>
  <si>
    <t>14,67</t>
  </si>
  <si>
    <t>37,15</t>
  </si>
  <si>
    <t>61,92</t>
  </si>
  <si>
    <t>14,47</t>
  </si>
  <si>
    <t>0,37</t>
  </si>
  <si>
    <t>0,61</t>
  </si>
  <si>
    <t>0,10</t>
  </si>
  <si>
    <t>0,20</t>
  </si>
  <si>
    <t>0,29</t>
  </si>
  <si>
    <t>2,51</t>
  </si>
  <si>
    <t>8,61</t>
  </si>
  <si>
    <t>14,69</t>
  </si>
  <si>
    <t>20,72</t>
  </si>
  <si>
    <t>64,58</t>
  </si>
  <si>
    <t>12,76</t>
  </si>
  <si>
    <t>10,02</t>
  </si>
  <si>
    <t>9,81</t>
  </si>
  <si>
    <t>6,17</t>
  </si>
  <si>
    <t>27,56</t>
  </si>
  <si>
    <t>17,13</t>
  </si>
  <si>
    <t>40,63</t>
  </si>
  <si>
    <t>39,49</t>
  </si>
  <si>
    <t>39,69</t>
  </si>
  <si>
    <t>75,06</t>
  </si>
  <si>
    <t>205,45</t>
  </si>
  <si>
    <t>217,08</t>
  </si>
  <si>
    <t>232,87</t>
  </si>
  <si>
    <t>0,82</t>
  </si>
  <si>
    <t>1,73</t>
  </si>
  <si>
    <t>3,06</t>
  </si>
  <si>
    <t>5,74</t>
  </si>
  <si>
    <t>14,18</t>
  </si>
  <si>
    <t>11,44</t>
  </si>
  <si>
    <t>28,72</t>
  </si>
  <si>
    <t>3,18</t>
  </si>
  <si>
    <t>3,88</t>
  </si>
  <si>
    <t>4,25</t>
  </si>
  <si>
    <t>7,27</t>
  </si>
  <si>
    <t>9,06</t>
  </si>
  <si>
    <t>9,30</t>
  </si>
  <si>
    <t>10,76</t>
  </si>
  <si>
    <t>12,87</t>
  </si>
  <si>
    <t>17,59</t>
  </si>
  <si>
    <t>2,42</t>
  </si>
  <si>
    <t>10,69</t>
  </si>
  <si>
    <t>11,17</t>
  </si>
  <si>
    <t>11,82</t>
  </si>
  <si>
    <t>10,58</t>
  </si>
  <si>
    <t>8,70</t>
  </si>
  <si>
    <t>3,13</t>
  </si>
  <si>
    <t>35,09</t>
  </si>
  <si>
    <t>36,66</t>
  </si>
  <si>
    <t>37,81</t>
  </si>
  <si>
    <t>33,77</t>
  </si>
  <si>
    <t>19,49</t>
  </si>
  <si>
    <t>20,86</t>
  </si>
  <si>
    <t>22,86</t>
  </si>
  <si>
    <t>23,78</t>
  </si>
  <si>
    <t>41,96</t>
  </si>
  <si>
    <t>42,29</t>
  </si>
  <si>
    <t>34,15</t>
  </si>
  <si>
    <t>40,12</t>
  </si>
  <si>
    <t>66,93</t>
  </si>
  <si>
    <t>68,55</t>
  </si>
  <si>
    <t>65,03</t>
  </si>
  <si>
    <t>2,59</t>
  </si>
  <si>
    <t>1,99</t>
  </si>
  <si>
    <t>23,88</t>
  </si>
  <si>
    <t>31,93</t>
  </si>
  <si>
    <t>4,20</t>
  </si>
  <si>
    <t>1,15</t>
  </si>
  <si>
    <t>1,04</t>
  </si>
  <si>
    <t>0,68</t>
  </si>
  <si>
    <t>3,14</t>
  </si>
  <si>
    <t>0,64</t>
  </si>
  <si>
    <t>4,21</t>
  </si>
  <si>
    <t>5,92</t>
  </si>
  <si>
    <t>6,04</t>
  </si>
  <si>
    <t>5,94</t>
  </si>
  <si>
    <t>2,73</t>
  </si>
  <si>
    <t>7,78</t>
  </si>
  <si>
    <t>3,85</t>
  </si>
  <si>
    <t>2,60</t>
  </si>
  <si>
    <t>8,57</t>
  </si>
  <si>
    <t>4,95</t>
  </si>
  <si>
    <t>16,35</t>
  </si>
  <si>
    <t>8,44</t>
  </si>
  <si>
    <t>32,60</t>
  </si>
  <si>
    <t>2,02</t>
  </si>
  <si>
    <t>24,39</t>
  </si>
  <si>
    <t>35,45</t>
  </si>
  <si>
    <t>21,06</t>
  </si>
  <si>
    <t>24,43</t>
  </si>
  <si>
    <t>18,58</t>
  </si>
  <si>
    <t>10,00</t>
  </si>
  <si>
    <t>20,82</t>
  </si>
  <si>
    <t>20,99</t>
  </si>
  <si>
    <t>20,65</t>
  </si>
  <si>
    <t>21,33</t>
  </si>
  <si>
    <t>23,38</t>
  </si>
  <si>
    <t>52,99</t>
  </si>
  <si>
    <t>67,38</t>
  </si>
  <si>
    <t>6,86</t>
  </si>
  <si>
    <t>81,03</t>
  </si>
  <si>
    <t>10,59</t>
  </si>
  <si>
    <t>139,63</t>
  </si>
  <si>
    <t>14,63</t>
  </si>
  <si>
    <t>20,38</t>
  </si>
  <si>
    <t>234,49</t>
  </si>
  <si>
    <t>40,45</t>
  </si>
  <si>
    <t>21,93</t>
  </si>
  <si>
    <t>33,13</t>
  </si>
  <si>
    <t>37,47</t>
  </si>
  <si>
    <t>54,25</t>
  </si>
  <si>
    <t>60,55</t>
  </si>
  <si>
    <t>68,53</t>
  </si>
  <si>
    <t>4,86</t>
  </si>
  <si>
    <t>66,28</t>
  </si>
  <si>
    <t>7,46</t>
  </si>
  <si>
    <t>1,55</t>
  </si>
  <si>
    <t>106,98</t>
  </si>
  <si>
    <t>11,36</t>
  </si>
  <si>
    <t>15,67</t>
  </si>
  <si>
    <t>2,22</t>
  </si>
  <si>
    <t>30,93</t>
  </si>
  <si>
    <t>52,93</t>
  </si>
  <si>
    <t>CABO DE COBRE, FLEXIVEL, CLASSE 4 OU 5, ISOLACAO EM PVC/A, ANTICHAMA BWF-B, 1 CONDUTOR, 450/750 V, SECAO NOMINAL 150 MM2</t>
  </si>
  <si>
    <t>6,88</t>
  </si>
  <si>
    <t>11,03</t>
  </si>
  <si>
    <t>22,27</t>
  </si>
  <si>
    <t>2,61</t>
  </si>
  <si>
    <t>31,32</t>
  </si>
  <si>
    <t>198,97</t>
  </si>
  <si>
    <t>0,63</t>
  </si>
  <si>
    <t>7,40</t>
  </si>
  <si>
    <t>1,63</t>
  </si>
  <si>
    <t>11,32</t>
  </si>
  <si>
    <t>130,06</t>
  </si>
  <si>
    <t>15,38</t>
  </si>
  <si>
    <t>2,39</t>
  </si>
  <si>
    <t>21,82</t>
  </si>
  <si>
    <t>208,49</t>
  </si>
  <si>
    <t>30,14</t>
  </si>
  <si>
    <t>40,83</t>
  </si>
  <si>
    <t>9,94</t>
  </si>
  <si>
    <t>4,43</t>
  </si>
  <si>
    <t>2,74</t>
  </si>
  <si>
    <t>13,71</t>
  </si>
  <si>
    <t>6,36</t>
  </si>
  <si>
    <t>9,01</t>
  </si>
  <si>
    <t>3,50</t>
  </si>
  <si>
    <t>18,85</t>
  </si>
  <si>
    <t>8,12</t>
  </si>
  <si>
    <t>2,85</t>
  </si>
  <si>
    <t>175,25</t>
  </si>
  <si>
    <t>23,75</t>
  </si>
  <si>
    <t>73,29</t>
  </si>
  <si>
    <t>9,16</t>
  </si>
  <si>
    <t>134,81</t>
  </si>
  <si>
    <t>0,84</t>
  </si>
  <si>
    <t>1,46</t>
  </si>
  <si>
    <t>2,26</t>
  </si>
  <si>
    <t>3,87</t>
  </si>
  <si>
    <t>8,75</t>
  </si>
  <si>
    <t>16,95</t>
  </si>
  <si>
    <t>23,08</t>
  </si>
  <si>
    <t>40,97</t>
  </si>
  <si>
    <t>19,76</t>
  </si>
  <si>
    <t>26,81</t>
  </si>
  <si>
    <t>18,81</t>
  </si>
  <si>
    <t>118,19</t>
  </si>
  <si>
    <t>13,54</t>
  </si>
  <si>
    <t>931,31</t>
  </si>
  <si>
    <t>5,19</t>
  </si>
  <si>
    <t>4,77</t>
  </si>
  <si>
    <t>6,03</t>
  </si>
  <si>
    <t>2,56</t>
  </si>
  <si>
    <t>211,15</t>
  </si>
  <si>
    <t>159,07</t>
  </si>
  <si>
    <t>290,19</t>
  </si>
  <si>
    <t>2.802,97</t>
  </si>
  <si>
    <t>470,84</t>
  </si>
  <si>
    <t>606,94</t>
  </si>
  <si>
    <t>1.351,75</t>
  </si>
  <si>
    <t>100,34</t>
  </si>
  <si>
    <t>27,22</t>
  </si>
  <si>
    <t>282,35</t>
  </si>
  <si>
    <t>200,45</t>
  </si>
  <si>
    <t>253,55</t>
  </si>
  <si>
    <t>210,00</t>
  </si>
  <si>
    <t>256,53</t>
  </si>
  <si>
    <t>14,71</t>
  </si>
  <si>
    <t>28,41</t>
  </si>
  <si>
    <t>16,70</t>
  </si>
  <si>
    <t>45,71</t>
  </si>
  <si>
    <t>49,53</t>
  </si>
  <si>
    <t>60,44</t>
  </si>
  <si>
    <t>3,04</t>
  </si>
  <si>
    <t>50,45</t>
  </si>
  <si>
    <t>9,14</t>
  </si>
  <si>
    <t>54,28</t>
  </si>
  <si>
    <t>149,85</t>
  </si>
  <si>
    <t>19,83</t>
  </si>
  <si>
    <t>8,47</t>
  </si>
  <si>
    <t>8,59</t>
  </si>
  <si>
    <t>20,00</t>
  </si>
  <si>
    <t>21,73</t>
  </si>
  <si>
    <t>27,04</t>
  </si>
  <si>
    <t>31,11</t>
  </si>
  <si>
    <t>55,92</t>
  </si>
  <si>
    <t>656,76</t>
  </si>
  <si>
    <t>354,01</t>
  </si>
  <si>
    <t>0,58</t>
  </si>
  <si>
    <t>11,49</t>
  </si>
  <si>
    <t>2.024,66</t>
  </si>
  <si>
    <t>12,69</t>
  </si>
  <si>
    <t>1.990,20</t>
  </si>
  <si>
    <t>25,40</t>
  </si>
  <si>
    <t>37,92</t>
  </si>
  <si>
    <t>40,13</t>
  </si>
  <si>
    <t>25,28</t>
  </si>
  <si>
    <t>18,96</t>
  </si>
  <si>
    <t>15,76</t>
  </si>
  <si>
    <t>18,30</t>
  </si>
  <si>
    <t>35,51</t>
  </si>
  <si>
    <t>42,71</t>
  </si>
  <si>
    <t>1,42</t>
  </si>
  <si>
    <t>75,20</t>
  </si>
  <si>
    <t>10,22</t>
  </si>
  <si>
    <t>12,07</t>
  </si>
  <si>
    <t>3,38</t>
  </si>
  <si>
    <t>2,82</t>
  </si>
  <si>
    <t>1,37</t>
  </si>
  <si>
    <t>2,01</t>
  </si>
  <si>
    <t>1,09</t>
  </si>
  <si>
    <t>1,89</t>
  </si>
  <si>
    <t>1,94</t>
  </si>
  <si>
    <t>2,65</t>
  </si>
  <si>
    <t>33,10</t>
  </si>
  <si>
    <t>3,05</t>
  </si>
  <si>
    <t>35,47</t>
  </si>
  <si>
    <t>20,85</t>
  </si>
  <si>
    <t>32,98</t>
  </si>
  <si>
    <t>55,75</t>
  </si>
  <si>
    <t>35,23</t>
  </si>
  <si>
    <t>19,95</t>
  </si>
  <si>
    <t>7,39</t>
  </si>
  <si>
    <t>44,76</t>
  </si>
  <si>
    <t>6,22</t>
  </si>
  <si>
    <t>11,83</t>
  </si>
  <si>
    <t>9,58</t>
  </si>
  <si>
    <t>3,33</t>
  </si>
  <si>
    <t>3,23</t>
  </si>
  <si>
    <t>30,82</t>
  </si>
  <si>
    <t>17,09</t>
  </si>
  <si>
    <t>4,30</t>
  </si>
  <si>
    <t>43,94</t>
  </si>
  <si>
    <t>73,50</t>
  </si>
  <si>
    <t>4,60</t>
  </si>
  <si>
    <t>1,05</t>
  </si>
  <si>
    <t>1,61</t>
  </si>
  <si>
    <t>23,61</t>
  </si>
  <si>
    <t>12,09</t>
  </si>
  <si>
    <t>60,19</t>
  </si>
  <si>
    <t>8,16</t>
  </si>
  <si>
    <t>6,57</t>
  </si>
  <si>
    <t>2,91</t>
  </si>
  <si>
    <t>4,97</t>
  </si>
  <si>
    <t>59,39</t>
  </si>
  <si>
    <t>1,47</t>
  </si>
  <si>
    <t>5,39</t>
  </si>
  <si>
    <t>8,23</t>
  </si>
  <si>
    <t>15,21</t>
  </si>
  <si>
    <t>5,86</t>
  </si>
  <si>
    <t>16,77</t>
  </si>
  <si>
    <t>12,90</t>
  </si>
  <si>
    <t>100,13</t>
  </si>
  <si>
    <t>170,13</t>
  </si>
  <si>
    <t>22,67</t>
  </si>
  <si>
    <t>41,11</t>
  </si>
  <si>
    <t>1.328,94</t>
  </si>
  <si>
    <t>12,08</t>
  </si>
  <si>
    <t>2.129,43</t>
  </si>
  <si>
    <t>22,38</t>
  </si>
  <si>
    <t>29,26</t>
  </si>
  <si>
    <t>39,20</t>
  </si>
  <si>
    <t>6,95</t>
  </si>
  <si>
    <t>1.226,05</t>
  </si>
  <si>
    <t>4,53</t>
  </si>
  <si>
    <t>889,69</t>
  </si>
  <si>
    <t>593,12</t>
  </si>
  <si>
    <t>6,09</t>
  </si>
  <si>
    <t>7,43</t>
  </si>
  <si>
    <t>6,65</t>
  </si>
  <si>
    <t>7,17</t>
  </si>
  <si>
    <t>7,91</t>
  </si>
  <si>
    <t>7,73</t>
  </si>
  <si>
    <t>9,72</t>
  </si>
  <si>
    <t>9,45</t>
  </si>
  <si>
    <t>7,14</t>
  </si>
  <si>
    <t>CHAPA DE ACO GALVANIZADA BITOLA GSG 20, E = 0,95 MM (7,60 KG/M2)</t>
  </si>
  <si>
    <t>8,80</t>
  </si>
  <si>
    <t>CHAPA DE ACO GALVANIZADA BITOLA GSG 24, E = 0,65 MM (5,20 KG/M2)</t>
  </si>
  <si>
    <t>CHAPA DE ACO GROSSA, ASTM A36, E = 1 " (25,40 MM) 199,18 KG/M2</t>
  </si>
  <si>
    <t>7,05</t>
  </si>
  <si>
    <t>7,33</t>
  </si>
  <si>
    <t>6,13</t>
  </si>
  <si>
    <t>8,68</t>
  </si>
  <si>
    <t>17,00</t>
  </si>
  <si>
    <t>32,75</t>
  </si>
  <si>
    <t>34,34</t>
  </si>
  <si>
    <t>30,76</t>
  </si>
  <si>
    <t>23,16</t>
  </si>
  <si>
    <t>22,94</t>
  </si>
  <si>
    <t>20,79</t>
  </si>
  <si>
    <t>24,03</t>
  </si>
  <si>
    <t>23,15</t>
  </si>
  <si>
    <t>19,65</t>
  </si>
  <si>
    <t>41,40</t>
  </si>
  <si>
    <t>17,63</t>
  </si>
  <si>
    <t>31,30</t>
  </si>
  <si>
    <t>38,15</t>
  </si>
  <si>
    <t>41,27</t>
  </si>
  <si>
    <t>52,54</t>
  </si>
  <si>
    <t>58,59</t>
  </si>
  <si>
    <t>66,77</t>
  </si>
  <si>
    <t>17,19</t>
  </si>
  <si>
    <t>21,24</t>
  </si>
  <si>
    <t>21,67</t>
  </si>
  <si>
    <t>25,90</t>
  </si>
  <si>
    <t>48,25</t>
  </si>
  <si>
    <t>22,20</t>
  </si>
  <si>
    <t>30,18</t>
  </si>
  <si>
    <t>15,69</t>
  </si>
  <si>
    <t>20,51</t>
  </si>
  <si>
    <t>22,57</t>
  </si>
  <si>
    <t>24,63</t>
  </si>
  <si>
    <t>30,57</t>
  </si>
  <si>
    <t>16,93</t>
  </si>
  <si>
    <t>17,28</t>
  </si>
  <si>
    <t>10,38</t>
  </si>
  <si>
    <t>13,95</t>
  </si>
  <si>
    <t>CHAPA PARA EMENDA DE VIGA, EM ACO GROSSO, QUALIDADE ESTRUTURAL, BITOLA 3/16 ", E= 4,75 MM, 4 FUROS, LARGURA 45 MM, COMPRIMENTO 500 MM</t>
  </si>
  <si>
    <t>38,67</t>
  </si>
  <si>
    <t>7,87</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</si>
  <si>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</si>
  <si>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</si>
  <si>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</si>
  <si>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</si>
  <si>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</si>
  <si>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</si>
  <si>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11,99</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</si>
  <si>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</si>
  <si>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</si>
  <si>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</si>
  <si>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9,46</t>
  </si>
  <si>
    <t>4,90</t>
  </si>
  <si>
    <t>10,75</t>
  </si>
  <si>
    <t>CHUMBADOR, DIAMETRO 1/4" COM PARAFUSO 1/4" X 40 MM</t>
  </si>
  <si>
    <t>0,55</t>
  </si>
  <si>
    <t>2,75</t>
  </si>
  <si>
    <t>10,21</t>
  </si>
  <si>
    <t>0,46</t>
  </si>
  <si>
    <t>23,45</t>
  </si>
  <si>
    <t>22,59</t>
  </si>
  <si>
    <t>0,45</t>
  </si>
  <si>
    <t>15,04</t>
  </si>
  <si>
    <t>17,92</t>
  </si>
  <si>
    <t>62,92</t>
  </si>
  <si>
    <t>8,97</t>
  </si>
  <si>
    <t>11,70</t>
  </si>
  <si>
    <t>12,01</t>
  </si>
  <si>
    <t>18,34</t>
  </si>
  <si>
    <t>9,68</t>
  </si>
  <si>
    <t>10,04</t>
  </si>
  <si>
    <t>10,88</t>
  </si>
  <si>
    <t>12,21</t>
  </si>
  <si>
    <t>14,78</t>
  </si>
  <si>
    <t>15,33</t>
  </si>
  <si>
    <t>27,86</t>
  </si>
  <si>
    <t>18,52</t>
  </si>
  <si>
    <t>23,07</t>
  </si>
  <si>
    <t>24,46</t>
  </si>
  <si>
    <t>COMPACTADOR DE SOLO A PERCUSSAO (SOQUETE), COM MOTOR GASOLINA DE 4 TEMPOS, PESO ENTRE 55 E 65 KG, FORCA DE IMPACTO DE 1.000 A 1.500 KGF, FREQUENCIA DE 600 A 700 GOLPES POR MINUTO, VELOCIDADE DE TRABALHO ENTRE 10 E 15 M/MIN, POTENCIA ENTRE 2,00 E 3,00 HP</t>
  </si>
  <si>
    <t>12.400,00</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</si>
  <si>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</si>
  <si>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6.946,14</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</si>
  <si>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</si>
  <si>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122.817,23</t>
  </si>
  <si>
    <t>10.409,70</t>
  </si>
  <si>
    <t>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t>
  </si>
  <si>
    <t>8.985,50</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</si>
  <si>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</si>
  <si>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16.169,70</t>
  </si>
  <si>
    <t>15.365,21</t>
  </si>
  <si>
    <t>66.559,17</t>
  </si>
  <si>
    <t>53.636,09</t>
  </si>
  <si>
    <t>114.827,63</t>
  </si>
  <si>
    <t>124.726,45</t>
  </si>
  <si>
    <t>45.100,00</t>
  </si>
  <si>
    <t>29.039,52</t>
  </si>
  <si>
    <t>33.772,61</t>
  </si>
  <si>
    <t>45.229,41</t>
  </si>
  <si>
    <t>1.671,29</t>
  </si>
  <si>
    <t>30,15</t>
  </si>
  <si>
    <t>15,58</t>
  </si>
  <si>
    <t>331,57</t>
  </si>
  <si>
    <t>343,85</t>
  </si>
  <si>
    <t>356,14</t>
  </si>
  <si>
    <t>363,34</t>
  </si>
  <si>
    <t>300,87</t>
  </si>
  <si>
    <t>350,00</t>
  </si>
  <si>
    <t>369,41</t>
  </si>
  <si>
    <t>368,62</t>
  </si>
  <si>
    <t>446,25</t>
  </si>
  <si>
    <t>312,54</t>
  </si>
  <si>
    <t>364,73</t>
  </si>
  <si>
    <t>391,58</t>
  </si>
  <si>
    <t>407,18</t>
  </si>
  <si>
    <t>326,42</t>
  </si>
  <si>
    <t>377,01</t>
  </si>
  <si>
    <t>411,42</t>
  </si>
  <si>
    <t>438,91</t>
  </si>
  <si>
    <t>340,35</t>
  </si>
  <si>
    <t>390,52</t>
  </si>
  <si>
    <t>355,52</t>
  </si>
  <si>
    <t>405,26</t>
  </si>
  <si>
    <t>455,61</t>
  </si>
  <si>
    <t>540,35</t>
  </si>
  <si>
    <t>693,85</t>
  </si>
  <si>
    <t>957,89</t>
  </si>
  <si>
    <t>300,21</t>
  </si>
  <si>
    <t>303,08</t>
  </si>
  <si>
    <t>6,85</t>
  </si>
  <si>
    <t>8,90</t>
  </si>
  <si>
    <t>5,23</t>
  </si>
  <si>
    <t>7,37</t>
  </si>
  <si>
    <t>122,17</t>
  </si>
  <si>
    <t>12,29</t>
  </si>
  <si>
    <t>16,34</t>
  </si>
  <si>
    <t>5,96</t>
  </si>
  <si>
    <t>10,03</t>
  </si>
  <si>
    <t>23,97</t>
  </si>
  <si>
    <t>5,97</t>
  </si>
  <si>
    <t>66,56</t>
  </si>
  <si>
    <t>110,89</t>
  </si>
  <si>
    <t>18,90</t>
  </si>
  <si>
    <t>15,01</t>
  </si>
  <si>
    <t>5,78</t>
  </si>
  <si>
    <t>9,69</t>
  </si>
  <si>
    <t>28,78</t>
  </si>
  <si>
    <t>6,16</t>
  </si>
  <si>
    <t>85,12</t>
  </si>
  <si>
    <t>132,81</t>
  </si>
  <si>
    <t>22,64</t>
  </si>
  <si>
    <t>7,06</t>
  </si>
  <si>
    <t>11,45</t>
  </si>
  <si>
    <t>30,68</t>
  </si>
  <si>
    <t>7,11</t>
  </si>
  <si>
    <t>95,78</t>
  </si>
  <si>
    <t>131,43</t>
  </si>
  <si>
    <t>70,52</t>
  </si>
  <si>
    <t>21,00</t>
  </si>
  <si>
    <t>18,00</t>
  </si>
  <si>
    <t>10,96</t>
  </si>
  <si>
    <t>32,43</t>
  </si>
  <si>
    <t>9,39</t>
  </si>
  <si>
    <t>78,87</t>
  </si>
  <si>
    <t>131,30</t>
  </si>
  <si>
    <t>6,72</t>
  </si>
  <si>
    <t>7,07</t>
  </si>
  <si>
    <t>7,90</t>
  </si>
  <si>
    <t>6,29</t>
  </si>
  <si>
    <t>7,10</t>
  </si>
  <si>
    <t>5,64</t>
  </si>
  <si>
    <t>7,08</t>
  </si>
  <si>
    <t>8,24</t>
  </si>
  <si>
    <t>10,30</t>
  </si>
  <si>
    <t>7,56</t>
  </si>
  <si>
    <t>7,81</t>
  </si>
  <si>
    <t>11,77</t>
  </si>
  <si>
    <t>8,41</t>
  </si>
  <si>
    <t>76,80</t>
  </si>
  <si>
    <t>32,33</t>
  </si>
  <si>
    <t>7,38</t>
  </si>
  <si>
    <t>10,40</t>
  </si>
  <si>
    <t>5,20</t>
  </si>
  <si>
    <t>6,79</t>
  </si>
  <si>
    <t>62,27</t>
  </si>
  <si>
    <t>26,50</t>
  </si>
  <si>
    <t>5,65</t>
  </si>
  <si>
    <t>75,08</t>
  </si>
  <si>
    <t>138,19</t>
  </si>
  <si>
    <t>16,23</t>
  </si>
  <si>
    <t>4,80</t>
  </si>
  <si>
    <t>7,09</t>
  </si>
  <si>
    <t>5,57</t>
  </si>
  <si>
    <t>4,51</t>
  </si>
  <si>
    <t>3,70</t>
  </si>
  <si>
    <t>6,07</t>
  </si>
  <si>
    <t>8,15</t>
  </si>
  <si>
    <t>2,43</t>
  </si>
  <si>
    <t>12,78</t>
  </si>
  <si>
    <t>15,87</t>
  </si>
  <si>
    <t>21,59</t>
  </si>
  <si>
    <t>5,28</t>
  </si>
  <si>
    <t>2,13</t>
  </si>
  <si>
    <t>7,88</t>
  </si>
  <si>
    <t>4,68</t>
  </si>
  <si>
    <t>3,00</t>
  </si>
  <si>
    <t>1,02</t>
  </si>
  <si>
    <t>11,78</t>
  </si>
  <si>
    <t>1,20</t>
  </si>
  <si>
    <t>17,11</t>
  </si>
  <si>
    <t>26,82</t>
  </si>
  <si>
    <t>19,60</t>
  </si>
  <si>
    <t>24,06</t>
  </si>
  <si>
    <t>22,54</t>
  </si>
  <si>
    <t>36,83</t>
  </si>
  <si>
    <t>148,33</t>
  </si>
  <si>
    <t>181,28</t>
  </si>
  <si>
    <t>0,14</t>
  </si>
  <si>
    <t>13,06</t>
  </si>
  <si>
    <t>19,68</t>
  </si>
  <si>
    <t>1.004,99</t>
  </si>
  <si>
    <t>1.503,09</t>
  </si>
  <si>
    <t>104,98</t>
  </si>
  <si>
    <t>3.391,85</t>
  </si>
  <si>
    <t>221,15</t>
  </si>
  <si>
    <t>8.254,97</t>
  </si>
  <si>
    <t>422,73</t>
  </si>
  <si>
    <t>85,62</t>
  </si>
  <si>
    <t>117,77</t>
  </si>
  <si>
    <t>2.593,14</t>
  </si>
  <si>
    <t>3.988,30</t>
  </si>
  <si>
    <t>182,28</t>
  </si>
  <si>
    <t>4.761,17</t>
  </si>
  <si>
    <t>326,00</t>
  </si>
  <si>
    <t>11.703,19</t>
  </si>
  <si>
    <t>612,18</t>
  </si>
  <si>
    <t>80,63</t>
  </si>
  <si>
    <t>841,23</t>
  </si>
  <si>
    <t>20,48</t>
  </si>
  <si>
    <t>26.088,53</t>
  </si>
  <si>
    <t>148,16</t>
  </si>
  <si>
    <t>3,99</t>
  </si>
  <si>
    <t>550,60</t>
  </si>
  <si>
    <t>0,87</t>
  </si>
  <si>
    <t>2,24</t>
  </si>
  <si>
    <t>3,45</t>
  </si>
  <si>
    <t>4,52</t>
  </si>
  <si>
    <t>5,82</t>
  </si>
  <si>
    <t>8,91</t>
  </si>
  <si>
    <t>9,98</t>
  </si>
  <si>
    <t>334,21</t>
  </si>
  <si>
    <t>2,18</t>
  </si>
  <si>
    <t>4,92</t>
  </si>
  <si>
    <t>8,46</t>
  </si>
  <si>
    <t>16,62</t>
  </si>
  <si>
    <t>25,51</t>
  </si>
  <si>
    <t>40,50</t>
  </si>
  <si>
    <t>141,04</t>
  </si>
  <si>
    <t>135,25</t>
  </si>
  <si>
    <t>26,17</t>
  </si>
  <si>
    <t>26,16</t>
  </si>
  <si>
    <t>18,65</t>
  </si>
  <si>
    <t>10,89</t>
  </si>
  <si>
    <t>66,46</t>
  </si>
  <si>
    <t>37,53</t>
  </si>
  <si>
    <t>7,19</t>
  </si>
  <si>
    <t>22,12</t>
  </si>
  <si>
    <t>18,06</t>
  </si>
  <si>
    <t>5,10</t>
  </si>
  <si>
    <t>11,12</t>
  </si>
  <si>
    <t>62,19</t>
  </si>
  <si>
    <t>32,18</t>
  </si>
  <si>
    <t>7,62</t>
  </si>
  <si>
    <t>90,93</t>
  </si>
  <si>
    <t>159,33</t>
  </si>
  <si>
    <t>135,76</t>
  </si>
  <si>
    <t>887,63</t>
  </si>
  <si>
    <t>18,83</t>
  </si>
  <si>
    <t>27,23</t>
  </si>
  <si>
    <t>25,02</t>
  </si>
  <si>
    <t>20,62</t>
  </si>
  <si>
    <t>12,83</t>
  </si>
  <si>
    <t>73,02</t>
  </si>
  <si>
    <t>36,04</t>
  </si>
  <si>
    <t>7,15</t>
  </si>
  <si>
    <t>111,06</t>
  </si>
  <si>
    <t>20,05</t>
  </si>
  <si>
    <t>15,05</t>
  </si>
  <si>
    <t>4,27</t>
  </si>
  <si>
    <t>9,60</t>
  </si>
  <si>
    <t>55,99</t>
  </si>
  <si>
    <t>30,77</t>
  </si>
  <si>
    <t>6,39</t>
  </si>
  <si>
    <t>78,98</t>
  </si>
  <si>
    <t>150,20</t>
  </si>
  <si>
    <t>219,16</t>
  </si>
  <si>
    <t>560,17</t>
  </si>
  <si>
    <t>17,01</t>
  </si>
  <si>
    <t>1.265,89</t>
  </si>
  <si>
    <t>42,57</t>
  </si>
  <si>
    <t>2,68</t>
  </si>
  <si>
    <t>5,53</t>
  </si>
  <si>
    <t>44,75</t>
  </si>
  <si>
    <t>73,46</t>
  </si>
  <si>
    <t>47,29</t>
  </si>
  <si>
    <t>37,04</t>
  </si>
  <si>
    <t>13,26</t>
  </si>
  <si>
    <t>25,47</t>
  </si>
  <si>
    <t>118,15</t>
  </si>
  <si>
    <t>65,31</t>
  </si>
  <si>
    <t>18,20</t>
  </si>
  <si>
    <t>169,58</t>
  </si>
  <si>
    <t>18,35</t>
  </si>
  <si>
    <t>45,29</t>
  </si>
  <si>
    <t>122,04</t>
  </si>
  <si>
    <t>84,53</t>
  </si>
  <si>
    <t>111,01</t>
  </si>
  <si>
    <t>39,56</t>
  </si>
  <si>
    <t>10,90</t>
  </si>
  <si>
    <t>4,65</t>
  </si>
  <si>
    <t>17,54</t>
  </si>
  <si>
    <t>73,30</t>
  </si>
  <si>
    <t>37,06</t>
  </si>
  <si>
    <t>4,66</t>
  </si>
  <si>
    <t>9,74</t>
  </si>
  <si>
    <t>25,11</t>
  </si>
  <si>
    <t>25,99</t>
  </si>
  <si>
    <t>7,02</t>
  </si>
  <si>
    <t>11,24</t>
  </si>
  <si>
    <t>9,49</t>
  </si>
  <si>
    <t>16,09</t>
  </si>
  <si>
    <t>85,72</t>
  </si>
  <si>
    <t>1,51</t>
  </si>
  <si>
    <t>2,97</t>
  </si>
  <si>
    <t>3,77</t>
  </si>
  <si>
    <t>7,82</t>
  </si>
  <si>
    <t>26,90</t>
  </si>
  <si>
    <t>93,57</t>
  </si>
  <si>
    <t>1,59</t>
  </si>
  <si>
    <t>2,29</t>
  </si>
  <si>
    <t>4,63</t>
  </si>
  <si>
    <t>8,40</t>
  </si>
  <si>
    <t>9,27</t>
  </si>
  <si>
    <t>21,41</t>
  </si>
  <si>
    <t>36,97</t>
  </si>
  <si>
    <t>44,38</t>
  </si>
  <si>
    <t>25,46</t>
  </si>
  <si>
    <t>52,26</t>
  </si>
  <si>
    <t>13,27</t>
  </si>
  <si>
    <t>43,60</t>
  </si>
  <si>
    <t>65,33</t>
  </si>
  <si>
    <t>24,76</t>
  </si>
  <si>
    <t>27,89</t>
  </si>
  <si>
    <t>7,71</t>
  </si>
  <si>
    <t>17,15</t>
  </si>
  <si>
    <t>30,90</t>
  </si>
  <si>
    <t>6,73</t>
  </si>
  <si>
    <t>4,76</t>
  </si>
  <si>
    <t>12,31</t>
  </si>
  <si>
    <t>18,17</t>
  </si>
  <si>
    <t>77,92</t>
  </si>
  <si>
    <t>282,33</t>
  </si>
  <si>
    <t>556,01</t>
  </si>
  <si>
    <t>893,31</t>
  </si>
  <si>
    <t>17,46</t>
  </si>
  <si>
    <t>78,46</t>
  </si>
  <si>
    <t>214,66</t>
  </si>
  <si>
    <t>317,34</t>
  </si>
  <si>
    <t>702,54</t>
  </si>
  <si>
    <t>1.013,77</t>
  </si>
  <si>
    <t>1.326,81</t>
  </si>
  <si>
    <t>171,64</t>
  </si>
  <si>
    <t>7,32</t>
  </si>
  <si>
    <t>3,22</t>
  </si>
  <si>
    <t>14,77</t>
  </si>
  <si>
    <t>96,32</t>
  </si>
  <si>
    <t>366,10</t>
  </si>
  <si>
    <t>570,25</t>
  </si>
  <si>
    <t>28,75</t>
  </si>
  <si>
    <t>7,28</t>
  </si>
  <si>
    <t>20,02</t>
  </si>
  <si>
    <t>36,01</t>
  </si>
  <si>
    <t>7,21</t>
  </si>
  <si>
    <t>22,52</t>
  </si>
  <si>
    <t>44,64</t>
  </si>
  <si>
    <t>10,93</t>
  </si>
  <si>
    <t>25,53</t>
  </si>
  <si>
    <t>45,93</t>
  </si>
  <si>
    <t>25,49</t>
  </si>
  <si>
    <t>52,04</t>
  </si>
  <si>
    <t>12,44</t>
  </si>
  <si>
    <t>29,04</t>
  </si>
  <si>
    <t>12,64</t>
  </si>
  <si>
    <t>23,93</t>
  </si>
  <si>
    <t>2,77</t>
  </si>
  <si>
    <t>29,80</t>
  </si>
  <si>
    <t>214,86</t>
  </si>
  <si>
    <t>17,18</t>
  </si>
  <si>
    <t>21,91</t>
  </si>
  <si>
    <t>2,10</t>
  </si>
  <si>
    <t>CURVA 135 GRAUS, DE PVC RIGIDO ROSCAVEL, DE 3/4", PARA ELETRODUTO</t>
  </si>
  <si>
    <t>3,15</t>
  </si>
  <si>
    <t>10,57</t>
  </si>
  <si>
    <t>15,49</t>
  </si>
  <si>
    <t>23,56</t>
  </si>
  <si>
    <t>56,13</t>
  </si>
  <si>
    <t>6,71</t>
  </si>
  <si>
    <t>4,41</t>
  </si>
  <si>
    <t>1,56</t>
  </si>
  <si>
    <t>10,73</t>
  </si>
  <si>
    <t>2,16</t>
  </si>
  <si>
    <t>20,30</t>
  </si>
  <si>
    <t>32,42</t>
  </si>
  <si>
    <t>48,15</t>
  </si>
  <si>
    <t>114,45</t>
  </si>
  <si>
    <t>50,99</t>
  </si>
  <si>
    <t>37,09</t>
  </si>
  <si>
    <t>11,09</t>
  </si>
  <si>
    <t>123,42</t>
  </si>
  <si>
    <t>81,92</t>
  </si>
  <si>
    <t>16,02</t>
  </si>
  <si>
    <t>179,50</t>
  </si>
  <si>
    <t>370,04</t>
  </si>
  <si>
    <t>39,12</t>
  </si>
  <si>
    <t>20,15</t>
  </si>
  <si>
    <t>110,48</t>
  </si>
  <si>
    <t>61,28</t>
  </si>
  <si>
    <t>13,25</t>
  </si>
  <si>
    <t>154,69</t>
  </si>
  <si>
    <t>15,02</t>
  </si>
  <si>
    <t>20,76</t>
  </si>
  <si>
    <t>24,77</t>
  </si>
  <si>
    <t>2,45</t>
  </si>
  <si>
    <t>9,10</t>
  </si>
  <si>
    <t>13,23</t>
  </si>
  <si>
    <t>10,52</t>
  </si>
  <si>
    <t>48,94</t>
  </si>
  <si>
    <t>39,22</t>
  </si>
  <si>
    <t>23,32</t>
  </si>
  <si>
    <t>141,43</t>
  </si>
  <si>
    <t>81,50</t>
  </si>
  <si>
    <t>15,46</t>
  </si>
  <si>
    <t>190,91</t>
  </si>
  <si>
    <t>385,77</t>
  </si>
  <si>
    <t>45,88</t>
  </si>
  <si>
    <t>37,69</t>
  </si>
  <si>
    <t>9,52</t>
  </si>
  <si>
    <t>21,87</t>
  </si>
  <si>
    <t>129,22</t>
  </si>
  <si>
    <t>76,91</t>
  </si>
  <si>
    <t>13,55</t>
  </si>
  <si>
    <t>184,80</t>
  </si>
  <si>
    <t>370,50</t>
  </si>
  <si>
    <t>55,56</t>
  </si>
  <si>
    <t>42,62</t>
  </si>
  <si>
    <t>10,17</t>
  </si>
  <si>
    <t>176,18</t>
  </si>
  <si>
    <t>78,83</t>
  </si>
  <si>
    <t>14,09</t>
  </si>
  <si>
    <t>229,47</t>
  </si>
  <si>
    <t>438,09</t>
  </si>
  <si>
    <t>1.095,84</t>
  </si>
  <si>
    <t>16,32</t>
  </si>
  <si>
    <t>23,25</t>
  </si>
  <si>
    <t>27,43</t>
  </si>
  <si>
    <t>1,66</t>
  </si>
  <si>
    <t>3,67</t>
  </si>
  <si>
    <t>1,75</t>
  </si>
  <si>
    <t>1,77</t>
  </si>
  <si>
    <t>15,23</t>
  </si>
  <si>
    <t>30,61</t>
  </si>
  <si>
    <t>9,40</t>
  </si>
  <si>
    <t>13,80</t>
  </si>
  <si>
    <t>22,46</t>
  </si>
  <si>
    <t>9,85</t>
  </si>
  <si>
    <t>13,86</t>
  </si>
  <si>
    <t>14,83</t>
  </si>
  <si>
    <t>18,05</t>
  </si>
  <si>
    <t>12,73</t>
  </si>
  <si>
    <t>33,83</t>
  </si>
  <si>
    <t>22,96</t>
  </si>
  <si>
    <t>72,98</t>
  </si>
  <si>
    <t>419,06</t>
  </si>
  <si>
    <t>17,61</t>
  </si>
  <si>
    <t>4,59</t>
  </si>
  <si>
    <t>9,41</t>
  </si>
  <si>
    <t>36,38</t>
  </si>
  <si>
    <t>35,82</t>
  </si>
  <si>
    <t>6,34</t>
  </si>
  <si>
    <t>44,57</t>
  </si>
  <si>
    <t>21,60</t>
  </si>
  <si>
    <t>13,79</t>
  </si>
  <si>
    <t>47,49</t>
  </si>
  <si>
    <t>53,43</t>
  </si>
  <si>
    <t>60,80</t>
  </si>
  <si>
    <t>181,37</t>
  </si>
  <si>
    <t>219.233,16</t>
  </si>
  <si>
    <t>50.426,05</t>
  </si>
  <si>
    <t>127,66</t>
  </si>
  <si>
    <t>122,81</t>
  </si>
  <si>
    <t>142,95</t>
  </si>
  <si>
    <t>119,58</t>
  </si>
  <si>
    <t>319,96</t>
  </si>
  <si>
    <t>141,56</t>
  </si>
  <si>
    <t>136,71</t>
  </si>
  <si>
    <t>116,35</t>
  </si>
  <si>
    <t>284,41</t>
  </si>
  <si>
    <t>274,71</t>
  </si>
  <si>
    <t>121,20</t>
  </si>
  <si>
    <t>129,28</t>
  </si>
  <si>
    <t>103,42</t>
  </si>
  <si>
    <t>252,09</t>
  </si>
  <si>
    <t>307,04</t>
  </si>
  <si>
    <t>DOBRADEIRA ELETROMECANICA DE VERGALHAO, PARA ACO DE DIAMETRO ATE 1 1/2 "Â, MOTOR ELETRICO TRIFASICO, POTENCIA DE 3 HP ATE 5 HP</t>
  </si>
  <si>
    <t>9,22</t>
  </si>
  <si>
    <t>4,28</t>
  </si>
  <si>
    <t>5,36</t>
  </si>
  <si>
    <t>11,71</t>
  </si>
  <si>
    <t>26,85</t>
  </si>
  <si>
    <t>28,92</t>
  </si>
  <si>
    <t>28,44</t>
  </si>
  <si>
    <t>394,82</t>
  </si>
  <si>
    <t>174,25</t>
  </si>
  <si>
    <t>391,85</t>
  </si>
  <si>
    <t>68.116,81</t>
  </si>
  <si>
    <t>3,51</t>
  </si>
  <si>
    <t>3,89</t>
  </si>
  <si>
    <t>6,19</t>
  </si>
  <si>
    <t>10,79</t>
  </si>
  <si>
    <t>8,81</t>
  </si>
  <si>
    <t>14,37</t>
  </si>
  <si>
    <t>5,03</t>
  </si>
  <si>
    <t>2.234,67</t>
  </si>
  <si>
    <t>2.879,04</t>
  </si>
  <si>
    <t>12,62</t>
  </si>
  <si>
    <t>11,56</t>
  </si>
  <si>
    <t>11,10</t>
  </si>
  <si>
    <t>12,04</t>
  </si>
  <si>
    <t>3,09</t>
  </si>
  <si>
    <t>4,12</t>
  </si>
  <si>
    <t>13,53</t>
  </si>
  <si>
    <t>0,92</t>
  </si>
  <si>
    <t>2,48</t>
  </si>
  <si>
    <t>4,29</t>
  </si>
  <si>
    <t>6,59</t>
  </si>
  <si>
    <t>12,68</t>
  </si>
  <si>
    <t>18,51</t>
  </si>
  <si>
    <t>ELETRODUTO FLEXIVEL PLANO EM PEAD, COR PRETA E LARANJA,  DIAMETRO 32 MM</t>
  </si>
  <si>
    <t>ELETRODUTO FLEXIVEL PLANO EM PEAD, COR PRETA E LARANJA,  DIAMETRO 40 MM</t>
  </si>
  <si>
    <t>4,99</t>
  </si>
  <si>
    <t>ELETRODUTO FLEXIVEL PLANO EM PEAD, COR PRETA E LARANJA, DIAMETRO 25 MM</t>
  </si>
  <si>
    <t>2,64</t>
  </si>
  <si>
    <t>5,66</t>
  </si>
  <si>
    <t>7,42</t>
  </si>
  <si>
    <t>11,19</t>
  </si>
  <si>
    <t>14,41</t>
  </si>
  <si>
    <t>29,91</t>
  </si>
  <si>
    <t>10,26</t>
  </si>
  <si>
    <t>6,40</t>
  </si>
  <si>
    <t>26,67</t>
  </si>
  <si>
    <t>16,28</t>
  </si>
  <si>
    <t>30,03</t>
  </si>
  <si>
    <t>5,22</t>
  </si>
  <si>
    <t>1,17</t>
  </si>
  <si>
    <t>1,58</t>
  </si>
  <si>
    <t>4,56</t>
  </si>
  <si>
    <t>9,70</t>
  </si>
  <si>
    <t>13,59</t>
  </si>
  <si>
    <t>ELETRODUTODUTO PEAD FLEXIVEL PAREDE SIMPLES, CORRUGACAO HELICOIDAL, COR PRETA, SEM ROSCA, DE 1 1/2",  PARA CABEAMENTO SUBTERRANEO (NBR 15715)</t>
  </si>
  <si>
    <t>6,75</t>
  </si>
  <si>
    <t>ELETRODUTODUTO PEAD FLEXIVEL PAREDE SIMPLES, CORRUGACAO HELICOIDAL, COR PRETA, SEM ROSCA, DE 1 1/4",  PARA CABEAMENTO SUBTERRANEO (NBR 15715)</t>
  </si>
  <si>
    <t>5,89</t>
  </si>
  <si>
    <t>ELETRODUTODUTO PEAD FLEXIVEL PAREDE SIMPLES, CORRUGACAO HELICOIDAL, COR PRETA, SEM ROSCA, DE 4",  PARA CABEAMENTO SUBTERRANEO (NBR 15715)</t>
  </si>
  <si>
    <t>18,94</t>
  </si>
  <si>
    <t>19,45</t>
  </si>
  <si>
    <t>3.428,20</t>
  </si>
  <si>
    <t>10,05</t>
  </si>
  <si>
    <t>439.214,28</t>
  </si>
  <si>
    <t>151.814,79</t>
  </si>
  <si>
    <t>130.000,00</t>
  </si>
  <si>
    <t>286.291,83</t>
  </si>
  <si>
    <t>299.464,28</t>
  </si>
  <si>
    <t>1,82</t>
  </si>
  <si>
    <t>1,69</t>
  </si>
  <si>
    <t>11,73</t>
  </si>
  <si>
    <t>8,88</t>
  </si>
  <si>
    <t>16,43</t>
  </si>
  <si>
    <t>2.893,70</t>
  </si>
  <si>
    <t>ENERGIA ELETRICA COMERCIAL, BAIXA TENSAO, RELATIVA AO CONSUMO DE ATE 100 KWH, INCLUINDO ICMS, PIS/PASEP E COFINS</t>
  </si>
  <si>
    <t>0,50</t>
  </si>
  <si>
    <t>19,05</t>
  </si>
  <si>
    <t>3,16</t>
  </si>
  <si>
    <t>68,78</t>
  </si>
  <si>
    <t>12.110,05</t>
  </si>
  <si>
    <t>86,62</t>
  </si>
  <si>
    <t>15.252,04</t>
  </si>
  <si>
    <t>113,79</t>
  </si>
  <si>
    <t>20.035,56</t>
  </si>
  <si>
    <t>86,91</t>
  </si>
  <si>
    <t>15.303,15</t>
  </si>
  <si>
    <t>79,42</t>
  </si>
  <si>
    <t>13.984,62</t>
  </si>
  <si>
    <t>68,76</t>
  </si>
  <si>
    <t>12.108,00</t>
  </si>
  <si>
    <t>134.097,39</t>
  </si>
  <si>
    <t>350.000,00</t>
  </si>
  <si>
    <t>42,40</t>
  </si>
  <si>
    <t>9,75</t>
  </si>
  <si>
    <t>147,97</t>
  </si>
  <si>
    <t>179,99</t>
  </si>
  <si>
    <t>45,16</t>
  </si>
  <si>
    <t>45,58</t>
  </si>
  <si>
    <t>49,08</t>
  </si>
  <si>
    <t>74,39</t>
  </si>
  <si>
    <t>81,59</t>
  </si>
  <si>
    <t>720,00</t>
  </si>
  <si>
    <t>0,11</t>
  </si>
  <si>
    <t>0,18</t>
  </si>
  <si>
    <t>0,89</t>
  </si>
  <si>
    <t>0,79</t>
  </si>
  <si>
    <t>65.000,00</t>
  </si>
  <si>
    <t>137.983,16</t>
  </si>
  <si>
    <t>1,34</t>
  </si>
  <si>
    <t>2,84</t>
  </si>
  <si>
    <t>1,32</t>
  </si>
  <si>
    <t>25,04</t>
  </si>
  <si>
    <t>33,00</t>
  </si>
  <si>
    <t>44,87</t>
  </si>
  <si>
    <t>115,00</t>
  </si>
  <si>
    <t>7,64</t>
  </si>
  <si>
    <t>6,25</t>
  </si>
  <si>
    <t>17,44</t>
  </si>
  <si>
    <t>10,81</t>
  </si>
  <si>
    <t>1.906,49</t>
  </si>
  <si>
    <t>2,25</t>
  </si>
  <si>
    <t>69,24</t>
  </si>
  <si>
    <t>26,93</t>
  </si>
  <si>
    <t>131,25</t>
  </si>
  <si>
    <t>415,38</t>
  </si>
  <si>
    <t>450,00</t>
  </si>
  <si>
    <t>207,69</t>
  </si>
  <si>
    <t>126,92</t>
  </si>
  <si>
    <t>150,00</t>
  </si>
  <si>
    <t>178,84</t>
  </si>
  <si>
    <t>107,95</t>
  </si>
  <si>
    <t>50,82</t>
  </si>
  <si>
    <t>85,93</t>
  </si>
  <si>
    <t>96,76</t>
  </si>
  <si>
    <t>42,94</t>
  </si>
  <si>
    <t>77,45</t>
  </si>
  <si>
    <t>4,67</t>
  </si>
  <si>
    <t>5,80</t>
  </si>
  <si>
    <t>4,15</t>
  </si>
  <si>
    <t>7,85</t>
  </si>
  <si>
    <t>18,55</t>
  </si>
  <si>
    <t>42,08</t>
  </si>
  <si>
    <t>29,96</t>
  </si>
  <si>
    <t>40,05</t>
  </si>
  <si>
    <t>37,94</t>
  </si>
  <si>
    <t>22,06</t>
  </si>
  <si>
    <t>53,81</t>
  </si>
  <si>
    <t>8,18</t>
  </si>
  <si>
    <t>9,76</t>
  </si>
  <si>
    <t>10,34</t>
  </si>
  <si>
    <t>3,35</t>
  </si>
  <si>
    <t>7,41</t>
  </si>
  <si>
    <t>17,74</t>
  </si>
  <si>
    <t>16,56</t>
  </si>
  <si>
    <t>1,50</t>
  </si>
  <si>
    <t>13,93</t>
  </si>
  <si>
    <t>44,58</t>
  </si>
  <si>
    <t>45,47</t>
  </si>
  <si>
    <t>43,98</t>
  </si>
  <si>
    <t>2,53</t>
  </si>
  <si>
    <t>FIO TELEFONICO EXTERNO (FE) EM ACO COBREADO, ISOLACAO EM PEAD OU PVC ANTI-CHAMA, 2 CONDUTORES</t>
  </si>
  <si>
    <t>52,73</t>
  </si>
  <si>
    <t>5,43</t>
  </si>
  <si>
    <t>6,15</t>
  </si>
  <si>
    <t>0,26</t>
  </si>
  <si>
    <t>3,40</t>
  </si>
  <si>
    <t>9,95</t>
  </si>
  <si>
    <t>0,09</t>
  </si>
  <si>
    <t>2,79</t>
  </si>
  <si>
    <t>10,29</t>
  </si>
  <si>
    <t>1,64</t>
  </si>
  <si>
    <t>2,31</t>
  </si>
  <si>
    <t>4,36</t>
  </si>
  <si>
    <t>8,11</t>
  </si>
  <si>
    <t>5,63</t>
  </si>
  <si>
    <t>10,83</t>
  </si>
  <si>
    <t>11,34</t>
  </si>
  <si>
    <t>60,83</t>
  </si>
  <si>
    <t>38,70</t>
  </si>
  <si>
    <t>82,25</t>
  </si>
  <si>
    <t>121,60</t>
  </si>
  <si>
    <t>204,29</t>
  </si>
  <si>
    <t>70,85</t>
  </si>
  <si>
    <t>38,38</t>
  </si>
  <si>
    <t>19,73</t>
  </si>
  <si>
    <t>14,50</t>
  </si>
  <si>
    <t>14,17</t>
  </si>
  <si>
    <t>2.458.289,81</t>
  </si>
  <si>
    <t>1.052.357,20</t>
  </si>
  <si>
    <t>6,81</t>
  </si>
  <si>
    <t>74,13</t>
  </si>
  <si>
    <t>10,07</t>
  </si>
  <si>
    <t>2,28</t>
  </si>
  <si>
    <t>7,98</t>
  </si>
  <si>
    <t>8,34</t>
  </si>
  <si>
    <t>9,04</t>
  </si>
  <si>
    <t>8,50</t>
  </si>
  <si>
    <t>6,70</t>
  </si>
  <si>
    <t>4,64</t>
  </si>
  <si>
    <t>5,18</t>
  </si>
  <si>
    <t>6,46</t>
  </si>
  <si>
    <t>7,75</t>
  </si>
  <si>
    <t>10,39</t>
  </si>
  <si>
    <t>15,59</t>
  </si>
  <si>
    <t>3.624,35</t>
  </si>
  <si>
    <t>0,66</t>
  </si>
  <si>
    <t>11,88</t>
  </si>
  <si>
    <t>12,15</t>
  </si>
  <si>
    <t>246,39</t>
  </si>
  <si>
    <t>0,71</t>
  </si>
  <si>
    <t>27,55</t>
  </si>
  <si>
    <t>11,30</t>
  </si>
  <si>
    <t>4,13</t>
  </si>
  <si>
    <t>14,12</t>
  </si>
  <si>
    <t>5,26</t>
  </si>
  <si>
    <t>83,45</t>
  </si>
  <si>
    <t>72,52</t>
  </si>
  <si>
    <t>86,56</t>
  </si>
  <si>
    <t>97,50</t>
  </si>
  <si>
    <t>39,47</t>
  </si>
  <si>
    <t>148,71</t>
  </si>
  <si>
    <t>205,69</t>
  </si>
  <si>
    <t>113,48</t>
  </si>
  <si>
    <t>144,22</t>
  </si>
  <si>
    <t>16,37</t>
  </si>
  <si>
    <t>100.366,60</t>
  </si>
  <si>
    <t>89.716,59</t>
  </si>
  <si>
    <t>1.957,15</t>
  </si>
  <si>
    <t>64.806,71</t>
  </si>
  <si>
    <t>76.013,88</t>
  </si>
  <si>
    <t>92.581,02</t>
  </si>
  <si>
    <t>107.199,07</t>
  </si>
  <si>
    <t>57.712,08</t>
  </si>
  <si>
    <t>56.328,24</t>
  </si>
  <si>
    <t>80.945,04</t>
  </si>
  <si>
    <t>52.625,00</t>
  </si>
  <si>
    <t>43.946,07</t>
  </si>
  <si>
    <t>75.328,48</t>
  </si>
  <si>
    <t>67.068,31</t>
  </si>
  <si>
    <t>80.628,95</t>
  </si>
  <si>
    <t>47.395,34</t>
  </si>
  <si>
    <t>2,07</t>
  </si>
  <si>
    <t>36,86</t>
  </si>
  <si>
    <t>31,29</t>
  </si>
  <si>
    <t>12,06</t>
  </si>
  <si>
    <t>20,78</t>
  </si>
  <si>
    <t>29,88</t>
  </si>
  <si>
    <t>23,71</t>
  </si>
  <si>
    <t>148,23</t>
  </si>
  <si>
    <t>128,73</t>
  </si>
  <si>
    <t>39,99</t>
  </si>
  <si>
    <t>28,00</t>
  </si>
  <si>
    <t>27,03</t>
  </si>
  <si>
    <t>31,38</t>
  </si>
  <si>
    <t>2.990,00</t>
  </si>
  <si>
    <t>2.708,26</t>
  </si>
  <si>
    <t>1.600,70</t>
  </si>
  <si>
    <t>1.685,85</t>
  </si>
  <si>
    <t>81.389,54</t>
  </si>
  <si>
    <t>86.585,51</t>
  </si>
  <si>
    <t>449,49</t>
  </si>
  <si>
    <t>747,04</t>
  </si>
  <si>
    <t>1.050,92</t>
  </si>
  <si>
    <t>329,20</t>
  </si>
  <si>
    <t>86,10</t>
  </si>
  <si>
    <t>92,43</t>
  </si>
  <si>
    <t>113,95</t>
  </si>
  <si>
    <t>1.696,67</t>
  </si>
  <si>
    <t>2.215,80</t>
  </si>
  <si>
    <t>44,54</t>
  </si>
  <si>
    <t>23,11</t>
  </si>
  <si>
    <t>26,01</t>
  </si>
  <si>
    <t>2.272,65</t>
  </si>
  <si>
    <t>15,40</t>
  </si>
  <si>
    <t>19,37</t>
  </si>
  <si>
    <t>9,88</t>
  </si>
  <si>
    <t>11,05</t>
  </si>
  <si>
    <t>10,55</t>
  </si>
  <si>
    <t>4,96</t>
  </si>
  <si>
    <t>5,33</t>
  </si>
  <si>
    <t>15,88</t>
  </si>
  <si>
    <t>8,49</t>
  </si>
  <si>
    <t>12,93</t>
  </si>
  <si>
    <t>3,91</t>
  </si>
  <si>
    <t>6,91</t>
  </si>
  <si>
    <t>9,28</t>
  </si>
  <si>
    <t>14,11</t>
  </si>
  <si>
    <t>12,11</t>
  </si>
  <si>
    <t>11,64</t>
  </si>
  <si>
    <t>8,03</t>
  </si>
  <si>
    <t>9,61</t>
  </si>
  <si>
    <t>18,18</t>
  </si>
  <si>
    <t>3,64</t>
  </si>
  <si>
    <t>1.262,73</t>
  </si>
  <si>
    <t>709,13</t>
  </si>
  <si>
    <t>598,46</t>
  </si>
  <si>
    <t>408,75</t>
  </si>
  <si>
    <t>1.058,75</t>
  </si>
  <si>
    <t>1.359,87</t>
  </si>
  <si>
    <t>1.602,70</t>
  </si>
  <si>
    <t>1.068,47</t>
  </si>
  <si>
    <t>1.821,21</t>
  </si>
  <si>
    <t>1.955,13</t>
  </si>
  <si>
    <t>2.326,72</t>
  </si>
  <si>
    <t>1.492,16</t>
  </si>
  <si>
    <t>512,86</t>
  </si>
  <si>
    <t>745,63</t>
  </si>
  <si>
    <t>104,03</t>
  </si>
  <si>
    <t>256,31</t>
  </si>
  <si>
    <t>118,90</t>
  </si>
  <si>
    <t>139,83</t>
  </si>
  <si>
    <t>291,32</t>
  </si>
  <si>
    <t>341,82</t>
  </si>
  <si>
    <t>218,77</t>
  </si>
  <si>
    <t>739,54</t>
  </si>
  <si>
    <t>656,66</t>
  </si>
  <si>
    <t>823,74</t>
  </si>
  <si>
    <t>1.015,84</t>
  </si>
  <si>
    <t>457,33</t>
  </si>
  <si>
    <t>342,28</t>
  </si>
  <si>
    <t>413,89</t>
  </si>
  <si>
    <t>457,63</t>
  </si>
  <si>
    <t>484,70</t>
  </si>
  <si>
    <t>368,92</t>
  </si>
  <si>
    <t>463,99</t>
  </si>
  <si>
    <t>417,77</t>
  </si>
  <si>
    <t>524,67</t>
  </si>
  <si>
    <t>635,44</t>
  </si>
  <si>
    <t>258,98</t>
  </si>
  <si>
    <t>539,55</t>
  </si>
  <si>
    <t>202,60</t>
  </si>
  <si>
    <t>1.637,91</t>
  </si>
  <si>
    <t>28,88</t>
  </si>
  <si>
    <t>6,42</t>
  </si>
  <si>
    <t>27,02</t>
  </si>
  <si>
    <t>59,27</t>
  </si>
  <si>
    <t>158,34</t>
  </si>
  <si>
    <t>184,71</t>
  </si>
  <si>
    <t>4,61</t>
  </si>
  <si>
    <t>58,20</t>
  </si>
  <si>
    <t>154,41</t>
  </si>
  <si>
    <t>179,42</t>
  </si>
  <si>
    <t>11,84</t>
  </si>
  <si>
    <t>9,83</t>
  </si>
  <si>
    <t>15,57</t>
  </si>
  <si>
    <t>19,89</t>
  </si>
  <si>
    <t>28,43</t>
  </si>
  <si>
    <t>14,95</t>
  </si>
  <si>
    <t>33,51</t>
  </si>
  <si>
    <t>7,60</t>
  </si>
  <si>
    <t>4,84</t>
  </si>
  <si>
    <t>6,69</t>
  </si>
  <si>
    <t>5,09</t>
  </si>
  <si>
    <t>1,68</t>
  </si>
  <si>
    <t>20,87</t>
  </si>
  <si>
    <t>9,05</t>
  </si>
  <si>
    <t>7,52</t>
  </si>
  <si>
    <t>6,32</t>
  </si>
  <si>
    <t>9,17</t>
  </si>
  <si>
    <t>8,04</t>
  </si>
  <si>
    <t>18,31</t>
  </si>
  <si>
    <t>10,82</t>
  </si>
  <si>
    <t>64,37</t>
  </si>
  <si>
    <t>3,74</t>
  </si>
  <si>
    <t>25,24</t>
  </si>
  <si>
    <t>82,80</t>
  </si>
  <si>
    <t>15,30</t>
  </si>
  <si>
    <t>4,49</t>
  </si>
  <si>
    <t>34,74</t>
  </si>
  <si>
    <t>15,10</t>
  </si>
  <si>
    <t>57,54</t>
  </si>
  <si>
    <t>18,93</t>
  </si>
  <si>
    <t>8,67</t>
  </si>
  <si>
    <t>46,37</t>
  </si>
  <si>
    <t>44,63</t>
  </si>
  <si>
    <t>106,93</t>
  </si>
  <si>
    <t>130,04</t>
  </si>
  <si>
    <t>7,70</t>
  </si>
  <si>
    <t>29,41</t>
  </si>
  <si>
    <t>12,70</t>
  </si>
  <si>
    <t>17,33</t>
  </si>
  <si>
    <t>1,36</t>
  </si>
  <si>
    <t>11,92</t>
  </si>
  <si>
    <t>24,07</t>
  </si>
  <si>
    <t>61,63</t>
  </si>
  <si>
    <t>92,81</t>
  </si>
  <si>
    <t>129,29</t>
  </si>
  <si>
    <t>282,05</t>
  </si>
  <si>
    <t>459,22</t>
  </si>
  <si>
    <t>527,31</t>
  </si>
  <si>
    <t>274,34</t>
  </si>
  <si>
    <t>343,47</t>
  </si>
  <si>
    <t>476,38</t>
  </si>
  <si>
    <t>629,22</t>
  </si>
  <si>
    <t>188,13</t>
  </si>
  <si>
    <t>218,22</t>
  </si>
  <si>
    <t>239,69</t>
  </si>
  <si>
    <t>58,37</t>
  </si>
  <si>
    <t>86,85</t>
  </si>
  <si>
    <t>326,87</t>
  </si>
  <si>
    <t>270,42</t>
  </si>
  <si>
    <t>220,45</t>
  </si>
  <si>
    <t>36,90</t>
  </si>
  <si>
    <t>34,95</t>
  </si>
  <si>
    <t>81,72</t>
  </si>
  <si>
    <t>20,40</t>
  </si>
  <si>
    <t>12,55</t>
  </si>
  <si>
    <t>388,88</t>
  </si>
  <si>
    <t>342,62</t>
  </si>
  <si>
    <t>370,90</t>
  </si>
  <si>
    <t>346,16</t>
  </si>
  <si>
    <t>374,44</t>
  </si>
  <si>
    <t>349,69</t>
  </si>
  <si>
    <t>392,14</t>
  </si>
  <si>
    <t>367,39</t>
  </si>
  <si>
    <t>374,74</t>
  </si>
  <si>
    <t>424,80</t>
  </si>
  <si>
    <t>438,38</t>
  </si>
  <si>
    <t>402,88</t>
  </si>
  <si>
    <t>441,07</t>
  </si>
  <si>
    <t>417,03</t>
  </si>
  <si>
    <t>466,66</t>
  </si>
  <si>
    <t>468,19</t>
  </si>
  <si>
    <t>520,61</t>
  </si>
  <si>
    <t>480,38</t>
  </si>
  <si>
    <t>564,77</t>
  </si>
  <si>
    <t>43,50</t>
  </si>
  <si>
    <t>46,86</t>
  </si>
  <si>
    <t>43,75</t>
  </si>
  <si>
    <t>42,96</t>
  </si>
  <si>
    <t>29,90</t>
  </si>
  <si>
    <t>33,60</t>
  </si>
  <si>
    <t>31,05</t>
  </si>
  <si>
    <t>35,92</t>
  </si>
  <si>
    <t>43,45</t>
  </si>
  <si>
    <t>248,00</t>
  </si>
  <si>
    <t>422,71</t>
  </si>
  <si>
    <t>52,63</t>
  </si>
  <si>
    <t>20,63</t>
  </si>
  <si>
    <t>14,38</t>
  </si>
  <si>
    <t>19,33</t>
  </si>
  <si>
    <t>36,13</t>
  </si>
  <si>
    <t>107,04</t>
  </si>
  <si>
    <t>7,97</t>
  </si>
  <si>
    <t>9,09</t>
  </si>
  <si>
    <t>30,70</t>
  </si>
  <si>
    <t>55,55</t>
  </si>
  <si>
    <t>6,33</t>
  </si>
  <si>
    <t>24,54</t>
  </si>
  <si>
    <t>41,39</t>
  </si>
  <si>
    <t>27,38</t>
  </si>
  <si>
    <t>23,34</t>
  </si>
  <si>
    <t>17,26</t>
  </si>
  <si>
    <t>27,78</t>
  </si>
  <si>
    <t>32,12</t>
  </si>
  <si>
    <t>37,45</t>
  </si>
  <si>
    <t>12,82</t>
  </si>
  <si>
    <t>31,19</t>
  </si>
  <si>
    <t>26,30</t>
  </si>
  <si>
    <t>51,46</t>
  </si>
  <si>
    <t>112,64</t>
  </si>
  <si>
    <t>114,82</t>
  </si>
  <si>
    <t>165,37</t>
  </si>
  <si>
    <t>72,93</t>
  </si>
  <si>
    <t>181,42</t>
  </si>
  <si>
    <t>86,97</t>
  </si>
  <si>
    <t>71,68</t>
  </si>
  <si>
    <t>78,06</t>
  </si>
  <si>
    <t>114,04</t>
  </si>
  <si>
    <t>204,47</t>
  </si>
  <si>
    <t>207,52</t>
  </si>
  <si>
    <t>3.318,31</t>
  </si>
  <si>
    <t>62,32</t>
  </si>
  <si>
    <t>11,75</t>
  </si>
  <si>
    <t>70.000,00</t>
  </si>
  <si>
    <t>59.441,80</t>
  </si>
  <si>
    <t>99.513,06</t>
  </si>
  <si>
    <t>168.889,54</t>
  </si>
  <si>
    <t>8,02</t>
  </si>
  <si>
    <t>10,95</t>
  </si>
  <si>
    <t>15,00</t>
  </si>
  <si>
    <t>410,00</t>
  </si>
  <si>
    <t>515,00</t>
  </si>
  <si>
    <t>402,34</t>
  </si>
  <si>
    <t>643,75</t>
  </si>
  <si>
    <t>584,73</t>
  </si>
  <si>
    <t>24,53</t>
  </si>
  <si>
    <t>6,87</t>
  </si>
  <si>
    <t>9,90</t>
  </si>
  <si>
    <t>20,25</t>
  </si>
  <si>
    <t>24,22</t>
  </si>
  <si>
    <t>33,18</t>
  </si>
  <si>
    <t>56,95</t>
  </si>
  <si>
    <t>69,42</t>
  </si>
  <si>
    <t>1,24</t>
  </si>
  <si>
    <t>1,06</t>
  </si>
  <si>
    <t>LOCACAO DE TORRE METALICA COMPLETA PARA UMA CARGA DE 8 TF (80 KN)  E PE DIREITO DE 6 M, INCLUINDO MODULOS , DIAGONAIS, SAPATAS E FORCADOS</t>
  </si>
  <si>
    <t>523,26</t>
  </si>
  <si>
    <t>7,58</t>
  </si>
  <si>
    <t>31,01</t>
  </si>
  <si>
    <t>104,04</t>
  </si>
  <si>
    <t>24,55</t>
  </si>
  <si>
    <t>25,88</t>
  </si>
  <si>
    <t>11,07</t>
  </si>
  <si>
    <t>35,87</t>
  </si>
  <si>
    <t>11,60</t>
  </si>
  <si>
    <t>15,18</t>
  </si>
  <si>
    <t>58,92</t>
  </si>
  <si>
    <t>26,59</t>
  </si>
  <si>
    <t>39,89</t>
  </si>
  <si>
    <t>28,28</t>
  </si>
  <si>
    <t>29,98</t>
  </si>
  <si>
    <t>5,21</t>
  </si>
  <si>
    <t>14,70</t>
  </si>
  <si>
    <t>128,04</t>
  </si>
  <si>
    <t>143,90</t>
  </si>
  <si>
    <t>333,80</t>
  </si>
  <si>
    <t>156,56</t>
  </si>
  <si>
    <t>1,21</t>
  </si>
  <si>
    <t>10,33</t>
  </si>
  <si>
    <t>13,10</t>
  </si>
  <si>
    <t>21,39</t>
  </si>
  <si>
    <t>70,12</t>
  </si>
  <si>
    <t>107,36</t>
  </si>
  <si>
    <t>24,24</t>
  </si>
  <si>
    <t>7,55</t>
  </si>
  <si>
    <t>6,48</t>
  </si>
  <si>
    <t>11,96</t>
  </si>
  <si>
    <t>5,87</t>
  </si>
  <si>
    <t>12,47</t>
  </si>
  <si>
    <t>21,54</t>
  </si>
  <si>
    <t>30,17</t>
  </si>
  <si>
    <t>18,99</t>
  </si>
  <si>
    <t>66,25</t>
  </si>
  <si>
    <t>10,72</t>
  </si>
  <si>
    <t>11,65</t>
  </si>
  <si>
    <t>14,14</t>
  </si>
  <si>
    <t>11,55</t>
  </si>
  <si>
    <t>8,26</t>
  </si>
  <si>
    <t>39,51</t>
  </si>
  <si>
    <t>21,66</t>
  </si>
  <si>
    <t>5,08</t>
  </si>
  <si>
    <t>59,60</t>
  </si>
  <si>
    <t>93,99</t>
  </si>
  <si>
    <t>171,24</t>
  </si>
  <si>
    <t>282,44</t>
  </si>
  <si>
    <t>0,60</t>
  </si>
  <si>
    <t>21,38</t>
  </si>
  <si>
    <t>13,82</t>
  </si>
  <si>
    <t>12,39</t>
  </si>
  <si>
    <t>12,40</t>
  </si>
  <si>
    <t>8,33</t>
  </si>
  <si>
    <t>42,19</t>
  </si>
  <si>
    <t>24,05</t>
  </si>
  <si>
    <t>5,90</t>
  </si>
  <si>
    <t>64,28</t>
  </si>
  <si>
    <t>110,99</t>
  </si>
  <si>
    <t>22,44</t>
  </si>
  <si>
    <t>58,88</t>
  </si>
  <si>
    <t>2,72</t>
  </si>
  <si>
    <t>1,96</t>
  </si>
  <si>
    <t>7,79</t>
  </si>
  <si>
    <t>3,27</t>
  </si>
  <si>
    <t>150,58</t>
  </si>
  <si>
    <t>245,61</t>
  </si>
  <si>
    <t>12,24</t>
  </si>
  <si>
    <t>10,09</t>
  </si>
  <si>
    <t>13,48</t>
  </si>
  <si>
    <t>30,12</t>
  </si>
  <si>
    <t>3,31</t>
  </si>
  <si>
    <t>0,77</t>
  </si>
  <si>
    <t>17,39</t>
  </si>
  <si>
    <t>13,70</t>
  </si>
  <si>
    <t>2,80</t>
  </si>
  <si>
    <t>5,70</t>
  </si>
  <si>
    <t>1,22</t>
  </si>
  <si>
    <t>2,89</t>
  </si>
  <si>
    <t>16,00</t>
  </si>
  <si>
    <t>24,56</t>
  </si>
  <si>
    <t>1,29</t>
  </si>
  <si>
    <t>2,87</t>
  </si>
  <si>
    <t>3,37</t>
  </si>
  <si>
    <t>11,61</t>
  </si>
  <si>
    <t>0,98</t>
  </si>
  <si>
    <t>2,54</t>
  </si>
  <si>
    <t>12,41</t>
  </si>
  <si>
    <t>25,86</t>
  </si>
  <si>
    <t>11,01</t>
  </si>
  <si>
    <t>34,51</t>
  </si>
  <si>
    <t>4,33</t>
  </si>
  <si>
    <t>6,47</t>
  </si>
  <si>
    <t>9,08</t>
  </si>
  <si>
    <t>4,87</t>
  </si>
  <si>
    <t>4,19</t>
  </si>
  <si>
    <t>13,42</t>
  </si>
  <si>
    <t>1.558,56</t>
  </si>
  <si>
    <t>14,99</t>
  </si>
  <si>
    <t>35,76</t>
  </si>
  <si>
    <t>6,89</t>
  </si>
  <si>
    <t>123,25</t>
  </si>
  <si>
    <t>29,30</t>
  </si>
  <si>
    <t>666,08</t>
  </si>
  <si>
    <t>2,03</t>
  </si>
  <si>
    <t>8,32</t>
  </si>
  <si>
    <t>1,90</t>
  </si>
  <si>
    <t>5,59</t>
  </si>
  <si>
    <t>13,81</t>
  </si>
  <si>
    <t>13,02</t>
  </si>
  <si>
    <t>53,72</t>
  </si>
  <si>
    <t>1.039,00</t>
  </si>
  <si>
    <t>1.230,39</t>
  </si>
  <si>
    <t>25,80</t>
  </si>
  <si>
    <t>5,47</t>
  </si>
  <si>
    <t>7,47</t>
  </si>
  <si>
    <t>2,19</t>
  </si>
  <si>
    <t>0,57</t>
  </si>
  <si>
    <t>3,07</t>
  </si>
  <si>
    <t>281,64</t>
  </si>
  <si>
    <t>347,17</t>
  </si>
  <si>
    <t>432,21</t>
  </si>
  <si>
    <t>461,49</t>
  </si>
  <si>
    <t>416,88</t>
  </si>
  <si>
    <t>497,05</t>
  </si>
  <si>
    <t>501,93</t>
  </si>
  <si>
    <t>655,30</t>
  </si>
  <si>
    <t>559,09</t>
  </si>
  <si>
    <t>704,10</t>
  </si>
  <si>
    <t>856,07</t>
  </si>
  <si>
    <t>975,98</t>
  </si>
  <si>
    <t>MANGUEIRA PARA GAS - GLP, DIAMETRO DE 3/8", COMPRIMENTO DE 1M</t>
  </si>
  <si>
    <t>4,45</t>
  </si>
  <si>
    <t>MANOMETRO COM CAIXA EM ACO PINTADO, ESCALA *10* KGF/CM2 (*10* BAR), DIAMETRO NOMINAL DE *63* MM, CONEXAO DE 1/4"</t>
  </si>
  <si>
    <t>73,15</t>
  </si>
  <si>
    <t>4,91</t>
  </si>
  <si>
    <t>17,82</t>
  </si>
  <si>
    <t>36,68</t>
  </si>
  <si>
    <t>9,79</t>
  </si>
  <si>
    <t>11,06</t>
  </si>
  <si>
    <t>7,86</t>
  </si>
  <si>
    <t>11,87</t>
  </si>
  <si>
    <t>12,60</t>
  </si>
  <si>
    <t>15,75</t>
  </si>
  <si>
    <t>31,63</t>
  </si>
  <si>
    <t>39,28</t>
  </si>
  <si>
    <t>8,76</t>
  </si>
  <si>
    <t>12,38</t>
  </si>
  <si>
    <t>14,03</t>
  </si>
  <si>
    <t>17,22</t>
  </si>
  <si>
    <t>25,50</t>
  </si>
  <si>
    <t>34,46</t>
  </si>
  <si>
    <t>42,98</t>
  </si>
  <si>
    <t>116,04</t>
  </si>
  <si>
    <t>444.393,80</t>
  </si>
  <si>
    <t>29.922,98</t>
  </si>
  <si>
    <t>12.526,55</t>
  </si>
  <si>
    <t>MAQUINA TIPO PRENSA HIDRAULICA, PARA FABRICACAO DE TUBOS DE CONCRETO PARA AGUAS PLUVIAIS, DN 200 A DN 600 MM X 1000 MM DE COMPRIMENTO, COM MOTOR PRINCIPAL DE 20 CV</t>
  </si>
  <si>
    <t>124.327,23</t>
  </si>
  <si>
    <t>13.339,43</t>
  </si>
  <si>
    <t>11,02</t>
  </si>
  <si>
    <t>1.941,76</t>
  </si>
  <si>
    <t>2.035,59</t>
  </si>
  <si>
    <t>22,02</t>
  </si>
  <si>
    <t>7.770,17</t>
  </si>
  <si>
    <t>14.486,52</t>
  </si>
  <si>
    <t>16.670,28</t>
  </si>
  <si>
    <t>15.744,83</t>
  </si>
  <si>
    <t>17.715,08</t>
  </si>
  <si>
    <t>32.596,97</t>
  </si>
  <si>
    <t>18.230,66</t>
  </si>
  <si>
    <t>17.887,06</t>
  </si>
  <si>
    <t>34,83</t>
  </si>
  <si>
    <t>57,14</t>
  </si>
  <si>
    <t>116,54</t>
  </si>
  <si>
    <t>30,05</t>
  </si>
  <si>
    <t>75,00</t>
  </si>
  <si>
    <t>46,99</t>
  </si>
  <si>
    <t>MASSA PARA TEXTURA RUSTICA DE BASE ACRILICA, COR BRANCA, USO INTERNO E EXTERNO</t>
  </si>
  <si>
    <t>5,31</t>
  </si>
  <si>
    <t>31,98</t>
  </si>
  <si>
    <t>89,96</t>
  </si>
  <si>
    <t>602,34</t>
  </si>
  <si>
    <t>614,53</t>
  </si>
  <si>
    <t>12,25</t>
  </si>
  <si>
    <t>2.160,31</t>
  </si>
  <si>
    <t>2,90</t>
  </si>
  <si>
    <t>2,21</t>
  </si>
  <si>
    <t>1,52</t>
  </si>
  <si>
    <t>1,84</t>
  </si>
  <si>
    <t>1,00</t>
  </si>
  <si>
    <t>16,29</t>
  </si>
  <si>
    <t>19,75</t>
  </si>
  <si>
    <t>15,80</t>
  </si>
  <si>
    <t>4.280,61</t>
  </si>
  <si>
    <t>4.822,82</t>
  </si>
  <si>
    <t>1,81</t>
  </si>
  <si>
    <t>10.066,81</t>
  </si>
  <si>
    <t>11,11</t>
  </si>
  <si>
    <t>426,39</t>
  </si>
  <si>
    <t>508,66</t>
  </si>
  <si>
    <t>562,19</t>
  </si>
  <si>
    <t>254,05</t>
  </si>
  <si>
    <t>273,60</t>
  </si>
  <si>
    <t>135.000,00</t>
  </si>
  <si>
    <t>208.344,60</t>
  </si>
  <si>
    <t>204.929,12</t>
  </si>
  <si>
    <t>250.013,53</t>
  </si>
  <si>
    <t>257.535,38</t>
  </si>
  <si>
    <t>78,04</t>
  </si>
  <si>
    <t>191,24</t>
  </si>
  <si>
    <t>309,64</t>
  </si>
  <si>
    <t>237,22</t>
  </si>
  <si>
    <t>32,87</t>
  </si>
  <si>
    <t>215,76</t>
  </si>
  <si>
    <t>122,46</t>
  </si>
  <si>
    <t>1.946,94</t>
  </si>
  <si>
    <t>1.157,96</t>
  </si>
  <si>
    <t>3.048,69</t>
  </si>
  <si>
    <t>17,30</t>
  </si>
  <si>
    <t>163,62</t>
  </si>
  <si>
    <t>1.452,86</t>
  </si>
  <si>
    <t>3.881,77</t>
  </si>
  <si>
    <t>1.929,38</t>
  </si>
  <si>
    <t>1.813,38</t>
  </si>
  <si>
    <t>2.236,12</t>
  </si>
  <si>
    <t>MOTONIVELADORA POTENCIA BASICA LIQUIDA (PRIMEIRA MARCHA) 171 HP, PESO BRUTO 14768 KG, LARGURA DA LAMINA DE 3,7 M</t>
  </si>
  <si>
    <t>MOTONIVELADORA POTENCIA BASICA LIQUIDA (PRIMEIRA MARCHA) 186 HP, PESO BRUTO 15785 KG, LARGURA DA LAMINA DE 4,3 M</t>
  </si>
  <si>
    <t>1.831,42</t>
  </si>
  <si>
    <t>1.830,17</t>
  </si>
  <si>
    <t>1.831,24</t>
  </si>
  <si>
    <t>1.691,15</t>
  </si>
  <si>
    <t>9,59</t>
  </si>
  <si>
    <t>2.004,63</t>
  </si>
  <si>
    <t>11,38</t>
  </si>
  <si>
    <t>39,52</t>
  </si>
  <si>
    <t>34,56</t>
  </si>
  <si>
    <t>33,27</t>
  </si>
  <si>
    <t>31,77</t>
  </si>
  <si>
    <t>26,75</t>
  </si>
  <si>
    <t>39,80</t>
  </si>
  <si>
    <t>10,49</t>
  </si>
  <si>
    <t>3,48</t>
  </si>
  <si>
    <t>7,12</t>
  </si>
  <si>
    <t>33,17</t>
  </si>
  <si>
    <t>4,83</t>
  </si>
  <si>
    <t>53,96</t>
  </si>
  <si>
    <t>86,88</t>
  </si>
  <si>
    <t>191,79</t>
  </si>
  <si>
    <t>318,66</t>
  </si>
  <si>
    <t>18,40</t>
  </si>
  <si>
    <t>14,81</t>
  </si>
  <si>
    <t>45,95</t>
  </si>
  <si>
    <t>27,76</t>
  </si>
  <si>
    <t>83,92</t>
  </si>
  <si>
    <t>74,11</t>
  </si>
  <si>
    <t>21,42</t>
  </si>
  <si>
    <t>32,15</t>
  </si>
  <si>
    <t>1.754,98</t>
  </si>
  <si>
    <t>2,11</t>
  </si>
  <si>
    <t>5,72</t>
  </si>
  <si>
    <t>17,38</t>
  </si>
  <si>
    <t>1.378,48</t>
  </si>
  <si>
    <t>10,98</t>
  </si>
  <si>
    <t>1.935,61</t>
  </si>
  <si>
    <t>6,66</t>
  </si>
  <si>
    <t>1.176,79</t>
  </si>
  <si>
    <t>2.006,91</t>
  </si>
  <si>
    <t>1.086,83</t>
  </si>
  <si>
    <t>14,21</t>
  </si>
  <si>
    <t>2.504,15</t>
  </si>
  <si>
    <t>1.166,33</t>
  </si>
  <si>
    <t>1.812,12</t>
  </si>
  <si>
    <t>1.092,71</t>
  </si>
  <si>
    <t>2.837,47</t>
  </si>
  <si>
    <t>16,11</t>
  </si>
  <si>
    <t>11,51</t>
  </si>
  <si>
    <t>2.030,59</t>
  </si>
  <si>
    <t>1.749,45</t>
  </si>
  <si>
    <t>10,84</t>
  </si>
  <si>
    <t>1.912,09</t>
  </si>
  <si>
    <t>1.830,19</t>
  </si>
  <si>
    <t>11,14</t>
  </si>
  <si>
    <t>14,26</t>
  </si>
  <si>
    <t>32,11</t>
  </si>
  <si>
    <t>24,93</t>
  </si>
  <si>
    <t>59,19</t>
  </si>
  <si>
    <t>110,22</t>
  </si>
  <si>
    <t>145,31</t>
  </si>
  <si>
    <t>31,80</t>
  </si>
  <si>
    <t>1.261,69</t>
  </si>
  <si>
    <t>0,12</t>
  </si>
  <si>
    <t>0,02</t>
  </si>
  <si>
    <t>0,08</t>
  </si>
  <si>
    <t>0,04</t>
  </si>
  <si>
    <t>0,07</t>
  </si>
  <si>
    <t>PARAFUSO FRANCES METRICO ZINCADO, DIAMETRO 12 MM, COMPRIMENTO 140MM, COM PORCA SEXTAVADA E ARRUELA DE PRESSAO MEDIA</t>
  </si>
  <si>
    <t>9,38</t>
  </si>
  <si>
    <t>6,30</t>
  </si>
  <si>
    <t>8,64</t>
  </si>
  <si>
    <t>3,17</t>
  </si>
  <si>
    <t>5,69</t>
  </si>
  <si>
    <t>10,28</t>
  </si>
  <si>
    <t>0,23</t>
  </si>
  <si>
    <t>0,78</t>
  </si>
  <si>
    <t>2,81</t>
  </si>
  <si>
    <t>12,49</t>
  </si>
  <si>
    <t>1,87</t>
  </si>
  <si>
    <t>2,40</t>
  </si>
  <si>
    <t>0,30</t>
  </si>
  <si>
    <t>PARAFUSO, ASTM A307 - GRAU A, SEXTAVADO, ZINCADO, DIAMETRO 3/8" (9,52 MM), COMPRIMENTO 1 " (25,4 MM)</t>
  </si>
  <si>
    <t>PARAFUSO, COMUM, ASTM A307, SEXTAVADO, DIAMETRO 1/2" (12,7 MM), COMPRIMENTO 1" (25,4 MM)</t>
  </si>
  <si>
    <t>1.320,00</t>
  </si>
  <si>
    <t>55,81</t>
  </si>
  <si>
    <t>22,51</t>
  </si>
  <si>
    <t>111,64</t>
  </si>
  <si>
    <t>358,64</t>
  </si>
  <si>
    <t>14,80</t>
  </si>
  <si>
    <t>2.608,74</t>
  </si>
  <si>
    <t>4,32</t>
  </si>
  <si>
    <t>7,89</t>
  </si>
  <si>
    <t>54,44</t>
  </si>
  <si>
    <t>56,38</t>
  </si>
  <si>
    <t>61,64</t>
  </si>
  <si>
    <t>48,28</t>
  </si>
  <si>
    <t>52,67</t>
  </si>
  <si>
    <t>54,13</t>
  </si>
  <si>
    <t>52,23</t>
  </si>
  <si>
    <t>50,47</t>
  </si>
  <si>
    <t>78,50</t>
  </si>
  <si>
    <t>46,82</t>
  </si>
  <si>
    <t>20,92</t>
  </si>
  <si>
    <t>51,24</t>
  </si>
  <si>
    <t>4,08</t>
  </si>
  <si>
    <t>88,29</t>
  </si>
  <si>
    <t>139,92</t>
  </si>
  <si>
    <t>4,07</t>
  </si>
  <si>
    <t>176,63</t>
  </si>
  <si>
    <t>273,84</t>
  </si>
  <si>
    <t>3,30</t>
  </si>
  <si>
    <t>41,38</t>
  </si>
  <si>
    <t>133,16</t>
  </si>
  <si>
    <t>60,18</t>
  </si>
  <si>
    <t>3,69</t>
  </si>
  <si>
    <t>13,31</t>
  </si>
  <si>
    <t>3,20</t>
  </si>
  <si>
    <t>7,29</t>
  </si>
  <si>
    <t>52.326,14</t>
  </si>
  <si>
    <t>7.540,73</t>
  </si>
  <si>
    <t>23.605,77</t>
  </si>
  <si>
    <t>12.910,33</t>
  </si>
  <si>
    <t>27,58</t>
  </si>
  <si>
    <t>17,77</t>
  </si>
  <si>
    <t>3,52</t>
  </si>
  <si>
    <t>18,16</t>
  </si>
  <si>
    <t>12,95</t>
  </si>
  <si>
    <t>2.284,24</t>
  </si>
  <si>
    <t>14,61</t>
  </si>
  <si>
    <t>2.573,49</t>
  </si>
  <si>
    <t>46,67</t>
  </si>
  <si>
    <t>212,58</t>
  </si>
  <si>
    <t>129,12</t>
  </si>
  <si>
    <t>206,93</t>
  </si>
  <si>
    <t>77,50</t>
  </si>
  <si>
    <t>171,02</t>
  </si>
  <si>
    <t>103,95</t>
  </si>
  <si>
    <t>141,91</t>
  </si>
  <si>
    <t>135,18</t>
  </si>
  <si>
    <t>351,38</t>
  </si>
  <si>
    <t>312,85</t>
  </si>
  <si>
    <t>54,29</t>
  </si>
  <si>
    <t>42,33</t>
  </si>
  <si>
    <t>40,98</t>
  </si>
  <si>
    <t>38,89</t>
  </si>
  <si>
    <t>32,29</t>
  </si>
  <si>
    <t>16,94</t>
  </si>
  <si>
    <t>8,62</t>
  </si>
  <si>
    <t>14,43</t>
  </si>
  <si>
    <t>6,93</t>
  </si>
  <si>
    <t>99,79</t>
  </si>
  <si>
    <t>44,21</t>
  </si>
  <si>
    <t>12,75</t>
  </si>
  <si>
    <t>8,69</t>
  </si>
  <si>
    <t>25,70</t>
  </si>
  <si>
    <t>12,85</t>
  </si>
  <si>
    <t>35,99</t>
  </si>
  <si>
    <t>66,90</t>
  </si>
  <si>
    <t>9,02</t>
  </si>
  <si>
    <t>40,81</t>
  </si>
  <si>
    <t>1,25</t>
  </si>
  <si>
    <t>0,53</t>
  </si>
  <si>
    <t>4,93</t>
  </si>
  <si>
    <t>0,24</t>
  </si>
  <si>
    <t>46,09</t>
  </si>
  <si>
    <t>2.302,47</t>
  </si>
  <si>
    <t>8.738,04</t>
  </si>
  <si>
    <t>40,04</t>
  </si>
  <si>
    <t>308,08</t>
  </si>
  <si>
    <t>6,94</t>
  </si>
  <si>
    <t>17,35</t>
  </si>
  <si>
    <t>0,13</t>
  </si>
  <si>
    <t>1.310,55</t>
  </si>
  <si>
    <t>1.062,63</t>
  </si>
  <si>
    <t>733,86</t>
  </si>
  <si>
    <t>1.343,84</t>
  </si>
  <si>
    <t>680,72</t>
  </si>
  <si>
    <t>250,00</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</si>
  <si>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</si>
  <si>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</si>
  <si>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</si>
  <si>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</si>
  <si>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</si>
  <si>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105,46</t>
  </si>
  <si>
    <t>113,58</t>
  </si>
  <si>
    <t>120,20</t>
  </si>
  <si>
    <t>92,59</t>
  </si>
  <si>
    <t>240,26</t>
  </si>
  <si>
    <t>208,58</t>
  </si>
  <si>
    <t>183,83</t>
  </si>
  <si>
    <t>196,00</t>
  </si>
  <si>
    <t>203,21</t>
  </si>
  <si>
    <t>197,97</t>
  </si>
  <si>
    <t>140,00</t>
  </si>
  <si>
    <t>219,05</t>
  </si>
  <si>
    <t>240,40</t>
  </si>
  <si>
    <t>238,42</t>
  </si>
  <si>
    <t>211,41</t>
  </si>
  <si>
    <t>224,60</t>
  </si>
  <si>
    <t>128,36</t>
  </si>
  <si>
    <t>311,11</t>
  </si>
  <si>
    <t>220,60</t>
  </si>
  <si>
    <t>337,97</t>
  </si>
  <si>
    <t>211,48</t>
  </si>
  <si>
    <t>37,83</t>
  </si>
  <si>
    <t>24,29</t>
  </si>
  <si>
    <t>199,07</t>
  </si>
  <si>
    <t>365,90</t>
  </si>
  <si>
    <t>212,70</t>
  </si>
  <si>
    <t>310,29</t>
  </si>
  <si>
    <t>552,43</t>
  </si>
  <si>
    <t>769,28</t>
  </si>
  <si>
    <t>2.355,15</t>
  </si>
  <si>
    <t>4.659,87</t>
  </si>
  <si>
    <t>401,29</t>
  </si>
  <si>
    <t>542,73</t>
  </si>
  <si>
    <t>771,63</t>
  </si>
  <si>
    <t>285,07</t>
  </si>
  <si>
    <t>492,30</t>
  </si>
  <si>
    <t>600,58</t>
  </si>
  <si>
    <t>981,93</t>
  </si>
  <si>
    <t>1.639,17</t>
  </si>
  <si>
    <t>767,96</t>
  </si>
  <si>
    <t>1.059,72</t>
  </si>
  <si>
    <t>823,42</t>
  </si>
  <si>
    <t>660,38</t>
  </si>
  <si>
    <t>548,22</t>
  </si>
  <si>
    <t>278,13</t>
  </si>
  <si>
    <t>446,79</t>
  </si>
  <si>
    <t>274,11</t>
  </si>
  <si>
    <t>588,78</t>
  </si>
  <si>
    <t>354,57</t>
  </si>
  <si>
    <t>875,29</t>
  </si>
  <si>
    <t>916,62</t>
  </si>
  <si>
    <t>668,82</t>
  </si>
  <si>
    <t>877,15</t>
  </si>
  <si>
    <t>1.503,21</t>
  </si>
  <si>
    <t>2.521,81</t>
  </si>
  <si>
    <t>630,45</t>
  </si>
  <si>
    <t>1.513,08</t>
  </si>
  <si>
    <t>266,09</t>
  </si>
  <si>
    <t>16,63</t>
  </si>
  <si>
    <t>38,18</t>
  </si>
  <si>
    <t>27,64</t>
  </si>
  <si>
    <t>16,21</t>
  </si>
  <si>
    <t>11,23</t>
  </si>
  <si>
    <t>8,98</t>
  </si>
  <si>
    <t>8,52</t>
  </si>
  <si>
    <t>8,78</t>
  </si>
  <si>
    <t>8,38</t>
  </si>
  <si>
    <t>8,63</t>
  </si>
  <si>
    <t>8,58</t>
  </si>
  <si>
    <t>161,84</t>
  </si>
  <si>
    <t>11,43</t>
  </si>
  <si>
    <t>459,51</t>
  </si>
  <si>
    <t>38,91</t>
  </si>
  <si>
    <t>3,94</t>
  </si>
  <si>
    <t>26,44</t>
  </si>
  <si>
    <t>219,30</t>
  </si>
  <si>
    <t>19,80</t>
  </si>
  <si>
    <t>5,27</t>
  </si>
  <si>
    <t>5,44</t>
  </si>
  <si>
    <t>22,95</t>
  </si>
  <si>
    <t>38,04</t>
  </si>
  <si>
    <t>107,17</t>
  </si>
  <si>
    <t>202,38</t>
  </si>
  <si>
    <t>285,31</t>
  </si>
  <si>
    <t>61,33</t>
  </si>
  <si>
    <t>81,43</t>
  </si>
  <si>
    <t>135,75</t>
  </si>
  <si>
    <t>19,29</t>
  </si>
  <si>
    <t>69,13</t>
  </si>
  <si>
    <t>114,81</t>
  </si>
  <si>
    <t>159,09</t>
  </si>
  <si>
    <t>26,14</t>
  </si>
  <si>
    <t>12,03</t>
  </si>
  <si>
    <t>32,62</t>
  </si>
  <si>
    <t>49,17</t>
  </si>
  <si>
    <t>60,52</t>
  </si>
  <si>
    <t>75,65</t>
  </si>
  <si>
    <t>119,16</t>
  </si>
  <si>
    <t>13,00</t>
  </si>
  <si>
    <t>30,54</t>
  </si>
  <si>
    <t>70,22</t>
  </si>
  <si>
    <t>4,02</t>
  </si>
  <si>
    <t>782,15</t>
  </si>
  <si>
    <t>10,65</t>
  </si>
  <si>
    <t>13,30</t>
  </si>
  <si>
    <t>26,49</t>
  </si>
  <si>
    <t>88,28</t>
  </si>
  <si>
    <t>41,83</t>
  </si>
  <si>
    <t>33,41</t>
  </si>
  <si>
    <t>2.136.096,87</t>
  </si>
  <si>
    <t>30,51</t>
  </si>
  <si>
    <t>50,00</t>
  </si>
  <si>
    <t>55,66</t>
  </si>
  <si>
    <t>80,49</t>
  </si>
  <si>
    <t>164,21</t>
  </si>
  <si>
    <t>302,99</t>
  </si>
  <si>
    <t>427,98</t>
  </si>
  <si>
    <t>545,84</t>
  </si>
  <si>
    <t>550,93</t>
  </si>
  <si>
    <t>3,02</t>
  </si>
  <si>
    <t>3,68</t>
  </si>
  <si>
    <t>13,83</t>
  </si>
  <si>
    <t>6,55</t>
  </si>
  <si>
    <t>89,99</t>
  </si>
  <si>
    <t>34,17</t>
  </si>
  <si>
    <t>21,88</t>
  </si>
  <si>
    <t>12,94</t>
  </si>
  <si>
    <t>15,28</t>
  </si>
  <si>
    <t>15,45</t>
  </si>
  <si>
    <t>16,15</t>
  </si>
  <si>
    <t>31,59</t>
  </si>
  <si>
    <t>27,90</t>
  </si>
  <si>
    <t>38,02</t>
  </si>
  <si>
    <t>16,75</t>
  </si>
  <si>
    <t>66,86</t>
  </si>
  <si>
    <t>17,67</t>
  </si>
  <si>
    <t>126,00</t>
  </si>
  <si>
    <t>39,34</t>
  </si>
  <si>
    <t>40,67</t>
  </si>
  <si>
    <t>7.969,09</t>
  </si>
  <si>
    <t>17.259,38</t>
  </si>
  <si>
    <t>43,40</t>
  </si>
  <si>
    <t>4,39</t>
  </si>
  <si>
    <t>67,29</t>
  </si>
  <si>
    <t>86,13</t>
  </si>
  <si>
    <t>13,16</t>
  </si>
  <si>
    <t>87,15</t>
  </si>
  <si>
    <t>19,85</t>
  </si>
  <si>
    <t>60,41</t>
  </si>
  <si>
    <t>114,56</t>
  </si>
  <si>
    <t>40,78</t>
  </si>
  <si>
    <t>26,80</t>
  </si>
  <si>
    <t>90,25</t>
  </si>
  <si>
    <t>87,60</t>
  </si>
  <si>
    <t>23,50</t>
  </si>
  <si>
    <t>18,97</t>
  </si>
  <si>
    <t>22,50</t>
  </si>
  <si>
    <t>RODAPE EM POLIESTIRENO, BRANCO, H = *5* CM, E = *1,5* CM</t>
  </si>
  <si>
    <t>13,18</t>
  </si>
  <si>
    <t>14,57</t>
  </si>
  <si>
    <t>26,95</t>
  </si>
  <si>
    <t>371.530,74</t>
  </si>
  <si>
    <t>310.443,49</t>
  </si>
  <si>
    <t>232.839,98</t>
  </si>
  <si>
    <t>300.429,15</t>
  </si>
  <si>
    <t>223.949,91</t>
  </si>
  <si>
    <t>305.999,99</t>
  </si>
  <si>
    <t>67.600,01</t>
  </si>
  <si>
    <t>335.000,01</t>
  </si>
  <si>
    <t>275.000,00</t>
  </si>
  <si>
    <t>24,17</t>
  </si>
  <si>
    <t>20.189,74</t>
  </si>
  <si>
    <t>23,04</t>
  </si>
  <si>
    <t>27,82</t>
  </si>
  <si>
    <t>11,79</t>
  </si>
  <si>
    <t>31,00</t>
  </si>
  <si>
    <t>52,13</t>
  </si>
  <si>
    <t>165,03</t>
  </si>
  <si>
    <t>217,19</t>
  </si>
  <si>
    <t>61,77</t>
  </si>
  <si>
    <t>13,04</t>
  </si>
  <si>
    <t>30,64</t>
  </si>
  <si>
    <t>7,20</t>
  </si>
  <si>
    <t>9,33</t>
  </si>
  <si>
    <t>8,83</t>
  </si>
  <si>
    <t>11,28</t>
  </si>
  <si>
    <t>25,77</t>
  </si>
  <si>
    <t>2.042,01</t>
  </si>
  <si>
    <t>1.605,75</t>
  </si>
  <si>
    <t>36,84</t>
  </si>
  <si>
    <t>104,44</t>
  </si>
  <si>
    <t>105,71</t>
  </si>
  <si>
    <t>83,10</t>
  </si>
  <si>
    <t>88,00</t>
  </si>
  <si>
    <t>12,61</t>
  </si>
  <si>
    <t>10,97</t>
  </si>
  <si>
    <t>1.201,92</t>
  </si>
  <si>
    <t>988,95</t>
  </si>
  <si>
    <t>106,44</t>
  </si>
  <si>
    <t>2.360,18</t>
  </si>
  <si>
    <t>33,05</t>
  </si>
  <si>
    <t>18,39</t>
  </si>
  <si>
    <t>10,11</t>
  </si>
  <si>
    <t>9,19</t>
  </si>
  <si>
    <t>6,56</t>
  </si>
  <si>
    <t>24,01</t>
  </si>
  <si>
    <t>28,98</t>
  </si>
  <si>
    <t>36,17</t>
  </si>
  <si>
    <t>35,22</t>
  </si>
  <si>
    <t>27,88</t>
  </si>
  <si>
    <t>78,14</t>
  </si>
  <si>
    <t>25,32</t>
  </si>
  <si>
    <t>32,57</t>
  </si>
  <si>
    <t>19,41</t>
  </si>
  <si>
    <t>172,53</t>
  </si>
  <si>
    <t>40,56</t>
  </si>
  <si>
    <t>16,49</t>
  </si>
  <si>
    <t>49,19</t>
  </si>
  <si>
    <t>65,99</t>
  </si>
  <si>
    <t>41,51</t>
  </si>
  <si>
    <t>63,69</t>
  </si>
  <si>
    <t>81,28</t>
  </si>
  <si>
    <t>100,65</t>
  </si>
  <si>
    <t>52,96</t>
  </si>
  <si>
    <t>132,40</t>
  </si>
  <si>
    <t>335,73</t>
  </si>
  <si>
    <t>411,39</t>
  </si>
  <si>
    <t>171,65</t>
  </si>
  <si>
    <t>80,38</t>
  </si>
  <si>
    <t>188,20</t>
  </si>
  <si>
    <t>122,94</t>
  </si>
  <si>
    <t>208,06</t>
  </si>
  <si>
    <t>264,80</t>
  </si>
  <si>
    <t>305,00</t>
  </si>
  <si>
    <t>363,63</t>
  </si>
  <si>
    <t>403,82</t>
  </si>
  <si>
    <t>1.286,67</t>
  </si>
  <si>
    <t>435,51</t>
  </si>
  <si>
    <t>11,22</t>
  </si>
  <si>
    <t>305,29</t>
  </si>
  <si>
    <t>38.250,00</t>
  </si>
  <si>
    <t>47.076,92</t>
  </si>
  <si>
    <t>26.864,54</t>
  </si>
  <si>
    <t>31.917,64</t>
  </si>
  <si>
    <t>25.393,39</t>
  </si>
  <si>
    <t>53.185,40</t>
  </si>
  <si>
    <t>55.743,93</t>
  </si>
  <si>
    <t>65.434,36</t>
  </si>
  <si>
    <t>61,81</t>
  </si>
  <si>
    <t>145,89</t>
  </si>
  <si>
    <t>487,92</t>
  </si>
  <si>
    <t>302,62</t>
  </si>
  <si>
    <t>178,76</t>
  </si>
  <si>
    <t>94,96</t>
  </si>
  <si>
    <t>120,17</t>
  </si>
  <si>
    <t>1.774,20</t>
  </si>
  <si>
    <t>5,40</t>
  </si>
  <si>
    <t>34,02</t>
  </si>
  <si>
    <t>44,17</t>
  </si>
  <si>
    <t>71,88</t>
  </si>
  <si>
    <t>173,57</t>
  </si>
  <si>
    <t>211,19</t>
  </si>
  <si>
    <t>589,72</t>
  </si>
  <si>
    <t>60,56</t>
  </si>
  <si>
    <t>172,39</t>
  </si>
  <si>
    <t>269,72</t>
  </si>
  <si>
    <t>25,82</t>
  </si>
  <si>
    <t>5,81</t>
  </si>
  <si>
    <t>13,32</t>
  </si>
  <si>
    <t>77,67</t>
  </si>
  <si>
    <t>40,90</t>
  </si>
  <si>
    <t>8,27</t>
  </si>
  <si>
    <t>191,80</t>
  </si>
  <si>
    <t>273,97</t>
  </si>
  <si>
    <t>642,16</t>
  </si>
  <si>
    <t>37,73</t>
  </si>
  <si>
    <t>200,18</t>
  </si>
  <si>
    <t>30,34</t>
  </si>
  <si>
    <t>22,97</t>
  </si>
  <si>
    <t>15,62</t>
  </si>
  <si>
    <t>83,95</t>
  </si>
  <si>
    <t>86,39</t>
  </si>
  <si>
    <t>45,28</t>
  </si>
  <si>
    <t>120,76</t>
  </si>
  <si>
    <t>228,65</t>
  </si>
  <si>
    <t>7,31</t>
  </si>
  <si>
    <t>28,51</t>
  </si>
  <si>
    <t>69,76</t>
  </si>
  <si>
    <t>76,19</t>
  </si>
  <si>
    <t>38,56</t>
  </si>
  <si>
    <t>211,73</t>
  </si>
  <si>
    <t>374,27</t>
  </si>
  <si>
    <t>93,88</t>
  </si>
  <si>
    <t>5,02</t>
  </si>
  <si>
    <t>56,14</t>
  </si>
  <si>
    <t>28,23</t>
  </si>
  <si>
    <t>38,58</t>
  </si>
  <si>
    <t>36,11</t>
  </si>
  <si>
    <t>111,90</t>
  </si>
  <si>
    <t>113,80</t>
  </si>
  <si>
    <t>172,48</t>
  </si>
  <si>
    <t>188,03</t>
  </si>
  <si>
    <t>190,98</t>
  </si>
  <si>
    <t>261,96</t>
  </si>
  <si>
    <t>88,82</t>
  </si>
  <si>
    <t>106,97</t>
  </si>
  <si>
    <t>11,48</t>
  </si>
  <si>
    <t>31,40</t>
  </si>
  <si>
    <t>7,16</t>
  </si>
  <si>
    <t>13,94</t>
  </si>
  <si>
    <t>10,61</t>
  </si>
  <si>
    <t>14,07</t>
  </si>
  <si>
    <t>26,73</t>
  </si>
  <si>
    <t>39,00</t>
  </si>
  <si>
    <t>11,68</t>
  </si>
  <si>
    <t>11,13</t>
  </si>
  <si>
    <t>6,97</t>
  </si>
  <si>
    <t>22,60</t>
  </si>
  <si>
    <t>43,33</t>
  </si>
  <si>
    <t>56,05</t>
  </si>
  <si>
    <t>43,20</t>
  </si>
  <si>
    <t>13,34</t>
  </si>
  <si>
    <t>159,14</t>
  </si>
  <si>
    <t>85,42</t>
  </si>
  <si>
    <t>17,48</t>
  </si>
  <si>
    <t>251,56</t>
  </si>
  <si>
    <t>403,25</t>
  </si>
  <si>
    <t>53,16</t>
  </si>
  <si>
    <t>83,51</t>
  </si>
  <si>
    <t>86,11</t>
  </si>
  <si>
    <t>18,50</t>
  </si>
  <si>
    <t>46,36</t>
  </si>
  <si>
    <t>39,78</t>
  </si>
  <si>
    <t>28,89</t>
  </si>
  <si>
    <t>67,92</t>
  </si>
  <si>
    <t>100,10</t>
  </si>
  <si>
    <t>22,87</t>
  </si>
  <si>
    <t>64,47</t>
  </si>
  <si>
    <t>106,25</t>
  </si>
  <si>
    <t>180,64</t>
  </si>
  <si>
    <t>689,32</t>
  </si>
  <si>
    <t>1.057,79</t>
  </si>
  <si>
    <t>1.169,65</t>
  </si>
  <si>
    <t>25,79</t>
  </si>
  <si>
    <t>20,16</t>
  </si>
  <si>
    <t>3.551,17</t>
  </si>
  <si>
    <t>4.265,89</t>
  </si>
  <si>
    <t>41,78</t>
  </si>
  <si>
    <t>14,54</t>
  </si>
  <si>
    <t>9,77</t>
  </si>
  <si>
    <t>12,17</t>
  </si>
  <si>
    <t>14,87</t>
  </si>
  <si>
    <t>25,06</t>
  </si>
  <si>
    <t>37,68</t>
  </si>
  <si>
    <t>66,72</t>
  </si>
  <si>
    <t>40,00</t>
  </si>
  <si>
    <t>26,22</t>
  </si>
  <si>
    <t>34,54</t>
  </si>
  <si>
    <t>79,51</t>
  </si>
  <si>
    <t>31,13</t>
  </si>
  <si>
    <t>4,72</t>
  </si>
  <si>
    <t>1,91</t>
  </si>
  <si>
    <t>27,42</t>
  </si>
  <si>
    <t>34,09</t>
  </si>
  <si>
    <t>39,14</t>
  </si>
  <si>
    <t>1.800,00</t>
  </si>
  <si>
    <t>1,71</t>
  </si>
  <si>
    <t>1,62</t>
  </si>
  <si>
    <t>1,85</t>
  </si>
  <si>
    <t>27,00</t>
  </si>
  <si>
    <t>63,78</t>
  </si>
  <si>
    <t>26,71</t>
  </si>
  <si>
    <t>24,75</t>
  </si>
  <si>
    <t>94,50</t>
  </si>
  <si>
    <t>126,79</t>
  </si>
  <si>
    <t>146,33</t>
  </si>
  <si>
    <t>119,67</t>
  </si>
  <si>
    <t>163,20</t>
  </si>
  <si>
    <t>182,78</t>
  </si>
  <si>
    <t>30,84</t>
  </si>
  <si>
    <t>49,11</t>
  </si>
  <si>
    <t>73,78</t>
  </si>
  <si>
    <t>40,58</t>
  </si>
  <si>
    <t>48,44</t>
  </si>
  <si>
    <t>68,04</t>
  </si>
  <si>
    <t>25,33</t>
  </si>
  <si>
    <t>101,98</t>
  </si>
  <si>
    <t>63,06</t>
  </si>
  <si>
    <t>106,01</t>
  </si>
  <si>
    <t>117,09</t>
  </si>
  <si>
    <t>56,93</t>
  </si>
  <si>
    <t>133,23</t>
  </si>
  <si>
    <t>148,04</t>
  </si>
  <si>
    <t>162,91</t>
  </si>
  <si>
    <t>177,68</t>
  </si>
  <si>
    <t>192,49</t>
  </si>
  <si>
    <t>213,13</t>
  </si>
  <si>
    <t>140,94</t>
  </si>
  <si>
    <t>294,97</t>
  </si>
  <si>
    <t>362,64</t>
  </si>
  <si>
    <t>403,63</t>
  </si>
  <si>
    <t>451,88</t>
  </si>
  <si>
    <t>35,26</t>
  </si>
  <si>
    <t>1.868,51</t>
  </si>
  <si>
    <t>0,62</t>
  </si>
  <si>
    <t>5,50</t>
  </si>
  <si>
    <t>4,70</t>
  </si>
  <si>
    <t>5,62</t>
  </si>
  <si>
    <t>9,48</t>
  </si>
  <si>
    <t>20,31</t>
  </si>
  <si>
    <t>24,37</t>
  </si>
  <si>
    <t>3,63</t>
  </si>
  <si>
    <t>41,13</t>
  </si>
  <si>
    <t>292,33</t>
  </si>
  <si>
    <t>550,27</t>
  </si>
  <si>
    <t>595,78</t>
  </si>
  <si>
    <t>769,17</t>
  </si>
  <si>
    <t>985,89</t>
  </si>
  <si>
    <t>20,49</t>
  </si>
  <si>
    <t>539,15</t>
  </si>
  <si>
    <t>1.660,57</t>
  </si>
  <si>
    <t>200,66</t>
  </si>
  <si>
    <t>887,28</t>
  </si>
  <si>
    <t>894,33</t>
  </si>
  <si>
    <t>1.020,59</t>
  </si>
  <si>
    <t>1.099,07</t>
  </si>
  <si>
    <t>41,16</t>
  </si>
  <si>
    <t>61,69</t>
  </si>
  <si>
    <t>17,14</t>
  </si>
  <si>
    <t>7,04</t>
  </si>
  <si>
    <t>74,78</t>
  </si>
  <si>
    <t>18,74</t>
  </si>
  <si>
    <t>42,14</t>
  </si>
  <si>
    <t>53,33</t>
  </si>
  <si>
    <t>22,23</t>
  </si>
  <si>
    <t>41,28</t>
  </si>
  <si>
    <t>23,66</t>
  </si>
  <si>
    <t>17,86</t>
  </si>
  <si>
    <t>7,77</t>
  </si>
  <si>
    <t>5,55</t>
  </si>
  <si>
    <t>TOMADAS (2 MODULOS) 2P+T 10A, 250V, CONJUNTO MONTADO PARA EMBUTIR 4" X 2" (PLACA + SUPORTE + MODULOS)</t>
  </si>
  <si>
    <t>53,34</t>
  </si>
  <si>
    <t>14,90</t>
  </si>
  <si>
    <t>37,28</t>
  </si>
  <si>
    <t>90,53</t>
  </si>
  <si>
    <t>582,28</t>
  </si>
  <si>
    <t>149,92</t>
  </si>
  <si>
    <t>77,24</t>
  </si>
  <si>
    <t>44,90</t>
  </si>
  <si>
    <t>147,65</t>
  </si>
  <si>
    <t>86,43</t>
  </si>
  <si>
    <t>46,11</t>
  </si>
  <si>
    <t>37,18</t>
  </si>
  <si>
    <t>32,80</t>
  </si>
  <si>
    <t>14,20</t>
  </si>
  <si>
    <t>14,08</t>
  </si>
  <si>
    <t>13,65</t>
  </si>
  <si>
    <t>21,77</t>
  </si>
  <si>
    <t>13,57</t>
  </si>
  <si>
    <t>10,53</t>
  </si>
  <si>
    <t>4,55</t>
  </si>
  <si>
    <t>11,31</t>
  </si>
  <si>
    <t>23,41</t>
  </si>
  <si>
    <t>5.200,62</t>
  </si>
  <si>
    <t>7.095,13</t>
  </si>
  <si>
    <t>516.819,55</t>
  </si>
  <si>
    <t>2.129.114,71</t>
  </si>
  <si>
    <t>501.390,50</t>
  </si>
  <si>
    <t>650.000,00</t>
  </si>
  <si>
    <t>646.024,40</t>
  </si>
  <si>
    <t>957.547,37</t>
  </si>
  <si>
    <t>524.770,61</t>
  </si>
  <si>
    <t>151.906,53</t>
  </si>
  <si>
    <t>176.018,68</t>
  </si>
  <si>
    <t>51.841,11</t>
  </si>
  <si>
    <t>84.068,20</t>
  </si>
  <si>
    <t>129.000,00</t>
  </si>
  <si>
    <t>124.267,98</t>
  </si>
  <si>
    <t>138.644,85</t>
  </si>
  <si>
    <t>151,57</t>
  </si>
  <si>
    <t>6,44</t>
  </si>
  <si>
    <t>77,56</t>
  </si>
  <si>
    <t>15,84</t>
  </si>
  <si>
    <t>45,70</t>
  </si>
  <si>
    <t>36,82</t>
  </si>
  <si>
    <t>11,74</t>
  </si>
  <si>
    <t>84,69</t>
  </si>
  <si>
    <t>9,97</t>
  </si>
  <si>
    <t>17,60</t>
  </si>
  <si>
    <t>12,98</t>
  </si>
  <si>
    <t>43,97</t>
  </si>
  <si>
    <t>38,61</t>
  </si>
  <si>
    <t>15,70</t>
  </si>
  <si>
    <t>89,38</t>
  </si>
  <si>
    <t>378,29</t>
  </si>
  <si>
    <t>62,97</t>
  </si>
  <si>
    <t>66,60</t>
  </si>
  <si>
    <t>28,12</t>
  </si>
  <si>
    <t>14,15</t>
  </si>
  <si>
    <t>22,71</t>
  </si>
  <si>
    <t>75,22</t>
  </si>
  <si>
    <t>62,52</t>
  </si>
  <si>
    <t>20,11</t>
  </si>
  <si>
    <t>138,47</t>
  </si>
  <si>
    <t>204,00</t>
  </si>
  <si>
    <t>32,54</t>
  </si>
  <si>
    <t>309,32</t>
  </si>
  <si>
    <t>244,92</t>
  </si>
  <si>
    <t>12,99</t>
  </si>
  <si>
    <t>22,34</t>
  </si>
  <si>
    <t>28,36</t>
  </si>
  <si>
    <t>41,18</t>
  </si>
  <si>
    <t>55,61</t>
  </si>
  <si>
    <t>80,65</t>
  </si>
  <si>
    <t>113,62</t>
  </si>
  <si>
    <t>166,10</t>
  </si>
  <si>
    <t>54,55</t>
  </si>
  <si>
    <t>95,88</t>
  </si>
  <si>
    <t>78,91</t>
  </si>
  <si>
    <t>24,16</t>
  </si>
  <si>
    <t>132,78</t>
  </si>
  <si>
    <t>172,28</t>
  </si>
  <si>
    <t>255,16</t>
  </si>
  <si>
    <t>39,37</t>
  </si>
  <si>
    <t>375,58</t>
  </si>
  <si>
    <t>8,20</t>
  </si>
  <si>
    <t>TUBO DE COBRE FLEXIVEL, D = 3/4 ", E = 0,79 MM, PARA AR-CONDICIONADO/ INSTALACOES GAS RESIDENCIAIS E COMERCIAIS</t>
  </si>
  <si>
    <t>25,74</t>
  </si>
  <si>
    <t>TUBO DE COBRE FLEXIVEL, D = 5/8 ", E = 0,79 MM, PARA AR-CONDICIONADO/ INSTALACOES GAS RESIDENCIAIS E COMERCIAIS</t>
  </si>
  <si>
    <t>21,28</t>
  </si>
  <si>
    <t>107,03</t>
  </si>
  <si>
    <t>TUBO DE CONCRETO SIMPLES POROSO, MACHO/FEMEA, DN 300 MM</t>
  </si>
  <si>
    <t>22,99</t>
  </si>
  <si>
    <t>24,91</t>
  </si>
  <si>
    <t>10,92</t>
  </si>
  <si>
    <t>6,00</t>
  </si>
  <si>
    <t>2.987,30</t>
  </si>
  <si>
    <t>73,21</t>
  </si>
  <si>
    <t>5.239,28</t>
  </si>
  <si>
    <t>7.149,20</t>
  </si>
  <si>
    <t>157,15</t>
  </si>
  <si>
    <t>6.781,87</t>
  </si>
  <si>
    <t>2.709,46</t>
  </si>
  <si>
    <t>244,98</t>
  </si>
  <si>
    <t>600,28</t>
  </si>
  <si>
    <t>966,83</t>
  </si>
  <si>
    <t>1.697,41</t>
  </si>
  <si>
    <t>2.524,52</t>
  </si>
  <si>
    <t>1.265,98</t>
  </si>
  <si>
    <t>34,88</t>
  </si>
  <si>
    <t>1.651,68</t>
  </si>
  <si>
    <t>10,06</t>
  </si>
  <si>
    <t>50,48</t>
  </si>
  <si>
    <t>18,49</t>
  </si>
  <si>
    <t>3,25</t>
  </si>
  <si>
    <t>27,75</t>
  </si>
  <si>
    <t>43,69</t>
  </si>
  <si>
    <t>90,00</t>
  </si>
  <si>
    <t>160,04</t>
  </si>
  <si>
    <t>121,59</t>
  </si>
  <si>
    <t>203,38</t>
  </si>
  <si>
    <t>37,52</t>
  </si>
  <si>
    <t>43,72</t>
  </si>
  <si>
    <t>25,97</t>
  </si>
  <si>
    <t>13,50</t>
  </si>
  <si>
    <t>25,37</t>
  </si>
  <si>
    <t>17,10</t>
  </si>
  <si>
    <t>7,63</t>
  </si>
  <si>
    <t>33,02</t>
  </si>
  <si>
    <t>7,44</t>
  </si>
  <si>
    <t>27,10</t>
  </si>
  <si>
    <t>58,77</t>
  </si>
  <si>
    <t>35,34</t>
  </si>
  <si>
    <t>24,70</t>
  </si>
  <si>
    <t>19,86</t>
  </si>
  <si>
    <t>14,92</t>
  </si>
  <si>
    <t>76,17</t>
  </si>
  <si>
    <t>128,17</t>
  </si>
  <si>
    <t>148,19</t>
  </si>
  <si>
    <t>54,81</t>
  </si>
  <si>
    <t>18,38</t>
  </si>
  <si>
    <t>32,51</t>
  </si>
  <si>
    <t>TUBO 26" EM CHAPA PRETA, E= 3/16", 147 KG/6 M</t>
  </si>
  <si>
    <t>TUBO 30" EM CHAPA PRETA, E= 1/4", 175 KG/6 M</t>
  </si>
  <si>
    <t>TUBO 30" EM CHAPA PRETA, E= 3/8", 177 KG/6 M</t>
  </si>
  <si>
    <t>38,47</t>
  </si>
  <si>
    <t>159,69</t>
  </si>
  <si>
    <t>102,50</t>
  </si>
  <si>
    <t>34,33</t>
  </si>
  <si>
    <t>258,23</t>
  </si>
  <si>
    <t>439,47</t>
  </si>
  <si>
    <t>90,38</t>
  </si>
  <si>
    <t>29,45</t>
  </si>
  <si>
    <t>178,07</t>
  </si>
  <si>
    <t>143,81</t>
  </si>
  <si>
    <t>46,16</t>
  </si>
  <si>
    <t>260,26</t>
  </si>
  <si>
    <t>328,76</t>
  </si>
  <si>
    <t>59,24</t>
  </si>
  <si>
    <t>57,26</t>
  </si>
  <si>
    <t>34,31</t>
  </si>
  <si>
    <t>14,97</t>
  </si>
  <si>
    <t>103,91</t>
  </si>
  <si>
    <t>62,80</t>
  </si>
  <si>
    <t>160,99</t>
  </si>
  <si>
    <t>226,00</t>
  </si>
  <si>
    <t>8,29</t>
  </si>
  <si>
    <t>6,23</t>
  </si>
  <si>
    <t>68,27</t>
  </si>
  <si>
    <t>140,33</t>
  </si>
  <si>
    <t>177,80</t>
  </si>
  <si>
    <t>450,27</t>
  </si>
  <si>
    <t>6,05</t>
  </si>
  <si>
    <t>23,59</t>
  </si>
  <si>
    <t>64,18</t>
  </si>
  <si>
    <t>133,37</t>
  </si>
  <si>
    <t>197,98</t>
  </si>
  <si>
    <t>77,16</t>
  </si>
  <si>
    <t>110,39</t>
  </si>
  <si>
    <t>13,73</t>
  </si>
  <si>
    <t>49,26</t>
  </si>
  <si>
    <t>118,36</t>
  </si>
  <si>
    <t>171,79</t>
  </si>
  <si>
    <t>253,30</t>
  </si>
  <si>
    <t>78.585,77</t>
  </si>
  <si>
    <t>97.877,54</t>
  </si>
  <si>
    <t>1.903.913,36</t>
  </si>
  <si>
    <t>5.012.936,68</t>
  </si>
  <si>
    <t>436.173,85</t>
  </si>
  <si>
    <t>586.508,43</t>
  </si>
  <si>
    <t>718.751,75</t>
  </si>
  <si>
    <t>777.594,00</t>
  </si>
  <si>
    <t>372.817,95</t>
  </si>
  <si>
    <t>1.550.000,00</t>
  </si>
  <si>
    <t>799.563,31</t>
  </si>
  <si>
    <t>99,63</t>
  </si>
  <si>
    <t>28,99</t>
  </si>
  <si>
    <t>83,41</t>
  </si>
  <si>
    <t>78,16</t>
  </si>
  <si>
    <t>49,24</t>
  </si>
  <si>
    <t>225,79</t>
  </si>
  <si>
    <t>126,35</t>
  </si>
  <si>
    <t>44,53</t>
  </si>
  <si>
    <t>309,53</t>
  </si>
  <si>
    <t>544,75</t>
  </si>
  <si>
    <t>144,81</t>
  </si>
  <si>
    <t>58,73</t>
  </si>
  <si>
    <t>96,73</t>
  </si>
  <si>
    <t>324,25</t>
  </si>
  <si>
    <t>226,74</t>
  </si>
  <si>
    <t>71,17</t>
  </si>
  <si>
    <t>447,85</t>
  </si>
  <si>
    <t>694,62</t>
  </si>
  <si>
    <t>86,16</t>
  </si>
  <si>
    <t>42,75</t>
  </si>
  <si>
    <t>49,85</t>
  </si>
  <si>
    <t>201,16</t>
  </si>
  <si>
    <t>125,54</t>
  </si>
  <si>
    <t>45,62</t>
  </si>
  <si>
    <t>274,70</t>
  </si>
  <si>
    <t>476,76</t>
  </si>
  <si>
    <t>20,77</t>
  </si>
  <si>
    <t>20,29</t>
  </si>
  <si>
    <t>14,05</t>
  </si>
  <si>
    <t>26,56</t>
  </si>
  <si>
    <t>34,16</t>
  </si>
  <si>
    <t>42,45</t>
  </si>
  <si>
    <t>16,33</t>
  </si>
  <si>
    <t>28,45</t>
  </si>
  <si>
    <t>18,26</t>
  </si>
  <si>
    <t>251,70</t>
  </si>
  <si>
    <t>15,72</t>
  </si>
  <si>
    <t>VERGALHAO ZINCADO ROSCA TOTAL, 1/4 " (6,3 MM)</t>
  </si>
  <si>
    <t>19,55</t>
  </si>
  <si>
    <t>1.714.526,34</t>
  </si>
  <si>
    <t>721.795,69</t>
  </si>
  <si>
    <t>727.026,14</t>
  </si>
  <si>
    <t>880.800,00</t>
  </si>
  <si>
    <t>780.376,20</t>
  </si>
  <si>
    <t>1.928,48</t>
  </si>
  <si>
    <t>194,15</t>
  </si>
  <si>
    <t>244,70</t>
  </si>
  <si>
    <t>138,24</t>
  </si>
  <si>
    <t>186,77</t>
  </si>
  <si>
    <t>44,00</t>
  </si>
  <si>
    <t>16,53</t>
  </si>
  <si>
    <t>9,25</t>
  </si>
  <si>
    <t>1.584,63</t>
  </si>
  <si>
    <t>12,33</t>
  </si>
  <si>
    <t>131,07</t>
  </si>
  <si>
    <t>3,47</t>
  </si>
  <si>
    <t>15,11</t>
  </si>
  <si>
    <t>1,45</t>
  </si>
  <si>
    <t>9,43</t>
  </si>
  <si>
    <t>11,08</t>
  </si>
  <si>
    <t>18,73</t>
  </si>
  <si>
    <t>58,66</t>
  </si>
  <si>
    <t>134,10</t>
  </si>
  <si>
    <t>39,88</t>
  </si>
  <si>
    <t>60,30</t>
  </si>
  <si>
    <t>54,30</t>
  </si>
  <si>
    <t>19,10</t>
  </si>
  <si>
    <t>23,57</t>
  </si>
  <si>
    <t>32,52</t>
  </si>
  <si>
    <t>36,99</t>
  </si>
  <si>
    <t>45,98</t>
  </si>
  <si>
    <t>3,46</t>
  </si>
  <si>
    <t>3,93</t>
  </si>
  <si>
    <t>6,02</t>
  </si>
  <si>
    <t>3,72</t>
  </si>
  <si>
    <t>4,18</t>
  </si>
  <si>
    <t>5,11</t>
  </si>
  <si>
    <t>6,74</t>
  </si>
  <si>
    <t>7,66</t>
  </si>
  <si>
    <t>20,60</t>
  </si>
  <si>
    <t>39,46</t>
  </si>
  <si>
    <t>20,39</t>
  </si>
  <si>
    <t>23,68</t>
  </si>
  <si>
    <t>28,61</t>
  </si>
  <si>
    <t>43,43</t>
  </si>
  <si>
    <t>6,10</t>
  </si>
  <si>
    <t>9,37</t>
  </si>
  <si>
    <t>15,98</t>
  </si>
  <si>
    <t>17,72</t>
  </si>
  <si>
    <t>23,99</t>
  </si>
  <si>
    <t>51,06</t>
  </si>
  <si>
    <t>59,09</t>
  </si>
  <si>
    <t>94,21</t>
  </si>
  <si>
    <t>76,13</t>
  </si>
  <si>
    <t>63,74</t>
  </si>
  <si>
    <t>24,34</t>
  </si>
  <si>
    <t>8,05</t>
  </si>
  <si>
    <t>16,25</t>
  </si>
  <si>
    <t>17,89</t>
  </si>
  <si>
    <t>38,81</t>
  </si>
  <si>
    <t>46,13</t>
  </si>
  <si>
    <t>36,31</t>
  </si>
  <si>
    <t>127,22</t>
  </si>
  <si>
    <t>13,03</t>
  </si>
  <si>
    <t>104,60</t>
  </si>
  <si>
    <t>84,39</t>
  </si>
  <si>
    <t>73,48</t>
  </si>
  <si>
    <t>3,83</t>
  </si>
  <si>
    <t>12,97</t>
  </si>
  <si>
    <t>BETONEIRA CAPACIDADE NOMINAL DE 400 L, CAPACIDADE DE MISTURA 280 L, MOTOR ELÉTRICO TRIFÁSICO POTÊNCIA DE 2 CV, SEM CARREGADOR - CHP DIURNO. AF_10/2014</t>
  </si>
  <si>
    <t>14,91</t>
  </si>
  <si>
    <t>5,67</t>
  </si>
  <si>
    <t>16,10</t>
  </si>
  <si>
    <t>16,79</t>
  </si>
  <si>
    <t>65,90</t>
  </si>
  <si>
    <t>99,66</t>
  </si>
  <si>
    <t>214,45</t>
  </si>
  <si>
    <t>4,98</t>
  </si>
  <si>
    <t>68,77</t>
  </si>
  <si>
    <t>20,14</t>
  </si>
  <si>
    <t>0,83</t>
  </si>
  <si>
    <t>ROLO COMPACTADOR DE PNEUS, ESTATICO, PRESSAO VARIAVEL, POTENCIA 110 HP, PESO SEM/COM LASTRO 10,8/27 T, LARGURA DE ROLAGEM 2,30 M - CHP DIURNO. AF_06/2017</t>
  </si>
  <si>
    <t>33,11</t>
  </si>
  <si>
    <t>0,16</t>
  </si>
  <si>
    <t>32,17</t>
  </si>
  <si>
    <t>38,86</t>
  </si>
  <si>
    <t>24,04</t>
  </si>
  <si>
    <t>31,78</t>
  </si>
  <si>
    <t>3,10</t>
  </si>
  <si>
    <t>4,69</t>
  </si>
  <si>
    <t>0,72</t>
  </si>
  <si>
    <t>4,78</t>
  </si>
  <si>
    <t>6,35</t>
  </si>
  <si>
    <t>BETONEIRA CAPACIDADE NOMINAL DE 400 L, CAPACIDADE DE MISTURA 280 L, MOTOR ELÉTRICO TRIFÁSICO POTÊNCIA DE 2 CV, SEM CARREGADOR - CHI DIURNO. AF_10/2014</t>
  </si>
  <si>
    <t>0,28</t>
  </si>
  <si>
    <t>22,53</t>
  </si>
  <si>
    <t>1,19</t>
  </si>
  <si>
    <t>43,47</t>
  </si>
  <si>
    <t>3,84</t>
  </si>
  <si>
    <t>27,11</t>
  </si>
  <si>
    <t>35,91</t>
  </si>
  <si>
    <t>28,42</t>
  </si>
  <si>
    <t>14,62</t>
  </si>
  <si>
    <t>37,62</t>
  </si>
  <si>
    <t>1,13</t>
  </si>
  <si>
    <t>40,77</t>
  </si>
  <si>
    <t>12,20</t>
  </si>
  <si>
    <t>10,80</t>
  </si>
  <si>
    <t>0,21</t>
  </si>
  <si>
    <t>44,47</t>
  </si>
  <si>
    <t>11,81</t>
  </si>
  <si>
    <t>19,17</t>
  </si>
  <si>
    <t>24,72</t>
  </si>
  <si>
    <t>ROLO COMPACTADOR DE PNEUS, ESTATICO, PRESSAO VARIAVEL, POTENCIA 110 HP, PESO SEM/COM LASTRO 10,8/27 T, LARGURA DE ROLAGEM 2,30 M - CHI DIURNO. AF_06/2017</t>
  </si>
  <si>
    <t>39,17</t>
  </si>
  <si>
    <t>25,60</t>
  </si>
  <si>
    <t>17,06</t>
  </si>
  <si>
    <t>10,94</t>
  </si>
  <si>
    <t>39,97</t>
  </si>
  <si>
    <t>56,63</t>
  </si>
  <si>
    <t>88,36</t>
  </si>
  <si>
    <t>20,95</t>
  </si>
  <si>
    <t>38,29</t>
  </si>
  <si>
    <t>10,01</t>
  </si>
  <si>
    <t>17,41</t>
  </si>
  <si>
    <t>2,35</t>
  </si>
  <si>
    <t>0,70</t>
  </si>
  <si>
    <t>5,49</t>
  </si>
  <si>
    <t>20,58</t>
  </si>
  <si>
    <t>61,35</t>
  </si>
  <si>
    <t>38,87</t>
  </si>
  <si>
    <t>2,46</t>
  </si>
  <si>
    <t>52,00</t>
  </si>
  <si>
    <t>16,97</t>
  </si>
  <si>
    <t>62,83</t>
  </si>
  <si>
    <t>3,66</t>
  </si>
  <si>
    <t>3,58</t>
  </si>
  <si>
    <t>0,32</t>
  </si>
  <si>
    <t>3,32</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</si>
  <si>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</si>
  <si>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</si>
  <si>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0,05</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</si>
  <si>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</si>
  <si>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</si>
  <si>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41,98</t>
  </si>
  <si>
    <t>19,16</t>
  </si>
  <si>
    <t>0,03</t>
  </si>
  <si>
    <t>13,20</t>
  </si>
  <si>
    <t>9,36</t>
  </si>
  <si>
    <t>41,34</t>
  </si>
  <si>
    <t>32,08</t>
  </si>
  <si>
    <t>7,22</t>
  </si>
  <si>
    <t>5,16</t>
  </si>
  <si>
    <t>1,74</t>
  </si>
  <si>
    <t>15,52</t>
  </si>
  <si>
    <t>3,49</t>
  </si>
  <si>
    <t>0,22</t>
  </si>
  <si>
    <t>27,73</t>
  </si>
  <si>
    <t>25,25</t>
  </si>
  <si>
    <t>13,56</t>
  </si>
  <si>
    <t>30,75</t>
  </si>
  <si>
    <t>11,54</t>
  </si>
  <si>
    <t>2,23</t>
  </si>
  <si>
    <t>31,83</t>
  </si>
  <si>
    <t>8,13</t>
  </si>
  <si>
    <t>39,79</t>
  </si>
  <si>
    <t>4,40</t>
  </si>
  <si>
    <t>22,04</t>
  </si>
  <si>
    <t>30,98</t>
  </si>
  <si>
    <t>30,97</t>
  </si>
  <si>
    <t>32,59</t>
  </si>
  <si>
    <t>6,21</t>
  </si>
  <si>
    <t>4,94</t>
  </si>
  <si>
    <t>5,32</t>
  </si>
  <si>
    <t>0,31</t>
  </si>
  <si>
    <t>2,27</t>
  </si>
  <si>
    <t>9,67</t>
  </si>
  <si>
    <t>43,16</t>
  </si>
  <si>
    <t>15,42</t>
  </si>
  <si>
    <t>8,01</t>
  </si>
  <si>
    <t>2,04</t>
  </si>
  <si>
    <t>3,55</t>
  </si>
  <si>
    <t>21,09</t>
  </si>
  <si>
    <t>10,37</t>
  </si>
  <si>
    <t>100,08</t>
  </si>
  <si>
    <t>0,40</t>
  </si>
  <si>
    <t>13,14</t>
  </si>
  <si>
    <t>58,10</t>
  </si>
  <si>
    <t>2,36</t>
  </si>
  <si>
    <t>32,95</t>
  </si>
  <si>
    <t>0,01</t>
  </si>
  <si>
    <t>15,14</t>
  </si>
  <si>
    <t>0,86</t>
  </si>
  <si>
    <t>53,08</t>
  </si>
  <si>
    <t>8,35</t>
  </si>
  <si>
    <t>24,10</t>
  </si>
  <si>
    <t>20,24</t>
  </si>
  <si>
    <t>1,38</t>
  </si>
  <si>
    <t>22,75</t>
  </si>
  <si>
    <t>4,58</t>
  </si>
  <si>
    <t>76,52</t>
  </si>
  <si>
    <t>23,87</t>
  </si>
  <si>
    <t>11,97</t>
  </si>
  <si>
    <t>47,41</t>
  </si>
  <si>
    <t>25,78</t>
  </si>
  <si>
    <t>0,25</t>
  </si>
  <si>
    <t>1,39</t>
  </si>
  <si>
    <t>0,47</t>
  </si>
  <si>
    <t>22,98</t>
  </si>
  <si>
    <t>2,92</t>
  </si>
  <si>
    <t>9,54</t>
  </si>
  <si>
    <t>7,34</t>
  </si>
  <si>
    <t>30,86</t>
  </si>
  <si>
    <t>6,80</t>
  </si>
  <si>
    <t>14,34</t>
  </si>
  <si>
    <t>8,96</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</si>
  <si>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</si>
  <si>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</si>
  <si>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24,78</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</si>
  <si>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</si>
  <si>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</si>
  <si>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4,74</t>
  </si>
  <si>
    <t>38,17</t>
  </si>
  <si>
    <t>34,97</t>
  </si>
  <si>
    <t>43,91</t>
  </si>
  <si>
    <t>9,11</t>
  </si>
  <si>
    <t>7,67</t>
  </si>
  <si>
    <t>58,14</t>
  </si>
  <si>
    <t>56,74</t>
  </si>
  <si>
    <t>30,35</t>
  </si>
  <si>
    <t>73,96</t>
  </si>
  <si>
    <t>36,14</t>
  </si>
  <si>
    <t>38,46</t>
  </si>
  <si>
    <t>27,44</t>
  </si>
  <si>
    <t>23,30</t>
  </si>
  <si>
    <t>59,90</t>
  </si>
  <si>
    <t>12,02</t>
  </si>
  <si>
    <t>60,51</t>
  </si>
  <si>
    <t>25,59</t>
  </si>
  <si>
    <t>23,98</t>
  </si>
  <si>
    <t>5,42</t>
  </si>
  <si>
    <t>5,95</t>
  </si>
  <si>
    <t>25,61</t>
  </si>
  <si>
    <t>58,51</t>
  </si>
  <si>
    <t>100,20</t>
  </si>
  <si>
    <t>45,03</t>
  </si>
  <si>
    <t>12,46</t>
  </si>
  <si>
    <t>14,46</t>
  </si>
  <si>
    <t>156,75</t>
  </si>
  <si>
    <t>74,60</t>
  </si>
  <si>
    <t>123,29</t>
  </si>
  <si>
    <t>106,37</t>
  </si>
  <si>
    <t>83,08</t>
  </si>
  <si>
    <t>36,95</t>
  </si>
  <si>
    <t>64,64</t>
  </si>
  <si>
    <t>36,06</t>
  </si>
  <si>
    <t>31,84</t>
  </si>
  <si>
    <t>44,05</t>
  </si>
  <si>
    <t>52,48</t>
  </si>
  <si>
    <t>40,72</t>
  </si>
  <si>
    <t>48,10</t>
  </si>
  <si>
    <t>18,66</t>
  </si>
  <si>
    <t>13,36</t>
  </si>
  <si>
    <t>17,84</t>
  </si>
  <si>
    <t>12,51</t>
  </si>
  <si>
    <t>20,20</t>
  </si>
  <si>
    <t>16,30</t>
  </si>
  <si>
    <t>26,20</t>
  </si>
  <si>
    <t>15,22</t>
  </si>
  <si>
    <t>19,46</t>
  </si>
  <si>
    <t>35,80</t>
  </si>
  <si>
    <t>8,28</t>
  </si>
  <si>
    <t>10,12</t>
  </si>
  <si>
    <t>148,55</t>
  </si>
  <si>
    <t>23,58</t>
  </si>
  <si>
    <t>538,35</t>
  </si>
  <si>
    <t>61,96</t>
  </si>
  <si>
    <t>28,30</t>
  </si>
  <si>
    <t>196,54</t>
  </si>
  <si>
    <t>197,88</t>
  </si>
  <si>
    <t>37,71</t>
  </si>
  <si>
    <t>29,50</t>
  </si>
  <si>
    <t>41,58</t>
  </si>
  <si>
    <t>1.073,55</t>
  </si>
  <si>
    <t>195,63</t>
  </si>
  <si>
    <t>40,34</t>
  </si>
  <si>
    <t>53,48</t>
  </si>
  <si>
    <t>73,47</t>
  </si>
  <si>
    <t>11,86</t>
  </si>
  <si>
    <t>19,96</t>
  </si>
  <si>
    <t>139,84</t>
  </si>
  <si>
    <t>32,16</t>
  </si>
  <si>
    <t>24,21</t>
  </si>
  <si>
    <t>18,28</t>
  </si>
  <si>
    <t>10,66</t>
  </si>
  <si>
    <t>17,51</t>
  </si>
  <si>
    <t>12,28</t>
  </si>
  <si>
    <t>78,61</t>
  </si>
  <si>
    <t>50,91</t>
  </si>
  <si>
    <t>42,13</t>
  </si>
  <si>
    <t>51,65</t>
  </si>
  <si>
    <t>41,97</t>
  </si>
  <si>
    <t>38,45</t>
  </si>
  <si>
    <t>34,39</t>
  </si>
  <si>
    <t>42,77</t>
  </si>
  <si>
    <t>35,56</t>
  </si>
  <si>
    <t>31,72</t>
  </si>
  <si>
    <t>37,02</t>
  </si>
  <si>
    <t>45,24</t>
  </si>
  <si>
    <t>64,25</t>
  </si>
  <si>
    <t>47,30</t>
  </si>
  <si>
    <t>33,90</t>
  </si>
  <si>
    <t>44,59</t>
  </si>
  <si>
    <t>34,22</t>
  </si>
  <si>
    <t>32,30</t>
  </si>
  <si>
    <t>37,55</t>
  </si>
  <si>
    <t>29,97</t>
  </si>
  <si>
    <t>18,78</t>
  </si>
  <si>
    <t>18,01</t>
  </si>
  <si>
    <t>16,54</t>
  </si>
  <si>
    <t>15,68</t>
  </si>
  <si>
    <t>87,76</t>
  </si>
  <si>
    <t>161,56</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</si>
  <si>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</si>
  <si>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</si>
  <si>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</si>
  <si>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54,94</t>
  </si>
  <si>
    <t>107,63</t>
  </si>
  <si>
    <t>127,15</t>
  </si>
  <si>
    <t>11,52</t>
  </si>
  <si>
    <t>5,58</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</si>
  <si>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</si>
  <si>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</si>
  <si>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</si>
  <si>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9,84</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</si>
  <si>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</si>
  <si>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</si>
  <si>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</si>
  <si>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</si>
  <si>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</si>
  <si>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</si>
  <si>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</si>
  <si>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8,19</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</si>
  <si>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</si>
  <si>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</si>
  <si>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7,45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</si>
  <si>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</si>
  <si>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</si>
  <si>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5,34</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</si>
  <si>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</si>
  <si>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</si>
  <si>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</si>
  <si>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</si>
  <si>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</si>
  <si>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</si>
  <si>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8,86</t>
  </si>
  <si>
    <t>ARMAÇÃO DE PILAR OU VIGA DE UMA ESTRUTURA CONVENCIONAL DE CONCRETO ARMADO EM UMA EDIFICAÇÃO TÉRREA OU SOBRADO UTILIZANDO AÇO CA-50 DE 12,5 MM - MONTAGEM. AF_12/2015</t>
  </si>
  <si>
    <t>7,35</t>
  </si>
  <si>
    <t>ARMAÇÃO DE PILAR OU VIGA DE UMA ESTRUTURA CONVENCIONAL DE CONCRETO ARMADO EM UMA EDIFICAÇÃO TÉRREA OU SOBRADO UTILIZANDO AÇO CA-50 DE 16,0 MM - MONTAGEM. AF_12/2015</t>
  </si>
  <si>
    <t>5,83</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</si>
  <si>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</si>
  <si>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</si>
  <si>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</si>
  <si>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10,74</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</si>
  <si>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</si>
  <si>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</si>
  <si>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</si>
  <si>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</si>
  <si>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</si>
  <si>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</si>
  <si>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</si>
  <si>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</si>
  <si>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8,07</t>
  </si>
  <si>
    <t>CORTE E DOBRA DE AÇO CA-50, DIÂMETRO DE 6,3 MM, UTILIZADO EM ESTRUTURAS DIVERSAS, EXCETO LAJES. AF_12/2015</t>
  </si>
  <si>
    <t>7,93</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</si>
  <si>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</si>
  <si>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</si>
  <si>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</si>
  <si>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</si>
  <si>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</si>
  <si>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</si>
  <si>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</si>
  <si>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</si>
  <si>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6,11</t>
  </si>
  <si>
    <t>CORTE E DOBRA DE AÇO CA-50, DIÂMETRO DE 6,3 MM, UTILIZADO EM LAJE. AF_12/2015</t>
  </si>
  <si>
    <t>CORTE E DOBRA DE AÇO CA-50, DIÂMETRO DE 8,0 MM, UTILIZADO EM LAJE. AF_12/2015</t>
  </si>
  <si>
    <t>CORTE E DOBRA DE AÇO CA-50, DIÂMETRO DE 10,0 MM, UTILIZADO EM LAJE. AF_12/2015</t>
  </si>
  <si>
    <t>5,12</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</si>
  <si>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</si>
  <si>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</si>
  <si>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</si>
  <si>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</si>
  <si>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</si>
  <si>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</si>
  <si>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</si>
  <si>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</si>
  <si>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4,62</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</si>
  <si>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</si>
  <si>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</si>
  <si>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</si>
  <si>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</si>
  <si>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</si>
  <si>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</si>
  <si>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</si>
  <si>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5,35</t>
  </si>
  <si>
    <t>ARMAÇÃO UTILIZANDO AÇO CA-25 DE 20,0 MM - MONTAGEM. AF_12/2015</t>
  </si>
  <si>
    <t>ARMAÇÃO UTILIZANDO AÇO CA-25 DE 25,0 MM - MONTAGEM. AF_12/2015</t>
  </si>
  <si>
    <t>ARMAÇÃO DE ESTRUTURAS DE CONCRETO ARMADO, EXCETO VIGAS, PILARES, LAJES E FUNDAÇÕES PROFUNDAS (DE EDIFÍCIOS DE MÚLTIPLOS PAVIMENTOS, EDIFICAÇÃO TÉRREA OU SOBRADO), UTILIZANDO AÇO CA-60 DE 5,0 MM - MONTAGEM. AF_12/2015</t>
  </si>
  <si>
    <t>ARMAÇÃO DE ESTRUTURAS DE CONCRETO ARMADO, EXCETO VIGAS, PILARES, LAJES E FUNDAÇÕES PROFUNDAS (DE EDIFÍCIOS DE MÚLTIPLOS PAVIMENTOS, EDIFICAÇÃO TÉRREA OU SOBRADO), UTILIZANDO AÇO CA-50 DE 6,3 MM - MONTAGEM. AF_12/2015</t>
  </si>
  <si>
    <t>ARMAÇÃO DE ESTRUTURAS DE CONCRETO ARMADO, EXCETO VIGAS, PILARES, LAJES E FUNDAÇÕES PROFUNDAS (DE EDIFÍCIOS DE MÚLTIPLOS PAVIMENTOS, EDIFICAÇÃO TÉRREA OU SOBRADO), UTILIZANDO AÇO CA-50 DE 8,0 MM - MONTAGEM. AF_12/2015</t>
  </si>
  <si>
    <t>ARMAÇÃO DE ESTRUTURAS DE CONCRETO ARMADO, EXCETO VIGAS, PILARES, LAJES E FUNDAÇÕES PROFUNDAS (DE EDIFÍCIOS DE MÚLTIPLOS PAVIMENTOS, EDIFICAÇÃO TÉRREA OU SOBRADO), UTILIZANDO AÇO CA-50 DE 10,0 MM - MONTAGEM. AF_12/2015</t>
  </si>
  <si>
    <t>ARMAÇÃO DE ESTRUTURAS DE CONCRETO ARMADO, EXCETO VIGAS, PILARES, LAJES E FUNDAÇÕES PROFUNDAS (DE EDIFÍCIOS DE MÚLTIPLOS PAVIMENTOS, EDIFICAÇÃO TÉRREA OU SOBRADO), UTILIZANDO AÇO CA-50 DE 12,5 MM - MONTAGEM. AF_12/2015</t>
  </si>
  <si>
    <t>ARMAÇÃO DE ESTRUTURAS DE CONCRETO ARMADO, EXCETO VIGAS, PILARES, LAJES E FUNDAÇÕES PROFUNDAS (DE EDIFÍCIOS DE MÚLTIPLOS PAVIMENTOS, EDIFICAÇÃO TÉRREA OU SOBRADO), UTILIZANDO AÇO CA-50 DE 16,0 MM - MONTAGEM. AF_12/2015</t>
  </si>
  <si>
    <t>ARMAÇÃO DE ESTRUTURAS DE CONCRETO ARMADO, EXCETO VIGAS, PILARES, LAJES E FUNDAÇÕES PROFUNDAS (DE EDIFÍCIOS DE MÚLTIPLOS PAVIMENTOS, EDIFICAÇÃO TÉRREA OU SOBRADO), UTILIZANDO AÇO CA-50 DE 20,0 MM - MONTAGEM. AF_12/2015</t>
  </si>
  <si>
    <t>5,06</t>
  </si>
  <si>
    <t>ARMAÇÃO DE ESTRUTURAS DE CONCRETO ARMADO, EXCETO VIGAS, PILARES, LAJES E FUNDAÇÕES PROFUNDAS (DE EDIFÍCIOS DE MÚLTIPLOS PAVIMENTOS, EDIFICAÇÃO TÉRREA OU SOBRADO), UTILIZANDO AÇO CA-50 DE 25,0 MM - MONTAGEM. AF_12/2015</t>
  </si>
  <si>
    <t>5,48</t>
  </si>
  <si>
    <t>23,54</t>
  </si>
  <si>
    <t>74,56</t>
  </si>
  <si>
    <t>60,45</t>
  </si>
  <si>
    <t>25,98</t>
  </si>
  <si>
    <t>18,48</t>
  </si>
  <si>
    <t>19,52</t>
  </si>
  <si>
    <t>25,18</t>
  </si>
  <si>
    <t>14,85</t>
  </si>
  <si>
    <t>24,79</t>
  </si>
  <si>
    <t>33,43</t>
  </si>
  <si>
    <t>38,64</t>
  </si>
  <si>
    <t>1,97</t>
  </si>
  <si>
    <t>4,10</t>
  </si>
  <si>
    <t>15,89</t>
  </si>
  <si>
    <t>27,71</t>
  </si>
  <si>
    <t>23,44</t>
  </si>
  <si>
    <t>40,62</t>
  </si>
  <si>
    <t>82,33</t>
  </si>
  <si>
    <t>28,11</t>
  </si>
  <si>
    <t>39,43</t>
  </si>
  <si>
    <t>26,24</t>
  </si>
  <si>
    <t>8,39</t>
  </si>
  <si>
    <t>21,14</t>
  </si>
  <si>
    <t>44,52</t>
  </si>
  <si>
    <t>8,48</t>
  </si>
  <si>
    <t>10,43</t>
  </si>
  <si>
    <t>4,35</t>
  </si>
  <si>
    <t>5,75</t>
  </si>
  <si>
    <t>6,78</t>
  </si>
  <si>
    <t>11,62</t>
  </si>
  <si>
    <t>23,01</t>
  </si>
  <si>
    <t>11,69</t>
  </si>
  <si>
    <t>12,22</t>
  </si>
  <si>
    <t>16,41</t>
  </si>
  <si>
    <t>16,52</t>
  </si>
  <si>
    <t>30,08</t>
  </si>
  <si>
    <t>10,20</t>
  </si>
  <si>
    <t>17,85</t>
  </si>
  <si>
    <t>5,54</t>
  </si>
  <si>
    <t>8,36</t>
  </si>
  <si>
    <t>6,92</t>
  </si>
  <si>
    <t>11,53</t>
  </si>
  <si>
    <t>12,91</t>
  </si>
  <si>
    <t>12,92</t>
  </si>
  <si>
    <t>14,30</t>
  </si>
  <si>
    <t>9,47</t>
  </si>
  <si>
    <t>51,20</t>
  </si>
  <si>
    <t>6,06</t>
  </si>
  <si>
    <t>5,45</t>
  </si>
  <si>
    <t>6,82</t>
  </si>
  <si>
    <t>11,33</t>
  </si>
  <si>
    <t>52,85</t>
  </si>
  <si>
    <t>2,83</t>
  </si>
  <si>
    <t>7,50</t>
  </si>
  <si>
    <t>18,27</t>
  </si>
  <si>
    <t>24,96</t>
  </si>
  <si>
    <t>25,48</t>
  </si>
  <si>
    <t>34,80</t>
  </si>
  <si>
    <t>45,85</t>
  </si>
  <si>
    <t>57,61</t>
  </si>
  <si>
    <t>89,30</t>
  </si>
  <si>
    <t>115,15</t>
  </si>
  <si>
    <t>8,55</t>
  </si>
  <si>
    <t>18,60</t>
  </si>
  <si>
    <t>8,84</t>
  </si>
  <si>
    <t>6,45</t>
  </si>
  <si>
    <t>22,70</t>
  </si>
  <si>
    <t>18,41</t>
  </si>
  <si>
    <t>20,80</t>
  </si>
  <si>
    <t>18,70</t>
  </si>
  <si>
    <t>22,91</t>
  </si>
  <si>
    <t>29,17</t>
  </si>
  <si>
    <t>28,71</t>
  </si>
  <si>
    <t>16,14</t>
  </si>
  <si>
    <t>10,14</t>
  </si>
  <si>
    <t>11,94</t>
  </si>
  <si>
    <t>11,72</t>
  </si>
  <si>
    <t>22,61</t>
  </si>
  <si>
    <t>23,23</t>
  </si>
  <si>
    <t>27,87</t>
  </si>
  <si>
    <t>10,44</t>
  </si>
  <si>
    <t>399,97</t>
  </si>
  <si>
    <t>7,83</t>
  </si>
  <si>
    <t>16,22</t>
  </si>
  <si>
    <t>43,38</t>
  </si>
  <si>
    <t>45,75</t>
  </si>
  <si>
    <t>59,51</t>
  </si>
  <si>
    <t>65,06</t>
  </si>
  <si>
    <t>4,01</t>
  </si>
  <si>
    <t>14,88</t>
  </si>
  <si>
    <t>19,53</t>
  </si>
  <si>
    <t>20,18</t>
  </si>
  <si>
    <t>33,96</t>
  </si>
  <si>
    <t>40,73</t>
  </si>
  <si>
    <t>46,29</t>
  </si>
  <si>
    <t>20,32</t>
  </si>
  <si>
    <t>26,18</t>
  </si>
  <si>
    <t>15,47</t>
  </si>
  <si>
    <t>20,12</t>
  </si>
  <si>
    <t>13,12</t>
  </si>
  <si>
    <t>24,28</t>
  </si>
  <si>
    <t>26,51</t>
  </si>
  <si>
    <t>42,50</t>
  </si>
  <si>
    <t>43,52</t>
  </si>
  <si>
    <t>31,81</t>
  </si>
  <si>
    <t>35,44</t>
  </si>
  <si>
    <t>49,32</t>
  </si>
  <si>
    <t>62,14</t>
  </si>
  <si>
    <t>23,36</t>
  </si>
  <si>
    <t>35,69</t>
  </si>
  <si>
    <t>32,49</t>
  </si>
  <si>
    <t>44,14</t>
  </si>
  <si>
    <t>40,96</t>
  </si>
  <si>
    <t>39,23</t>
  </si>
  <si>
    <t>62,82</t>
  </si>
  <si>
    <t>7,74</t>
  </si>
  <si>
    <t>74,44</t>
  </si>
  <si>
    <t>21,99</t>
  </si>
  <si>
    <t>38,79</t>
  </si>
  <si>
    <t>24,25</t>
  </si>
  <si>
    <t>41,04</t>
  </si>
  <si>
    <t>286,74</t>
  </si>
  <si>
    <t>101,09</t>
  </si>
  <si>
    <t>139,94</t>
  </si>
  <si>
    <t>40,89</t>
  </si>
  <si>
    <t>21,62</t>
  </si>
  <si>
    <t>30,33</t>
  </si>
  <si>
    <t>34,49</t>
  </si>
  <si>
    <t>49,09</t>
  </si>
  <si>
    <t>58,65</t>
  </si>
  <si>
    <t>71,38</t>
  </si>
  <si>
    <t>10,64</t>
  </si>
  <si>
    <t>102,75</t>
  </si>
  <si>
    <t>62,76</t>
  </si>
  <si>
    <t>12,74</t>
  </si>
  <si>
    <t>15,15</t>
  </si>
  <si>
    <t>7,54</t>
  </si>
  <si>
    <t>11,40</t>
  </si>
  <si>
    <t>15,74</t>
  </si>
  <si>
    <t>20,69</t>
  </si>
  <si>
    <t>36,52</t>
  </si>
  <si>
    <t>27,97</t>
  </si>
  <si>
    <t>18,69</t>
  </si>
  <si>
    <t>30,06</t>
  </si>
  <si>
    <t>38,39</t>
  </si>
  <si>
    <t>38,76</t>
  </si>
  <si>
    <t>43,26</t>
  </si>
  <si>
    <t>24,30</t>
  </si>
  <si>
    <t>27,39</t>
  </si>
  <si>
    <t>39,06</t>
  </si>
  <si>
    <t>28,50</t>
  </si>
  <si>
    <t>32,70</t>
  </si>
  <si>
    <t>45,10</t>
  </si>
  <si>
    <t>39,03</t>
  </si>
  <si>
    <t>48,22</t>
  </si>
  <si>
    <t>29,46</t>
  </si>
  <si>
    <t>15,78</t>
  </si>
  <si>
    <t>18,12</t>
  </si>
  <si>
    <t>18,47</t>
  </si>
  <si>
    <t>97,64</t>
  </si>
  <si>
    <t>9,80</t>
  </si>
  <si>
    <t>20,26</t>
  </si>
  <si>
    <t>16,82</t>
  </si>
  <si>
    <t>13,85</t>
  </si>
  <si>
    <t>4,71</t>
  </si>
  <si>
    <t>5,85</t>
  </si>
  <si>
    <t>6,01</t>
  </si>
  <si>
    <t>7,36</t>
  </si>
  <si>
    <t>4,47</t>
  </si>
  <si>
    <t>6,12</t>
  </si>
  <si>
    <t>20,06</t>
  </si>
  <si>
    <t>6,31</t>
  </si>
  <si>
    <t>42,52</t>
  </si>
  <si>
    <t>2,55</t>
  </si>
  <si>
    <t>37,03</t>
  </si>
  <si>
    <t>13,62</t>
  </si>
  <si>
    <t>15,26</t>
  </si>
  <si>
    <t>14,53</t>
  </si>
  <si>
    <t>5,91</t>
  </si>
  <si>
    <t>38,36</t>
  </si>
  <si>
    <t>31,82</t>
  </si>
  <si>
    <t>57,83</t>
  </si>
  <si>
    <t>31,20</t>
  </si>
  <si>
    <t>26,26</t>
  </si>
  <si>
    <t>10,99</t>
  </si>
  <si>
    <t>32,90</t>
  </si>
  <si>
    <t>12,67</t>
  </si>
  <si>
    <t>21,23</t>
  </si>
  <si>
    <t>23,82</t>
  </si>
  <si>
    <t>33,12</t>
  </si>
  <si>
    <t>11,76</t>
  </si>
  <si>
    <t>18,59</t>
  </si>
  <si>
    <t>15,12</t>
  </si>
  <si>
    <t>31,61</t>
  </si>
  <si>
    <t>16,31</t>
  </si>
  <si>
    <t>17,83</t>
  </si>
  <si>
    <t>15,27</t>
  </si>
  <si>
    <t>28,05</t>
  </si>
  <si>
    <t>47,54</t>
  </si>
  <si>
    <t>49,49</t>
  </si>
  <si>
    <t>16,08</t>
  </si>
  <si>
    <t>17,47</t>
  </si>
  <si>
    <t>18,98</t>
  </si>
  <si>
    <t>34,41</t>
  </si>
  <si>
    <t>22,26</t>
  </si>
  <si>
    <t>12,81</t>
  </si>
  <si>
    <t>4,82</t>
  </si>
  <si>
    <t>30,66</t>
  </si>
  <si>
    <t>26,87</t>
  </si>
  <si>
    <t>9,57</t>
  </si>
  <si>
    <t>26,42</t>
  </si>
  <si>
    <t>46,76</t>
  </si>
  <si>
    <t>8,71</t>
  </si>
  <si>
    <t>63,30</t>
  </si>
  <si>
    <t>10,42</t>
  </si>
  <si>
    <t>19,84</t>
  </si>
  <si>
    <t>191,01</t>
  </si>
  <si>
    <t>28,76</t>
  </si>
  <si>
    <t>33,66</t>
  </si>
  <si>
    <t>19,40</t>
  </si>
  <si>
    <t>13,35</t>
  </si>
  <si>
    <t>42,60</t>
  </si>
  <si>
    <t>18,80</t>
  </si>
  <si>
    <t>10,45</t>
  </si>
  <si>
    <t>53,36</t>
  </si>
  <si>
    <t>18,82</t>
  </si>
  <si>
    <t>28,24</t>
  </si>
  <si>
    <t>34,93</t>
  </si>
  <si>
    <t>123,49</t>
  </si>
  <si>
    <t>80,84</t>
  </si>
  <si>
    <t>33,34</t>
  </si>
  <si>
    <t>3,56</t>
  </si>
  <si>
    <t>10,47</t>
  </si>
  <si>
    <t>15,92</t>
  </si>
  <si>
    <t>13,90</t>
  </si>
  <si>
    <t>51,50</t>
  </si>
  <si>
    <t>15,08</t>
  </si>
  <si>
    <t>75,85</t>
  </si>
  <si>
    <t>26,35</t>
  </si>
  <si>
    <t>42,58</t>
  </si>
  <si>
    <t>62,31</t>
  </si>
  <si>
    <t>61,95</t>
  </si>
  <si>
    <t>28,77</t>
  </si>
  <si>
    <t>32,97</t>
  </si>
  <si>
    <t>42,53</t>
  </si>
  <si>
    <t>34,73</t>
  </si>
  <si>
    <t>40,76</t>
  </si>
  <si>
    <t>50,19</t>
  </si>
  <si>
    <t>52,62</t>
  </si>
  <si>
    <t>68,33</t>
  </si>
  <si>
    <t>38,49</t>
  </si>
  <si>
    <t>48,43</t>
  </si>
  <si>
    <t>132,54</t>
  </si>
  <si>
    <t>9,34</t>
  </si>
  <si>
    <t>22,66</t>
  </si>
  <si>
    <t>21,96</t>
  </si>
  <si>
    <t>20,73</t>
  </si>
  <si>
    <t>74,68</t>
  </si>
  <si>
    <t>87,08</t>
  </si>
  <si>
    <t>29,62</t>
  </si>
  <si>
    <t>17,94</t>
  </si>
  <si>
    <t>18,10</t>
  </si>
  <si>
    <t>22,76</t>
  </si>
  <si>
    <t>55,30</t>
  </si>
  <si>
    <t>14,33</t>
  </si>
  <si>
    <t>15,13</t>
  </si>
  <si>
    <t>7,96</t>
  </si>
  <si>
    <t>9,86</t>
  </si>
  <si>
    <t>12,26</t>
  </si>
  <si>
    <t>19,15</t>
  </si>
  <si>
    <t>17,95</t>
  </si>
  <si>
    <t>8,87</t>
  </si>
  <si>
    <t>23,51</t>
  </si>
  <si>
    <t>13,38</t>
  </si>
  <si>
    <t>13,15</t>
  </si>
  <si>
    <t>59,15</t>
  </si>
  <si>
    <t>68,25</t>
  </si>
  <si>
    <t>47,73</t>
  </si>
  <si>
    <t>49,14</t>
  </si>
  <si>
    <t>72,95</t>
  </si>
  <si>
    <t>112,14</t>
  </si>
  <si>
    <t>9,18</t>
  </si>
  <si>
    <t>8,82</t>
  </si>
  <si>
    <t>19,13</t>
  </si>
  <si>
    <t>42,48</t>
  </si>
  <si>
    <t>57,53</t>
  </si>
  <si>
    <t>6,51</t>
  </si>
  <si>
    <t>16,55</t>
  </si>
  <si>
    <t>33,73</t>
  </si>
  <si>
    <t>97,56</t>
  </si>
  <si>
    <t>16,99</t>
  </si>
  <si>
    <t>16,87</t>
  </si>
  <si>
    <t>40,48</t>
  </si>
  <si>
    <t>99,99</t>
  </si>
  <si>
    <t>18,95</t>
  </si>
  <si>
    <t>36,15</t>
  </si>
  <si>
    <t>13,66</t>
  </si>
  <si>
    <t>84,12</t>
  </si>
  <si>
    <t>428,47</t>
  </si>
  <si>
    <t>130,75</t>
  </si>
  <si>
    <t>37,72</t>
  </si>
  <si>
    <t>369,24</t>
  </si>
  <si>
    <t>47,14</t>
  </si>
  <si>
    <t>27,45</t>
  </si>
  <si>
    <t>44,15</t>
  </si>
  <si>
    <t>168,33</t>
  </si>
  <si>
    <t>106,07</t>
  </si>
  <si>
    <t>97,47</t>
  </si>
  <si>
    <t>30,45</t>
  </si>
  <si>
    <t>33,69</t>
  </si>
  <si>
    <t>400,06</t>
  </si>
  <si>
    <t>49,35</t>
  </si>
  <si>
    <t>22,83</t>
  </si>
  <si>
    <t>53,07</t>
  </si>
  <si>
    <t>165,14</t>
  </si>
  <si>
    <t>46,31</t>
  </si>
  <si>
    <t>83,68</t>
  </si>
  <si>
    <t>77,54</t>
  </si>
  <si>
    <t>4,14</t>
  </si>
  <si>
    <t>18,45</t>
  </si>
  <si>
    <t>8,66</t>
  </si>
  <si>
    <t>31,58</t>
  </si>
  <si>
    <t>3,42</t>
  </si>
  <si>
    <t>9,56</t>
  </si>
  <si>
    <t>40,55</t>
  </si>
  <si>
    <t>57,02</t>
  </si>
  <si>
    <t>127,33</t>
  </si>
  <si>
    <t>3,80</t>
  </si>
  <si>
    <t>6,99</t>
  </si>
  <si>
    <t>13,45</t>
  </si>
  <si>
    <t>6,18</t>
  </si>
  <si>
    <t>9,31</t>
  </si>
  <si>
    <t>9,99</t>
  </si>
  <si>
    <t>10,16</t>
  </si>
  <si>
    <t>2,38</t>
  </si>
  <si>
    <t>12,37</t>
  </si>
  <si>
    <t>55,22</t>
  </si>
  <si>
    <t>18,63</t>
  </si>
  <si>
    <t>19,35</t>
  </si>
  <si>
    <t>18,32</t>
  </si>
  <si>
    <t>20,46</t>
  </si>
  <si>
    <t>17,34</t>
  </si>
  <si>
    <t>49,41</t>
  </si>
  <si>
    <t>62,05</t>
  </si>
  <si>
    <t>7,23</t>
  </si>
  <si>
    <t>7,95</t>
  </si>
  <si>
    <t>9,66</t>
  </si>
  <si>
    <t>1,65</t>
  </si>
  <si>
    <t>1,41</t>
  </si>
  <si>
    <t>1,31</t>
  </si>
  <si>
    <t>2,76</t>
  </si>
  <si>
    <t>2,62</t>
  </si>
  <si>
    <t>0,81</t>
  </si>
  <si>
    <t>139,56</t>
  </si>
  <si>
    <t>50,23</t>
  </si>
  <si>
    <t>59,07</t>
  </si>
  <si>
    <t>42,27</t>
  </si>
  <si>
    <t>36,67</t>
  </si>
  <si>
    <t>61,00</t>
  </si>
  <si>
    <t>77,15</t>
  </si>
  <si>
    <t>68,20</t>
  </si>
  <si>
    <t>55,83</t>
  </si>
  <si>
    <t>46,80</t>
  </si>
  <si>
    <t>48,50</t>
  </si>
  <si>
    <t>52,34</t>
  </si>
  <si>
    <t>51,13</t>
  </si>
  <si>
    <t>53,55</t>
  </si>
  <si>
    <t>61,59</t>
  </si>
  <si>
    <t>65,41</t>
  </si>
  <si>
    <t>46,00</t>
  </si>
  <si>
    <t>42,81</t>
  </si>
  <si>
    <t>43,49</t>
  </si>
  <si>
    <t>55,45</t>
  </si>
  <si>
    <t>66,47</t>
  </si>
  <si>
    <t>51,00</t>
  </si>
  <si>
    <t>64,22</t>
  </si>
  <si>
    <t>45,64</t>
  </si>
  <si>
    <t>46,32</t>
  </si>
  <si>
    <t>45,77</t>
  </si>
  <si>
    <t>58,52</t>
  </si>
  <si>
    <t>53,45</t>
  </si>
  <si>
    <t>61,60</t>
  </si>
  <si>
    <t>65,09</t>
  </si>
  <si>
    <t>86,64</t>
  </si>
  <si>
    <t>69,78</t>
  </si>
  <si>
    <t>89,94</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</si>
  <si>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</si>
  <si>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</si>
  <si>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</si>
  <si>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</si>
  <si>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</si>
  <si>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106,46</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</si>
  <si>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</si>
  <si>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</si>
  <si>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</si>
  <si>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</si>
  <si>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</si>
  <si>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</si>
  <si>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</si>
  <si>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</si>
  <si>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</si>
  <si>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</si>
  <si>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</si>
  <si>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</si>
  <si>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10,25</t>
  </si>
  <si>
    <t>1,14</t>
  </si>
  <si>
    <t>8,89</t>
  </si>
  <si>
    <t>56,49</t>
  </si>
  <si>
    <t>66,38</t>
  </si>
  <si>
    <t>55,52</t>
  </si>
  <si>
    <t>64,24</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</si>
  <si>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</si>
  <si>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</si>
  <si>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</si>
  <si>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15,03</t>
  </si>
  <si>
    <t>1,60</t>
  </si>
  <si>
    <t>13,84</t>
  </si>
  <si>
    <t>23,05</t>
  </si>
  <si>
    <t>1,49</t>
  </si>
  <si>
    <t>13,68</t>
  </si>
  <si>
    <t>10,18</t>
  </si>
  <si>
    <t>10,50</t>
  </si>
  <si>
    <t>13,77</t>
  </si>
  <si>
    <t>25,42</t>
  </si>
  <si>
    <t>27,81</t>
  </si>
  <si>
    <t>13,33</t>
  </si>
  <si>
    <t>14,58</t>
  </si>
  <si>
    <t>18,84</t>
  </si>
  <si>
    <t>12,36</t>
  </si>
  <si>
    <t>28,55</t>
  </si>
  <si>
    <t>21,27</t>
  </si>
  <si>
    <t>15,55</t>
  </si>
  <si>
    <t>5,77</t>
  </si>
  <si>
    <t>11,41</t>
  </si>
  <si>
    <t>16,50</t>
  </si>
  <si>
    <t>38,26</t>
  </si>
  <si>
    <t>42,83</t>
  </si>
  <si>
    <t>32,96</t>
  </si>
  <si>
    <t>37,98</t>
  </si>
  <si>
    <t>38,40</t>
  </si>
  <si>
    <t>50,32</t>
  </si>
  <si>
    <t>39,27</t>
  </si>
  <si>
    <t>67,54</t>
  </si>
  <si>
    <t>88,12</t>
  </si>
  <si>
    <t>60,37</t>
  </si>
  <si>
    <t>27,72</t>
  </si>
  <si>
    <t>23,96</t>
  </si>
  <si>
    <t>59,50</t>
  </si>
  <si>
    <t>69,46</t>
  </si>
  <si>
    <t>4,24</t>
  </si>
  <si>
    <t>RODAPÉ CERÂMICO DE 7CM DE ALTURA COM PLACAS TIPO ESMALTADA COMERCIAL DE DIMENSÕES 35X35CM (PADRAO POPULAR). AF_06/2017</t>
  </si>
  <si>
    <t>39,68</t>
  </si>
  <si>
    <t>63,48</t>
  </si>
  <si>
    <t>32,68</t>
  </si>
  <si>
    <t>36,70</t>
  </si>
  <si>
    <t>104,88</t>
  </si>
  <si>
    <t>33,72</t>
  </si>
  <si>
    <t>38,73</t>
  </si>
  <si>
    <t>77,03</t>
  </si>
  <si>
    <t>36,76</t>
  </si>
  <si>
    <t>21,25</t>
  </si>
  <si>
    <t>65,44</t>
  </si>
  <si>
    <t>144,67</t>
  </si>
  <si>
    <t>33,89</t>
  </si>
  <si>
    <t>26,45</t>
  </si>
  <si>
    <t>19,31</t>
  </si>
  <si>
    <t>3,65</t>
  </si>
  <si>
    <t>10,67</t>
  </si>
  <si>
    <t>24,38</t>
  </si>
  <si>
    <t>5,01</t>
  </si>
  <si>
    <t>19,25</t>
  </si>
  <si>
    <t>26,00</t>
  </si>
  <si>
    <t>25,13</t>
  </si>
  <si>
    <t>22,69</t>
  </si>
  <si>
    <t>61,71</t>
  </si>
  <si>
    <t>19,03</t>
  </si>
  <si>
    <t>11,63</t>
  </si>
  <si>
    <t>37,11</t>
  </si>
  <si>
    <t>34,47</t>
  </si>
  <si>
    <t>42,67</t>
  </si>
  <si>
    <t>82,15</t>
  </si>
  <si>
    <t>62,69</t>
  </si>
  <si>
    <t>26,55</t>
  </si>
  <si>
    <t>45,61</t>
  </si>
  <si>
    <t>90,71</t>
  </si>
  <si>
    <t>66,98</t>
  </si>
  <si>
    <t>104,31</t>
  </si>
  <si>
    <t>114,31</t>
  </si>
  <si>
    <t>30,24</t>
  </si>
  <si>
    <t>33,14</t>
  </si>
  <si>
    <t>23,52</t>
  </si>
  <si>
    <t>52,72</t>
  </si>
  <si>
    <t>17,55</t>
  </si>
  <si>
    <t>FORRO EM MADEIRA PINUS, PARA AMBIENTES RESIDENCIAIS, INCLUSIVE ESTRUTURA DE FIXAÇÃO. AF_05/2017</t>
  </si>
  <si>
    <t>70,69</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</si>
  <si>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</si>
  <si>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</si>
  <si>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</si>
  <si>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</si>
  <si>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</si>
  <si>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31,89</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</si>
  <si>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</si>
  <si>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</si>
  <si>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</si>
  <si>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COM ALTURA DE 15 CM, MONTADA NA OBRA). AF_05/2017_P</t>
  </si>
  <si>
    <t>FORRO DE FIBRA MINERAL, PARA AMBIENTES COMERCIAIS, INCLUSIVE ESTRUTURA DE FIXAÇÃO. AF_05/2017_P</t>
  </si>
  <si>
    <t>ACABAMENTOS PARA FORRO (RODA-FORRO EM PERFIL METÁLICO E PLÁSTICO). AF_05/2017</t>
  </si>
  <si>
    <t>54,06</t>
  </si>
  <si>
    <t>3,90</t>
  </si>
  <si>
    <t>274,69</t>
  </si>
  <si>
    <t>1.347,57</t>
  </si>
  <si>
    <t>6.684,50</t>
  </si>
  <si>
    <t>5.246,71</t>
  </si>
  <si>
    <t>46,06</t>
  </si>
  <si>
    <t>21,18</t>
  </si>
  <si>
    <t>6,98</t>
  </si>
  <si>
    <t>11,16</t>
  </si>
  <si>
    <t>12,56</t>
  </si>
  <si>
    <t>20,94</t>
  </si>
  <si>
    <t>0,34</t>
  </si>
  <si>
    <t>69,96</t>
  </si>
  <si>
    <t>16,42</t>
  </si>
  <si>
    <t>20,66</t>
  </si>
  <si>
    <t>20,55</t>
  </si>
  <si>
    <t>11,90</t>
  </si>
  <si>
    <t>563,28</t>
  </si>
  <si>
    <t>5,52</t>
  </si>
  <si>
    <t>3,71</t>
  </si>
  <si>
    <t>16,83</t>
  </si>
  <si>
    <t>181,48</t>
  </si>
  <si>
    <t>15,43</t>
  </si>
  <si>
    <t>165,48</t>
  </si>
  <si>
    <t>2,93</t>
  </si>
  <si>
    <t>10,48</t>
  </si>
  <si>
    <t>26,06</t>
  </si>
  <si>
    <t>47,75</t>
  </si>
  <si>
    <t>37,13</t>
  </si>
  <si>
    <t>0,44</t>
  </si>
  <si>
    <t>40,99</t>
  </si>
  <si>
    <t>47,84</t>
  </si>
  <si>
    <t>104,12</t>
  </si>
  <si>
    <t>90,88</t>
  </si>
  <si>
    <t>14,00</t>
  </si>
  <si>
    <t>14,04</t>
  </si>
  <si>
    <t>17,49</t>
  </si>
  <si>
    <t>16,91</t>
  </si>
  <si>
    <t>17,76</t>
  </si>
  <si>
    <t>17,56</t>
  </si>
  <si>
    <t>15,60</t>
  </si>
  <si>
    <t>14,65</t>
  </si>
  <si>
    <t>20,41</t>
  </si>
  <si>
    <t>10,87</t>
  </si>
  <si>
    <t>29,13</t>
  </si>
  <si>
    <t>14,01</t>
  </si>
  <si>
    <t>65,87</t>
  </si>
  <si>
    <t>75,52</t>
  </si>
  <si>
    <t>89,40</t>
  </si>
  <si>
    <t>15,37</t>
  </si>
  <si>
    <t>70,03</t>
  </si>
  <si>
    <t>88,09</t>
  </si>
  <si>
    <t>115,58</t>
  </si>
  <si>
    <t>82,04</t>
  </si>
  <si>
    <t>69,20</t>
  </si>
  <si>
    <t>8,00</t>
  </si>
  <si>
    <t>26,54</t>
  </si>
  <si>
    <t>110,20</t>
  </si>
  <si>
    <t>138,79</t>
  </si>
  <si>
    <t>182,32</t>
  </si>
  <si>
    <t>79,35</t>
  </si>
  <si>
    <t>37,61</t>
  </si>
  <si>
    <t>73963/034</t>
  </si>
  <si>
    <t>73963/035</t>
  </si>
  <si>
    <t>73795/005</t>
  </si>
  <si>
    <t>73903/002</t>
  </si>
  <si>
    <t>310ML</t>
  </si>
  <si>
    <t>AMM CIV 002</t>
  </si>
  <si>
    <t>AMM CIV 003</t>
  </si>
  <si>
    <t>AMM CIV 004</t>
  </si>
  <si>
    <t>AMM CIV 005</t>
  </si>
  <si>
    <t>AMM CIV 006</t>
  </si>
  <si>
    <t>AMM CIV 007</t>
  </si>
  <si>
    <t>AMM CIV 008</t>
  </si>
  <si>
    <t>AMM CIV 009</t>
  </si>
  <si>
    <t>AMM CIV 010</t>
  </si>
  <si>
    <t>AMM CIV 011</t>
  </si>
  <si>
    <t>AMM CIV 012</t>
  </si>
  <si>
    <t>AMM CIV 013</t>
  </si>
  <si>
    <t>AMM CIV 014</t>
  </si>
  <si>
    <t>AMM CIV 015</t>
  </si>
  <si>
    <t>AMM CIV 016</t>
  </si>
  <si>
    <t>AMM CIV 017</t>
  </si>
  <si>
    <t>AMM CIV 018</t>
  </si>
  <si>
    <t>AMM CIV 019</t>
  </si>
  <si>
    <t>AMM CIV 020</t>
  </si>
  <si>
    <t>AMM CIV 021</t>
  </si>
  <si>
    <t>AMM CIV 022</t>
  </si>
  <si>
    <t>AMM CIV 023</t>
  </si>
  <si>
    <t>AMM CIV 024</t>
  </si>
  <si>
    <t>AMM CIV 025</t>
  </si>
  <si>
    <t>AMM CIV 026</t>
  </si>
  <si>
    <t>AMM CIV 027</t>
  </si>
  <si>
    <t>AMM CIV 028</t>
  </si>
  <si>
    <t>AMM CIV 029</t>
  </si>
  <si>
    <t>AMM CIV 030</t>
  </si>
  <si>
    <t>AMM CIV 031</t>
  </si>
  <si>
    <t>AMM CIV 032</t>
  </si>
  <si>
    <t>AMM CIV 033</t>
  </si>
  <si>
    <t>AMM CIV 034</t>
  </si>
  <si>
    <t>AMM CIV 035</t>
  </si>
  <si>
    <t>AMM CIV 036</t>
  </si>
  <si>
    <t>AMM CIV 037</t>
  </si>
  <si>
    <t>AMM CIV 038</t>
  </si>
  <si>
    <t>AMM CIV 039</t>
  </si>
  <si>
    <t>AMM CIV 040</t>
  </si>
  <si>
    <t>AMM CIV 041</t>
  </si>
  <si>
    <t>AMM CIV 042</t>
  </si>
  <si>
    <t>AMM CIV 043</t>
  </si>
  <si>
    <t>AMM CIV 044</t>
  </si>
  <si>
    <t>AMM CIV 045</t>
  </si>
  <si>
    <t>AMM CIV 046</t>
  </si>
  <si>
    <t>AMM CIV 047</t>
  </si>
  <si>
    <t>AMM CIV 048</t>
  </si>
  <si>
    <t>AMM CIV 049</t>
  </si>
  <si>
    <t>AMM CIV 050</t>
  </si>
  <si>
    <t>AMM CIV 051</t>
  </si>
  <si>
    <t>AMM CIV 052</t>
  </si>
  <si>
    <t>AMM CIV 053</t>
  </si>
  <si>
    <t>AMM CIV 054</t>
  </si>
  <si>
    <t>AMM CIV 055</t>
  </si>
  <si>
    <t>AMM CIV 056</t>
  </si>
  <si>
    <t>AMM CIV 057</t>
  </si>
  <si>
    <t>AMM CIV 058</t>
  </si>
  <si>
    <t>AMM CIV 059</t>
  </si>
  <si>
    <t>AMM CIV 060</t>
  </si>
  <si>
    <t>AMM CIV 061</t>
  </si>
  <si>
    <t>AMM CIV 062</t>
  </si>
  <si>
    <t>AMM CIV 063</t>
  </si>
  <si>
    <t>AMM CIV 064</t>
  </si>
  <si>
    <t>AMM CIV 065</t>
  </si>
  <si>
    <t>AMM CIV 066</t>
  </si>
  <si>
    <t>AMM CIV 067</t>
  </si>
  <si>
    <t>AMM CIV 068</t>
  </si>
  <si>
    <t>AMM CIV 069</t>
  </si>
  <si>
    <t>AMM CIV 070</t>
  </si>
  <si>
    <t>AMM CIV 071</t>
  </si>
  <si>
    <t>AMM CIV 072</t>
  </si>
  <si>
    <t>AMM CIV 073</t>
  </si>
  <si>
    <t>559,90</t>
  </si>
  <si>
    <t>647,92</t>
  </si>
  <si>
    <t>151,60</t>
  </si>
  <si>
    <t>!EM PROCESSO DE DESATIVACAO! MOTOCICLETA COM MOTOR DE *125* CILINDRADAS, USO URBANO, COM BANCO ADAPTADO PARA FIXACAO DE BAU</t>
  </si>
  <si>
    <t>10.923,00</t>
  </si>
  <si>
    <t>178,29</t>
  </si>
  <si>
    <t>63,97</t>
  </si>
  <si>
    <t>ACO CA-60, 6,0 MM, DOBRADO E CORTADO</t>
  </si>
  <si>
    <t>ADAPTADOR DE COBRE PARA TUBULACAO PEX, DN 16 X 15 MM</t>
  </si>
  <si>
    <t>ADAPTADOR DE COBRE PARA TUBULACAO PEX, DN 20 X 22 MM</t>
  </si>
  <si>
    <t>1.852,84</t>
  </si>
  <si>
    <t>2.621,28</t>
  </si>
  <si>
    <t>3.207,52</t>
  </si>
  <si>
    <t>4.010,64</t>
  </si>
  <si>
    <t>740,22</t>
  </si>
  <si>
    <t>87,73</t>
  </si>
  <si>
    <t>49,36</t>
  </si>
  <si>
    <t>54,32</t>
  </si>
  <si>
    <t>70,54</t>
  </si>
  <si>
    <t>416,83</t>
  </si>
  <si>
    <t>58,06</t>
  </si>
  <si>
    <t>92,66</t>
  </si>
  <si>
    <t>46,23</t>
  </si>
  <si>
    <t>56,33</t>
  </si>
  <si>
    <t>63,01</t>
  </si>
  <si>
    <t>77,06</t>
  </si>
  <si>
    <t>91,92</t>
  </si>
  <si>
    <t>112,29</t>
  </si>
  <si>
    <t>116,24</t>
  </si>
  <si>
    <t>135,17</t>
  </si>
  <si>
    <t>147,19</t>
  </si>
  <si>
    <t>231,19</t>
  </si>
  <si>
    <t>363,80</t>
  </si>
  <si>
    <t>473,39</t>
  </si>
  <si>
    <t>781,65</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</si>
  <si>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</si>
  <si>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</si>
  <si>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</si>
  <si>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</si>
  <si>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2.708,39</t>
  </si>
  <si>
    <t>97,32</t>
  </si>
  <si>
    <t>2.521,15</t>
  </si>
  <si>
    <t>2.688,28</t>
  </si>
  <si>
    <t>5.851,71</t>
  </si>
  <si>
    <t>7.347,61</t>
  </si>
  <si>
    <t>9.518,02</t>
  </si>
  <si>
    <t>3.639,33</t>
  </si>
  <si>
    <t>1.449,38</t>
  </si>
  <si>
    <t>2.139,00</t>
  </si>
  <si>
    <t>1.238,03</t>
  </si>
  <si>
    <t>1.306,88</t>
  </si>
  <si>
    <t>3.622,24</t>
  </si>
  <si>
    <t>3.784,43</t>
  </si>
  <si>
    <t>4.822,71</t>
  </si>
  <si>
    <t>5.128,08</t>
  </si>
  <si>
    <t>6.514,59</t>
  </si>
  <si>
    <t>7.191,37</t>
  </si>
  <si>
    <t>62.180,26</t>
  </si>
  <si>
    <t>26.761,04</t>
  </si>
  <si>
    <t>32.356,78</t>
  </si>
  <si>
    <t>40.221,54</t>
  </si>
  <si>
    <t>5.775,51</t>
  </si>
  <si>
    <t>5.813,02</t>
  </si>
  <si>
    <t>6.032,35</t>
  </si>
  <si>
    <t>6.936,91</t>
  </si>
  <si>
    <t>8.056,28</t>
  </si>
  <si>
    <t>5.320,21</t>
  </si>
  <si>
    <t>1.668,18</t>
  </si>
  <si>
    <t>2.412,92</t>
  </si>
  <si>
    <t>2.995,02</t>
  </si>
  <si>
    <t>1.167,99</t>
  </si>
  <si>
    <t>1.462,63</t>
  </si>
  <si>
    <t>3.958,05</t>
  </si>
  <si>
    <t>14.058,90</t>
  </si>
  <si>
    <t>65,67</t>
  </si>
  <si>
    <t>60,25</t>
  </si>
  <si>
    <t>37,50</t>
  </si>
  <si>
    <t>818,75</t>
  </si>
  <si>
    <t>62,50</t>
  </si>
  <si>
    <t>197,02</t>
  </si>
  <si>
    <t>27,91</t>
  </si>
  <si>
    <t>3,24</t>
  </si>
  <si>
    <t>26,19</t>
  </si>
  <si>
    <t>332,05</t>
  </si>
  <si>
    <t>216,51</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</si>
  <si>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</si>
  <si>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</si>
  <si>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</si>
  <si>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</si>
  <si>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</si>
  <si>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</si>
  <si>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1.076,70</t>
  </si>
  <si>
    <t>1.089,56</t>
  </si>
  <si>
    <t>375,63</t>
  </si>
  <si>
    <t>574,24</t>
  </si>
  <si>
    <t>556,05</t>
  </si>
  <si>
    <t>36,63</t>
  </si>
  <si>
    <t>69,15</t>
  </si>
  <si>
    <t>262.812,50</t>
  </si>
  <si>
    <t>89,00</t>
  </si>
  <si>
    <t>58,82</t>
  </si>
  <si>
    <t>72,30</t>
  </si>
  <si>
    <t>39,30</t>
  </si>
  <si>
    <t>72,04</t>
  </si>
  <si>
    <t>136,67</t>
  </si>
  <si>
    <t>3.523,66</t>
  </si>
  <si>
    <t>4.805,31</t>
  </si>
  <si>
    <t>4.407,56</t>
  </si>
  <si>
    <t>19.171,09</t>
  </si>
  <si>
    <t>4.031,30</t>
  </si>
  <si>
    <t>14.333,53</t>
  </si>
  <si>
    <t>17.421,21</t>
  </si>
  <si>
    <t>500,25</t>
  </si>
  <si>
    <t>BLOCO DE VIDRO INCOLOR XADREZ, DE *20 X 20 X 10* CM</t>
  </si>
  <si>
    <t>23,46</t>
  </si>
  <si>
    <t>BLOCO DE VIDRO/ELEMENTO VAZADO, INCOLOR, VENEZIANA, *20 X 10 X 8* CM</t>
  </si>
  <si>
    <t>47,85</t>
  </si>
  <si>
    <t>77,75</t>
  </si>
  <si>
    <t>99,02</t>
  </si>
  <si>
    <t>45,37</t>
  </si>
  <si>
    <t>47,53</t>
  </si>
  <si>
    <t>57,38</t>
  </si>
  <si>
    <t>48,61</t>
  </si>
  <si>
    <t>36,65</t>
  </si>
  <si>
    <t>37,32</t>
  </si>
  <si>
    <t>49,58</t>
  </si>
  <si>
    <t>38,34</t>
  </si>
  <si>
    <t>35,64</t>
  </si>
  <si>
    <t>123,47</t>
  </si>
  <si>
    <t>42.954,49</t>
  </si>
  <si>
    <t>46.020,41</t>
  </si>
  <si>
    <t>2.848,67</t>
  </si>
  <si>
    <t>4.095,82</t>
  </si>
  <si>
    <t>6.942,76</t>
  </si>
  <si>
    <t>6.591,60</t>
  </si>
  <si>
    <t>27.048,72</t>
  </si>
  <si>
    <t>9.948,02</t>
  </si>
  <si>
    <t>29.500,25</t>
  </si>
  <si>
    <t>13.395,00</t>
  </si>
  <si>
    <t>2.957,28</t>
  </si>
  <si>
    <t>3.572,00</t>
  </si>
  <si>
    <t>4.798,75</t>
  </si>
  <si>
    <t>26.790,00</t>
  </si>
  <si>
    <t>4.219,42</t>
  </si>
  <si>
    <t>6.697,50</t>
  </si>
  <si>
    <t>65.981,19</t>
  </si>
  <si>
    <t>15,16</t>
  </si>
  <si>
    <t>55,49</t>
  </si>
  <si>
    <t>13,52</t>
  </si>
  <si>
    <t>16,78</t>
  </si>
  <si>
    <t>BUCHA DE REDUCAO PVC ROSCAVEL 1 1/2" X 1"</t>
  </si>
  <si>
    <t>BUCHA DE REDUCAO PVC ROSCAVEL 3/4" X 1/2"</t>
  </si>
  <si>
    <t>BUCHA DE REDUCAO PVC ROSCAVEL, 1 1/2" X 3/4"</t>
  </si>
  <si>
    <t>BUCHA DE REDUCAO PVC ROSCAVEL, 1" X 1/2"</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</si>
  <si>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</si>
  <si>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</si>
  <si>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</si>
  <si>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</si>
  <si>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</si>
  <si>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</si>
  <si>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8,21</t>
  </si>
  <si>
    <t>BUCHA DE REDUCAO, PPR, DN 25 X 20 MM, PARA AGUA QUENTE PREDIAL</t>
  </si>
  <si>
    <t>BUCHA DE REDUCAO, PPR, DN 32 X 25 MM, PARA AGUA QUENTE E FRIA PREDIAL</t>
  </si>
  <si>
    <t>BUCHA DE REDUCAO, PPR, DN 40 X 25 MM, PARA AGUA QUENTE E FRIA PREDIAL</t>
  </si>
  <si>
    <t>19,97</t>
  </si>
  <si>
    <t>22,43</t>
  </si>
  <si>
    <t>33,39</t>
  </si>
  <si>
    <t>36,49</t>
  </si>
  <si>
    <t>38,80</t>
  </si>
  <si>
    <t>52,06</t>
  </si>
  <si>
    <t>47,38</t>
  </si>
  <si>
    <t>57,60</t>
  </si>
  <si>
    <t>76,42</t>
  </si>
  <si>
    <t>50,85</t>
  </si>
  <si>
    <t>63,00</t>
  </si>
  <si>
    <t>77,23</t>
  </si>
  <si>
    <t>101,70</t>
  </si>
  <si>
    <t>127,27</t>
  </si>
  <si>
    <t>14,89</t>
  </si>
  <si>
    <t>166,02</t>
  </si>
  <si>
    <t>21,22</t>
  </si>
  <si>
    <t>213,27</t>
  </si>
  <si>
    <t>29,40</t>
  </si>
  <si>
    <t>50,31</t>
  </si>
  <si>
    <t>76,45</t>
  </si>
  <si>
    <t>101,04</t>
  </si>
  <si>
    <t>21,17</t>
  </si>
  <si>
    <t>29,77</t>
  </si>
  <si>
    <t>100,76</t>
  </si>
  <si>
    <t>118,45</t>
  </si>
  <si>
    <t>129,07</t>
  </si>
  <si>
    <t>160,47</t>
  </si>
  <si>
    <t>189,14</t>
  </si>
  <si>
    <t>222,54</t>
  </si>
  <si>
    <t>67,66</t>
  </si>
  <si>
    <t>304,18</t>
  </si>
  <si>
    <t>80,30</t>
  </si>
  <si>
    <t>95,81</t>
  </si>
  <si>
    <t>4,50</t>
  </si>
  <si>
    <t>75,60</t>
  </si>
  <si>
    <t>99,89</t>
  </si>
  <si>
    <t>123,63</t>
  </si>
  <si>
    <t>159,96</t>
  </si>
  <si>
    <t>20,74</t>
  </si>
  <si>
    <t>198,19</t>
  </si>
  <si>
    <t>28,65</t>
  </si>
  <si>
    <t>12,23</t>
  </si>
  <si>
    <t>14,44</t>
  </si>
  <si>
    <t>166,59</t>
  </si>
  <si>
    <t>69,67</t>
  </si>
  <si>
    <t>97,76</t>
  </si>
  <si>
    <t>128,15</t>
  </si>
  <si>
    <t>2,67</t>
  </si>
  <si>
    <t>153,07</t>
  </si>
  <si>
    <t>21,43</t>
  </si>
  <si>
    <t>10,54</t>
  </si>
  <si>
    <t>76,56</t>
  </si>
  <si>
    <t>24,90</t>
  </si>
  <si>
    <t>36.466,78</t>
  </si>
  <si>
    <t>27.342,65</t>
  </si>
  <si>
    <t>32.947,90</t>
  </si>
  <si>
    <t>16,61</t>
  </si>
  <si>
    <t>283,48</t>
  </si>
  <si>
    <t>575,74</t>
  </si>
  <si>
    <t>646,71</t>
  </si>
  <si>
    <t>162,76</t>
  </si>
  <si>
    <t>279,11</t>
  </si>
  <si>
    <t>27,37</t>
  </si>
  <si>
    <t>605,02</t>
  </si>
  <si>
    <t>16,04</t>
  </si>
  <si>
    <t>26,57</t>
  </si>
  <si>
    <t>43,90</t>
  </si>
  <si>
    <t>91,74</t>
  </si>
  <si>
    <t>95,29</t>
  </si>
  <si>
    <t>123,82</t>
  </si>
  <si>
    <t>216,85</t>
  </si>
  <si>
    <t>266,89</t>
  </si>
  <si>
    <t>320,27</t>
  </si>
  <si>
    <t>47,56</t>
  </si>
  <si>
    <t>58,05</t>
  </si>
  <si>
    <t>131,78</t>
  </si>
  <si>
    <t>196,83</t>
  </si>
  <si>
    <t>211,47</t>
  </si>
  <si>
    <t>366,50</t>
  </si>
  <si>
    <t>650,16</t>
  </si>
  <si>
    <t>693,73</t>
  </si>
  <si>
    <t>931,43</t>
  </si>
  <si>
    <t>1.129,17</t>
  </si>
  <si>
    <t>3.044,50</t>
  </si>
  <si>
    <t>3.958,76</t>
  </si>
  <si>
    <t>1.737,37</t>
  </si>
  <si>
    <t>292,46</t>
  </si>
  <si>
    <t>85,07</t>
  </si>
  <si>
    <t>166,81</t>
  </si>
  <si>
    <t>141,51</t>
  </si>
  <si>
    <t>266,76</t>
  </si>
  <si>
    <t>146,97</t>
  </si>
  <si>
    <t>55,04</t>
  </si>
  <si>
    <t>150,13</t>
  </si>
  <si>
    <t>256,08</t>
  </si>
  <si>
    <t>52,07</t>
  </si>
  <si>
    <t>3.336,22</t>
  </si>
  <si>
    <t>482,08</t>
  </si>
  <si>
    <t>2.013,41</t>
  </si>
  <si>
    <t>4.528,92</t>
  </si>
  <si>
    <t>5.062,71</t>
  </si>
  <si>
    <t>23,33</t>
  </si>
  <si>
    <t>27,08</t>
  </si>
  <si>
    <t>34,82</t>
  </si>
  <si>
    <t>73,70</t>
  </si>
  <si>
    <t>23,20</t>
  </si>
  <si>
    <t>36,85</t>
  </si>
  <si>
    <t>23,21</t>
  </si>
  <si>
    <t>34,84</t>
  </si>
  <si>
    <t>41,90</t>
  </si>
  <si>
    <t>64,26</t>
  </si>
  <si>
    <t>24,74</t>
  </si>
  <si>
    <t>180.000,00</t>
  </si>
  <si>
    <t>187.974,68</t>
  </si>
  <si>
    <t>191.363,92</t>
  </si>
  <si>
    <t>158.354,42</t>
  </si>
  <si>
    <t>220.443,03</t>
  </si>
  <si>
    <t>221.297,47</t>
  </si>
  <si>
    <t>221.297,45</t>
  </si>
  <si>
    <t>200.677,21</t>
  </si>
  <si>
    <t>211.329,10</t>
  </si>
  <si>
    <t>147.531,65</t>
  </si>
  <si>
    <t>161.743,66</t>
  </si>
  <si>
    <t>161.174,05</t>
  </si>
  <si>
    <t>160.604,42</t>
  </si>
  <si>
    <t>230.126,58</t>
  </si>
  <si>
    <t>259.746,84</t>
  </si>
  <si>
    <t>233.715,18</t>
  </si>
  <si>
    <t>246.645,57</t>
  </si>
  <si>
    <t>243.797,47</t>
  </si>
  <si>
    <t>44.797,12</t>
  </si>
  <si>
    <t>146.891,98</t>
  </si>
  <si>
    <t>2,47</t>
  </si>
  <si>
    <t>34,12</t>
  </si>
  <si>
    <t>31,73</t>
  </si>
  <si>
    <t>53,63</t>
  </si>
  <si>
    <t>CAP PPR DN 20 MM, PARA AGUA QUENTE PREDIAL</t>
  </si>
  <si>
    <t>CAP PPR DN 25 MM, PARA AGUA QUENTE PREDIAL</t>
  </si>
  <si>
    <t>8,09</t>
  </si>
  <si>
    <t>22,65</t>
  </si>
  <si>
    <t>54,82</t>
  </si>
  <si>
    <t>31,65</t>
  </si>
  <si>
    <t>23,63</t>
  </si>
  <si>
    <t>101,87</t>
  </si>
  <si>
    <t>151,78</t>
  </si>
  <si>
    <t>CARENAGEM /TAMPA, EM PLASTICO, COR BRANCA, UTILIZADO EM KIT CHASSI METALICO PARA INSTALACAO HIDRAULICA DE CUBA SIMPLES SEM MAQUINA DE LAVAR ROUPA, LARGURA *355* MM X ALTURA *670* MM (COM FUROS E DEMAIS ENCAIXES)</t>
  </si>
  <si>
    <t>18,07</t>
  </si>
  <si>
    <t>CARENAGEM /TAMPA, EM PLASTICO, COR BRANCA, UTILIZADO EM KIT CHASSI METALICO PARA INSTALACAO HIDRAULICA DE TANQUE COM MAQUINA DE LAVAR ROUPA, LARGURA *360* MM X ALTURA *470* MM (COM FUROS E DEMAIS ENCAIXES)</t>
  </si>
  <si>
    <t>105,88</t>
  </si>
  <si>
    <t>130,08</t>
  </si>
  <si>
    <t>132,83</t>
  </si>
  <si>
    <t>14,55</t>
  </si>
  <si>
    <t>4.104,80</t>
  </si>
  <si>
    <t>99,92</t>
  </si>
  <si>
    <t>8.500,00</t>
  </si>
  <si>
    <t>11.531,46</t>
  </si>
  <si>
    <t>12.482,51</t>
  </si>
  <si>
    <t>13.433,56</t>
  </si>
  <si>
    <t>14.384,61</t>
  </si>
  <si>
    <t>16.405,59</t>
  </si>
  <si>
    <t>10.422,00</t>
  </si>
  <si>
    <t>CAVALO MECANICO TRACAO 4X2, PESO BRUTO TOTAL COMBINADO 49000 KG, CAPACIDADE MAXIMA DE TRACAO *66000* KG, POTENCIA *360* CV (INCLUI CABINE E CHASSI, NAO INCLUI SEMIRREBOQUE)</t>
  </si>
  <si>
    <t>312.624,89</t>
  </si>
  <si>
    <t>CAVALO MECANICO TRACAO 4X2, PESO BRUTO TOTAL 16000 KG, CAPACIDADE MAXIMA DE TRACAO *36000* KG, DISTANCIA ENTRE EIXOS *3,56* M, POTENCIA *286* CV (INCLUI CABINE E CHASSI, NAO INCLUI SEMIRREBOQUE)</t>
  </si>
  <si>
    <t>268.119,29</t>
  </si>
  <si>
    <t>CAVALO MECANICO TRACAO 4X2, PESO BRUTO TOTAL 16000 KG, CAPACIDADE MAXIMA DE TRACAO *45000* KG, DISTANCIA ENTRE EIXOS *3,56* M, POTENCIA *330* CV (INCLUI CABINE E CHASSI, NAO INCLUI SEMIRREBOQUE)</t>
  </si>
  <si>
    <t>271.375,78</t>
  </si>
  <si>
    <t>CAVALO MECANICO TRACAO 4X2, PESO BRUTO TOTAL 16000 KG, CAPACIDADE MAXIMA DE TRACAO *80000* KG, POTENCIA *380* CV (INCLUI CABINE E CHASSI, NAO INCLUI SEMIRREBOQUE)</t>
  </si>
  <si>
    <t>308.500,00</t>
  </si>
  <si>
    <t>CAVALO MECANICO TRACAO 6X2, PESO BRUTO TOTAL COMBINADO 56000 KG, CAPACIDADE MAXIMA DE TRACAO *66000* KG, POTENCIA *360* CV (INCLUI CABINE E CHASSI, NAO INCLUI SEMIRREBOQUE)</t>
  </si>
  <si>
    <t>378.297,84</t>
  </si>
  <si>
    <t>6,58</t>
  </si>
  <si>
    <t>7,26</t>
  </si>
  <si>
    <t>60,90</t>
  </si>
  <si>
    <t>8,08</t>
  </si>
  <si>
    <t>1.625,02</t>
  </si>
  <si>
    <t>20,34</t>
  </si>
  <si>
    <t>19,61</t>
  </si>
  <si>
    <t>81,78</t>
  </si>
  <si>
    <t>27,30</t>
  </si>
  <si>
    <t>34,94</t>
  </si>
  <si>
    <t>41,31</t>
  </si>
  <si>
    <t>13,89</t>
  </si>
  <si>
    <t>68,46</t>
  </si>
  <si>
    <t>35,88</t>
  </si>
  <si>
    <t>21,03</t>
  </si>
  <si>
    <t>70,61</t>
  </si>
  <si>
    <t>23,95</t>
  </si>
  <si>
    <t>43,65</t>
  </si>
  <si>
    <t>22,73</t>
  </si>
  <si>
    <t>24,80</t>
  </si>
  <si>
    <t>30,79</t>
  </si>
  <si>
    <t>46,51</t>
  </si>
  <si>
    <t>17,05</t>
  </si>
  <si>
    <t>18,36</t>
  </si>
  <si>
    <t>22,40</t>
  </si>
  <si>
    <t>29,78</t>
  </si>
  <si>
    <t>75,93</t>
  </si>
  <si>
    <t>488,78</t>
  </si>
  <si>
    <t>165,29</t>
  </si>
  <si>
    <t>259,77</t>
  </si>
  <si>
    <t>387,97</t>
  </si>
  <si>
    <t>216,61</t>
  </si>
  <si>
    <t>341,70</t>
  </si>
  <si>
    <t>232,80</t>
  </si>
  <si>
    <t>252,53</t>
  </si>
  <si>
    <t>350,07</t>
  </si>
  <si>
    <t>10,10</t>
  </si>
  <si>
    <t>112,38</t>
  </si>
  <si>
    <t>53,10</t>
  </si>
  <si>
    <t>171,76</t>
  </si>
  <si>
    <t>2.015,60</t>
  </si>
  <si>
    <t>23,70</t>
  </si>
  <si>
    <t>240,91</t>
  </si>
  <si>
    <t>260,00</t>
  </si>
  <si>
    <t>251,88</t>
  </si>
  <si>
    <t>9,82</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</si>
  <si>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</si>
  <si>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</si>
  <si>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</si>
  <si>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</si>
  <si>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24,58</t>
  </si>
  <si>
    <t>21,90</t>
  </si>
  <si>
    <t>11,00</t>
  </si>
  <si>
    <t>29,15</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</si>
  <si>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</si>
  <si>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</si>
  <si>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</si>
  <si>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</si>
  <si>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</si>
  <si>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</si>
  <si>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</si>
  <si>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</si>
  <si>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</si>
  <si>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</si>
  <si>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</si>
  <si>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</si>
  <si>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</si>
  <si>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</si>
  <si>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</si>
  <si>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</si>
  <si>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</si>
  <si>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</si>
  <si>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</si>
  <si>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</si>
  <si>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</si>
  <si>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</si>
  <si>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</si>
  <si>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</si>
  <si>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</si>
  <si>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</si>
  <si>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</si>
  <si>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</si>
  <si>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15,34</t>
  </si>
  <si>
    <t>12,80</t>
  </si>
  <si>
    <t>7,18</t>
  </si>
  <si>
    <t>2.494,72</t>
  </si>
  <si>
    <t>1.514,51</t>
  </si>
  <si>
    <t>9.805,00</t>
  </si>
  <si>
    <t>19,24</t>
  </si>
  <si>
    <t>10.931,42</t>
  </si>
  <si>
    <t>90.114,92</t>
  </si>
  <si>
    <t>49,25</t>
  </si>
  <si>
    <t>25,63</t>
  </si>
  <si>
    <t>65,62</t>
  </si>
  <si>
    <t>83,88</t>
  </si>
  <si>
    <t>45,19</t>
  </si>
  <si>
    <t>CURVA PPR 90 GRAUS, DN 20 MM, PARA AGUA QUENTE PREDIAL</t>
  </si>
  <si>
    <t>CURVA PPR 90 GRAUS, DN 25 MM, PARA AGUA QUENTE PREDIAL</t>
  </si>
  <si>
    <t>12,12</t>
  </si>
  <si>
    <t>39,95</t>
  </si>
  <si>
    <t>54,04</t>
  </si>
  <si>
    <t>42,34</t>
  </si>
  <si>
    <t>60,20</t>
  </si>
  <si>
    <t>120,27</t>
  </si>
  <si>
    <t>312,17</t>
  </si>
  <si>
    <t>70,46</t>
  </si>
  <si>
    <t>65,78</t>
  </si>
  <si>
    <t>129,20</t>
  </si>
  <si>
    <t>272,11</t>
  </si>
  <si>
    <t>74,94</t>
  </si>
  <si>
    <t>3,26</t>
  </si>
  <si>
    <t>13,29</t>
  </si>
  <si>
    <t>44,19</t>
  </si>
  <si>
    <t>2.681,79</t>
  </si>
  <si>
    <t>3.261,68</t>
  </si>
  <si>
    <t>27,68</t>
  </si>
  <si>
    <t>4.875,56</t>
  </si>
  <si>
    <t>2.648,59</t>
  </si>
  <si>
    <t>1.316,31</t>
  </si>
  <si>
    <t>1.035,48</t>
  </si>
  <si>
    <t>1.603,26</t>
  </si>
  <si>
    <t>3.745,71</t>
  </si>
  <si>
    <t>304,65</t>
  </si>
  <si>
    <t>345,61</t>
  </si>
  <si>
    <t>485,03</t>
  </si>
  <si>
    <t>812,25</t>
  </si>
  <si>
    <t>710,43</t>
  </si>
  <si>
    <t>1.316,45</t>
  </si>
  <si>
    <t>1.115,74</t>
  </si>
  <si>
    <t>1.837,62</t>
  </si>
  <si>
    <t>3.928,50</t>
  </si>
  <si>
    <t>44,88</t>
  </si>
  <si>
    <t>64,29</t>
  </si>
  <si>
    <t>55,85</t>
  </si>
  <si>
    <t>66,70</t>
  </si>
  <si>
    <t>55,43</t>
  </si>
  <si>
    <t>85,03</t>
  </si>
  <si>
    <t>27,07</t>
  </si>
  <si>
    <t>69,14</t>
  </si>
  <si>
    <t>97,41</t>
  </si>
  <si>
    <t>66,95</t>
  </si>
  <si>
    <t>85,63</t>
  </si>
  <si>
    <t>152,21</t>
  </si>
  <si>
    <t>62,00</t>
  </si>
  <si>
    <t>76,18</t>
  </si>
  <si>
    <t>91,55</t>
  </si>
  <si>
    <t>102,76</t>
  </si>
  <si>
    <t>109,55</t>
  </si>
  <si>
    <t>124,29</t>
  </si>
  <si>
    <t>233,98</t>
  </si>
  <si>
    <t>114,64</t>
  </si>
  <si>
    <t>139,25</t>
  </si>
  <si>
    <t>287,34</t>
  </si>
  <si>
    <t>243,88</t>
  </si>
  <si>
    <t>122,45</t>
  </si>
  <si>
    <t>124,63</t>
  </si>
  <si>
    <t>133,28</t>
  </si>
  <si>
    <t>227,26</t>
  </si>
  <si>
    <t>138,66</t>
  </si>
  <si>
    <t>151,23</t>
  </si>
  <si>
    <t>152,14</t>
  </si>
  <si>
    <t>254,60</t>
  </si>
  <si>
    <t>281,95</t>
  </si>
  <si>
    <t>139,51</t>
  </si>
  <si>
    <t>139,62</t>
  </si>
  <si>
    <t>284,03</t>
  </si>
  <si>
    <t>456,74</t>
  </si>
  <si>
    <t>173,23</t>
  </si>
  <si>
    <t>202,99</t>
  </si>
  <si>
    <t>453,20</t>
  </si>
  <si>
    <t>DISTRIBUIDOR METALICO, COM ROSCA, 2 SAIDAS, DN 1" X 1/2", PARA CONEXAO COM ANEL DESLIZANTE EM TUBO PEX</t>
  </si>
  <si>
    <t>27,47</t>
  </si>
  <si>
    <t>DISTRIBUIDOR METALICO, COM ROSCA, 2 SAIDAS, DN 3/4" X 1/2", PARA CONEXAO COM ANEL DESLIZANTE EM TUBO PEX</t>
  </si>
  <si>
    <t>24,23</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</si>
  <si>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</si>
  <si>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</si>
  <si>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</si>
  <si>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94,01</t>
  </si>
  <si>
    <t>DISTRIBUIDOR, PLASTICO, 2 SAIDAS, DN 32 X 20 MM, PARA CONEXAO COM CRIMPAGEM EM TUBO PEX</t>
  </si>
  <si>
    <t>DISTRIBUIDOR, PLASTICO, 2 SAIDAS, DN 32 X 25 MM, PARA CONEXAO COM CRIMPAGEM EM TUBO PEX</t>
  </si>
  <si>
    <t>103,34</t>
  </si>
  <si>
    <t>DISTRIBUIDOR, PLASTICO, 3 SAIDAS, DN 32 X 16 MM, PARA CONEXAO COM CRIMPAGEM EM TUBO PEX</t>
  </si>
  <si>
    <t>DISTRIBUIDOR, PLASTICO, 3 SAIDAS, DN 32 X 20 MM, PARA CONEXAO COM CRIMPAGEM EM TUBO PEX</t>
  </si>
  <si>
    <t>118,70</t>
  </si>
  <si>
    <t>DISTRIBUIDOR, PLASTICO, 3 SAIDAS, DN 32 X 25 MM, PARA CONEXAO COM CRIMPAGEM EM TUBO PEX</t>
  </si>
  <si>
    <t>126,68</t>
  </si>
  <si>
    <t>264,97</t>
  </si>
  <si>
    <t>274,37</t>
  </si>
  <si>
    <t>153,04</t>
  </si>
  <si>
    <t>95.507,32</t>
  </si>
  <si>
    <t>1.167,42</t>
  </si>
  <si>
    <t>72,31</t>
  </si>
  <si>
    <t>53,32</t>
  </si>
  <si>
    <t>35,63</t>
  </si>
  <si>
    <t>10,78</t>
  </si>
  <si>
    <t>13,87</t>
  </si>
  <si>
    <t>28,80</t>
  </si>
  <si>
    <t>25,68</t>
  </si>
  <si>
    <t>16,03</t>
  </si>
  <si>
    <t>29.130,72</t>
  </si>
  <si>
    <t>137.146,89</t>
  </si>
  <si>
    <t>1.760,04</t>
  </si>
  <si>
    <t>869.921,87</t>
  </si>
  <si>
    <t>1.294.921,87</t>
  </si>
  <si>
    <t>186,03</t>
  </si>
  <si>
    <t>526,85</t>
  </si>
  <si>
    <t>473.081,66</t>
  </si>
  <si>
    <t>428.687,76</t>
  </si>
  <si>
    <t>448.861,30</t>
  </si>
  <si>
    <t>384.961,09</t>
  </si>
  <si>
    <t>459.956,75</t>
  </si>
  <si>
    <t>353.036,98</t>
  </si>
  <si>
    <t>421.122,68</t>
  </si>
  <si>
    <t>403.470,84</t>
  </si>
  <si>
    <t>455.429,81</t>
  </si>
  <si>
    <t>8,30</t>
  </si>
  <si>
    <t>791,24</t>
  </si>
  <si>
    <t>343,99</t>
  </si>
  <si>
    <t>10,68</t>
  </si>
  <si>
    <t>179,62</t>
  </si>
  <si>
    <t>45,39</t>
  </si>
  <si>
    <t>41,23</t>
  </si>
  <si>
    <t>53,00</t>
  </si>
  <si>
    <t>14,29</t>
  </si>
  <si>
    <t>29,36</t>
  </si>
  <si>
    <t>46,96</t>
  </si>
  <si>
    <t>39,24</t>
  </si>
  <si>
    <t>22,72</t>
  </si>
  <si>
    <t>43,48</t>
  </si>
  <si>
    <t>41,99</t>
  </si>
  <si>
    <t>51,38</t>
  </si>
  <si>
    <t>24,14</t>
  </si>
  <si>
    <t>18,23</t>
  </si>
  <si>
    <t>666,05</t>
  </si>
  <si>
    <t>762,10</t>
  </si>
  <si>
    <t>1.951,30</t>
  </si>
  <si>
    <t>2.667,07</t>
  </si>
  <si>
    <t>50,37</t>
  </si>
  <si>
    <t>81,00</t>
  </si>
  <si>
    <t>68,43</t>
  </si>
  <si>
    <t>54,59</t>
  </si>
  <si>
    <t>12,00</t>
  </si>
  <si>
    <t>58,21</t>
  </si>
  <si>
    <t>65,81</t>
  </si>
  <si>
    <t>50,52</t>
  </si>
  <si>
    <t>176,83</t>
  </si>
  <si>
    <t>74,58</t>
  </si>
  <si>
    <t>64,39</t>
  </si>
  <si>
    <t>71,53</t>
  </si>
  <si>
    <t>78,02</t>
  </si>
  <si>
    <t>19,26</t>
  </si>
  <si>
    <t>3.137,61</t>
  </si>
  <si>
    <t>4.612,84</t>
  </si>
  <si>
    <t>4.949,17</t>
  </si>
  <si>
    <t>5.520,00</t>
  </si>
  <si>
    <t>1.779,08</t>
  </si>
  <si>
    <t>4.177,98</t>
  </si>
  <si>
    <t>704,58</t>
  </si>
  <si>
    <t>583,48</t>
  </si>
  <si>
    <t>3.104,34</t>
  </si>
  <si>
    <t>798,26</t>
  </si>
  <si>
    <t>2.456,45</t>
  </si>
  <si>
    <t>7.095,64</t>
  </si>
  <si>
    <t>20,03</t>
  </si>
  <si>
    <t>303,64</t>
  </si>
  <si>
    <t>833,89</t>
  </si>
  <si>
    <t>899,63</t>
  </si>
  <si>
    <t>989,66</t>
  </si>
  <si>
    <t>80,00</t>
  </si>
  <si>
    <t>86,55</t>
  </si>
  <si>
    <t>94,94</t>
  </si>
  <si>
    <t>876,61</t>
  </si>
  <si>
    <t>913,53</t>
  </si>
  <si>
    <t>380,63</t>
  </si>
  <si>
    <t>381,33</t>
  </si>
  <si>
    <t>534,60</t>
  </si>
  <si>
    <t>382,35</t>
  </si>
  <si>
    <t>444,62</t>
  </si>
  <si>
    <t>549,92</t>
  </si>
  <si>
    <t>707,17</t>
  </si>
  <si>
    <t>779,49</t>
  </si>
  <si>
    <t>398,25</t>
  </si>
  <si>
    <t>254,26</t>
  </si>
  <si>
    <t>710,08</t>
  </si>
  <si>
    <t>213,75</t>
  </si>
  <si>
    <t>267,30</t>
  </si>
  <si>
    <t>178,08</t>
  </si>
  <si>
    <t>303,63</t>
  </si>
  <si>
    <t>222,05</t>
  </si>
  <si>
    <t>32,28</t>
  </si>
  <si>
    <t>13,37</t>
  </si>
  <si>
    <t>38.734,03</t>
  </si>
  <si>
    <t>30.367,48</t>
  </si>
  <si>
    <t>9,13</t>
  </si>
  <si>
    <t>239,07</t>
  </si>
  <si>
    <t>298.881,25</t>
  </si>
  <si>
    <t>338.620,31</t>
  </si>
  <si>
    <t>629.028,12</t>
  </si>
  <si>
    <t>107,19</t>
  </si>
  <si>
    <t>106,96</t>
  </si>
  <si>
    <t>2.679,24</t>
  </si>
  <si>
    <t>3.058,65</t>
  </si>
  <si>
    <t>5.325,57</t>
  </si>
  <si>
    <t>522.639,81</t>
  </si>
  <si>
    <t>1.005.076,56</t>
  </si>
  <si>
    <t>1.708.630,15</t>
  </si>
  <si>
    <t>104.717,19</t>
  </si>
  <si>
    <t>164.937,50</t>
  </si>
  <si>
    <t>610.812,50</t>
  </si>
  <si>
    <t>41.234,37</t>
  </si>
  <si>
    <t>58.000,00</t>
  </si>
  <si>
    <t>135.575,00</t>
  </si>
  <si>
    <t>23,28</t>
  </si>
  <si>
    <t>945,24</t>
  </si>
  <si>
    <t>67,10</t>
  </si>
  <si>
    <t>354,22</t>
  </si>
  <si>
    <t>603,10</t>
  </si>
  <si>
    <t>20,54</t>
  </si>
  <si>
    <t>289,02</t>
  </si>
  <si>
    <t>428,71</t>
  </si>
  <si>
    <t>244,94</t>
  </si>
  <si>
    <t>408,92</t>
  </si>
  <si>
    <t>518,25</t>
  </si>
  <si>
    <t>318,64</t>
  </si>
  <si>
    <t>321,07</t>
  </si>
  <si>
    <t>452,79</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</si>
  <si>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</si>
  <si>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</si>
  <si>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</si>
  <si>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</si>
  <si>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</si>
  <si>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</si>
  <si>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</si>
  <si>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</si>
  <si>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</si>
  <si>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</si>
  <si>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</si>
  <si>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</si>
  <si>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30,94</t>
  </si>
  <si>
    <t>2,98</t>
  </si>
  <si>
    <t>5,46</t>
  </si>
  <si>
    <t>6,24</t>
  </si>
  <si>
    <t>5,51</t>
  </si>
  <si>
    <t>160,00</t>
  </si>
  <si>
    <t>5,93</t>
  </si>
  <si>
    <t>8,79</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</si>
  <si>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</si>
  <si>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</si>
  <si>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</si>
  <si>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</si>
  <si>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</si>
  <si>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</si>
  <si>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</si>
  <si>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14,06</t>
  </si>
  <si>
    <t>JOELHO 45 GRAUS, PPR, SOLDAVEL, F/ F, DN 75 MM, PARA AQUA QUENTE E FRIA PREDIAL</t>
  </si>
  <si>
    <t>JOELHO 45 GRAUS, PPR, SOLDAVEL, F/ F, DN 90 MM, PARA AQUA QUENTE E FRIA PREDIAL</t>
  </si>
  <si>
    <t>74,88</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</si>
  <si>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</si>
  <si>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</si>
  <si>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</si>
  <si>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</si>
  <si>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</si>
  <si>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</si>
  <si>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</si>
  <si>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</si>
  <si>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24,99</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</si>
  <si>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</si>
  <si>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</si>
  <si>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</si>
  <si>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</si>
  <si>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</si>
  <si>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</si>
  <si>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</si>
  <si>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</si>
  <si>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</si>
  <si>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</si>
  <si>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</si>
  <si>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</si>
  <si>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32,26</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</si>
  <si>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</si>
  <si>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</si>
  <si>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</si>
  <si>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</si>
  <si>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</si>
  <si>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</si>
  <si>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</si>
  <si>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146,28</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</si>
  <si>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</si>
  <si>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</si>
  <si>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</si>
  <si>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14,94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</si>
  <si>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</si>
  <si>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</si>
  <si>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</si>
  <si>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21,94</t>
  </si>
  <si>
    <t>331,68</t>
  </si>
  <si>
    <t>40,69</t>
  </si>
  <si>
    <t>38,23</t>
  </si>
  <si>
    <t>27,63</t>
  </si>
  <si>
    <t>13,21</t>
  </si>
  <si>
    <t>26,92</t>
  </si>
  <si>
    <t>19,82</t>
  </si>
  <si>
    <t>40,52</t>
  </si>
  <si>
    <t>8,14</t>
  </si>
  <si>
    <t>102,63</t>
  </si>
  <si>
    <t>9,00</t>
  </si>
  <si>
    <t>37,30</t>
  </si>
  <si>
    <t>35,33</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</si>
  <si>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</si>
  <si>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</si>
  <si>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77,43</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</si>
  <si>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</si>
  <si>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132,09</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</si>
  <si>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</si>
  <si>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113,67</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</si>
  <si>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</si>
  <si>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155,88</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</si>
  <si>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</si>
  <si>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155,36</t>
  </si>
  <si>
    <t>LADRILHO HIDRAULICO, *20 X 20* CM, E= 2 CM, DADOS, COR NATURAL</t>
  </si>
  <si>
    <t>34,35</t>
  </si>
  <si>
    <t>35,68</t>
  </si>
  <si>
    <t>43,27</t>
  </si>
  <si>
    <t>284,91</t>
  </si>
  <si>
    <t>485,62</t>
  </si>
  <si>
    <t>51,79</t>
  </si>
  <si>
    <t>60,47</t>
  </si>
  <si>
    <t>3.360,00</t>
  </si>
  <si>
    <t>4.932,49</t>
  </si>
  <si>
    <t>815,76</t>
  </si>
  <si>
    <t>49,78</t>
  </si>
  <si>
    <t>32,48</t>
  </si>
  <si>
    <t>102,68</t>
  </si>
  <si>
    <t>108,97</t>
  </si>
  <si>
    <t>25,71</t>
  </si>
  <si>
    <t>19,44</t>
  </si>
  <si>
    <t>37,57</t>
  </si>
  <si>
    <t>53,13</t>
  </si>
  <si>
    <t>142,27</t>
  </si>
  <si>
    <t>67,35</t>
  </si>
  <si>
    <t>82,97</t>
  </si>
  <si>
    <t>52,05</t>
  </si>
  <si>
    <t>100,82</t>
  </si>
  <si>
    <t>186,60</t>
  </si>
  <si>
    <t>27,85</t>
  </si>
  <si>
    <t>81,63</t>
  </si>
  <si>
    <t>28,33</t>
  </si>
  <si>
    <t>234,52</t>
  </si>
  <si>
    <t>23,79</t>
  </si>
  <si>
    <t>27,27</t>
  </si>
  <si>
    <t>74,36</t>
  </si>
  <si>
    <t>122,41</t>
  </si>
  <si>
    <t>189,64</t>
  </si>
  <si>
    <t>370,56</t>
  </si>
  <si>
    <t>501,11</t>
  </si>
  <si>
    <t>11,04</t>
  </si>
  <si>
    <t>23,37</t>
  </si>
  <si>
    <t>44,35</t>
  </si>
  <si>
    <t>89,23</t>
  </si>
  <si>
    <t>120,67</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</si>
  <si>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</si>
  <si>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</si>
  <si>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</si>
  <si>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</si>
  <si>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</si>
  <si>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9,93</t>
  </si>
  <si>
    <t>LUVA DE REDUCAO PARA TUBO PEX, PLASTICA, PARA CONEXAO COM CRIMPAGEM, DN 25 X 16 MM</t>
  </si>
  <si>
    <t>12,96</t>
  </si>
  <si>
    <t>LUVA DE REDUCAO PARA TUBO PEX, PLASTICA, PARA CONEXAO COM CRIMPAGEM, DN 32 X 20 MM</t>
  </si>
  <si>
    <t>19,50</t>
  </si>
  <si>
    <t>LUVA DE REDUCAO PARA TUBO PEX, PLASTICA, PARA CONEXAO COM CRIMPAGEM, DN 32 X 25 MM</t>
  </si>
  <si>
    <t>7,65</t>
  </si>
  <si>
    <t>34,57</t>
  </si>
  <si>
    <t>94,03</t>
  </si>
  <si>
    <t>13,19</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</si>
  <si>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</si>
  <si>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</si>
  <si>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</si>
  <si>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</si>
  <si>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</si>
  <si>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</si>
  <si>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</si>
  <si>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</si>
  <si>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PPR, SOLDAVEL, DN 110 MM, PARA AGUA QUENTE PREDIAL</t>
  </si>
  <si>
    <t>63,17</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</si>
  <si>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</si>
  <si>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</si>
  <si>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</si>
  <si>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</si>
  <si>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</si>
  <si>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</si>
  <si>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</si>
  <si>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</si>
  <si>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39,48</t>
  </si>
  <si>
    <t>52,52</t>
  </si>
  <si>
    <t>25,03</t>
  </si>
  <si>
    <t>13,17</t>
  </si>
  <si>
    <t>24,88</t>
  </si>
  <si>
    <t>93,79</t>
  </si>
  <si>
    <t>21,21</t>
  </si>
  <si>
    <t>52,38</t>
  </si>
  <si>
    <t>105,90</t>
  </si>
  <si>
    <t>1.171,57</t>
  </si>
  <si>
    <t>1.500,08</t>
  </si>
  <si>
    <t>398.826,33</t>
  </si>
  <si>
    <t>354.577,00</t>
  </si>
  <si>
    <t>MANOMETRO COM CAIXA EM ACO PINTADO, ESCALA *10* KGF/CM2 (*10* BAR), DIAMETRO NOMINAL DE 100 MM, CONEXAO DE 1/2"</t>
  </si>
  <si>
    <t>18,54</t>
  </si>
  <si>
    <t>36,89</t>
  </si>
  <si>
    <t>46,87</t>
  </si>
  <si>
    <t>26,94</t>
  </si>
  <si>
    <t>13.942,79</t>
  </si>
  <si>
    <t>22,78</t>
  </si>
  <si>
    <t>74,72</t>
  </si>
  <si>
    <t>80,81</t>
  </si>
  <si>
    <t>90,90</t>
  </si>
  <si>
    <t>1.395,79</t>
  </si>
  <si>
    <t>2,17</t>
  </si>
  <si>
    <t>8.830,18</t>
  </si>
  <si>
    <t>9.339,40</t>
  </si>
  <si>
    <t>11.112,64</t>
  </si>
  <si>
    <t>44.199,97</t>
  </si>
  <si>
    <t>174,23</t>
  </si>
  <si>
    <t>134,76</t>
  </si>
  <si>
    <t>114,69</t>
  </si>
  <si>
    <t>989,78</t>
  </si>
  <si>
    <t>639.477,50</t>
  </si>
  <si>
    <t>794.630,53</t>
  </si>
  <si>
    <t>836.451,15</t>
  </si>
  <si>
    <t>2.862,38</t>
  </si>
  <si>
    <t>1.419,36</t>
  </si>
  <si>
    <t>1.169,28</t>
  </si>
  <si>
    <t>1.143,85</t>
  </si>
  <si>
    <t>1.999,89</t>
  </si>
  <si>
    <t>71,83</t>
  </si>
  <si>
    <t>172,41</t>
  </si>
  <si>
    <t>109,19</t>
  </si>
  <si>
    <t>107,75</t>
  </si>
  <si>
    <t>179,01</t>
  </si>
  <si>
    <t>218,71</t>
  </si>
  <si>
    <t>230,98</t>
  </si>
  <si>
    <t>222,32</t>
  </si>
  <si>
    <t>18,13</t>
  </si>
  <si>
    <t>70,24</t>
  </si>
  <si>
    <t>210.900,00</t>
  </si>
  <si>
    <t>237.500,00</t>
  </si>
  <si>
    <t>329.333,31</t>
  </si>
  <si>
    <t>374.933,31</t>
  </si>
  <si>
    <t>218.816,65</t>
  </si>
  <si>
    <t>136,58</t>
  </si>
  <si>
    <t>161,55</t>
  </si>
  <si>
    <t>31,70</t>
  </si>
  <si>
    <t>46,39</t>
  </si>
  <si>
    <t>136,94</t>
  </si>
  <si>
    <t>227,48</t>
  </si>
  <si>
    <t>52,75</t>
  </si>
  <si>
    <t>1,76</t>
  </si>
  <si>
    <t>20,21</t>
  </si>
  <si>
    <t>48,64</t>
  </si>
  <si>
    <t>79,68</t>
  </si>
  <si>
    <t>103,14</t>
  </si>
  <si>
    <t>62,51</t>
  </si>
  <si>
    <t>107,54</t>
  </si>
  <si>
    <t>96,09</t>
  </si>
  <si>
    <t>112,11</t>
  </si>
  <si>
    <t>174,38</t>
  </si>
  <si>
    <t>322,91</t>
  </si>
  <si>
    <t>204,51</t>
  </si>
  <si>
    <t>360,15</t>
  </si>
  <si>
    <t>60,27</t>
  </si>
  <si>
    <t>54,39</t>
  </si>
  <si>
    <t>58,27</t>
  </si>
  <si>
    <t>189,40</t>
  </si>
  <si>
    <t>112,67</t>
  </si>
  <si>
    <t>218,54</t>
  </si>
  <si>
    <t>106,84</t>
  </si>
  <si>
    <t>342,63</t>
  </si>
  <si>
    <t>69,56</t>
  </si>
  <si>
    <t>63,26</t>
  </si>
  <si>
    <t>10.340,02</t>
  </si>
  <si>
    <t>1.980.192,39</t>
  </si>
  <si>
    <t>3.079.119,54</t>
  </si>
  <si>
    <t>753.853,43</t>
  </si>
  <si>
    <t>645.656,87</t>
  </si>
  <si>
    <t>413.557,61</t>
  </si>
  <si>
    <t>431.490,19</t>
  </si>
  <si>
    <t>65,07</t>
  </si>
  <si>
    <t>55,63</t>
  </si>
  <si>
    <t>63,45</t>
  </si>
  <si>
    <t>222,25</t>
  </si>
  <si>
    <t>30,37</t>
  </si>
  <si>
    <t>158,39</t>
  </si>
  <si>
    <t>119,53</t>
  </si>
  <si>
    <t>152,74</t>
  </si>
  <si>
    <t>172,66</t>
  </si>
  <si>
    <t>153,60</t>
  </si>
  <si>
    <t>89,47</t>
  </si>
  <si>
    <t>115,20</t>
  </si>
  <si>
    <t>212,48</t>
  </si>
  <si>
    <t>113,92</t>
  </si>
  <si>
    <t>125,44</t>
  </si>
  <si>
    <t>96,00</t>
  </si>
  <si>
    <t>47,81</t>
  </si>
  <si>
    <t>149,12</t>
  </si>
  <si>
    <t>126,18</t>
  </si>
  <si>
    <t>175,12</t>
  </si>
  <si>
    <t>180,00</t>
  </si>
  <si>
    <t>82,50</t>
  </si>
  <si>
    <t>27,93</t>
  </si>
  <si>
    <t>1.200,01</t>
  </si>
  <si>
    <t>753,75</t>
  </si>
  <si>
    <t>28,37</t>
  </si>
  <si>
    <t>577,50</t>
  </si>
  <si>
    <t>43,10</t>
  </si>
  <si>
    <t>18,09</t>
  </si>
  <si>
    <t>146,08</t>
  </si>
  <si>
    <t>238,25</t>
  </si>
  <si>
    <t>58,97</t>
  </si>
  <si>
    <t>108,09</t>
  </si>
  <si>
    <t>212,59</t>
  </si>
  <si>
    <t>754,85</t>
  </si>
  <si>
    <t>339,53</t>
  </si>
  <si>
    <t>419,90</t>
  </si>
  <si>
    <t>364,90</t>
  </si>
  <si>
    <t>236,00</t>
  </si>
  <si>
    <t>301,27</t>
  </si>
  <si>
    <t>374,58</t>
  </si>
  <si>
    <t>227,67</t>
  </si>
  <si>
    <t>153,68</t>
  </si>
  <si>
    <t>376,04</t>
  </si>
  <si>
    <t>312,31</t>
  </si>
  <si>
    <t>217,36</t>
  </si>
  <si>
    <t>459,37</t>
  </si>
  <si>
    <t>468,92</t>
  </si>
  <si>
    <t>360,06</t>
  </si>
  <si>
    <t>326,77</t>
  </si>
  <si>
    <t>672,13</t>
  </si>
  <si>
    <t>431,10</t>
  </si>
  <si>
    <t>1.126,08</t>
  </si>
  <si>
    <t>1.279,86</t>
  </si>
  <si>
    <t>1.088,50</t>
  </si>
  <si>
    <t>1.086,92</t>
  </si>
  <si>
    <t>811,00</t>
  </si>
  <si>
    <t>821,29</t>
  </si>
  <si>
    <t>1.137,79</t>
  </si>
  <si>
    <t>280,03</t>
  </si>
  <si>
    <t>665,63</t>
  </si>
  <si>
    <t>165,76</t>
  </si>
  <si>
    <t>26,79</t>
  </si>
  <si>
    <t>40,03</t>
  </si>
  <si>
    <t>23,94</t>
  </si>
  <si>
    <t>31,57</t>
  </si>
  <si>
    <t>14,39</t>
  </si>
  <si>
    <t>10,77</t>
  </si>
  <si>
    <t>8,42</t>
  </si>
  <si>
    <t>14,79</t>
  </si>
  <si>
    <t>512,99</t>
  </si>
  <si>
    <t>57.454,47</t>
  </si>
  <si>
    <t>76.155,61</t>
  </si>
  <si>
    <t>456,86</t>
  </si>
  <si>
    <t>20,08</t>
  </si>
  <si>
    <t>22,90</t>
  </si>
  <si>
    <t>17.965,50</t>
  </si>
  <si>
    <t>121,88</t>
  </si>
  <si>
    <t>241,70</t>
  </si>
  <si>
    <t>289,83</t>
  </si>
  <si>
    <t>387,82</t>
  </si>
  <si>
    <t>620,30</t>
  </si>
  <si>
    <t>626,95</t>
  </si>
  <si>
    <t>848,46</t>
  </si>
  <si>
    <t>978,35</t>
  </si>
  <si>
    <t>660,98</t>
  </si>
  <si>
    <t>661,15</t>
  </si>
  <si>
    <t>997,56</t>
  </si>
  <si>
    <t>302,44</t>
  </si>
  <si>
    <t>337,65</t>
  </si>
  <si>
    <t>431,42</t>
  </si>
  <si>
    <t>461,31</t>
  </si>
  <si>
    <t>598,81</t>
  </si>
  <si>
    <t>818,15</t>
  </si>
  <si>
    <t>821,90</t>
  </si>
  <si>
    <t>1.051,91</t>
  </si>
  <si>
    <t>46,70</t>
  </si>
  <si>
    <t>36,53</t>
  </si>
  <si>
    <t>95,16</t>
  </si>
  <si>
    <t>43,61</t>
  </si>
  <si>
    <t>52,01</t>
  </si>
  <si>
    <t>59,91</t>
  </si>
  <si>
    <t>64,89</t>
  </si>
  <si>
    <t>14,98</t>
  </si>
  <si>
    <t>41,36</t>
  </si>
  <si>
    <t>30,56</t>
  </si>
  <si>
    <t>40,88</t>
  </si>
  <si>
    <t>42,22</t>
  </si>
  <si>
    <t>77,32</t>
  </si>
  <si>
    <t>13,99</t>
  </si>
  <si>
    <t>44,04</t>
  </si>
  <si>
    <t>61,34</t>
  </si>
  <si>
    <t>320,92</t>
  </si>
  <si>
    <t>48,42</t>
  </si>
  <si>
    <t>70,42</t>
  </si>
  <si>
    <t>67,33</t>
  </si>
  <si>
    <t>35,06</t>
  </si>
  <si>
    <t>18,89</t>
  </si>
  <si>
    <t>36,09</t>
  </si>
  <si>
    <t>37,31</t>
  </si>
  <si>
    <t>13,78</t>
  </si>
  <si>
    <t>193.609,75</t>
  </si>
  <si>
    <t>210.000,00</t>
  </si>
  <si>
    <t>217.682,91</t>
  </si>
  <si>
    <t>189,21</t>
  </si>
  <si>
    <t>118,26</t>
  </si>
  <si>
    <t>90,43</t>
  </si>
  <si>
    <t>2.041,00</t>
  </si>
  <si>
    <t>5.547,00</t>
  </si>
  <si>
    <t>23,48</t>
  </si>
  <si>
    <t>8,60</t>
  </si>
  <si>
    <t>21,16</t>
  </si>
  <si>
    <t>384,73</t>
  </si>
  <si>
    <t>22,13</t>
  </si>
  <si>
    <t>106.160,83</t>
  </si>
  <si>
    <t>124.825,17</t>
  </si>
  <si>
    <t>96.531,46</t>
  </si>
  <si>
    <t>26,99</t>
  </si>
  <si>
    <t>21,19</t>
  </si>
  <si>
    <t>19,71</t>
  </si>
  <si>
    <t>1.190,60</t>
  </si>
  <si>
    <t>4.796,84</t>
  </si>
  <si>
    <t>33,37</t>
  </si>
  <si>
    <t>27,24</t>
  </si>
  <si>
    <t>957,79</t>
  </si>
  <si>
    <t>5.020,18</t>
  </si>
  <si>
    <t>6.550,45</t>
  </si>
  <si>
    <t>6.880,73</t>
  </si>
  <si>
    <t>696,33</t>
  </si>
  <si>
    <t>3.396,33</t>
  </si>
  <si>
    <t>4.656,88</t>
  </si>
  <si>
    <t>225,81</t>
  </si>
  <si>
    <t>68,47</t>
  </si>
  <si>
    <t>73,90</t>
  </si>
  <si>
    <t>91,72</t>
  </si>
  <si>
    <t>33,19</t>
  </si>
  <si>
    <t>42,89</t>
  </si>
  <si>
    <t>11.874,75</t>
  </si>
  <si>
    <t>859,18</t>
  </si>
  <si>
    <t>1.253,13</t>
  </si>
  <si>
    <t>46,59</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</si>
  <si>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</si>
  <si>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</si>
  <si>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</si>
  <si>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</si>
  <si>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</si>
  <si>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29,02</t>
  </si>
  <si>
    <t>TE DE REDUCAO METALICO, PARA CONEXAO COM ANEL DESLIZANTE EM TUBO PEX, DN 16 X 20 X 16 MM</t>
  </si>
  <si>
    <t>TE DE REDUCAO METALICO, PARA CONEXAO COM ANEL DESLIZANTE EM TUBO PEX, DN 16 X 25 X 16 MM</t>
  </si>
  <si>
    <t>20,64</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</si>
  <si>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</si>
  <si>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</si>
  <si>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</si>
  <si>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</si>
  <si>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</si>
  <si>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</si>
  <si>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</si>
  <si>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</si>
  <si>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17,65</t>
  </si>
  <si>
    <t>TE DE REDUCAO METALICO, PARA CONEXAO COM ANEL DESLIZANTE EM TUBO PEX, DN 25 X 20 X 25 MM</t>
  </si>
  <si>
    <t>20,98</t>
  </si>
  <si>
    <t>TE DE REDUCAO METALICO, PARA CONEXAO COM ANEL DESLIZANTE EM TUBO PEX, DN 25 X 32 X 25 MM</t>
  </si>
  <si>
    <t>31,18</t>
  </si>
  <si>
    <t>TE DE REDUCAO METALICO, PARA CONEXAO COM ANEL DESLIZANTE EM TUBO PEX, DN 32 X 20 X 32 MM</t>
  </si>
  <si>
    <t>25,08</t>
  </si>
  <si>
    <t>TE DE REDUCAO METALICO, PARA CONEXAO COM ANEL DESLIZANTE EM TUBO PEX, DN 32 X 25 X 25 MM</t>
  </si>
  <si>
    <t>31,85</t>
  </si>
  <si>
    <t>TE DE REDUCAO METALICO, PARA CONEXAO COM ANEL DESLIZANTE EM TUBO PEX, DN 32 X 25 X 32 MM</t>
  </si>
  <si>
    <t>58,84</t>
  </si>
  <si>
    <t>86,65</t>
  </si>
  <si>
    <t>7,00</t>
  </si>
  <si>
    <t>9,53</t>
  </si>
  <si>
    <t>32,65</t>
  </si>
  <si>
    <t>51,82</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</si>
  <si>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</si>
  <si>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</si>
  <si>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</si>
  <si>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</si>
  <si>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</si>
  <si>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METALICO, PARA CONEXAO COM ANEL DESLIZANTE EM TUBO PEX, DN 16 MM X 1/2"</t>
  </si>
  <si>
    <t>35,02</t>
  </si>
  <si>
    <t>TE MISTURADOR METALICO, PARA CONEXAO COM ANEL DESLIZANTE EM TUBO PEX, DN 20 MM X 3/4"</t>
  </si>
  <si>
    <t>44,51</t>
  </si>
  <si>
    <t>TE MISTURADOR, PPR, F M M, DN 20 X 20 MM, PARA AGUA QUENTE PREDIAL</t>
  </si>
  <si>
    <t>TE MISTURADOR, PPR, F M M, DN 25 X 25 MM, PARA AGUA QUENTE PREDIAL</t>
  </si>
  <si>
    <t>TE NORMAL, PPR, SOLDAVEL, 90 GRAUS, DN 110 X 110 X 110 MM, PARA AGUA QUENTE PREDIAL</t>
  </si>
  <si>
    <t>95,49</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</si>
  <si>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</si>
  <si>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</si>
  <si>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</si>
  <si>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</si>
  <si>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</si>
  <si>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</si>
  <si>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</si>
  <si>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39,11</t>
  </si>
  <si>
    <t>TE NORMAL, PPR, SOLDAVEL, 90 GRAUS, DN 90 X 90 X 90 MM, PARA AGUA QUENTE PREDIAL</t>
  </si>
  <si>
    <t>59,67</t>
  </si>
  <si>
    <t>10,70</t>
  </si>
  <si>
    <t>TE ROSCA FEMEA, METALICO, PARA CONEXAO COM ANEL DESLIZANTE EM TUBO PEX, DN 16 MM X 1/2"</t>
  </si>
  <si>
    <t>TE ROSCA FEMEA, METALICO, PARA CONEXAO COM ANEL DESLIZANTE EM TUBO PEX, DN 20 MM X 1/2"</t>
  </si>
  <si>
    <t>11,67</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</si>
  <si>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</si>
  <si>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</si>
  <si>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</si>
  <si>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</si>
  <si>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</si>
  <si>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</si>
  <si>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</si>
  <si>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</si>
  <si>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</si>
  <si>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34,13</t>
  </si>
  <si>
    <t>117,35</t>
  </si>
  <si>
    <t>62,74</t>
  </si>
  <si>
    <t>15,41</t>
  </si>
  <si>
    <t>47,90</t>
  </si>
  <si>
    <t>62,42</t>
  </si>
  <si>
    <t>102,56</t>
  </si>
  <si>
    <t>200,26</t>
  </si>
  <si>
    <t>327,63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</si>
  <si>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</si>
  <si>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</si>
  <si>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</si>
  <si>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</si>
  <si>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40,53</t>
  </si>
  <si>
    <t>12,72</t>
  </si>
  <si>
    <t>14,66</t>
  </si>
  <si>
    <t>11,46</t>
  </si>
  <si>
    <t>19,81</t>
  </si>
  <si>
    <t>646,02</t>
  </si>
  <si>
    <t>35,07</t>
  </si>
  <si>
    <t>26,96</t>
  </si>
  <si>
    <t>72,08</t>
  </si>
  <si>
    <t>83,97</t>
  </si>
  <si>
    <t>67,97</t>
  </si>
  <si>
    <t>85,01</t>
  </si>
  <si>
    <t>122,19</t>
  </si>
  <si>
    <t>172,57</t>
  </si>
  <si>
    <t>38,55</t>
  </si>
  <si>
    <t>115,28</t>
  </si>
  <si>
    <t>92,17</t>
  </si>
  <si>
    <t>13,88</t>
  </si>
  <si>
    <t>14,28</t>
  </si>
  <si>
    <t>882,88</t>
  </si>
  <si>
    <t>1.239,13</t>
  </si>
  <si>
    <t>70,71</t>
  </si>
  <si>
    <t>34,66</t>
  </si>
  <si>
    <t>2,44</t>
  </si>
  <si>
    <t>3,41</t>
  </si>
  <si>
    <t>58,02</t>
  </si>
  <si>
    <t>75,35</t>
  </si>
  <si>
    <t>43,30</t>
  </si>
  <si>
    <t>115,14</t>
  </si>
  <si>
    <t>45,65</t>
  </si>
  <si>
    <t>48,76</t>
  </si>
  <si>
    <t>80,93</t>
  </si>
  <si>
    <t>4,23</t>
  </si>
  <si>
    <t>73.343,68</t>
  </si>
  <si>
    <t>11.337,36</t>
  </si>
  <si>
    <t>14.299,12</t>
  </si>
  <si>
    <t>92.740,53</t>
  </si>
  <si>
    <t>20.059,55</t>
  </si>
  <si>
    <t>6.352,19</t>
  </si>
  <si>
    <t>23.402,81</t>
  </si>
  <si>
    <t>38.189,68</t>
  </si>
  <si>
    <t>9.175,39</t>
  </si>
  <si>
    <t>52.383,67</t>
  </si>
  <si>
    <t>85,18</t>
  </si>
  <si>
    <t>22,93</t>
  </si>
  <si>
    <t>693,74</t>
  </si>
  <si>
    <t>77,85</t>
  </si>
  <si>
    <t>23,17</t>
  </si>
  <si>
    <t>33,42</t>
  </si>
  <si>
    <t>9,32</t>
  </si>
  <si>
    <t>45,87</t>
  </si>
  <si>
    <t>36,96</t>
  </si>
  <si>
    <t>61,73</t>
  </si>
  <si>
    <t>127,28</t>
  </si>
  <si>
    <t>138,04</t>
  </si>
  <si>
    <t>37,97</t>
  </si>
  <si>
    <t>44,71</t>
  </si>
  <si>
    <t>14,74</t>
  </si>
  <si>
    <t>19,56</t>
  </si>
  <si>
    <t>700,88</t>
  </si>
  <si>
    <t>65,71</t>
  </si>
  <si>
    <t>1.344,86</t>
  </si>
  <si>
    <t>745,25</t>
  </si>
  <si>
    <t>25,34</t>
  </si>
  <si>
    <t>120,38</t>
  </si>
  <si>
    <t>172,09</t>
  </si>
  <si>
    <t>324,47</t>
  </si>
  <si>
    <t>212,56</t>
  </si>
  <si>
    <t>426,42</t>
  </si>
  <si>
    <t>246,62</t>
  </si>
  <si>
    <t>269,04</t>
  </si>
  <si>
    <t>320,05</t>
  </si>
  <si>
    <t>54,17</t>
  </si>
  <si>
    <t>91,83</t>
  </si>
  <si>
    <t>148,81</t>
  </si>
  <si>
    <t>184,53</t>
  </si>
  <si>
    <t>240,15</t>
  </si>
  <si>
    <t>34,70</t>
  </si>
  <si>
    <t>448,07</t>
  </si>
  <si>
    <t>91,26</t>
  </si>
  <si>
    <t>124,51</t>
  </si>
  <si>
    <t>157,14</t>
  </si>
  <si>
    <t>211,54</t>
  </si>
  <si>
    <t>243,85</t>
  </si>
  <si>
    <t>303,68</t>
  </si>
  <si>
    <t>412,68</t>
  </si>
  <si>
    <t>565,64</t>
  </si>
  <si>
    <t>151,69</t>
  </si>
  <si>
    <t>197,43</t>
  </si>
  <si>
    <t>260,72</t>
  </si>
  <si>
    <t>290,73</t>
  </si>
  <si>
    <t>357,68</t>
  </si>
  <si>
    <t>517,10</t>
  </si>
  <si>
    <t>262,18</t>
  </si>
  <si>
    <t>306,05</t>
  </si>
  <si>
    <t>371,55</t>
  </si>
  <si>
    <t>552,66</t>
  </si>
  <si>
    <t>1.204,04</t>
  </si>
  <si>
    <t>68,69</t>
  </si>
  <si>
    <t>120,00</t>
  </si>
  <si>
    <t>168,44</t>
  </si>
  <si>
    <t>191,00</t>
  </si>
  <si>
    <t>235,81</t>
  </si>
  <si>
    <t>289,54</t>
  </si>
  <si>
    <t>311,55</t>
  </si>
  <si>
    <t>421,10</t>
  </si>
  <si>
    <t>648,89</t>
  </si>
  <si>
    <t>1.409,17</t>
  </si>
  <si>
    <t>88,01</t>
  </si>
  <si>
    <t>177,57</t>
  </si>
  <si>
    <t>297,24</t>
  </si>
  <si>
    <t>389,72</t>
  </si>
  <si>
    <t>409,54</t>
  </si>
  <si>
    <t>532,16</t>
  </si>
  <si>
    <t>781,10</t>
  </si>
  <si>
    <t>82,56</t>
  </si>
  <si>
    <t>106,78</t>
  </si>
  <si>
    <t>143,22</t>
  </si>
  <si>
    <t>209,73</t>
  </si>
  <si>
    <t>270,74</t>
  </si>
  <si>
    <t>370,45</t>
  </si>
  <si>
    <t>831,56</t>
  </si>
  <si>
    <t>189,28</t>
  </si>
  <si>
    <t>548,76</t>
  </si>
  <si>
    <t>1.190,85</t>
  </si>
  <si>
    <t>1.446,20</t>
  </si>
  <si>
    <t>95,06</t>
  </si>
  <si>
    <t>370,01</t>
  </si>
  <si>
    <t>598,07</t>
  </si>
  <si>
    <t>22,22</t>
  </si>
  <si>
    <t>57,49</t>
  </si>
  <si>
    <t>88,31</t>
  </si>
  <si>
    <t>22,56</t>
  </si>
  <si>
    <t>126,69</t>
  </si>
  <si>
    <t>51,87</t>
  </si>
  <si>
    <t>24,44</t>
  </si>
  <si>
    <t>29,43</t>
  </si>
  <si>
    <t>38,90</t>
  </si>
  <si>
    <t>56,36</t>
  </si>
  <si>
    <t>71,82</t>
  </si>
  <si>
    <t>31,92</t>
  </si>
  <si>
    <t>60,85</t>
  </si>
  <si>
    <t>78,53</t>
  </si>
  <si>
    <t>37,82</t>
  </si>
  <si>
    <t>123,92</t>
  </si>
  <si>
    <t>616,51</t>
  </si>
  <si>
    <t>1.024,30</t>
  </si>
  <si>
    <t>1.472,31</t>
  </si>
  <si>
    <t>1.728,15</t>
  </si>
  <si>
    <t>17,36</t>
  </si>
  <si>
    <t>TUBO MONOCAMADA PEX, DN 16 MM</t>
  </si>
  <si>
    <t>3,59</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</si>
  <si>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</si>
  <si>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</si>
  <si>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</si>
  <si>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</si>
  <si>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</si>
  <si>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</si>
  <si>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</si>
  <si>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</si>
  <si>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</si>
  <si>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</si>
  <si>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93,10</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</si>
  <si>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</si>
  <si>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</si>
  <si>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</si>
  <si>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</si>
  <si>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</si>
  <si>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</si>
  <si>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</si>
  <si>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105,99</t>
  </si>
  <si>
    <t>TUBO PPR, CLASSE PN 25, DN 20 MM, PARA AGUA QUENTE E FRIA PREDIAL</t>
  </si>
  <si>
    <t>TUBO PPR, CLASSE PN 25, DN 25 MM, PARA AGUA QUENTE E FRIA PREDIAL</t>
  </si>
  <si>
    <t>TUBO PPR, CLASSE PN 25, DN 32 MM, PARA AGUA QUENTE E FRIA PREDIAL</t>
  </si>
  <si>
    <t>10,23</t>
  </si>
  <si>
    <t>TUBO PPR, CLASSE PN 25, DN 40 MM, PARA AGUA QUENTE E FRIA PREDIAL</t>
  </si>
  <si>
    <t>14,16</t>
  </si>
  <si>
    <t>TUBO PPR, CLASSE PN 25, DN 50 MM, PARA AGUA QUENTE E FRIA PREDIAL</t>
  </si>
  <si>
    <t>20,61</t>
  </si>
  <si>
    <t>TUBO PPR, CLASSE PN 25, DN 63 MM, PARA AGUA QUENTE E FRIA PREDIAL</t>
  </si>
  <si>
    <t>27,32</t>
  </si>
  <si>
    <t>TUBO PPR, CLASSE PN 25, DN 75 MM, PARA AGUA QUENTE E FRIA PREDIAL</t>
  </si>
  <si>
    <t>52,70</t>
  </si>
  <si>
    <t>TUBO PPR, CLASSE PN 25, DN 90 MM, PARA AGUA QUENTE E FRIA PREDIAL</t>
  </si>
  <si>
    <t>19,69</t>
  </si>
  <si>
    <t>77,94</t>
  </si>
  <si>
    <t>124,71</t>
  </si>
  <si>
    <t>184,48</t>
  </si>
  <si>
    <t>218,10</t>
  </si>
  <si>
    <t>34,25</t>
  </si>
  <si>
    <t>66,78</t>
  </si>
  <si>
    <t>118,87</t>
  </si>
  <si>
    <t>176,36</t>
  </si>
  <si>
    <t>34,07</t>
  </si>
  <si>
    <t>39,70</t>
  </si>
  <si>
    <t>15,53</t>
  </si>
  <si>
    <t>31,26</t>
  </si>
  <si>
    <t>15,93</t>
  </si>
  <si>
    <t>16,60</t>
  </si>
  <si>
    <t>25,43</t>
  </si>
  <si>
    <t>1.197,22</t>
  </si>
  <si>
    <t>1.526,17</t>
  </si>
  <si>
    <t>1.543,62</t>
  </si>
  <si>
    <t>UNIAO COM FLANGE PPR, DN 40 MM, PARA AGUA QUENTE PREDIAL</t>
  </si>
  <si>
    <t>80,23</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</si>
  <si>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</si>
  <si>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</si>
  <si>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</si>
  <si>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</si>
  <si>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16,98</t>
  </si>
  <si>
    <t>UNIAO DUPLA PPR DN 20 MM, PARA AGUA QUENTE PREDIAL</t>
  </si>
  <si>
    <t>19,02</t>
  </si>
  <si>
    <t>UNIAO DUPLA PPR DN 25 MM, PARA AGUA QUENTE PREDIAL</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</si>
  <si>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</si>
  <si>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</si>
  <si>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</si>
  <si>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</si>
  <si>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93,61</t>
  </si>
  <si>
    <t>108,75</t>
  </si>
  <si>
    <t>88,10</t>
  </si>
  <si>
    <t>64,49</t>
  </si>
  <si>
    <t>53,52</t>
  </si>
  <si>
    <t>99,45</t>
  </si>
  <si>
    <t>26,60</t>
  </si>
  <si>
    <t>15,94</t>
  </si>
  <si>
    <t>41.058,07</t>
  </si>
  <si>
    <t>41.690,00</t>
  </si>
  <si>
    <t>45.136,44</t>
  </si>
  <si>
    <t>49.088,54</t>
  </si>
  <si>
    <t>932,72</t>
  </si>
  <si>
    <t>1.013,83</t>
  </si>
  <si>
    <t>1.137,27</t>
  </si>
  <si>
    <t>2.446,71</t>
  </si>
  <si>
    <t>2.194,91</t>
  </si>
  <si>
    <t>2.673,66</t>
  </si>
  <si>
    <t>574,38</t>
  </si>
  <si>
    <t>500,00</t>
  </si>
  <si>
    <t>1.299,99</t>
  </si>
  <si>
    <t>1.520,00</t>
  </si>
  <si>
    <t>448,00</t>
  </si>
  <si>
    <t>323,00</t>
  </si>
  <si>
    <t>240,00</t>
  </si>
  <si>
    <t>172,71</t>
  </si>
  <si>
    <t>299,99</t>
  </si>
  <si>
    <t>119,99</t>
  </si>
  <si>
    <t>170,00</t>
  </si>
  <si>
    <t>309,99</t>
  </si>
  <si>
    <t>17,87</t>
  </si>
  <si>
    <t>15,66</t>
  </si>
  <si>
    <t>38,21</t>
  </si>
  <si>
    <t>45,31</t>
  </si>
  <si>
    <t>11,93</t>
  </si>
  <si>
    <t>60,11</t>
  </si>
  <si>
    <t>160,55</t>
  </si>
  <si>
    <t>198,58</t>
  </si>
  <si>
    <t>262,36</t>
  </si>
  <si>
    <t>55,14</t>
  </si>
  <si>
    <t>140,95</t>
  </si>
  <si>
    <t>206,19</t>
  </si>
  <si>
    <t>250,47</t>
  </si>
  <si>
    <t>400,43</t>
  </si>
  <si>
    <t>61,74</t>
  </si>
  <si>
    <t>101,82</t>
  </si>
  <si>
    <t>162,18</t>
  </si>
  <si>
    <t>200,21</t>
  </si>
  <si>
    <t>265,65</t>
  </si>
  <si>
    <t>56,77</t>
  </si>
  <si>
    <t>92,05</t>
  </si>
  <si>
    <t>142,58</t>
  </si>
  <si>
    <t>207,82</t>
  </si>
  <si>
    <t>253,74</t>
  </si>
  <si>
    <t>402,47</t>
  </si>
  <si>
    <t>27,83</t>
  </si>
  <si>
    <t>32,27</t>
  </si>
  <si>
    <t>36,71</t>
  </si>
  <si>
    <t>50,08</t>
  </si>
  <si>
    <t>63,41</t>
  </si>
  <si>
    <t>5,98</t>
  </si>
  <si>
    <t>6,67</t>
  </si>
  <si>
    <t>7,13</t>
  </si>
  <si>
    <t>7,59</t>
  </si>
  <si>
    <t>68,75</t>
  </si>
  <si>
    <t>101,68</t>
  </si>
  <si>
    <t>594,23</t>
  </si>
  <si>
    <t>648,84</t>
  </si>
  <si>
    <t>900,02</t>
  </si>
  <si>
    <t>1.281,64</t>
  </si>
  <si>
    <t>1.558,62</t>
  </si>
  <si>
    <t>68,95</t>
  </si>
  <si>
    <t>102,01</t>
  </si>
  <si>
    <t>596,85</t>
  </si>
  <si>
    <t>651,71</t>
  </si>
  <si>
    <t>903,16</t>
  </si>
  <si>
    <t>1.285,02</t>
  </si>
  <si>
    <t>1.562,31</t>
  </si>
  <si>
    <t>40,36</t>
  </si>
  <si>
    <t>125,97</t>
  </si>
  <si>
    <t>166,67</t>
  </si>
  <si>
    <t>210,06</t>
  </si>
  <si>
    <t>276,66</t>
  </si>
  <si>
    <t>314,21</t>
  </si>
  <si>
    <t>552,40</t>
  </si>
  <si>
    <t>16,76</t>
  </si>
  <si>
    <t>131,14</t>
  </si>
  <si>
    <t>173,10</t>
  </si>
  <si>
    <t>218,03</t>
  </si>
  <si>
    <t>285,99</t>
  </si>
  <si>
    <t>324,91</t>
  </si>
  <si>
    <t>567,42</t>
  </si>
  <si>
    <t>104,16</t>
  </si>
  <si>
    <t>172,02</t>
  </si>
  <si>
    <t>229,56</t>
  </si>
  <si>
    <t>261,74</t>
  </si>
  <si>
    <t>317,23</t>
  </si>
  <si>
    <t>355,13</t>
  </si>
  <si>
    <t>110,60</t>
  </si>
  <si>
    <t>142,07</t>
  </si>
  <si>
    <t>273,88</t>
  </si>
  <si>
    <t>330,72</t>
  </si>
  <si>
    <t>370,19</t>
  </si>
  <si>
    <t>56,07</t>
  </si>
  <si>
    <t>65,01</t>
  </si>
  <si>
    <t>74,35</t>
  </si>
  <si>
    <t>85,09</t>
  </si>
  <si>
    <t>489,15</t>
  </si>
  <si>
    <t>712,53</t>
  </si>
  <si>
    <t>143,30</t>
  </si>
  <si>
    <t>31,09</t>
  </si>
  <si>
    <t>39,85</t>
  </si>
  <si>
    <t>57,77</t>
  </si>
  <si>
    <t>66,91</t>
  </si>
  <si>
    <t>87,84</t>
  </si>
  <si>
    <t>100,15</t>
  </si>
  <si>
    <t>506,94</t>
  </si>
  <si>
    <t>124,25</t>
  </si>
  <si>
    <t>734,40</t>
  </si>
  <si>
    <t>165,17</t>
  </si>
  <si>
    <t>93,01</t>
  </si>
  <si>
    <t>56,37</t>
  </si>
  <si>
    <t>98,72</t>
  </si>
  <si>
    <t>61,40</t>
  </si>
  <si>
    <t>79,91</t>
  </si>
  <si>
    <t>106,69</t>
  </si>
  <si>
    <t>105,87</t>
  </si>
  <si>
    <t>70,58</t>
  </si>
  <si>
    <t>207,89</t>
  </si>
  <si>
    <t>146,42</t>
  </si>
  <si>
    <t>115,68</t>
  </si>
  <si>
    <t>398,73</t>
  </si>
  <si>
    <t>104,49</t>
  </si>
  <si>
    <t>254,68</t>
  </si>
  <si>
    <t>211,66</t>
  </si>
  <si>
    <t>77,25</t>
  </si>
  <si>
    <t>96,58</t>
  </si>
  <si>
    <t>406,86</t>
  </si>
  <si>
    <t>474,67</t>
  </si>
  <si>
    <t>576,39</t>
  </si>
  <si>
    <t>644,20</t>
  </si>
  <si>
    <t>678,12</t>
  </si>
  <si>
    <t>745,92</t>
  </si>
  <si>
    <t>779,83</t>
  </si>
  <si>
    <t>847,65</t>
  </si>
  <si>
    <t>915,45</t>
  </si>
  <si>
    <t>1.026,64</t>
  </si>
  <si>
    <t>1.039,04</t>
  </si>
  <si>
    <t>1.173,30</t>
  </si>
  <si>
    <t>28,96</t>
  </si>
  <si>
    <t>32,82</t>
  </si>
  <si>
    <t>149,17</t>
  </si>
  <si>
    <t>193,25</t>
  </si>
  <si>
    <t>227,15</t>
  </si>
  <si>
    <t>247,50</t>
  </si>
  <si>
    <t>271,24</t>
  </si>
  <si>
    <t>298,36</t>
  </si>
  <si>
    <t>322,09</t>
  </si>
  <si>
    <t>339,06</t>
  </si>
  <si>
    <t>386,51</t>
  </si>
  <si>
    <t>11,25</t>
  </si>
  <si>
    <t>18,61</t>
  </si>
  <si>
    <t>40,64</t>
  </si>
  <si>
    <t>48,24</t>
  </si>
  <si>
    <t>56,94</t>
  </si>
  <si>
    <t>48,56</t>
  </si>
  <si>
    <t>716,37</t>
  </si>
  <si>
    <t>538,04</t>
  </si>
  <si>
    <t>387,26</t>
  </si>
  <si>
    <t>549,41</t>
  </si>
  <si>
    <t>313,19</t>
  </si>
  <si>
    <t>348,11</t>
  </si>
  <si>
    <t>520,25</t>
  </si>
  <si>
    <t>656,61</t>
  </si>
  <si>
    <t>978,04</t>
  </si>
  <si>
    <t>1.854,89</t>
  </si>
  <si>
    <t>126,72</t>
  </si>
  <si>
    <t>245,73</t>
  </si>
  <si>
    <t>373,97</t>
  </si>
  <si>
    <t>491,09</t>
  </si>
  <si>
    <t>317,68</t>
  </si>
  <si>
    <t>121,86</t>
  </si>
  <si>
    <t>87,41</t>
  </si>
  <si>
    <t>80,96</t>
  </si>
  <si>
    <t>79,17</t>
  </si>
  <si>
    <t>144,55</t>
  </si>
  <si>
    <t>169,31</t>
  </si>
  <si>
    <t>115,21</t>
  </si>
  <si>
    <t>165,57</t>
  </si>
  <si>
    <t>90,41</t>
  </si>
  <si>
    <t>154,71</t>
  </si>
  <si>
    <t>146,31</t>
  </si>
  <si>
    <t>380,74</t>
  </si>
  <si>
    <t>76,38</t>
  </si>
  <si>
    <t>80,19</t>
  </si>
  <si>
    <t>62,41</t>
  </si>
  <si>
    <t>69,93</t>
  </si>
  <si>
    <t>115,23</t>
  </si>
  <si>
    <t>113,57</t>
  </si>
  <si>
    <t>144,37</t>
  </si>
  <si>
    <t>121,32</t>
  </si>
  <si>
    <t>150,65</t>
  </si>
  <si>
    <t>105,23</t>
  </si>
  <si>
    <t>148,40</t>
  </si>
  <si>
    <t>119,71</t>
  </si>
  <si>
    <t>109,71</t>
  </si>
  <si>
    <t>147,48</t>
  </si>
  <si>
    <t>110,55</t>
  </si>
  <si>
    <t>123,66</t>
  </si>
  <si>
    <t>97,90</t>
  </si>
  <si>
    <t>108,51</t>
  </si>
  <si>
    <t>117,16</t>
  </si>
  <si>
    <t>150,03</t>
  </si>
  <si>
    <t>58,78</t>
  </si>
  <si>
    <t>3,36</t>
  </si>
  <si>
    <t>122,83</t>
  </si>
  <si>
    <t>147,53</t>
  </si>
  <si>
    <t>136,55</t>
  </si>
  <si>
    <t>109,50</t>
  </si>
  <si>
    <t>68,48</t>
  </si>
  <si>
    <t>258,41</t>
  </si>
  <si>
    <t>611,05</t>
  </si>
  <si>
    <t>508,44</t>
  </si>
  <si>
    <t>144,62</t>
  </si>
  <si>
    <t>138,70</t>
  </si>
  <si>
    <t>121,09</t>
  </si>
  <si>
    <t>186,70</t>
  </si>
  <si>
    <t>208,66</t>
  </si>
  <si>
    <t>10,35</t>
  </si>
  <si>
    <t>397,47</t>
  </si>
  <si>
    <t>209,29</t>
  </si>
  <si>
    <t>105,60</t>
  </si>
  <si>
    <t>62,68</t>
  </si>
  <si>
    <t>106,34</t>
  </si>
  <si>
    <t>118,80</t>
  </si>
  <si>
    <t>141,54</t>
  </si>
  <si>
    <t>148,70</t>
  </si>
  <si>
    <t>148,03</t>
  </si>
  <si>
    <t>109,06</t>
  </si>
  <si>
    <t>71,35</t>
  </si>
  <si>
    <t>193,73</t>
  </si>
  <si>
    <t>580,73</t>
  </si>
  <si>
    <t>119,40</t>
  </si>
  <si>
    <t>38,94</t>
  </si>
  <si>
    <t>88,97</t>
  </si>
  <si>
    <t>1.822,24</t>
  </si>
  <si>
    <t>96,13</t>
  </si>
  <si>
    <t>191,53</t>
  </si>
  <si>
    <t>114,68</t>
  </si>
  <si>
    <t>89,53</t>
  </si>
  <si>
    <t>113,85</t>
  </si>
  <si>
    <t>91,13</t>
  </si>
  <si>
    <t>150,93</t>
  </si>
  <si>
    <t>148,45</t>
  </si>
  <si>
    <t>150,95</t>
  </si>
  <si>
    <t>95,55</t>
  </si>
  <si>
    <t>95,26</t>
  </si>
  <si>
    <t>73,33</t>
  </si>
  <si>
    <t>155,33</t>
  </si>
  <si>
    <t>73,62</t>
  </si>
  <si>
    <t>58,41</t>
  </si>
  <si>
    <t>149,25</t>
  </si>
  <si>
    <t>30,10</t>
  </si>
  <si>
    <t>115,93</t>
  </si>
  <si>
    <t>62,84</t>
  </si>
  <si>
    <t>27,31</t>
  </si>
  <si>
    <t>44,32</t>
  </si>
  <si>
    <t>109,99</t>
  </si>
  <si>
    <t>34,65</t>
  </si>
  <si>
    <t>31,68</t>
  </si>
  <si>
    <t>21,51</t>
  </si>
  <si>
    <t>25,54</t>
  </si>
  <si>
    <t>54,64</t>
  </si>
  <si>
    <t>32,40</t>
  </si>
  <si>
    <t>4,04</t>
  </si>
  <si>
    <t>43,57</t>
  </si>
  <si>
    <t>48,07</t>
  </si>
  <si>
    <t>39,55</t>
  </si>
  <si>
    <t>164,76</t>
  </si>
  <si>
    <t>145,20</t>
  </si>
  <si>
    <t>48,01</t>
  </si>
  <si>
    <t>147,72</t>
  </si>
  <si>
    <t>7,72</t>
  </si>
  <si>
    <t>25,83</t>
  </si>
  <si>
    <t>28,82</t>
  </si>
  <si>
    <t>23,86</t>
  </si>
  <si>
    <t>28,73</t>
  </si>
  <si>
    <t>24,69</t>
  </si>
  <si>
    <t>29,92</t>
  </si>
  <si>
    <t>2,34</t>
  </si>
  <si>
    <t>221,67</t>
  </si>
  <si>
    <t>29,73</t>
  </si>
  <si>
    <t>41,91</t>
  </si>
  <si>
    <t>75,26</t>
  </si>
  <si>
    <t>152,98</t>
  </si>
  <si>
    <t>112,68</t>
  </si>
  <si>
    <t>36,61</t>
  </si>
  <si>
    <t>42,28</t>
  </si>
  <si>
    <t>48,53</t>
  </si>
  <si>
    <t>26,74</t>
  </si>
  <si>
    <t>31,67</t>
  </si>
  <si>
    <t>26,89</t>
  </si>
  <si>
    <t>32,46</t>
  </si>
  <si>
    <t>39,54</t>
  </si>
  <si>
    <t>57,90</t>
  </si>
  <si>
    <t>39,07</t>
  </si>
  <si>
    <t>14,93</t>
  </si>
  <si>
    <t>14,51</t>
  </si>
  <si>
    <t>46,10</t>
  </si>
  <si>
    <t>74,65</t>
  </si>
  <si>
    <t>65,85</t>
  </si>
  <si>
    <t>152,38</t>
  </si>
  <si>
    <t>34,23</t>
  </si>
  <si>
    <t>81,88</t>
  </si>
  <si>
    <t>86,49</t>
  </si>
  <si>
    <t>140,15</t>
  </si>
  <si>
    <t>20,70</t>
  </si>
  <si>
    <t>54,90</t>
  </si>
  <si>
    <t>80,14</t>
  </si>
  <si>
    <t>52,84</t>
  </si>
  <si>
    <t>40,38</t>
  </si>
  <si>
    <t>35,11</t>
  </si>
  <si>
    <t>118,37</t>
  </si>
  <si>
    <t>56,21</t>
  </si>
  <si>
    <t>1,16</t>
  </si>
  <si>
    <t>92,21</t>
  </si>
  <si>
    <t>21,55</t>
  </si>
  <si>
    <t>48,29</t>
  </si>
  <si>
    <t>31,42</t>
  </si>
  <si>
    <t>66,21</t>
  </si>
  <si>
    <t>28,31</t>
  </si>
  <si>
    <t>20,09</t>
  </si>
  <si>
    <t>130,60</t>
  </si>
  <si>
    <t>18,44</t>
  </si>
  <si>
    <t>70,27</t>
  </si>
  <si>
    <t>25,57</t>
  </si>
  <si>
    <t>14,73</t>
  </si>
  <si>
    <t>87,66</t>
  </si>
  <si>
    <t>91,33</t>
  </si>
  <si>
    <t>114,80</t>
  </si>
  <si>
    <t>204,77</t>
  </si>
  <si>
    <t>241,52</t>
  </si>
  <si>
    <t>99,75</t>
  </si>
  <si>
    <t>177,93</t>
  </si>
  <si>
    <t>185,31</t>
  </si>
  <si>
    <t>28,87</t>
  </si>
  <si>
    <t>46,41</t>
  </si>
  <si>
    <t>57,09</t>
  </si>
  <si>
    <t>14,96</t>
  </si>
  <si>
    <t>28,06</t>
  </si>
  <si>
    <t>123,90</t>
  </si>
  <si>
    <t>29,71</t>
  </si>
  <si>
    <t>142,96</t>
  </si>
  <si>
    <t>105,54</t>
  </si>
  <si>
    <t>132,07</t>
  </si>
  <si>
    <t>117,68</t>
  </si>
  <si>
    <t>52,44</t>
  </si>
  <si>
    <t>60,16</t>
  </si>
  <si>
    <t>24,82</t>
  </si>
  <si>
    <t>35,08</t>
  </si>
  <si>
    <t>90,97</t>
  </si>
  <si>
    <t>47,64</t>
  </si>
  <si>
    <t>100,06</t>
  </si>
  <si>
    <t>112,84</t>
  </si>
  <si>
    <t>69,32</t>
  </si>
  <si>
    <t>1,23</t>
  </si>
  <si>
    <t>28,52</t>
  </si>
  <si>
    <t>155,94</t>
  </si>
  <si>
    <t>77,98</t>
  </si>
  <si>
    <t>164,11</t>
  </si>
  <si>
    <t>205,37</t>
  </si>
  <si>
    <t>153,69</t>
  </si>
  <si>
    <t>19,12</t>
  </si>
  <si>
    <t>40,20</t>
  </si>
  <si>
    <t>13,76</t>
  </si>
  <si>
    <t>64,62</t>
  </si>
  <si>
    <t>3,39</t>
  </si>
  <si>
    <t>34,72</t>
  </si>
  <si>
    <t>82,99</t>
  </si>
  <si>
    <t>1.569,60</t>
  </si>
  <si>
    <t>35,53</t>
  </si>
  <si>
    <t>38,88</t>
  </si>
  <si>
    <t>76,25</t>
  </si>
  <si>
    <t>33,32</t>
  </si>
  <si>
    <t>16,67</t>
  </si>
  <si>
    <t>3,34</t>
  </si>
  <si>
    <t>31,88</t>
  </si>
  <si>
    <t>141,39</t>
  </si>
  <si>
    <t>12,65</t>
  </si>
  <si>
    <t>4,48</t>
  </si>
  <si>
    <t>9,03</t>
  </si>
  <si>
    <t>43,06</t>
  </si>
  <si>
    <t>218,67</t>
  </si>
  <si>
    <t>258,86</t>
  </si>
  <si>
    <t>297,82</t>
  </si>
  <si>
    <t>360,55</t>
  </si>
  <si>
    <t>35,79</t>
  </si>
  <si>
    <t>44,80</t>
  </si>
  <si>
    <t>9,35</t>
  </si>
  <si>
    <t>478,06</t>
  </si>
  <si>
    <t>590,84</t>
  </si>
  <si>
    <t>615,65</t>
  </si>
  <si>
    <t>683,25</t>
  </si>
  <si>
    <t>881,32</t>
  </si>
  <si>
    <t>1.056,62</t>
  </si>
  <si>
    <t>1.089,39</t>
  </si>
  <si>
    <t>1.189,76</t>
  </si>
  <si>
    <t>1.391,71</t>
  </si>
  <si>
    <t>1.428,96</t>
  </si>
  <si>
    <t>473,21</t>
  </si>
  <si>
    <t>582,83</t>
  </si>
  <si>
    <t>607,64</t>
  </si>
  <si>
    <t>680,65</t>
  </si>
  <si>
    <t>872,79</t>
  </si>
  <si>
    <t>1.043,60</t>
  </si>
  <si>
    <t>1.076,96</t>
  </si>
  <si>
    <t>1.169,32</t>
  </si>
  <si>
    <t>1.366,85</t>
  </si>
  <si>
    <t>1.398,73</t>
  </si>
  <si>
    <t>8,99</t>
  </si>
  <si>
    <t>28,02</t>
  </si>
  <si>
    <t>40,25</t>
  </si>
  <si>
    <t>61,57</t>
  </si>
  <si>
    <t>39,18</t>
  </si>
  <si>
    <t>56,64</t>
  </si>
  <si>
    <t>58,71</t>
  </si>
  <si>
    <t>53,09</t>
  </si>
  <si>
    <t>56,61</t>
  </si>
  <si>
    <t>55,57</t>
  </si>
  <si>
    <t>32,21</t>
  </si>
  <si>
    <t>73,28</t>
  </si>
  <si>
    <t>585,36</t>
  </si>
  <si>
    <t>622,61</t>
  </si>
  <si>
    <t>653,15</t>
  </si>
  <si>
    <t>695,18</t>
  </si>
  <si>
    <t>844,52</t>
  </si>
  <si>
    <t>876,07</t>
  </si>
  <si>
    <t>257,09</t>
  </si>
  <si>
    <t>292,39</t>
  </si>
  <si>
    <t>370,85</t>
  </si>
  <si>
    <t>386,55</t>
  </si>
  <si>
    <t>103,68</t>
  </si>
  <si>
    <t>27,35</t>
  </si>
  <si>
    <t>42,11</t>
  </si>
  <si>
    <t>38,01</t>
  </si>
  <si>
    <t>88,02</t>
  </si>
  <si>
    <t>56,35</t>
  </si>
  <si>
    <t>110,63</t>
  </si>
  <si>
    <t>30,71</t>
  </si>
  <si>
    <t>58,57</t>
  </si>
  <si>
    <t>63,93</t>
  </si>
  <si>
    <t>69,28</t>
  </si>
  <si>
    <t>86,61</t>
  </si>
  <si>
    <t>103,53</t>
  </si>
  <si>
    <t>124,86</t>
  </si>
  <si>
    <t>146,09</t>
  </si>
  <si>
    <t>180,25</t>
  </si>
  <si>
    <t>55,11</t>
  </si>
  <si>
    <t>25,36</t>
  </si>
  <si>
    <t>350,56</t>
  </si>
  <si>
    <t>407,80</t>
  </si>
  <si>
    <t>465,03</t>
  </si>
  <si>
    <t>577,86</t>
  </si>
  <si>
    <t>635,08</t>
  </si>
  <si>
    <t>713,55</t>
  </si>
  <si>
    <t>816,20</t>
  </si>
  <si>
    <t>909,48</t>
  </si>
  <si>
    <t>966,70</t>
  </si>
  <si>
    <t>1.035,10</t>
  </si>
  <si>
    <t>396,63</t>
  </si>
  <si>
    <t>453,87</t>
  </si>
  <si>
    <t>555,53</t>
  </si>
  <si>
    <t>612,76</t>
  </si>
  <si>
    <t>691,22</t>
  </si>
  <si>
    <t>771,55</t>
  </si>
  <si>
    <t>875,99</t>
  </si>
  <si>
    <t>933,22</t>
  </si>
  <si>
    <t>990,45</t>
  </si>
  <si>
    <t>689,57</t>
  </si>
  <si>
    <t>71,40</t>
  </si>
  <si>
    <t>24,92</t>
  </si>
  <si>
    <t>83,12</t>
  </si>
  <si>
    <t>51,58</t>
  </si>
  <si>
    <t>43,62</t>
  </si>
  <si>
    <t>61,32</t>
  </si>
  <si>
    <t>28,68</t>
  </si>
  <si>
    <t>133,26</t>
  </si>
  <si>
    <t>98,17</t>
  </si>
  <si>
    <t>83,91</t>
  </si>
  <si>
    <t>99,81</t>
  </si>
  <si>
    <t>41,84</t>
  </si>
  <si>
    <t>44,93</t>
  </si>
  <si>
    <t>79,56</t>
  </si>
  <si>
    <t>97,93</t>
  </si>
  <si>
    <t>122,75</t>
  </si>
  <si>
    <t>158,10</t>
  </si>
  <si>
    <t>96,42</t>
  </si>
  <si>
    <t>138,31</t>
  </si>
  <si>
    <t>319,41</t>
  </si>
  <si>
    <t>181,09</t>
  </si>
  <si>
    <t>95,84</t>
  </si>
  <si>
    <t>241,12</t>
  </si>
  <si>
    <t>378,77</t>
  </si>
  <si>
    <t>355,81</t>
  </si>
  <si>
    <t>469,33</t>
  </si>
  <si>
    <t>423,71</t>
  </si>
  <si>
    <t>520,96</t>
  </si>
  <si>
    <t>462,73</t>
  </si>
  <si>
    <t>536,20</t>
  </si>
  <si>
    <t>917,20</t>
  </si>
  <si>
    <t>1.138,51</t>
  </si>
  <si>
    <t>1.358,84</t>
  </si>
  <si>
    <t>365,57</t>
  </si>
  <si>
    <t>334,32</t>
  </si>
  <si>
    <t>139,48</t>
  </si>
  <si>
    <t>158,45</t>
  </si>
  <si>
    <t>421,74</t>
  </si>
  <si>
    <t>302,75</t>
  </si>
  <si>
    <t>436,76</t>
  </si>
  <si>
    <t>421,81</t>
  </si>
  <si>
    <t>234,01</t>
  </si>
  <si>
    <t>107,88</t>
  </si>
  <si>
    <t>81,95</t>
  </si>
  <si>
    <t>101,35</t>
  </si>
  <si>
    <t>109,31</t>
  </si>
  <si>
    <t>83,76</t>
  </si>
  <si>
    <t>92,76</t>
  </si>
  <si>
    <t>113,03</t>
  </si>
  <si>
    <t>122,05</t>
  </si>
  <si>
    <t>118,52</t>
  </si>
  <si>
    <t>140,46</t>
  </si>
  <si>
    <t>144,26</t>
  </si>
  <si>
    <t>129,40</t>
  </si>
  <si>
    <t>136,36</t>
  </si>
  <si>
    <t>159,02</t>
  </si>
  <si>
    <t>81,07</t>
  </si>
  <si>
    <t>109,46</t>
  </si>
  <si>
    <t>89,60</t>
  </si>
  <si>
    <t>98,96</t>
  </si>
  <si>
    <t>119,55</t>
  </si>
  <si>
    <t>129,10</t>
  </si>
  <si>
    <t>122,79</t>
  </si>
  <si>
    <t>144,99</t>
  </si>
  <si>
    <t>124,79</t>
  </si>
  <si>
    <t>146,87</t>
  </si>
  <si>
    <t>133,59</t>
  </si>
  <si>
    <t>139,14</t>
  </si>
  <si>
    <t>162,22</t>
  </si>
  <si>
    <t>138,40</t>
  </si>
  <si>
    <t>128,61</t>
  </si>
  <si>
    <t>122,73</t>
  </si>
  <si>
    <t>118,58</t>
  </si>
  <si>
    <t>115,29</t>
  </si>
  <si>
    <t>143,56</t>
  </si>
  <si>
    <t>127,11</t>
  </si>
  <si>
    <t>122,80</t>
  </si>
  <si>
    <t>119,42</t>
  </si>
  <si>
    <t>129,82</t>
  </si>
  <si>
    <t>120,05</t>
  </si>
  <si>
    <t>114,22</t>
  </si>
  <si>
    <t>108,63</t>
  </si>
  <si>
    <t>106,83</t>
  </si>
  <si>
    <t>135,00</t>
  </si>
  <si>
    <t>124,70</t>
  </si>
  <si>
    <t>118,59</t>
  </si>
  <si>
    <t>107,59</t>
  </si>
  <si>
    <t>19,62</t>
  </si>
  <si>
    <t>427,92</t>
  </si>
  <si>
    <t>288,72</t>
  </si>
  <si>
    <t>451,65</t>
  </si>
  <si>
    <t>742,44</t>
  </si>
  <si>
    <t>1.115,51</t>
  </si>
  <si>
    <t>1.576,63</t>
  </si>
  <si>
    <t>2.130,33</t>
  </si>
  <si>
    <t>639,50</t>
  </si>
  <si>
    <t>1.057,19</t>
  </si>
  <si>
    <t>1.590,81</t>
  </si>
  <si>
    <t>1.991,78</t>
  </si>
  <si>
    <t>3.031,00</t>
  </si>
  <si>
    <t>826,96</t>
  </si>
  <si>
    <t>1.371,54</t>
  </si>
  <si>
    <t>2.065,78</t>
  </si>
  <si>
    <t>2.916,87</t>
  </si>
  <si>
    <t>3.931,76</t>
  </si>
  <si>
    <t>336,26</t>
  </si>
  <si>
    <t>357,57</t>
  </si>
  <si>
    <t>330,54</t>
  </si>
  <si>
    <t>1.074,50</t>
  </si>
  <si>
    <t>1.151,19</t>
  </si>
  <si>
    <t>1.214,61</t>
  </si>
  <si>
    <t>1.223,85</t>
  </si>
  <si>
    <t>1.284,35</t>
  </si>
  <si>
    <t>1.394,43</t>
  </si>
  <si>
    <t>1.455,09</t>
  </si>
  <si>
    <t>1.625,95</t>
  </si>
  <si>
    <t>1.757,29</t>
  </si>
  <si>
    <t>1.846,36</t>
  </si>
  <si>
    <t>1.994,48</t>
  </si>
  <si>
    <t>2.109,24</t>
  </si>
  <si>
    <t>2.250,09</t>
  </si>
  <si>
    <t>2.381,14</t>
  </si>
  <si>
    <t>2.512,90</t>
  </si>
  <si>
    <t>2.643,95</t>
  </si>
  <si>
    <t>2.783,13</t>
  </si>
  <si>
    <t>2.914,19</t>
  </si>
  <si>
    <t>3.045,24</t>
  </si>
  <si>
    <t>3.362,59</t>
  </si>
  <si>
    <t>3.308,33</t>
  </si>
  <si>
    <t>3.440,08</t>
  </si>
  <si>
    <t>3.571,13</t>
  </si>
  <si>
    <t>1.313,60</t>
  </si>
  <si>
    <t>1.373,31</t>
  </si>
  <si>
    <t>1.496,20</t>
  </si>
  <si>
    <t>1.506,56</t>
  </si>
  <si>
    <t>1.519,47</t>
  </si>
  <si>
    <t>1.652,07</t>
  </si>
  <si>
    <t>1.732,24</t>
  </si>
  <si>
    <t>1.864,84</t>
  </si>
  <si>
    <t>1.997,44</t>
  </si>
  <si>
    <t>2.130,04</t>
  </si>
  <si>
    <t>2.263,27</t>
  </si>
  <si>
    <t>2.396,30</t>
  </si>
  <si>
    <t>2.526,15</t>
  </si>
  <si>
    <t>2.654,74</t>
  </si>
  <si>
    <t>2.794,59</t>
  </si>
  <si>
    <t>2.891,29</t>
  </si>
  <si>
    <t>653,95</t>
  </si>
  <si>
    <t>1.549,99</t>
  </si>
  <si>
    <t>1.568,97</t>
  </si>
  <si>
    <t>1.713,49</t>
  </si>
  <si>
    <t>1.816,64</t>
  </si>
  <si>
    <t>1.836,95</t>
  </si>
  <si>
    <t>2.112,08</t>
  </si>
  <si>
    <t>2.288,34</t>
  </si>
  <si>
    <t>2.608,53</t>
  </si>
  <si>
    <t>3.026,91</t>
  </si>
  <si>
    <t>3.370,58</t>
  </si>
  <si>
    <t>3.668,30</t>
  </si>
  <si>
    <t>3.927,69</t>
  </si>
  <si>
    <t>113,82</t>
  </si>
  <si>
    <t>1.220,36</t>
  </si>
  <si>
    <t>682,10</t>
  </si>
  <si>
    <t>3.054,49</t>
  </si>
  <si>
    <t>4.847,51</t>
  </si>
  <si>
    <t>7.149,75</t>
  </si>
  <si>
    <t>1.287,20</t>
  </si>
  <si>
    <t>654,38</t>
  </si>
  <si>
    <t>1.337,87</t>
  </si>
  <si>
    <t>2.800,94</t>
  </si>
  <si>
    <t>3.247,66</t>
  </si>
  <si>
    <t>4.266,93</t>
  </si>
  <si>
    <t>5.237,58</t>
  </si>
  <si>
    <t>566,64</t>
  </si>
  <si>
    <t>560,28</t>
  </si>
  <si>
    <t>288,02</t>
  </si>
  <si>
    <t>23,90</t>
  </si>
  <si>
    <t>36,69</t>
  </si>
  <si>
    <t>52,33</t>
  </si>
  <si>
    <t>58,76</t>
  </si>
  <si>
    <t>64,23</t>
  </si>
  <si>
    <t>33,16</t>
  </si>
  <si>
    <t>43,85</t>
  </si>
  <si>
    <t>52,19</t>
  </si>
  <si>
    <t>61,90</t>
  </si>
  <si>
    <t>20,01</t>
  </si>
  <si>
    <t>27,05</t>
  </si>
  <si>
    <t>16,18</t>
  </si>
  <si>
    <t>20,44</t>
  </si>
  <si>
    <t>67,21</t>
  </si>
  <si>
    <t>626,71</t>
  </si>
  <si>
    <t>716,19</t>
  </si>
  <si>
    <t>139,81</t>
  </si>
  <si>
    <t>527,13</t>
  </si>
  <si>
    <t>147,49</t>
  </si>
  <si>
    <t>153,47</t>
  </si>
  <si>
    <t>159,48</t>
  </si>
  <si>
    <t>200,16</t>
  </si>
  <si>
    <t>210,54</t>
  </si>
  <si>
    <t>57,07</t>
  </si>
  <si>
    <t>220,94</t>
  </si>
  <si>
    <t>61,46</t>
  </si>
  <si>
    <t>231,37</t>
  </si>
  <si>
    <t>65,89</t>
  </si>
  <si>
    <t>254,76</t>
  </si>
  <si>
    <t>280,93</t>
  </si>
  <si>
    <t>276,41</t>
  </si>
  <si>
    <t>292,72</t>
  </si>
  <si>
    <t>24,60</t>
  </si>
  <si>
    <t>564,55</t>
  </si>
  <si>
    <t>609,20</t>
  </si>
  <si>
    <t>629,63</t>
  </si>
  <si>
    <t>658,77</t>
  </si>
  <si>
    <t>499,46</t>
  </si>
  <si>
    <t>546,55</t>
  </si>
  <si>
    <t>575,69</t>
  </si>
  <si>
    <t>261,97</t>
  </si>
  <si>
    <t>201,88</t>
  </si>
  <si>
    <t>303,42</t>
  </si>
  <si>
    <t>287,17</t>
  </si>
  <si>
    <t>506,67</t>
  </si>
  <si>
    <t>459,30</t>
  </si>
  <si>
    <t>573,56</t>
  </si>
  <si>
    <t>570,14</t>
  </si>
  <si>
    <t>117,31</t>
  </si>
  <si>
    <t>129,30</t>
  </si>
  <si>
    <t>135,30</t>
  </si>
  <si>
    <t>169,98</t>
  </si>
  <si>
    <t>180,36</t>
  </si>
  <si>
    <t>190,76</t>
  </si>
  <si>
    <t>201,19</t>
  </si>
  <si>
    <t>242,59</t>
  </si>
  <si>
    <t>259,85</t>
  </si>
  <si>
    <t>305,40</t>
  </si>
  <si>
    <t>282,36</t>
  </si>
  <si>
    <t>603,85</t>
  </si>
  <si>
    <t>22,08</t>
  </si>
  <si>
    <t>62,93</t>
  </si>
  <si>
    <t>509,71</t>
  </si>
  <si>
    <t>550,85</t>
  </si>
  <si>
    <t>571,98</t>
  </si>
  <si>
    <t>601,00</t>
  </si>
  <si>
    <t>462,22</t>
  </si>
  <si>
    <t>500,99</t>
  </si>
  <si>
    <t>509,05</t>
  </si>
  <si>
    <t>538,07</t>
  </si>
  <si>
    <t>469,43</t>
  </si>
  <si>
    <t>421,94</t>
  </si>
  <si>
    <t>536,06</t>
  </si>
  <si>
    <t>532,52</t>
  </si>
  <si>
    <t>487,29</t>
  </si>
  <si>
    <t>450,05</t>
  </si>
  <si>
    <t>517,27</t>
  </si>
  <si>
    <t>479,91</t>
  </si>
  <si>
    <t>575,54</t>
  </si>
  <si>
    <t>552,50</t>
  </si>
  <si>
    <t>873,99</t>
  </si>
  <si>
    <t>836,49</t>
  </si>
  <si>
    <t>1.169,98</t>
  </si>
  <si>
    <t>343,53</t>
  </si>
  <si>
    <t>518,35</t>
  </si>
  <si>
    <t>527,30</t>
  </si>
  <si>
    <t>419,66</t>
  </si>
  <si>
    <t>445,35</t>
  </si>
  <si>
    <t>310,16</t>
  </si>
  <si>
    <t>417,95</t>
  </si>
  <si>
    <t>61,56</t>
  </si>
  <si>
    <t>72,97</t>
  </si>
  <si>
    <t>545,82</t>
  </si>
  <si>
    <t>461,03</t>
  </si>
  <si>
    <t>322,45</t>
  </si>
  <si>
    <t>448,04</t>
  </si>
  <si>
    <t>397,32</t>
  </si>
  <si>
    <t>418,26</t>
  </si>
  <si>
    <t>524,68</t>
  </si>
  <si>
    <t>403,62</t>
  </si>
  <si>
    <t>382,61</t>
  </si>
  <si>
    <t>398,93</t>
  </si>
  <si>
    <t>501,95</t>
  </si>
  <si>
    <t>298,24</t>
  </si>
  <si>
    <t>272,33</t>
  </si>
  <si>
    <t>357,65</t>
  </si>
  <si>
    <t>53,94</t>
  </si>
  <si>
    <t>72,07</t>
  </si>
  <si>
    <t>207,62</t>
  </si>
  <si>
    <t>196,44</t>
  </si>
  <si>
    <t>95,97</t>
  </si>
  <si>
    <t>721,29</t>
  </si>
  <si>
    <t>854,23</t>
  </si>
  <si>
    <t>1.353,61</t>
  </si>
  <si>
    <t>1.027,09</t>
  </si>
  <si>
    <t>1.380,87</t>
  </si>
  <si>
    <t>416,27</t>
  </si>
  <si>
    <t>497,80</t>
  </si>
  <si>
    <t>191,36</t>
  </si>
  <si>
    <t>423,20</t>
  </si>
  <si>
    <t>497,74</t>
  </si>
  <si>
    <t>425,87</t>
  </si>
  <si>
    <t>544,53</t>
  </si>
  <si>
    <t>1.005,34</t>
  </si>
  <si>
    <t>163,80</t>
  </si>
  <si>
    <t>140,05</t>
  </si>
  <si>
    <t>33,01</t>
  </si>
  <si>
    <t>113,05</t>
  </si>
  <si>
    <t>145,25</t>
  </si>
  <si>
    <t>140,51</t>
  </si>
  <si>
    <t>175,50</t>
  </si>
  <si>
    <t>220,10</t>
  </si>
  <si>
    <t>124,49</t>
  </si>
  <si>
    <t>334,49</t>
  </si>
  <si>
    <t>1.705,22</t>
  </si>
  <si>
    <t>418,70</t>
  </si>
  <si>
    <t>491,04</t>
  </si>
  <si>
    <t>173,25</t>
  </si>
  <si>
    <t>203,25</t>
  </si>
  <si>
    <t>273,25</t>
  </si>
  <si>
    <t>133,24</t>
  </si>
  <si>
    <t>390,53</t>
  </si>
  <si>
    <t>222,87</t>
  </si>
  <si>
    <t>792,17</t>
  </si>
  <si>
    <t>547,83</t>
  </si>
  <si>
    <t>1.084,40</t>
  </si>
  <si>
    <t>693,65</t>
  </si>
  <si>
    <t>799,19</t>
  </si>
  <si>
    <t>802,10</t>
  </si>
  <si>
    <t>761,46</t>
  </si>
  <si>
    <t>1.136,47</t>
  </si>
  <si>
    <t>731,73</t>
  </si>
  <si>
    <t>1.120,53</t>
  </si>
  <si>
    <t>839,13</t>
  </si>
  <si>
    <t>772,11</t>
  </si>
  <si>
    <t>1.147,28</t>
  </si>
  <si>
    <t>743,06</t>
  </si>
  <si>
    <t>1.131,51</t>
  </si>
  <si>
    <t>835,14</t>
  </si>
  <si>
    <t>770,94</t>
  </si>
  <si>
    <t>1.151,44</t>
  </si>
  <si>
    <t>741,38</t>
  </si>
  <si>
    <t>1.136,66</t>
  </si>
  <si>
    <t>48,89</t>
  </si>
  <si>
    <t>316,20</t>
  </si>
  <si>
    <t>41,32</t>
  </si>
  <si>
    <t>61,03</t>
  </si>
  <si>
    <t>188,98</t>
  </si>
  <si>
    <t>48,38</t>
  </si>
  <si>
    <t>62,71</t>
  </si>
  <si>
    <t>146,82</t>
  </si>
  <si>
    <t>43,95</t>
  </si>
  <si>
    <t>57,51</t>
  </si>
  <si>
    <t>136,87</t>
  </si>
  <si>
    <t>64,86</t>
  </si>
  <si>
    <t>146,34</t>
  </si>
  <si>
    <t>140,12</t>
  </si>
  <si>
    <t>245,46</t>
  </si>
  <si>
    <t>309,90</t>
  </si>
  <si>
    <t>376,96</t>
  </si>
  <si>
    <t>40,16</t>
  </si>
  <si>
    <t>38,65</t>
  </si>
  <si>
    <t>71,80</t>
  </si>
  <si>
    <t>70,07</t>
  </si>
  <si>
    <t>69,29</t>
  </si>
  <si>
    <t>142,41</t>
  </si>
  <si>
    <t>140,50</t>
  </si>
  <si>
    <t>139,67</t>
  </si>
  <si>
    <t>167,94</t>
  </si>
  <si>
    <t>165,06</t>
  </si>
  <si>
    <t>163,77</t>
  </si>
  <si>
    <t>19,72</t>
  </si>
  <si>
    <t>155,85</t>
  </si>
  <si>
    <t>233,56</t>
  </si>
  <si>
    <t>307,12</t>
  </si>
  <si>
    <t>350,46</t>
  </si>
  <si>
    <t>141,88</t>
  </si>
  <si>
    <t>277,90</t>
  </si>
  <si>
    <t>309,11</t>
  </si>
  <si>
    <t>135,14</t>
  </si>
  <si>
    <t>205,80</t>
  </si>
  <si>
    <t>267,28</t>
  </si>
  <si>
    <t>294,92</t>
  </si>
  <si>
    <t>165,49</t>
  </si>
  <si>
    <t>245,65</t>
  </si>
  <si>
    <t>322,53</t>
  </si>
  <si>
    <t>368,36</t>
  </si>
  <si>
    <t>148,28</t>
  </si>
  <si>
    <t>221,85</t>
  </si>
  <si>
    <t>286,65</t>
  </si>
  <si>
    <t>318,57</t>
  </si>
  <si>
    <t>211,28</t>
  </si>
  <si>
    <t>272,57</t>
  </si>
  <si>
    <t>301,36</t>
  </si>
  <si>
    <t>455,67</t>
  </si>
  <si>
    <t>44,36</t>
  </si>
  <si>
    <t>56,04</t>
  </si>
  <si>
    <t>17,37</t>
  </si>
  <si>
    <t>85,04</t>
  </si>
  <si>
    <t>100,58</t>
  </si>
  <si>
    <t>78,88</t>
  </si>
  <si>
    <t>115,62</t>
  </si>
  <si>
    <t>107,84</t>
  </si>
  <si>
    <t>84,41</t>
  </si>
  <si>
    <t>58,68</t>
  </si>
  <si>
    <t>53,39</t>
  </si>
  <si>
    <t>84,37</t>
  </si>
  <si>
    <t>98,48</t>
  </si>
  <si>
    <t>91,64</t>
  </si>
  <si>
    <t>55,44</t>
  </si>
  <si>
    <t>66,31</t>
  </si>
  <si>
    <t>55,60</t>
  </si>
  <si>
    <t>51,02</t>
  </si>
  <si>
    <t>41,48</t>
  </si>
  <si>
    <t>37,24</t>
  </si>
  <si>
    <t>46,68</t>
  </si>
  <si>
    <t>42,65</t>
  </si>
  <si>
    <t>32,79</t>
  </si>
  <si>
    <t>44,69</t>
  </si>
  <si>
    <t>40,82</t>
  </si>
  <si>
    <t>29,34</t>
  </si>
  <si>
    <t>40,54</t>
  </si>
  <si>
    <t>36,88</t>
  </si>
  <si>
    <t>103,55</t>
  </si>
  <si>
    <t>77,83</t>
  </si>
  <si>
    <t>65,20</t>
  </si>
  <si>
    <t>142,55</t>
  </si>
  <si>
    <t>180,42</t>
  </si>
  <si>
    <t>97,89</t>
  </si>
  <si>
    <t>122,62</t>
  </si>
  <si>
    <t>201,13</t>
  </si>
  <si>
    <t>80,62</t>
  </si>
  <si>
    <t>106,22</t>
  </si>
  <si>
    <t>190,30</t>
  </si>
  <si>
    <t>68,22</t>
  </si>
  <si>
    <t>183,35</t>
  </si>
  <si>
    <t>63,85</t>
  </si>
  <si>
    <t>178,26</t>
  </si>
  <si>
    <t>49,74</t>
  </si>
  <si>
    <t>59,05</t>
  </si>
  <si>
    <t>174,39</t>
  </si>
  <si>
    <t>55,71</t>
  </si>
  <si>
    <t>41,56</t>
  </si>
  <si>
    <t>164,48</t>
  </si>
  <si>
    <t>33,74</t>
  </si>
  <si>
    <t>47,20</t>
  </si>
  <si>
    <t>106,74</t>
  </si>
  <si>
    <t>98,74</t>
  </si>
  <si>
    <t>79,43</t>
  </si>
  <si>
    <t>65,92</t>
  </si>
  <si>
    <t>37,74</t>
  </si>
  <si>
    <t>63,83</t>
  </si>
  <si>
    <t>64,36</t>
  </si>
  <si>
    <t>34,63</t>
  </si>
  <si>
    <t>32,81</t>
  </si>
  <si>
    <t>30,99</t>
  </si>
  <si>
    <t>59,20</t>
  </si>
  <si>
    <t>57,50</t>
  </si>
  <si>
    <t>32,91</t>
  </si>
  <si>
    <t>31,35</t>
  </si>
  <si>
    <t>24,50</t>
  </si>
  <si>
    <t>50,51</t>
  </si>
  <si>
    <t>49,40</t>
  </si>
  <si>
    <t>47,96</t>
  </si>
  <si>
    <t>46,92</t>
  </si>
  <si>
    <t>18,42</t>
  </si>
  <si>
    <t>47,27</t>
  </si>
  <si>
    <t>18,04</t>
  </si>
  <si>
    <t>46,25</t>
  </si>
  <si>
    <t>17,20</t>
  </si>
  <si>
    <t>45,46</t>
  </si>
  <si>
    <t>44,06</t>
  </si>
  <si>
    <t>101,36</t>
  </si>
  <si>
    <t>85,70</t>
  </si>
  <si>
    <t>63,96</t>
  </si>
  <si>
    <t>193,41</t>
  </si>
  <si>
    <t>159,35</t>
  </si>
  <si>
    <t>137,40</t>
  </si>
  <si>
    <t>111,96</t>
  </si>
  <si>
    <t>99,01</t>
  </si>
  <si>
    <t>90,95</t>
  </si>
  <si>
    <t>FABRICAÇÃO DE FÔRMA PARA PILARES CIRCULARES, EM CHAPA DE MADEIRA COMPENSADA RESINADA. AF_06/2017</t>
  </si>
  <si>
    <t>115,26</t>
  </si>
  <si>
    <t>105,17</t>
  </si>
  <si>
    <t>97,51</t>
  </si>
  <si>
    <t>120,01</t>
  </si>
  <si>
    <t>FABRICAÇÃO, MONTAGEM E DESMONTAGEM DE FÔRMA PARA SAPATA, EM MADEIRA SERRADA, E=25 MM, 1 UTILIZAÇÃO. AF_06/2017</t>
  </si>
  <si>
    <t>150,22</t>
  </si>
  <si>
    <t>FABRICAÇÃO, MONTAGEM E DESMONTAGEM DE FÔRMA PARA VIGA BALDRAME, EM MADEIRA SERRADA, E=25 MM, 1 UTILIZAÇÃO. AF_06/2017</t>
  </si>
  <si>
    <t>FABRICAÇÃO, MONTAGEM E DESMONTAGEM DE FÔRMA PARA BLOCO DE COROAMENTO, EM MADEIRA SERRADA, E=25 MM, 2 UTILIZAÇÕES. AF_06/2017</t>
  </si>
  <si>
    <t>56,00</t>
  </si>
  <si>
    <t>FABRICAÇÃO, MONTAGEM E DESMONTAGEM DE FÔRMA PARA SAPATA, EM MADEIRA SERRADA, E=25 MM, 2 UTILIZAÇÕES. AF_06/2017</t>
  </si>
  <si>
    <t>102,26</t>
  </si>
  <si>
    <t>FABRICAÇÃO, MONTAGEM E DESMONTAGEM DE FÔRMA PARA VIGA BALDRAME, EM MADEIRA SERRADA, E=25 MM, 2 UTILIZAÇÕES. AF_06/2017</t>
  </si>
  <si>
    <t>48,23</t>
  </si>
  <si>
    <t>FABRICAÇÃO, MONTAGEM E DESMONTAGEM DE FÔRMA PARA BLOCO DE COROAMENTO, EM MADEIRA SERRADA, E=25 MM, 4 UTILIZAÇÕES. AF_06/2017</t>
  </si>
  <si>
    <t>43,18</t>
  </si>
  <si>
    <t>FABRICAÇÃO, MONTAGEM E DESMONTAGEM DE FÔRMA PARA SAPATA, EM MADEIRA SERRADA, E=25 MM, 4 UTILIZAÇÕES. AF_06/2017</t>
  </si>
  <si>
    <t>77,29</t>
  </si>
  <si>
    <t>FABRICAÇÃO, MONTAGEM E DESMONTAGEM DE FÔRMA PARA VIGA BALDRAME, EM MADEIRA SERRADA, E=25 MM, 4 UTILIZAÇÕES. AF_06/2017</t>
  </si>
  <si>
    <t>36,21</t>
  </si>
  <si>
    <t>FABRICAÇÃO, MONTAGEM E DESMONTAGEM DE FÔRMA PARA BLOCO DE COROAMENTO, EM CHAPA DE MADEIRA COMPENSADA RESINADA, E=17 MM, 2 UTILIZAÇÕES. AF_06/2017</t>
  </si>
  <si>
    <t>98,49</t>
  </si>
  <si>
    <t>FABRICAÇÃO, MONTAGEM E DESMONTAGEM DE FÔRMA PARA SAPATA, EM CHAPA DE MADEIRA COMPENSADA RESINADA, E=17 MM, 2 UTILIZAÇÕES. AF_06/2017</t>
  </si>
  <si>
    <t>153,42</t>
  </si>
  <si>
    <t>FABRICAÇÃO, MONTAGEM E DESMONTAGEM DE FÔRMA PARA VIGA BALDRAME, EM CHAPA DE MADEIRA COMPENSADA RESINADA, E=17 MM, 2 UTILIZAÇÕES. AF_06/2017</t>
  </si>
  <si>
    <t>70,97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</si>
  <si>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</si>
  <si>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</si>
  <si>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111,04</t>
  </si>
  <si>
    <t>FABRICAÇÃO, MONTAGEM E DESMONTAGEM DE FÔRMA PARA VIGA BALDRAME, EM CHAPA DE MADEIRA COMPENSADA RESINADA, E=17 MM, 4 UTILIZAÇÕES. AF_06/2017</t>
  </si>
  <si>
    <t>54,35</t>
  </si>
  <si>
    <t>ARMAÇÃO DE BLOCO, VIGA BALDRAME E SAPATA UTILIZANDO AÇO CA-60 DE 5 MM - MONTAGEM. AF_06/2017</t>
  </si>
  <si>
    <t>12,77</t>
  </si>
  <si>
    <t>537,57</t>
  </si>
  <si>
    <t>39,81</t>
  </si>
  <si>
    <t>52,31</t>
  </si>
  <si>
    <t>58,55</t>
  </si>
  <si>
    <t>61,06</t>
  </si>
  <si>
    <t>80,58</t>
  </si>
  <si>
    <t>94,65</t>
  </si>
  <si>
    <t>100,90</t>
  </si>
  <si>
    <t>107,15</t>
  </si>
  <si>
    <t>126,67</t>
  </si>
  <si>
    <t>7,84</t>
  </si>
  <si>
    <t>10,36</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</si>
  <si>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</si>
  <si>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</si>
  <si>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</si>
  <si>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8,92</t>
  </si>
  <si>
    <t>ARMAÇÃO DE BLOCO, VIGA BALDRAME OU SAPATA UTILIZANDO AÇO CA-50 DE 12,5 MM - MONTAGEM. AF_06/2017</t>
  </si>
  <si>
    <t>ARMAÇÃO DE BLOCO, VIGA BALDRAME OU SAPATA UTILIZANDO AÇO CA-50 DE 16 MM - MONTAGEM. AF_06/2017</t>
  </si>
  <si>
    <t>5,99</t>
  </si>
  <si>
    <t>ARMAÇÃO DE BLOCO, VIGA BALDRAME OU SAPATA UTILIZANDO AÇO CA-50 DE 20 MM - MONTAGEM. AF_06/2017</t>
  </si>
  <si>
    <t>ARMAÇÃO DE BLOCO, VIGA BALDRAME OU SAPATA UTILIZANDO AÇO CA-50 DE 25 MM - MONTAGEM. AF_06/2017</t>
  </si>
  <si>
    <t>90,54</t>
  </si>
  <si>
    <t>555,46</t>
  </si>
  <si>
    <t>465,32</t>
  </si>
  <si>
    <t>532,41</t>
  </si>
  <si>
    <t>264,08</t>
  </si>
  <si>
    <t>281,56</t>
  </si>
  <si>
    <t>316,14</t>
  </si>
  <si>
    <t>363,25</t>
  </si>
  <si>
    <t>269,50</t>
  </si>
  <si>
    <t>288,25</t>
  </si>
  <si>
    <t>323,96</t>
  </si>
  <si>
    <t>373,99</t>
  </si>
  <si>
    <t>432,81</t>
  </si>
  <si>
    <t>419,80</t>
  </si>
  <si>
    <t>457,71</t>
  </si>
  <si>
    <t>435,91</t>
  </si>
  <si>
    <t>421,85</t>
  </si>
  <si>
    <t>471,89</t>
  </si>
  <si>
    <t>413,14</t>
  </si>
  <si>
    <t>417,44</t>
  </si>
  <si>
    <t>425,86</t>
  </si>
  <si>
    <t>388,68</t>
  </si>
  <si>
    <t>485,01</t>
  </si>
  <si>
    <t>425,59</t>
  </si>
  <si>
    <t>364,61</t>
  </si>
  <si>
    <t>409,73</t>
  </si>
  <si>
    <t>407,21</t>
  </si>
  <si>
    <t>406,14</t>
  </si>
  <si>
    <t>404,35</t>
  </si>
  <si>
    <t>430,56</t>
  </si>
  <si>
    <t>412,42</t>
  </si>
  <si>
    <t>404,74</t>
  </si>
  <si>
    <t>391,96</t>
  </si>
  <si>
    <t>406,84</t>
  </si>
  <si>
    <t>394,40</t>
  </si>
  <si>
    <t>389,11</t>
  </si>
  <si>
    <t>380,35</t>
  </si>
  <si>
    <t>385,00</t>
  </si>
  <si>
    <t>375,59</t>
  </si>
  <si>
    <t>361,93</t>
  </si>
  <si>
    <t>357,28</t>
  </si>
  <si>
    <t>529,67</t>
  </si>
  <si>
    <t>710,79</t>
  </si>
  <si>
    <t>140,28</t>
  </si>
  <si>
    <t>237,87</t>
  </si>
  <si>
    <t>262,15</t>
  </si>
  <si>
    <t>287,79</t>
  </si>
  <si>
    <t>299,40</t>
  </si>
  <si>
    <t>310,27</t>
  </si>
  <si>
    <t>356,29</t>
  </si>
  <si>
    <t>232,77</t>
  </si>
  <si>
    <t>257,71</t>
  </si>
  <si>
    <t>279,27</t>
  </si>
  <si>
    <t>294,93</t>
  </si>
  <si>
    <t>307,55</t>
  </si>
  <si>
    <t>350,61</t>
  </si>
  <si>
    <t>325,31</t>
  </si>
  <si>
    <t>348,22</t>
  </si>
  <si>
    <t>CONCRETAGEM DE BLOCOS DE COROAMENTO E VIGAS BALDRAME, FCK 30 MPA, COM USO DE JERICA  LANÇAMENTO, ADENSAMENTO E ACABAMENTO. AF_06/2017</t>
  </si>
  <si>
    <t>428,76</t>
  </si>
  <si>
    <t>CONCRETAGEM DE SAPATAS, FCK 30 MPA, COM USO DE JERICA  LANÇAMENTO, ADENSAMENTO E ACABAMENTO. AF_06/2017</t>
  </si>
  <si>
    <t>483,52</t>
  </si>
  <si>
    <t>CONCRETAGEM DE BLOCOS DE COROAMENTO E VIGAS BALDRAMES, FCK 30 MPA, COM USO DE BOMBA  LANÇAMENTO, ADENSAMENTO E ACABAMENTO. AF_06/2017</t>
  </si>
  <si>
    <t>447,37</t>
  </si>
  <si>
    <t>CONCRETAGEM DE SAPATAS, FCK 30 MPA, COM USO DE BOMBA  LANÇAMENTO, ADENSAMENTO E ACABAMENTO. AF_11/2016</t>
  </si>
  <si>
    <t>452,34</t>
  </si>
  <si>
    <t>71,90</t>
  </si>
  <si>
    <t>79,47</t>
  </si>
  <si>
    <t>110,26</t>
  </si>
  <si>
    <t>64,61</t>
  </si>
  <si>
    <t>70,93</t>
  </si>
  <si>
    <t>70,94</t>
  </si>
  <si>
    <t>304,72</t>
  </si>
  <si>
    <t>324,76</t>
  </si>
  <si>
    <t>94,86</t>
  </si>
  <si>
    <t>58,91</t>
  </si>
  <si>
    <t>19,39</t>
  </si>
  <si>
    <t>25,01</t>
  </si>
  <si>
    <t>29,21</t>
  </si>
  <si>
    <t>29,67</t>
  </si>
  <si>
    <t>40,61</t>
  </si>
  <si>
    <t>82,32</t>
  </si>
  <si>
    <t>2.047,44</t>
  </si>
  <si>
    <t>1.403,43</t>
  </si>
  <si>
    <t>2.207,88</t>
  </si>
  <si>
    <t>1.602,02</t>
  </si>
  <si>
    <t>1.915,57</t>
  </si>
  <si>
    <t>1.515,67</t>
  </si>
  <si>
    <t>1.901,46</t>
  </si>
  <si>
    <t>1.877,16</t>
  </si>
  <si>
    <t>75,66</t>
  </si>
  <si>
    <t>64,19</t>
  </si>
  <si>
    <t>78,59</t>
  </si>
  <si>
    <t>28,53</t>
  </si>
  <si>
    <t>53,15</t>
  </si>
  <si>
    <t>33,23</t>
  </si>
  <si>
    <t>80,82</t>
  </si>
  <si>
    <t>127,58</t>
  </si>
  <si>
    <t>72,87</t>
  </si>
  <si>
    <t>65,02</t>
  </si>
  <si>
    <t>50,10</t>
  </si>
  <si>
    <t>104,66</t>
  </si>
  <si>
    <t>43,55</t>
  </si>
  <si>
    <t>144,61</t>
  </si>
  <si>
    <t>8,54</t>
  </si>
  <si>
    <t>30,25</t>
  </si>
  <si>
    <t>22,39</t>
  </si>
  <si>
    <t>17,66</t>
  </si>
  <si>
    <t>29,87</t>
  </si>
  <si>
    <t>4,09</t>
  </si>
  <si>
    <t>5,07</t>
  </si>
  <si>
    <t>14,36</t>
  </si>
  <si>
    <t>9,26</t>
  </si>
  <si>
    <t>21,61</t>
  </si>
  <si>
    <t>68,71</t>
  </si>
  <si>
    <t>12,13</t>
  </si>
  <si>
    <t>12,71</t>
  </si>
  <si>
    <t>33,59</t>
  </si>
  <si>
    <t>33,22</t>
  </si>
  <si>
    <t>43,73</t>
  </si>
  <si>
    <t>55,94</t>
  </si>
  <si>
    <t>69,51</t>
  </si>
  <si>
    <t>69,69</t>
  </si>
  <si>
    <t>110,97</t>
  </si>
  <si>
    <t>CABO DE COBRE RÍGIDO ISOLADO, 300 MM², ANTI-CHAMA 450/750 V, PARA DISTRIBUIÇÃO - FORNECIMENTO E INSTALAÇÃO. AF_12/2015</t>
  </si>
  <si>
    <t>135,44</t>
  </si>
  <si>
    <t>139,13</t>
  </si>
  <si>
    <t>41,24</t>
  </si>
  <si>
    <t>135,77</t>
  </si>
  <si>
    <t>145,30</t>
  </si>
  <si>
    <t>219,60</t>
  </si>
  <si>
    <t>309,70</t>
  </si>
  <si>
    <t>12,54</t>
  </si>
  <si>
    <t>18,29</t>
  </si>
  <si>
    <t>18,72</t>
  </si>
  <si>
    <t>17,32</t>
  </si>
  <si>
    <t>29,03</t>
  </si>
  <si>
    <t>33,76</t>
  </si>
  <si>
    <t>25,64</t>
  </si>
  <si>
    <t>28,54</t>
  </si>
  <si>
    <t>22,47</t>
  </si>
  <si>
    <t>129,17</t>
  </si>
  <si>
    <t>4.281,70</t>
  </si>
  <si>
    <t>193,61</t>
  </si>
  <si>
    <t>228,93</t>
  </si>
  <si>
    <t>354,67</t>
  </si>
  <si>
    <t>997,10</t>
  </si>
  <si>
    <t>1.259,95</t>
  </si>
  <si>
    <t>12,50</t>
  </si>
  <si>
    <t>19,48</t>
  </si>
  <si>
    <t>58,07</t>
  </si>
  <si>
    <t>81,90</t>
  </si>
  <si>
    <t>110,17</t>
  </si>
  <si>
    <t>317,41</t>
  </si>
  <si>
    <t>825,01</t>
  </si>
  <si>
    <t>1.128,50</t>
  </si>
  <si>
    <t>1.850,38</t>
  </si>
  <si>
    <t>497,79</t>
  </si>
  <si>
    <t>58,48</t>
  </si>
  <si>
    <t>417,45</t>
  </si>
  <si>
    <t>483,58</t>
  </si>
  <si>
    <t>960,18</t>
  </si>
  <si>
    <t>788,83</t>
  </si>
  <si>
    <t>1.169,87</t>
  </si>
  <si>
    <t>748,30</t>
  </si>
  <si>
    <t>305,54</t>
  </si>
  <si>
    <t>16,92</t>
  </si>
  <si>
    <t>48,81</t>
  </si>
  <si>
    <t>49,61</t>
  </si>
  <si>
    <t>51,12</t>
  </si>
  <si>
    <t>52,92</t>
  </si>
  <si>
    <t>55,15</t>
  </si>
  <si>
    <t>60,69</t>
  </si>
  <si>
    <t>64,14</t>
  </si>
  <si>
    <t>71,29</t>
  </si>
  <si>
    <t>76,94</t>
  </si>
  <si>
    <t>65,46</t>
  </si>
  <si>
    <t>19,42</t>
  </si>
  <si>
    <t>27,62</t>
  </si>
  <si>
    <t>32,25</t>
  </si>
  <si>
    <t>37,54</t>
  </si>
  <si>
    <t>40,47</t>
  </si>
  <si>
    <t>42,20</t>
  </si>
  <si>
    <t>53,21</t>
  </si>
  <si>
    <t>63,84</t>
  </si>
  <si>
    <t>21,37</t>
  </si>
  <si>
    <t>16,46</t>
  </si>
  <si>
    <t>26,38</t>
  </si>
  <si>
    <t>21,72</t>
  </si>
  <si>
    <t>42,24</t>
  </si>
  <si>
    <t>43,24</t>
  </si>
  <si>
    <t>31,62</t>
  </si>
  <si>
    <t>35,25</t>
  </si>
  <si>
    <t>49,04</t>
  </si>
  <si>
    <t>61,78</t>
  </si>
  <si>
    <t>68,99</t>
  </si>
  <si>
    <t>40,10</t>
  </si>
  <si>
    <t>36,92</t>
  </si>
  <si>
    <t>43,86</t>
  </si>
  <si>
    <t>44,48</t>
  </si>
  <si>
    <t>112,82</t>
  </si>
  <si>
    <t>66,69</t>
  </si>
  <si>
    <t>148,65</t>
  </si>
  <si>
    <t>193,75</t>
  </si>
  <si>
    <t>58,01</t>
  </si>
  <si>
    <t>21,85</t>
  </si>
  <si>
    <t>57,31</t>
  </si>
  <si>
    <t>56,98</t>
  </si>
  <si>
    <t>883,10</t>
  </si>
  <si>
    <t>1.248,72</t>
  </si>
  <si>
    <t>65,80</t>
  </si>
  <si>
    <t>293,78</t>
  </si>
  <si>
    <t>114,84</t>
  </si>
  <si>
    <t>132,30</t>
  </si>
  <si>
    <t>509,84</t>
  </si>
  <si>
    <t>480,80</t>
  </si>
  <si>
    <t>532,82</t>
  </si>
  <si>
    <t>623,82</t>
  </si>
  <si>
    <t>1.091,93</t>
  </si>
  <si>
    <t>1.094,28</t>
  </si>
  <si>
    <t>1.304,58</t>
  </si>
  <si>
    <t>2.001,62</t>
  </si>
  <si>
    <t>721,73</t>
  </si>
  <si>
    <t>815,32</t>
  </si>
  <si>
    <t>876,62</t>
  </si>
  <si>
    <t>1.044,00</t>
  </si>
  <si>
    <t>1.382,37</t>
  </si>
  <si>
    <t>911,43</t>
  </si>
  <si>
    <t>824,26</t>
  </si>
  <si>
    <t>1.099,46</t>
  </si>
  <si>
    <t>959,71</t>
  </si>
  <si>
    <t>1.210,12</t>
  </si>
  <si>
    <t>1.211,70</t>
  </si>
  <si>
    <t>1.249,28</t>
  </si>
  <si>
    <t>1.260,99</t>
  </si>
  <si>
    <t>590,32</t>
  </si>
  <si>
    <t>85,44</t>
  </si>
  <si>
    <t>34,71</t>
  </si>
  <si>
    <t>21,97</t>
  </si>
  <si>
    <t>38,77</t>
  </si>
  <si>
    <t>110,44</t>
  </si>
  <si>
    <t>79,84</t>
  </si>
  <si>
    <t>296,11</t>
  </si>
  <si>
    <t>87,24</t>
  </si>
  <si>
    <t>9.238,19</t>
  </si>
  <si>
    <t>11.415,86</t>
  </si>
  <si>
    <t>14.393,32</t>
  </si>
  <si>
    <t>20.169,45</t>
  </si>
  <si>
    <t>23.528,41</t>
  </si>
  <si>
    <t>38.330,98</t>
  </si>
  <si>
    <t>6.383,59</t>
  </si>
  <si>
    <t>7.142,23</t>
  </si>
  <si>
    <t>52.540,67</t>
  </si>
  <si>
    <t>73.516,38</t>
  </si>
  <si>
    <t>90,13</t>
  </si>
  <si>
    <t>100,27</t>
  </si>
  <si>
    <t>125,79</t>
  </si>
  <si>
    <t>118,81</t>
  </si>
  <si>
    <t>107,72</t>
  </si>
  <si>
    <t>119,93</t>
  </si>
  <si>
    <t>108,93</t>
  </si>
  <si>
    <t>135,56</t>
  </si>
  <si>
    <t>129,43</t>
  </si>
  <si>
    <t>139,57</t>
  </si>
  <si>
    <t>158,17</t>
  </si>
  <si>
    <t>2.551,15</t>
  </si>
  <si>
    <t>48,16</t>
  </si>
  <si>
    <t>34,30</t>
  </si>
  <si>
    <t>39,73</t>
  </si>
  <si>
    <t>48,85</t>
  </si>
  <si>
    <t>58,40</t>
  </si>
  <si>
    <t>71,12</t>
  </si>
  <si>
    <t>278,81</t>
  </si>
  <si>
    <t>328,46</t>
  </si>
  <si>
    <t>65,26</t>
  </si>
  <si>
    <t>341,54</t>
  </si>
  <si>
    <t>474,00</t>
  </si>
  <si>
    <t>23,55</t>
  </si>
  <si>
    <t>264,20</t>
  </si>
  <si>
    <t>177,85</t>
  </si>
  <si>
    <t>501,34</t>
  </si>
  <si>
    <t>85,11</t>
  </si>
  <si>
    <t>174,86</t>
  </si>
  <si>
    <t>248,53</t>
  </si>
  <si>
    <t>373,62</t>
  </si>
  <si>
    <t>58,11</t>
  </si>
  <si>
    <t>907,63</t>
  </si>
  <si>
    <t>1.041,86</t>
  </si>
  <si>
    <t>222,95</t>
  </si>
  <si>
    <t>277,85</t>
  </si>
  <si>
    <t>459,63</t>
  </si>
  <si>
    <t>142,32</t>
  </si>
  <si>
    <t>146,65</t>
  </si>
  <si>
    <t>1.722,43</t>
  </si>
  <si>
    <t>430,78</t>
  </si>
  <si>
    <t>165,40</t>
  </si>
  <si>
    <t>29,83</t>
  </si>
  <si>
    <t>21,69</t>
  </si>
  <si>
    <t>13,24</t>
  </si>
  <si>
    <t>290,95</t>
  </si>
  <si>
    <t>954,58</t>
  </si>
  <si>
    <t>17,93</t>
  </si>
  <si>
    <t>87,46</t>
  </si>
  <si>
    <t>438,32</t>
  </si>
  <si>
    <t>1.186,79</t>
  </si>
  <si>
    <t>277,72</t>
  </si>
  <si>
    <t>169,70</t>
  </si>
  <si>
    <t>100,26</t>
  </si>
  <si>
    <t>80,95</t>
  </si>
  <si>
    <t>401,16</t>
  </si>
  <si>
    <t>489,84</t>
  </si>
  <si>
    <t>219,11</t>
  </si>
  <si>
    <t>58,45</t>
  </si>
  <si>
    <t>94,97</t>
  </si>
  <si>
    <t>4.750,74</t>
  </si>
  <si>
    <t>93,72</t>
  </si>
  <si>
    <t>972,88</t>
  </si>
  <si>
    <t>3.790,88</t>
  </si>
  <si>
    <t>4.024,39</t>
  </si>
  <si>
    <t>1.301,85</t>
  </si>
  <si>
    <t>1.505,83</t>
  </si>
  <si>
    <t>996,59</t>
  </si>
  <si>
    <t>651,73</t>
  </si>
  <si>
    <t>3.780,02</t>
  </si>
  <si>
    <t>3.169,50</t>
  </si>
  <si>
    <t>180,53</t>
  </si>
  <si>
    <t>263,89</t>
  </si>
  <si>
    <t>226,63</t>
  </si>
  <si>
    <t>360,92</t>
  </si>
  <si>
    <t>21,01</t>
  </si>
  <si>
    <t>6,83</t>
  </si>
  <si>
    <t>10,85</t>
  </si>
  <si>
    <t>28,70</t>
  </si>
  <si>
    <t>35,98</t>
  </si>
  <si>
    <t>36,19</t>
  </si>
  <si>
    <t>16,73</t>
  </si>
  <si>
    <t>25,38</t>
  </si>
  <si>
    <t>27,41</t>
  </si>
  <si>
    <t>29,84</t>
  </si>
  <si>
    <t>94,98</t>
  </si>
  <si>
    <t>150,01</t>
  </si>
  <si>
    <t>29,60</t>
  </si>
  <si>
    <t>38,83</t>
  </si>
  <si>
    <t>46,14</t>
  </si>
  <si>
    <t>57,78</t>
  </si>
  <si>
    <t>25,75</t>
  </si>
  <si>
    <t>44,11</t>
  </si>
  <si>
    <t>59,17</t>
  </si>
  <si>
    <t>85,31</t>
  </si>
  <si>
    <t>119,51</t>
  </si>
  <si>
    <t>33,99</t>
  </si>
  <si>
    <t>23,92</t>
  </si>
  <si>
    <t>57,30</t>
  </si>
  <si>
    <t>75,05</t>
  </si>
  <si>
    <t>88,57</t>
  </si>
  <si>
    <t>64,05</t>
  </si>
  <si>
    <t>81,86</t>
  </si>
  <si>
    <t>46,98</t>
  </si>
  <si>
    <t>32,73</t>
  </si>
  <si>
    <t>45,18</t>
  </si>
  <si>
    <t>55,38</t>
  </si>
  <si>
    <t>72,84</t>
  </si>
  <si>
    <t>76,99</t>
  </si>
  <si>
    <t>35,83</t>
  </si>
  <si>
    <t>48,27</t>
  </si>
  <si>
    <t>58,53</t>
  </si>
  <si>
    <t>75,99</t>
  </si>
  <si>
    <t>30,38</t>
  </si>
  <si>
    <t>53,70</t>
  </si>
  <si>
    <t>62,24</t>
  </si>
  <si>
    <t>87,01</t>
  </si>
  <si>
    <t>98,29</t>
  </si>
  <si>
    <t>129,68</t>
  </si>
  <si>
    <t>247,29</t>
  </si>
  <si>
    <t>27,92</t>
  </si>
  <si>
    <t>68,65</t>
  </si>
  <si>
    <t>33,04</t>
  </si>
  <si>
    <t>43,37</t>
  </si>
  <si>
    <t>95,68</t>
  </si>
  <si>
    <t>166,61</t>
  </si>
  <si>
    <t>38,20</t>
  </si>
  <si>
    <t>179,84</t>
  </si>
  <si>
    <t>253,48</t>
  </si>
  <si>
    <t>599,17</t>
  </si>
  <si>
    <t>254,81</t>
  </si>
  <si>
    <t>106,47</t>
  </si>
  <si>
    <t>186,84</t>
  </si>
  <si>
    <t>301,16</t>
  </si>
  <si>
    <t>143,20</t>
  </si>
  <si>
    <t>142,54</t>
  </si>
  <si>
    <t>146,37</t>
  </si>
  <si>
    <t>102,48</t>
  </si>
  <si>
    <t>208,95</t>
  </si>
  <si>
    <t>337,38</t>
  </si>
  <si>
    <t>226,12</t>
  </si>
  <si>
    <t>312,97</t>
  </si>
  <si>
    <t>685,84</t>
  </si>
  <si>
    <t>7,25</t>
  </si>
  <si>
    <t>9,62</t>
  </si>
  <si>
    <t>16,74</t>
  </si>
  <si>
    <t>18,33</t>
  </si>
  <si>
    <t>5,88</t>
  </si>
  <si>
    <t>12,35</t>
  </si>
  <si>
    <t>8,06</t>
  </si>
  <si>
    <t>7,68</t>
  </si>
  <si>
    <t>25,58</t>
  </si>
  <si>
    <t>19,58</t>
  </si>
  <si>
    <t>69,83</t>
  </si>
  <si>
    <t>53,86</t>
  </si>
  <si>
    <t>45,80</t>
  </si>
  <si>
    <t>35,73</t>
  </si>
  <si>
    <t>78,84</t>
  </si>
  <si>
    <t>61,07</t>
  </si>
  <si>
    <t>54,45</t>
  </si>
  <si>
    <t>22,62</t>
  </si>
  <si>
    <t>32,39</t>
  </si>
  <si>
    <t>9,20</t>
  </si>
  <si>
    <t>32,31</t>
  </si>
  <si>
    <t>13,75</t>
  </si>
  <si>
    <t>43,46</t>
  </si>
  <si>
    <t>38,25</t>
  </si>
  <si>
    <t>31,71</t>
  </si>
  <si>
    <t>57,68</t>
  </si>
  <si>
    <t>55,76</t>
  </si>
  <si>
    <t>51,09</t>
  </si>
  <si>
    <t>40,02</t>
  </si>
  <si>
    <t>73,98</t>
  </si>
  <si>
    <t>21,36</t>
  </si>
  <si>
    <t>97,61</t>
  </si>
  <si>
    <t>79,18</t>
  </si>
  <si>
    <t>229,67</t>
  </si>
  <si>
    <t>32,23</t>
  </si>
  <si>
    <t>140,52</t>
  </si>
  <si>
    <t>206,18</t>
  </si>
  <si>
    <t>11,85</t>
  </si>
  <si>
    <t>52,41</t>
  </si>
  <si>
    <t>45,06</t>
  </si>
  <si>
    <t>66,02</t>
  </si>
  <si>
    <t>7,01</t>
  </si>
  <si>
    <t>16,17</t>
  </si>
  <si>
    <t>17,69</t>
  </si>
  <si>
    <t>17,64</t>
  </si>
  <si>
    <t>31,36</t>
  </si>
  <si>
    <t>18,77</t>
  </si>
  <si>
    <t>26,48</t>
  </si>
  <si>
    <t>47,43</t>
  </si>
  <si>
    <t>16,36</t>
  </si>
  <si>
    <t>52,97</t>
  </si>
  <si>
    <t>38,85</t>
  </si>
  <si>
    <t>154,00</t>
  </si>
  <si>
    <t>29,55</t>
  </si>
  <si>
    <t>55,95</t>
  </si>
  <si>
    <t>54,03</t>
  </si>
  <si>
    <t>156,22</t>
  </si>
  <si>
    <t>126,78</t>
  </si>
  <si>
    <t>17,40</t>
  </si>
  <si>
    <t>42,09</t>
  </si>
  <si>
    <t>87,77</t>
  </si>
  <si>
    <t>18,79</t>
  </si>
  <si>
    <t>15,64</t>
  </si>
  <si>
    <t>7,94</t>
  </si>
  <si>
    <t>12,86</t>
  </si>
  <si>
    <t>22,82</t>
  </si>
  <si>
    <t>16,80</t>
  </si>
  <si>
    <t>46,64</t>
  </si>
  <si>
    <t>40,23</t>
  </si>
  <si>
    <t>14,76</t>
  </si>
  <si>
    <t>37,25</t>
  </si>
  <si>
    <t>152,40</t>
  </si>
  <si>
    <t>27,95</t>
  </si>
  <si>
    <t>13,60</t>
  </si>
  <si>
    <t>31,96</t>
  </si>
  <si>
    <t>22,30</t>
  </si>
  <si>
    <t>64,38</t>
  </si>
  <si>
    <t>65,45</t>
  </si>
  <si>
    <t>162,94</t>
  </si>
  <si>
    <t>166,87</t>
  </si>
  <si>
    <t>190,63</t>
  </si>
  <si>
    <t>195,92</t>
  </si>
  <si>
    <t>27,59</t>
  </si>
  <si>
    <t>24,89</t>
  </si>
  <si>
    <t>151,68</t>
  </si>
  <si>
    <t>154,54</t>
  </si>
  <si>
    <t>53,22</t>
  </si>
  <si>
    <t>19,07</t>
  </si>
  <si>
    <t>185,24</t>
  </si>
  <si>
    <t>35,89</t>
  </si>
  <si>
    <t>34,75</t>
  </si>
  <si>
    <t>250,56</t>
  </si>
  <si>
    <t>123,31</t>
  </si>
  <si>
    <t>134,29</t>
  </si>
  <si>
    <t>178,71</t>
  </si>
  <si>
    <t>153,19</t>
  </si>
  <si>
    <t>262,59</t>
  </si>
  <si>
    <t>51,11</t>
  </si>
  <si>
    <t>80,56</t>
  </si>
  <si>
    <t>185,57</t>
  </si>
  <si>
    <t>227,02</t>
  </si>
  <si>
    <t>16,48</t>
  </si>
  <si>
    <t>19,22</t>
  </si>
  <si>
    <t>80,73</t>
  </si>
  <si>
    <t>132,88</t>
  </si>
  <si>
    <t>23,09</t>
  </si>
  <si>
    <t>51,42</t>
  </si>
  <si>
    <t>154,14</t>
  </si>
  <si>
    <t>29,85</t>
  </si>
  <si>
    <t>80,32</t>
  </si>
  <si>
    <t>32,63</t>
  </si>
  <si>
    <t>42,56</t>
  </si>
  <si>
    <t>75,73</t>
  </si>
  <si>
    <t>190,61</t>
  </si>
  <si>
    <t>15,61</t>
  </si>
  <si>
    <t>14,02</t>
  </si>
  <si>
    <t>18,57</t>
  </si>
  <si>
    <t>26,25</t>
  </si>
  <si>
    <t>42,36</t>
  </si>
  <si>
    <t>62,09</t>
  </si>
  <si>
    <t>78,39</t>
  </si>
  <si>
    <t>84,03</t>
  </si>
  <si>
    <t>63,05</t>
  </si>
  <si>
    <t>95,82</t>
  </si>
  <si>
    <t>89,62</t>
  </si>
  <si>
    <t>115,38</t>
  </si>
  <si>
    <t>152,66</t>
  </si>
  <si>
    <t>32,78</t>
  </si>
  <si>
    <t>56,82</t>
  </si>
  <si>
    <t>63,16</t>
  </si>
  <si>
    <t>80,60</t>
  </si>
  <si>
    <t>86,24</t>
  </si>
  <si>
    <t>40,51</t>
  </si>
  <si>
    <t>62,99</t>
  </si>
  <si>
    <t>61,58</t>
  </si>
  <si>
    <t>97,46</t>
  </si>
  <si>
    <t>130,64</t>
  </si>
  <si>
    <t>118,69</t>
  </si>
  <si>
    <t>54,38</t>
  </si>
  <si>
    <t>62,98</t>
  </si>
  <si>
    <t>82,06</t>
  </si>
  <si>
    <t>124,76</t>
  </si>
  <si>
    <t>157,08</t>
  </si>
  <si>
    <t>24,84</t>
  </si>
  <si>
    <t>25,05</t>
  </si>
  <si>
    <t>46,15</t>
  </si>
  <si>
    <t>52,49</t>
  </si>
  <si>
    <t>68,19</t>
  </si>
  <si>
    <t>73,83</t>
  </si>
  <si>
    <t>38,33</t>
  </si>
  <si>
    <t>36,26</t>
  </si>
  <si>
    <t>49,66</t>
  </si>
  <si>
    <t>81,49</t>
  </si>
  <si>
    <t>75,29</t>
  </si>
  <si>
    <t>112,05</t>
  </si>
  <si>
    <t>103,48</t>
  </si>
  <si>
    <t>132,26</t>
  </si>
  <si>
    <t>14,60</t>
  </si>
  <si>
    <t>23,64</t>
  </si>
  <si>
    <t>34,14</t>
  </si>
  <si>
    <t>44,07</t>
  </si>
  <si>
    <t>83,50</t>
  </si>
  <si>
    <t>126,49</t>
  </si>
  <si>
    <t>185,42</t>
  </si>
  <si>
    <t>51,37</t>
  </si>
  <si>
    <t>83,47</t>
  </si>
  <si>
    <t>127,56</t>
  </si>
  <si>
    <t>187,63</t>
  </si>
  <si>
    <t>53,62</t>
  </si>
  <si>
    <t>116,89</t>
  </si>
  <si>
    <t>175,22</t>
  </si>
  <si>
    <t>29,35</t>
  </si>
  <si>
    <t>64,77</t>
  </si>
  <si>
    <t>86,86</t>
  </si>
  <si>
    <t>88,71</t>
  </si>
  <si>
    <t>23,81</t>
  </si>
  <si>
    <t>44,72</t>
  </si>
  <si>
    <t>65,84</t>
  </si>
  <si>
    <t>90,92</t>
  </si>
  <si>
    <t>25,93</t>
  </si>
  <si>
    <t>35,81</t>
  </si>
  <si>
    <t>55,17</t>
  </si>
  <si>
    <t>78,51</t>
  </si>
  <si>
    <t>221,42</t>
  </si>
  <si>
    <t>20,35</t>
  </si>
  <si>
    <t>243,59</t>
  </si>
  <si>
    <t>279,06</t>
  </si>
  <si>
    <t>21,30</t>
  </si>
  <si>
    <t>350,08</t>
  </si>
  <si>
    <t>29,18</t>
  </si>
  <si>
    <t>484,84</t>
  </si>
  <si>
    <t>639,42</t>
  </si>
  <si>
    <t>15,50</t>
  </si>
  <si>
    <t>192,11</t>
  </si>
  <si>
    <t>223,07</t>
  </si>
  <si>
    <t>245,24</t>
  </si>
  <si>
    <t>36,45</t>
  </si>
  <si>
    <t>19,08</t>
  </si>
  <si>
    <t>17,88</t>
  </si>
  <si>
    <t>192,27</t>
  </si>
  <si>
    <t>224,53</t>
  </si>
  <si>
    <t>13,69</t>
  </si>
  <si>
    <t>39,09</t>
  </si>
  <si>
    <t>247,88</t>
  </si>
  <si>
    <t>26,77</t>
  </si>
  <si>
    <t>127,55</t>
  </si>
  <si>
    <t>484,57</t>
  </si>
  <si>
    <t>50,81</t>
  </si>
  <si>
    <t>73,75</t>
  </si>
  <si>
    <t>68,11</t>
  </si>
  <si>
    <t>48,97</t>
  </si>
  <si>
    <t>72,78</t>
  </si>
  <si>
    <t>99,98</t>
  </si>
  <si>
    <t>111,93</t>
  </si>
  <si>
    <t>100,07</t>
  </si>
  <si>
    <t>39,39</t>
  </si>
  <si>
    <t>128,51</t>
  </si>
  <si>
    <t>177,71</t>
  </si>
  <si>
    <t>65,61</t>
  </si>
  <si>
    <t>73,26</t>
  </si>
  <si>
    <t>166,15</t>
  </si>
  <si>
    <t>363,07</t>
  </si>
  <si>
    <t>94,80</t>
  </si>
  <si>
    <t>206,63</t>
  </si>
  <si>
    <t>309,17</t>
  </si>
  <si>
    <t>629,17</t>
  </si>
  <si>
    <t>18,67</t>
  </si>
  <si>
    <t>48,21</t>
  </si>
  <si>
    <t>69,87</t>
  </si>
  <si>
    <t>73,55</t>
  </si>
  <si>
    <t>49,52</t>
  </si>
  <si>
    <t>66,87</t>
  </si>
  <si>
    <t>182,49</t>
  </si>
  <si>
    <t>116,06</t>
  </si>
  <si>
    <t>38,30</t>
  </si>
  <si>
    <t>57,43</t>
  </si>
  <si>
    <t>93,94</t>
  </si>
  <si>
    <t>83,02</t>
  </si>
  <si>
    <t>117,85</t>
  </si>
  <si>
    <t>49,12</t>
  </si>
  <si>
    <t>31,07</t>
  </si>
  <si>
    <t>164,72</t>
  </si>
  <si>
    <t>216,83</t>
  </si>
  <si>
    <t>304,04</t>
  </si>
  <si>
    <t>25,26</t>
  </si>
  <si>
    <t>152,03</t>
  </si>
  <si>
    <t>184,98</t>
  </si>
  <si>
    <t>155,95</t>
  </si>
  <si>
    <t>67,12</t>
  </si>
  <si>
    <t>163,33</t>
  </si>
  <si>
    <t>196,94</t>
  </si>
  <si>
    <t>15,20</t>
  </si>
  <si>
    <t>41,05</t>
  </si>
  <si>
    <t>83,94</t>
  </si>
  <si>
    <t>185,63</t>
  </si>
  <si>
    <t>234,76</t>
  </si>
  <si>
    <t>15,79</t>
  </si>
  <si>
    <t>38,78</t>
  </si>
  <si>
    <t>49,42</t>
  </si>
  <si>
    <t>215,84</t>
  </si>
  <si>
    <t>285,68</t>
  </si>
  <si>
    <t>428,08</t>
  </si>
  <si>
    <t>134,28</t>
  </si>
  <si>
    <t>15,07</t>
  </si>
  <si>
    <t>50,75</t>
  </si>
  <si>
    <t>321,53</t>
  </si>
  <si>
    <t>362,15</t>
  </si>
  <si>
    <t>209,60</t>
  </si>
  <si>
    <t>131,02</t>
  </si>
  <si>
    <t>128,67</t>
  </si>
  <si>
    <t>205,98</t>
  </si>
  <si>
    <t>286,78</t>
  </si>
  <si>
    <t>650,10</t>
  </si>
  <si>
    <t>529,38</t>
  </si>
  <si>
    <t>416,87</t>
  </si>
  <si>
    <t>424,74</t>
  </si>
  <si>
    <t>579,33</t>
  </si>
  <si>
    <t>354,58</t>
  </si>
  <si>
    <t>253,32</t>
  </si>
  <si>
    <t>145,46</t>
  </si>
  <si>
    <t>89,16</t>
  </si>
  <si>
    <t>24,20</t>
  </si>
  <si>
    <t>348,15</t>
  </si>
  <si>
    <t>371,12</t>
  </si>
  <si>
    <t>348,45</t>
  </si>
  <si>
    <t>205,77</t>
  </si>
  <si>
    <t>203,07</t>
  </si>
  <si>
    <t>194,57</t>
  </si>
  <si>
    <t>130,37</t>
  </si>
  <si>
    <t>106,02</t>
  </si>
  <si>
    <t>188,43</t>
  </si>
  <si>
    <t>252,57</t>
  </si>
  <si>
    <t>201,47</t>
  </si>
  <si>
    <t>47,13</t>
  </si>
  <si>
    <t>242,34</t>
  </si>
  <si>
    <t>94,25</t>
  </si>
  <si>
    <t>90,15</t>
  </si>
  <si>
    <t>36,18</t>
  </si>
  <si>
    <t>648,51</t>
  </si>
  <si>
    <t>611,14</t>
  </si>
  <si>
    <t>620,35</t>
  </si>
  <si>
    <t>503,96</t>
  </si>
  <si>
    <t>393,15</t>
  </si>
  <si>
    <t>402,36</t>
  </si>
  <si>
    <t>285,13</t>
  </si>
  <si>
    <t>294,34</t>
  </si>
  <si>
    <t>184,03</t>
  </si>
  <si>
    <t>193,24</t>
  </si>
  <si>
    <t>177,27</t>
  </si>
  <si>
    <t>186,48</t>
  </si>
  <si>
    <t>356,78</t>
  </si>
  <si>
    <t>372,35</t>
  </si>
  <si>
    <t>276,61</t>
  </si>
  <si>
    <t>269,85</t>
  </si>
  <si>
    <t>171,46</t>
  </si>
  <si>
    <t>251,66</t>
  </si>
  <si>
    <t>139,02</t>
  </si>
  <si>
    <t>219,22</t>
  </si>
  <si>
    <t>256,29</t>
  </si>
  <si>
    <t>615,64</t>
  </si>
  <si>
    <t>469,44</t>
  </si>
  <si>
    <t>174,68</t>
  </si>
  <si>
    <t>167,92</t>
  </si>
  <si>
    <t>663,66</t>
  </si>
  <si>
    <t>46,78</t>
  </si>
  <si>
    <t>395,72</t>
  </si>
  <si>
    <t>588,97</t>
  </si>
  <si>
    <t>700,86</t>
  </si>
  <si>
    <t>161,94</t>
  </si>
  <si>
    <t>167,11</t>
  </si>
  <si>
    <t>612,11</t>
  </si>
  <si>
    <t>100,56</t>
  </si>
  <si>
    <t>36,73</t>
  </si>
  <si>
    <t>1.155,31</t>
  </si>
  <si>
    <t>1.436,95</t>
  </si>
  <si>
    <t>1.335,15</t>
  </si>
  <si>
    <t>166,45</t>
  </si>
  <si>
    <t>136,07</t>
  </si>
  <si>
    <t>64,53</t>
  </si>
  <si>
    <t>68,82</t>
  </si>
  <si>
    <t>148,01</t>
  </si>
  <si>
    <t>300,68</t>
  </si>
  <si>
    <t>509,23</t>
  </si>
  <si>
    <t>90,08</t>
  </si>
  <si>
    <t>115,78</t>
  </si>
  <si>
    <t>163,91</t>
  </si>
  <si>
    <t>184,19</t>
  </si>
  <si>
    <t>249,21</t>
  </si>
  <si>
    <t>357,38</t>
  </si>
  <si>
    <t>473,83</t>
  </si>
  <si>
    <t>727,09</t>
  </si>
  <si>
    <t>63,44</t>
  </si>
  <si>
    <t>68,21</t>
  </si>
  <si>
    <t>105,76</t>
  </si>
  <si>
    <t>148,82</t>
  </si>
  <si>
    <t>258,92</t>
  </si>
  <si>
    <t>335,51</t>
  </si>
  <si>
    <t>577,22</t>
  </si>
  <si>
    <t>72,62</t>
  </si>
  <si>
    <t>228,92</t>
  </si>
  <si>
    <t>97,21</t>
  </si>
  <si>
    <t>186,28</t>
  </si>
  <si>
    <t>21,81</t>
  </si>
  <si>
    <t>228,58</t>
  </si>
  <si>
    <t>29,06</t>
  </si>
  <si>
    <t>32,03</t>
  </si>
  <si>
    <t>398,57</t>
  </si>
  <si>
    <t>224,51</t>
  </si>
  <si>
    <t>45,91</t>
  </si>
  <si>
    <t>43,66</t>
  </si>
  <si>
    <t>50,66</t>
  </si>
  <si>
    <t>94,75</t>
  </si>
  <si>
    <t>40,74</t>
  </si>
  <si>
    <t>50,12</t>
  </si>
  <si>
    <t>59,97</t>
  </si>
  <si>
    <t>87,55</t>
  </si>
  <si>
    <t>153,43</t>
  </si>
  <si>
    <t>181,33</t>
  </si>
  <si>
    <t>348,23</t>
  </si>
  <si>
    <t>92,42</t>
  </si>
  <si>
    <t>95,51</t>
  </si>
  <si>
    <t>47,68</t>
  </si>
  <si>
    <t>44,56</t>
  </si>
  <si>
    <t>73,85</t>
  </si>
  <si>
    <t>70,74</t>
  </si>
  <si>
    <t>107,14</t>
  </si>
  <si>
    <t>47,57</t>
  </si>
  <si>
    <t>89,58</t>
  </si>
  <si>
    <t>125,66</t>
  </si>
  <si>
    <t>90,09</t>
  </si>
  <si>
    <t>96,86</t>
  </si>
  <si>
    <t>341,20</t>
  </si>
  <si>
    <t>414,19</t>
  </si>
  <si>
    <t>524,55</t>
  </si>
  <si>
    <t>192,46</t>
  </si>
  <si>
    <t>283,95</t>
  </si>
  <si>
    <t>370,95</t>
  </si>
  <si>
    <t>139,36</t>
  </si>
  <si>
    <t>252,84</t>
  </si>
  <si>
    <t>376,26</t>
  </si>
  <si>
    <t>492,61</t>
  </si>
  <si>
    <t>100,61</t>
  </si>
  <si>
    <t>106,94</t>
  </si>
  <si>
    <t>83,90</t>
  </si>
  <si>
    <t>72,67</t>
  </si>
  <si>
    <t>144,45</t>
  </si>
  <si>
    <t>37,21</t>
  </si>
  <si>
    <t>PERFILADO DE SEÇÃO 38X76 MM PARA SUPORTE DE ATÉ 3 TUBOS HORIZONTAIS. AF_05/2015</t>
  </si>
  <si>
    <t>19,78</t>
  </si>
  <si>
    <t>PERFILADO DE SEÇÃO 38X76 MM PARA SUPORTE DE MAIS DE 3 TUBOS HORIZONTAIS. AF_05/2015</t>
  </si>
  <si>
    <t>PERFILADO DE SEÇÃO 38X38 MM PARA SUPORTE DE ATÉ 3 TUBOS VERTICAIS. AF_05/2015</t>
  </si>
  <si>
    <t>PERFILADO DE SEÇÃO 38X38 MM PARA SUPORTE DE MAIS DE 3 TUBOS VERTICAIS. AF_05/2015</t>
  </si>
  <si>
    <t>FIXAÇÃO DE TUBOS HORIZONTAIS DE PPR DIÂMETROS MENORES OU IGUAIS A 40 MM COM ABRAÇADEIRA METÁLICA RÍGIDA TIPO  D  1/2" , FIXADA DIRETAMENTE NA LAJE. AF_05/2015</t>
  </si>
  <si>
    <t>28,19</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</si>
  <si>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</si>
  <si>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</si>
  <si>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</si>
  <si>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</si>
  <si>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</si>
  <si>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1.705,79</t>
  </si>
  <si>
    <t>1.207,66</t>
  </si>
  <si>
    <t>958,44</t>
  </si>
  <si>
    <t>810,15</t>
  </si>
  <si>
    <t>30,60</t>
  </si>
  <si>
    <t>PERFILADO DE SEÇÃO 38X76 MM PARA SUPORTE DE DUTO EM CHAPA GALVANIZADA BITOLA 26. AF_07/2017</t>
  </si>
  <si>
    <t>55,88</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</si>
  <si>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</si>
  <si>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</si>
  <si>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</si>
  <si>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29,08</t>
  </si>
  <si>
    <t>PERFILADO DE SEÇÃO 38X76 MM PARA SUPORTE DE ELETROCALHA LISA OU PERFURADA EM AÇO GALVANIZADO, LARGURA 500 OU 800 MM E ALTURA 50 MM. AF_07/2017</t>
  </si>
  <si>
    <t>349,45</t>
  </si>
  <si>
    <t>454,28</t>
  </si>
  <si>
    <t>164,22</t>
  </si>
  <si>
    <t>262,76</t>
  </si>
  <si>
    <t>525,52</t>
  </si>
  <si>
    <t>788,28</t>
  </si>
  <si>
    <t>1.078,75</t>
  </si>
  <si>
    <t>1.467,10</t>
  </si>
  <si>
    <t>1.639,70</t>
  </si>
  <si>
    <t>431,50</t>
  </si>
  <si>
    <t>560,95</t>
  </si>
  <si>
    <t>863,00</t>
  </si>
  <si>
    <t>1.380,80</t>
  </si>
  <si>
    <t>328,45</t>
  </si>
  <si>
    <t>656,90</t>
  </si>
  <si>
    <t>344,10</t>
  </si>
  <si>
    <t>56,91</t>
  </si>
  <si>
    <t>2.124,59</t>
  </si>
  <si>
    <t>126,21</t>
  </si>
  <si>
    <t>64,90</t>
  </si>
  <si>
    <t>791,41</t>
  </si>
  <si>
    <t>64,68</t>
  </si>
  <si>
    <t>70,84</t>
  </si>
  <si>
    <t>44,39</t>
  </si>
  <si>
    <t>51,41</t>
  </si>
  <si>
    <t>456,01</t>
  </si>
  <si>
    <t>676,99</t>
  </si>
  <si>
    <t>552,30</t>
  </si>
  <si>
    <t>307,60</t>
  </si>
  <si>
    <t>465,74</t>
  </si>
  <si>
    <t>385,75</t>
  </si>
  <si>
    <t>305,38</t>
  </si>
  <si>
    <t>226,77</t>
  </si>
  <si>
    <t>34,59</t>
  </si>
  <si>
    <t>25,17</t>
  </si>
  <si>
    <t>9,42</t>
  </si>
  <si>
    <t>5,79</t>
  </si>
  <si>
    <t>15,56</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</si>
  <si>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</si>
  <si>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</si>
  <si>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</si>
  <si>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97,35</t>
  </si>
  <si>
    <t>ESCAVAÇÃO MANUAL PARA BLOCO DE COROAMENTO OU SAPATA, COM PREVISÃO DE FÔRMA. AF_06/2017</t>
  </si>
  <si>
    <t>62,34</t>
  </si>
  <si>
    <t>ESCAVAÇÃO MECANIZADA PARA VIGA BALDRAME, SEM PREVISÃO DE FÔRMA, COM MINI-ESCAVADEIRA. AF_06/2017</t>
  </si>
  <si>
    <t>114,76</t>
  </si>
  <si>
    <t>ESCAVAÇÃO MECANIZADA PARA VIGA BALDRAME, COM PREVISÃO DE FÔRMA, COM MINI-ESCAVADEIRA. AF_06/2017</t>
  </si>
  <si>
    <t>ESCAVAÇÃO MANUAL DE VALA PARA VIGA BALDRAME, SEM PREVISÃO DE FÔRMA. AF_06/2017</t>
  </si>
  <si>
    <t>196,37</t>
  </si>
  <si>
    <t>ESCAVAÇÃO MANUAL DE VALA PARA VIGA BALDRAME, COM PREVISÃO DE FÔRMA. AF_06/2017</t>
  </si>
  <si>
    <t>FABRICAÇÃO, MONTAGEM E DESMONTAGEM DE FÔRMA PARA BLOCO DE COROAMENTO, EM MADEIRA SERRADA, E=25 MM, 1 UTILIZAÇÃO. AF_06/2017</t>
  </si>
  <si>
    <t>138,00</t>
  </si>
  <si>
    <t>207,00</t>
  </si>
  <si>
    <t>56,58</t>
  </si>
  <si>
    <t>22,36</t>
  </si>
  <si>
    <t>53,57</t>
  </si>
  <si>
    <t>54,23</t>
  </si>
  <si>
    <t>53,27</t>
  </si>
  <si>
    <t>51,93</t>
  </si>
  <si>
    <t>57,75</t>
  </si>
  <si>
    <t>55,47</t>
  </si>
  <si>
    <t>52,58</t>
  </si>
  <si>
    <t>48,30</t>
  </si>
  <si>
    <t>9,71</t>
  </si>
  <si>
    <t>166,05</t>
  </si>
  <si>
    <t>149,27</t>
  </si>
  <si>
    <t>169,24</t>
  </si>
  <si>
    <t>150,04</t>
  </si>
  <si>
    <t>133,27</t>
  </si>
  <si>
    <t>153,23</t>
  </si>
  <si>
    <t>123,12</t>
  </si>
  <si>
    <t>137,72</t>
  </si>
  <si>
    <t>128,14</t>
  </si>
  <si>
    <t>143,39</t>
  </si>
  <si>
    <t>99,65</t>
  </si>
  <si>
    <t>110,86</t>
  </si>
  <si>
    <t>116,34</t>
  </si>
  <si>
    <t>82,90</t>
  </si>
  <si>
    <t>107,64</t>
  </si>
  <si>
    <t>190,14</t>
  </si>
  <si>
    <t>35,57</t>
  </si>
  <si>
    <t>36,36</t>
  </si>
  <si>
    <t>49,23</t>
  </si>
  <si>
    <t>58,95</t>
  </si>
  <si>
    <t>32,94</t>
  </si>
  <si>
    <t>45,22</t>
  </si>
  <si>
    <t>53,92</t>
  </si>
  <si>
    <t>54,97</t>
  </si>
  <si>
    <t>40,66</t>
  </si>
  <si>
    <t>41,45</t>
  </si>
  <si>
    <t>54,41</t>
  </si>
  <si>
    <t>62,94</t>
  </si>
  <si>
    <t>63,99</t>
  </si>
  <si>
    <t>57,05</t>
  </si>
  <si>
    <t>59,35</t>
  </si>
  <si>
    <t>60,09</t>
  </si>
  <si>
    <t>57,69</t>
  </si>
  <si>
    <t>58,64</t>
  </si>
  <si>
    <t>101,84</t>
  </si>
  <si>
    <t>50,18</t>
  </si>
  <si>
    <t>82,54</t>
  </si>
  <si>
    <t>83,56</t>
  </si>
  <si>
    <t>65,10</t>
  </si>
  <si>
    <t>66,05</t>
  </si>
  <si>
    <t>74,53</t>
  </si>
  <si>
    <t>75,33</t>
  </si>
  <si>
    <t>116,23</t>
  </si>
  <si>
    <t>117,25</t>
  </si>
  <si>
    <t>55,40</t>
  </si>
  <si>
    <t>53,78</t>
  </si>
  <si>
    <t>54,73</t>
  </si>
  <si>
    <t>91,89</t>
  </si>
  <si>
    <t>58,13</t>
  </si>
  <si>
    <t>98,07</t>
  </si>
  <si>
    <t>557,69</t>
  </si>
  <si>
    <t>41,72</t>
  </si>
  <si>
    <t>49,50</t>
  </si>
  <si>
    <t>51,18</t>
  </si>
  <si>
    <t>50,96</t>
  </si>
  <si>
    <t>59,98</t>
  </si>
  <si>
    <t>53,88</t>
  </si>
  <si>
    <t>54,09</t>
  </si>
  <si>
    <t>56,48</t>
  </si>
  <si>
    <t>50,06</t>
  </si>
  <si>
    <t>52,45</t>
  </si>
  <si>
    <t>56,27</t>
  </si>
  <si>
    <t>69,10</t>
  </si>
  <si>
    <t>71,76</t>
  </si>
  <si>
    <t>64,75</t>
  </si>
  <si>
    <t>45,81</t>
  </si>
  <si>
    <t>57,88</t>
  </si>
  <si>
    <t>70,34</t>
  </si>
  <si>
    <t>53,80</t>
  </si>
  <si>
    <t>54,89</t>
  </si>
  <si>
    <t>65,63</t>
  </si>
  <si>
    <t>50,43</t>
  </si>
  <si>
    <t>51,10</t>
  </si>
  <si>
    <t>62,86</t>
  </si>
  <si>
    <t>63,64</t>
  </si>
  <si>
    <t>74,82</t>
  </si>
  <si>
    <t>75,79</t>
  </si>
  <si>
    <t>57,72</t>
  </si>
  <si>
    <t>68,93</t>
  </si>
  <si>
    <t>69,90</t>
  </si>
  <si>
    <t>45,23</t>
  </si>
  <si>
    <t>57,96</t>
  </si>
  <si>
    <t>106,82</t>
  </si>
  <si>
    <t>188,99</t>
  </si>
  <si>
    <t>52,81</t>
  </si>
  <si>
    <t>65,29</t>
  </si>
  <si>
    <t>62,26</t>
  </si>
  <si>
    <t>52,16</t>
  </si>
  <si>
    <t>69,91</t>
  </si>
  <si>
    <t>60,78</t>
  </si>
  <si>
    <t>81,27</t>
  </si>
  <si>
    <t>78,60</t>
  </si>
  <si>
    <t>60,36</t>
  </si>
  <si>
    <t>85,50</t>
  </si>
  <si>
    <t>80,85</t>
  </si>
  <si>
    <t>62,88</t>
  </si>
  <si>
    <t>60,38</t>
  </si>
  <si>
    <t>75,16</t>
  </si>
  <si>
    <t>69,01</t>
  </si>
  <si>
    <t>63,77</t>
  </si>
  <si>
    <t>82,76</t>
  </si>
  <si>
    <t>76,82</t>
  </si>
  <si>
    <t>71,04</t>
  </si>
  <si>
    <t>91,34</t>
  </si>
  <si>
    <t>88,84</t>
  </si>
  <si>
    <t>72,34</t>
  </si>
  <si>
    <t>98,54</t>
  </si>
  <si>
    <t>92,80</t>
  </si>
  <si>
    <t>60,86</t>
  </si>
  <si>
    <t>525,07</t>
  </si>
  <si>
    <t>529,32</t>
  </si>
  <si>
    <t>533,57</t>
  </si>
  <si>
    <t>20,10</t>
  </si>
  <si>
    <t>26,04</t>
  </si>
  <si>
    <t>241,97</t>
  </si>
  <si>
    <t>387,03</t>
  </si>
  <si>
    <t>377,63</t>
  </si>
  <si>
    <t>86,87</t>
  </si>
  <si>
    <t>99,47</t>
  </si>
  <si>
    <t>113,09</t>
  </si>
  <si>
    <t>113,55</t>
  </si>
  <si>
    <t>125,92</t>
  </si>
  <si>
    <t>139,74</t>
  </si>
  <si>
    <t>140,19</t>
  </si>
  <si>
    <t>166,40</t>
  </si>
  <si>
    <t>50,02</t>
  </si>
  <si>
    <t>56,87</t>
  </si>
  <si>
    <t>57,82</t>
  </si>
  <si>
    <t>40,46</t>
  </si>
  <si>
    <t>42,59</t>
  </si>
  <si>
    <t>41,79</t>
  </si>
  <si>
    <t>106,42</t>
  </si>
  <si>
    <t>76,34</t>
  </si>
  <si>
    <t>571,66</t>
  </si>
  <si>
    <t>438,01</t>
  </si>
  <si>
    <t>50,36</t>
  </si>
  <si>
    <t>55,20</t>
  </si>
  <si>
    <t>64,85</t>
  </si>
  <si>
    <t>53,25</t>
  </si>
  <si>
    <t>54,26</t>
  </si>
  <si>
    <t>66,09</t>
  </si>
  <si>
    <t>478,24</t>
  </si>
  <si>
    <t>416,31</t>
  </si>
  <si>
    <t>197,86</t>
  </si>
  <si>
    <t>164,18</t>
  </si>
  <si>
    <t>313,77</t>
  </si>
  <si>
    <t>752,68</t>
  </si>
  <si>
    <t>707,43</t>
  </si>
  <si>
    <t>731,89</t>
  </si>
  <si>
    <t>692,38</t>
  </si>
  <si>
    <t>718,85</t>
  </si>
  <si>
    <t>682,95</t>
  </si>
  <si>
    <t>711,04</t>
  </si>
  <si>
    <t>677,29</t>
  </si>
  <si>
    <t>705,45</t>
  </si>
  <si>
    <t>673,25</t>
  </si>
  <si>
    <t>119,11</t>
  </si>
  <si>
    <t>134,79</t>
  </si>
  <si>
    <t>15,77</t>
  </si>
  <si>
    <t>9,78</t>
  </si>
  <si>
    <t>21,13</t>
  </si>
  <si>
    <t>16,40</t>
  </si>
  <si>
    <t>7,51</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</si>
  <si>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</si>
  <si>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</si>
  <si>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</si>
  <si>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</si>
  <si>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</si>
  <si>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</si>
  <si>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</si>
  <si>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</si>
  <si>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</si>
  <si>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</si>
  <si>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33,82</t>
  </si>
  <si>
    <t>114,99</t>
  </si>
  <si>
    <t>26,43</t>
  </si>
  <si>
    <t>21,12</t>
  </si>
  <si>
    <t>16,86</t>
  </si>
  <si>
    <t>29,63</t>
  </si>
  <si>
    <t>46,60</t>
  </si>
  <si>
    <t>33,36</t>
  </si>
  <si>
    <t>50,55</t>
  </si>
  <si>
    <t>43,56</t>
  </si>
  <si>
    <t>38,13</t>
  </si>
  <si>
    <t>49,94</t>
  </si>
  <si>
    <t>39,05</t>
  </si>
  <si>
    <t>31,56</t>
  </si>
  <si>
    <t>38,75</t>
  </si>
  <si>
    <t>35,16</t>
  </si>
  <si>
    <t>46,22</t>
  </si>
  <si>
    <t>58,03</t>
  </si>
  <si>
    <t>67,03</t>
  </si>
  <si>
    <t>47,91</t>
  </si>
  <si>
    <t>109,13</t>
  </si>
  <si>
    <t>89,18</t>
  </si>
  <si>
    <t>61,55</t>
  </si>
  <si>
    <t>34,64</t>
  </si>
  <si>
    <t>30,20</t>
  </si>
  <si>
    <t>60,63</t>
  </si>
  <si>
    <t>85,38</t>
  </si>
  <si>
    <t>96,06</t>
  </si>
  <si>
    <t>81,53</t>
  </si>
  <si>
    <t>28,18</t>
  </si>
  <si>
    <t>27,51</t>
  </si>
  <si>
    <t>394,76</t>
  </si>
  <si>
    <t>78,57</t>
  </si>
  <si>
    <t>265,26</t>
  </si>
  <si>
    <t>70,05</t>
  </si>
  <si>
    <t>111,82</t>
  </si>
  <si>
    <t>139,18</t>
  </si>
  <si>
    <t>59,45</t>
  </si>
  <si>
    <t>80,76</t>
  </si>
  <si>
    <t>104,28</t>
  </si>
  <si>
    <t>182,03</t>
  </si>
  <si>
    <t>155,35</t>
  </si>
  <si>
    <t>20,83</t>
  </si>
  <si>
    <t>32,34</t>
  </si>
  <si>
    <t>71,86</t>
  </si>
  <si>
    <t>493,17</t>
  </si>
  <si>
    <t>455,98</t>
  </si>
  <si>
    <t>55,67</t>
  </si>
  <si>
    <t>66,58</t>
  </si>
  <si>
    <t>63,60</t>
  </si>
  <si>
    <t>76,65</t>
  </si>
  <si>
    <t>86,29</t>
  </si>
  <si>
    <t>81,81</t>
  </si>
  <si>
    <t>64,71</t>
  </si>
  <si>
    <t>28,14</t>
  </si>
  <si>
    <t>86,68</t>
  </si>
  <si>
    <t>93,28</t>
  </si>
  <si>
    <t>112,72</t>
  </si>
  <si>
    <t>107,13</t>
  </si>
  <si>
    <t>33,91</t>
  </si>
  <si>
    <t>38,82</t>
  </si>
  <si>
    <t>123,68</t>
  </si>
  <si>
    <t>133,81</t>
  </si>
  <si>
    <t>76,63</t>
  </si>
  <si>
    <t>35,31</t>
  </si>
  <si>
    <t>38,52</t>
  </si>
  <si>
    <t>93,85</t>
  </si>
  <si>
    <t>100,45</t>
  </si>
  <si>
    <t>35,55</t>
  </si>
  <si>
    <t>97,48</t>
  </si>
  <si>
    <t>108,80</t>
  </si>
  <si>
    <t>116,92</t>
  </si>
  <si>
    <t>26,21</t>
  </si>
  <si>
    <t>57,62</t>
  </si>
  <si>
    <t>62,13</t>
  </si>
  <si>
    <t>140,06</t>
  </si>
  <si>
    <t>149,36</t>
  </si>
  <si>
    <t>150,57</t>
  </si>
  <si>
    <t>160,70</t>
  </si>
  <si>
    <t>66,65</t>
  </si>
  <si>
    <t>169,87</t>
  </si>
  <si>
    <t>181,52</t>
  </si>
  <si>
    <t>57,44</t>
  </si>
  <si>
    <t>135,37</t>
  </si>
  <si>
    <t>61,04</t>
  </si>
  <si>
    <t>145,90</t>
  </si>
  <si>
    <t>156,03</t>
  </si>
  <si>
    <t>67,61</t>
  </si>
  <si>
    <t>165,18</t>
  </si>
  <si>
    <t>30,23</t>
  </si>
  <si>
    <t>26,40</t>
  </si>
  <si>
    <t>16,05</t>
  </si>
  <si>
    <t>18,11</t>
  </si>
  <si>
    <t>22,21</t>
  </si>
  <si>
    <t>13,63</t>
  </si>
  <si>
    <t>24,33</t>
  </si>
  <si>
    <t>30,26</t>
  </si>
  <si>
    <t>14,23</t>
  </si>
  <si>
    <t>21,32</t>
  </si>
  <si>
    <t>24,35</t>
  </si>
  <si>
    <t>30,42</t>
  </si>
  <si>
    <t>31,04</t>
  </si>
  <si>
    <t>19,77</t>
  </si>
  <si>
    <t>59,54</t>
  </si>
  <si>
    <t>58,80</t>
  </si>
  <si>
    <t>19,21</t>
  </si>
  <si>
    <t>36,40</t>
  </si>
  <si>
    <t>64,78</t>
  </si>
  <si>
    <t>45,66</t>
  </si>
  <si>
    <t>52,56</t>
  </si>
  <si>
    <t>62,37</t>
  </si>
  <si>
    <t>115,52</t>
  </si>
  <si>
    <t>66,62</t>
  </si>
  <si>
    <t>39,65</t>
  </si>
  <si>
    <t>82,77</t>
  </si>
  <si>
    <t>45,42</t>
  </si>
  <si>
    <t>57,65</t>
  </si>
  <si>
    <t>59,86</t>
  </si>
  <si>
    <t>83,55</t>
  </si>
  <si>
    <t>63,49</t>
  </si>
  <si>
    <t>99,72</t>
  </si>
  <si>
    <t>69,03</t>
  </si>
  <si>
    <t>72,76</t>
  </si>
  <si>
    <t>115,87</t>
  </si>
  <si>
    <t>99,36</t>
  </si>
  <si>
    <t>103,47</t>
  </si>
  <si>
    <t>148,29</t>
  </si>
  <si>
    <t>78,73</t>
  </si>
  <si>
    <t>52,29</t>
  </si>
  <si>
    <t>97,91</t>
  </si>
  <si>
    <t>166,85</t>
  </si>
  <si>
    <t>114,20</t>
  </si>
  <si>
    <t>160,60</t>
  </si>
  <si>
    <t>108,88</t>
  </si>
  <si>
    <t>172,92</t>
  </si>
  <si>
    <t>118,17</t>
  </si>
  <si>
    <t>111,56</t>
  </si>
  <si>
    <t>169,63</t>
  </si>
  <si>
    <t>123,73</t>
  </si>
  <si>
    <t>158,76</t>
  </si>
  <si>
    <t>113,81</t>
  </si>
  <si>
    <t>180,04</t>
  </si>
  <si>
    <t>127,39</t>
  </si>
  <si>
    <t>172,87</t>
  </si>
  <si>
    <t>121,15</t>
  </si>
  <si>
    <t>186,13</t>
  </si>
  <si>
    <t>131,37</t>
  </si>
  <si>
    <t>177,65</t>
  </si>
  <si>
    <t>123,81</t>
  </si>
  <si>
    <t>182,83</t>
  </si>
  <si>
    <t>136,95</t>
  </si>
  <si>
    <t>171,03</t>
  </si>
  <si>
    <t>126,06</t>
  </si>
  <si>
    <t>120,54</t>
  </si>
  <si>
    <t>137,75</t>
  </si>
  <si>
    <t>167,27</t>
  </si>
  <si>
    <t>154,49</t>
  </si>
  <si>
    <t>162,51</t>
  </si>
  <si>
    <t>192,84</t>
  </si>
  <si>
    <t>50,29</t>
  </si>
  <si>
    <t>56,89</t>
  </si>
  <si>
    <t>187,94</t>
  </si>
  <si>
    <t>174,36</t>
  </si>
  <si>
    <t>182,38</t>
  </si>
  <si>
    <t>215,46</t>
  </si>
  <si>
    <t>50,62</t>
  </si>
  <si>
    <t>40,91</t>
  </si>
  <si>
    <t>83,42</t>
  </si>
  <si>
    <t>70,40</t>
  </si>
  <si>
    <t>73,41</t>
  </si>
  <si>
    <t>34,76</t>
  </si>
  <si>
    <t>36,57</t>
  </si>
  <si>
    <t>67,28</t>
  </si>
  <si>
    <t>76,43</t>
  </si>
  <si>
    <t>78,10</t>
  </si>
  <si>
    <t>FORRO EM RÉGUAS DE PVC, FRISADO, PARA AMBIENTES RESIDENCIAIS, INCLUSIVE ESTRUTURA DE FIXAÇÃO. AF_05/2017_P</t>
  </si>
  <si>
    <t>FORRO EM RÉGUAS DE PVC, FRISADO, PARA AMBIENTES COMERCIAIS, INCLUSIVE ESTRUTURA DE FIXAÇÃO. AF_05/2017_P</t>
  </si>
  <si>
    <t>FORRO EM RÉGUAS DE PVC, LISO, PARA AMBIENTES RESIDENCIAIS, INCLUSIVE ESTRUTURA DE FIXAÇÃO. AF_05/2017_P</t>
  </si>
  <si>
    <t>FORRO DE PVC, LISO, PARA AMBIENTES COMERCIAIS, INCLUSIVE ESTRUTURA DE FIXAÇÃO. AF_05/2017_P</t>
  </si>
  <si>
    <t>96,89</t>
  </si>
  <si>
    <t>54,24</t>
  </si>
  <si>
    <t>188,76</t>
  </si>
  <si>
    <t>172,21</t>
  </si>
  <si>
    <t>127,31</t>
  </si>
  <si>
    <t>480,82</t>
  </si>
  <si>
    <t>460,20</t>
  </si>
  <si>
    <t>280,12</t>
  </si>
  <si>
    <t>301,57</t>
  </si>
  <si>
    <t>284,58</t>
  </si>
  <si>
    <t>279,87</t>
  </si>
  <si>
    <t>339,20</t>
  </si>
  <si>
    <t>326,83</t>
  </si>
  <si>
    <t>322,62</t>
  </si>
  <si>
    <t>338,25</t>
  </si>
  <si>
    <t>322,31</t>
  </si>
  <si>
    <t>327,12</t>
  </si>
  <si>
    <t>309,92</t>
  </si>
  <si>
    <t>425,37</t>
  </si>
  <si>
    <t>412,77</t>
  </si>
  <si>
    <t>379,32</t>
  </si>
  <si>
    <t>369,12</t>
  </si>
  <si>
    <t>352,35</t>
  </si>
  <si>
    <t>341,83</t>
  </si>
  <si>
    <t>328,08</t>
  </si>
  <si>
    <t>319,26</t>
  </si>
  <si>
    <t>254,52</t>
  </si>
  <si>
    <t>248,43</t>
  </si>
  <si>
    <t>311,13</t>
  </si>
  <si>
    <t>305,86</t>
  </si>
  <si>
    <t>281,51</t>
  </si>
  <si>
    <t>271,93</t>
  </si>
  <si>
    <t>1.800,43</t>
  </si>
  <si>
    <t>1.801,38</t>
  </si>
  <si>
    <t>1.859,57</t>
  </si>
  <si>
    <t>1.848,32</t>
  </si>
  <si>
    <t>1.824,36</t>
  </si>
  <si>
    <t>1.819,08</t>
  </si>
  <si>
    <t>296,88</t>
  </si>
  <si>
    <t>264,15</t>
  </si>
  <si>
    <t>319,56</t>
  </si>
  <si>
    <t>284,20</t>
  </si>
  <si>
    <t>358,99</t>
  </si>
  <si>
    <t>323,99</t>
  </si>
  <si>
    <t>332,69</t>
  </si>
  <si>
    <t>306,86</t>
  </si>
  <si>
    <t>335,59</t>
  </si>
  <si>
    <t>316,40</t>
  </si>
  <si>
    <t>320,41</t>
  </si>
  <si>
    <t>307,00</t>
  </si>
  <si>
    <t>493,97</t>
  </si>
  <si>
    <t>415,37</t>
  </si>
  <si>
    <t>428,19</t>
  </si>
  <si>
    <t>377,55</t>
  </si>
  <si>
    <t>356,59</t>
  </si>
  <si>
    <t>376,84</t>
  </si>
  <si>
    <t>342,18</t>
  </si>
  <si>
    <t>350,97</t>
  </si>
  <si>
    <t>306,26</t>
  </si>
  <si>
    <t>282,13</t>
  </si>
  <si>
    <t>249,16</t>
  </si>
  <si>
    <t>361,92</t>
  </si>
  <si>
    <t>316,05</t>
  </si>
  <si>
    <t>294,73</t>
  </si>
  <si>
    <t>311,05</t>
  </si>
  <si>
    <t>273,82</t>
  </si>
  <si>
    <t>265,07</t>
  </si>
  <si>
    <t>1.777,73</t>
  </si>
  <si>
    <t>1.761,25</t>
  </si>
  <si>
    <t>1.847,56</t>
  </si>
  <si>
    <t>1.821,37</t>
  </si>
  <si>
    <t>1.816,29</t>
  </si>
  <si>
    <t>1.816,49</t>
  </si>
  <si>
    <t>1.782,57</t>
  </si>
  <si>
    <t>354,63</t>
  </si>
  <si>
    <t>369,44</t>
  </si>
  <si>
    <t>412,52</t>
  </si>
  <si>
    <t>405,96</t>
  </si>
  <si>
    <t>413,95</t>
  </si>
  <si>
    <t>392,63</t>
  </si>
  <si>
    <t>497,83</t>
  </si>
  <si>
    <t>453,62</t>
  </si>
  <si>
    <t>423,91</t>
  </si>
  <si>
    <t>398,85</t>
  </si>
  <si>
    <t>336,88</t>
  </si>
  <si>
    <t>391,29</t>
  </si>
  <si>
    <t>1.867,10</t>
  </si>
  <si>
    <t>1.921,06</t>
  </si>
  <si>
    <t>1.889,45</t>
  </si>
  <si>
    <t>1.352,70</t>
  </si>
  <si>
    <t>1.352,07</t>
  </si>
  <si>
    <t>1.738,73</t>
  </si>
  <si>
    <t>1.737,49</t>
  </si>
  <si>
    <t>1.736,34</t>
  </si>
  <si>
    <t>4.140,66</t>
  </si>
  <si>
    <t>4.162,86</t>
  </si>
  <si>
    <t>4.175,81</t>
  </si>
  <si>
    <t>6.564,19</t>
  </si>
  <si>
    <t>6.648,85</t>
  </si>
  <si>
    <t>5.160,30</t>
  </si>
  <si>
    <t>5.224,73</t>
  </si>
  <si>
    <t>1.492,33</t>
  </si>
  <si>
    <t>1.890,67</t>
  </si>
  <si>
    <t>6.811,81</t>
  </si>
  <si>
    <t>5.395,36</t>
  </si>
  <si>
    <t>4.275,95</t>
  </si>
  <si>
    <t>4.289,38</t>
  </si>
  <si>
    <t>1.369,73</t>
  </si>
  <si>
    <t>1.360,99</t>
  </si>
  <si>
    <t>843,74</t>
  </si>
  <si>
    <t>317,78</t>
  </si>
  <si>
    <t>377,09</t>
  </si>
  <si>
    <t>330,20</t>
  </si>
  <si>
    <t>393,52</t>
  </si>
  <si>
    <t>293,58</t>
  </si>
  <si>
    <t>359,20</t>
  </si>
  <si>
    <t>321,43</t>
  </si>
  <si>
    <t>519,30</t>
  </si>
  <si>
    <t>33,53</t>
  </si>
  <si>
    <t>45,53</t>
  </si>
  <si>
    <t>12,42</t>
  </si>
  <si>
    <t>19,32</t>
  </si>
  <si>
    <t>34,50</t>
  </si>
  <si>
    <t>69,49</t>
  </si>
  <si>
    <t>106,41</t>
  </si>
  <si>
    <t>143,33</t>
  </si>
  <si>
    <t>127,05</t>
  </si>
  <si>
    <t>33,09</t>
  </si>
  <si>
    <t>35,21</t>
  </si>
  <si>
    <t>64,07</t>
  </si>
  <si>
    <t>356,82</t>
  </si>
  <si>
    <t>94,76</t>
  </si>
  <si>
    <t>113,77</t>
  </si>
  <si>
    <t>170,15</t>
  </si>
  <si>
    <t>256,05</t>
  </si>
  <si>
    <t>326,22</t>
  </si>
  <si>
    <t>15,99</t>
  </si>
  <si>
    <t>1.225,11</t>
  </si>
  <si>
    <t>39,71</t>
  </si>
  <si>
    <t>179,40</t>
  </si>
  <si>
    <t>201,50</t>
  </si>
  <si>
    <t>263,50</t>
  </si>
  <si>
    <t>211,83</t>
  </si>
  <si>
    <t>67,08</t>
  </si>
  <si>
    <t>420,64</t>
  </si>
  <si>
    <t>210,32</t>
  </si>
  <si>
    <t>115,67</t>
  </si>
  <si>
    <t>105,16</t>
  </si>
  <si>
    <t>92,01</t>
  </si>
  <si>
    <t>47,31</t>
  </si>
  <si>
    <t>152,47</t>
  </si>
  <si>
    <t>199,79</t>
  </si>
  <si>
    <t>36,80</t>
  </si>
  <si>
    <t>42,05</t>
  </si>
  <si>
    <t>220,83</t>
  </si>
  <si>
    <t>120,92</t>
  </si>
  <si>
    <t>136,70</t>
  </si>
  <si>
    <t>147,21</t>
  </si>
  <si>
    <t>31,54</t>
  </si>
  <si>
    <t>131,45</t>
  </si>
  <si>
    <t>94,63</t>
  </si>
  <si>
    <t>678,27</t>
  </si>
  <si>
    <t>141,96</t>
  </si>
  <si>
    <t>63,09</t>
  </si>
  <si>
    <t>76,23</t>
  </si>
  <si>
    <t>26,29</t>
  </si>
  <si>
    <t>107,90</t>
  </si>
  <si>
    <t>628,48</t>
  </si>
  <si>
    <t>284,92</t>
  </si>
  <si>
    <t>456,70</t>
  </si>
  <si>
    <t>16,45</t>
  </si>
  <si>
    <t>307,01</t>
  </si>
  <si>
    <t>176,10</t>
  </si>
  <si>
    <t>105,53</t>
  </si>
  <si>
    <t>83,25</t>
  </si>
  <si>
    <t>72,82</t>
  </si>
  <si>
    <t>14,32</t>
  </si>
  <si>
    <t>26,86</t>
  </si>
  <si>
    <t>15,44</t>
  </si>
  <si>
    <t>16,88</t>
  </si>
  <si>
    <t>28,97</t>
  </si>
  <si>
    <t>21,64</t>
  </si>
  <si>
    <t>92,20</t>
  </si>
  <si>
    <t>204,97</t>
  </si>
  <si>
    <t>2.412,28</t>
  </si>
  <si>
    <t>3.846,98</t>
  </si>
  <si>
    <t>3.265,29</t>
  </si>
  <si>
    <t>5.380,68</t>
  </si>
  <si>
    <t>3.231,99</t>
  </si>
  <si>
    <t>2.753,19</t>
  </si>
  <si>
    <t>2.653,64</t>
  </si>
  <si>
    <t>12.303,67</t>
  </si>
  <si>
    <t>2.732,37</t>
  </si>
  <si>
    <t>15.474,25</t>
  </si>
  <si>
    <t>20.301,30</t>
  </si>
  <si>
    <t>11.587,46</t>
  </si>
  <si>
    <t>13.284,61</t>
  </si>
  <si>
    <t>15.723,49</t>
  </si>
  <si>
    <t>3.516,74</t>
  </si>
  <si>
    <t>4.968,93</t>
  </si>
  <si>
    <t>2.757,52</t>
  </si>
  <si>
    <t>73884/008</t>
  </si>
  <si>
    <t>74214/002</t>
  </si>
  <si>
    <t>74130/02</t>
  </si>
  <si>
    <t>73774/001</t>
  </si>
  <si>
    <t>73909/001</t>
  </si>
  <si>
    <t>74229/001</t>
  </si>
  <si>
    <t>74065/02</t>
  </si>
  <si>
    <t>73937/001</t>
  </si>
  <si>
    <t>73937/003</t>
  </si>
  <si>
    <t>73937/005</t>
  </si>
  <si>
    <t>(0,40*0,40*0,30)*6</t>
  </si>
  <si>
    <t>(0,40*0,40*0,80)</t>
  </si>
  <si>
    <t>0,30*0,30*0,50</t>
  </si>
  <si>
    <t>0,40*0,40*0,80</t>
  </si>
  <si>
    <t>MEMÓRIA DE CÁLCULO - BALANÇO</t>
  </si>
  <si>
    <t>(0,40*0,40*0,60)*4</t>
  </si>
  <si>
    <t>AMM CIV 074</t>
  </si>
  <si>
    <t>AMM CIV 075</t>
  </si>
  <si>
    <t>SINAPI OU COT. MERCADO</t>
  </si>
  <si>
    <t>MESTRE DE OBRAS:                                               2,5H*4 DIAS*4SEM*2MESES</t>
  </si>
  <si>
    <t>2,50*1,25</t>
  </si>
  <si>
    <t xml:space="preserve">M </t>
  </si>
  <si>
    <t>PLACA DE OBRA EM CHAPA DE ACO GALVANIZADO DE *2,0 X1,125* M</t>
  </si>
  <si>
    <t>PROP:</t>
  </si>
  <si>
    <t>PREFEITURA MUNICIPAL DE APIACÁS - MT</t>
  </si>
  <si>
    <t xml:space="preserve">APIACÁS - MT, 23 DE ABRIL DE 2019 </t>
  </si>
  <si>
    <t>_________________________________</t>
  </si>
  <si>
    <t>JEAN GARATTINI VIZZOTTO</t>
  </si>
  <si>
    <t>ENG. CIVIL CREA MT 035714</t>
  </si>
  <si>
    <t>_____________________________</t>
  </si>
  <si>
    <t>_______________________________</t>
  </si>
  <si>
    <t>CREA MT 035714</t>
  </si>
  <si>
    <t>PREFEITURA MUNICIPAL DE APIACÁS                                                                                                CNPJ: 01.321.850/0001-54</t>
  </si>
  <si>
    <t>QCI - QUADRO DE COMPOSIÇÃO DE INVESTIMENTO</t>
  </si>
  <si>
    <t>INVESTIMENTO TOTAL</t>
  </si>
  <si>
    <t>RECURSO PRÓPRIO</t>
  </si>
  <si>
    <t>PISOS</t>
  </si>
  <si>
    <t>COMP 01</t>
  </si>
  <si>
    <t>COMP 02</t>
  </si>
  <si>
    <t>COMP 03</t>
  </si>
  <si>
    <t xml:space="preserve">UND </t>
  </si>
  <si>
    <t>7.1</t>
  </si>
  <si>
    <t>5.0</t>
  </si>
  <si>
    <t>5.1</t>
  </si>
  <si>
    <t>5.2</t>
  </si>
  <si>
    <t>5.3</t>
  </si>
  <si>
    <t>SINAPI/SINFRA ou Cot. De Mercado</t>
  </si>
  <si>
    <t>LASTRO DE CONCRETO MAGRO, APLICADO EM PISOS OU RADIERS, ESPESSURA DE 5 CM. AF_07/2016</t>
  </si>
  <si>
    <t>6.0</t>
  </si>
  <si>
    <t>6.2</t>
  </si>
  <si>
    <t>7.0</t>
  </si>
  <si>
    <t xml:space="preserve">MARCONDES E MARCONDES </t>
  </si>
  <si>
    <t>05.991.154.0001/06</t>
  </si>
  <si>
    <t>98421-9287</t>
  </si>
  <si>
    <t xml:space="preserve">RENAN </t>
  </si>
  <si>
    <t>VIDRAÇARIA E METALURGICA RECANTO</t>
  </si>
  <si>
    <t>20.939.860.0001/00</t>
  </si>
  <si>
    <t>98418-0660</t>
  </si>
  <si>
    <t>8.0</t>
  </si>
  <si>
    <t>8.1</t>
  </si>
  <si>
    <t>5.4</t>
  </si>
  <si>
    <t>5.5</t>
  </si>
  <si>
    <t>PREFEITURA MUNICIPAL DE APIACÁS - MT - CNPJ: 01.321.850/0001-54</t>
  </si>
  <si>
    <t>PREFEITURA MUNICIPAL DE APIACÁS - MT CNPJ: 01.321.850/0001-54</t>
  </si>
  <si>
    <t>CNPJ: 01.321.850/0001-54</t>
  </si>
  <si>
    <t>________________________________</t>
  </si>
  <si>
    <t>ENG. CIVIL: JEAN GARATTINI VIZZOTTO</t>
  </si>
  <si>
    <t>CREA: MT/035714</t>
  </si>
  <si>
    <t>AMPLIAÇÃO E REFORMA NA ESCOLA MUNICIPAL DE EDUCAÇÃO INFANTIL</t>
  </si>
  <si>
    <t>AV. GOVERNADOR J. CAMPOS,LOTE LP SW1B, QUADRA C9,BAIRRO UNIÃO</t>
  </si>
  <si>
    <t>ÁREA TOTAL : 630,68 M²</t>
  </si>
  <si>
    <r>
      <t xml:space="preserve">Ref.: Tabela de Serviços
</t>
    </r>
    <r>
      <rPr>
        <sz val="10"/>
        <color indexed="10"/>
        <rFont val="Arial"/>
        <family val="2"/>
      </rPr>
      <t>SINAPI (OUTUBRO/2019)                                                           COM DESONERAÇÃO</t>
    </r>
    <r>
      <rPr>
        <sz val="10"/>
        <rFont val="Arial"/>
        <family val="2"/>
      </rPr>
      <t xml:space="preserve">
e/ou composições PiniTCPO</t>
    </r>
  </si>
  <si>
    <t>I N F R A E S T R U T U R A</t>
  </si>
  <si>
    <t>CONCRETO FCK = 25MPA, TRAÇO 1:2,3:2,7 (CIMENTO/ AREIA MÉDIA/ BRITA 1) - PREPARO MECÂNICO COM BETONEIRA 400 L. AF_07/2016</t>
  </si>
  <si>
    <t>M³</t>
  </si>
  <si>
    <t>MOVIMENTO DE TERRA</t>
  </si>
  <si>
    <t>ESCAVAÇÃO MANUAL DE VALA COM PROFUNDIDADE MENOR OU IGUAL A 1,30 M. AF_03/2016</t>
  </si>
  <si>
    <t>SORRISO</t>
  </si>
  <si>
    <t xml:space="preserve">COBERTURA DE ESTRUTURA METÁLICA EM POLICARBONATO 8mm - Incluso Fornecimento e Instalação </t>
  </si>
  <si>
    <t xml:space="preserve">COBERTURA </t>
  </si>
  <si>
    <t>COBERTURA DE ESTRUTURA METÁLICA EM POLICARBONATO 8mm - Incluso Fornecimento e Instalaçã</t>
  </si>
  <si>
    <t>CALHA EM CHAPA DE AÇO GALVANIZADO NÚMERO 24, DESENVOLVIMENTO DE 100 CM, INCLUSO TRANSPORTE VERTICAL. AF_07/2019</t>
  </si>
  <si>
    <t xml:space="preserve">M  </t>
  </si>
  <si>
    <t>6.1</t>
  </si>
  <si>
    <t>APIACÁS - MT, 16 DE DEZEMBRO DE 2019</t>
  </si>
  <si>
    <t xml:space="preserve">APIACÁS - MT, 16 DE DEZEMBRO DE 2019 </t>
  </si>
  <si>
    <t>RETIRADA</t>
  </si>
</sst>
</file>

<file path=xl/styles.xml><?xml version="1.0" encoding="utf-8"?>
<styleSheet xmlns="http://schemas.openxmlformats.org/spreadsheetml/2006/main" xmlns:mc="http://schemas.openxmlformats.org/markup-compatibility/2006" xmlns:x14ac="http://schemas.microsoft.com/office/spreadsheetml/2009/9/ac" mc:Ignorable="x14ac">
  <numFmts count="30">
    <numFmt numFmtId="8" formatCode="&quot;R$&quot;\ #,##0.00;[Red]\-&quot;R$&quot;\ #,##0.00"/>
    <numFmt numFmtId="44" formatCode="_-&quot;R$&quot;\ * #,##0.00_-;\-&quot;R$&quot;\ * #,##0.00_-;_-&quot;R$&quot;\ * &quot;-&quot;??_-;_-@_-"/>
    <numFmt numFmtId="43" formatCode="_-* #,##0.00_-;\-* #,##0.00_-;_-* &quot;-&quot;??_-;_-@_-"/>
    <numFmt numFmtId="164" formatCode="_(&quot;R$ &quot;* #,##0.00_);_(&quot;R$ &quot;* \(#,##0.00\);_(&quot;R$ &quot;* &quot;-&quot;??_);_(@_)"/>
    <numFmt numFmtId="165" formatCode="_(* #,##0.00_);_(* \(#,##0.00\);_(* &quot;-&quot;??_);_(@_)"/>
    <numFmt numFmtId="166" formatCode="0.000"/>
    <numFmt numFmtId="167" formatCode="0.0000"/>
    <numFmt numFmtId="168" formatCode="0.0000000"/>
    <numFmt numFmtId="169" formatCode="_-* #,##0.00\ _€_-;\-* #,##0.00\ _€_-;_-* &quot;-&quot;??\ _€_-;_-@_-"/>
    <numFmt numFmtId="170" formatCode="#\,##0."/>
    <numFmt numFmtId="171" formatCode="_(&quot;$&quot;* #,##0_);_(&quot;$&quot;* \(#,##0\);_(&quot;$&quot;* &quot;-&quot;_);_(@_)"/>
    <numFmt numFmtId="172" formatCode="_(&quot;$&quot;* #,##0.00_);_(&quot;$&quot;* \(#,##0.00\);_(&quot;$&quot;* &quot;-&quot;??_);_(@_)"/>
    <numFmt numFmtId="173" formatCode="\$#."/>
    <numFmt numFmtId="174" formatCode="#,##0.00&quot; &quot;;&quot; (&quot;#,##0.00&quot;)&quot;;&quot; -&quot;#&quot; &quot;;@&quot; &quot;"/>
    <numFmt numFmtId="175" formatCode="#,##0.00&quot; &quot;;&quot;-&quot;#,##0.00&quot; &quot;;&quot; -&quot;#&quot; &quot;;@&quot; &quot;"/>
    <numFmt numFmtId="176" formatCode="#.00"/>
    <numFmt numFmtId="177" formatCode="0.00_)"/>
    <numFmt numFmtId="178" formatCode="%#.00"/>
    <numFmt numFmtId="179" formatCode="#\,##0.00"/>
    <numFmt numFmtId="180" formatCode="[$R$-416]&quot; &quot;#,##0.00;[Red]&quot;-&quot;[$R$-416]&quot; &quot;#,##0.00"/>
    <numFmt numFmtId="181" formatCode="#,"/>
    <numFmt numFmtId="182" formatCode="_(* #,##0_);_(* \(#,##0\);_(* &quot;-&quot;_);_(@_)"/>
    <numFmt numFmtId="183" formatCode="_([$€-2]* #,##0.00_);_([$€-2]* \(#,##0.00\);_([$€-2]* &quot;-&quot;??_)"/>
    <numFmt numFmtId="184" formatCode="&quot;Verdadeiro&quot;;&quot;Verdadeiro&quot;;&quot;Falso&quot;"/>
    <numFmt numFmtId="185" formatCode="[$€]#,##0.00_);[Red]\([$€]#,##0.00\)"/>
    <numFmt numFmtId="186" formatCode="#,##0.000_);\(#,##0.000\)"/>
    <numFmt numFmtId="187" formatCode="[$R$ -416]#,##0.00"/>
    <numFmt numFmtId="188" formatCode="#,##0.000"/>
    <numFmt numFmtId="189" formatCode="&quot;R$&quot;\ #,##0.00"/>
    <numFmt numFmtId="190" formatCode="_-[$R$-416]\ * #,##0.00_-;\-[$R$-416]\ * #,##0.00_-;_-[$R$-416]\ * &quot;-&quot;??_-;_-@_-"/>
  </numFmts>
  <fonts count="147">
    <font>
      <sz val="11"/>
      <color theme="1"/>
      <name val="Calibri"/>
      <family val="2"/>
      <scheme val="minor"/>
    </font>
    <font>
      <sz val="11"/>
      <color theme="1"/>
      <name val="Calibri"/>
      <family val="2"/>
      <scheme val="minor"/>
    </font>
    <font>
      <sz val="12"/>
      <color theme="1"/>
      <name val="Arial"/>
      <family val="2"/>
    </font>
    <font>
      <b/>
      <sz val="12"/>
      <name val="Arial"/>
      <family val="2"/>
    </font>
    <font>
      <sz val="12"/>
      <name val="Arial"/>
      <family val="2"/>
    </font>
    <font>
      <sz val="10"/>
      <name val="Arial"/>
      <family val="2"/>
    </font>
    <font>
      <sz val="11"/>
      <color indexed="8"/>
      <name val="Calibri"/>
      <family val="2"/>
    </font>
    <font>
      <sz val="10"/>
      <name val="Arial"/>
      <family val="2"/>
    </font>
    <font>
      <sz val="9"/>
      <color indexed="10"/>
      <name val="Geneva"/>
      <family val="2"/>
    </font>
    <font>
      <u/>
      <sz val="10"/>
      <color indexed="12"/>
      <name val="Arial"/>
      <family val="2"/>
    </font>
    <font>
      <u/>
      <sz val="10"/>
      <color theme="10"/>
      <name val="Arial"/>
      <family val="2"/>
    </font>
    <font>
      <sz val="1"/>
      <name val="Arial"/>
      <family val="2"/>
    </font>
    <font>
      <b/>
      <sz val="20"/>
      <name val="Arial"/>
      <family val="2"/>
    </font>
    <font>
      <sz val="14"/>
      <name val="Arial"/>
      <family val="2"/>
    </font>
    <font>
      <b/>
      <sz val="14"/>
      <name val="Arial"/>
      <family val="2"/>
    </font>
    <font>
      <sz val="3"/>
      <name val="Arial"/>
      <family val="2"/>
    </font>
    <font>
      <b/>
      <sz val="21.5"/>
      <name val="Arial"/>
      <family val="2"/>
    </font>
    <font>
      <b/>
      <sz val="11"/>
      <name val="Arial"/>
      <family val="2"/>
    </font>
    <font>
      <b/>
      <sz val="10"/>
      <name val="Arial"/>
      <family val="2"/>
    </font>
    <font>
      <b/>
      <sz val="8"/>
      <name val="Arial"/>
      <family val="2"/>
    </font>
    <font>
      <sz val="30"/>
      <name val="Arial"/>
      <family val="2"/>
    </font>
    <font>
      <b/>
      <sz val="10"/>
      <color indexed="10"/>
      <name val="Arial"/>
      <family val="2"/>
    </font>
    <font>
      <b/>
      <sz val="30"/>
      <color rgb="FFFF0000"/>
      <name val="Arial"/>
      <family val="2"/>
    </font>
    <font>
      <b/>
      <sz val="30"/>
      <name val="Arial"/>
      <family val="2"/>
    </font>
    <font>
      <b/>
      <sz val="9"/>
      <name val="Arial"/>
      <family val="2"/>
    </font>
    <font>
      <b/>
      <sz val="3"/>
      <name val="Arial"/>
      <family val="2"/>
    </font>
    <font>
      <b/>
      <sz val="18"/>
      <name val="Arial"/>
      <family val="2"/>
    </font>
    <font>
      <sz val="10"/>
      <color indexed="10"/>
      <name val="Arial"/>
      <family val="2"/>
    </font>
    <font>
      <b/>
      <sz val="1"/>
      <name val="Arial"/>
      <family val="2"/>
    </font>
    <font>
      <b/>
      <sz val="14"/>
      <color theme="0"/>
      <name val="Arial"/>
      <family val="2"/>
    </font>
    <font>
      <b/>
      <sz val="12"/>
      <color theme="1"/>
      <name val="Calibri"/>
      <family val="2"/>
      <scheme val="minor"/>
    </font>
    <font>
      <sz val="48"/>
      <name val="Arial"/>
      <family val="2"/>
    </font>
    <font>
      <sz val="11"/>
      <name val="Arial"/>
      <family val="2"/>
    </font>
    <font>
      <sz val="10"/>
      <color rgb="FFFF0000"/>
      <name val="Arial"/>
      <family val="2"/>
    </font>
    <font>
      <b/>
      <sz val="1.5"/>
      <name val="Arial"/>
      <family val="2"/>
    </font>
    <font>
      <sz val="1.5"/>
      <color theme="1"/>
      <name val="Calibri"/>
      <family val="2"/>
      <scheme val="minor"/>
    </font>
    <font>
      <sz val="12"/>
      <color indexed="8"/>
      <name val="Arial"/>
      <family val="2"/>
    </font>
    <font>
      <sz val="8"/>
      <name val="Arial"/>
      <family val="2"/>
    </font>
    <font>
      <sz val="10"/>
      <color indexed="8"/>
      <name val="Arial"/>
      <family val="2"/>
    </font>
    <font>
      <u/>
      <sz val="11"/>
      <color theme="10"/>
      <name val="Calibri"/>
      <family val="2"/>
      <scheme val="minor"/>
    </font>
    <font>
      <sz val="10"/>
      <color indexed="8"/>
      <name val="MS Sans Serif"/>
      <family val="2"/>
    </font>
    <font>
      <sz val="10"/>
      <color rgb="FF000000"/>
      <name val="Arial1"/>
    </font>
    <font>
      <sz val="1"/>
      <color indexed="8"/>
      <name val="Courier"/>
      <family val="3"/>
    </font>
    <font>
      <sz val="11"/>
      <color rgb="FF000000"/>
      <name val="Calibri"/>
      <family val="2"/>
    </font>
    <font>
      <u/>
      <sz val="6"/>
      <color indexed="36"/>
      <name val="MS Sans Serif"/>
      <family val="2"/>
    </font>
    <font>
      <b/>
      <i/>
      <sz val="16"/>
      <color rgb="FF000000"/>
      <name val="Arial"/>
      <family val="2"/>
    </font>
    <font>
      <u/>
      <sz val="11"/>
      <color indexed="12"/>
      <name val="Arial"/>
      <family val="2"/>
    </font>
    <font>
      <sz val="10"/>
      <name val="Courier"/>
      <family val="3"/>
    </font>
    <font>
      <sz val="12"/>
      <name val="Times New Roman"/>
      <family val="1"/>
    </font>
    <font>
      <sz val="11"/>
      <color rgb="FF000000"/>
      <name val="Arial"/>
      <family val="2"/>
    </font>
    <font>
      <sz val="11"/>
      <color indexed="8"/>
      <name val="Arial"/>
      <family val="2"/>
    </font>
    <font>
      <b/>
      <i/>
      <sz val="16"/>
      <name val="Helv"/>
    </font>
    <font>
      <sz val="10"/>
      <name val="Times New Roman"/>
      <family val="1"/>
    </font>
    <font>
      <b/>
      <i/>
      <u/>
      <sz val="11"/>
      <color rgb="FF000000"/>
      <name val="Arial"/>
      <family val="2"/>
    </font>
    <font>
      <sz val="10"/>
      <name val="MS Sans Serif"/>
      <family val="2"/>
    </font>
    <font>
      <sz val="1"/>
      <color indexed="18"/>
      <name val="Courier"/>
      <family val="3"/>
    </font>
    <font>
      <b/>
      <sz val="1"/>
      <color indexed="8"/>
      <name val="Courier"/>
      <family val="3"/>
    </font>
    <font>
      <b/>
      <sz val="11"/>
      <color theme="1"/>
      <name val="Calibri"/>
      <family val="2"/>
      <scheme val="minor"/>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u/>
      <sz val="8.5"/>
      <color theme="10"/>
      <name val="Arial"/>
      <family val="2"/>
    </font>
    <font>
      <sz val="10"/>
      <color theme="0"/>
      <name val="Arial"/>
      <family val="2"/>
    </font>
    <font>
      <sz val="20"/>
      <color rgb="FFFF0000"/>
      <name val="Arial"/>
      <family val="2"/>
    </font>
    <font>
      <b/>
      <sz val="16"/>
      <name val="Arial"/>
      <family val="2"/>
    </font>
    <font>
      <b/>
      <sz val="22"/>
      <color theme="0"/>
      <name val="Arial"/>
      <family val="2"/>
    </font>
    <font>
      <b/>
      <sz val="22"/>
      <name val="Arial"/>
      <family val="2"/>
    </font>
    <font>
      <b/>
      <sz val="12"/>
      <color indexed="8"/>
      <name val="Arial"/>
      <family val="2"/>
    </font>
    <font>
      <sz val="1"/>
      <name val="Times New Roman"/>
      <family val="1"/>
    </font>
    <font>
      <i/>
      <sz val="1"/>
      <color indexed="8"/>
      <name val="Arial"/>
      <family val="2"/>
    </font>
    <font>
      <sz val="4"/>
      <name val="Arial"/>
      <family val="2"/>
    </font>
    <font>
      <b/>
      <sz val="4"/>
      <name val="Arial"/>
      <family val="2"/>
    </font>
    <font>
      <sz val="10"/>
      <color indexed="50"/>
      <name val="Arial"/>
      <family val="2"/>
    </font>
    <font>
      <sz val="4"/>
      <color indexed="50"/>
      <name val="Arial"/>
      <family val="2"/>
    </font>
    <font>
      <sz val="4"/>
      <color indexed="8"/>
      <name val="Arial"/>
      <family val="2"/>
    </font>
    <font>
      <b/>
      <sz val="12"/>
      <color indexed="8"/>
      <name val="Calibri"/>
      <family val="2"/>
    </font>
    <font>
      <sz val="18"/>
      <name val="Arial"/>
      <family val="2"/>
    </font>
    <font>
      <b/>
      <sz val="14"/>
      <color theme="1"/>
      <name val="Arial"/>
      <family val="2"/>
    </font>
    <font>
      <sz val="12"/>
      <color rgb="FF333333"/>
      <name val="Arial"/>
      <family val="2"/>
    </font>
    <font>
      <i/>
      <sz val="12"/>
      <name val="Arial"/>
      <family val="2"/>
    </font>
    <font>
      <b/>
      <sz val="12"/>
      <color rgb="FFFF0000"/>
      <name val="Arial"/>
      <family val="2"/>
    </font>
    <font>
      <b/>
      <sz val="12"/>
      <color theme="1"/>
      <name val="Arial"/>
      <family val="2"/>
    </font>
    <font>
      <sz val="12"/>
      <color rgb="FF222222"/>
      <name val="Arial"/>
      <family val="2"/>
    </font>
    <font>
      <b/>
      <u/>
      <sz val="12"/>
      <name val="Arial"/>
      <family val="2"/>
    </font>
    <font>
      <sz val="12"/>
      <color rgb="FF000000"/>
      <name val="Arial"/>
      <family val="2"/>
    </font>
    <font>
      <i/>
      <sz val="12"/>
      <color indexed="8"/>
      <name val="Arial"/>
      <family val="2"/>
    </font>
    <font>
      <b/>
      <i/>
      <sz val="12"/>
      <color indexed="8"/>
      <name val="Arial"/>
      <family val="2"/>
    </font>
    <font>
      <b/>
      <sz val="16"/>
      <color rgb="FFFFFFFF"/>
      <name val="Arial"/>
      <family val="2"/>
    </font>
    <font>
      <b/>
      <sz val="12"/>
      <color rgb="FF000000"/>
      <name val="Arial"/>
      <family val="2"/>
    </font>
    <font>
      <b/>
      <sz val="12"/>
      <color rgb="FFFFFFFF"/>
      <name val="Arial"/>
      <family val="2"/>
    </font>
    <font>
      <sz val="12"/>
      <color indexed="63"/>
      <name val="Arial"/>
      <family val="2"/>
    </font>
    <font>
      <sz val="10"/>
      <name val="Arial"/>
      <family val="2"/>
    </font>
    <font>
      <sz val="12"/>
      <name val="Symbol"/>
      <family val="1"/>
      <charset val="2"/>
    </font>
    <font>
      <sz val="10"/>
      <color theme="1"/>
      <name val="Arial"/>
      <family val="2"/>
    </font>
    <font>
      <b/>
      <i/>
      <sz val="10"/>
      <name val="Arial"/>
      <family val="2"/>
    </font>
    <font>
      <sz val="12"/>
      <color indexed="8"/>
      <name val="Times New Roman"/>
      <family val="2"/>
    </font>
    <font>
      <sz val="12"/>
      <color indexed="9"/>
      <name val="Times New Roman"/>
      <family val="2"/>
    </font>
    <font>
      <sz val="12"/>
      <color indexed="17"/>
      <name val="Times New Roman"/>
      <family val="2"/>
    </font>
    <font>
      <b/>
      <sz val="12"/>
      <color indexed="52"/>
      <name val="Times New Roman"/>
      <family val="2"/>
    </font>
    <font>
      <b/>
      <sz val="12"/>
      <color indexed="9"/>
      <name val="Times New Roman"/>
      <family val="2"/>
    </font>
    <font>
      <sz val="12"/>
      <color indexed="52"/>
      <name val="Times New Roman"/>
      <family val="2"/>
    </font>
    <font>
      <sz val="12"/>
      <color indexed="62"/>
      <name val="Times New Roman"/>
      <family val="2"/>
    </font>
    <font>
      <u/>
      <sz val="7.5"/>
      <color indexed="12"/>
      <name val="Courier"/>
      <family val="3"/>
    </font>
    <font>
      <sz val="12"/>
      <color indexed="20"/>
      <name val="Times New Roman"/>
      <family val="2"/>
    </font>
    <font>
      <sz val="12"/>
      <color indexed="60"/>
      <name val="Times New Roman"/>
      <family val="2"/>
    </font>
    <font>
      <sz val="11"/>
      <color rgb="FF000000"/>
      <name val="Calibri"/>
      <family val="2"/>
      <charset val="204"/>
    </font>
    <font>
      <sz val="11"/>
      <color indexed="8"/>
      <name val="Calibri"/>
      <family val="2"/>
      <charset val="204"/>
    </font>
    <font>
      <b/>
      <sz val="12"/>
      <color indexed="63"/>
      <name val="Times New Roman"/>
      <family val="2"/>
    </font>
    <font>
      <sz val="12"/>
      <color indexed="10"/>
      <name val="Times New Roman"/>
      <family val="2"/>
    </font>
    <font>
      <i/>
      <sz val="12"/>
      <color indexed="23"/>
      <name val="Times New Roman"/>
      <family val="2"/>
    </font>
    <font>
      <b/>
      <sz val="15"/>
      <color indexed="56"/>
      <name val="Times New Roman"/>
      <family val="2"/>
    </font>
    <font>
      <b/>
      <sz val="13"/>
      <color indexed="56"/>
      <name val="Times New Roman"/>
      <family val="2"/>
    </font>
    <font>
      <b/>
      <sz val="11"/>
      <color indexed="56"/>
      <name val="Times New Roman"/>
      <family val="2"/>
    </font>
    <font>
      <b/>
      <sz val="12"/>
      <color indexed="8"/>
      <name val="Times New Roman"/>
      <family val="2"/>
    </font>
    <font>
      <sz val="10"/>
      <name val="Arial"/>
      <family val="2"/>
    </font>
    <font>
      <sz val="12"/>
      <color rgb="FF263238"/>
      <name val="Arial"/>
      <family val="2"/>
    </font>
    <font>
      <u/>
      <sz val="12"/>
      <color theme="10"/>
      <name val="Calibri"/>
      <family val="2"/>
      <scheme val="minor"/>
    </font>
    <font>
      <b/>
      <u/>
      <sz val="12"/>
      <name val="Calibri"/>
      <family val="2"/>
      <scheme val="minor"/>
    </font>
    <font>
      <u/>
      <sz val="12"/>
      <color rgb="FF0000FF"/>
      <name val="Calibri"/>
      <family val="2"/>
      <scheme val="minor"/>
    </font>
    <font>
      <b/>
      <u/>
      <sz val="12"/>
      <color rgb="FF0000FF"/>
      <name val="Calibri"/>
      <family val="2"/>
      <scheme val="minor"/>
    </font>
    <font>
      <sz val="12"/>
      <color theme="1"/>
      <name val="Calibri"/>
      <family val="2"/>
      <scheme val="minor"/>
    </font>
    <font>
      <b/>
      <sz val="10"/>
      <color rgb="FFFF0000"/>
      <name val="Arial"/>
      <family val="2"/>
    </font>
    <font>
      <b/>
      <sz val="1"/>
      <color theme="0"/>
      <name val="Arial"/>
      <family val="2"/>
    </font>
    <font>
      <b/>
      <sz val="14"/>
      <color indexed="9"/>
      <name val="Arial"/>
      <family val="2"/>
    </font>
    <font>
      <b/>
      <sz val="1"/>
      <color indexed="9"/>
      <name val="Arial"/>
      <family val="2"/>
    </font>
    <font>
      <sz val="8"/>
      <color indexed="8"/>
      <name val="Verdana"/>
      <family val="2"/>
    </font>
    <font>
      <sz val="12"/>
      <color rgb="FF545454"/>
      <name val="Arial"/>
      <family val="2"/>
    </font>
    <font>
      <b/>
      <sz val="24"/>
      <name val="Arial"/>
      <family val="2"/>
    </font>
  </fonts>
  <fills count="61">
    <fill>
      <patternFill patternType="none"/>
    </fill>
    <fill>
      <patternFill patternType="gray125"/>
    </fill>
    <fill>
      <patternFill patternType="solid">
        <fgColor theme="0" tint="-0.249977111117893"/>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499984740745262"/>
        <bgColor indexed="64"/>
      </patternFill>
    </fill>
    <fill>
      <patternFill patternType="solid">
        <fgColor rgb="FFFFFF00"/>
        <bgColor indexed="64"/>
      </patternFill>
    </fill>
    <fill>
      <patternFill patternType="solid">
        <fgColor rgb="FF0070C0"/>
        <bgColor indexed="64"/>
      </patternFill>
    </fill>
    <fill>
      <patternFill patternType="solid">
        <fgColor indexed="22"/>
        <bgColor indexed="64"/>
      </patternFill>
    </fill>
    <fill>
      <patternFill patternType="solid">
        <fgColor theme="0" tint="-0.14996795556505021"/>
        <bgColor indexed="64"/>
      </patternFill>
    </fill>
    <fill>
      <patternFill patternType="solid">
        <fgColor theme="2" tint="-0.249977111117893"/>
        <bgColor indexed="64"/>
      </patternFill>
    </fill>
    <fill>
      <patternFill patternType="solid">
        <fgColor theme="8" tint="0.79998168889431442"/>
        <bgColor indexed="64"/>
      </patternFill>
    </fill>
    <fill>
      <patternFill patternType="solid">
        <fgColor rgb="FF00B0F0"/>
        <bgColor indexed="64"/>
      </patternFill>
    </fill>
    <fill>
      <patternFill patternType="solid">
        <fgColor indexed="9"/>
        <bgColor indexed="64"/>
      </patternFill>
    </fill>
    <fill>
      <patternFill patternType="solid">
        <fgColor indexed="27"/>
        <bgColor indexed="64"/>
      </patternFill>
    </fill>
    <fill>
      <patternFill patternType="solid">
        <fgColor indexed="52"/>
        <bgColor indexed="64"/>
      </patternFill>
    </fill>
    <fill>
      <patternFill patternType="solid">
        <fgColor indexed="26"/>
        <bgColor indexed="64"/>
      </patternFill>
    </fill>
    <fill>
      <patternFill patternType="solid">
        <fgColor rgb="FFFFFF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54"/>
      </patternFill>
    </fill>
    <fill>
      <patternFill patternType="solid">
        <fgColor theme="4" tint="0.79998168889431442"/>
        <bgColor indexed="64"/>
      </patternFill>
    </fill>
    <fill>
      <patternFill patternType="solid">
        <fgColor indexed="47"/>
        <bgColor indexed="64"/>
      </patternFill>
    </fill>
    <fill>
      <patternFill patternType="solid">
        <fgColor rgb="FF5075B7"/>
      </patternFill>
    </fill>
    <fill>
      <patternFill patternType="solid">
        <fgColor rgb="FF7C6362"/>
      </patternFill>
    </fill>
    <fill>
      <patternFill patternType="solid">
        <fgColor rgb="FFB9C8DC"/>
      </patternFill>
    </fill>
    <fill>
      <patternFill patternType="solid">
        <fgColor theme="3" tint="0.79998168889431442"/>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indexed="23"/>
        <bgColor indexed="64"/>
      </patternFill>
    </fill>
    <fill>
      <patternFill patternType="solid">
        <fgColor indexed="13"/>
        <bgColor indexed="64"/>
      </patternFill>
    </fill>
    <fill>
      <patternFill patternType="solid">
        <fgColor indexed="30"/>
        <bgColor indexed="64"/>
      </patternFill>
    </fill>
    <fill>
      <patternFill patternType="solid">
        <fgColor indexed="55"/>
        <bgColor indexed="64"/>
      </patternFill>
    </fill>
    <fill>
      <patternFill patternType="solid">
        <fgColor indexed="43"/>
        <bgColor indexed="64"/>
      </patternFill>
    </fill>
    <fill>
      <patternFill patternType="solid">
        <fgColor theme="8" tint="0.39997558519241921"/>
        <bgColor indexed="64"/>
      </patternFill>
    </fill>
    <fill>
      <patternFill patternType="solid">
        <fgColor theme="0" tint="-4.9989318521683403E-2"/>
        <bgColor indexed="64"/>
      </patternFill>
    </fill>
    <fill>
      <patternFill patternType="solid">
        <fgColor theme="9" tint="0.59999389629810485"/>
        <bgColor indexed="64"/>
      </patternFill>
    </fill>
  </fills>
  <borders count="104">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62"/>
      </top>
      <bottom style="double">
        <color indexed="62"/>
      </bottom>
      <diagonal/>
    </border>
    <border>
      <left style="medium">
        <color indexed="64"/>
      </left>
      <right style="medium">
        <color indexed="64"/>
      </right>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double">
        <color indexed="17"/>
      </bottom>
      <diagonal/>
    </border>
    <border>
      <left/>
      <right style="double">
        <color indexed="17"/>
      </right>
      <top/>
      <bottom/>
      <diagonal/>
    </border>
    <border>
      <left style="double">
        <color indexed="17"/>
      </left>
      <right style="double">
        <color indexed="17"/>
      </right>
      <top style="double">
        <color indexed="17"/>
      </top>
      <bottom/>
      <diagonal/>
    </border>
    <border>
      <left style="double">
        <color indexed="17"/>
      </left>
      <right style="double">
        <color indexed="17"/>
      </right>
      <top/>
      <bottom/>
      <diagonal/>
    </border>
    <border>
      <left style="double">
        <color indexed="17"/>
      </left>
      <right style="double">
        <color indexed="17"/>
      </right>
      <top/>
      <bottom style="double">
        <color indexed="17"/>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thin">
        <color rgb="FF7590BF"/>
      </left>
      <right style="thin">
        <color rgb="FF7590BF"/>
      </right>
      <top/>
      <bottom style="thin">
        <color rgb="FF7590BF"/>
      </bottom>
      <diagonal/>
    </border>
    <border>
      <left style="thin">
        <color rgb="FF7590BF"/>
      </left>
      <right style="thin">
        <color rgb="FF7590BF"/>
      </right>
      <top style="thin">
        <color rgb="FF7590BF"/>
      </top>
      <bottom style="thin">
        <color rgb="FF7590BF"/>
      </bottom>
      <diagonal/>
    </border>
    <border>
      <left style="hair">
        <color indexed="64"/>
      </left>
      <right style="hair">
        <color indexed="64"/>
      </right>
      <top style="thin">
        <color indexed="64"/>
      </top>
      <bottom style="medium">
        <color indexed="64"/>
      </bottom>
      <diagonal/>
    </border>
    <border>
      <left style="thin">
        <color indexed="64"/>
      </left>
      <right style="thin">
        <color indexed="64"/>
      </right>
      <top style="double">
        <color indexed="64"/>
      </top>
      <bottom style="hair">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mediumDashDot">
        <color theme="4" tint="-0.24994659260841701"/>
      </top>
      <bottom style="mediumDashDot">
        <color theme="4" tint="-0.24994659260841701"/>
      </bottom>
      <diagonal/>
    </border>
    <border>
      <left/>
      <right/>
      <top/>
      <bottom style="mediumDashDot">
        <color indexed="30"/>
      </bottom>
      <diagonal/>
    </border>
    <border>
      <left/>
      <right/>
      <top style="mediumDashDot">
        <color indexed="30"/>
      </top>
      <bottom style="mediumDashDot">
        <color indexed="30"/>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s>
  <cellStyleXfs count="3690">
    <xf numFmtId="0" fontId="0" fillId="0" borderId="0"/>
    <xf numFmtId="0" fontId="5" fillId="0" borderId="0"/>
    <xf numFmtId="0" fontId="8" fillId="0" borderId="0"/>
    <xf numFmtId="0" fontId="8" fillId="0" borderId="0"/>
    <xf numFmtId="0" fontId="6" fillId="0" borderId="0"/>
    <xf numFmtId="0" fontId="10" fillId="0" borderId="0" applyNumberFormat="0" applyFill="0" applyBorder="0" applyAlignment="0" applyProtection="0"/>
    <xf numFmtId="0" fontId="9" fillId="0" borderId="0" applyNumberFormat="0" applyFill="0" applyBorder="0" applyAlignment="0" applyProtection="0">
      <alignment vertical="top"/>
      <protection locked="0"/>
    </xf>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4" fontId="7" fillId="0" borderId="0"/>
    <xf numFmtId="0" fontId="7" fillId="0" borderId="0"/>
    <xf numFmtId="0" fontId="7" fillId="0" borderId="0"/>
    <xf numFmtId="0" fontId="7" fillId="0" borderId="0"/>
    <xf numFmtId="0" fontId="7" fillId="0" borderId="0"/>
    <xf numFmtId="0" fontId="7" fillId="0" borderId="0"/>
    <xf numFmtId="4" fontId="7" fillId="0" borderId="0"/>
    <xf numFmtId="0" fontId="7" fillId="0" borderId="0"/>
    <xf numFmtId="0" fontId="7" fillId="0" borderId="0"/>
    <xf numFmtId="0" fontId="2" fillId="0" borderId="0"/>
    <xf numFmtId="0" fontId="7" fillId="0" borderId="0"/>
    <xf numFmtId="0" fontId="1"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2"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165" fontId="7" fillId="0" borderId="0" applyFont="0" applyFill="0" applyBorder="0" applyAlignment="0" applyProtection="0"/>
    <xf numFmtId="43" fontId="1" fillId="0" borderId="0" applyFont="0" applyFill="0" applyBorder="0" applyAlignment="0" applyProtection="0"/>
    <xf numFmtId="4" fontId="7" fillId="0" borderId="0"/>
    <xf numFmtId="0" fontId="7" fillId="0" borderId="0"/>
    <xf numFmtId="0" fontId="7" fillId="0" borderId="0"/>
    <xf numFmtId="0" fontId="1" fillId="0" borderId="0"/>
    <xf numFmtId="165" fontId="7" fillId="0" borderId="0" applyFont="0" applyFill="0" applyBorder="0" applyAlignment="0" applyProtection="0"/>
    <xf numFmtId="0" fontId="7" fillId="0" borderId="0"/>
    <xf numFmtId="164" fontId="7" fillId="0" borderId="0" applyFont="0" applyFill="0" applyBorder="0" applyAlignment="0" applyProtection="0"/>
    <xf numFmtId="164" fontId="7" fillId="0" borderId="0" applyFont="0" applyFill="0" applyBorder="0" applyAlignment="0" applyProtection="0"/>
    <xf numFmtId="9"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4" fontId="7" fillId="0" borderId="0"/>
    <xf numFmtId="0" fontId="7" fillId="0" borderId="0"/>
    <xf numFmtId="4" fontId="7" fillId="0" borderId="0"/>
    <xf numFmtId="4"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7" fillId="0" borderId="0"/>
    <xf numFmtId="0" fontId="1"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36" fillId="0" borderId="0" applyFont="0" applyFill="0" applyBorder="0" applyAlignment="0" applyProtection="0"/>
    <xf numFmtId="165" fontId="2"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6"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6" fillId="0" borderId="0"/>
    <xf numFmtId="0" fontId="5" fillId="0" borderId="0"/>
    <xf numFmtId="0" fontId="7" fillId="0" borderId="0"/>
    <xf numFmtId="0" fontId="39" fillId="0" borderId="0" applyNumberFormat="0" applyFill="0" applyBorder="0" applyAlignment="0" applyProtection="0"/>
    <xf numFmtId="0" fontId="40" fillId="0" borderId="0"/>
    <xf numFmtId="0" fontId="41" fillId="0" borderId="0" applyNumberFormat="0" applyBorder="0" applyProtection="0"/>
    <xf numFmtId="0" fontId="41" fillId="0" borderId="0" applyNumberFormat="0" applyBorder="0" applyProtection="0"/>
    <xf numFmtId="169" fontId="7" fillId="0" borderId="0" applyFont="0" applyFill="0" applyBorder="0" applyAlignment="0" applyProtection="0"/>
    <xf numFmtId="170" fontId="42" fillId="0" borderId="0">
      <protection locked="0"/>
    </xf>
    <xf numFmtId="0" fontId="18" fillId="16" borderId="42" applyFill="0" applyBorder="0" applyAlignment="0" applyProtection="0">
      <alignment vertical="center"/>
      <protection locked="0"/>
    </xf>
    <xf numFmtId="171" fontId="7" fillId="0" borderId="0" applyFont="0" applyFill="0" applyBorder="0" applyAlignment="0" applyProtection="0"/>
    <xf numFmtId="172" fontId="7" fillId="0" borderId="0" applyFont="0" applyFill="0" applyBorder="0" applyAlignment="0" applyProtection="0"/>
    <xf numFmtId="173" fontId="42" fillId="0" borderId="0">
      <protection locked="0"/>
    </xf>
    <xf numFmtId="0" fontId="42" fillId="0" borderId="0">
      <protection locked="0"/>
    </xf>
    <xf numFmtId="0" fontId="42" fillId="0" borderId="0">
      <protection locked="0"/>
    </xf>
    <xf numFmtId="174" fontId="41" fillId="0" borderId="0" applyBorder="0" applyProtection="0"/>
    <xf numFmtId="174" fontId="41" fillId="0" borderId="0" applyBorder="0" applyProtection="0"/>
    <xf numFmtId="0" fontId="41" fillId="0" borderId="0" applyNumberFormat="0" applyBorder="0" applyProtection="0"/>
    <xf numFmtId="0" fontId="43" fillId="0" borderId="0" applyNumberFormat="0" applyBorder="0" applyProtection="0"/>
    <xf numFmtId="0" fontId="6" fillId="0" borderId="0"/>
    <xf numFmtId="0" fontId="43" fillId="0" borderId="0" applyNumberFormat="0" applyBorder="0" applyProtection="0"/>
    <xf numFmtId="175" fontId="43" fillId="0" borderId="0" applyBorder="0" applyProtection="0"/>
    <xf numFmtId="176" fontId="42" fillId="0" borderId="0">
      <protection locked="0"/>
    </xf>
    <xf numFmtId="176" fontId="42" fillId="0" borderId="0">
      <protection locked="0"/>
    </xf>
    <xf numFmtId="0" fontId="44" fillId="0" borderId="0" applyNumberFormat="0" applyFill="0" applyBorder="0" applyAlignment="0" applyProtection="0">
      <alignment vertical="top"/>
      <protection locked="0"/>
    </xf>
    <xf numFmtId="38" fontId="37" fillId="9" borderId="0" applyNumberFormat="0" applyBorder="0" applyAlignment="0" applyProtection="0"/>
    <xf numFmtId="0" fontId="45" fillId="0" borderId="0" applyNumberFormat="0" applyBorder="0" applyProtection="0">
      <alignment horizontal="center"/>
    </xf>
    <xf numFmtId="0" fontId="42" fillId="0" borderId="0">
      <protection locked="0"/>
    </xf>
    <xf numFmtId="0" fontId="42" fillId="0" borderId="0">
      <protection locked="0"/>
    </xf>
    <xf numFmtId="0" fontId="45" fillId="0" borderId="0" applyNumberFormat="0" applyBorder="0" applyProtection="0">
      <alignment horizontal="center" textRotation="90"/>
    </xf>
    <xf numFmtId="0" fontId="46" fillId="0" borderId="0" applyNumberFormat="0" applyFill="0" applyBorder="0" applyAlignment="0" applyProtection="0">
      <alignment vertical="top"/>
      <protection locked="0"/>
    </xf>
    <xf numFmtId="0" fontId="10" fillId="0" borderId="0" applyNumberFormat="0" applyFill="0" applyBorder="0" applyAlignment="0" applyProtection="0"/>
    <xf numFmtId="0" fontId="47" fillId="0" borderId="0"/>
    <xf numFmtId="10" fontId="37" fillId="17" borderId="13" applyNumberFormat="0" applyBorder="0" applyAlignment="0" applyProtection="0"/>
    <xf numFmtId="0" fontId="7" fillId="0" borderId="0">
      <alignment horizontal="centerContinuous" vertical="justify"/>
    </xf>
    <xf numFmtId="0" fontId="48" fillId="0" borderId="0" applyAlignment="0">
      <alignment horizontal="center"/>
    </xf>
    <xf numFmtId="164" fontId="7" fillId="0" borderId="0" applyFont="0" applyFill="0" applyBorder="0" applyAlignment="0" applyProtection="0"/>
    <xf numFmtId="44" fontId="49" fillId="0" borderId="0" applyFont="0" applyFill="0" applyBorder="0" applyAlignment="0" applyProtection="0"/>
    <xf numFmtId="164" fontId="7" fillId="0" borderId="0" applyFont="0" applyFill="0" applyBorder="0" applyAlignment="0" applyProtection="0"/>
    <xf numFmtId="44" fontId="50" fillId="0" borderId="0" applyFont="0" applyFill="0" applyBorder="0" applyAlignment="0" applyProtection="0"/>
    <xf numFmtId="44" fontId="7" fillId="0" borderId="0" applyFont="0" applyFill="0" applyBorder="0" applyAlignment="0" applyProtection="0"/>
    <xf numFmtId="177" fontId="51" fillId="0" borderId="0"/>
    <xf numFmtId="0" fontId="7" fillId="0" borderId="0"/>
    <xf numFmtId="0" fontId="1" fillId="0" borderId="0"/>
    <xf numFmtId="0" fontId="49" fillId="0" borderId="0"/>
    <xf numFmtId="0" fontId="1" fillId="0" borderId="0"/>
    <xf numFmtId="0" fontId="49" fillId="0" borderId="0"/>
    <xf numFmtId="0" fontId="1" fillId="0" borderId="0"/>
    <xf numFmtId="0" fontId="49" fillId="0" borderId="0"/>
    <xf numFmtId="0" fontId="1" fillId="0" borderId="0"/>
    <xf numFmtId="0" fontId="49" fillId="0" borderId="0"/>
    <xf numFmtId="0" fontId="1" fillId="0" borderId="0"/>
    <xf numFmtId="0" fontId="49" fillId="0" borderId="0"/>
    <xf numFmtId="0" fontId="7" fillId="0" borderId="0"/>
    <xf numFmtId="0" fontId="7" fillId="0" borderId="0"/>
    <xf numFmtId="0" fontId="1" fillId="0" borderId="0"/>
    <xf numFmtId="0" fontId="49" fillId="0" borderId="0"/>
    <xf numFmtId="0" fontId="1" fillId="0" borderId="0"/>
    <xf numFmtId="0" fontId="49" fillId="0" borderId="0"/>
    <xf numFmtId="0" fontId="1" fillId="0" borderId="0"/>
    <xf numFmtId="0" fontId="49" fillId="0" borderId="0"/>
    <xf numFmtId="0" fontId="1" fillId="0" borderId="0"/>
    <xf numFmtId="0" fontId="49" fillId="0" borderId="0"/>
    <xf numFmtId="0" fontId="49" fillId="0" borderId="0"/>
    <xf numFmtId="0" fontId="1" fillId="0" borderId="0"/>
    <xf numFmtId="0" fontId="7" fillId="0" borderId="0"/>
    <xf numFmtId="0" fontId="7" fillId="0" borderId="0"/>
    <xf numFmtId="0" fontId="49"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1" fillId="0" borderId="0"/>
    <xf numFmtId="0" fontId="52" fillId="0" borderId="0"/>
    <xf numFmtId="0" fontId="52" fillId="0" borderId="0"/>
    <xf numFmtId="0" fontId="1"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4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7" fillId="0" borderId="0"/>
    <xf numFmtId="0" fontId="49" fillId="0" borderId="0"/>
    <xf numFmtId="0" fontId="49" fillId="0" borderId="0"/>
    <xf numFmtId="0" fontId="7"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49" fillId="0" borderId="0"/>
    <xf numFmtId="0" fontId="1" fillId="0" borderId="0"/>
    <xf numFmtId="0" fontId="7" fillId="0" borderId="0"/>
    <xf numFmtId="0" fontId="1" fillId="0" borderId="0"/>
    <xf numFmtId="0" fontId="49" fillId="0" borderId="0"/>
    <xf numFmtId="0" fontId="49" fillId="0" borderId="0"/>
    <xf numFmtId="0" fontId="49" fillId="0" borderId="0"/>
    <xf numFmtId="0" fontId="1" fillId="0" borderId="0"/>
    <xf numFmtId="0" fontId="49"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0" fontId="49" fillId="0" borderId="0"/>
    <xf numFmtId="0" fontId="1" fillId="0" borderId="0"/>
    <xf numFmtId="0" fontId="49"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7" fillId="0" borderId="0"/>
    <xf numFmtId="0" fontId="49" fillId="0" borderId="0"/>
    <xf numFmtId="0" fontId="1" fillId="0" borderId="0"/>
    <xf numFmtId="0" fontId="1" fillId="0" borderId="0"/>
    <xf numFmtId="0" fontId="49" fillId="0" borderId="0"/>
    <xf numFmtId="0" fontId="1" fillId="0" borderId="0"/>
    <xf numFmtId="0" fontId="49" fillId="0" borderId="0"/>
    <xf numFmtId="0" fontId="1" fillId="0" borderId="0"/>
    <xf numFmtId="0" fontId="49" fillId="0" borderId="0"/>
    <xf numFmtId="0" fontId="1" fillId="0" borderId="0"/>
    <xf numFmtId="0" fontId="49" fillId="0" borderId="0"/>
    <xf numFmtId="0" fontId="7" fillId="0" borderId="0"/>
    <xf numFmtId="0" fontId="1" fillId="0" borderId="0"/>
    <xf numFmtId="0" fontId="49"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7"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49" fillId="0" borderId="0"/>
    <xf numFmtId="0" fontId="1" fillId="0" borderId="0"/>
    <xf numFmtId="0" fontId="49" fillId="0" borderId="0"/>
    <xf numFmtId="0" fontId="14" fillId="0" borderId="0">
      <alignment horizontal="left" vertical="center" indent="12"/>
    </xf>
    <xf numFmtId="0" fontId="37" fillId="0" borderId="42" applyBorder="0">
      <alignment horizontal="left" vertical="center" wrapText="1" indent="2"/>
      <protection locked="0"/>
    </xf>
    <xf numFmtId="0" fontId="37" fillId="0" borderId="42" applyBorder="0">
      <alignment horizontal="left" vertical="center" wrapText="1" indent="3"/>
      <protection locked="0"/>
    </xf>
    <xf numFmtId="10" fontId="7" fillId="0" borderId="0" applyFont="0" applyFill="0" applyBorder="0" applyAlignment="0" applyProtection="0"/>
    <xf numFmtId="178" fontId="42" fillId="0" borderId="0">
      <protection locked="0"/>
    </xf>
    <xf numFmtId="178" fontId="42" fillId="0" borderId="0">
      <protection locked="0"/>
    </xf>
    <xf numFmtId="179" fontId="42" fillId="0" borderId="0">
      <protection locked="0"/>
    </xf>
    <xf numFmtId="9" fontId="49" fillId="0" borderId="0" applyFont="0" applyFill="0" applyBorder="0" applyAlignment="0" applyProtection="0"/>
    <xf numFmtId="9" fontId="7" fillId="0" borderId="0" applyFont="0" applyFill="0" applyBorder="0" applyAlignment="0" applyProtection="0"/>
    <xf numFmtId="9" fontId="50"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0" fontId="53" fillId="0" borderId="0" applyNumberFormat="0" applyBorder="0" applyProtection="0"/>
    <xf numFmtId="180" fontId="53" fillId="0" borderId="0" applyBorder="0" applyProtection="0"/>
    <xf numFmtId="38" fontId="54" fillId="0" borderId="0" applyFont="0" applyFill="0" applyBorder="0" applyAlignment="0" applyProtection="0"/>
    <xf numFmtId="181" fontId="55" fillId="0" borderId="0">
      <protection locked="0"/>
    </xf>
    <xf numFmtId="165" fontId="50" fillId="0" borderId="0" applyFont="0" applyFill="0" applyBorder="0" applyAlignment="0" applyProtection="0"/>
    <xf numFmtId="165" fontId="2" fillId="0" borderId="0" applyFont="0" applyFill="0" applyBorder="0" applyAlignment="0" applyProtection="0"/>
    <xf numFmtId="174" fontId="41" fillId="0" borderId="0" applyBorder="0" applyProtection="0"/>
    <xf numFmtId="182" fontId="52" fillId="0" borderId="0" applyFont="0" applyFill="0" applyBorder="0" applyAlignment="0" applyProtection="0"/>
    <xf numFmtId="0" fontId="54" fillId="0" borderId="0"/>
    <xf numFmtId="0" fontId="56" fillId="0" borderId="0">
      <protection locked="0"/>
    </xf>
    <xf numFmtId="0" fontId="56" fillId="0" borderId="0">
      <protection locked="0"/>
    </xf>
    <xf numFmtId="43" fontId="1" fillId="0" borderId="0" applyFont="0" applyFill="0" applyBorder="0" applyAlignment="0" applyProtection="0"/>
    <xf numFmtId="43" fontId="1" fillId="0" borderId="0" applyFont="0" applyFill="0" applyBorder="0" applyAlignment="0" applyProtection="0"/>
    <xf numFmtId="172" fontId="7" fillId="0" borderId="0" applyFont="0" applyFill="0" applyBorder="0" applyAlignment="0" applyProtection="0"/>
    <xf numFmtId="165" fontId="5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52" fillId="0" borderId="0" applyFont="0" applyFill="0" applyBorder="0" applyAlignment="0" applyProtection="0"/>
    <xf numFmtId="0" fontId="7" fillId="0" borderId="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2"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58" fillId="31" borderId="0" applyNumberFormat="0" applyBorder="0" applyAlignment="0" applyProtection="0"/>
    <xf numFmtId="0" fontId="58" fillId="26" borderId="0" applyNumberFormat="0" applyBorder="0" applyAlignment="0" applyProtection="0"/>
    <xf numFmtId="0" fontId="58" fillId="28" borderId="0" applyNumberFormat="0" applyBorder="0" applyAlignment="0" applyProtection="0"/>
    <xf numFmtId="0" fontId="58" fillId="32"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23" borderId="0" applyNumberFormat="0" applyBorder="0" applyAlignment="0" applyProtection="0"/>
    <xf numFmtId="0" fontId="58" fillId="35" borderId="0" applyNumberFormat="0" applyBorder="0" applyAlignment="0" applyProtection="0"/>
    <xf numFmtId="0" fontId="58" fillId="29" borderId="0" applyNumberFormat="0" applyBorder="0" applyAlignment="0" applyProtection="0"/>
    <xf numFmtId="0" fontId="58" fillId="20" borderId="0" applyNumberFormat="0" applyBorder="0" applyAlignment="0" applyProtection="0"/>
    <xf numFmtId="0" fontId="58" fillId="23" borderId="0" applyNumberFormat="0" applyBorder="0" applyAlignment="0" applyProtection="0"/>
    <xf numFmtId="0" fontId="58" fillId="26" borderId="0" applyNumberFormat="0" applyBorder="0" applyAlignment="0" applyProtection="0"/>
    <xf numFmtId="0" fontId="58" fillId="36"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32" borderId="0" applyNumberFormat="0" applyBorder="0" applyAlignment="0" applyProtection="0"/>
    <xf numFmtId="0" fontId="58" fillId="33" borderId="0" applyNumberFormat="0" applyBorder="0" applyAlignment="0" applyProtection="0"/>
    <xf numFmtId="0" fontId="58" fillId="35" borderId="0" applyNumberFormat="0" applyBorder="0" applyAlignment="0" applyProtection="0"/>
    <xf numFmtId="0" fontId="64" fillId="20" borderId="0" applyNumberFormat="0" applyBorder="0" applyAlignment="0" applyProtection="0"/>
    <xf numFmtId="0" fontId="59" fillId="23" borderId="0" applyNumberFormat="0" applyBorder="0" applyAlignment="0" applyProtection="0"/>
    <xf numFmtId="0" fontId="60" fillId="39" borderId="50" applyNumberFormat="0" applyAlignment="0" applyProtection="0"/>
    <xf numFmtId="0" fontId="74" fillId="40" borderId="50" applyNumberFormat="0" applyAlignment="0" applyProtection="0"/>
    <xf numFmtId="0" fontId="61" fillId="41" borderId="51" applyNumberFormat="0" applyAlignment="0" applyProtection="0"/>
    <xf numFmtId="0" fontId="67" fillId="0" borderId="53" applyNumberFormat="0" applyFill="0" applyAlignment="0" applyProtection="0"/>
    <xf numFmtId="0" fontId="61" fillId="41" borderId="51" applyNumberFormat="0" applyAlignment="0" applyProtection="0"/>
    <xf numFmtId="0" fontId="58" fillId="42" borderId="0" applyNumberFormat="0" applyBorder="0" applyAlignment="0" applyProtection="0"/>
    <xf numFmtId="0" fontId="58" fillId="35" borderId="0" applyNumberFormat="0" applyBorder="0" applyAlignment="0" applyProtection="0"/>
    <xf numFmtId="0" fontId="58" fillId="29" borderId="0" applyNumberFormat="0" applyBorder="0" applyAlignment="0" applyProtection="0"/>
    <xf numFmtId="0" fontId="58" fillId="43" borderId="0" applyNumberFormat="0" applyBorder="0" applyAlignment="0" applyProtection="0"/>
    <xf numFmtId="0" fontId="58" fillId="33" borderId="0" applyNumberFormat="0" applyBorder="0" applyAlignment="0" applyProtection="0"/>
    <xf numFmtId="0" fontId="58" fillId="37" borderId="0" applyNumberFormat="0" applyBorder="0" applyAlignment="0" applyProtection="0"/>
    <xf numFmtId="0" fontId="63" fillId="30" borderId="50" applyNumberFormat="0" applyAlignment="0" applyProtection="0"/>
    <xf numFmtId="0" fontId="68" fillId="0" borderId="0" applyNumberFormat="0" applyFill="0" applyBorder="0" applyAlignment="0" applyProtection="0"/>
    <xf numFmtId="0" fontId="59" fillId="21" borderId="0" applyNumberFormat="0" applyBorder="0" applyAlignment="0" applyProtection="0"/>
    <xf numFmtId="0" fontId="70" fillId="0" borderId="54" applyNumberFormat="0" applyFill="0" applyAlignment="0" applyProtection="0"/>
    <xf numFmtId="0" fontId="71" fillId="0" borderId="55" applyNumberFormat="0" applyFill="0" applyAlignment="0" applyProtection="0"/>
    <xf numFmtId="0" fontId="72" fillId="0" borderId="56" applyNumberFormat="0" applyFill="0" applyAlignment="0" applyProtection="0"/>
    <xf numFmtId="0" fontId="72" fillId="0" borderId="0" applyNumberFormat="0" applyFill="0" applyBorder="0" applyAlignment="0" applyProtection="0"/>
    <xf numFmtId="0" fontId="80" fillId="0" borderId="0" applyNumberFormat="0" applyFill="0" applyBorder="0" applyAlignment="0" applyProtection="0">
      <alignment vertical="top"/>
      <protection locked="0"/>
    </xf>
    <xf numFmtId="0" fontId="64" fillId="22" borderId="0" applyNumberFormat="0" applyBorder="0" applyAlignment="0" applyProtection="0"/>
    <xf numFmtId="0" fontId="63" fillId="24" borderId="50" applyNumberFormat="0" applyAlignment="0" applyProtection="0"/>
    <xf numFmtId="0" fontId="62" fillId="0" borderId="52" applyNumberFormat="0" applyFill="0" applyAlignment="0" applyProtection="0"/>
    <xf numFmtId="164" fontId="7" fillId="0" borderId="0" applyFont="0" applyFill="0" applyBorder="0" applyAlignment="0" applyProtection="0"/>
    <xf numFmtId="0" fontId="75" fillId="30" borderId="0" applyNumberFormat="0" applyBorder="0" applyAlignment="0" applyProtection="0"/>
    <xf numFmtId="0" fontId="65" fillId="30" borderId="0" applyNumberFormat="0" applyBorder="0" applyAlignment="0" applyProtection="0"/>
    <xf numFmtId="0" fontId="7" fillId="27" borderId="57" applyNumberFormat="0" applyFont="0" applyAlignment="0" applyProtection="0"/>
    <xf numFmtId="0" fontId="6" fillId="27" borderId="57" applyNumberFormat="0" applyFont="0" applyAlignment="0" applyProtection="0"/>
    <xf numFmtId="0" fontId="66" fillId="39" borderId="58" applyNumberFormat="0" applyAlignment="0" applyProtection="0"/>
    <xf numFmtId="0" fontId="66" fillId="40" borderId="58" applyNumberFormat="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69" fillId="0" borderId="0" applyNumberFormat="0" applyFill="0" applyBorder="0" applyAlignment="0" applyProtection="0"/>
    <xf numFmtId="0" fontId="77" fillId="0" borderId="59" applyNumberFormat="0" applyFill="0" applyAlignment="0" applyProtection="0"/>
    <xf numFmtId="0" fontId="78" fillId="0" borderId="60" applyNumberFormat="0" applyFill="0" applyAlignment="0" applyProtection="0"/>
    <xf numFmtId="0" fontId="79" fillId="0" borderId="61" applyNumberFormat="0" applyFill="0" applyAlignment="0" applyProtection="0"/>
    <xf numFmtId="0" fontId="79" fillId="0" borderId="0" applyNumberFormat="0" applyFill="0" applyBorder="0" applyAlignment="0" applyProtection="0"/>
    <xf numFmtId="0" fontId="76" fillId="0" borderId="0" applyNumberFormat="0" applyFill="0" applyBorder="0" applyAlignment="0" applyProtection="0"/>
    <xf numFmtId="0" fontId="73" fillId="0" borderId="62" applyNumberFormat="0" applyFill="0" applyAlignment="0" applyProtection="0"/>
    <xf numFmtId="0" fontId="7" fillId="0" borderId="0"/>
    <xf numFmtId="0" fontId="67" fillId="0" borderId="0" applyNumberFormat="0" applyFill="0" applyBorder="0" applyAlignment="0" applyProtection="0"/>
    <xf numFmtId="0" fontId="7" fillId="0" borderId="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4"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65" fontId="7" fillId="0" borderId="0" applyFont="0" applyFill="0" applyBorder="0" applyAlignment="0" applyProtection="0"/>
    <xf numFmtId="43" fontId="1" fillId="0" borderId="0" applyFont="0" applyFill="0" applyBorder="0" applyAlignment="0" applyProtection="0"/>
    <xf numFmtId="44" fontId="50"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5"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5"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7" fillId="0" borderId="0"/>
    <xf numFmtId="0" fontId="7" fillId="0" borderId="0"/>
    <xf numFmtId="0" fontId="1" fillId="0" borderId="0"/>
    <xf numFmtId="0" fontId="7" fillId="0" borderId="0"/>
    <xf numFmtId="0" fontId="7" fillId="0" borderId="0"/>
    <xf numFmtId="0" fontId="5" fillId="0" borderId="0"/>
    <xf numFmtId="0" fontId="7" fillId="0" borderId="0"/>
    <xf numFmtId="0" fontId="7" fillId="0" borderId="0"/>
    <xf numFmtId="9" fontId="50"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36" fillId="0" borderId="0" applyFont="0" applyFill="0" applyBorder="0" applyAlignment="0" applyProtection="0"/>
    <xf numFmtId="165" fontId="50"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5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0" fontId="5" fillId="0" borderId="0"/>
    <xf numFmtId="0" fontId="5" fillId="0" borderId="0"/>
    <xf numFmtId="165" fontId="5"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0" fontId="5" fillId="0" borderId="0"/>
    <xf numFmtId="165" fontId="5" fillId="0" borderId="0" applyFont="0" applyFill="0" applyBorder="0" applyAlignment="0" applyProtection="0"/>
    <xf numFmtId="164"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39" fillId="0" borderId="0" applyNumberForma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 fontId="5" fillId="0" borderId="0"/>
    <xf numFmtId="0" fontId="5" fillId="0" borderId="0"/>
    <xf numFmtId="4"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4" fontId="5" fillId="0" borderId="0"/>
    <xf numFmtId="0" fontId="5" fillId="0" borderId="0"/>
    <xf numFmtId="0" fontId="5" fillId="0" borderId="0"/>
    <xf numFmtId="164" fontId="5"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4" fontId="5" fillId="0" borderId="0"/>
    <xf numFmtId="0" fontId="5" fillId="0" borderId="0"/>
    <xf numFmtId="4" fontId="5" fillId="0" borderId="0"/>
    <xf numFmtId="4"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alignment horizontal="centerContinuous" vertical="justify"/>
    </xf>
    <xf numFmtId="164" fontId="5" fillId="0" borderId="0" applyFont="0" applyFill="0" applyBorder="0" applyAlignment="0" applyProtection="0"/>
    <xf numFmtId="16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0"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72"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4" fontId="5" fillId="0" borderId="0" applyFont="0" applyFill="0" applyBorder="0" applyAlignment="0" applyProtection="0"/>
    <xf numFmtId="0" fontId="5" fillId="27" borderId="57" applyNumberFormat="0" applyFont="0" applyAlignment="0" applyProtection="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4" fontId="1" fillId="0" borderId="0" applyFont="0" applyFill="0" applyBorder="0" applyAlignment="0" applyProtection="0"/>
    <xf numFmtId="0" fontId="5" fillId="0" borderId="0"/>
    <xf numFmtId="44" fontId="50" fillId="0" borderId="0" applyFont="0" applyFill="0" applyBorder="0" applyAlignment="0" applyProtection="0"/>
    <xf numFmtId="44" fontId="49" fillId="0" borderId="0" applyFont="0" applyFill="0" applyBorder="0" applyAlignment="0" applyProtection="0"/>
    <xf numFmtId="44" fontId="50"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2"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183" fontId="5" fillId="0" borderId="0" applyFont="0" applyFill="0" applyBorder="0" applyAlignment="0" applyProtection="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7" borderId="57" applyNumberFormat="0" applyFont="0" applyAlignment="0" applyProtection="0"/>
    <xf numFmtId="0" fontId="5" fillId="27" borderId="57" applyNumberFormat="0" applyFont="0" applyAlignment="0" applyProtection="0"/>
    <xf numFmtId="165" fontId="5"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5" fillId="0" borderId="0"/>
    <xf numFmtId="0" fontId="39" fillId="0" borderId="0" applyNumberFormat="0" applyFill="0" applyBorder="0" applyAlignment="0" applyProtection="0"/>
    <xf numFmtId="164" fontId="5" fillId="0" borderId="0" applyFont="0" applyFill="0" applyBorder="0" applyAlignment="0" applyProtection="0"/>
    <xf numFmtId="4" fontId="5" fillId="0" borderId="0"/>
    <xf numFmtId="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9" fillId="0" borderId="0" applyFont="0" applyFill="0" applyBorder="0" applyAlignment="0" applyProtection="0"/>
    <xf numFmtId="9" fontId="1" fillId="0" borderId="0" applyFont="0" applyFill="0" applyBorder="0" applyAlignment="0" applyProtection="0"/>
    <xf numFmtId="9" fontId="50" fillId="0" borderId="0" applyFont="0" applyFill="0" applyBorder="0" applyAlignment="0" applyProtection="0"/>
    <xf numFmtId="9" fontId="49" fillId="0" borderId="0" applyFont="0" applyFill="0" applyBorder="0" applyAlignment="0" applyProtection="0"/>
    <xf numFmtId="165" fontId="3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0" fontId="5" fillId="0" borderId="0"/>
    <xf numFmtId="0" fontId="110" fillId="0" borderId="0"/>
    <xf numFmtId="0" fontId="80" fillId="0" borderId="0" applyNumberFormat="0" applyFill="0" applyBorder="0" applyAlignment="0" applyProtection="0">
      <alignment vertical="top"/>
      <protection locked="0"/>
    </xf>
    <xf numFmtId="0" fontId="39" fillId="0" borderId="0" applyNumberForma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164" fontId="5" fillId="0" borderId="0" applyFont="0" applyFill="0" applyBorder="0" applyAlignment="0" applyProtection="0"/>
    <xf numFmtId="44" fontId="50"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10" fillId="0" borderId="0" applyFont="0" applyFill="0" applyBorder="0" applyAlignment="0" applyProtection="0"/>
    <xf numFmtId="164" fontId="110" fillId="0" borderId="0" applyFont="0" applyFill="0" applyBorder="0" applyAlignment="0" applyProtection="0"/>
    <xf numFmtId="164" fontId="110"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10" fillId="0" borderId="0" applyFont="0" applyFill="0" applyBorder="0" applyAlignment="0" applyProtection="0"/>
    <xf numFmtId="164" fontId="110" fillId="0" borderId="0" applyFont="0" applyFill="0" applyBorder="0" applyAlignment="0" applyProtection="0"/>
    <xf numFmtId="164" fontId="110" fillId="0" borderId="0" applyFont="0" applyFill="0" applyBorder="0" applyAlignment="0" applyProtection="0"/>
    <xf numFmtId="164" fontId="110" fillId="0" borderId="0" applyFont="0" applyFill="0" applyBorder="0" applyAlignment="0" applyProtection="0"/>
    <xf numFmtId="164" fontId="110" fillId="0" borderId="0" applyFont="0" applyFill="0" applyBorder="0" applyAlignment="0" applyProtection="0"/>
    <xf numFmtId="164" fontId="110" fillId="0" borderId="0" applyFont="0" applyFill="0" applyBorder="0" applyAlignment="0" applyProtection="0"/>
    <xf numFmtId="164" fontId="110" fillId="0" borderId="0" applyFont="0" applyFill="0" applyBorder="0" applyAlignment="0" applyProtection="0"/>
    <xf numFmtId="164" fontId="110"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10" fillId="0" borderId="0" applyFont="0" applyFill="0" applyBorder="0" applyAlignment="0" applyProtection="0"/>
    <xf numFmtId="164" fontId="5" fillId="0" borderId="0" applyFont="0" applyFill="0" applyBorder="0" applyAlignment="0" applyProtection="0"/>
    <xf numFmtId="164" fontId="110"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10" fillId="0" borderId="0" applyFont="0" applyFill="0" applyBorder="0" applyAlignment="0" applyProtection="0"/>
    <xf numFmtId="164" fontId="110" fillId="0" borderId="0" applyFont="0" applyFill="0" applyBorder="0" applyAlignment="0" applyProtection="0"/>
    <xf numFmtId="164" fontId="110"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10" fillId="0" borderId="0" applyFont="0" applyFill="0" applyBorder="0" applyAlignment="0" applyProtection="0"/>
    <xf numFmtId="164" fontId="110" fillId="0" borderId="0" applyFont="0" applyFill="0" applyBorder="0" applyAlignment="0" applyProtection="0"/>
    <xf numFmtId="164" fontId="110" fillId="0" borderId="0" applyFont="0" applyFill="0" applyBorder="0" applyAlignment="0" applyProtection="0"/>
    <xf numFmtId="164" fontId="110" fillId="0" borderId="0" applyFont="0" applyFill="0" applyBorder="0" applyAlignment="0" applyProtection="0"/>
    <xf numFmtId="164" fontId="110" fillId="0" borderId="0" applyFont="0" applyFill="0" applyBorder="0" applyAlignment="0" applyProtection="0"/>
    <xf numFmtId="164" fontId="110" fillId="0" borderId="0" applyFont="0" applyFill="0" applyBorder="0" applyAlignment="0" applyProtection="0"/>
    <xf numFmtId="164" fontId="110" fillId="0" borderId="0" applyFont="0" applyFill="0" applyBorder="0" applyAlignment="0" applyProtection="0"/>
    <xf numFmtId="164" fontId="110"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10" fillId="0" borderId="0" applyFont="0" applyFill="0" applyBorder="0" applyAlignment="0" applyProtection="0"/>
    <xf numFmtId="164" fontId="5" fillId="0" borderId="0" applyFont="0" applyFill="0" applyBorder="0" applyAlignment="0" applyProtection="0"/>
    <xf numFmtId="164" fontId="110" fillId="0" borderId="0" applyFont="0" applyFill="0" applyBorder="0" applyAlignment="0" applyProtection="0"/>
    <xf numFmtId="9" fontId="5" fillId="0" borderId="0" applyFont="0" applyFill="0" applyBorder="0" applyAlignment="0" applyProtection="0"/>
    <xf numFmtId="0" fontId="1" fillId="0" borderId="0"/>
    <xf numFmtId="0" fontId="1" fillId="0" borderId="0"/>
    <xf numFmtId="0" fontId="1" fillId="0" borderId="0"/>
    <xf numFmtId="9" fontId="5" fillId="0" borderId="0" applyFont="0" applyFill="0" applyBorder="0" applyAlignment="0" applyProtection="0"/>
    <xf numFmtId="0" fontId="1" fillId="0" borderId="0"/>
    <xf numFmtId="0" fontId="1" fillId="0" borderId="0"/>
    <xf numFmtId="0" fontId="1" fillId="0" borderId="0"/>
    <xf numFmtId="9" fontId="5" fillId="0" borderId="0" applyFont="0" applyFill="0" applyBorder="0" applyAlignment="0" applyProtection="0"/>
    <xf numFmtId="0" fontId="110" fillId="0" borderId="0"/>
    <xf numFmtId="0" fontId="110" fillId="0" borderId="0"/>
    <xf numFmtId="0" fontId="110" fillId="0" borderId="0"/>
    <xf numFmtId="0" fontId="1" fillId="0" borderId="0"/>
    <xf numFmtId="0" fontId="1" fillId="0" borderId="0"/>
    <xf numFmtId="0" fontId="5" fillId="0" borderId="0"/>
    <xf numFmtId="0" fontId="1" fillId="0" borderId="0"/>
    <xf numFmtId="0" fontId="1" fillId="0" borderId="0"/>
    <xf numFmtId="0" fontId="1"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110" fillId="0" borderId="0"/>
    <xf numFmtId="0" fontId="5" fillId="0" borderId="0"/>
    <xf numFmtId="0" fontId="1" fillId="0" borderId="0"/>
    <xf numFmtId="0" fontId="5" fillId="0" borderId="0"/>
    <xf numFmtId="0" fontId="5" fillId="0" borderId="0"/>
    <xf numFmtId="0" fontId="1" fillId="0" borderId="0"/>
    <xf numFmtId="0" fontId="110" fillId="0" borderId="0"/>
    <xf numFmtId="0" fontId="110"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110" fillId="0" borderId="0"/>
    <xf numFmtId="0" fontId="1" fillId="0" borderId="0"/>
    <xf numFmtId="0" fontId="5" fillId="0" borderId="0"/>
    <xf numFmtId="0" fontId="110" fillId="0" borderId="0"/>
    <xf numFmtId="0" fontId="110"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110" fillId="0" borderId="0"/>
    <xf numFmtId="0" fontId="1" fillId="0" borderId="0"/>
    <xf numFmtId="0" fontId="1" fillId="0" borderId="0"/>
    <xf numFmtId="0" fontId="1" fillId="0" borderId="0"/>
    <xf numFmtId="0" fontId="110" fillId="0" borderId="0"/>
    <xf numFmtId="0" fontId="1"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110" fillId="0" borderId="0"/>
    <xf numFmtId="0" fontId="1" fillId="0" borderId="0"/>
    <xf numFmtId="0" fontId="1" fillId="0" borderId="0"/>
    <xf numFmtId="0" fontId="1" fillId="0" borderId="0"/>
    <xf numFmtId="0" fontId="110" fillId="0" borderId="0"/>
    <xf numFmtId="0" fontId="1" fillId="0" borderId="0"/>
    <xf numFmtId="0" fontId="5" fillId="0" borderId="0"/>
    <xf numFmtId="0" fontId="5" fillId="0" borderId="0"/>
    <xf numFmtId="0" fontId="110" fillId="0" borderId="0"/>
    <xf numFmtId="0" fontId="5" fillId="0" borderId="0"/>
    <xf numFmtId="0" fontId="1" fillId="0" borderId="0"/>
    <xf numFmtId="0" fontId="1" fillId="0" borderId="0"/>
    <xf numFmtId="0" fontId="110" fillId="0" borderId="0"/>
    <xf numFmtId="0" fontId="1" fillId="0" borderId="0"/>
    <xf numFmtId="0" fontId="1" fillId="0" borderId="0"/>
    <xf numFmtId="0" fontId="1" fillId="0" borderId="0"/>
    <xf numFmtId="0" fontId="110" fillId="0" borderId="0"/>
    <xf numFmtId="0" fontId="1" fillId="0" borderId="0"/>
    <xf numFmtId="0" fontId="5" fillId="0" borderId="0"/>
    <xf numFmtId="0" fontId="5" fillId="0" borderId="0"/>
    <xf numFmtId="0" fontId="110" fillId="0" borderId="0"/>
    <xf numFmtId="0" fontId="5" fillId="0" borderId="0"/>
    <xf numFmtId="0" fontId="52" fillId="0" borderId="0"/>
    <xf numFmtId="0" fontId="110" fillId="0" borderId="0"/>
    <xf numFmtId="0" fontId="5" fillId="0" borderId="0"/>
    <xf numFmtId="0" fontId="5" fillId="0" borderId="0"/>
    <xf numFmtId="0" fontId="1" fillId="0" borderId="0"/>
    <xf numFmtId="0" fontId="1" fillId="0" borderId="0"/>
    <xf numFmtId="0" fontId="110" fillId="0" borderId="0"/>
    <xf numFmtId="0" fontId="1" fillId="0" borderId="0"/>
    <xf numFmtId="0" fontId="1" fillId="0" borderId="0"/>
    <xf numFmtId="0" fontId="1" fillId="0" borderId="0"/>
    <xf numFmtId="0" fontId="110" fillId="0" borderId="0"/>
    <xf numFmtId="0" fontId="1" fillId="0" borderId="0"/>
    <xf numFmtId="0" fontId="5" fillId="0" borderId="0"/>
    <xf numFmtId="0" fontId="5" fillId="0" borderId="0"/>
    <xf numFmtId="0" fontId="110" fillId="0" borderId="0"/>
    <xf numFmtId="0" fontId="5" fillId="0" borderId="0"/>
    <xf numFmtId="0" fontId="1" fillId="0" borderId="0"/>
    <xf numFmtId="0" fontId="1" fillId="0" borderId="0"/>
    <xf numFmtId="0" fontId="110" fillId="0" borderId="0"/>
    <xf numFmtId="0" fontId="1" fillId="0" borderId="0"/>
    <xf numFmtId="0" fontId="1" fillId="0" borderId="0"/>
    <xf numFmtId="0" fontId="1" fillId="0" borderId="0"/>
    <xf numFmtId="0" fontId="110" fillId="0" borderId="0"/>
    <xf numFmtId="0" fontId="1" fillId="0" borderId="0"/>
    <xf numFmtId="0" fontId="1" fillId="0" borderId="0"/>
    <xf numFmtId="0" fontId="1" fillId="0" borderId="0"/>
    <xf numFmtId="0" fontId="5" fillId="0" borderId="0"/>
    <xf numFmtId="0" fontId="1" fillId="0" borderId="0"/>
    <xf numFmtId="0" fontId="110" fillId="0" borderId="0"/>
    <xf numFmtId="0" fontId="1" fillId="0" borderId="0"/>
    <xf numFmtId="0" fontId="1" fillId="0" borderId="0"/>
    <xf numFmtId="0" fontId="1" fillId="0" borderId="0"/>
    <xf numFmtId="0" fontId="110" fillId="0" borderId="0"/>
    <xf numFmtId="0" fontId="1" fillId="0" borderId="0"/>
    <xf numFmtId="0" fontId="5" fillId="0" borderId="0"/>
    <xf numFmtId="0" fontId="110" fillId="0" borderId="0"/>
    <xf numFmtId="0" fontId="5" fillId="0" borderId="0"/>
    <xf numFmtId="0" fontId="5" fillId="0" borderId="0"/>
    <xf numFmtId="0" fontId="110" fillId="0" borderId="0"/>
    <xf numFmtId="0" fontId="5" fillId="0" borderId="0"/>
    <xf numFmtId="0" fontId="1" fillId="0" borderId="0"/>
    <xf numFmtId="0" fontId="1" fillId="0" borderId="0"/>
    <xf numFmtId="0" fontId="110" fillId="0" borderId="0"/>
    <xf numFmtId="0" fontId="1" fillId="0" borderId="0"/>
    <xf numFmtId="0" fontId="1" fillId="0" borderId="0"/>
    <xf numFmtId="0" fontId="1" fillId="0" borderId="0"/>
    <xf numFmtId="0" fontId="110" fillId="0" borderId="0"/>
    <xf numFmtId="0" fontId="1" fillId="0" borderId="0"/>
    <xf numFmtId="0" fontId="1" fillId="0" borderId="0"/>
    <xf numFmtId="0" fontId="1" fillId="0" borderId="0"/>
    <xf numFmtId="0" fontId="110" fillId="0" borderId="0"/>
    <xf numFmtId="0" fontId="1" fillId="0" borderId="0"/>
    <xf numFmtId="0" fontId="1" fillId="0" borderId="0"/>
    <xf numFmtId="0" fontId="1" fillId="0" borderId="0"/>
    <xf numFmtId="0" fontId="110" fillId="0" borderId="0"/>
    <xf numFmtId="0" fontId="1" fillId="0" borderId="0"/>
    <xf numFmtId="0" fontId="1" fillId="0" borderId="0"/>
    <xf numFmtId="0" fontId="1" fillId="0" borderId="0"/>
    <xf numFmtId="0" fontId="110" fillId="0" borderId="0"/>
    <xf numFmtId="0" fontId="1" fillId="0" borderId="0"/>
    <xf numFmtId="0" fontId="5" fillId="0" borderId="0"/>
    <xf numFmtId="0" fontId="5" fillId="0" borderId="0"/>
    <xf numFmtId="0" fontId="110" fillId="0" borderId="0"/>
    <xf numFmtId="0" fontId="5" fillId="0" borderId="0"/>
    <xf numFmtId="0" fontId="5" fillId="0" borderId="0"/>
    <xf numFmtId="0" fontId="5" fillId="0" borderId="0"/>
    <xf numFmtId="0" fontId="110" fillId="0" borderId="0"/>
    <xf numFmtId="0" fontId="5" fillId="0" borderId="0"/>
    <xf numFmtId="0" fontId="1" fillId="0" borderId="0"/>
    <xf numFmtId="0" fontId="1" fillId="0" borderId="0"/>
    <xf numFmtId="0" fontId="110" fillId="0" borderId="0"/>
    <xf numFmtId="0" fontId="1" fillId="0" borderId="0"/>
    <xf numFmtId="0" fontId="1" fillId="0" borderId="0"/>
    <xf numFmtId="0" fontId="1" fillId="0" borderId="0"/>
    <xf numFmtId="0" fontId="110" fillId="0" borderId="0"/>
    <xf numFmtId="0" fontId="1" fillId="0" borderId="0"/>
    <xf numFmtId="0" fontId="5" fillId="0" borderId="0"/>
    <xf numFmtId="0" fontId="5" fillId="0" borderId="0"/>
    <xf numFmtId="0" fontId="110" fillId="0" borderId="0"/>
    <xf numFmtId="0" fontId="5" fillId="0" borderId="0"/>
    <xf numFmtId="0" fontId="1" fillId="0" borderId="0"/>
    <xf numFmtId="0" fontId="1" fillId="0" borderId="0"/>
    <xf numFmtId="0" fontId="110" fillId="0" borderId="0"/>
    <xf numFmtId="0" fontId="1" fillId="0" borderId="0"/>
    <xf numFmtId="0" fontId="5" fillId="0" borderId="0"/>
    <xf numFmtId="0" fontId="5" fillId="0" borderId="0"/>
    <xf numFmtId="0" fontId="110" fillId="0" borderId="0"/>
    <xf numFmtId="0" fontId="5" fillId="0" borderId="0"/>
    <xf numFmtId="0" fontId="1" fillId="0" borderId="0"/>
    <xf numFmtId="0" fontId="1" fillId="0" borderId="0"/>
    <xf numFmtId="0" fontId="110" fillId="0" borderId="0"/>
    <xf numFmtId="0" fontId="1" fillId="0" borderId="0"/>
    <xf numFmtId="0" fontId="5" fillId="0" borderId="0"/>
    <xf numFmtId="0" fontId="5" fillId="0" borderId="0"/>
    <xf numFmtId="0" fontId="110" fillId="0" borderId="0"/>
    <xf numFmtId="0" fontId="5" fillId="0" borderId="0"/>
    <xf numFmtId="0" fontId="1" fillId="0" borderId="0"/>
    <xf numFmtId="0" fontId="1" fillId="0" borderId="0"/>
    <xf numFmtId="0" fontId="110" fillId="0" borderId="0"/>
    <xf numFmtId="0" fontId="1" fillId="0" borderId="0"/>
    <xf numFmtId="0" fontId="5" fillId="0" borderId="0"/>
    <xf numFmtId="0" fontId="5" fillId="0" borderId="0"/>
    <xf numFmtId="0" fontId="110" fillId="0" borderId="0"/>
    <xf numFmtId="0" fontId="5" fillId="0" borderId="0"/>
    <xf numFmtId="0" fontId="5" fillId="0" borderId="0"/>
    <xf numFmtId="0" fontId="5" fillId="0" borderId="0"/>
    <xf numFmtId="0" fontId="110" fillId="0" borderId="0"/>
    <xf numFmtId="0" fontId="5" fillId="0" borderId="0"/>
    <xf numFmtId="0" fontId="1" fillId="0" borderId="0"/>
    <xf numFmtId="0" fontId="1" fillId="0" borderId="0"/>
    <xf numFmtId="0" fontId="110" fillId="0" borderId="0"/>
    <xf numFmtId="0" fontId="1" fillId="0" borderId="0"/>
    <xf numFmtId="0" fontId="1" fillId="0" borderId="0"/>
    <xf numFmtId="0" fontId="1" fillId="0" borderId="0"/>
    <xf numFmtId="0" fontId="110" fillId="0" borderId="0"/>
    <xf numFmtId="0" fontId="1" fillId="0" borderId="0"/>
    <xf numFmtId="0" fontId="5" fillId="0" borderId="0"/>
    <xf numFmtId="0" fontId="5" fillId="0" borderId="0"/>
    <xf numFmtId="0" fontId="110" fillId="0" borderId="0"/>
    <xf numFmtId="0" fontId="5" fillId="0" borderId="0"/>
    <xf numFmtId="0" fontId="1" fillId="0" borderId="0"/>
    <xf numFmtId="0" fontId="1" fillId="0" borderId="0"/>
    <xf numFmtId="0" fontId="110" fillId="0" borderId="0"/>
    <xf numFmtId="0" fontId="1" fillId="0" borderId="0"/>
    <xf numFmtId="0" fontId="1" fillId="0" borderId="0"/>
    <xf numFmtId="0" fontId="1" fillId="0" borderId="0"/>
    <xf numFmtId="0" fontId="110" fillId="0" borderId="0"/>
    <xf numFmtId="0" fontId="1" fillId="0" borderId="0"/>
    <xf numFmtId="0" fontId="5" fillId="0" borderId="0"/>
    <xf numFmtId="0" fontId="5" fillId="0" borderId="0"/>
    <xf numFmtId="0" fontId="110" fillId="0" borderId="0"/>
    <xf numFmtId="0" fontId="5" fillId="0" borderId="0"/>
    <xf numFmtId="0" fontId="1" fillId="0" borderId="0"/>
    <xf numFmtId="0" fontId="1" fillId="0" borderId="0"/>
    <xf numFmtId="0" fontId="110" fillId="0" borderId="0"/>
    <xf numFmtId="0" fontId="1" fillId="0" borderId="0"/>
    <xf numFmtId="0" fontId="5" fillId="0" borderId="0"/>
    <xf numFmtId="0" fontId="5" fillId="0" borderId="0"/>
    <xf numFmtId="0" fontId="110" fillId="0" borderId="0"/>
    <xf numFmtId="0" fontId="5" fillId="0" borderId="0"/>
    <xf numFmtId="0" fontId="1" fillId="0" borderId="0"/>
    <xf numFmtId="0" fontId="1" fillId="0" borderId="0"/>
    <xf numFmtId="0" fontId="110" fillId="0" borderId="0"/>
    <xf numFmtId="0" fontId="1" fillId="0" borderId="0"/>
    <xf numFmtId="0" fontId="5" fillId="0" borderId="0"/>
    <xf numFmtId="0" fontId="5" fillId="0" borderId="0"/>
    <xf numFmtId="0" fontId="110"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110" fillId="0" borderId="0"/>
    <xf numFmtId="0" fontId="1"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110" fillId="0" borderId="0"/>
    <xf numFmtId="0" fontId="1"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110" fillId="0" borderId="0"/>
    <xf numFmtId="0" fontId="1" fillId="0" borderId="0"/>
    <xf numFmtId="0" fontId="5" fillId="0" borderId="0"/>
    <xf numFmtId="0" fontId="5" fillId="0" borderId="0"/>
    <xf numFmtId="0" fontId="1" fillId="0" borderId="0"/>
    <xf numFmtId="0" fontId="5" fillId="0" borderId="0"/>
    <xf numFmtId="0" fontId="1" fillId="0" borderId="0"/>
    <xf numFmtId="4" fontId="5" fillId="0" borderId="0"/>
    <xf numFmtId="4"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0"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0" fontId="5" fillId="0" borderId="0"/>
    <xf numFmtId="4"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0" fontId="110" fillId="0" borderId="0"/>
    <xf numFmtId="0" fontId="1" fillId="0" borderId="0"/>
    <xf numFmtId="0" fontId="1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0" fillId="0" borderId="0"/>
    <xf numFmtId="0" fontId="1" fillId="0" borderId="0"/>
    <xf numFmtId="0" fontId="110" fillId="0" borderId="0"/>
    <xf numFmtId="0" fontId="1" fillId="0" borderId="0"/>
    <xf numFmtId="0" fontId="110" fillId="0" borderId="0"/>
    <xf numFmtId="0" fontId="1" fillId="0" borderId="0"/>
    <xf numFmtId="0" fontId="110" fillId="0" borderId="0"/>
    <xf numFmtId="0" fontId="1" fillId="0" borderId="0"/>
    <xf numFmtId="0" fontId="110" fillId="0" borderId="0"/>
    <xf numFmtId="0" fontId="1" fillId="0" borderId="0"/>
    <xf numFmtId="0" fontId="1" fillId="0" borderId="0"/>
    <xf numFmtId="0" fontId="1" fillId="0" borderId="0"/>
    <xf numFmtId="0" fontId="110" fillId="0" borderId="0"/>
    <xf numFmtId="0" fontId="1" fillId="0" borderId="0"/>
    <xf numFmtId="0" fontId="1" fillId="0" borderId="0"/>
    <xf numFmtId="0" fontId="1" fillId="0" borderId="0"/>
    <xf numFmtId="0" fontId="1" fillId="0" borderId="0"/>
    <xf numFmtId="0" fontId="110" fillId="0" borderId="0"/>
    <xf numFmtId="0" fontId="1" fillId="0" borderId="0"/>
    <xf numFmtId="0" fontId="5" fillId="0" borderId="0"/>
    <xf numFmtId="0" fontId="5" fillId="0" borderId="0"/>
    <xf numFmtId="0" fontId="5" fillId="0" borderId="0"/>
    <xf numFmtId="0" fontId="5" fillId="0" borderId="0"/>
    <xf numFmtId="0" fontId="49" fillId="0" borderId="0"/>
    <xf numFmtId="0" fontId="5" fillId="0" borderId="0"/>
    <xf numFmtId="0" fontId="5" fillId="0" borderId="0"/>
    <xf numFmtId="0" fontId="49" fillId="0" borderId="0"/>
    <xf numFmtId="0" fontId="4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9" fillId="0" borderId="0"/>
    <xf numFmtId="0" fontId="5" fillId="0" borderId="0"/>
    <xf numFmtId="0" fontId="5" fillId="0" borderId="0"/>
    <xf numFmtId="0" fontId="49" fillId="0" borderId="0"/>
    <xf numFmtId="0" fontId="4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10" fillId="0" borderId="0"/>
    <xf numFmtId="0" fontId="1" fillId="0" borderId="0"/>
    <xf numFmtId="0" fontId="110" fillId="0" borderId="0"/>
    <xf numFmtId="0" fontId="110" fillId="0" borderId="0"/>
    <xf numFmtId="0" fontId="5" fillId="0" borderId="0"/>
    <xf numFmtId="0" fontId="110" fillId="0" borderId="0"/>
    <xf numFmtId="0" fontId="110" fillId="0" borderId="0"/>
    <xf numFmtId="0" fontId="110" fillId="0" borderId="0"/>
    <xf numFmtId="0" fontId="5" fillId="0" borderId="0"/>
    <xf numFmtId="0" fontId="1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0" fillId="0" borderId="0" applyFont="0" applyFill="0" applyBorder="0" applyAlignment="0" applyProtection="0"/>
    <xf numFmtId="9" fontId="5" fillId="0" borderId="0" applyFont="0" applyFill="0" applyBorder="0" applyAlignment="0" applyProtection="0"/>
    <xf numFmtId="9" fontId="11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50" fillId="0" borderId="0" applyFont="0" applyFill="0" applyBorder="0" applyAlignment="0" applyProtection="0"/>
    <xf numFmtId="9" fontId="11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0" fillId="0" borderId="0" applyFont="0" applyFill="0" applyBorder="0" applyAlignment="0" applyProtection="0"/>
    <xf numFmtId="9" fontId="5" fillId="0" borderId="0" applyFont="0" applyFill="0" applyBorder="0" applyAlignment="0" applyProtection="0"/>
    <xf numFmtId="9" fontId="11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50"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50" fillId="0" borderId="0" applyFont="0" applyFill="0" applyBorder="0" applyAlignment="0" applyProtection="0"/>
    <xf numFmtId="165" fontId="36"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36" fillId="0" borderId="0" applyFont="0" applyFill="0" applyBorder="0" applyAlignment="0" applyProtection="0"/>
    <xf numFmtId="165" fontId="50"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10" fillId="0" borderId="0" applyFont="0" applyFill="0" applyBorder="0" applyAlignment="0" applyProtection="0"/>
    <xf numFmtId="165" fontId="5" fillId="0" borderId="0" applyFont="0" applyFill="0" applyBorder="0" applyAlignment="0" applyProtection="0"/>
    <xf numFmtId="165" fontId="1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1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110"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1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11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11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5" fillId="0" borderId="0" applyFont="0" applyFill="0" applyBorder="0" applyAlignment="0" applyProtection="0"/>
    <xf numFmtId="165" fontId="1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10"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1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165" fontId="110" fillId="0" borderId="0" applyFont="0" applyFill="0" applyBorder="0" applyAlignment="0" applyProtection="0"/>
    <xf numFmtId="43" fontId="6"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5" fillId="0" borderId="0" applyFont="0" applyFill="0" applyBorder="0" applyAlignment="0" applyProtection="0"/>
    <xf numFmtId="165" fontId="1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10" fillId="0" borderId="0"/>
    <xf numFmtId="43" fontId="6"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44" fontId="5" fillId="0" borderId="0" applyFont="0" applyFill="0" applyBorder="0" applyAlignment="0" applyProtection="0"/>
    <xf numFmtId="184" fontId="5" fillId="0" borderId="0" applyFont="0" applyBorder="0">
      <alignment horizontal="center"/>
    </xf>
    <xf numFmtId="168" fontId="5" fillId="0" borderId="0">
      <alignment horizontal="center" vertical="top"/>
    </xf>
    <xf numFmtId="165" fontId="37" fillId="0" borderId="0"/>
    <xf numFmtId="0" fontId="114" fillId="19" borderId="0" applyNumberFormat="0" applyBorder="0" applyAlignment="0" applyProtection="0"/>
    <xf numFmtId="0" fontId="114" fillId="20" borderId="0" applyNumberFormat="0" applyBorder="0" applyAlignment="0" applyProtection="0"/>
    <xf numFmtId="0" fontId="114" fillId="21" borderId="0" applyNumberFormat="0" applyBorder="0" applyAlignment="0" applyProtection="0"/>
    <xf numFmtId="0" fontId="114" fillId="22" borderId="0" applyNumberFormat="0" applyBorder="0" applyAlignment="0" applyProtection="0"/>
    <xf numFmtId="0" fontId="114" fillId="23" borderId="0" applyNumberFormat="0" applyBorder="0" applyAlignment="0" applyProtection="0"/>
    <xf numFmtId="0" fontId="114" fillId="24" borderId="0" applyNumberFormat="0" applyBorder="0" applyAlignment="0" applyProtection="0"/>
    <xf numFmtId="0" fontId="114" fillId="25" borderId="0" applyNumberFormat="0" applyBorder="0" applyAlignment="0" applyProtection="0"/>
    <xf numFmtId="0" fontId="114" fillId="26" borderId="0" applyNumberFormat="0" applyBorder="0" applyAlignment="0" applyProtection="0"/>
    <xf numFmtId="0" fontId="114" fillId="28" borderId="0" applyNumberFormat="0" applyBorder="0" applyAlignment="0" applyProtection="0"/>
    <xf numFmtId="0" fontId="114" fillId="22" borderId="0" applyNumberFormat="0" applyBorder="0" applyAlignment="0" applyProtection="0"/>
    <xf numFmtId="0" fontId="114" fillId="25" borderId="0" applyNumberFormat="0" applyBorder="0" applyAlignment="0" applyProtection="0"/>
    <xf numFmtId="0" fontId="114" fillId="29" borderId="0" applyNumberFormat="0" applyBorder="0" applyAlignment="0" applyProtection="0"/>
    <xf numFmtId="0" fontId="115" fillId="31" borderId="0" applyNumberFormat="0" applyBorder="0" applyAlignment="0" applyProtection="0"/>
    <xf numFmtId="0" fontId="115" fillId="26" borderId="0" applyNumberFormat="0" applyBorder="0" applyAlignment="0" applyProtection="0"/>
    <xf numFmtId="0" fontId="115" fillId="28" borderId="0" applyNumberFormat="0" applyBorder="0" applyAlignment="0" applyProtection="0"/>
    <xf numFmtId="0" fontId="115" fillId="32" borderId="0" applyNumberFormat="0" applyBorder="0" applyAlignment="0" applyProtection="0"/>
    <xf numFmtId="0" fontId="115" fillId="33" borderId="0" applyNumberFormat="0" applyBorder="0" applyAlignment="0" applyProtection="0"/>
    <xf numFmtId="0" fontId="115" fillId="34" borderId="0" applyNumberFormat="0" applyBorder="0" applyAlignment="0" applyProtection="0"/>
    <xf numFmtId="0" fontId="116" fillId="21" borderId="0" applyNumberFormat="0" applyBorder="0" applyAlignment="0" applyProtection="0"/>
    <xf numFmtId="0" fontId="117" fillId="39" borderId="50" applyNumberFormat="0" applyAlignment="0" applyProtection="0"/>
    <xf numFmtId="0" fontId="118" fillId="41" borderId="51" applyNumberFormat="0" applyAlignment="0" applyProtection="0"/>
    <xf numFmtId="0" fontId="119" fillId="0" borderId="52" applyNumberFormat="0" applyFill="0" applyAlignment="0" applyProtection="0"/>
    <xf numFmtId="0" fontId="115" fillId="36" borderId="0" applyNumberFormat="0" applyBorder="0" applyAlignment="0" applyProtection="0"/>
    <xf numFmtId="0" fontId="115" fillId="37" borderId="0" applyNumberFormat="0" applyBorder="0" applyAlignment="0" applyProtection="0"/>
    <xf numFmtId="0" fontId="115" fillId="38" borderId="0" applyNumberFormat="0" applyBorder="0" applyAlignment="0" applyProtection="0"/>
    <xf numFmtId="0" fontId="115" fillId="32" borderId="0" applyNumberFormat="0" applyBorder="0" applyAlignment="0" applyProtection="0"/>
    <xf numFmtId="0" fontId="115" fillId="33" borderId="0" applyNumberFormat="0" applyBorder="0" applyAlignment="0" applyProtection="0"/>
    <xf numFmtId="0" fontId="115" fillId="35" borderId="0" applyNumberFormat="0" applyBorder="0" applyAlignment="0" applyProtection="0"/>
    <xf numFmtId="0" fontId="120" fillId="24" borderId="50" applyNumberFormat="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0" fontId="121" fillId="0" borderId="0" applyNumberFormat="0" applyFill="0" applyBorder="0" applyAlignment="0" applyProtection="0">
      <alignment vertical="top"/>
      <protection locked="0"/>
    </xf>
    <xf numFmtId="0" fontId="122" fillId="20" borderId="0" applyNumberFormat="0" applyBorder="0" applyAlignment="0" applyProtection="0"/>
    <xf numFmtId="0" fontId="5" fillId="0" borderId="0"/>
    <xf numFmtId="164" fontId="6"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123" fillId="30" borderId="0" applyNumberFormat="0" applyBorder="0" applyAlignment="0" applyProtection="0"/>
    <xf numFmtId="186" fontId="47" fillId="0" borderId="0"/>
    <xf numFmtId="186" fontId="47" fillId="0" borderId="0"/>
    <xf numFmtId="186" fontId="47" fillId="0" borderId="0"/>
    <xf numFmtId="186" fontId="47" fillId="0" borderId="0"/>
    <xf numFmtId="186" fontId="47" fillId="0" borderId="0"/>
    <xf numFmtId="186" fontId="47" fillId="0" borderId="0"/>
    <xf numFmtId="186" fontId="47" fillId="0" borderId="0"/>
    <xf numFmtId="186" fontId="47" fillId="0" borderId="0"/>
    <xf numFmtId="0" fontId="5" fillId="0" borderId="0"/>
    <xf numFmtId="0" fontId="5" fillId="0" borderId="0"/>
    <xf numFmtId="0" fontId="5" fillId="0" borderId="0"/>
    <xf numFmtId="0" fontId="54" fillId="0" borderId="0"/>
    <xf numFmtId="0" fontId="5" fillId="0" borderId="0" applyNumberFormat="0" applyFont="0" applyFill="0" applyBorder="0" applyAlignment="0" applyProtection="0">
      <alignment vertical="top"/>
    </xf>
    <xf numFmtId="0" fontId="5" fillId="0" borderId="0" applyNumberFormat="0" applyFont="0" applyFill="0" applyBorder="0" applyAlignment="0" applyProtection="0">
      <alignment vertical="top"/>
    </xf>
    <xf numFmtId="0" fontId="1" fillId="0" borderId="0"/>
    <xf numFmtId="0" fontId="54" fillId="0" borderId="0"/>
    <xf numFmtId="0" fontId="1" fillId="0" borderId="0"/>
    <xf numFmtId="186" fontId="47" fillId="0" borderId="0"/>
    <xf numFmtId="186" fontId="47" fillId="0" borderId="0"/>
    <xf numFmtId="186" fontId="47" fillId="0" borderId="0"/>
    <xf numFmtId="186" fontId="47" fillId="0" borderId="0"/>
    <xf numFmtId="186" fontId="47" fillId="0" borderId="0"/>
    <xf numFmtId="186" fontId="47" fillId="0" borderId="0"/>
    <xf numFmtId="186" fontId="47" fillId="0" borderId="0"/>
    <xf numFmtId="186" fontId="47" fillId="0" borderId="0"/>
    <xf numFmtId="0" fontId="5" fillId="0" borderId="0"/>
    <xf numFmtId="0" fontId="124" fillId="0" borderId="0"/>
    <xf numFmtId="0" fontId="5" fillId="27" borderId="57" applyNumberFormat="0" applyFont="0" applyAlignment="0" applyProtection="0"/>
    <xf numFmtId="9" fontId="5" fillId="0" borderId="40" applyNumberFormat="0" applyBorder="0">
      <alignment horizontal="center" vertical="center"/>
    </xf>
    <xf numFmtId="9" fontId="5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5" fillId="0" borderId="0" applyFont="0" applyFill="0" applyBorder="0" applyAlignment="0" applyProtection="0"/>
    <xf numFmtId="9" fontId="6" fillId="0" borderId="0" applyFont="0" applyFill="0" applyBorder="0" applyAlignment="0" applyProtection="0"/>
    <xf numFmtId="0" fontId="126" fillId="39" borderId="58" applyNumberFormat="0" applyAlignment="0" applyProtection="0"/>
    <xf numFmtId="172" fontId="5" fillId="0" borderId="0" applyFont="0" applyFill="0" applyBorder="0" applyAlignment="0" applyProtection="0"/>
    <xf numFmtId="40" fontId="54" fillId="0" borderId="0" applyFont="0" applyFill="0" applyBorder="0" applyAlignment="0" applyProtection="0"/>
    <xf numFmtId="165" fontId="6" fillId="0" borderId="0" applyFill="0" applyBorder="0" applyAlignment="0" applyProtection="0"/>
    <xf numFmtId="0"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87" fontId="5" fillId="0" borderId="0" applyFont="0" applyFill="0" applyBorder="0" applyAlignment="0" applyProtection="0"/>
    <xf numFmtId="40" fontId="54"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4" fillId="0" borderId="0" applyFont="0" applyFill="0" applyBorder="0" applyAlignment="0" applyProtection="0"/>
    <xf numFmtId="0" fontId="5" fillId="0" borderId="0" applyFont="0" applyFill="0" applyBorder="0" applyAlignment="0" applyProtection="0"/>
    <xf numFmtId="40" fontId="54"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72" fontId="5" fillId="0" borderId="0" applyFont="0" applyFill="0" applyBorder="0" applyAlignment="0" applyProtection="0"/>
    <xf numFmtId="43" fontId="113" fillId="0" borderId="91"/>
    <xf numFmtId="0" fontId="127" fillId="0" borderId="0" applyNumberFormat="0" applyFill="0" applyBorder="0" applyAlignment="0" applyProtection="0"/>
    <xf numFmtId="0" fontId="128" fillId="0" borderId="0" applyNumberFormat="0" applyFill="0" applyBorder="0" applyAlignment="0" applyProtection="0"/>
    <xf numFmtId="0" fontId="70" fillId="0" borderId="54" applyNumberFormat="0" applyFill="0" applyAlignment="0" applyProtection="0"/>
    <xf numFmtId="0" fontId="129" fillId="0" borderId="54" applyNumberFormat="0" applyFill="0" applyAlignment="0" applyProtection="0"/>
    <xf numFmtId="0" fontId="130" fillId="0" borderId="55" applyNumberFormat="0" applyFill="0" applyAlignment="0" applyProtection="0"/>
    <xf numFmtId="0" fontId="131" fillId="0" borderId="56" applyNumberFormat="0" applyFill="0" applyAlignment="0" applyProtection="0"/>
    <xf numFmtId="0" fontId="131" fillId="0" borderId="0" applyNumberFormat="0" applyFill="0" applyBorder="0" applyAlignment="0" applyProtection="0"/>
    <xf numFmtId="0" fontId="69" fillId="0" borderId="0" applyNumberFormat="0" applyFill="0" applyBorder="0" applyAlignment="0" applyProtection="0"/>
    <xf numFmtId="0" fontId="132" fillId="0" borderId="62" applyNumberFormat="0" applyFill="0" applyAlignment="0" applyProtection="0"/>
    <xf numFmtId="40" fontId="54" fillId="0" borderId="0" applyFont="0" applyFill="0" applyBorder="0" applyAlignment="0" applyProtection="0"/>
    <xf numFmtId="164"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2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0" fontId="5" fillId="0" borderId="0"/>
    <xf numFmtId="0" fontId="133" fillId="0" borderId="0"/>
    <xf numFmtId="0" fontId="5" fillId="0" borderId="0"/>
    <xf numFmtId="0" fontId="5" fillId="0" borderId="0"/>
    <xf numFmtId="0" fontId="5" fillId="0" borderId="0"/>
    <xf numFmtId="44"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2" fillId="0" borderId="0" applyFont="0" applyFill="0" applyBorder="0" applyAlignment="0" applyProtection="0"/>
    <xf numFmtId="43" fontId="6"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7" fillId="0" borderId="0"/>
    <xf numFmtId="43" fontId="6"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13" fillId="0" borderId="91"/>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25" fillId="0" borderId="0" applyFont="0" applyFill="0" applyBorder="0" applyAlignment="0" applyProtection="0"/>
  </cellStyleXfs>
  <cellXfs count="2410">
    <xf numFmtId="0" fontId="0" fillId="0" borderId="0" xfId="0"/>
    <xf numFmtId="0" fontId="20" fillId="0" borderId="0" xfId="1" applyFont="1" applyAlignment="1">
      <alignment vertical="center"/>
    </xf>
    <xf numFmtId="0" fontId="18" fillId="5" borderId="0" xfId="1" applyFont="1" applyFill="1" applyBorder="1" applyAlignment="1">
      <alignment horizontal="right" vertical="center"/>
    </xf>
    <xf numFmtId="0" fontId="22" fillId="0" borderId="0" xfId="1" applyFont="1" applyAlignment="1">
      <alignment horizontal="left" vertical="center"/>
    </xf>
    <xf numFmtId="0" fontId="20" fillId="0" borderId="0" xfId="1" applyFont="1" applyAlignment="1">
      <alignment horizontal="center" vertical="center"/>
    </xf>
    <xf numFmtId="0" fontId="7" fillId="0" borderId="0" xfId="1" applyFont="1" applyAlignment="1">
      <alignment vertical="center"/>
    </xf>
    <xf numFmtId="0" fontId="18" fillId="5" borderId="0" xfId="1" applyFont="1" applyFill="1" applyAlignment="1">
      <alignment horizontal="right" vertical="center"/>
    </xf>
    <xf numFmtId="0" fontId="7" fillId="0" borderId="0" xfId="1" applyFont="1" applyAlignment="1">
      <alignment horizontal="center" vertical="center"/>
    </xf>
    <xf numFmtId="0" fontId="24" fillId="0" borderId="0" xfId="1" applyNumberFormat="1" applyFont="1" applyFill="1" applyBorder="1" applyAlignment="1">
      <alignment horizontal="center" vertical="center" wrapText="1"/>
    </xf>
    <xf numFmtId="4" fontId="7" fillId="0" borderId="0" xfId="1" applyNumberFormat="1" applyFont="1" applyAlignment="1">
      <alignment vertical="center"/>
    </xf>
    <xf numFmtId="4" fontId="7" fillId="5" borderId="0" xfId="1" applyNumberFormat="1" applyFont="1" applyFill="1" applyAlignment="1">
      <alignment vertical="center"/>
    </xf>
    <xf numFmtId="0" fontId="7" fillId="5" borderId="0" xfId="1" applyFont="1" applyFill="1" applyAlignment="1">
      <alignment vertical="center"/>
    </xf>
    <xf numFmtId="0" fontId="15" fillId="0" borderId="0" xfId="1" applyFont="1" applyAlignment="1">
      <alignment vertical="center"/>
    </xf>
    <xf numFmtId="0" fontId="25" fillId="5" borderId="0" xfId="1" applyFont="1" applyFill="1" applyAlignment="1">
      <alignment horizontal="right" vertical="center"/>
    </xf>
    <xf numFmtId="0" fontId="15" fillId="3" borderId="5" xfId="1" applyFont="1" applyFill="1" applyBorder="1" applyAlignment="1">
      <alignment horizontal="center" vertical="center"/>
    </xf>
    <xf numFmtId="0" fontId="15" fillId="3" borderId="7" xfId="1" applyFont="1" applyFill="1" applyBorder="1" applyAlignment="1">
      <alignment horizontal="center" vertical="center"/>
    </xf>
    <xf numFmtId="4" fontId="15" fillId="3" borderId="7" xfId="1" applyNumberFormat="1" applyFont="1" applyFill="1" applyBorder="1" applyAlignment="1">
      <alignment vertical="center"/>
    </xf>
    <xf numFmtId="4" fontId="15" fillId="3" borderId="6" xfId="1" applyNumberFormat="1" applyFont="1" applyFill="1" applyBorder="1" applyAlignment="1">
      <alignment vertical="center"/>
    </xf>
    <xf numFmtId="4" fontId="15" fillId="5" borderId="0" xfId="1" applyNumberFormat="1" applyFont="1" applyFill="1" applyAlignment="1">
      <alignment vertical="center"/>
    </xf>
    <xf numFmtId="0" fontId="15" fillId="5" borderId="0" xfId="1" applyFont="1" applyFill="1" applyAlignment="1">
      <alignment vertical="center"/>
    </xf>
    <xf numFmtId="0" fontId="7" fillId="0" borderId="0" xfId="1" applyNumberFormat="1" applyFont="1" applyBorder="1" applyAlignment="1">
      <alignment vertical="center"/>
    </xf>
    <xf numFmtId="0" fontId="12" fillId="5" borderId="0" xfId="1" applyNumberFormat="1" applyFont="1" applyFill="1" applyBorder="1" applyAlignment="1">
      <alignment horizontal="right" vertical="center"/>
    </xf>
    <xf numFmtId="0" fontId="7" fillId="0" borderId="14" xfId="1" applyNumberFormat="1" applyFont="1" applyBorder="1" applyAlignment="1">
      <alignment vertical="center"/>
    </xf>
    <xf numFmtId="0" fontId="7" fillId="5" borderId="0" xfId="1" applyNumberFormat="1" applyFont="1" applyFill="1" applyBorder="1" applyAlignment="1">
      <alignment vertical="center"/>
    </xf>
    <xf numFmtId="0" fontId="18" fillId="5" borderId="0" xfId="1" applyNumberFormat="1" applyFont="1" applyFill="1" applyBorder="1" applyAlignment="1">
      <alignment horizontal="right" vertical="center"/>
    </xf>
    <xf numFmtId="0" fontId="17" fillId="0" borderId="8" xfId="1" applyNumberFormat="1" applyFont="1" applyFill="1" applyBorder="1" applyAlignment="1">
      <alignment vertical="center" wrapText="1"/>
    </xf>
    <xf numFmtId="0" fontId="12" fillId="5" borderId="0" xfId="1" applyNumberFormat="1" applyFont="1" applyFill="1" applyBorder="1" applyAlignment="1">
      <alignment horizontal="center" vertical="center" wrapText="1"/>
    </xf>
    <xf numFmtId="0" fontId="13" fillId="0" borderId="0" xfId="1" applyNumberFormat="1" applyFont="1" applyBorder="1" applyAlignment="1">
      <alignment vertical="center"/>
    </xf>
    <xf numFmtId="0" fontId="14" fillId="5" borderId="0" xfId="1" applyNumberFormat="1" applyFont="1" applyFill="1" applyBorder="1" applyAlignment="1">
      <alignment horizontal="right" vertical="center"/>
    </xf>
    <xf numFmtId="0" fontId="19" fillId="5" borderId="0" xfId="1" applyNumberFormat="1" applyFont="1" applyFill="1" applyBorder="1" applyAlignment="1">
      <alignment horizontal="center" vertical="center" wrapText="1"/>
    </xf>
    <xf numFmtId="0" fontId="13" fillId="5" borderId="0" xfId="1" applyNumberFormat="1" applyFont="1" applyFill="1" applyBorder="1" applyAlignment="1">
      <alignment vertical="center"/>
    </xf>
    <xf numFmtId="14" fontId="7" fillId="5" borderId="0" xfId="1" applyNumberFormat="1" applyFont="1" applyFill="1" applyBorder="1" applyAlignment="1">
      <alignment horizontal="right" vertical="center"/>
    </xf>
    <xf numFmtId="10" fontId="7" fillId="5" borderId="0" xfId="36" applyNumberFormat="1" applyFont="1" applyFill="1" applyBorder="1" applyAlignment="1">
      <alignment horizontal="right" vertical="center" wrapText="1"/>
    </xf>
    <xf numFmtId="0" fontId="17" fillId="5" borderId="0" xfId="1" applyNumberFormat="1" applyFont="1" applyFill="1" applyBorder="1" applyAlignment="1">
      <alignment horizontal="center" vertical="center" wrapText="1"/>
    </xf>
    <xf numFmtId="0" fontId="17" fillId="6" borderId="2" xfId="1" applyNumberFormat="1" applyFont="1" applyFill="1" applyBorder="1" applyAlignment="1">
      <alignment horizontal="center" vertical="center" wrapText="1"/>
    </xf>
    <xf numFmtId="0" fontId="17" fillId="6" borderId="3" xfId="1" applyNumberFormat="1" applyFont="1" applyFill="1" applyBorder="1" applyAlignment="1">
      <alignment horizontal="center" vertical="center" wrapText="1"/>
    </xf>
    <xf numFmtId="4" fontId="17" fillId="6" borderId="3" xfId="1" applyNumberFormat="1" applyFont="1" applyFill="1" applyBorder="1" applyAlignment="1">
      <alignment horizontal="center" vertical="center" wrapText="1"/>
    </xf>
    <xf numFmtId="4" fontId="17" fillId="6" borderId="4" xfId="1" applyNumberFormat="1" applyFont="1" applyFill="1" applyBorder="1" applyAlignment="1">
      <alignment horizontal="center" vertical="center" wrapText="1"/>
    </xf>
    <xf numFmtId="4" fontId="17" fillId="5" borderId="0" xfId="1" applyNumberFormat="1" applyFont="1" applyFill="1" applyBorder="1" applyAlignment="1">
      <alignment horizontal="center" vertical="center"/>
    </xf>
    <xf numFmtId="0" fontId="11" fillId="0" borderId="0" xfId="1" applyNumberFormat="1" applyFont="1" applyFill="1" applyBorder="1" applyAlignment="1">
      <alignment vertical="center"/>
    </xf>
    <xf numFmtId="0" fontId="28" fillId="5" borderId="0" xfId="1" applyNumberFormat="1" applyFont="1" applyFill="1" applyBorder="1" applyAlignment="1">
      <alignment horizontal="right" vertical="center"/>
    </xf>
    <xf numFmtId="0" fontId="28" fillId="0" borderId="5" xfId="1" applyNumberFormat="1" applyFont="1" applyFill="1" applyBorder="1" applyAlignment="1">
      <alignment vertical="center"/>
    </xf>
    <xf numFmtId="0" fontId="28" fillId="0" borderId="7" xfId="1" applyNumberFormat="1" applyFont="1" applyFill="1" applyBorder="1" applyAlignment="1">
      <alignment vertical="center"/>
    </xf>
    <xf numFmtId="0" fontId="28" fillId="0" borderId="7" xfId="1" applyFont="1" applyFill="1" applyBorder="1" applyAlignment="1">
      <alignment vertical="center"/>
    </xf>
    <xf numFmtId="0" fontId="28" fillId="0" borderId="6" xfId="1" applyNumberFormat="1" applyFont="1" applyFill="1" applyBorder="1" applyAlignment="1">
      <alignment vertical="center"/>
    </xf>
    <xf numFmtId="0" fontId="28" fillId="5" borderId="0" xfId="1" applyNumberFormat="1" applyFont="1" applyFill="1" applyBorder="1" applyAlignment="1">
      <alignment horizontal="center" vertical="center"/>
    </xf>
    <xf numFmtId="0" fontId="11" fillId="5" borderId="0" xfId="1" applyNumberFormat="1" applyFont="1" applyFill="1" applyBorder="1" applyAlignment="1">
      <alignment vertical="center"/>
    </xf>
    <xf numFmtId="0" fontId="11" fillId="0" borderId="0" xfId="1" applyFont="1" applyBorder="1" applyAlignment="1">
      <alignment vertical="center"/>
    </xf>
    <xf numFmtId="0" fontId="28" fillId="5" borderId="0" xfId="1" applyFont="1" applyFill="1" applyBorder="1" applyAlignment="1">
      <alignment horizontal="right" vertical="center"/>
    </xf>
    <xf numFmtId="0" fontId="11" fillId="7" borderId="8" xfId="1" applyFont="1" applyFill="1" applyBorder="1" applyAlignment="1">
      <alignment horizontal="center" vertical="center"/>
    </xf>
    <xf numFmtId="0" fontId="11" fillId="7" borderId="9" xfId="1" applyFont="1" applyFill="1" applyBorder="1" applyAlignment="1">
      <alignment horizontal="center" vertical="center"/>
    </xf>
    <xf numFmtId="0" fontId="11" fillId="7" borderId="9" xfId="1" applyFont="1" applyFill="1" applyBorder="1" applyAlignment="1">
      <alignment vertical="center" wrapText="1"/>
    </xf>
    <xf numFmtId="4" fontId="11" fillId="7" borderId="9" xfId="1" applyNumberFormat="1" applyFont="1" applyFill="1" applyBorder="1" applyAlignment="1">
      <alignment vertical="center"/>
    </xf>
    <xf numFmtId="4" fontId="11" fillId="7" borderId="10" xfId="1" applyNumberFormat="1" applyFont="1" applyFill="1" applyBorder="1" applyAlignment="1">
      <alignment vertical="center"/>
    </xf>
    <xf numFmtId="4" fontId="11" fillId="5" borderId="0" xfId="1" applyNumberFormat="1" applyFont="1" applyFill="1" applyBorder="1" applyAlignment="1">
      <alignment vertical="center"/>
    </xf>
    <xf numFmtId="0" fontId="11" fillId="5" borderId="0" xfId="1" applyFont="1" applyFill="1" applyBorder="1" applyAlignment="1">
      <alignment vertical="center"/>
    </xf>
    <xf numFmtId="0" fontId="11" fillId="0" borderId="0" xfId="1" applyFont="1" applyAlignment="1">
      <alignment vertical="center"/>
    </xf>
    <xf numFmtId="0" fontId="7" fillId="0" borderId="0" xfId="1" applyNumberFormat="1" applyFont="1" applyFill="1" applyBorder="1" applyAlignment="1">
      <alignment vertical="center"/>
    </xf>
    <xf numFmtId="164" fontId="29" fillId="5" borderId="0" xfId="8" applyFont="1" applyFill="1" applyBorder="1" applyAlignment="1">
      <alignment horizontal="center" vertical="center"/>
    </xf>
    <xf numFmtId="4" fontId="7" fillId="0" borderId="0" xfId="1" applyNumberFormat="1" applyFont="1" applyFill="1" applyBorder="1" applyAlignment="1">
      <alignment vertical="center"/>
    </xf>
    <xf numFmtId="0" fontId="11" fillId="7" borderId="5" xfId="1" applyFont="1" applyFill="1" applyBorder="1" applyAlignment="1">
      <alignment horizontal="center" vertical="center"/>
    </xf>
    <xf numFmtId="0" fontId="11" fillId="7" borderId="7" xfId="1" applyFont="1" applyFill="1" applyBorder="1" applyAlignment="1">
      <alignment horizontal="center" vertical="center"/>
    </xf>
    <xf numFmtId="0" fontId="11" fillId="7" borderId="7" xfId="1" applyFont="1" applyFill="1" applyBorder="1" applyAlignment="1">
      <alignment vertical="center" wrapText="1"/>
    </xf>
    <xf numFmtId="4" fontId="11" fillId="7" borderId="7" xfId="1" applyNumberFormat="1" applyFont="1" applyFill="1" applyBorder="1" applyAlignment="1">
      <alignment vertical="center"/>
    </xf>
    <xf numFmtId="4" fontId="11" fillId="7" borderId="6" xfId="1" applyNumberFormat="1" applyFont="1" applyFill="1" applyBorder="1" applyAlignment="1">
      <alignment vertical="center"/>
    </xf>
    <xf numFmtId="4" fontId="28" fillId="5" borderId="0" xfId="1" applyNumberFormat="1" applyFont="1" applyFill="1" applyBorder="1" applyAlignment="1">
      <alignment horizontal="right" vertical="center"/>
    </xf>
    <xf numFmtId="0" fontId="28" fillId="5" borderId="9" xfId="1" applyFont="1" applyFill="1" applyBorder="1" applyAlignment="1">
      <alignment vertical="center" wrapText="1"/>
    </xf>
    <xf numFmtId="0" fontId="28" fillId="5" borderId="0" xfId="1" applyFont="1" applyFill="1" applyBorder="1" applyAlignment="1">
      <alignment horizontal="center" vertical="center" wrapText="1"/>
    </xf>
    <xf numFmtId="4" fontId="11" fillId="5" borderId="0" xfId="1" applyNumberFormat="1" applyFont="1" applyFill="1" applyAlignment="1">
      <alignment vertical="center"/>
    </xf>
    <xf numFmtId="0" fontId="7" fillId="0" borderId="0" xfId="1" applyFont="1" applyAlignment="1">
      <alignment vertical="center" wrapText="1"/>
    </xf>
    <xf numFmtId="0" fontId="7" fillId="0" borderId="0" xfId="23" applyFont="1" applyAlignment="1">
      <alignment vertical="center"/>
    </xf>
    <xf numFmtId="0" fontId="7" fillId="0" borderId="0" xfId="23" applyFont="1" applyAlignment="1">
      <alignment horizontal="center" vertical="center"/>
    </xf>
    <xf numFmtId="0" fontId="7" fillId="0" borderId="0" xfId="23" applyFont="1" applyAlignment="1">
      <alignment vertical="center" wrapText="1"/>
    </xf>
    <xf numFmtId="4" fontId="7" fillId="0" borderId="0" xfId="23" applyNumberFormat="1" applyFont="1" applyAlignment="1">
      <alignment horizontal="center" vertical="center"/>
    </xf>
    <xf numFmtId="10" fontId="18" fillId="0" borderId="0" xfId="36" applyNumberFormat="1" applyFont="1" applyAlignment="1">
      <alignment vertical="center"/>
    </xf>
    <xf numFmtId="4" fontId="7" fillId="0" borderId="0" xfId="23" applyNumberFormat="1" applyFont="1" applyAlignment="1">
      <alignment vertical="center"/>
    </xf>
    <xf numFmtId="0" fontId="11" fillId="0" borderId="0" xfId="23" applyNumberFormat="1" applyFont="1" applyBorder="1" applyAlignment="1">
      <alignment vertical="center"/>
    </xf>
    <xf numFmtId="0" fontId="11" fillId="3" borderId="5" xfId="23" applyFont="1" applyFill="1" applyBorder="1" applyAlignment="1">
      <alignment horizontal="center" vertical="center"/>
    </xf>
    <xf numFmtId="0" fontId="11" fillId="3" borderId="7" xfId="23" applyFont="1" applyFill="1" applyBorder="1" applyAlignment="1">
      <alignment horizontal="center" vertical="center"/>
    </xf>
    <xf numFmtId="4" fontId="11" fillId="3" borderId="7" xfId="23" applyNumberFormat="1" applyFont="1" applyFill="1" applyBorder="1" applyAlignment="1">
      <alignment vertical="center"/>
    </xf>
    <xf numFmtId="4" fontId="11" fillId="3" borderId="6" xfId="23" applyNumberFormat="1" applyFont="1" applyFill="1" applyBorder="1" applyAlignment="1">
      <alignment vertical="center"/>
    </xf>
    <xf numFmtId="0" fontId="31" fillId="0" borderId="0" xfId="23" applyNumberFormat="1" applyFont="1" applyBorder="1" applyAlignment="1">
      <alignment vertical="center"/>
    </xf>
    <xf numFmtId="0" fontId="7" fillId="0" borderId="0" xfId="23" applyNumberFormat="1" applyFont="1" applyBorder="1" applyAlignment="1">
      <alignment vertical="center"/>
    </xf>
    <xf numFmtId="0" fontId="13" fillId="0" borderId="0" xfId="23" applyNumberFormat="1" applyFont="1" applyBorder="1" applyAlignment="1">
      <alignment vertical="center"/>
    </xf>
    <xf numFmtId="0" fontId="7" fillId="0" borderId="0" xfId="23" applyNumberFormat="1" applyFont="1" applyFill="1" applyBorder="1" applyAlignment="1">
      <alignment vertical="center"/>
    </xf>
    <xf numFmtId="0" fontId="7" fillId="0" borderId="0" xfId="23" applyFont="1" applyFill="1" applyAlignment="1">
      <alignment vertical="center"/>
    </xf>
    <xf numFmtId="0" fontId="11" fillId="0" borderId="0" xfId="23" applyFont="1" applyFill="1" applyAlignment="1">
      <alignment vertical="center"/>
    </xf>
    <xf numFmtId="0" fontId="11" fillId="7" borderId="5" xfId="23" applyFont="1" applyFill="1" applyBorder="1" applyAlignment="1">
      <alignment horizontal="center" vertical="center"/>
    </xf>
    <xf numFmtId="0" fontId="11" fillId="7" borderId="7" xfId="23" applyFont="1" applyFill="1" applyBorder="1" applyAlignment="1">
      <alignment vertical="center" wrapText="1"/>
    </xf>
    <xf numFmtId="0" fontId="11" fillId="7" borderId="7" xfId="23" applyFont="1" applyFill="1" applyBorder="1" applyAlignment="1">
      <alignment horizontal="center" vertical="center"/>
    </xf>
    <xf numFmtId="4" fontId="11" fillId="7" borderId="7" xfId="23" applyNumberFormat="1" applyFont="1" applyFill="1" applyBorder="1" applyAlignment="1">
      <alignment vertical="center"/>
    </xf>
    <xf numFmtId="4" fontId="11" fillId="7" borderId="6" xfId="23" applyNumberFormat="1" applyFont="1" applyFill="1" applyBorder="1" applyAlignment="1">
      <alignment vertical="center"/>
    </xf>
    <xf numFmtId="49" fontId="7" fillId="0" borderId="0" xfId="23" applyNumberFormat="1" applyBorder="1" applyAlignment="1">
      <alignment horizontal="center"/>
    </xf>
    <xf numFmtId="164" fontId="3" fillId="12" borderId="0" xfId="8" applyFont="1" applyFill="1" applyBorder="1" applyAlignment="1">
      <alignment horizontal="right" vertical="center"/>
    </xf>
    <xf numFmtId="49" fontId="18" fillId="5" borderId="0" xfId="23" applyNumberFormat="1" applyFont="1" applyFill="1" applyBorder="1" applyAlignment="1">
      <alignment horizontal="center" wrapText="1"/>
    </xf>
    <xf numFmtId="0" fontId="33" fillId="0" borderId="0" xfId="23" applyFont="1" applyBorder="1" applyAlignment="1">
      <alignment vertical="center" wrapText="1"/>
    </xf>
    <xf numFmtId="164" fontId="18" fillId="5" borderId="0" xfId="9" applyFont="1" applyFill="1" applyBorder="1" applyAlignment="1">
      <alignment horizontal="right"/>
    </xf>
    <xf numFmtId="164" fontId="18" fillId="5" borderId="0" xfId="13" applyFont="1" applyFill="1" applyBorder="1" applyAlignment="1">
      <alignment horizontal="right" wrapText="1"/>
    </xf>
    <xf numFmtId="8" fontId="18" fillId="5" borderId="0" xfId="9" applyNumberFormat="1" applyFont="1" applyFill="1" applyBorder="1" applyAlignment="1">
      <alignment horizontal="right"/>
    </xf>
    <xf numFmtId="0" fontId="7" fillId="5" borderId="0" xfId="23" applyFill="1" applyBorder="1" applyAlignment="1">
      <alignment vertical="center" wrapText="1"/>
    </xf>
    <xf numFmtId="0" fontId="35" fillId="13" borderId="0" xfId="23" applyFont="1" applyFill="1"/>
    <xf numFmtId="49" fontId="4" fillId="0" borderId="0" xfId="23" applyNumberFormat="1" applyFont="1" applyBorder="1" applyAlignment="1"/>
    <xf numFmtId="0" fontId="11" fillId="0" borderId="0" xfId="23" applyFont="1" applyBorder="1"/>
    <xf numFmtId="0" fontId="7" fillId="0" borderId="0" xfId="23" applyFont="1" applyAlignment="1">
      <alignment vertical="center"/>
    </xf>
    <xf numFmtId="0" fontId="7" fillId="0" borderId="0" xfId="23"/>
    <xf numFmtId="0" fontId="7" fillId="0" borderId="0" xfId="23" applyBorder="1"/>
    <xf numFmtId="10" fontId="18" fillId="0" borderId="0" xfId="36" applyNumberFormat="1" applyFont="1" applyAlignment="1">
      <alignment vertical="center"/>
    </xf>
    <xf numFmtId="0" fontId="7" fillId="0" borderId="0" xfId="23" applyFont="1" applyFill="1" applyAlignment="1">
      <alignment vertical="center"/>
    </xf>
    <xf numFmtId="49" fontId="34" fillId="5" borderId="40" xfId="23" applyNumberFormat="1" applyFont="1" applyFill="1" applyBorder="1" applyAlignment="1">
      <alignment vertical="center" wrapText="1"/>
    </xf>
    <xf numFmtId="0" fontId="7" fillId="5" borderId="49" xfId="23" applyFill="1" applyBorder="1" applyAlignment="1">
      <alignment vertical="center" wrapText="1"/>
    </xf>
    <xf numFmtId="4" fontId="7" fillId="0" borderId="0" xfId="1" applyNumberFormat="1" applyFont="1" applyAlignment="1">
      <alignment vertical="center"/>
    </xf>
    <xf numFmtId="0" fontId="0" fillId="0" borderId="0" xfId="0" applyAlignment="1">
      <alignment horizontal="center"/>
    </xf>
    <xf numFmtId="0" fontId="0" fillId="0" borderId="0" xfId="0" applyAlignment="1">
      <alignment wrapText="1"/>
    </xf>
    <xf numFmtId="0" fontId="31" fillId="0" borderId="0" xfId="23" applyNumberFormat="1" applyFont="1" applyBorder="1" applyAlignment="1">
      <alignment vertical="center"/>
    </xf>
    <xf numFmtId="0" fontId="7" fillId="0" borderId="0" xfId="23" applyNumberFormat="1" applyFont="1" applyBorder="1" applyAlignment="1">
      <alignment vertical="center"/>
    </xf>
    <xf numFmtId="0" fontId="7" fillId="0" borderId="0" xfId="23" applyBorder="1"/>
    <xf numFmtId="0" fontId="7" fillId="0" borderId="0" xfId="23"/>
    <xf numFmtId="0" fontId="30" fillId="0" borderId="1" xfId="0" applyFont="1" applyBorder="1" applyAlignment="1">
      <alignment horizontal="center" vertical="center" wrapText="1"/>
    </xf>
    <xf numFmtId="0" fontId="15" fillId="3" borderId="16" xfId="1" applyFont="1" applyFill="1" applyBorder="1" applyAlignment="1">
      <alignment horizontal="center" vertical="center"/>
    </xf>
    <xf numFmtId="4" fontId="15" fillId="3" borderId="16" xfId="1" applyNumberFormat="1" applyFont="1" applyFill="1" applyBorder="1" applyAlignment="1">
      <alignment vertical="center"/>
    </xf>
    <xf numFmtId="0" fontId="15" fillId="3" borderId="16" xfId="1" applyFont="1" applyFill="1" applyBorder="1" applyAlignment="1">
      <alignment vertical="center" wrapText="1"/>
    </xf>
    <xf numFmtId="4" fontId="15" fillId="3" borderId="15" xfId="1" applyNumberFormat="1" applyFont="1" applyFill="1" applyBorder="1" applyAlignment="1">
      <alignment vertical="center"/>
    </xf>
    <xf numFmtId="0" fontId="0" fillId="0" borderId="13" xfId="0" applyBorder="1" applyAlignment="1">
      <alignment horizontal="center"/>
    </xf>
    <xf numFmtId="0" fontId="0" fillId="0" borderId="13" xfId="0" applyBorder="1" applyAlignment="1">
      <alignment wrapText="1"/>
    </xf>
    <xf numFmtId="0" fontId="0" fillId="0" borderId="13" xfId="0" applyBorder="1"/>
    <xf numFmtId="0" fontId="30" fillId="7" borderId="1" xfId="0" applyFont="1" applyFill="1" applyBorder="1" applyAlignment="1">
      <alignment horizontal="center" vertical="center"/>
    </xf>
    <xf numFmtId="0" fontId="0" fillId="0" borderId="20" xfId="0" applyBorder="1" applyAlignment="1">
      <alignment horizontal="center"/>
    </xf>
    <xf numFmtId="0" fontId="0" fillId="0" borderId="20" xfId="0" applyBorder="1" applyAlignment="1">
      <alignment wrapText="1"/>
    </xf>
    <xf numFmtId="0" fontId="0" fillId="0" borderId="20" xfId="0" applyBorder="1"/>
    <xf numFmtId="0" fontId="57" fillId="7" borderId="2" xfId="0" applyFont="1" applyFill="1" applyBorder="1" applyAlignment="1">
      <alignment horizontal="center"/>
    </xf>
    <xf numFmtId="0" fontId="57" fillId="7" borderId="3" xfId="0" applyFont="1" applyFill="1" applyBorder="1" applyAlignment="1">
      <alignment horizontal="center" wrapText="1"/>
    </xf>
    <xf numFmtId="4" fontId="0" fillId="0" borderId="20" xfId="0" applyNumberFormat="1" applyBorder="1" applyAlignment="1">
      <alignment horizontal="center"/>
    </xf>
    <xf numFmtId="0" fontId="30" fillId="7" borderId="3" xfId="0" applyFont="1" applyFill="1" applyBorder="1" applyAlignment="1">
      <alignment horizontal="center" vertical="center"/>
    </xf>
    <xf numFmtId="0" fontId="30" fillId="7" borderId="4" xfId="0" applyFont="1" applyFill="1" applyBorder="1" applyAlignment="1">
      <alignment horizontal="center" vertical="center"/>
    </xf>
    <xf numFmtId="0" fontId="15" fillId="3" borderId="7" xfId="1" applyFont="1" applyFill="1" applyBorder="1" applyAlignment="1">
      <alignment vertical="center" wrapText="1"/>
    </xf>
    <xf numFmtId="0" fontId="26" fillId="0" borderId="15" xfId="1" applyNumberFormat="1" applyFont="1" applyFill="1" applyBorder="1" applyAlignment="1">
      <alignment vertical="center" wrapText="1"/>
    </xf>
    <xf numFmtId="0" fontId="17" fillId="0" borderId="10" xfId="1" applyNumberFormat="1" applyFont="1" applyFill="1" applyBorder="1" applyAlignment="1">
      <alignment vertical="center" wrapText="1"/>
    </xf>
    <xf numFmtId="0" fontId="7" fillId="0" borderId="0" xfId="431" applyFont="1" applyAlignment="1">
      <alignment horizontal="center" vertical="center"/>
    </xf>
    <xf numFmtId="0" fontId="7" fillId="0" borderId="0" xfId="431" applyFont="1" applyAlignment="1">
      <alignment vertical="center" wrapText="1"/>
    </xf>
    <xf numFmtId="4" fontId="7" fillId="0" borderId="0" xfId="431" applyNumberFormat="1" applyFont="1" applyAlignment="1">
      <alignment horizontal="center" vertical="center"/>
    </xf>
    <xf numFmtId="4" fontId="7" fillId="0" borderId="0" xfId="431" applyNumberFormat="1" applyFont="1" applyAlignment="1">
      <alignment vertical="center"/>
    </xf>
    <xf numFmtId="0" fontId="7" fillId="0" borderId="0" xfId="431" applyFont="1" applyAlignment="1">
      <alignment vertical="center"/>
    </xf>
    <xf numFmtId="0" fontId="11" fillId="3" borderId="5" xfId="431" applyFont="1" applyFill="1" applyBorder="1" applyAlignment="1">
      <alignment horizontal="center" vertical="center"/>
    </xf>
    <xf numFmtId="0" fontId="11" fillId="3" borderId="7" xfId="431" applyFont="1" applyFill="1" applyBorder="1" applyAlignment="1">
      <alignment horizontal="center" vertical="center"/>
    </xf>
    <xf numFmtId="0" fontId="11" fillId="3" borderId="7" xfId="431" applyFont="1" applyFill="1" applyBorder="1" applyAlignment="1">
      <alignment vertical="center" wrapText="1"/>
    </xf>
    <xf numFmtId="4" fontId="11" fillId="3" borderId="7" xfId="431" applyNumberFormat="1" applyFont="1" applyFill="1" applyBorder="1" applyAlignment="1">
      <alignment vertical="center"/>
    </xf>
    <xf numFmtId="4" fontId="11" fillId="3" borderId="6" xfId="431" applyNumberFormat="1" applyFont="1" applyFill="1" applyBorder="1" applyAlignment="1">
      <alignment vertical="center"/>
    </xf>
    <xf numFmtId="0" fontId="11" fillId="0" borderId="0" xfId="431" applyNumberFormat="1" applyFont="1" applyBorder="1" applyAlignment="1">
      <alignment vertical="center"/>
    </xf>
    <xf numFmtId="0" fontId="7" fillId="0" borderId="14" xfId="431" applyNumberFormat="1" applyFont="1" applyBorder="1" applyAlignment="1">
      <alignment vertical="center"/>
    </xf>
    <xf numFmtId="0" fontId="26" fillId="0" borderId="15" xfId="431" applyNumberFormat="1" applyFont="1" applyFill="1" applyBorder="1" applyAlignment="1">
      <alignment vertical="center" wrapText="1"/>
    </xf>
    <xf numFmtId="0" fontId="16" fillId="0" borderId="17" xfId="431" applyNumberFormat="1" applyFont="1" applyFill="1" applyBorder="1" applyAlignment="1">
      <alignment horizontal="center" vertical="center" wrapText="1"/>
    </xf>
    <xf numFmtId="0" fontId="7" fillId="0" borderId="0" xfId="431" applyNumberFormat="1" applyFont="1" applyBorder="1" applyAlignment="1">
      <alignment vertical="center"/>
    </xf>
    <xf numFmtId="0" fontId="17" fillId="0" borderId="8" xfId="431" applyNumberFormat="1" applyFont="1" applyFill="1" applyBorder="1" applyAlignment="1">
      <alignment vertical="center" wrapText="1"/>
    </xf>
    <xf numFmtId="0" fontId="17" fillId="0" borderId="10" xfId="431" applyNumberFormat="1" applyFont="1" applyFill="1" applyBorder="1" applyAlignment="1">
      <alignment vertical="center" wrapText="1"/>
    </xf>
    <xf numFmtId="0" fontId="7" fillId="0" borderId="66" xfId="431" applyNumberFormat="1" applyFont="1" applyBorder="1" applyAlignment="1">
      <alignment horizontal="center" vertical="center" wrapText="1"/>
    </xf>
    <xf numFmtId="0" fontId="12" fillId="0" borderId="1" xfId="431" applyFont="1" applyFill="1" applyBorder="1" applyAlignment="1">
      <alignment horizontal="center" vertical="center"/>
    </xf>
    <xf numFmtId="0" fontId="13" fillId="0" borderId="0" xfId="431" applyNumberFormat="1" applyFont="1" applyBorder="1" applyAlignment="1">
      <alignment vertical="center"/>
    </xf>
    <xf numFmtId="0" fontId="7" fillId="0" borderId="0" xfId="431" applyNumberFormat="1" applyFont="1" applyFill="1" applyBorder="1" applyAlignment="1">
      <alignment vertical="center"/>
    </xf>
    <xf numFmtId="0" fontId="7" fillId="0" borderId="0" xfId="431" applyFont="1" applyFill="1" applyAlignment="1">
      <alignment vertical="center"/>
    </xf>
    <xf numFmtId="0" fontId="11" fillId="0" borderId="0" xfId="431" applyFont="1" applyFill="1" applyAlignment="1">
      <alignment vertical="center"/>
    </xf>
    <xf numFmtId="0" fontId="11" fillId="7" borderId="5" xfId="431" applyFont="1" applyFill="1" applyBorder="1" applyAlignment="1">
      <alignment horizontal="center" vertical="center"/>
    </xf>
    <xf numFmtId="0" fontId="11" fillId="7" borderId="7" xfId="431" applyFont="1" applyFill="1" applyBorder="1" applyAlignment="1">
      <alignment horizontal="center" vertical="center"/>
    </xf>
    <xf numFmtId="0" fontId="11" fillId="7" borderId="7" xfId="431" applyFont="1" applyFill="1" applyBorder="1" applyAlignment="1">
      <alignment vertical="center" wrapText="1"/>
    </xf>
    <xf numFmtId="4" fontId="11" fillId="7" borderId="7" xfId="431" applyNumberFormat="1" applyFont="1" applyFill="1" applyBorder="1" applyAlignment="1">
      <alignment vertical="center"/>
    </xf>
    <xf numFmtId="4" fontId="11" fillId="7" borderId="6" xfId="431" applyNumberFormat="1" applyFont="1" applyFill="1" applyBorder="1" applyAlignment="1">
      <alignment vertical="center"/>
    </xf>
    <xf numFmtId="0" fontId="28" fillId="5" borderId="8" xfId="431" applyFont="1" applyFill="1" applyBorder="1" applyAlignment="1">
      <alignment vertical="center" wrapText="1"/>
    </xf>
    <xf numFmtId="0" fontId="28" fillId="5" borderId="9" xfId="431" applyFont="1" applyFill="1" applyBorder="1" applyAlignment="1">
      <alignment vertical="center" wrapText="1"/>
    </xf>
    <xf numFmtId="0" fontId="28" fillId="5" borderId="10" xfId="431" applyFont="1" applyFill="1" applyBorder="1" applyAlignment="1">
      <alignment vertical="center" wrapText="1"/>
    </xf>
    <xf numFmtId="0" fontId="7" fillId="6" borderId="0" xfId="431" applyNumberFormat="1" applyFont="1" applyFill="1" applyBorder="1" applyAlignment="1">
      <alignment vertical="center"/>
    </xf>
    <xf numFmtId="0" fontId="82" fillId="0" borderId="0" xfId="23" applyFont="1"/>
    <xf numFmtId="0" fontId="31" fillId="0" borderId="0" xfId="23" applyFont="1" applyBorder="1"/>
    <xf numFmtId="0" fontId="14" fillId="0" borderId="1" xfId="23" applyFont="1" applyBorder="1" applyAlignment="1"/>
    <xf numFmtId="0" fontId="11" fillId="0" borderId="0" xfId="23" applyFont="1"/>
    <xf numFmtId="0" fontId="11" fillId="0" borderId="0" xfId="431" applyFont="1" applyFill="1" applyBorder="1" applyAlignment="1">
      <alignment vertical="center"/>
    </xf>
    <xf numFmtId="0" fontId="7" fillId="0" borderId="0" xfId="431" applyFont="1" applyFill="1" applyBorder="1" applyAlignment="1">
      <alignment vertical="center"/>
    </xf>
    <xf numFmtId="0" fontId="28" fillId="0" borderId="5" xfId="431" applyNumberFormat="1" applyFont="1" applyFill="1" applyBorder="1" applyAlignment="1">
      <alignment vertical="center"/>
    </xf>
    <xf numFmtId="0" fontId="28" fillId="0" borderId="7" xfId="431" applyNumberFormat="1" applyFont="1" applyFill="1" applyBorder="1" applyAlignment="1">
      <alignment vertical="center"/>
    </xf>
    <xf numFmtId="0" fontId="28" fillId="0" borderId="6" xfId="431" applyNumberFormat="1" applyFont="1" applyFill="1" applyBorder="1" applyAlignment="1">
      <alignment vertical="center"/>
    </xf>
    <xf numFmtId="0" fontId="7" fillId="0" borderId="0" xfId="431"/>
    <xf numFmtId="0" fontId="15" fillId="0" borderId="0" xfId="431" applyFont="1" applyAlignment="1">
      <alignment vertical="center"/>
    </xf>
    <xf numFmtId="0" fontId="25" fillId="5" borderId="0" xfId="431" applyFont="1" applyFill="1" applyAlignment="1">
      <alignment horizontal="right" vertical="center"/>
    </xf>
    <xf numFmtId="0" fontId="15" fillId="3" borderId="5" xfId="431" applyFont="1" applyFill="1" applyBorder="1" applyAlignment="1">
      <alignment horizontal="center" vertical="center"/>
    </xf>
    <xf numFmtId="0" fontId="15" fillId="3" borderId="7" xfId="431" applyFont="1" applyFill="1" applyBorder="1" applyAlignment="1">
      <alignment horizontal="center" vertical="center"/>
    </xf>
    <xf numFmtId="0" fontId="15" fillId="3" borderId="7" xfId="431" applyFont="1" applyFill="1" applyBorder="1" applyAlignment="1">
      <alignment vertical="center" wrapText="1"/>
    </xf>
    <xf numFmtId="4" fontId="15" fillId="3" borderId="7" xfId="431" applyNumberFormat="1" applyFont="1" applyFill="1" applyBorder="1" applyAlignment="1">
      <alignment vertical="center"/>
    </xf>
    <xf numFmtId="4" fontId="15" fillId="3" borderId="6" xfId="431" applyNumberFormat="1" applyFont="1" applyFill="1" applyBorder="1" applyAlignment="1">
      <alignment vertical="center"/>
    </xf>
    <xf numFmtId="0" fontId="7" fillId="0" borderId="17" xfId="23" applyBorder="1" applyAlignment="1"/>
    <xf numFmtId="0" fontId="7" fillId="0" borderId="63" xfId="23" applyBorder="1" applyAlignment="1"/>
    <xf numFmtId="4" fontId="36" fillId="0" borderId="0" xfId="23" applyNumberFormat="1" applyFont="1" applyFill="1" applyBorder="1" applyAlignment="1">
      <alignment horizontal="left"/>
    </xf>
    <xf numFmtId="0" fontId="7" fillId="0" borderId="0" xfId="23" applyFont="1" applyBorder="1"/>
    <xf numFmtId="0" fontId="13" fillId="0" borderId="0" xfId="23" applyFont="1" applyBorder="1" applyAlignment="1"/>
    <xf numFmtId="0" fontId="7" fillId="0" borderId="0" xfId="431" applyBorder="1"/>
    <xf numFmtId="0" fontId="4" fillId="0" borderId="0" xfId="23" applyFont="1" applyBorder="1" applyAlignment="1"/>
    <xf numFmtId="0" fontId="11" fillId="0" borderId="0" xfId="431" applyNumberFormat="1" applyFont="1" applyFill="1" applyBorder="1" applyAlignment="1">
      <alignment vertical="center"/>
    </xf>
    <xf numFmtId="0" fontId="28" fillId="5" borderId="0" xfId="431" applyNumberFormat="1" applyFont="1" applyFill="1" applyBorder="1" applyAlignment="1">
      <alignment horizontal="right" vertical="center"/>
    </xf>
    <xf numFmtId="0" fontId="28" fillId="0" borderId="18" xfId="431" applyNumberFormat="1" applyFont="1" applyFill="1" applyBorder="1" applyAlignment="1">
      <alignment vertical="center"/>
    </xf>
    <xf numFmtId="0" fontId="28" fillId="0" borderId="0" xfId="431" applyNumberFormat="1" applyFont="1" applyFill="1" applyBorder="1" applyAlignment="1">
      <alignment vertical="center"/>
    </xf>
    <xf numFmtId="0" fontId="28" fillId="0" borderId="0" xfId="431" applyFont="1" applyFill="1" applyBorder="1" applyAlignment="1">
      <alignment vertical="center"/>
    </xf>
    <xf numFmtId="0" fontId="28" fillId="5" borderId="0" xfId="431" applyNumberFormat="1" applyFont="1" applyFill="1" applyBorder="1" applyAlignment="1">
      <alignment horizontal="center" vertical="center"/>
    </xf>
    <xf numFmtId="0" fontId="11" fillId="5" borderId="0" xfId="431" applyNumberFormat="1" applyFont="1" applyFill="1" applyBorder="1" applyAlignment="1">
      <alignment vertical="center"/>
    </xf>
    <xf numFmtId="0" fontId="11" fillId="0" borderId="19" xfId="431" applyNumberFormat="1" applyFont="1" applyFill="1" applyBorder="1" applyAlignment="1">
      <alignment vertical="center"/>
    </xf>
    <xf numFmtId="0" fontId="11" fillId="0" borderId="0" xfId="431" applyFont="1" applyBorder="1" applyAlignment="1">
      <alignment vertical="center"/>
    </xf>
    <xf numFmtId="0" fontId="28" fillId="5" borderId="0" xfId="431" applyFont="1" applyFill="1" applyBorder="1" applyAlignment="1">
      <alignment horizontal="right" vertical="center"/>
    </xf>
    <xf numFmtId="0" fontId="11" fillId="7" borderId="6" xfId="431" applyFont="1" applyFill="1" applyBorder="1" applyAlignment="1">
      <alignment horizontal="center" vertical="center"/>
    </xf>
    <xf numFmtId="0" fontId="11" fillId="0" borderId="0" xfId="431" applyFont="1" applyAlignment="1">
      <alignment vertical="center"/>
    </xf>
    <xf numFmtId="0" fontId="18" fillId="5" borderId="0" xfId="431" applyNumberFormat="1" applyFont="1" applyFill="1" applyBorder="1" applyAlignment="1">
      <alignment horizontal="right" vertical="center"/>
    </xf>
    <xf numFmtId="4" fontId="11" fillId="5" borderId="0" xfId="431" applyNumberFormat="1" applyFont="1" applyFill="1" applyAlignment="1">
      <alignment vertical="center"/>
    </xf>
    <xf numFmtId="4" fontId="28" fillId="5" borderId="0" xfId="431" applyNumberFormat="1" applyFont="1" applyFill="1" applyBorder="1" applyAlignment="1">
      <alignment horizontal="right" vertical="center"/>
    </xf>
    <xf numFmtId="0" fontId="28" fillId="5" borderId="0" xfId="431" applyFont="1" applyFill="1" applyBorder="1" applyAlignment="1">
      <alignment horizontal="center" vertical="center" wrapText="1"/>
    </xf>
    <xf numFmtId="4" fontId="11" fillId="5" borderId="0" xfId="431" applyNumberFormat="1" applyFont="1" applyFill="1" applyBorder="1" applyAlignment="1">
      <alignment vertical="center"/>
    </xf>
    <xf numFmtId="4" fontId="11" fillId="5" borderId="19" xfId="431" applyNumberFormat="1" applyFont="1" applyFill="1" applyBorder="1" applyAlignment="1">
      <alignment vertical="center"/>
    </xf>
    <xf numFmtId="0" fontId="86" fillId="0" borderId="1" xfId="23" applyFont="1" applyFill="1" applyBorder="1"/>
    <xf numFmtId="0" fontId="86" fillId="0" borderId="3" xfId="23" applyFont="1" applyFill="1" applyBorder="1" applyAlignment="1">
      <alignment horizontal="center"/>
    </xf>
    <xf numFmtId="0" fontId="86" fillId="0" borderId="1" xfId="23" applyFont="1" applyFill="1" applyBorder="1" applyAlignment="1">
      <alignment horizontal="center"/>
    </xf>
    <xf numFmtId="0" fontId="86" fillId="0" borderId="4" xfId="23" applyFont="1" applyFill="1" applyBorder="1" applyAlignment="1">
      <alignment horizontal="center"/>
    </xf>
    <xf numFmtId="0" fontId="11" fillId="0" borderId="0" xfId="431" applyFont="1"/>
    <xf numFmtId="4" fontId="87" fillId="4" borderId="22" xfId="23" applyNumberFormat="1" applyFont="1" applyFill="1" applyBorder="1" applyAlignment="1">
      <alignment wrapText="1"/>
    </xf>
    <xf numFmtId="165" fontId="88" fillId="4" borderId="23" xfId="50" applyFont="1" applyFill="1" applyBorder="1"/>
    <xf numFmtId="165" fontId="88" fillId="4" borderId="23" xfId="50" applyNumberFormat="1" applyFont="1" applyFill="1" applyBorder="1"/>
    <xf numFmtId="165" fontId="88" fillId="4" borderId="24" xfId="50" applyNumberFormat="1" applyFont="1" applyFill="1" applyBorder="1"/>
    <xf numFmtId="43" fontId="32" fillId="0" borderId="0" xfId="23" applyNumberFormat="1" applyFont="1" applyBorder="1"/>
    <xf numFmtId="0" fontId="29" fillId="8" borderId="5" xfId="23" applyNumberFormat="1" applyFont="1" applyFill="1" applyBorder="1" applyAlignment="1">
      <alignment vertical="center"/>
    </xf>
    <xf numFmtId="0" fontId="29" fillId="8" borderId="7" xfId="23" applyNumberFormat="1" applyFont="1" applyFill="1" applyBorder="1" applyAlignment="1">
      <alignment vertical="center"/>
    </xf>
    <xf numFmtId="0" fontId="29" fillId="8" borderId="6" xfId="23" applyNumberFormat="1" applyFont="1" applyFill="1" applyBorder="1" applyAlignment="1">
      <alignment vertical="center"/>
    </xf>
    <xf numFmtId="0" fontId="7" fillId="0" borderId="0" xfId="431" applyAlignment="1">
      <alignment horizontal="center" vertical="center"/>
    </xf>
    <xf numFmtId="43" fontId="32" fillId="0" borderId="0" xfId="23" applyNumberFormat="1" applyFont="1"/>
    <xf numFmtId="0" fontId="7" fillId="0" borderId="73" xfId="23" applyBorder="1"/>
    <xf numFmtId="0" fontId="89" fillId="0" borderId="0" xfId="23" applyFont="1"/>
    <xf numFmtId="0" fontId="7" fillId="0" borderId="74" xfId="23" applyBorder="1"/>
    <xf numFmtId="0" fontId="27" fillId="14" borderId="75" xfId="23" applyFont="1" applyFill="1" applyBorder="1" applyAlignment="1">
      <alignment horizontal="center" vertical="center"/>
    </xf>
    <xf numFmtId="0" fontId="27" fillId="14" borderId="76" xfId="23" applyFont="1" applyFill="1" applyBorder="1" applyAlignment="1">
      <alignment horizontal="center" vertical="center"/>
    </xf>
    <xf numFmtId="10" fontId="27" fillId="14" borderId="77" xfId="36" applyNumberFormat="1" applyFont="1" applyFill="1" applyBorder="1" applyAlignment="1">
      <alignment horizontal="center" vertical="center"/>
    </xf>
    <xf numFmtId="0" fontId="17" fillId="0" borderId="0" xfId="23" applyFont="1" applyFill="1" applyBorder="1" applyAlignment="1">
      <alignment horizontal="center" vertical="center"/>
    </xf>
    <xf numFmtId="0" fontId="90" fillId="0" borderId="0" xfId="23" applyFont="1" applyFill="1" applyBorder="1" applyAlignment="1">
      <alignment horizontal="center" vertical="center"/>
    </xf>
    <xf numFmtId="2" fontId="27" fillId="0" borderId="5" xfId="31" applyNumberFormat="1" applyFont="1" applyBorder="1" applyAlignment="1">
      <alignment horizontal="center" vertical="center"/>
    </xf>
    <xf numFmtId="2" fontId="91" fillId="0" borderId="6" xfId="31" applyNumberFormat="1" applyFont="1" applyBorder="1" applyAlignment="1">
      <alignment horizontal="center" vertical="center"/>
    </xf>
    <xf numFmtId="2" fontId="92" fillId="0" borderId="0" xfId="31" applyNumberFormat="1" applyFont="1" applyBorder="1" applyAlignment="1">
      <alignment horizontal="center" vertical="center"/>
    </xf>
    <xf numFmtId="2" fontId="27" fillId="0" borderId="0" xfId="31" applyNumberFormat="1" applyFont="1" applyBorder="1" applyAlignment="1">
      <alignment horizontal="center" vertical="center"/>
    </xf>
    <xf numFmtId="2" fontId="91" fillId="0" borderId="0" xfId="31" applyNumberFormat="1" applyFont="1" applyBorder="1" applyAlignment="1">
      <alignment horizontal="center" vertical="center"/>
    </xf>
    <xf numFmtId="0" fontId="38" fillId="0" borderId="0" xfId="31" applyFont="1" applyAlignment="1">
      <alignment horizontal="center" vertical="center"/>
    </xf>
    <xf numFmtId="0" fontId="93" fillId="0" borderId="0" xfId="31" applyFont="1" applyAlignment="1">
      <alignment horizontal="center" vertical="center"/>
    </xf>
    <xf numFmtId="10" fontId="7" fillId="0" borderId="0" xfId="36" applyNumberFormat="1"/>
    <xf numFmtId="10" fontId="0" fillId="0" borderId="0" xfId="36" applyNumberFormat="1" applyFont="1"/>
    <xf numFmtId="10" fontId="89" fillId="0" borderId="0" xfId="36" applyNumberFormat="1" applyFont="1"/>
    <xf numFmtId="0" fontId="89" fillId="0" borderId="0" xfId="23" applyFont="1" applyBorder="1"/>
    <xf numFmtId="0" fontId="7" fillId="0" borderId="18" xfId="23" applyBorder="1"/>
    <xf numFmtId="0" fontId="7" fillId="0" borderId="19" xfId="23" applyBorder="1"/>
    <xf numFmtId="0" fontId="73" fillId="0" borderId="0" xfId="23" applyFont="1" applyBorder="1" applyAlignment="1">
      <alignment horizontal="right" vertical="center"/>
    </xf>
    <xf numFmtId="40" fontId="7" fillId="0" borderId="0" xfId="23" applyNumberFormat="1" applyBorder="1" applyAlignment="1">
      <alignment horizontal="center" vertical="center"/>
    </xf>
    <xf numFmtId="0" fontId="11" fillId="0" borderId="19" xfId="23" applyFont="1" applyBorder="1"/>
    <xf numFmtId="0" fontId="11" fillId="0" borderId="18" xfId="23" applyFont="1" applyBorder="1"/>
    <xf numFmtId="0" fontId="7" fillId="0" borderId="8" xfId="23" applyBorder="1"/>
    <xf numFmtId="9" fontId="7" fillId="0" borderId="9" xfId="23" applyNumberFormat="1" applyBorder="1" applyAlignment="1">
      <alignment horizontal="center" vertical="center"/>
    </xf>
    <xf numFmtId="0" fontId="7" fillId="0" borderId="9" xfId="23" applyBorder="1" applyAlignment="1">
      <alignment horizontal="left" vertical="center"/>
    </xf>
    <xf numFmtId="0" fontId="7" fillId="0" borderId="0" xfId="23" applyBorder="1" applyAlignment="1">
      <alignment horizontal="left" vertical="center"/>
    </xf>
    <xf numFmtId="0" fontId="11" fillId="0" borderId="9" xfId="23" applyFont="1" applyBorder="1"/>
    <xf numFmtId="0" fontId="7" fillId="0" borderId="14" xfId="23" applyBorder="1"/>
    <xf numFmtId="0" fontId="94" fillId="0" borderId="16" xfId="23" applyFont="1" applyBorder="1" applyAlignment="1">
      <alignment vertical="center" wrapText="1"/>
    </xf>
    <xf numFmtId="0" fontId="7" fillId="0" borderId="16" xfId="23" applyBorder="1"/>
    <xf numFmtId="0" fontId="7" fillId="0" borderId="15" xfId="23" applyBorder="1"/>
    <xf numFmtId="0" fontId="7" fillId="0" borderId="9" xfId="23" applyBorder="1"/>
    <xf numFmtId="0" fontId="7" fillId="0" borderId="10" xfId="23" applyBorder="1"/>
    <xf numFmtId="0" fontId="3" fillId="45" borderId="11" xfId="23" applyFont="1" applyFill="1" applyBorder="1" applyAlignment="1">
      <alignment horizontal="center"/>
    </xf>
    <xf numFmtId="0" fontId="4" fillId="0" borderId="11" xfId="23" applyFont="1" applyBorder="1" applyAlignment="1">
      <alignment horizontal="center"/>
    </xf>
    <xf numFmtId="0" fontId="4" fillId="0" borderId="30" xfId="23" applyFont="1" applyBorder="1" applyAlignment="1">
      <alignment horizontal="center"/>
    </xf>
    <xf numFmtId="0" fontId="3" fillId="45" borderId="32" xfId="23" applyFont="1" applyFill="1" applyBorder="1" applyAlignment="1">
      <alignment horizontal="center"/>
    </xf>
    <xf numFmtId="10" fontId="4" fillId="0" borderId="5" xfId="23" applyNumberFormat="1" applyFont="1" applyBorder="1" applyAlignment="1">
      <alignment horizontal="center" vertical="center"/>
    </xf>
    <xf numFmtId="0" fontId="4" fillId="0" borderId="0" xfId="23" applyFont="1" applyBorder="1"/>
    <xf numFmtId="0" fontId="4" fillId="0" borderId="0" xfId="23" applyFont="1" applyBorder="1" applyAlignment="1">
      <alignment horizontal="left"/>
    </xf>
    <xf numFmtId="9" fontId="4" fillId="0" borderId="5" xfId="23" applyNumberFormat="1" applyFont="1" applyBorder="1" applyAlignment="1">
      <alignment horizontal="center" vertical="center"/>
    </xf>
    <xf numFmtId="0" fontId="11" fillId="3" borderId="7" xfId="23" applyFont="1" applyFill="1" applyBorder="1" applyAlignment="1">
      <alignment vertical="center" wrapText="1"/>
    </xf>
    <xf numFmtId="0" fontId="7" fillId="0" borderId="1" xfId="0" applyNumberFormat="1" applyFont="1" applyBorder="1" applyAlignment="1">
      <alignment horizontal="center" vertical="center" wrapText="1"/>
    </xf>
    <xf numFmtId="0" fontId="12" fillId="0" borderId="1" xfId="0" applyFont="1" applyFill="1" applyBorder="1" applyAlignment="1">
      <alignment horizontal="center" vertical="center"/>
    </xf>
    <xf numFmtId="0" fontId="7" fillId="0" borderId="17" xfId="23" applyNumberFormat="1" applyFont="1" applyBorder="1" applyAlignment="1">
      <alignment vertical="center"/>
    </xf>
    <xf numFmtId="0" fontId="7" fillId="0" borderId="66" xfId="23" applyNumberFormat="1" applyFont="1" applyBorder="1" applyAlignment="1">
      <alignment vertical="center"/>
    </xf>
    <xf numFmtId="0" fontId="16" fillId="0" borderId="1" xfId="23" applyNumberFormat="1" applyFont="1" applyFill="1" applyBorder="1" applyAlignment="1">
      <alignment horizontal="center" vertical="center" wrapText="1"/>
    </xf>
    <xf numFmtId="10" fontId="12" fillId="0" borderId="1" xfId="36" applyNumberFormat="1" applyFont="1" applyFill="1" applyBorder="1" applyAlignment="1">
      <alignment horizontal="center" vertical="center" wrapText="1"/>
    </xf>
    <xf numFmtId="165" fontId="3" fillId="12" borderId="2" xfId="50" applyFont="1" applyFill="1" applyBorder="1" applyAlignment="1">
      <alignment horizontal="right" vertical="center"/>
    </xf>
    <xf numFmtId="164" fontId="3" fillId="12" borderId="4" xfId="8" applyFont="1" applyFill="1" applyBorder="1" applyAlignment="1">
      <alignment horizontal="right" vertical="center"/>
    </xf>
    <xf numFmtId="165" fontId="3" fillId="12" borderId="8" xfId="50" applyFont="1" applyFill="1" applyBorder="1" applyAlignment="1">
      <alignment horizontal="right" vertical="center"/>
    </xf>
    <xf numFmtId="164" fontId="3" fillId="12" borderId="10" xfId="8" applyFont="1" applyFill="1" applyBorder="1" applyAlignment="1">
      <alignment horizontal="right" vertical="center"/>
    </xf>
    <xf numFmtId="4" fontId="20" fillId="0" borderId="0" xfId="1" applyNumberFormat="1" applyFont="1" applyAlignment="1">
      <alignment vertical="center"/>
    </xf>
    <xf numFmtId="4" fontId="28" fillId="0" borderId="7" xfId="1" applyNumberFormat="1" applyFont="1" applyFill="1" applyBorder="1" applyAlignment="1">
      <alignment vertical="center"/>
    </xf>
    <xf numFmtId="4" fontId="28" fillId="5" borderId="9" xfId="1" applyNumberFormat="1" applyFont="1" applyFill="1" applyBorder="1" applyAlignment="1">
      <alignment vertical="center" wrapText="1"/>
    </xf>
    <xf numFmtId="0" fontId="30" fillId="0" borderId="1" xfId="0" applyFont="1" applyBorder="1" applyAlignment="1">
      <alignment horizontal="center" vertical="center"/>
    </xf>
    <xf numFmtId="0" fontId="28" fillId="5" borderId="0" xfId="431" applyFont="1" applyFill="1" applyBorder="1" applyAlignment="1">
      <alignment vertical="center" wrapText="1"/>
    </xf>
    <xf numFmtId="0" fontId="3" fillId="9" borderId="14" xfId="23" applyNumberFormat="1" applyFont="1" applyFill="1" applyBorder="1" applyAlignment="1">
      <alignment horizontal="center" vertical="center" wrapText="1"/>
    </xf>
    <xf numFmtId="4" fontId="4" fillId="2" borderId="16" xfId="23" applyNumberFormat="1" applyFont="1" applyFill="1" applyBorder="1" applyAlignment="1">
      <alignment horizontal="center" vertical="center" wrapText="1"/>
    </xf>
    <xf numFmtId="4" fontId="3" fillId="9" borderId="16" xfId="23" applyNumberFormat="1" applyFont="1" applyFill="1" applyBorder="1" applyAlignment="1">
      <alignment vertical="center" wrapText="1"/>
    </xf>
    <xf numFmtId="4" fontId="4" fillId="9" borderId="16" xfId="23" applyNumberFormat="1" applyFont="1" applyFill="1" applyBorder="1" applyAlignment="1">
      <alignment horizontal="center" vertical="center"/>
    </xf>
    <xf numFmtId="4" fontId="4" fillId="9" borderId="16" xfId="46" applyNumberFormat="1" applyFont="1" applyFill="1" applyBorder="1" applyAlignment="1">
      <alignment vertical="center"/>
    </xf>
    <xf numFmtId="4" fontId="4" fillId="9" borderId="16" xfId="23" applyNumberFormat="1" applyFont="1" applyFill="1" applyBorder="1" applyAlignment="1">
      <alignment vertical="center"/>
    </xf>
    <xf numFmtId="4" fontId="3" fillId="9" borderId="15" xfId="46" applyNumberFormat="1" applyFont="1" applyFill="1" applyBorder="1" applyAlignment="1">
      <alignment vertical="center"/>
    </xf>
    <xf numFmtId="0" fontId="4" fillId="0" borderId="11" xfId="1" applyFont="1" applyFill="1" applyBorder="1" applyAlignment="1">
      <alignment horizontal="center" wrapText="1"/>
    </xf>
    <xf numFmtId="0" fontId="4" fillId="0" borderId="13" xfId="1" applyFont="1" applyFill="1" applyBorder="1" applyAlignment="1">
      <alignment horizontal="center" wrapText="1"/>
    </xf>
    <xf numFmtId="0" fontId="4" fillId="0" borderId="13" xfId="1" applyFont="1" applyFill="1" applyBorder="1" applyAlignment="1">
      <alignment wrapText="1"/>
    </xf>
    <xf numFmtId="4" fontId="4" fillId="0" borderId="13" xfId="1" applyNumberFormat="1" applyFont="1" applyFill="1" applyBorder="1" applyAlignment="1">
      <alignment wrapText="1"/>
    </xf>
    <xf numFmtId="4" fontId="4" fillId="0" borderId="12" xfId="45" applyNumberFormat="1" applyFont="1" applyFill="1" applyBorder="1" applyAlignment="1"/>
    <xf numFmtId="0" fontId="4" fillId="0" borderId="21" xfId="1" applyFont="1" applyFill="1" applyBorder="1" applyAlignment="1">
      <alignment wrapText="1"/>
    </xf>
    <xf numFmtId="0" fontId="4" fillId="0" borderId="21" xfId="1" applyFont="1" applyFill="1" applyBorder="1" applyAlignment="1">
      <alignment horizontal="center" wrapText="1"/>
    </xf>
    <xf numFmtId="0" fontId="3" fillId="5" borderId="9" xfId="1" applyFont="1" applyFill="1" applyBorder="1" applyAlignment="1">
      <alignment vertical="center" wrapText="1"/>
    </xf>
    <xf numFmtId="4" fontId="3" fillId="5" borderId="9" xfId="1" applyNumberFormat="1" applyFont="1" applyFill="1" applyBorder="1" applyAlignment="1">
      <alignment vertical="center" wrapText="1"/>
    </xf>
    <xf numFmtId="0" fontId="4" fillId="5" borderId="11" xfId="431" applyNumberFormat="1" applyFont="1" applyFill="1" applyBorder="1" applyAlignment="1">
      <alignment horizontal="center" vertical="center" wrapText="1"/>
    </xf>
    <xf numFmtId="4" fontId="4" fillId="5" borderId="42" xfId="431" applyNumberFormat="1" applyFont="1" applyFill="1" applyBorder="1" applyAlignment="1">
      <alignment horizontal="center" vertical="center" wrapText="1"/>
    </xf>
    <xf numFmtId="4" fontId="4" fillId="5" borderId="23" xfId="431" applyNumberFormat="1" applyFont="1" applyFill="1" applyBorder="1" applyAlignment="1">
      <alignment vertical="center"/>
    </xf>
    <xf numFmtId="4" fontId="4" fillId="5" borderId="23" xfId="431" applyNumberFormat="1" applyFont="1" applyFill="1" applyBorder="1" applyAlignment="1">
      <alignment horizontal="center" vertical="center"/>
    </xf>
    <xf numFmtId="10" fontId="4" fillId="5" borderId="42" xfId="36" applyNumberFormat="1" applyFont="1" applyFill="1" applyBorder="1" applyAlignment="1">
      <alignment horizontal="center" vertical="center"/>
    </xf>
    <xf numFmtId="4" fontId="4" fillId="5" borderId="42" xfId="431" applyNumberFormat="1" applyFont="1" applyFill="1" applyBorder="1" applyAlignment="1">
      <alignment vertical="center"/>
    </xf>
    <xf numFmtId="0" fontId="4" fillId="0" borderId="0" xfId="431" applyFont="1" applyFill="1" applyAlignment="1">
      <alignment vertical="center"/>
    </xf>
    <xf numFmtId="0" fontId="3" fillId="6" borderId="22" xfId="431" applyNumberFormat="1" applyFont="1" applyFill="1" applyBorder="1" applyAlignment="1">
      <alignment vertical="center"/>
    </xf>
    <xf numFmtId="0" fontId="3" fillId="6" borderId="23" xfId="431" applyNumberFormat="1" applyFont="1" applyFill="1" applyBorder="1" applyAlignment="1">
      <alignment vertical="center"/>
    </xf>
    <xf numFmtId="0" fontId="3" fillId="6" borderId="24" xfId="431" applyNumberFormat="1" applyFont="1" applyFill="1" applyBorder="1" applyAlignment="1">
      <alignment vertical="center"/>
    </xf>
    <xf numFmtId="0" fontId="4" fillId="6" borderId="0" xfId="431" applyNumberFormat="1" applyFont="1" applyFill="1" applyBorder="1" applyAlignment="1">
      <alignment vertical="center"/>
    </xf>
    <xf numFmtId="4" fontId="4" fillId="0" borderId="0" xfId="431" applyNumberFormat="1" applyFont="1" applyFill="1" applyAlignment="1">
      <alignment vertical="center"/>
    </xf>
    <xf numFmtId="0" fontId="4" fillId="0" borderId="0" xfId="431" applyFont="1" applyAlignment="1">
      <alignment vertical="center"/>
    </xf>
    <xf numFmtId="0" fontId="3" fillId="0" borderId="14" xfId="431" applyFont="1" applyFill="1" applyBorder="1" applyAlignment="1">
      <alignment vertical="center" wrapText="1"/>
    </xf>
    <xf numFmtId="0" fontId="4" fillId="0" borderId="0" xfId="431" applyFont="1" applyFill="1" applyBorder="1" applyAlignment="1">
      <alignment vertical="center"/>
    </xf>
    <xf numFmtId="0" fontId="3" fillId="0" borderId="16" xfId="431" applyFont="1" applyFill="1" applyBorder="1" applyAlignment="1">
      <alignment vertical="center"/>
    </xf>
    <xf numFmtId="0" fontId="3" fillId="0" borderId="16" xfId="431" applyNumberFormat="1" applyFont="1" applyBorder="1" applyAlignment="1">
      <alignment vertical="center"/>
    </xf>
    <xf numFmtId="0" fontId="3" fillId="0" borderId="16" xfId="431" applyNumberFormat="1" applyFont="1" applyBorder="1" applyAlignment="1">
      <alignment horizontal="center" vertical="center"/>
    </xf>
    <xf numFmtId="0" fontId="3" fillId="0" borderId="16" xfId="431" applyFont="1" applyFill="1" applyBorder="1" applyAlignment="1">
      <alignment horizontal="right" vertical="center" wrapText="1"/>
    </xf>
    <xf numFmtId="14" fontId="4" fillId="0" borderId="15" xfId="431" applyNumberFormat="1" applyFont="1" applyFill="1" applyBorder="1" applyAlignment="1">
      <alignment horizontal="right" vertical="center"/>
    </xf>
    <xf numFmtId="0" fontId="3" fillId="0" borderId="8" xfId="431" applyFont="1" applyFill="1" applyBorder="1" applyAlignment="1">
      <alignment vertical="center" wrapText="1"/>
    </xf>
    <xf numFmtId="0" fontId="4" fillId="0" borderId="9" xfId="431" applyFont="1" applyFill="1" applyBorder="1" applyAlignment="1">
      <alignment vertical="center"/>
    </xf>
    <xf numFmtId="0" fontId="3" fillId="0" borderId="9" xfId="431" applyNumberFormat="1" applyFont="1" applyBorder="1" applyAlignment="1">
      <alignment vertical="center" wrapText="1"/>
    </xf>
    <xf numFmtId="0" fontId="3" fillId="0" borderId="9" xfId="431" applyNumberFormat="1" applyFont="1" applyBorder="1" applyAlignment="1">
      <alignment vertical="center"/>
    </xf>
    <xf numFmtId="0" fontId="3" fillId="0" borderId="9" xfId="431" applyNumberFormat="1" applyFont="1" applyBorder="1" applyAlignment="1">
      <alignment horizontal="center" vertical="center"/>
    </xf>
    <xf numFmtId="0" fontId="3" fillId="0" borderId="9" xfId="431" applyFont="1" applyFill="1" applyBorder="1" applyAlignment="1">
      <alignment horizontal="right" vertical="center"/>
    </xf>
    <xf numFmtId="10" fontId="4" fillId="0" borderId="10" xfId="36" applyNumberFormat="1" applyFont="1" applyFill="1" applyBorder="1" applyAlignment="1">
      <alignment horizontal="right" vertical="center" wrapText="1"/>
    </xf>
    <xf numFmtId="0" fontId="3" fillId="6" borderId="82" xfId="1" applyNumberFormat="1" applyFont="1" applyFill="1" applyBorder="1" applyAlignment="1">
      <alignment horizontal="center" vertical="center" wrapText="1"/>
    </xf>
    <xf numFmtId="0" fontId="3" fillId="6" borderId="83" xfId="1" applyNumberFormat="1" applyFont="1" applyFill="1" applyBorder="1" applyAlignment="1">
      <alignment horizontal="center" vertical="center" wrapText="1"/>
    </xf>
    <xf numFmtId="4" fontId="3" fillId="6" borderId="83" xfId="1" applyNumberFormat="1" applyFont="1" applyFill="1" applyBorder="1" applyAlignment="1">
      <alignment horizontal="center" vertical="center" wrapText="1"/>
    </xf>
    <xf numFmtId="4" fontId="3" fillId="6" borderId="84" xfId="1" applyNumberFormat="1" applyFont="1" applyFill="1" applyBorder="1" applyAlignment="1">
      <alignment horizontal="center" vertical="center" wrapText="1"/>
    </xf>
    <xf numFmtId="0" fontId="3" fillId="5" borderId="32" xfId="431" applyFont="1" applyFill="1" applyBorder="1" applyAlignment="1">
      <alignment vertical="center" wrapText="1"/>
    </xf>
    <xf numFmtId="0" fontId="3" fillId="5" borderId="34" xfId="431" applyFont="1" applyFill="1" applyBorder="1" applyAlignment="1">
      <alignment vertical="center" wrapText="1"/>
    </xf>
    <xf numFmtId="0" fontId="3" fillId="5" borderId="33" xfId="431" applyFont="1" applyFill="1" applyBorder="1" applyAlignment="1">
      <alignment vertical="center" wrapText="1"/>
    </xf>
    <xf numFmtId="0" fontId="3" fillId="5" borderId="11" xfId="431" applyFont="1" applyFill="1" applyBorder="1" applyAlignment="1">
      <alignment vertical="center" wrapText="1"/>
    </xf>
    <xf numFmtId="0" fontId="3" fillId="5" borderId="13" xfId="431" applyFont="1" applyFill="1" applyBorder="1" applyAlignment="1">
      <alignment vertical="center" wrapText="1"/>
    </xf>
    <xf numFmtId="0" fontId="3" fillId="5" borderId="12" xfId="431" applyFont="1" applyFill="1" applyBorder="1" applyAlignment="1">
      <alignment vertical="center" wrapText="1"/>
    </xf>
    <xf numFmtId="0" fontId="3" fillId="5" borderId="30" xfId="431" applyFont="1" applyFill="1" applyBorder="1" applyAlignment="1">
      <alignment vertical="center" wrapText="1"/>
    </xf>
    <xf numFmtId="0" fontId="3" fillId="5" borderId="21" xfId="431" applyFont="1" applyFill="1" applyBorder="1" applyAlignment="1">
      <alignment vertical="center" wrapText="1"/>
    </xf>
    <xf numFmtId="0" fontId="3" fillId="5" borderId="31" xfId="431" applyFont="1" applyFill="1" applyBorder="1" applyAlignment="1">
      <alignment vertical="center" wrapText="1"/>
    </xf>
    <xf numFmtId="0" fontId="3" fillId="0" borderId="14" xfId="23" applyFont="1" applyFill="1" applyBorder="1" applyAlignment="1">
      <alignment vertical="center" wrapText="1"/>
    </xf>
    <xf numFmtId="0" fontId="3" fillId="0" borderId="16" xfId="23" applyFont="1" applyFill="1" applyBorder="1" applyAlignment="1">
      <alignment horizontal="right" vertical="center" wrapText="1"/>
    </xf>
    <xf numFmtId="14" fontId="4" fillId="0" borderId="15" xfId="23" applyNumberFormat="1" applyFont="1" applyFill="1" applyBorder="1" applyAlignment="1">
      <alignment horizontal="right" vertical="center"/>
    </xf>
    <xf numFmtId="0" fontId="3" fillId="0" borderId="18" xfId="23" applyFont="1" applyFill="1" applyBorder="1" applyAlignment="1">
      <alignment vertical="center" wrapText="1"/>
    </xf>
    <xf numFmtId="0" fontId="3" fillId="0" borderId="0" xfId="23" applyFont="1" applyFill="1" applyBorder="1" applyAlignment="1">
      <alignment horizontal="right" vertical="center"/>
    </xf>
    <xf numFmtId="10" fontId="4" fillId="0" borderId="19" xfId="36" applyNumberFormat="1" applyFont="1" applyFill="1" applyBorder="1" applyAlignment="1">
      <alignment horizontal="right" vertical="center" wrapText="1"/>
    </xf>
    <xf numFmtId="0" fontId="3" fillId="4" borderId="32" xfId="26" applyFont="1" applyFill="1" applyBorder="1" applyAlignment="1">
      <alignment horizontal="center" vertical="center"/>
    </xf>
    <xf numFmtId="0" fontId="3" fillId="4" borderId="33" xfId="23" applyFont="1" applyFill="1" applyBorder="1" applyAlignment="1">
      <alignment horizontal="center" vertical="center" wrapText="1"/>
    </xf>
    <xf numFmtId="0" fontId="3" fillId="0" borderId="11" xfId="23" applyFont="1" applyFill="1" applyBorder="1" applyAlignment="1">
      <alignment horizontal="center" vertical="center" wrapText="1"/>
    </xf>
    <xf numFmtId="2" fontId="4" fillId="0" borderId="13" xfId="1" applyNumberFormat="1" applyFont="1" applyFill="1" applyBorder="1" applyAlignment="1">
      <alignment horizontal="right" wrapText="1"/>
    </xf>
    <xf numFmtId="165" fontId="4" fillId="0" borderId="12" xfId="50" applyFont="1" applyFill="1" applyBorder="1" applyAlignment="1">
      <alignment horizontal="left"/>
    </xf>
    <xf numFmtId="2" fontId="4" fillId="0" borderId="21" xfId="1" applyNumberFormat="1" applyFont="1" applyFill="1" applyBorder="1" applyAlignment="1">
      <alignment horizontal="right" wrapText="1"/>
    </xf>
    <xf numFmtId="165" fontId="4" fillId="0" borderId="31" xfId="50" applyFont="1" applyFill="1" applyBorder="1" applyAlignment="1">
      <alignment horizontal="left"/>
    </xf>
    <xf numFmtId="49" fontId="4" fillId="0" borderId="11" xfId="0" applyNumberFormat="1" applyFont="1" applyFill="1" applyBorder="1" applyAlignment="1">
      <alignment horizontal="center"/>
    </xf>
    <xf numFmtId="0" fontId="4" fillId="0" borderId="13" xfId="0" applyFont="1" applyFill="1" applyBorder="1" applyAlignment="1">
      <alignment horizontal="left" wrapText="1"/>
    </xf>
    <xf numFmtId="0" fontId="4" fillId="0" borderId="13" xfId="0" applyFont="1" applyFill="1" applyBorder="1" applyAlignment="1">
      <alignment horizontal="center"/>
    </xf>
    <xf numFmtId="10" fontId="3" fillId="11" borderId="34" xfId="36" applyNumberFormat="1" applyFont="1" applyFill="1" applyBorder="1" applyAlignment="1">
      <alignment horizontal="center" vertical="center"/>
    </xf>
    <xf numFmtId="10" fontId="3" fillId="0" borderId="13" xfId="36" applyNumberFormat="1" applyFont="1" applyBorder="1" applyAlignment="1">
      <alignment horizontal="center" vertical="center"/>
    </xf>
    <xf numFmtId="10" fontId="2" fillId="0" borderId="13" xfId="36" applyNumberFormat="1" applyFont="1" applyBorder="1" applyAlignment="1">
      <alignment vertical="center"/>
    </xf>
    <xf numFmtId="4" fontId="2" fillId="0" borderId="13" xfId="0" applyNumberFormat="1" applyFont="1" applyFill="1" applyBorder="1" applyAlignment="1">
      <alignment horizontal="center" vertical="center"/>
    </xf>
    <xf numFmtId="10" fontId="3" fillId="11" borderId="21" xfId="36" applyNumberFormat="1" applyFont="1" applyFill="1" applyBorder="1" applyAlignment="1">
      <alignment vertical="center"/>
    </xf>
    <xf numFmtId="0" fontId="4" fillId="0" borderId="0" xfId="23" applyFont="1" applyAlignment="1">
      <alignment horizontal="center" vertical="center"/>
    </xf>
    <xf numFmtId="0" fontId="4" fillId="0" borderId="0" xfId="23" applyFont="1" applyAlignment="1">
      <alignment vertical="center" wrapText="1"/>
    </xf>
    <xf numFmtId="4" fontId="4" fillId="0" borderId="0" xfId="23" applyNumberFormat="1" applyFont="1" applyAlignment="1">
      <alignment horizontal="center" vertical="center"/>
    </xf>
    <xf numFmtId="10" fontId="3" fillId="0" borderId="0" xfId="36" applyNumberFormat="1" applyFont="1" applyAlignment="1">
      <alignment vertical="center"/>
    </xf>
    <xf numFmtId="4" fontId="4" fillId="0" borderId="0" xfId="23" applyNumberFormat="1" applyFont="1" applyAlignment="1">
      <alignment vertical="center"/>
    </xf>
    <xf numFmtId="0" fontId="4" fillId="0" borderId="0" xfId="0" applyFont="1" applyFill="1" applyBorder="1" applyAlignment="1">
      <alignment horizontal="center" vertical="center"/>
    </xf>
    <xf numFmtId="0" fontId="3" fillId="0" borderId="0" xfId="0" applyFont="1" applyFill="1" applyBorder="1" applyAlignment="1">
      <alignment horizontal="center" vertical="center"/>
    </xf>
    <xf numFmtId="4" fontId="3" fillId="0" borderId="0" xfId="0" applyNumberFormat="1" applyFont="1" applyFill="1" applyBorder="1" applyAlignment="1">
      <alignment vertical="center" wrapText="1"/>
    </xf>
    <xf numFmtId="4" fontId="4" fillId="0" borderId="0" xfId="0" applyNumberFormat="1" applyFont="1" applyFill="1" applyBorder="1" applyAlignment="1">
      <alignment horizontal="center" vertical="center"/>
    </xf>
    <xf numFmtId="4" fontId="4" fillId="0" borderId="0" xfId="0" applyNumberFormat="1" applyFont="1" applyFill="1" applyBorder="1" applyAlignment="1">
      <alignment vertical="center"/>
    </xf>
    <xf numFmtId="0" fontId="4" fillId="5" borderId="11" xfId="0" applyNumberFormat="1" applyFont="1" applyFill="1" applyBorder="1" applyAlignment="1">
      <alignment horizontal="center"/>
    </xf>
    <xf numFmtId="0" fontId="4" fillId="0" borderId="0" xfId="23" applyFont="1" applyAlignment="1">
      <alignment vertical="center"/>
    </xf>
    <xf numFmtId="0" fontId="4" fillId="0" borderId="11" xfId="23" applyNumberFormat="1" applyFont="1" applyFill="1" applyBorder="1" applyAlignment="1">
      <alignment horizontal="center"/>
    </xf>
    <xf numFmtId="2" fontId="4" fillId="0" borderId="13" xfId="23" applyNumberFormat="1" applyFont="1" applyFill="1" applyBorder="1" applyAlignment="1">
      <alignment horizontal="right"/>
    </xf>
    <xf numFmtId="165" fontId="4" fillId="0" borderId="0" xfId="50" applyFont="1" applyFill="1" applyBorder="1" applyAlignment="1">
      <alignment horizontal="center"/>
    </xf>
    <xf numFmtId="166" fontId="4" fillId="0" borderId="0" xfId="23" applyNumberFormat="1" applyFont="1" applyFill="1" applyBorder="1" applyAlignment="1">
      <alignment horizontal="right"/>
    </xf>
    <xf numFmtId="0" fontId="4" fillId="0" borderId="11" xfId="23" applyNumberFormat="1" applyFont="1" applyBorder="1" applyAlignment="1">
      <alignment horizontal="center"/>
    </xf>
    <xf numFmtId="0" fontId="4" fillId="0" borderId="30" xfId="23" applyNumberFormat="1" applyFont="1" applyBorder="1" applyAlignment="1">
      <alignment horizontal="center"/>
    </xf>
    <xf numFmtId="2" fontId="4" fillId="0" borderId="21" xfId="23" applyNumberFormat="1" applyFont="1" applyFill="1" applyBorder="1" applyAlignment="1">
      <alignment horizontal="right"/>
    </xf>
    <xf numFmtId="0" fontId="4" fillId="14" borderId="30" xfId="23" applyNumberFormat="1" applyFont="1" applyFill="1" applyBorder="1" applyAlignment="1">
      <alignment horizontal="center"/>
    </xf>
    <xf numFmtId="0" fontId="36" fillId="0" borderId="11" xfId="124" applyNumberFormat="1" applyFont="1" applyBorder="1" applyAlignment="1">
      <alignment horizontal="center" vertical="center" wrapText="1"/>
    </xf>
    <xf numFmtId="0" fontId="3" fillId="4" borderId="32" xfId="23" applyFont="1" applyFill="1" applyBorder="1" applyAlignment="1">
      <alignment horizontal="center" vertical="center"/>
    </xf>
    <xf numFmtId="0" fontId="97" fillId="0" borderId="13" xfId="0" applyFont="1" applyBorder="1" applyAlignment="1">
      <alignment vertical="center" wrapText="1"/>
    </xf>
    <xf numFmtId="2" fontId="4" fillId="0" borderId="13" xfId="0" applyNumberFormat="1" applyFont="1" applyFill="1" applyBorder="1" applyAlignment="1">
      <alignment horizontal="right"/>
    </xf>
    <xf numFmtId="2" fontId="4" fillId="14" borderId="21" xfId="0" applyNumberFormat="1" applyFont="1" applyFill="1" applyBorder="1" applyAlignment="1">
      <alignment horizontal="right"/>
    </xf>
    <xf numFmtId="49" fontId="4" fillId="0" borderId="0" xfId="0" applyNumberFormat="1" applyFont="1" applyBorder="1" applyAlignment="1">
      <alignment vertical="top"/>
    </xf>
    <xf numFmtId="0" fontId="3" fillId="0" borderId="0" xfId="23" applyFont="1" applyFill="1" applyBorder="1" applyAlignment="1">
      <alignment horizontal="right" vertical="center" wrapText="1"/>
    </xf>
    <xf numFmtId="14" fontId="4" fillId="0" borderId="19" xfId="23" applyNumberFormat="1" applyFont="1" applyFill="1" applyBorder="1" applyAlignment="1">
      <alignment horizontal="right" vertical="center"/>
    </xf>
    <xf numFmtId="0" fontId="3" fillId="5" borderId="13" xfId="33" applyFont="1" applyFill="1" applyBorder="1" applyAlignment="1">
      <alignment horizontal="center" vertical="center"/>
    </xf>
    <xf numFmtId="0" fontId="3" fillId="5" borderId="13" xfId="33" applyFont="1" applyFill="1" applyBorder="1" applyAlignment="1">
      <alignment horizontal="center" vertical="center" wrapText="1"/>
    </xf>
    <xf numFmtId="4" fontId="3" fillId="5" borderId="12" xfId="33" applyNumberFormat="1" applyFont="1" applyFill="1" applyBorder="1" applyAlignment="1">
      <alignment horizontal="center" vertical="center" wrapText="1"/>
    </xf>
    <xf numFmtId="49" fontId="4" fillId="0" borderId="0" xfId="23" applyNumberFormat="1" applyFont="1" applyBorder="1" applyAlignment="1">
      <alignment vertical="top"/>
    </xf>
    <xf numFmtId="4" fontId="4" fillId="0" borderId="12" xfId="23" applyNumberFormat="1" applyFont="1" applyBorder="1" applyAlignment="1">
      <alignment horizontal="right"/>
    </xf>
    <xf numFmtId="2" fontId="4" fillId="0" borderId="13" xfId="23" applyNumberFormat="1" applyFont="1" applyBorder="1" applyAlignment="1">
      <alignment horizontal="right"/>
    </xf>
    <xf numFmtId="2" fontId="4" fillId="0" borderId="21" xfId="23" applyNumberFormat="1" applyFont="1" applyBorder="1" applyAlignment="1">
      <alignment horizontal="right"/>
    </xf>
    <xf numFmtId="4" fontId="4" fillId="0" borderId="31" xfId="23" applyNumberFormat="1" applyFont="1" applyBorder="1" applyAlignment="1">
      <alignment horizontal="right"/>
    </xf>
    <xf numFmtId="0" fontId="4" fillId="0" borderId="0" xfId="23" applyFont="1"/>
    <xf numFmtId="49" fontId="4" fillId="5" borderId="0" xfId="0" applyNumberFormat="1" applyFont="1" applyFill="1" applyBorder="1" applyAlignment="1">
      <alignment vertical="top"/>
    </xf>
    <xf numFmtId="0" fontId="3" fillId="11" borderId="34" xfId="127" applyFont="1" applyFill="1" applyBorder="1" applyAlignment="1">
      <alignment horizontal="center" vertical="center" wrapText="1"/>
    </xf>
    <xf numFmtId="49" fontId="3" fillId="0" borderId="0" xfId="23" applyNumberFormat="1" applyFont="1" applyFill="1" applyBorder="1" applyAlignment="1">
      <alignment vertical="center" wrapText="1"/>
    </xf>
    <xf numFmtId="0" fontId="4" fillId="0" borderId="0" xfId="23" applyFont="1" applyFill="1" applyBorder="1" applyAlignment="1">
      <alignment vertical="center" wrapText="1"/>
    </xf>
    <xf numFmtId="0" fontId="3" fillId="0" borderId="11" xfId="0" applyFont="1" applyFill="1" applyBorder="1" applyAlignment="1">
      <alignment horizontal="center" vertical="center"/>
    </xf>
    <xf numFmtId="0" fontId="3" fillId="0" borderId="13" xfId="0" applyFont="1" applyFill="1" applyBorder="1" applyAlignment="1">
      <alignment horizontal="center" vertical="center"/>
    </xf>
    <xf numFmtId="0" fontId="3" fillId="0" borderId="13" xfId="0" applyFont="1" applyFill="1" applyBorder="1" applyAlignment="1">
      <alignment horizontal="center" vertical="center" wrapText="1"/>
    </xf>
    <xf numFmtId="4" fontId="3" fillId="0" borderId="13" xfId="0" applyNumberFormat="1" applyFont="1" applyFill="1" applyBorder="1" applyAlignment="1">
      <alignment horizontal="center" vertical="center"/>
    </xf>
    <xf numFmtId="4" fontId="3" fillId="0" borderId="12" xfId="0" applyNumberFormat="1" applyFont="1" applyFill="1" applyBorder="1" applyAlignment="1">
      <alignment horizontal="center" vertical="center"/>
    </xf>
    <xf numFmtId="14" fontId="2" fillId="0" borderId="11" xfId="0" applyNumberFormat="1" applyFont="1" applyFill="1" applyBorder="1" applyAlignment="1">
      <alignment horizontal="center" vertical="center"/>
    </xf>
    <xf numFmtId="0" fontId="2" fillId="0" borderId="13" xfId="0" applyFont="1" applyFill="1" applyBorder="1" applyAlignment="1">
      <alignment horizontal="center" vertical="center"/>
    </xf>
    <xf numFmtId="4" fontId="2" fillId="0" borderId="13" xfId="0" applyNumberFormat="1" applyFont="1" applyFill="1" applyBorder="1" applyAlignment="1">
      <alignment vertical="center" wrapText="1"/>
    </xf>
    <xf numFmtId="0" fontId="97" fillId="0" borderId="13" xfId="0" applyFont="1" applyFill="1" applyBorder="1" applyAlignment="1">
      <alignment horizontal="center" vertical="center" wrapText="1"/>
    </xf>
    <xf numFmtId="10" fontId="2" fillId="0" borderId="13" xfId="36" applyNumberFormat="1" applyFont="1" applyFill="1" applyBorder="1" applyAlignment="1">
      <alignment vertical="center"/>
    </xf>
    <xf numFmtId="4" fontId="2" fillId="0" borderId="12" xfId="0" applyNumberFormat="1" applyFont="1" applyFill="1" applyBorder="1" applyAlignment="1">
      <alignment vertical="center"/>
    </xf>
    <xf numFmtId="2" fontId="2" fillId="0" borderId="13" xfId="0" applyNumberFormat="1" applyFont="1" applyFill="1" applyBorder="1" applyAlignment="1">
      <alignment horizontal="right"/>
    </xf>
    <xf numFmtId="2" fontId="2" fillId="0" borderId="21" xfId="0" applyNumberFormat="1" applyFont="1" applyFill="1" applyBorder="1" applyAlignment="1">
      <alignment horizontal="right"/>
    </xf>
    <xf numFmtId="0" fontId="97" fillId="0" borderId="13" xfId="0" applyFont="1" applyFill="1" applyBorder="1"/>
    <xf numFmtId="4" fontId="4" fillId="11" borderId="31" xfId="0" applyNumberFormat="1" applyFont="1" applyFill="1" applyBorder="1" applyAlignment="1">
      <alignment vertical="center" wrapText="1"/>
    </xf>
    <xf numFmtId="2" fontId="4" fillId="0" borderId="21" xfId="0" applyNumberFormat="1" applyFont="1" applyFill="1" applyBorder="1" applyAlignment="1">
      <alignment horizontal="right"/>
    </xf>
    <xf numFmtId="2" fontId="4" fillId="0" borderId="13" xfId="1" applyNumberFormat="1" applyFont="1" applyFill="1" applyBorder="1" applyAlignment="1">
      <alignment horizontal="right"/>
    </xf>
    <xf numFmtId="4" fontId="2" fillId="0" borderId="12" xfId="0" applyNumberFormat="1" applyFont="1" applyFill="1" applyBorder="1" applyAlignment="1">
      <alignment horizontal="right"/>
    </xf>
    <xf numFmtId="49" fontId="4" fillId="5" borderId="0" xfId="23" applyNumberFormat="1" applyFont="1" applyFill="1" applyBorder="1" applyAlignment="1">
      <alignment vertical="top"/>
    </xf>
    <xf numFmtId="49" fontId="4" fillId="0" borderId="0" xfId="0" applyNumberFormat="1" applyFont="1" applyBorder="1" applyAlignment="1">
      <alignment vertical="top" wrapText="1"/>
    </xf>
    <xf numFmtId="49" fontId="4" fillId="5" borderId="0" xfId="0" applyNumberFormat="1" applyFont="1" applyFill="1" applyBorder="1" applyAlignment="1">
      <alignment vertical="top" wrapText="1"/>
    </xf>
    <xf numFmtId="165" fontId="3" fillId="5" borderId="0" xfId="51" applyFont="1" applyFill="1" applyBorder="1" applyAlignment="1">
      <alignment horizontal="right" vertical="center"/>
    </xf>
    <xf numFmtId="164" fontId="3" fillId="5" borderId="0" xfId="9" applyFont="1" applyFill="1" applyBorder="1" applyAlignment="1">
      <alignment horizontal="right" vertical="center"/>
    </xf>
    <xf numFmtId="49" fontId="4" fillId="0" borderId="11" xfId="0" applyNumberFormat="1" applyFont="1" applyFill="1" applyBorder="1" applyAlignment="1">
      <alignment horizontal="center" vertical="center"/>
    </xf>
    <xf numFmtId="0" fontId="3" fillId="5" borderId="11" xfId="0" applyFont="1" applyFill="1" applyBorder="1" applyAlignment="1">
      <alignment horizontal="center" vertical="center"/>
    </xf>
    <xf numFmtId="4" fontId="3" fillId="5" borderId="13" xfId="0" applyNumberFormat="1" applyFont="1" applyFill="1" applyBorder="1" applyAlignment="1">
      <alignment horizontal="center" vertical="center"/>
    </xf>
    <xf numFmtId="4" fontId="3" fillId="5" borderId="12" xfId="0" applyNumberFormat="1" applyFont="1" applyFill="1" applyBorder="1" applyAlignment="1">
      <alignment horizontal="center" vertical="center"/>
    </xf>
    <xf numFmtId="0" fontId="3" fillId="11" borderId="32" xfId="127" applyFont="1" applyFill="1" applyBorder="1" applyAlignment="1">
      <alignment horizontal="center" vertical="center"/>
    </xf>
    <xf numFmtId="4" fontId="3" fillId="11" borderId="34" xfId="127" applyNumberFormat="1" applyFont="1" applyFill="1" applyBorder="1" applyAlignment="1">
      <alignment horizontal="center" vertical="center"/>
    </xf>
    <xf numFmtId="10" fontId="3" fillId="11" borderId="34" xfId="127" applyNumberFormat="1" applyFont="1" applyFill="1" applyBorder="1" applyAlignment="1">
      <alignment horizontal="center" vertical="center"/>
    </xf>
    <xf numFmtId="4" fontId="3" fillId="11" borderId="33" xfId="127" applyNumberFormat="1" applyFont="1" applyFill="1" applyBorder="1" applyAlignment="1">
      <alignment horizontal="center" vertical="center"/>
    </xf>
    <xf numFmtId="0" fontId="2" fillId="5" borderId="13" xfId="0" applyFont="1" applyFill="1" applyBorder="1" applyAlignment="1">
      <alignment horizontal="center" vertical="center"/>
    </xf>
    <xf numFmtId="4" fontId="2" fillId="5" borderId="13" xfId="0" applyNumberFormat="1" applyFont="1" applyFill="1" applyBorder="1" applyAlignment="1">
      <alignment vertical="center" wrapText="1"/>
    </xf>
    <xf numFmtId="4" fontId="2" fillId="5" borderId="12" xfId="0" applyNumberFormat="1" applyFont="1" applyFill="1" applyBorder="1" applyAlignment="1">
      <alignment vertical="center"/>
    </xf>
    <xf numFmtId="49" fontId="2" fillId="0" borderId="0" xfId="0" applyNumberFormat="1" applyFont="1" applyBorder="1" applyAlignment="1"/>
    <xf numFmtId="14" fontId="2" fillId="5" borderId="11" xfId="0" applyNumberFormat="1" applyFont="1" applyFill="1" applyBorder="1" applyAlignment="1">
      <alignment horizontal="center" vertical="center"/>
    </xf>
    <xf numFmtId="166" fontId="2" fillId="0" borderId="13" xfId="0" applyNumberFormat="1" applyFont="1" applyFill="1" applyBorder="1" applyAlignment="1">
      <alignment horizontal="right"/>
    </xf>
    <xf numFmtId="0" fontId="4" fillId="11" borderId="32" xfId="0" applyFont="1" applyFill="1" applyBorder="1" applyAlignment="1">
      <alignment horizontal="center" vertical="center"/>
    </xf>
    <xf numFmtId="0" fontId="4" fillId="11" borderId="34" xfId="0" applyFont="1" applyFill="1" applyBorder="1" applyAlignment="1">
      <alignment horizontal="center" vertical="center" wrapText="1"/>
    </xf>
    <xf numFmtId="4" fontId="4" fillId="11" borderId="34" xfId="0" applyNumberFormat="1" applyFont="1" applyFill="1" applyBorder="1" applyAlignment="1">
      <alignment horizontal="center" vertical="center"/>
    </xf>
    <xf numFmtId="4" fontId="4" fillId="11" borderId="33" xfId="0" applyNumberFormat="1" applyFont="1" applyFill="1" applyBorder="1" applyAlignment="1">
      <alignment horizontal="center" vertical="center"/>
    </xf>
    <xf numFmtId="0" fontId="4" fillId="0" borderId="37" xfId="0" applyFont="1" applyFill="1" applyBorder="1" applyAlignment="1">
      <alignment horizontal="center" vertical="center"/>
    </xf>
    <xf numFmtId="0" fontId="3" fillId="0" borderId="37" xfId="0" applyFont="1" applyFill="1" applyBorder="1" applyAlignment="1">
      <alignment horizontal="center" vertical="center"/>
    </xf>
    <xf numFmtId="4" fontId="3" fillId="0" borderId="37" xfId="0" applyNumberFormat="1" applyFont="1" applyFill="1" applyBorder="1" applyAlignment="1">
      <alignment vertical="center" wrapText="1"/>
    </xf>
    <xf numFmtId="4" fontId="4" fillId="0" borderId="37" xfId="0" applyNumberFormat="1" applyFont="1" applyFill="1" applyBorder="1" applyAlignment="1">
      <alignment horizontal="center" vertical="center"/>
    </xf>
    <xf numFmtId="4" fontId="4" fillId="0" borderId="37" xfId="0" applyNumberFormat="1" applyFont="1" applyFill="1" applyBorder="1" applyAlignment="1">
      <alignment vertical="center"/>
    </xf>
    <xf numFmtId="0" fontId="3" fillId="11" borderId="34" xfId="127" applyFont="1" applyFill="1" applyBorder="1" applyAlignment="1">
      <alignment horizontal="center" vertical="center"/>
    </xf>
    <xf numFmtId="4" fontId="100" fillId="11" borderId="21" xfId="0" applyNumberFormat="1" applyFont="1" applyFill="1" applyBorder="1" applyAlignment="1">
      <alignment vertical="center" wrapText="1"/>
    </xf>
    <xf numFmtId="0" fontId="3" fillId="11" borderId="30" xfId="0" applyFont="1" applyFill="1" applyBorder="1" applyAlignment="1">
      <alignment horizontal="center" vertical="center"/>
    </xf>
    <xf numFmtId="0" fontId="3" fillId="11" borderId="21" xfId="0" applyFont="1" applyFill="1" applyBorder="1" applyAlignment="1">
      <alignment horizontal="right" vertical="center"/>
    </xf>
    <xf numFmtId="0" fontId="3" fillId="11" borderId="31" xfId="0" applyFont="1" applyFill="1" applyBorder="1" applyAlignment="1">
      <alignment horizontal="center" vertical="center"/>
    </xf>
    <xf numFmtId="0" fontId="97" fillId="5" borderId="13" xfId="0" applyFont="1" applyFill="1" applyBorder="1" applyAlignment="1">
      <alignment vertical="center" wrapText="1"/>
    </xf>
    <xf numFmtId="0" fontId="4" fillId="0" borderId="13" xfId="1" applyFont="1" applyFill="1" applyBorder="1" applyAlignment="1">
      <alignment vertical="center" wrapText="1"/>
    </xf>
    <xf numFmtId="0" fontId="4" fillId="0" borderId="21" xfId="1" applyFont="1" applyFill="1" applyBorder="1" applyAlignment="1">
      <alignment vertical="center" wrapText="1"/>
    </xf>
    <xf numFmtId="4" fontId="4" fillId="0" borderId="13" xfId="23" applyNumberFormat="1" applyFont="1" applyBorder="1" applyAlignment="1">
      <alignment horizontal="right"/>
    </xf>
    <xf numFmtId="49" fontId="4" fillId="0" borderId="0" xfId="0" applyNumberFormat="1" applyFont="1" applyFill="1" applyBorder="1" applyAlignment="1">
      <alignment horizontal="left" vertical="top" wrapText="1"/>
    </xf>
    <xf numFmtId="0" fontId="102" fillId="11" borderId="34" xfId="127" applyFont="1" applyFill="1" applyBorder="1" applyAlignment="1">
      <alignment horizontal="center" vertical="center" wrapText="1"/>
    </xf>
    <xf numFmtId="0" fontId="103" fillId="0" borderId="13" xfId="0" applyFont="1" applyBorder="1" applyAlignment="1">
      <alignment wrapText="1"/>
    </xf>
    <xf numFmtId="10" fontId="3" fillId="11" borderId="33" xfId="36" applyNumberFormat="1" applyFont="1" applyFill="1" applyBorder="1" applyAlignment="1">
      <alignment horizontal="center" vertical="center"/>
    </xf>
    <xf numFmtId="0" fontId="103" fillId="0" borderId="13" xfId="0" applyFont="1" applyBorder="1" applyAlignment="1">
      <alignment vertical="center" wrapText="1"/>
    </xf>
    <xf numFmtId="0" fontId="103" fillId="18" borderId="13" xfId="0" applyFont="1" applyFill="1" applyBorder="1" applyAlignment="1">
      <alignment horizontal="left" vertical="center" wrapText="1"/>
    </xf>
    <xf numFmtId="0" fontId="103" fillId="0" borderId="13" xfId="0" applyFont="1" applyBorder="1"/>
    <xf numFmtId="0" fontId="100" fillId="11" borderId="34" xfId="127" applyFont="1" applyFill="1" applyBorder="1" applyAlignment="1">
      <alignment horizontal="center" vertical="center" wrapText="1"/>
    </xf>
    <xf numFmtId="49" fontId="4" fillId="0" borderId="0" xfId="0" applyNumberFormat="1" applyFont="1" applyBorder="1" applyAlignment="1">
      <alignment horizontal="center" vertical="top" wrapText="1"/>
    </xf>
    <xf numFmtId="4" fontId="3" fillId="0" borderId="14" xfId="23" applyNumberFormat="1" applyFont="1" applyBorder="1" applyAlignment="1"/>
    <xf numFmtId="4" fontId="4" fillId="0" borderId="16" xfId="23" applyNumberFormat="1" applyFont="1" applyBorder="1" applyAlignment="1"/>
    <xf numFmtId="4" fontId="3" fillId="0" borderId="16" xfId="23" applyNumberFormat="1" applyFont="1" applyBorder="1" applyAlignment="1"/>
    <xf numFmtId="0" fontId="3" fillId="0" borderId="16" xfId="23" applyFont="1" applyBorder="1" applyAlignment="1"/>
    <xf numFmtId="0" fontId="3" fillId="0" borderId="15" xfId="23" applyFont="1" applyBorder="1" applyAlignment="1"/>
    <xf numFmtId="4" fontId="3" fillId="0" borderId="18" xfId="23" applyNumberFormat="1" applyFont="1" applyBorder="1" applyAlignment="1"/>
    <xf numFmtId="4" fontId="4" fillId="0" borderId="0" xfId="23" applyNumberFormat="1" applyFont="1" applyBorder="1" applyAlignment="1"/>
    <xf numFmtId="4" fontId="3" fillId="0" borderId="0" xfId="23" applyNumberFormat="1" applyFont="1" applyBorder="1" applyAlignment="1"/>
    <xf numFmtId="0" fontId="3" fillId="0" borderId="0" xfId="23" applyFont="1" applyBorder="1" applyAlignment="1"/>
    <xf numFmtId="0" fontId="3" fillId="0" borderId="19" xfId="23" applyFont="1" applyBorder="1" applyAlignment="1"/>
    <xf numFmtId="4" fontId="3" fillId="0" borderId="8" xfId="23" applyNumberFormat="1" applyFont="1" applyBorder="1" applyAlignment="1"/>
    <xf numFmtId="14" fontId="4" fillId="0" borderId="9" xfId="23" applyNumberFormat="1" applyFont="1" applyBorder="1" applyAlignment="1">
      <alignment horizontal="left" wrapText="1"/>
    </xf>
    <xf numFmtId="14" fontId="3" fillId="0" borderId="9" xfId="23" applyNumberFormat="1" applyFont="1" applyBorder="1" applyAlignment="1">
      <alignment wrapText="1"/>
    </xf>
    <xf numFmtId="14" fontId="3" fillId="0" borderId="9" xfId="23" applyNumberFormat="1" applyFont="1" applyBorder="1" applyAlignment="1"/>
    <xf numFmtId="4" fontId="3" fillId="0" borderId="10" xfId="23" applyNumberFormat="1" applyFont="1" applyBorder="1" applyAlignment="1"/>
    <xf numFmtId="0" fontId="3" fillId="2" borderId="70" xfId="23" applyFont="1" applyFill="1" applyBorder="1" applyAlignment="1">
      <alignment horizontal="center"/>
    </xf>
    <xf numFmtId="1" fontId="3" fillId="2" borderId="71" xfId="23" applyNumberFormat="1" applyFont="1" applyFill="1" applyBorder="1" applyAlignment="1"/>
    <xf numFmtId="4" fontId="3" fillId="2" borderId="71" xfId="23" applyNumberFormat="1" applyFont="1" applyFill="1" applyBorder="1" applyAlignment="1">
      <alignment horizontal="right"/>
    </xf>
    <xf numFmtId="4" fontId="3" fillId="2" borderId="72" xfId="23" applyNumberFormat="1" applyFont="1" applyFill="1" applyBorder="1" applyAlignment="1">
      <alignment horizontal="right"/>
    </xf>
    <xf numFmtId="1" fontId="4" fillId="0" borderId="13" xfId="23" applyNumberFormat="1" applyFont="1" applyBorder="1" applyAlignment="1">
      <alignment wrapText="1"/>
    </xf>
    <xf numFmtId="1" fontId="4" fillId="0" borderId="13" xfId="23" applyNumberFormat="1" applyFont="1" applyFill="1" applyBorder="1" applyAlignment="1">
      <alignment horizontal="center" wrapText="1"/>
    </xf>
    <xf numFmtId="1" fontId="4" fillId="0" borderId="21" xfId="23" applyNumberFormat="1" applyFont="1" applyBorder="1" applyAlignment="1">
      <alignment wrapText="1"/>
    </xf>
    <xf numFmtId="1" fontId="4" fillId="0" borderId="21" xfId="23" applyNumberFormat="1" applyFont="1" applyFill="1" applyBorder="1" applyAlignment="1">
      <alignment horizontal="center" wrapText="1"/>
    </xf>
    <xf numFmtId="0" fontId="4" fillId="0" borderId="9" xfId="23" applyFont="1" applyBorder="1" applyAlignment="1">
      <alignment horizontal="center"/>
    </xf>
    <xf numFmtId="1" fontId="4" fillId="0" borderId="9" xfId="23" applyNumberFormat="1" applyFont="1" applyBorder="1" applyAlignment="1"/>
    <xf numFmtId="4" fontId="4" fillId="0" borderId="9" xfId="23" applyNumberFormat="1" applyFont="1" applyBorder="1" applyAlignment="1"/>
    <xf numFmtId="4" fontId="4" fillId="0" borderId="9" xfId="23" applyNumberFormat="1" applyFont="1" applyBorder="1" applyAlignment="1">
      <alignment horizontal="center"/>
    </xf>
    <xf numFmtId="4" fontId="48" fillId="5" borderId="26" xfId="23" applyNumberFormat="1" applyFont="1" applyFill="1" applyBorder="1" applyAlignment="1">
      <alignment wrapText="1"/>
    </xf>
    <xf numFmtId="165" fontId="104" fillId="44" borderId="37" xfId="50" applyFont="1" applyFill="1" applyBorder="1"/>
    <xf numFmtId="165" fontId="104" fillId="5" borderId="25" xfId="50" applyNumberFormat="1" applyFont="1" applyFill="1" applyBorder="1"/>
    <xf numFmtId="165" fontId="104" fillId="44" borderId="25" xfId="50" applyFont="1" applyFill="1" applyBorder="1"/>
    <xf numFmtId="165" fontId="104" fillId="5" borderId="39" xfId="50" applyNumberFormat="1" applyFont="1" applyFill="1" applyBorder="1"/>
    <xf numFmtId="4" fontId="48" fillId="4" borderId="22" xfId="23" applyNumberFormat="1" applyFont="1" applyFill="1" applyBorder="1" applyAlignment="1">
      <alignment wrapText="1"/>
    </xf>
    <xf numFmtId="165" fontId="104" fillId="4" borderId="23" xfId="50" applyFont="1" applyFill="1" applyBorder="1"/>
    <xf numFmtId="165" fontId="104" fillId="4" borderId="23" xfId="50" applyNumberFormat="1" applyFont="1" applyFill="1" applyBorder="1"/>
    <xf numFmtId="165" fontId="104" fillId="4" borderId="24" xfId="50" applyNumberFormat="1" applyFont="1" applyFill="1" applyBorder="1"/>
    <xf numFmtId="0" fontId="86" fillId="4" borderId="32" xfId="23" applyFont="1" applyFill="1" applyBorder="1"/>
    <xf numFmtId="165" fontId="105" fillId="4" borderId="34" xfId="50" applyFont="1" applyFill="1" applyBorder="1"/>
    <xf numFmtId="165" fontId="105" fillId="4" borderId="34" xfId="50" applyNumberFormat="1" applyFont="1" applyFill="1" applyBorder="1"/>
    <xf numFmtId="165" fontId="105" fillId="4" borderId="33" xfId="50" applyNumberFormat="1" applyFont="1" applyFill="1" applyBorder="1"/>
    <xf numFmtId="0" fontId="86" fillId="4" borderId="30" xfId="23" applyFont="1" applyFill="1" applyBorder="1"/>
    <xf numFmtId="165" fontId="105" fillId="4" borderId="21" xfId="50" applyFont="1" applyFill="1" applyBorder="1"/>
    <xf numFmtId="165" fontId="105" fillId="4" borderId="21" xfId="50" applyNumberFormat="1" applyFont="1" applyFill="1" applyBorder="1"/>
    <xf numFmtId="165" fontId="105" fillId="4" borderId="31" xfId="50" applyNumberFormat="1" applyFont="1" applyFill="1" applyBorder="1"/>
    <xf numFmtId="165" fontId="3" fillId="12" borderId="85" xfId="50" applyFont="1" applyFill="1" applyBorder="1" applyAlignment="1">
      <alignment horizontal="right" vertical="center"/>
    </xf>
    <xf numFmtId="164" fontId="3" fillId="12" borderId="86" xfId="8" applyFont="1" applyFill="1" applyBorder="1" applyAlignment="1">
      <alignment horizontal="right" vertical="center"/>
    </xf>
    <xf numFmtId="166" fontId="4" fillId="0" borderId="13" xfId="1" applyNumberFormat="1" applyFont="1" applyFill="1" applyBorder="1" applyAlignment="1">
      <alignment horizontal="right" wrapText="1"/>
    </xf>
    <xf numFmtId="165" fontId="3" fillId="12" borderId="85" xfId="637" applyFont="1" applyFill="1" applyBorder="1" applyAlignment="1">
      <alignment horizontal="right" vertical="center"/>
    </xf>
    <xf numFmtId="0" fontId="3" fillId="4" borderId="33" xfId="636" applyFont="1" applyFill="1" applyBorder="1" applyAlignment="1">
      <alignment horizontal="center" vertical="center" wrapText="1"/>
    </xf>
    <xf numFmtId="0" fontId="3" fillId="0" borderId="11" xfId="636" applyFont="1" applyFill="1" applyBorder="1" applyAlignment="1">
      <alignment horizontal="center" vertical="center" wrapText="1"/>
    </xf>
    <xf numFmtId="2" fontId="4" fillId="0" borderId="13" xfId="636" applyNumberFormat="1" applyFont="1" applyBorder="1" applyAlignment="1">
      <alignment horizontal="right"/>
    </xf>
    <xf numFmtId="2" fontId="4" fillId="0" borderId="21" xfId="636" applyNumberFormat="1" applyFont="1" applyBorder="1" applyAlignment="1">
      <alignment horizontal="right"/>
    </xf>
    <xf numFmtId="0" fontId="3" fillId="4" borderId="32" xfId="636" applyFont="1" applyFill="1" applyBorder="1" applyAlignment="1">
      <alignment horizontal="center" vertical="center"/>
    </xf>
    <xf numFmtId="0" fontId="3" fillId="5" borderId="13" xfId="636" applyFont="1" applyFill="1" applyBorder="1" applyAlignment="1">
      <alignment horizontal="center" vertical="center"/>
    </xf>
    <xf numFmtId="0" fontId="4" fillId="0" borderId="11" xfId="636" applyNumberFormat="1" applyFont="1" applyBorder="1" applyAlignment="1">
      <alignment horizontal="center"/>
    </xf>
    <xf numFmtId="4" fontId="4" fillId="0" borderId="12" xfId="636" applyNumberFormat="1" applyFont="1" applyBorder="1" applyAlignment="1">
      <alignment horizontal="right"/>
    </xf>
    <xf numFmtId="0" fontId="4" fillId="0" borderId="30" xfId="636" applyNumberFormat="1" applyFont="1" applyBorder="1" applyAlignment="1">
      <alignment horizontal="center"/>
    </xf>
    <xf numFmtId="4" fontId="4" fillId="0" borderId="31" xfId="636" applyNumberFormat="1" applyFont="1" applyBorder="1" applyAlignment="1">
      <alignment horizontal="right"/>
    </xf>
    <xf numFmtId="165" fontId="3" fillId="12" borderId="2" xfId="637" applyFont="1" applyFill="1" applyBorder="1" applyAlignment="1">
      <alignment horizontal="right" vertical="center"/>
    </xf>
    <xf numFmtId="49" fontId="3" fillId="0" borderId="0" xfId="636" applyNumberFormat="1" applyFont="1" applyFill="1" applyBorder="1" applyAlignment="1">
      <alignment vertical="center" wrapText="1"/>
    </xf>
    <xf numFmtId="0" fontId="4" fillId="0" borderId="0" xfId="636" applyFont="1" applyFill="1" applyBorder="1" applyAlignment="1">
      <alignment vertical="center" wrapText="1"/>
    </xf>
    <xf numFmtId="165" fontId="3" fillId="5" borderId="0" xfId="637" applyFont="1" applyFill="1" applyBorder="1" applyAlignment="1">
      <alignment horizontal="right" vertical="center"/>
    </xf>
    <xf numFmtId="164" fontId="3" fillId="5" borderId="0" xfId="638" applyFont="1" applyFill="1" applyBorder="1" applyAlignment="1">
      <alignment horizontal="right" vertical="center"/>
    </xf>
    <xf numFmtId="0" fontId="3" fillId="4" borderId="32" xfId="640" applyFont="1" applyFill="1" applyBorder="1" applyAlignment="1">
      <alignment horizontal="center" vertical="center"/>
    </xf>
    <xf numFmtId="0" fontId="3" fillId="4" borderId="33" xfId="640" applyFont="1" applyFill="1" applyBorder="1" applyAlignment="1">
      <alignment horizontal="center" vertical="center" wrapText="1"/>
    </xf>
    <xf numFmtId="0" fontId="3" fillId="0" borderId="11" xfId="640" applyFont="1" applyFill="1" applyBorder="1" applyAlignment="1">
      <alignment horizontal="center" vertical="center" wrapText="1"/>
    </xf>
    <xf numFmtId="0" fontId="3" fillId="5" borderId="13" xfId="640" applyFont="1" applyFill="1" applyBorder="1" applyAlignment="1">
      <alignment horizontal="center" vertical="center"/>
    </xf>
    <xf numFmtId="0" fontId="4" fillId="0" borderId="11" xfId="640" applyNumberFormat="1" applyFont="1" applyBorder="1" applyAlignment="1">
      <alignment horizontal="center"/>
    </xf>
    <xf numFmtId="2" fontId="4" fillId="0" borderId="13" xfId="640" applyNumberFormat="1" applyFont="1" applyBorder="1" applyAlignment="1">
      <alignment horizontal="right"/>
    </xf>
    <xf numFmtId="4" fontId="4" fillId="0" borderId="12" xfId="640" applyNumberFormat="1" applyFont="1" applyBorder="1" applyAlignment="1">
      <alignment horizontal="right"/>
    </xf>
    <xf numFmtId="0" fontId="4" fillId="0" borderId="30" xfId="640" applyNumberFormat="1" applyFont="1" applyBorder="1" applyAlignment="1">
      <alignment horizontal="center"/>
    </xf>
    <xf numFmtId="2" fontId="4" fillId="0" borderId="21" xfId="640" applyNumberFormat="1" applyFont="1" applyBorder="1" applyAlignment="1">
      <alignment horizontal="right"/>
    </xf>
    <xf numFmtId="4" fontId="4" fillId="0" borderId="31" xfId="640" applyNumberFormat="1" applyFont="1" applyBorder="1" applyAlignment="1">
      <alignment horizontal="right"/>
    </xf>
    <xf numFmtId="165" fontId="3" fillId="12" borderId="85" xfId="641" applyFont="1" applyFill="1" applyBorder="1" applyAlignment="1">
      <alignment horizontal="right" vertical="center"/>
    </xf>
    <xf numFmtId="164" fontId="3" fillId="12" borderId="86" xfId="642" applyFont="1" applyFill="1" applyBorder="1" applyAlignment="1">
      <alignment horizontal="right" vertical="center"/>
    </xf>
    <xf numFmtId="165" fontId="3" fillId="5" borderId="0" xfId="643" applyFont="1" applyFill="1" applyBorder="1" applyAlignment="1">
      <alignment horizontal="right" vertical="center"/>
    </xf>
    <xf numFmtId="164" fontId="3" fillId="5" borderId="0" xfId="644" applyFont="1" applyFill="1" applyBorder="1" applyAlignment="1">
      <alignment horizontal="right" vertical="center"/>
    </xf>
    <xf numFmtId="0" fontId="3" fillId="11" borderId="13" xfId="0" applyFont="1" applyFill="1" applyBorder="1" applyAlignment="1">
      <alignment horizontal="center" vertical="center"/>
    </xf>
    <xf numFmtId="0" fontId="3" fillId="11" borderId="13" xfId="127" applyFont="1" applyFill="1" applyBorder="1" applyAlignment="1">
      <alignment horizontal="center" vertical="center" wrapText="1"/>
    </xf>
    <xf numFmtId="0" fontId="3" fillId="11" borderId="13" xfId="0" applyFont="1" applyFill="1" applyBorder="1" applyAlignment="1">
      <alignment horizontal="center" vertical="center" wrapText="1"/>
    </xf>
    <xf numFmtId="4" fontId="3" fillId="11" borderId="13" xfId="0" applyNumberFormat="1" applyFont="1" applyFill="1" applyBorder="1" applyAlignment="1">
      <alignment horizontal="center" vertical="center"/>
    </xf>
    <xf numFmtId="10" fontId="3" fillId="11" borderId="13" xfId="645" applyNumberFormat="1" applyFont="1" applyFill="1" applyBorder="1" applyAlignment="1">
      <alignment horizontal="center" vertical="center"/>
    </xf>
    <xf numFmtId="10" fontId="3" fillId="0" borderId="13" xfId="645" applyNumberFormat="1" applyFont="1" applyFill="1" applyBorder="1" applyAlignment="1">
      <alignment horizontal="center" vertical="center"/>
    </xf>
    <xf numFmtId="10" fontId="3" fillId="11" borderId="21" xfId="645" applyNumberFormat="1" applyFont="1" applyFill="1" applyBorder="1" applyAlignment="1">
      <alignment vertical="center"/>
    </xf>
    <xf numFmtId="49" fontId="3" fillId="0" borderId="0" xfId="640" applyNumberFormat="1" applyFont="1" applyFill="1" applyBorder="1" applyAlignment="1">
      <alignment vertical="center" wrapText="1"/>
    </xf>
    <xf numFmtId="0" fontId="4" fillId="0" borderId="0" xfId="640" applyFont="1" applyFill="1" applyBorder="1" applyAlignment="1">
      <alignment vertical="center" wrapText="1"/>
    </xf>
    <xf numFmtId="165" fontId="3" fillId="12" borderId="2" xfId="641" applyFont="1" applyFill="1" applyBorder="1" applyAlignment="1">
      <alignment horizontal="right" vertical="center"/>
    </xf>
    <xf numFmtId="0" fontId="3" fillId="5" borderId="13" xfId="683" applyFont="1" applyFill="1" applyBorder="1" applyAlignment="1">
      <alignment horizontal="center" vertical="center"/>
    </xf>
    <xf numFmtId="0" fontId="3" fillId="5" borderId="13" xfId="683" applyFont="1" applyFill="1" applyBorder="1" applyAlignment="1">
      <alignment horizontal="center" vertical="center" wrapText="1"/>
    </xf>
    <xf numFmtId="4" fontId="3" fillId="5" borderId="12" xfId="683" applyNumberFormat="1" applyFont="1" applyFill="1" applyBorder="1" applyAlignment="1">
      <alignment horizontal="center" vertical="center" wrapText="1"/>
    </xf>
    <xf numFmtId="49" fontId="4" fillId="0" borderId="26" xfId="683" applyNumberFormat="1" applyFont="1" applyFill="1" applyBorder="1" applyAlignment="1">
      <alignment horizontal="center" vertical="center"/>
    </xf>
    <xf numFmtId="0" fontId="2" fillId="5" borderId="20" xfId="648" applyFont="1" applyFill="1" applyBorder="1" applyAlignment="1">
      <alignment horizontal="left" vertical="center" wrapText="1"/>
    </xf>
    <xf numFmtId="0" fontId="4" fillId="0" borderId="20" xfId="683" applyFont="1" applyFill="1" applyBorder="1" applyAlignment="1">
      <alignment horizontal="center"/>
    </xf>
    <xf numFmtId="10" fontId="3" fillId="11" borderId="33" xfId="639" applyNumberFormat="1" applyFont="1" applyFill="1" applyBorder="1" applyAlignment="1">
      <alignment horizontal="center" vertical="center"/>
    </xf>
    <xf numFmtId="0" fontId="3" fillId="11" borderId="34" xfId="409" applyFont="1" applyFill="1" applyBorder="1" applyAlignment="1" applyProtection="1">
      <alignment horizontal="center" vertical="center" wrapText="1"/>
    </xf>
    <xf numFmtId="49" fontId="4" fillId="5" borderId="0" xfId="636" applyNumberFormat="1" applyFont="1" applyFill="1" applyBorder="1" applyAlignment="1">
      <alignment horizontal="left" vertical="top" wrapText="1"/>
    </xf>
    <xf numFmtId="0" fontId="4" fillId="5" borderId="0" xfId="0" applyFont="1" applyFill="1" applyAlignment="1">
      <alignment vertical="center"/>
    </xf>
    <xf numFmtId="2" fontId="2" fillId="0" borderId="20" xfId="683" applyNumberFormat="1" applyFont="1" applyFill="1" applyBorder="1" applyAlignment="1">
      <alignment horizontal="right"/>
    </xf>
    <xf numFmtId="0" fontId="3" fillId="11" borderId="32" xfId="683" applyFont="1" applyFill="1" applyBorder="1" applyAlignment="1">
      <alignment horizontal="center" vertical="center"/>
    </xf>
    <xf numFmtId="0" fontId="100" fillId="11" borderId="34" xfId="648" applyFont="1" applyFill="1" applyBorder="1" applyAlignment="1">
      <alignment horizontal="center" vertical="center" wrapText="1"/>
    </xf>
    <xf numFmtId="0" fontId="3" fillId="11" borderId="34" xfId="683" applyFont="1" applyFill="1" applyBorder="1" applyAlignment="1">
      <alignment horizontal="center" vertical="center" wrapText="1"/>
    </xf>
    <xf numFmtId="4" fontId="3" fillId="11" borderId="34" xfId="683" applyNumberFormat="1" applyFont="1" applyFill="1" applyBorder="1" applyAlignment="1">
      <alignment horizontal="center" vertical="center"/>
    </xf>
    <xf numFmtId="10" fontId="3" fillId="11" borderId="34" xfId="645" applyNumberFormat="1" applyFont="1" applyFill="1" applyBorder="1" applyAlignment="1">
      <alignment horizontal="center" vertical="center"/>
    </xf>
    <xf numFmtId="10" fontId="3" fillId="11" borderId="33" xfId="645" applyNumberFormat="1" applyFont="1" applyFill="1" applyBorder="1" applyAlignment="1">
      <alignment horizontal="center" vertical="center"/>
    </xf>
    <xf numFmtId="0" fontId="3" fillId="0" borderId="11" xfId="683" applyFont="1" applyBorder="1" applyAlignment="1">
      <alignment horizontal="center" vertical="center"/>
    </xf>
    <xf numFmtId="0" fontId="3" fillId="0" borderId="13" xfId="683" applyFont="1" applyBorder="1" applyAlignment="1">
      <alignment horizontal="center" vertical="center"/>
    </xf>
    <xf numFmtId="0" fontId="3" fillId="0" borderId="13" xfId="683" applyFont="1" applyBorder="1" applyAlignment="1">
      <alignment horizontal="center" vertical="center" wrapText="1"/>
    </xf>
    <xf numFmtId="4" fontId="3" fillId="0" borderId="13" xfId="683" applyNumberFormat="1" applyFont="1" applyBorder="1" applyAlignment="1">
      <alignment horizontal="center" vertical="center"/>
    </xf>
    <xf numFmtId="10" fontId="3" fillId="0" borderId="13" xfId="645" applyNumberFormat="1" applyFont="1" applyBorder="1" applyAlignment="1">
      <alignment horizontal="center" vertical="center"/>
    </xf>
    <xf numFmtId="4" fontId="3" fillId="0" borderId="12" xfId="683" applyNumberFormat="1" applyFont="1" applyBorder="1" applyAlignment="1">
      <alignment horizontal="center" vertical="center"/>
    </xf>
    <xf numFmtId="0" fontId="4" fillId="11" borderId="30" xfId="683" applyFont="1" applyFill="1" applyBorder="1" applyAlignment="1">
      <alignment horizontal="center" vertical="center"/>
    </xf>
    <xf numFmtId="0" fontId="3" fillId="11" borderId="21" xfId="683" applyFont="1" applyFill="1" applyBorder="1" applyAlignment="1">
      <alignment horizontal="center" vertical="center"/>
    </xf>
    <xf numFmtId="4" fontId="4" fillId="11" borderId="21" xfId="683" applyNumberFormat="1" applyFont="1" applyFill="1" applyBorder="1" applyAlignment="1">
      <alignment horizontal="center" vertical="center"/>
    </xf>
    <xf numFmtId="4" fontId="4" fillId="11" borderId="31" xfId="683" applyNumberFormat="1" applyFont="1" applyFill="1" applyBorder="1" applyAlignment="1">
      <alignment vertical="center"/>
    </xf>
    <xf numFmtId="164" fontId="3" fillId="12" borderId="86" xfId="638" applyFont="1" applyFill="1" applyBorder="1" applyAlignment="1">
      <alignment horizontal="right" vertical="center"/>
    </xf>
    <xf numFmtId="0" fontId="57" fillId="7" borderId="82" xfId="0" applyFont="1" applyFill="1" applyBorder="1" applyAlignment="1">
      <alignment horizontal="center"/>
    </xf>
    <xf numFmtId="0" fontId="57" fillId="7" borderId="83" xfId="0" applyFont="1" applyFill="1" applyBorder="1" applyAlignment="1">
      <alignment horizontal="center" wrapText="1"/>
    </xf>
    <xf numFmtId="0" fontId="30" fillId="7" borderId="83" xfId="0" applyFont="1" applyFill="1" applyBorder="1" applyAlignment="1">
      <alignment horizontal="center" vertical="center"/>
    </xf>
    <xf numFmtId="0" fontId="30" fillId="7" borderId="84" xfId="0" applyFont="1" applyFill="1" applyBorder="1" applyAlignment="1">
      <alignment horizontal="center" vertical="center"/>
    </xf>
    <xf numFmtId="4" fontId="4" fillId="0" borderId="13" xfId="0" applyNumberFormat="1" applyFont="1" applyFill="1" applyBorder="1" applyAlignment="1">
      <alignment horizontal="center"/>
    </xf>
    <xf numFmtId="4" fontId="3" fillId="4" borderId="33" xfId="640" applyNumberFormat="1" applyFont="1" applyFill="1" applyBorder="1" applyAlignment="1">
      <alignment horizontal="center" vertical="center" wrapText="1"/>
    </xf>
    <xf numFmtId="0" fontId="3" fillId="11" borderId="32" xfId="0" applyFont="1" applyFill="1" applyBorder="1" applyAlignment="1">
      <alignment horizontal="center" vertical="center"/>
    </xf>
    <xf numFmtId="0" fontId="3" fillId="11" borderId="34" xfId="0" applyFont="1" applyFill="1" applyBorder="1" applyAlignment="1">
      <alignment horizontal="center" vertical="center" wrapText="1"/>
    </xf>
    <xf numFmtId="4" fontId="3" fillId="11" borderId="34" xfId="0" applyNumberFormat="1" applyFont="1" applyFill="1" applyBorder="1" applyAlignment="1">
      <alignment horizontal="center" vertical="center"/>
    </xf>
    <xf numFmtId="4" fontId="3" fillId="11" borderId="33" xfId="0" applyNumberFormat="1" applyFont="1" applyFill="1" applyBorder="1" applyAlignment="1">
      <alignment horizontal="center" vertical="center"/>
    </xf>
    <xf numFmtId="0" fontId="3" fillId="0" borderId="11" xfId="0" applyFont="1" applyBorder="1" applyAlignment="1">
      <alignment horizontal="center" vertical="center"/>
    </xf>
    <xf numFmtId="0" fontId="3" fillId="0" borderId="13" xfId="0" applyFont="1" applyBorder="1" applyAlignment="1">
      <alignment horizontal="center" vertical="center"/>
    </xf>
    <xf numFmtId="0" fontId="3" fillId="0" borderId="13" xfId="0" applyFont="1" applyBorder="1" applyAlignment="1">
      <alignment horizontal="center" vertical="center" wrapText="1"/>
    </xf>
    <xf numFmtId="4" fontId="3" fillId="0" borderId="13" xfId="0" applyNumberFormat="1" applyFont="1" applyBorder="1" applyAlignment="1">
      <alignment horizontal="center" vertical="center"/>
    </xf>
    <xf numFmtId="4" fontId="3" fillId="0" borderId="12" xfId="0" applyNumberFormat="1" applyFont="1" applyBorder="1" applyAlignment="1">
      <alignment horizontal="center" vertical="center"/>
    </xf>
    <xf numFmtId="14" fontId="2" fillId="0" borderId="11" xfId="0" applyNumberFormat="1" applyFont="1" applyBorder="1" applyAlignment="1">
      <alignment horizontal="center" vertical="center"/>
    </xf>
    <xf numFmtId="0" fontId="2" fillId="0" borderId="13" xfId="0" applyFont="1" applyBorder="1" applyAlignment="1">
      <alignment horizontal="center" vertical="center"/>
    </xf>
    <xf numFmtId="4" fontId="2" fillId="0" borderId="13" xfId="0" applyNumberFormat="1" applyFont="1" applyBorder="1" applyAlignment="1">
      <alignment vertical="center" wrapText="1"/>
    </xf>
    <xf numFmtId="0" fontId="97" fillId="0" borderId="13" xfId="0" applyFont="1" applyBorder="1" applyAlignment="1">
      <alignment horizontal="center" vertical="center" wrapText="1"/>
    </xf>
    <xf numFmtId="4" fontId="2" fillId="0" borderId="12" xfId="0" applyNumberFormat="1" applyFont="1" applyBorder="1" applyAlignment="1">
      <alignment vertical="center"/>
    </xf>
    <xf numFmtId="4" fontId="2" fillId="0" borderId="13" xfId="0" applyNumberFormat="1" applyFont="1" applyBorder="1" applyAlignment="1">
      <alignment horizontal="center" vertical="center"/>
    </xf>
    <xf numFmtId="0" fontId="4" fillId="11" borderId="30" xfId="0" applyFont="1" applyFill="1" applyBorder="1" applyAlignment="1">
      <alignment horizontal="center" vertical="center"/>
    </xf>
    <xf numFmtId="0" fontId="3" fillId="11" borderId="21" xfId="0" applyFont="1" applyFill="1" applyBorder="1" applyAlignment="1">
      <alignment horizontal="center" vertical="center"/>
    </xf>
    <xf numFmtId="4" fontId="3" fillId="11" borderId="21" xfId="0" applyNumberFormat="1" applyFont="1" applyFill="1" applyBorder="1" applyAlignment="1">
      <alignment vertical="center" wrapText="1"/>
    </xf>
    <xf numFmtId="4" fontId="4" fillId="11" borderId="21" xfId="0" applyNumberFormat="1" applyFont="1" applyFill="1" applyBorder="1" applyAlignment="1">
      <alignment horizontal="center" vertical="center"/>
    </xf>
    <xf numFmtId="4" fontId="4" fillId="11" borderId="31" xfId="0" applyNumberFormat="1" applyFont="1" applyFill="1" applyBorder="1" applyAlignment="1">
      <alignment vertical="center"/>
    </xf>
    <xf numFmtId="4" fontId="2" fillId="0" borderId="12" xfId="0" applyNumberFormat="1" applyFont="1" applyBorder="1" applyAlignment="1">
      <alignment vertical="center" wrapText="1"/>
    </xf>
    <xf numFmtId="10" fontId="3" fillId="11" borderId="34" xfId="639" applyNumberFormat="1" applyFont="1" applyFill="1" applyBorder="1" applyAlignment="1">
      <alignment horizontal="center" vertical="center"/>
    </xf>
    <xf numFmtId="10" fontId="3" fillId="0" borderId="13" xfId="639" applyNumberFormat="1" applyFont="1" applyBorder="1" applyAlignment="1">
      <alignment horizontal="center" vertical="center"/>
    </xf>
    <xf numFmtId="10" fontId="2" fillId="0" borderId="13" xfId="639" applyNumberFormat="1" applyFont="1" applyBorder="1" applyAlignment="1">
      <alignment vertical="center"/>
    </xf>
    <xf numFmtId="10" fontId="3" fillId="11" borderId="21" xfId="639" applyNumberFormat="1" applyFont="1" applyFill="1" applyBorder="1" applyAlignment="1">
      <alignment vertical="center"/>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2" xfId="0" applyNumberFormat="1" applyFont="1" applyFill="1" applyBorder="1" applyAlignment="1">
      <alignment horizontal="center" vertical="center" wrapText="1"/>
    </xf>
    <xf numFmtId="0" fontId="4" fillId="0" borderId="11" xfId="0" applyNumberFormat="1" applyFont="1" applyFill="1" applyBorder="1" applyAlignment="1">
      <alignment horizontal="center"/>
    </xf>
    <xf numFmtId="0" fontId="4" fillId="0" borderId="30" xfId="0" applyNumberFormat="1" applyFont="1" applyFill="1" applyBorder="1" applyAlignment="1">
      <alignment horizontal="center"/>
    </xf>
    <xf numFmtId="0" fontId="0" fillId="0" borderId="0" xfId="0"/>
    <xf numFmtId="0" fontId="0" fillId="0" borderId="0" xfId="0" applyAlignment="1">
      <alignment horizontal="center"/>
    </xf>
    <xf numFmtId="49" fontId="4" fillId="0" borderId="0" xfId="0" applyNumberFormat="1" applyFont="1" applyBorder="1" applyAlignment="1">
      <alignment horizontal="left" vertical="top" wrapText="1"/>
    </xf>
    <xf numFmtId="49" fontId="4" fillId="5" borderId="0" xfId="0" applyNumberFormat="1" applyFont="1" applyFill="1" applyBorder="1" applyAlignment="1">
      <alignment horizontal="left" vertical="top" wrapText="1"/>
    </xf>
    <xf numFmtId="49" fontId="4" fillId="5" borderId="0" xfId="23" applyNumberFormat="1" applyFont="1" applyFill="1" applyBorder="1" applyAlignment="1">
      <alignment horizontal="left" vertical="top" wrapText="1"/>
    </xf>
    <xf numFmtId="49" fontId="4" fillId="0" borderId="0" xfId="683" applyNumberFormat="1" applyFont="1" applyBorder="1" applyAlignment="1">
      <alignment horizontal="left" vertical="top" wrapText="1"/>
    </xf>
    <xf numFmtId="0" fontId="4" fillId="0" borderId="0" xfId="23" applyNumberFormat="1" applyFont="1" applyBorder="1" applyAlignment="1">
      <alignment vertical="center"/>
    </xf>
    <xf numFmtId="0" fontId="3" fillId="0" borderId="0" xfId="23" applyFont="1" applyAlignment="1">
      <alignment vertical="center"/>
    </xf>
    <xf numFmtId="2" fontId="2" fillId="5" borderId="13" xfId="0" applyNumberFormat="1" applyFont="1" applyFill="1" applyBorder="1" applyAlignment="1">
      <alignment horizontal="right"/>
    </xf>
    <xf numFmtId="2" fontId="2" fillId="5" borderId="21" xfId="0" applyNumberFormat="1" applyFont="1" applyFill="1" applyBorder="1" applyAlignment="1">
      <alignment horizontal="right"/>
    </xf>
    <xf numFmtId="166" fontId="2" fillId="5" borderId="13" xfId="0" applyNumberFormat="1" applyFont="1" applyFill="1" applyBorder="1" applyAlignment="1">
      <alignment horizontal="right"/>
    </xf>
    <xf numFmtId="167" fontId="2" fillId="5" borderId="13" xfId="0" applyNumberFormat="1" applyFont="1" applyFill="1" applyBorder="1" applyAlignment="1">
      <alignment horizontal="right"/>
    </xf>
    <xf numFmtId="167" fontId="2" fillId="0" borderId="13" xfId="0" applyNumberFormat="1" applyFont="1" applyFill="1" applyBorder="1" applyAlignment="1">
      <alignment horizontal="right"/>
    </xf>
    <xf numFmtId="0" fontId="2" fillId="0" borderId="0" xfId="0" applyFont="1"/>
    <xf numFmtId="0" fontId="4" fillId="0" borderId="85" xfId="23" applyFont="1" applyBorder="1" applyAlignment="1">
      <alignment horizontal="center"/>
    </xf>
    <xf numFmtId="0" fontId="4" fillId="0" borderId="0" xfId="23" applyFont="1" applyBorder="1" applyAlignment="1">
      <alignment vertical="center"/>
    </xf>
    <xf numFmtId="14" fontId="2" fillId="0" borderId="13" xfId="0" applyNumberFormat="1" applyFont="1" applyFill="1" applyBorder="1" applyAlignment="1">
      <alignment horizontal="center" vertical="center"/>
    </xf>
    <xf numFmtId="4" fontId="2" fillId="0" borderId="13" xfId="0" applyNumberFormat="1" applyFont="1" applyFill="1" applyBorder="1" applyAlignment="1">
      <alignment vertical="center"/>
    </xf>
    <xf numFmtId="0" fontId="4" fillId="0" borderId="13" xfId="0" applyFont="1" applyBorder="1" applyAlignment="1">
      <alignment horizontal="center" vertical="center" wrapText="1"/>
    </xf>
    <xf numFmtId="10" fontId="2" fillId="0" borderId="13" xfId="645" applyNumberFormat="1" applyFont="1" applyBorder="1" applyAlignment="1">
      <alignment vertical="center"/>
    </xf>
    <xf numFmtId="0" fontId="4" fillId="0" borderId="0" xfId="23" applyFont="1" applyFill="1" applyAlignment="1">
      <alignment vertical="center"/>
    </xf>
    <xf numFmtId="14" fontId="2" fillId="0" borderId="13" xfId="0" applyNumberFormat="1" applyFont="1" applyBorder="1" applyAlignment="1">
      <alignment horizontal="center" vertical="center"/>
    </xf>
    <xf numFmtId="4" fontId="2" fillId="0" borderId="13" xfId="0" applyNumberFormat="1" applyFont="1" applyBorder="1" applyAlignment="1">
      <alignment vertical="center"/>
    </xf>
    <xf numFmtId="0" fontId="4" fillId="0" borderId="0" xfId="0" applyFont="1" applyAlignment="1">
      <alignment vertical="center"/>
    </xf>
    <xf numFmtId="14" fontId="2" fillId="0" borderId="13" xfId="0" applyNumberFormat="1" applyFont="1" applyBorder="1" applyAlignment="1">
      <alignment vertical="center"/>
    </xf>
    <xf numFmtId="0" fontId="4" fillId="0" borderId="0" xfId="23" applyFont="1" applyBorder="1" applyAlignment="1">
      <alignment horizontal="right" wrapText="1"/>
    </xf>
    <xf numFmtId="10" fontId="2" fillId="5" borderId="13" xfId="645" applyNumberFormat="1" applyFont="1" applyFill="1" applyBorder="1" applyAlignment="1">
      <alignment vertical="center"/>
    </xf>
    <xf numFmtId="10" fontId="2" fillId="0" borderId="13" xfId="645" applyNumberFormat="1" applyFont="1" applyFill="1" applyBorder="1" applyAlignment="1">
      <alignment vertical="center"/>
    </xf>
    <xf numFmtId="0" fontId="97" fillId="0" borderId="0" xfId="0" applyFont="1" applyFill="1"/>
    <xf numFmtId="4" fontId="4" fillId="0" borderId="0" xfId="640" applyNumberFormat="1" applyFont="1" applyAlignment="1">
      <alignment horizontal="center" vertical="center"/>
    </xf>
    <xf numFmtId="0" fontId="0" fillId="0" borderId="0" xfId="0" applyAlignment="1">
      <alignment horizontal="center"/>
    </xf>
    <xf numFmtId="0" fontId="0" fillId="0" borderId="0" xfId="0" applyAlignment="1">
      <alignment wrapText="1"/>
    </xf>
    <xf numFmtId="2" fontId="0" fillId="0" borderId="0" xfId="0" applyNumberFormat="1"/>
    <xf numFmtId="0" fontId="0" fillId="10" borderId="0" xfId="0" applyFill="1" applyAlignment="1">
      <alignment horizontal="center"/>
    </xf>
    <xf numFmtId="0" fontId="0" fillId="10" borderId="0" xfId="0" applyFill="1" applyAlignment="1">
      <alignment wrapText="1"/>
    </xf>
    <xf numFmtId="2" fontId="0" fillId="10" borderId="0" xfId="0" applyNumberFormat="1" applyFill="1"/>
    <xf numFmtId="0" fontId="4" fillId="0" borderId="0" xfId="640" applyFont="1" applyBorder="1"/>
    <xf numFmtId="0" fontId="4" fillId="0" borderId="0" xfId="640" applyFont="1"/>
    <xf numFmtId="0" fontId="3" fillId="5" borderId="13" xfId="640" applyFont="1" applyFill="1" applyBorder="1" applyAlignment="1">
      <alignment horizontal="center" vertical="center" wrapText="1"/>
    </xf>
    <xf numFmtId="4" fontId="3" fillId="5" borderId="12" xfId="640" applyNumberFormat="1" applyFont="1" applyFill="1" applyBorder="1" applyAlignment="1">
      <alignment horizontal="center" vertical="center" wrapText="1"/>
    </xf>
    <xf numFmtId="0" fontId="3" fillId="0" borderId="0" xfId="640" applyFont="1" applyAlignment="1">
      <alignment vertical="center"/>
    </xf>
    <xf numFmtId="0" fontId="4" fillId="0" borderId="0" xfId="640" applyFont="1" applyAlignment="1">
      <alignment vertical="center"/>
    </xf>
    <xf numFmtId="49" fontId="4" fillId="0" borderId="0" xfId="640" applyNumberFormat="1" applyFont="1" applyBorder="1" applyAlignment="1"/>
    <xf numFmtId="165" fontId="3" fillId="12" borderId="5" xfId="641" applyFont="1" applyFill="1" applyBorder="1" applyAlignment="1">
      <alignment horizontal="right" vertical="center"/>
    </xf>
    <xf numFmtId="164" fontId="3" fillId="12" borderId="6" xfId="642" applyFont="1" applyFill="1" applyBorder="1" applyAlignment="1">
      <alignment horizontal="right" vertical="center"/>
    </xf>
    <xf numFmtId="0" fontId="5" fillId="0" borderId="0" xfId="640" applyBorder="1"/>
    <xf numFmtId="0" fontId="5" fillId="0" borderId="0" xfId="640"/>
    <xf numFmtId="0" fontId="35" fillId="13" borderId="0" xfId="640" applyFont="1" applyFill="1"/>
    <xf numFmtId="165" fontId="3" fillId="0" borderId="0" xfId="641" applyFont="1" applyFill="1" applyBorder="1" applyAlignment="1">
      <alignment horizontal="right" vertical="center"/>
    </xf>
    <xf numFmtId="164" fontId="3" fillId="0" borderId="0" xfId="642" applyFont="1" applyFill="1" applyBorder="1" applyAlignment="1">
      <alignment horizontal="right" vertical="center"/>
    </xf>
    <xf numFmtId="0" fontId="4" fillId="0" borderId="0" xfId="640" applyFont="1" applyFill="1" applyAlignment="1">
      <alignment vertical="center"/>
    </xf>
    <xf numFmtId="165" fontId="3" fillId="12" borderId="8" xfId="641" applyFont="1" applyFill="1" applyBorder="1" applyAlignment="1">
      <alignment horizontal="right" vertical="center"/>
    </xf>
    <xf numFmtId="164" fontId="3" fillId="12" borderId="10" xfId="642" applyFont="1" applyFill="1" applyBorder="1" applyAlignment="1">
      <alignment horizontal="right" vertical="center"/>
    </xf>
    <xf numFmtId="0" fontId="5" fillId="0" borderId="0" xfId="640" applyFont="1" applyAlignment="1">
      <alignment vertical="center"/>
    </xf>
    <xf numFmtId="0" fontId="4" fillId="0" borderId="0" xfId="640" applyNumberFormat="1" applyFont="1" applyBorder="1" applyAlignment="1">
      <alignment vertical="center"/>
    </xf>
    <xf numFmtId="0" fontId="11" fillId="3" borderId="5" xfId="640" applyFont="1" applyFill="1" applyBorder="1" applyAlignment="1">
      <alignment horizontal="center" vertical="center"/>
    </xf>
    <xf numFmtId="0" fontId="11" fillId="3" borderId="7" xfId="640" applyFont="1" applyFill="1" applyBorder="1" applyAlignment="1">
      <alignment vertical="center" wrapText="1"/>
    </xf>
    <xf numFmtId="0" fontId="11" fillId="3" borderId="7" xfId="640" applyFont="1" applyFill="1" applyBorder="1" applyAlignment="1">
      <alignment horizontal="center" vertical="center"/>
    </xf>
    <xf numFmtId="4" fontId="11" fillId="3" borderId="7" xfId="640" applyNumberFormat="1" applyFont="1" applyFill="1" applyBorder="1" applyAlignment="1">
      <alignment vertical="center"/>
    </xf>
    <xf numFmtId="4" fontId="11" fillId="3" borderId="6" xfId="640" applyNumberFormat="1" applyFont="1" applyFill="1" applyBorder="1" applyAlignment="1">
      <alignment vertical="center"/>
    </xf>
    <xf numFmtId="0" fontId="11" fillId="0" borderId="0" xfId="640" applyNumberFormat="1" applyFont="1" applyBorder="1" applyAlignment="1">
      <alignment vertical="center"/>
    </xf>
    <xf numFmtId="0" fontId="31" fillId="0" borderId="0" xfId="640" applyNumberFormat="1" applyFont="1" applyBorder="1" applyAlignment="1">
      <alignment vertical="center"/>
    </xf>
    <xf numFmtId="0" fontId="5" fillId="0" borderId="17" xfId="640" applyNumberFormat="1" applyFont="1" applyBorder="1" applyAlignment="1">
      <alignment vertical="center"/>
    </xf>
    <xf numFmtId="0" fontId="16" fillId="0" borderId="1" xfId="640" applyNumberFormat="1" applyFont="1" applyFill="1" applyBorder="1" applyAlignment="1">
      <alignment horizontal="center" vertical="center" wrapText="1"/>
    </xf>
    <xf numFmtId="0" fontId="5" fillId="0" borderId="0" xfId="640" applyNumberFormat="1" applyFont="1" applyBorder="1" applyAlignment="1">
      <alignment vertical="center"/>
    </xf>
    <xf numFmtId="0" fontId="5" fillId="0" borderId="66" xfId="640" applyNumberFormat="1" applyFont="1" applyBorder="1" applyAlignment="1">
      <alignment vertical="center"/>
    </xf>
    <xf numFmtId="0" fontId="5" fillId="0" borderId="1" xfId="0" applyNumberFormat="1" applyFont="1" applyBorder="1" applyAlignment="1">
      <alignment horizontal="center" vertical="center" wrapText="1"/>
    </xf>
    <xf numFmtId="10" fontId="12" fillId="0" borderId="1" xfId="645" applyNumberFormat="1" applyFont="1" applyFill="1" applyBorder="1" applyAlignment="1">
      <alignment horizontal="center" vertical="center" wrapText="1"/>
    </xf>
    <xf numFmtId="0" fontId="13" fillId="0" borderId="0" xfId="640" applyNumberFormat="1" applyFont="1" applyBorder="1" applyAlignment="1">
      <alignment vertical="center"/>
    </xf>
    <xf numFmtId="0" fontId="5" fillId="0" borderId="0" xfId="640" applyNumberFormat="1" applyFont="1" applyFill="1" applyBorder="1" applyAlignment="1">
      <alignment vertical="center"/>
    </xf>
    <xf numFmtId="0" fontId="3" fillId="0" borderId="14" xfId="640" applyFont="1" applyFill="1" applyBorder="1" applyAlignment="1">
      <alignment vertical="center" wrapText="1"/>
    </xf>
    <xf numFmtId="0" fontId="4" fillId="0" borderId="16" xfId="640" applyFont="1" applyFill="1" applyBorder="1" applyAlignment="1">
      <alignment vertical="center"/>
    </xf>
    <xf numFmtId="0" fontId="3" fillId="0" borderId="16" xfId="640" applyFont="1" applyFill="1" applyBorder="1" applyAlignment="1">
      <alignment horizontal="right" vertical="center" wrapText="1"/>
    </xf>
    <xf numFmtId="14" fontId="4" fillId="0" borderId="15" xfId="640" applyNumberFormat="1" applyFont="1" applyFill="1" applyBorder="1" applyAlignment="1">
      <alignment horizontal="right" vertical="center"/>
    </xf>
    <xf numFmtId="0" fontId="5" fillId="0" borderId="0" xfId="640" applyFont="1" applyFill="1" applyAlignment="1">
      <alignment vertical="center"/>
    </xf>
    <xf numFmtId="0" fontId="4" fillId="0" borderId="9" xfId="640" applyFont="1" applyFill="1" applyBorder="1" applyAlignment="1">
      <alignment vertical="center"/>
    </xf>
    <xf numFmtId="0" fontId="11" fillId="0" borderId="0" xfId="640" applyFont="1" applyFill="1" applyAlignment="1">
      <alignment vertical="center"/>
    </xf>
    <xf numFmtId="0" fontId="11" fillId="7" borderId="9" xfId="640" applyFont="1" applyFill="1" applyBorder="1" applyAlignment="1">
      <alignment vertical="center" wrapText="1"/>
    </xf>
    <xf numFmtId="0" fontId="11" fillId="7" borderId="9" xfId="640" applyFont="1" applyFill="1" applyBorder="1" applyAlignment="1">
      <alignment horizontal="center" vertical="center"/>
    </xf>
    <xf numFmtId="4" fontId="11" fillId="7" borderId="9" xfId="640" applyNumberFormat="1" applyFont="1" applyFill="1" applyBorder="1" applyAlignment="1">
      <alignment vertical="center"/>
    </xf>
    <xf numFmtId="0" fontId="11" fillId="7" borderId="5" xfId="640" applyFont="1" applyFill="1" applyBorder="1" applyAlignment="1">
      <alignment horizontal="center" vertical="center"/>
    </xf>
    <xf numFmtId="0" fontId="11" fillId="7" borderId="7" xfId="640" applyFont="1" applyFill="1" applyBorder="1" applyAlignment="1">
      <alignment vertical="center" wrapText="1"/>
    </xf>
    <xf numFmtId="0" fontId="11" fillId="7" borderId="7" xfId="640" applyFont="1" applyFill="1" applyBorder="1" applyAlignment="1">
      <alignment horizontal="center" vertical="center"/>
    </xf>
    <xf numFmtId="4" fontId="11" fillId="7" borderId="7" xfId="640" applyNumberFormat="1" applyFont="1" applyFill="1" applyBorder="1" applyAlignment="1">
      <alignment vertical="center"/>
    </xf>
    <xf numFmtId="4" fontId="11" fillId="7" borderId="6" xfId="640" applyNumberFormat="1" applyFont="1" applyFill="1" applyBorder="1" applyAlignment="1">
      <alignment vertical="center"/>
    </xf>
    <xf numFmtId="0" fontId="5" fillId="5" borderId="0" xfId="640" applyFill="1" applyBorder="1" applyAlignment="1">
      <alignment vertical="center" wrapText="1"/>
    </xf>
    <xf numFmtId="0" fontId="2" fillId="0" borderId="0" xfId="0" applyFont="1" applyAlignment="1">
      <alignment horizontal="center"/>
    </xf>
    <xf numFmtId="0" fontId="5" fillId="0" borderId="14" xfId="1" applyNumberFormat="1" applyFont="1" applyBorder="1" applyAlignment="1">
      <alignment vertical="center"/>
    </xf>
    <xf numFmtId="0" fontId="5" fillId="5" borderId="0" xfId="1" applyNumberFormat="1" applyFont="1" applyFill="1" applyBorder="1" applyAlignment="1">
      <alignment vertical="center"/>
    </xf>
    <xf numFmtId="0" fontId="5" fillId="0" borderId="0" xfId="1" applyNumberFormat="1" applyFont="1" applyBorder="1" applyAlignment="1">
      <alignment vertical="center"/>
    </xf>
    <xf numFmtId="14" fontId="5" fillId="5" borderId="0" xfId="1" applyNumberFormat="1" applyFont="1" applyFill="1" applyBorder="1" applyAlignment="1">
      <alignment horizontal="right" vertical="center"/>
    </xf>
    <xf numFmtId="10" fontId="5" fillId="5" borderId="0" xfId="645" applyNumberFormat="1" applyFont="1" applyFill="1" applyBorder="1" applyAlignment="1">
      <alignment horizontal="right" vertical="center" wrapText="1"/>
    </xf>
    <xf numFmtId="0" fontId="107" fillId="0" borderId="89" xfId="0" applyFont="1" applyBorder="1" applyAlignment="1">
      <alignment horizontal="center" vertical="center" wrapText="1"/>
    </xf>
    <xf numFmtId="0" fontId="103" fillId="0" borderId="89" xfId="0" applyFont="1" applyBorder="1" applyAlignment="1">
      <alignment horizontal="center" vertical="center" wrapText="1"/>
    </xf>
    <xf numFmtId="0" fontId="103" fillId="0" borderId="89" xfId="0" applyFont="1" applyBorder="1" applyAlignment="1">
      <alignment horizontal="left" vertical="center"/>
    </xf>
    <xf numFmtId="10" fontId="103" fillId="0" borderId="89" xfId="924" applyNumberFormat="1" applyFont="1" applyBorder="1" applyAlignment="1">
      <alignment horizontal="center" vertical="center" wrapText="1"/>
    </xf>
    <xf numFmtId="0" fontId="103" fillId="48" borderId="89" xfId="0" applyFont="1" applyFill="1" applyBorder="1" applyAlignment="1">
      <alignment horizontal="center" vertical="center" wrapText="1"/>
    </xf>
    <xf numFmtId="0" fontId="103" fillId="48" borderId="89" xfId="0" applyFont="1" applyFill="1" applyBorder="1" applyAlignment="1">
      <alignment horizontal="left" vertical="center" wrapText="1"/>
    </xf>
    <xf numFmtId="10" fontId="103" fillId="48" borderId="89" xfId="924" applyNumberFormat="1" applyFont="1" applyFill="1" applyBorder="1" applyAlignment="1">
      <alignment horizontal="center" vertical="center" wrapText="1"/>
    </xf>
    <xf numFmtId="0" fontId="103" fillId="0" borderId="89" xfId="0" applyFont="1" applyBorder="1" applyAlignment="1">
      <alignment horizontal="left" vertical="center" wrapText="1"/>
    </xf>
    <xf numFmtId="0" fontId="103" fillId="48" borderId="89" xfId="0" applyFont="1" applyFill="1" applyBorder="1" applyAlignment="1">
      <alignment horizontal="left" vertical="center"/>
    </xf>
    <xf numFmtId="10" fontId="103" fillId="0" borderId="89" xfId="924" applyNumberFormat="1" applyFont="1" applyBorder="1" applyAlignment="1">
      <alignment horizontal="center" vertical="center"/>
    </xf>
    <xf numFmtId="10" fontId="103" fillId="48" borderId="89" xfId="924" applyNumberFormat="1" applyFont="1" applyFill="1" applyBorder="1" applyAlignment="1">
      <alignment horizontal="center" vertical="center"/>
    </xf>
    <xf numFmtId="0" fontId="107" fillId="48" borderId="89" xfId="0" applyFont="1" applyFill="1" applyBorder="1" applyAlignment="1">
      <alignment horizontal="center" vertical="center"/>
    </xf>
    <xf numFmtId="0" fontId="107" fillId="48" borderId="89" xfId="0" applyFont="1" applyFill="1" applyBorder="1" applyAlignment="1">
      <alignment horizontal="center" vertical="center" wrapText="1"/>
    </xf>
    <xf numFmtId="10" fontId="107" fillId="48" borderId="89" xfId="924" applyNumberFormat="1" applyFont="1" applyFill="1" applyBorder="1" applyAlignment="1">
      <alignment horizontal="center" vertical="center" wrapText="1"/>
    </xf>
    <xf numFmtId="0" fontId="103" fillId="0" borderId="89" xfId="0" applyFont="1" applyBorder="1" applyAlignment="1">
      <alignment horizontal="center" vertical="center"/>
    </xf>
    <xf numFmtId="0" fontId="103" fillId="48" borderId="89" xfId="0" applyFont="1" applyFill="1" applyBorder="1" applyAlignment="1">
      <alignment horizontal="center" vertical="center"/>
    </xf>
    <xf numFmtId="0" fontId="107" fillId="0" borderId="89" xfId="0" applyFont="1" applyBorder="1" applyAlignment="1">
      <alignment horizontal="center" vertical="center"/>
    </xf>
    <xf numFmtId="10" fontId="107" fillId="0" borderId="89" xfId="924" applyNumberFormat="1" applyFont="1" applyBorder="1" applyAlignment="1">
      <alignment horizontal="center" vertical="center" wrapText="1"/>
    </xf>
    <xf numFmtId="10" fontId="108" fillId="46" borderId="89" xfId="0" applyNumberFormat="1" applyFont="1" applyFill="1" applyBorder="1" applyAlignment="1">
      <alignment horizontal="center" vertical="center" wrapText="1"/>
    </xf>
    <xf numFmtId="4" fontId="4" fillId="0" borderId="31" xfId="0" applyNumberFormat="1" applyFont="1" applyFill="1" applyBorder="1" applyAlignment="1">
      <alignment horizontal="right"/>
    </xf>
    <xf numFmtId="165" fontId="3" fillId="15" borderId="8" xfId="637" applyFont="1" applyFill="1" applyBorder="1" applyAlignment="1">
      <alignment horizontal="right" vertical="center"/>
    </xf>
    <xf numFmtId="164" fontId="3" fillId="15" borderId="10" xfId="638" applyFont="1" applyFill="1" applyBorder="1" applyAlignment="1">
      <alignment horizontal="right" vertical="center"/>
    </xf>
    <xf numFmtId="10" fontId="2" fillId="0" borderId="13" xfId="639" applyNumberFormat="1" applyFont="1" applyBorder="1" applyAlignment="1">
      <alignment vertical="center" wrapText="1"/>
    </xf>
    <xf numFmtId="0" fontId="3" fillId="4" borderId="32" xfId="635" applyFont="1" applyFill="1" applyBorder="1" applyAlignment="1">
      <alignment horizontal="center" vertical="center"/>
    </xf>
    <xf numFmtId="2" fontId="4" fillId="0" borderId="21" xfId="640" applyNumberFormat="1" applyFont="1" applyFill="1" applyBorder="1" applyAlignment="1">
      <alignment horizontal="right"/>
    </xf>
    <xf numFmtId="165" fontId="4" fillId="0" borderId="31" xfId="641" applyFont="1" applyFill="1" applyBorder="1" applyAlignment="1">
      <alignment horizontal="left"/>
    </xf>
    <xf numFmtId="0" fontId="4" fillId="0" borderId="0" xfId="640" applyFont="1" applyAlignment="1">
      <alignment vertical="center" wrapText="1"/>
    </xf>
    <xf numFmtId="10" fontId="3" fillId="0" borderId="0" xfId="645" applyNumberFormat="1" applyFont="1" applyAlignment="1">
      <alignment vertical="center"/>
    </xf>
    <xf numFmtId="4" fontId="4" fillId="0" borderId="0" xfId="640" applyNumberFormat="1" applyFont="1" applyAlignment="1">
      <alignment vertical="center"/>
    </xf>
    <xf numFmtId="165" fontId="4" fillId="0" borderId="12" xfId="641" applyFont="1" applyFill="1" applyBorder="1" applyAlignment="1">
      <alignment horizontal="left"/>
    </xf>
    <xf numFmtId="165" fontId="4" fillId="0" borderId="0" xfId="641" applyFont="1" applyFill="1" applyBorder="1" applyAlignment="1">
      <alignment horizontal="center"/>
    </xf>
    <xf numFmtId="166" fontId="4" fillId="0" borderId="0" xfId="640" applyNumberFormat="1" applyFont="1" applyFill="1" applyBorder="1" applyAlignment="1">
      <alignment horizontal="right"/>
    </xf>
    <xf numFmtId="2" fontId="4" fillId="0" borderId="13" xfId="640" applyNumberFormat="1" applyFont="1" applyFill="1" applyBorder="1" applyAlignment="1">
      <alignment horizontal="right"/>
    </xf>
    <xf numFmtId="0" fontId="2" fillId="0" borderId="13" xfId="0" applyFont="1" applyBorder="1" applyAlignment="1">
      <alignment horizontal="center"/>
    </xf>
    <xf numFmtId="4" fontId="4" fillId="0" borderId="12" xfId="127" applyNumberFormat="1" applyFont="1" applyBorder="1" applyAlignment="1">
      <alignment vertical="center" wrapText="1"/>
    </xf>
    <xf numFmtId="49" fontId="4" fillId="5" borderId="0" xfId="0" applyNumberFormat="1" applyFont="1" applyFill="1" applyBorder="1" applyAlignment="1">
      <alignment horizontal="left" vertical="top" wrapText="1"/>
    </xf>
    <xf numFmtId="0" fontId="3" fillId="0" borderId="46" xfId="640" applyFont="1" applyFill="1" applyBorder="1" applyAlignment="1">
      <alignment vertical="center" wrapText="1"/>
    </xf>
    <xf numFmtId="14" fontId="4" fillId="0" borderId="47" xfId="640" applyNumberFormat="1" applyFont="1" applyFill="1" applyBorder="1" applyAlignment="1">
      <alignment horizontal="right" vertical="center"/>
    </xf>
    <xf numFmtId="0" fontId="3" fillId="0" borderId="43" xfId="640" applyFont="1" applyFill="1" applyBorder="1" applyAlignment="1">
      <alignment vertical="center" wrapText="1"/>
    </xf>
    <xf numFmtId="0" fontId="4" fillId="0" borderId="28" xfId="640" applyFont="1" applyFill="1" applyBorder="1" applyAlignment="1">
      <alignment vertical="center"/>
    </xf>
    <xf numFmtId="0" fontId="3" fillId="0" borderId="28" xfId="640" applyFont="1" applyFill="1" applyBorder="1" applyAlignment="1">
      <alignment horizontal="right" vertical="center"/>
    </xf>
    <xf numFmtId="10" fontId="4" fillId="0" borderId="44" xfId="645" applyNumberFormat="1" applyFont="1" applyFill="1" applyBorder="1" applyAlignment="1">
      <alignment horizontal="right" vertical="center" wrapText="1"/>
    </xf>
    <xf numFmtId="0" fontId="11" fillId="7" borderId="45" xfId="640" applyFont="1" applyFill="1" applyBorder="1" applyAlignment="1">
      <alignment horizontal="center" vertical="center"/>
    </xf>
    <xf numFmtId="4" fontId="11" fillId="7" borderId="48" xfId="640" applyNumberFormat="1" applyFont="1" applyFill="1" applyBorder="1" applyAlignment="1">
      <alignment vertical="center"/>
    </xf>
    <xf numFmtId="0" fontId="11" fillId="7" borderId="35" xfId="640" applyFont="1" applyFill="1" applyBorder="1" applyAlignment="1">
      <alignment horizontal="center" vertical="center"/>
    </xf>
    <xf numFmtId="4" fontId="11" fillId="7" borderId="36" xfId="640" applyNumberFormat="1" applyFont="1" applyFill="1" applyBorder="1" applyAlignment="1">
      <alignment vertical="center"/>
    </xf>
    <xf numFmtId="49" fontId="34" fillId="5" borderId="40" xfId="640" applyNumberFormat="1" applyFont="1" applyFill="1" applyBorder="1" applyAlignment="1">
      <alignment vertical="center" wrapText="1"/>
    </xf>
    <xf numFmtId="0" fontId="5" fillId="5" borderId="49" xfId="640" applyFill="1" applyBorder="1" applyAlignment="1">
      <alignment vertical="center" wrapText="1"/>
    </xf>
    <xf numFmtId="0" fontId="4" fillId="0" borderId="11" xfId="640" applyNumberFormat="1" applyFont="1" applyFill="1" applyBorder="1" applyAlignment="1">
      <alignment horizontal="center" vertical="center"/>
    </xf>
    <xf numFmtId="2" fontId="4" fillId="5" borderId="13" xfId="640" applyNumberFormat="1" applyFont="1" applyFill="1" applyBorder="1" applyAlignment="1">
      <alignment horizontal="right"/>
    </xf>
    <xf numFmtId="164" fontId="3" fillId="12" borderId="4" xfId="642" applyFont="1" applyFill="1" applyBorder="1" applyAlignment="1">
      <alignment horizontal="right" vertical="center"/>
    </xf>
    <xf numFmtId="49" fontId="4" fillId="0" borderId="0" xfId="640" applyNumberFormat="1" applyFont="1" applyBorder="1" applyAlignment="1">
      <alignment vertical="top"/>
    </xf>
    <xf numFmtId="2" fontId="4" fillId="0" borderId="12" xfId="640" applyNumberFormat="1" applyFont="1" applyBorder="1" applyAlignment="1">
      <alignment horizontal="right" wrapText="1"/>
    </xf>
    <xf numFmtId="0" fontId="4" fillId="0" borderId="0" xfId="640" applyFont="1" applyBorder="1" applyAlignment="1">
      <alignment horizontal="right" wrapText="1"/>
    </xf>
    <xf numFmtId="0" fontId="4" fillId="0" borderId="31" xfId="640" applyFont="1" applyBorder="1" applyAlignment="1">
      <alignment horizontal="right" wrapText="1"/>
    </xf>
    <xf numFmtId="49" fontId="4" fillId="0" borderId="11" xfId="640" applyNumberFormat="1" applyFont="1" applyFill="1" applyBorder="1" applyAlignment="1">
      <alignment horizontal="center"/>
    </xf>
    <xf numFmtId="0" fontId="4" fillId="0" borderId="13" xfId="635" applyFont="1" applyFill="1" applyBorder="1" applyAlignment="1">
      <alignment horizontal="left" wrapText="1"/>
    </xf>
    <xf numFmtId="0" fontId="4" fillId="0" borderId="13" xfId="640" applyFont="1" applyBorder="1" applyAlignment="1">
      <alignment horizontal="center"/>
    </xf>
    <xf numFmtId="165" fontId="2" fillId="0" borderId="13" xfId="781" applyFont="1" applyFill="1" applyBorder="1" applyAlignment="1">
      <alignment horizontal="center"/>
    </xf>
    <xf numFmtId="49" fontId="4" fillId="5" borderId="0" xfId="640" applyNumberFormat="1" applyFont="1" applyFill="1" applyBorder="1" applyAlignment="1">
      <alignment horizontal="left" vertical="top" wrapText="1"/>
    </xf>
    <xf numFmtId="0" fontId="4" fillId="0" borderId="13" xfId="635" applyFont="1" applyFill="1" applyBorder="1" applyAlignment="1">
      <alignment horizontal="center" wrapText="1"/>
    </xf>
    <xf numFmtId="2" fontId="4" fillId="0" borderId="13" xfId="635" applyNumberFormat="1" applyFont="1" applyFill="1" applyBorder="1" applyAlignment="1">
      <alignment horizontal="right" wrapText="1"/>
    </xf>
    <xf numFmtId="0" fontId="4" fillId="0" borderId="13" xfId="635" applyFont="1" applyFill="1" applyBorder="1" applyAlignment="1">
      <alignment horizontal="right" wrapText="1"/>
    </xf>
    <xf numFmtId="0" fontId="4" fillId="0" borderId="12" xfId="635" applyFont="1" applyFill="1" applyBorder="1" applyAlignment="1">
      <alignment horizontal="right" wrapText="1"/>
    </xf>
    <xf numFmtId="0" fontId="4" fillId="0" borderId="65" xfId="640" applyNumberFormat="1" applyFont="1" applyBorder="1" applyAlignment="1">
      <alignment horizontal="center"/>
    </xf>
    <xf numFmtId="0" fontId="4" fillId="0" borderId="25" xfId="1" applyFont="1" applyFill="1" applyBorder="1" applyAlignment="1">
      <alignment wrapText="1"/>
    </xf>
    <xf numFmtId="0" fontId="4" fillId="0" borderId="25" xfId="1" applyFont="1" applyFill="1" applyBorder="1" applyAlignment="1">
      <alignment horizontal="center" wrapText="1"/>
    </xf>
    <xf numFmtId="2" fontId="4" fillId="0" borderId="25" xfId="640" applyNumberFormat="1" applyFont="1" applyBorder="1" applyAlignment="1">
      <alignment horizontal="right"/>
    </xf>
    <xf numFmtId="2" fontId="4" fillId="0" borderId="25" xfId="1" applyNumberFormat="1" applyFont="1" applyFill="1" applyBorder="1" applyAlignment="1">
      <alignment horizontal="right" wrapText="1"/>
    </xf>
    <xf numFmtId="4" fontId="4" fillId="0" borderId="64" xfId="640" applyNumberFormat="1" applyFont="1" applyBorder="1" applyAlignment="1">
      <alignment horizontal="right"/>
    </xf>
    <xf numFmtId="2" fontId="4" fillId="0" borderId="13" xfId="640" applyNumberFormat="1" applyFont="1" applyBorder="1" applyAlignment="1">
      <alignment horizontal="center"/>
    </xf>
    <xf numFmtId="165" fontId="2" fillId="0" borderId="13" xfId="781" applyFont="1" applyFill="1" applyBorder="1" applyAlignment="1">
      <alignment horizontal="right"/>
    </xf>
    <xf numFmtId="0" fontId="4" fillId="0" borderId="11" xfId="640" applyFont="1" applyFill="1" applyBorder="1" applyAlignment="1">
      <alignment horizontal="center"/>
    </xf>
    <xf numFmtId="0" fontId="4" fillId="0" borderId="12" xfId="640" applyFont="1" applyFill="1" applyBorder="1" applyAlignment="1">
      <alignment horizontal="right"/>
    </xf>
    <xf numFmtId="0" fontId="4" fillId="0" borderId="30" xfId="640" applyNumberFormat="1" applyFont="1" applyFill="1" applyBorder="1" applyAlignment="1">
      <alignment horizontal="center"/>
    </xf>
    <xf numFmtId="4" fontId="4" fillId="0" borderId="31" xfId="640" applyNumberFormat="1" applyFont="1" applyFill="1" applyBorder="1" applyAlignment="1">
      <alignment horizontal="right"/>
    </xf>
    <xf numFmtId="164" fontId="3" fillId="12" borderId="4" xfId="642" applyFont="1" applyFill="1" applyBorder="1" applyAlignment="1">
      <alignment vertical="center"/>
    </xf>
    <xf numFmtId="49" fontId="4" fillId="0" borderId="0" xfId="640" applyNumberFormat="1" applyFont="1" applyBorder="1" applyAlignment="1">
      <alignment vertical="top" wrapText="1"/>
    </xf>
    <xf numFmtId="0" fontId="4" fillId="0" borderId="30" xfId="640" applyFont="1" applyBorder="1" applyAlignment="1">
      <alignment horizontal="center" wrapText="1"/>
    </xf>
    <xf numFmtId="165" fontId="3" fillId="12" borderId="43" xfId="641" applyFont="1" applyFill="1" applyBorder="1" applyAlignment="1">
      <alignment horizontal="right" vertical="center"/>
    </xf>
    <xf numFmtId="164" fontId="3" fillId="12" borderId="44" xfId="642" applyFont="1" applyFill="1" applyBorder="1" applyAlignment="1">
      <alignment vertical="center"/>
    </xf>
    <xf numFmtId="49" fontId="4" fillId="0" borderId="11" xfId="640" applyNumberFormat="1" applyFont="1" applyFill="1" applyBorder="1" applyAlignment="1">
      <alignment horizontal="center" vertical="center"/>
    </xf>
    <xf numFmtId="165" fontId="3" fillId="5" borderId="0" xfId="641" applyFont="1" applyFill="1" applyBorder="1" applyAlignment="1">
      <alignment horizontal="right" vertical="center"/>
    </xf>
    <xf numFmtId="164" fontId="3" fillId="5" borderId="0" xfId="642" applyFont="1" applyFill="1" applyBorder="1" applyAlignment="1">
      <alignment horizontal="right" vertical="center"/>
    </xf>
    <xf numFmtId="0" fontId="4" fillId="0" borderId="13" xfId="640" applyFont="1" applyFill="1" applyBorder="1" applyAlignment="1">
      <alignment horizontal="center"/>
    </xf>
    <xf numFmtId="0" fontId="4" fillId="0" borderId="11" xfId="640" applyNumberFormat="1" applyFont="1" applyFill="1" applyBorder="1" applyAlignment="1">
      <alignment horizontal="center"/>
    </xf>
    <xf numFmtId="166" fontId="4" fillId="0" borderId="13" xfId="640" applyNumberFormat="1" applyFont="1" applyFill="1" applyBorder="1" applyAlignment="1">
      <alignment horizontal="right"/>
    </xf>
    <xf numFmtId="4" fontId="4" fillId="0" borderId="12" xfId="640" applyNumberFormat="1" applyFont="1" applyFill="1" applyBorder="1" applyAlignment="1">
      <alignment horizontal="right"/>
    </xf>
    <xf numFmtId="0" fontId="4" fillId="5" borderId="11" xfId="640" applyNumberFormat="1" applyFont="1" applyFill="1" applyBorder="1" applyAlignment="1">
      <alignment horizontal="center"/>
    </xf>
    <xf numFmtId="49" fontId="4" fillId="5" borderId="0" xfId="640" applyNumberFormat="1" applyFont="1" applyFill="1" applyBorder="1" applyAlignment="1">
      <alignment horizontal="left" vertical="center" wrapText="1"/>
    </xf>
    <xf numFmtId="2" fontId="4" fillId="5" borderId="21" xfId="640" applyNumberFormat="1" applyFont="1" applyFill="1" applyBorder="1" applyAlignment="1">
      <alignment horizontal="right"/>
    </xf>
    <xf numFmtId="0" fontId="4" fillId="0" borderId="13" xfId="640" applyFont="1" applyFill="1" applyBorder="1" applyAlignment="1">
      <alignment horizontal="left" wrapText="1"/>
    </xf>
    <xf numFmtId="49" fontId="4" fillId="5" borderId="0" xfId="640" applyNumberFormat="1" applyFont="1" applyFill="1" applyBorder="1" applyAlignment="1">
      <alignment vertical="top"/>
    </xf>
    <xf numFmtId="165" fontId="3" fillId="5" borderId="47" xfId="641" applyFont="1" applyFill="1" applyBorder="1" applyAlignment="1">
      <alignment horizontal="right" vertical="center"/>
    </xf>
    <xf numFmtId="164" fontId="3" fillId="5" borderId="84" xfId="642" applyFont="1" applyFill="1" applyBorder="1" applyAlignment="1">
      <alignment horizontal="right" vertical="center"/>
    </xf>
    <xf numFmtId="10" fontId="3" fillId="5" borderId="13" xfId="645" applyNumberFormat="1" applyFont="1" applyFill="1" applyBorder="1" applyAlignment="1">
      <alignment horizontal="center" vertical="center"/>
    </xf>
    <xf numFmtId="164" fontId="99" fillId="5" borderId="0" xfId="784" applyFont="1" applyFill="1" applyBorder="1" applyAlignment="1">
      <alignment wrapText="1"/>
    </xf>
    <xf numFmtId="0" fontId="4" fillId="11" borderId="13" xfId="0" applyFont="1" applyFill="1" applyBorder="1" applyAlignment="1">
      <alignment horizontal="center" vertical="center"/>
    </xf>
    <xf numFmtId="4" fontId="3" fillId="11" borderId="13" xfId="0" applyNumberFormat="1" applyFont="1" applyFill="1" applyBorder="1" applyAlignment="1">
      <alignment vertical="center" wrapText="1"/>
    </xf>
    <xf numFmtId="4" fontId="4" fillId="11" borderId="13" xfId="0" applyNumberFormat="1" applyFont="1" applyFill="1" applyBorder="1" applyAlignment="1">
      <alignment horizontal="center" vertical="center"/>
    </xf>
    <xf numFmtId="10" fontId="3" fillId="11" borderId="13" xfId="645" applyNumberFormat="1" applyFont="1" applyFill="1" applyBorder="1" applyAlignment="1">
      <alignment vertical="center"/>
    </xf>
    <xf numFmtId="4" fontId="4" fillId="11" borderId="13" xfId="0" applyNumberFormat="1" applyFont="1" applyFill="1" applyBorder="1" applyAlignment="1">
      <alignment vertical="center"/>
    </xf>
    <xf numFmtId="166" fontId="4" fillId="0" borderId="13" xfId="640" applyNumberFormat="1" applyFont="1" applyBorder="1" applyAlignment="1">
      <alignment horizontal="right"/>
    </xf>
    <xf numFmtId="166" fontId="4" fillId="0" borderId="21" xfId="640" applyNumberFormat="1" applyFont="1" applyBorder="1" applyAlignment="1">
      <alignment horizontal="right"/>
    </xf>
    <xf numFmtId="14" fontId="36" fillId="0" borderId="13" xfId="0" applyNumberFormat="1" applyFont="1" applyFill="1" applyBorder="1" applyAlignment="1">
      <alignment horizontal="center" vertical="center"/>
    </xf>
    <xf numFmtId="0" fontId="36" fillId="0" borderId="13" xfId="0" applyFont="1" applyFill="1" applyBorder="1" applyAlignment="1">
      <alignment horizontal="center" vertical="center"/>
    </xf>
    <xf numFmtId="4" fontId="36" fillId="0" borderId="13" xfId="0" applyNumberFormat="1" applyFont="1" applyFill="1" applyBorder="1" applyAlignment="1">
      <alignment vertical="center" wrapText="1"/>
    </xf>
    <xf numFmtId="0" fontId="3" fillId="0" borderId="40" xfId="640" applyFont="1" applyFill="1" applyBorder="1" applyAlignment="1">
      <alignment vertical="center" wrapText="1"/>
    </xf>
    <xf numFmtId="0" fontId="3" fillId="0" borderId="0" xfId="640" applyFont="1" applyFill="1" applyBorder="1" applyAlignment="1">
      <alignment horizontal="right" vertical="center" wrapText="1"/>
    </xf>
    <xf numFmtId="14" fontId="4" fillId="0" borderId="49" xfId="640" applyNumberFormat="1" applyFont="1" applyFill="1" applyBorder="1" applyAlignment="1">
      <alignment horizontal="right" vertical="center"/>
    </xf>
    <xf numFmtId="10" fontId="4" fillId="11" borderId="34" xfId="645" applyNumberFormat="1" applyFont="1" applyFill="1" applyBorder="1" applyAlignment="1">
      <alignment horizontal="center" vertical="center"/>
    </xf>
    <xf numFmtId="10" fontId="3" fillId="0" borderId="0" xfId="645" applyNumberFormat="1" applyFont="1" applyFill="1" applyBorder="1" applyAlignment="1">
      <alignment vertical="center"/>
    </xf>
    <xf numFmtId="0" fontId="4" fillId="0" borderId="0" xfId="640" applyFont="1" applyFill="1" applyBorder="1"/>
    <xf numFmtId="10" fontId="3" fillId="0" borderId="37" xfId="645" applyNumberFormat="1" applyFont="1" applyFill="1" applyBorder="1" applyAlignment="1">
      <alignment vertical="center"/>
    </xf>
    <xf numFmtId="49" fontId="4" fillId="0" borderId="11" xfId="640" applyNumberFormat="1" applyFont="1" applyBorder="1" applyAlignment="1">
      <alignment horizontal="center"/>
    </xf>
    <xf numFmtId="0" fontId="4" fillId="0" borderId="13" xfId="640" applyFont="1" applyBorder="1" applyAlignment="1">
      <alignment horizontal="left" wrapText="1"/>
    </xf>
    <xf numFmtId="4" fontId="4" fillId="0" borderId="13" xfId="640" applyNumberFormat="1" applyFont="1" applyBorder="1" applyAlignment="1">
      <alignment horizontal="right"/>
    </xf>
    <xf numFmtId="0" fontId="4" fillId="0" borderId="0" xfId="640" applyNumberFormat="1" applyFont="1" applyFill="1" applyBorder="1" applyAlignment="1">
      <alignment horizontal="center" vertical="center"/>
    </xf>
    <xf numFmtId="0" fontId="4" fillId="0" borderId="0" xfId="635" applyFont="1" applyFill="1" applyBorder="1" applyAlignment="1">
      <alignment horizontal="left" wrapText="1"/>
    </xf>
    <xf numFmtId="0" fontId="4" fillId="0" borderId="0" xfId="635" applyFont="1" applyBorder="1" applyAlignment="1">
      <alignment horizontal="center" wrapText="1"/>
    </xf>
    <xf numFmtId="0" fontId="4" fillId="5" borderId="0" xfId="640" applyFont="1" applyFill="1" applyBorder="1" applyAlignment="1">
      <alignment horizontal="center" vertical="center"/>
    </xf>
    <xf numFmtId="165" fontId="2" fillId="0" borderId="0" xfId="781" applyFont="1" applyFill="1" applyBorder="1" applyAlignment="1">
      <alignment horizontal="center"/>
    </xf>
    <xf numFmtId="4" fontId="4" fillId="0" borderId="0" xfId="640" applyNumberFormat="1" applyFont="1" applyBorder="1" applyAlignment="1">
      <alignment horizontal="right"/>
    </xf>
    <xf numFmtId="0" fontId="4" fillId="0" borderId="0" xfId="635" applyFont="1" applyFill="1" applyBorder="1" applyAlignment="1">
      <alignment horizontal="center" wrapText="1"/>
    </xf>
    <xf numFmtId="0" fontId="4" fillId="0" borderId="0" xfId="640" applyFont="1" applyFill="1" applyBorder="1" applyAlignment="1">
      <alignment horizontal="center" vertical="center"/>
    </xf>
    <xf numFmtId="4" fontId="4" fillId="0" borderId="0" xfId="640" applyNumberFormat="1" applyFont="1" applyFill="1" applyBorder="1" applyAlignment="1">
      <alignment horizontal="right"/>
    </xf>
    <xf numFmtId="0" fontId="4" fillId="5" borderId="13" xfId="640" applyFont="1" applyFill="1" applyBorder="1" applyAlignment="1">
      <alignment horizontal="left" wrapText="1"/>
    </xf>
    <xf numFmtId="164" fontId="4" fillId="0" borderId="0" xfId="640" applyNumberFormat="1" applyFont="1" applyBorder="1"/>
    <xf numFmtId="164" fontId="5" fillId="0" borderId="0" xfId="640" applyNumberFormat="1" applyBorder="1"/>
    <xf numFmtId="0" fontId="0" fillId="0" borderId="0" xfId="0"/>
    <xf numFmtId="0" fontId="0" fillId="0" borderId="0" xfId="0"/>
    <xf numFmtId="0" fontId="4" fillId="0" borderId="0" xfId="640" applyFont="1" applyBorder="1"/>
    <xf numFmtId="164" fontId="3" fillId="12" borderId="4" xfId="642" applyFont="1" applyFill="1" applyBorder="1" applyAlignment="1">
      <alignment horizontal="right" vertical="center"/>
    </xf>
    <xf numFmtId="0" fontId="4" fillId="0" borderId="13" xfId="1" applyFont="1" applyFill="1" applyBorder="1" applyAlignment="1">
      <alignment horizontal="center" wrapText="1"/>
    </xf>
    <xf numFmtId="0" fontId="4" fillId="0" borderId="13" xfId="1" applyFont="1" applyFill="1" applyBorder="1" applyAlignment="1">
      <alignment wrapText="1"/>
    </xf>
    <xf numFmtId="4" fontId="4" fillId="0" borderId="13" xfId="1" applyNumberFormat="1" applyFont="1" applyFill="1" applyBorder="1" applyAlignment="1">
      <alignment horizontal="right" wrapText="1"/>
    </xf>
    <xf numFmtId="0" fontId="4" fillId="0" borderId="21" xfId="1" applyFont="1" applyFill="1" applyBorder="1" applyAlignment="1">
      <alignment wrapText="1"/>
    </xf>
    <xf numFmtId="0" fontId="4" fillId="0" borderId="21" xfId="1" applyFont="1" applyFill="1" applyBorder="1" applyAlignment="1">
      <alignment horizontal="center" wrapText="1"/>
    </xf>
    <xf numFmtId="0" fontId="4" fillId="0" borderId="20" xfId="1" applyFont="1" applyFill="1" applyBorder="1" applyAlignment="1">
      <alignment wrapText="1"/>
    </xf>
    <xf numFmtId="0" fontId="4" fillId="0" borderId="20" xfId="1" applyFont="1" applyFill="1" applyBorder="1" applyAlignment="1">
      <alignment horizontal="center" wrapText="1"/>
    </xf>
    <xf numFmtId="2" fontId="4" fillId="0" borderId="13" xfId="1" applyNumberFormat="1" applyFont="1" applyFill="1" applyBorder="1" applyAlignment="1">
      <alignment horizontal="right" wrapText="1"/>
    </xf>
    <xf numFmtId="2" fontId="4" fillId="0" borderId="21" xfId="1" applyNumberFormat="1" applyFont="1" applyFill="1" applyBorder="1" applyAlignment="1">
      <alignment horizontal="right" wrapText="1"/>
    </xf>
    <xf numFmtId="0" fontId="4" fillId="0" borderId="13" xfId="635" applyFont="1" applyFill="1" applyBorder="1" applyAlignment="1">
      <alignment horizontal="center" wrapText="1"/>
    </xf>
    <xf numFmtId="2" fontId="4" fillId="0" borderId="13" xfId="635" applyNumberFormat="1" applyFont="1" applyFill="1" applyBorder="1" applyAlignment="1">
      <alignment horizontal="right" wrapText="1"/>
    </xf>
    <xf numFmtId="4" fontId="2" fillId="0" borderId="12" xfId="0" applyNumberFormat="1" applyFont="1" applyFill="1" applyBorder="1" applyAlignment="1">
      <alignment horizontal="right"/>
    </xf>
    <xf numFmtId="166" fontId="2" fillId="0" borderId="13" xfId="0" applyNumberFormat="1" applyFont="1" applyFill="1" applyBorder="1" applyAlignment="1">
      <alignment horizontal="right"/>
    </xf>
    <xf numFmtId="0" fontId="3" fillId="4" borderId="32" xfId="640" applyFont="1" applyFill="1" applyBorder="1" applyAlignment="1">
      <alignment horizontal="center" vertical="center"/>
    </xf>
    <xf numFmtId="0" fontId="3" fillId="4" borderId="33" xfId="640" applyFont="1" applyFill="1" applyBorder="1" applyAlignment="1">
      <alignment horizontal="center" vertical="center" wrapText="1"/>
    </xf>
    <xf numFmtId="0" fontId="3" fillId="5" borderId="13" xfId="640" applyFont="1" applyFill="1" applyBorder="1" applyAlignment="1">
      <alignment horizontal="center" vertical="center"/>
    </xf>
    <xf numFmtId="0" fontId="4" fillId="0" borderId="30" xfId="640" applyNumberFormat="1" applyFont="1" applyBorder="1" applyAlignment="1">
      <alignment horizontal="center"/>
    </xf>
    <xf numFmtId="2" fontId="4" fillId="0" borderId="21" xfId="640" applyNumberFormat="1" applyFont="1" applyBorder="1" applyAlignment="1">
      <alignment horizontal="right"/>
    </xf>
    <xf numFmtId="4" fontId="4" fillId="0" borderId="31" xfId="640" applyNumberFormat="1" applyFont="1" applyBorder="1" applyAlignment="1">
      <alignment horizontal="right"/>
    </xf>
    <xf numFmtId="0" fontId="3" fillId="11" borderId="13" xfId="0" applyFont="1" applyFill="1" applyBorder="1" applyAlignment="1">
      <alignment horizontal="center" vertical="center"/>
    </xf>
    <xf numFmtId="0" fontId="3" fillId="11" borderId="13" xfId="0" applyFont="1" applyFill="1" applyBorder="1" applyAlignment="1">
      <alignment horizontal="center" vertical="center" wrapText="1"/>
    </xf>
    <xf numFmtId="4" fontId="3" fillId="11" borderId="13" xfId="0" applyNumberFormat="1" applyFont="1" applyFill="1" applyBorder="1" applyAlignment="1">
      <alignment horizontal="center" vertical="center"/>
    </xf>
    <xf numFmtId="10" fontId="3" fillId="11" borderId="13" xfId="645" applyNumberFormat="1" applyFont="1" applyFill="1" applyBorder="1" applyAlignment="1">
      <alignment horizontal="center" vertical="center"/>
    </xf>
    <xf numFmtId="165" fontId="3" fillId="12" borderId="2" xfId="641" applyFont="1" applyFill="1" applyBorder="1" applyAlignment="1">
      <alignment horizontal="right" vertical="center"/>
    </xf>
    <xf numFmtId="10" fontId="3" fillId="0" borderId="13" xfId="645" applyNumberFormat="1" applyFont="1" applyBorder="1" applyAlignment="1">
      <alignment horizontal="center" vertical="center"/>
    </xf>
    <xf numFmtId="0" fontId="3" fillId="0" borderId="13" xfId="0" applyFont="1" applyBorder="1" applyAlignment="1">
      <alignment horizontal="center" vertical="center"/>
    </xf>
    <xf numFmtId="0" fontId="3" fillId="0" borderId="13" xfId="0" applyFont="1" applyBorder="1" applyAlignment="1">
      <alignment horizontal="center" vertical="center" wrapText="1"/>
    </xf>
    <xf numFmtId="4" fontId="3" fillId="0" borderId="13" xfId="0" applyNumberFormat="1" applyFont="1" applyBorder="1" applyAlignment="1">
      <alignment horizontal="center" vertical="center"/>
    </xf>
    <xf numFmtId="4" fontId="2" fillId="0" borderId="13" xfId="0" applyNumberFormat="1" applyFont="1" applyBorder="1" applyAlignment="1">
      <alignment vertical="center" wrapText="1"/>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2" xfId="0" applyNumberFormat="1" applyFont="1" applyFill="1" applyBorder="1" applyAlignment="1">
      <alignment horizontal="center" vertical="center" wrapText="1"/>
    </xf>
    <xf numFmtId="0" fontId="4" fillId="0" borderId="11" xfId="0" applyNumberFormat="1" applyFont="1" applyFill="1" applyBorder="1" applyAlignment="1">
      <alignment horizontal="center"/>
    </xf>
    <xf numFmtId="14" fontId="2" fillId="0" borderId="13" xfId="0" applyNumberFormat="1" applyFont="1" applyBorder="1" applyAlignment="1">
      <alignment horizontal="center" vertical="center"/>
    </xf>
    <xf numFmtId="4" fontId="2" fillId="0" borderId="13" xfId="0" applyNumberFormat="1" applyFont="1" applyBorder="1" applyAlignment="1">
      <alignment vertical="center"/>
    </xf>
    <xf numFmtId="0" fontId="4" fillId="0" borderId="0" xfId="640" applyFont="1" applyBorder="1"/>
    <xf numFmtId="0" fontId="4" fillId="0" borderId="0" xfId="640" applyFont="1"/>
    <xf numFmtId="0" fontId="3" fillId="0" borderId="0" xfId="640" applyFont="1" applyAlignment="1">
      <alignment vertical="center"/>
    </xf>
    <xf numFmtId="0" fontId="4" fillId="5" borderId="13" xfId="1" applyFont="1" applyFill="1" applyBorder="1" applyAlignment="1">
      <alignment wrapText="1"/>
    </xf>
    <xf numFmtId="49" fontId="4" fillId="0" borderId="11" xfId="640" applyNumberFormat="1" applyFont="1" applyFill="1" applyBorder="1" applyAlignment="1">
      <alignment horizontal="center"/>
    </xf>
    <xf numFmtId="0" fontId="4" fillId="0" borderId="13" xfId="635" applyFont="1" applyFill="1" applyBorder="1" applyAlignment="1">
      <alignment horizontal="left" wrapText="1"/>
    </xf>
    <xf numFmtId="0" fontId="103" fillId="0" borderId="13" xfId="0" applyFont="1" applyBorder="1" applyAlignment="1">
      <alignment horizontal="left" wrapText="1"/>
    </xf>
    <xf numFmtId="0" fontId="3" fillId="0" borderId="0" xfId="23" applyFont="1" applyBorder="1"/>
    <xf numFmtId="0" fontId="4" fillId="0" borderId="11" xfId="840" applyNumberFormat="1" applyFont="1" applyFill="1" applyBorder="1" applyAlignment="1">
      <alignment horizontal="center" vertical="center"/>
    </xf>
    <xf numFmtId="0" fontId="3" fillId="0" borderId="0" xfId="23" applyFont="1" applyBorder="1" applyAlignment="1">
      <alignment vertical="center"/>
    </xf>
    <xf numFmtId="0" fontId="4" fillId="0" borderId="21" xfId="1" applyFont="1" applyFill="1" applyBorder="1" applyAlignment="1">
      <alignment vertical="center" wrapText="1"/>
    </xf>
    <xf numFmtId="0" fontId="0" fillId="0" borderId="0" xfId="0"/>
    <xf numFmtId="0" fontId="4" fillId="0" borderId="13" xfId="1" applyFont="1" applyFill="1" applyBorder="1" applyAlignment="1">
      <alignment wrapText="1"/>
    </xf>
    <xf numFmtId="0" fontId="2" fillId="0" borderId="13" xfId="0" applyFont="1" applyFill="1" applyBorder="1" applyAlignment="1">
      <alignment horizontal="center" vertical="center"/>
    </xf>
    <xf numFmtId="0" fontId="3" fillId="5" borderId="13" xfId="640" applyFont="1" applyFill="1" applyBorder="1" applyAlignment="1">
      <alignment horizontal="center" vertical="center"/>
    </xf>
    <xf numFmtId="14" fontId="2" fillId="0" borderId="13" xfId="0" applyNumberFormat="1" applyFont="1" applyFill="1" applyBorder="1" applyAlignment="1">
      <alignment horizontal="center" vertical="center"/>
    </xf>
    <xf numFmtId="0" fontId="4" fillId="0" borderId="0" xfId="640" applyFont="1" applyBorder="1"/>
    <xf numFmtId="0" fontId="4" fillId="0" borderId="0" xfId="640" applyFont="1"/>
    <xf numFmtId="0" fontId="3" fillId="5" borderId="13" xfId="640" applyFont="1" applyFill="1" applyBorder="1" applyAlignment="1">
      <alignment horizontal="center" vertical="center" wrapText="1"/>
    </xf>
    <xf numFmtId="4" fontId="3" fillId="5" borderId="12" xfId="640" applyNumberFormat="1" applyFont="1" applyFill="1" applyBorder="1" applyAlignment="1">
      <alignment horizontal="center" vertical="center" wrapText="1"/>
    </xf>
    <xf numFmtId="0" fontId="3" fillId="0" borderId="0" xfId="640" applyFont="1" applyAlignment="1">
      <alignment vertical="center"/>
    </xf>
    <xf numFmtId="0" fontId="4" fillId="0" borderId="0" xfId="640" applyFont="1" applyAlignment="1">
      <alignment vertical="center"/>
    </xf>
    <xf numFmtId="0" fontId="5" fillId="0" borderId="0" xfId="640"/>
    <xf numFmtId="0" fontId="0" fillId="0" borderId="13" xfId="0" applyBorder="1" applyAlignment="1">
      <alignment horizontal="center"/>
    </xf>
    <xf numFmtId="0" fontId="0" fillId="0" borderId="13" xfId="0" applyBorder="1" applyAlignment="1">
      <alignment wrapText="1"/>
    </xf>
    <xf numFmtId="0" fontId="0" fillId="0" borderId="13" xfId="0" applyBorder="1"/>
    <xf numFmtId="49" fontId="4" fillId="5" borderId="0" xfId="0" applyNumberFormat="1" applyFont="1" applyFill="1" applyBorder="1" applyAlignment="1">
      <alignment horizontal="left" vertical="top" wrapText="1"/>
    </xf>
    <xf numFmtId="0" fontId="4" fillId="5" borderId="13" xfId="1" applyFont="1" applyFill="1" applyBorder="1" applyAlignment="1">
      <alignment vertical="center" wrapText="1"/>
    </xf>
    <xf numFmtId="0" fontId="4" fillId="0" borderId="90" xfId="2535" applyFont="1" applyFill="1" applyBorder="1" applyAlignment="1">
      <alignment horizontal="center" wrapText="1"/>
    </xf>
    <xf numFmtId="0" fontId="0" fillId="0" borderId="0" xfId="0"/>
    <xf numFmtId="0" fontId="0" fillId="0" borderId="13" xfId="0" applyBorder="1" applyAlignment="1">
      <alignment horizontal="center"/>
    </xf>
    <xf numFmtId="0" fontId="0" fillId="0" borderId="20" xfId="0" applyBorder="1" applyAlignment="1">
      <alignment horizontal="center"/>
    </xf>
    <xf numFmtId="0" fontId="0" fillId="0" borderId="20" xfId="0" applyBorder="1" applyAlignment="1">
      <alignment wrapText="1"/>
    </xf>
    <xf numFmtId="0" fontId="0" fillId="0" borderId="20" xfId="0" applyBorder="1"/>
    <xf numFmtId="0" fontId="4" fillId="0" borderId="13" xfId="1" applyFont="1" applyFill="1" applyBorder="1" applyAlignment="1">
      <alignment horizontal="center" wrapText="1"/>
    </xf>
    <xf numFmtId="0" fontId="4" fillId="0" borderId="13" xfId="1" applyFont="1" applyFill="1" applyBorder="1" applyAlignment="1">
      <alignment wrapText="1"/>
    </xf>
    <xf numFmtId="0" fontId="4" fillId="0" borderId="21" xfId="1" applyFont="1" applyFill="1" applyBorder="1" applyAlignment="1">
      <alignment wrapText="1"/>
    </xf>
    <xf numFmtId="0" fontId="4" fillId="0" borderId="21" xfId="1" applyFont="1" applyFill="1" applyBorder="1" applyAlignment="1">
      <alignment horizontal="center" wrapText="1"/>
    </xf>
    <xf numFmtId="2" fontId="4" fillId="0" borderId="13" xfId="1" applyNumberFormat="1" applyFont="1" applyFill="1" applyBorder="1" applyAlignment="1">
      <alignment horizontal="right" wrapText="1"/>
    </xf>
    <xf numFmtId="2" fontId="4" fillId="0" borderId="21" xfId="1" applyNumberFormat="1" applyFont="1" applyFill="1" applyBorder="1" applyAlignment="1">
      <alignment horizontal="right" wrapText="1"/>
    </xf>
    <xf numFmtId="49" fontId="4" fillId="0" borderId="11" xfId="0" applyNumberFormat="1" applyFont="1" applyFill="1" applyBorder="1" applyAlignment="1">
      <alignment horizontal="center"/>
    </xf>
    <xf numFmtId="0" fontId="4" fillId="0" borderId="13" xfId="0" applyFont="1" applyFill="1" applyBorder="1" applyAlignment="1">
      <alignment horizontal="left" wrapText="1"/>
    </xf>
    <xf numFmtId="0" fontId="4" fillId="0" borderId="13" xfId="0" applyFont="1" applyFill="1" applyBorder="1" applyAlignment="1">
      <alignment horizontal="center"/>
    </xf>
    <xf numFmtId="0" fontId="4" fillId="5" borderId="11" xfId="0" applyNumberFormat="1" applyFont="1" applyFill="1" applyBorder="1" applyAlignment="1">
      <alignment horizontal="center"/>
    </xf>
    <xf numFmtId="0" fontId="3" fillId="11" borderId="34" xfId="127" applyFont="1" applyFill="1" applyBorder="1" applyAlignment="1">
      <alignment horizontal="center" vertical="center" wrapText="1"/>
    </xf>
    <xf numFmtId="0" fontId="3" fillId="0" borderId="11" xfId="0" applyFont="1" applyFill="1" applyBorder="1" applyAlignment="1">
      <alignment horizontal="center" vertical="center"/>
    </xf>
    <xf numFmtId="0" fontId="3" fillId="0" borderId="13" xfId="0" applyFont="1" applyFill="1" applyBorder="1" applyAlignment="1">
      <alignment horizontal="center" vertical="center"/>
    </xf>
    <xf numFmtId="0" fontId="3" fillId="0" borderId="13" xfId="0" applyFont="1" applyFill="1" applyBorder="1" applyAlignment="1">
      <alignment horizontal="center" vertical="center" wrapText="1"/>
    </xf>
    <xf numFmtId="4" fontId="3" fillId="0" borderId="13" xfId="0" applyNumberFormat="1" applyFont="1" applyFill="1" applyBorder="1" applyAlignment="1">
      <alignment horizontal="center" vertical="center"/>
    </xf>
    <xf numFmtId="4" fontId="3" fillId="0" borderId="12" xfId="0" applyNumberFormat="1" applyFont="1" applyFill="1" applyBorder="1" applyAlignment="1">
      <alignment horizontal="center" vertical="center"/>
    </xf>
    <xf numFmtId="0" fontId="2" fillId="0" borderId="13" xfId="0" applyFont="1" applyFill="1" applyBorder="1" applyAlignment="1">
      <alignment horizontal="center" vertical="center"/>
    </xf>
    <xf numFmtId="4" fontId="2" fillId="0" borderId="13" xfId="0" applyNumberFormat="1" applyFont="1" applyFill="1" applyBorder="1" applyAlignment="1">
      <alignment vertical="center" wrapText="1"/>
    </xf>
    <xf numFmtId="0" fontId="97" fillId="0" borderId="13" xfId="0" applyFont="1" applyFill="1" applyBorder="1" applyAlignment="1">
      <alignment horizontal="center" vertical="center" wrapText="1"/>
    </xf>
    <xf numFmtId="2" fontId="2" fillId="0" borderId="13" xfId="0" applyNumberFormat="1" applyFont="1" applyFill="1" applyBorder="1" applyAlignment="1">
      <alignment horizontal="right"/>
    </xf>
    <xf numFmtId="2" fontId="2" fillId="0" borderId="21" xfId="0" applyNumberFormat="1" applyFont="1" applyFill="1" applyBorder="1" applyAlignment="1">
      <alignment horizontal="right"/>
    </xf>
    <xf numFmtId="4" fontId="2" fillId="0" borderId="12" xfId="0" applyNumberFormat="1" applyFont="1" applyFill="1" applyBorder="1" applyAlignment="1">
      <alignment horizontal="right"/>
    </xf>
    <xf numFmtId="0" fontId="2" fillId="5" borderId="13" xfId="0" applyFont="1" applyFill="1" applyBorder="1" applyAlignment="1">
      <alignment horizontal="center" vertical="center"/>
    </xf>
    <xf numFmtId="4" fontId="2" fillId="5" borderId="13" xfId="0" applyNumberFormat="1" applyFont="1" applyFill="1" applyBorder="1" applyAlignment="1">
      <alignment vertical="center" wrapText="1"/>
    </xf>
    <xf numFmtId="4" fontId="2" fillId="5" borderId="12" xfId="0" applyNumberFormat="1" applyFont="1" applyFill="1" applyBorder="1" applyAlignment="1">
      <alignment vertical="center"/>
    </xf>
    <xf numFmtId="14" fontId="2" fillId="5" borderId="11" xfId="0" applyNumberFormat="1" applyFont="1" applyFill="1" applyBorder="1" applyAlignment="1">
      <alignment horizontal="center" vertical="center"/>
    </xf>
    <xf numFmtId="0" fontId="97" fillId="5" borderId="13" xfId="0" applyFont="1" applyFill="1" applyBorder="1" applyAlignment="1">
      <alignment horizontal="center" vertical="center" wrapText="1"/>
    </xf>
    <xf numFmtId="0" fontId="4" fillId="0" borderId="13" xfId="1" applyFont="1" applyFill="1" applyBorder="1" applyAlignment="1">
      <alignment vertical="center" wrapText="1"/>
    </xf>
    <xf numFmtId="4" fontId="4" fillId="0" borderId="13" xfId="1" applyNumberFormat="1" applyFont="1" applyFill="1" applyBorder="1" applyAlignment="1">
      <alignment horizontal="center" wrapText="1"/>
    </xf>
    <xf numFmtId="0" fontId="3" fillId="4" borderId="32" xfId="640" applyFont="1" applyFill="1" applyBorder="1" applyAlignment="1">
      <alignment horizontal="center" vertical="center"/>
    </xf>
    <xf numFmtId="0" fontId="3" fillId="4" borderId="33" xfId="640" applyFont="1" applyFill="1" applyBorder="1" applyAlignment="1">
      <alignment horizontal="center" vertical="center" wrapText="1"/>
    </xf>
    <xf numFmtId="0" fontId="3" fillId="0" borderId="11" xfId="640" applyFont="1" applyFill="1" applyBorder="1" applyAlignment="1">
      <alignment horizontal="center" vertical="center" wrapText="1"/>
    </xf>
    <xf numFmtId="0" fontId="4" fillId="0" borderId="11" xfId="640" applyNumberFormat="1" applyFont="1" applyBorder="1" applyAlignment="1">
      <alignment horizontal="center"/>
    </xf>
    <xf numFmtId="2" fontId="4" fillId="0" borderId="13" xfId="640" applyNumberFormat="1" applyFont="1" applyBorder="1" applyAlignment="1">
      <alignment horizontal="right"/>
    </xf>
    <xf numFmtId="4" fontId="4" fillId="0" borderId="12" xfId="640" applyNumberFormat="1" applyFont="1" applyBorder="1" applyAlignment="1">
      <alignment horizontal="right"/>
    </xf>
    <xf numFmtId="0" fontId="4" fillId="0" borderId="30" xfId="640" applyNumberFormat="1" applyFont="1" applyBorder="1" applyAlignment="1">
      <alignment horizontal="center"/>
    </xf>
    <xf numFmtId="2" fontId="4" fillId="0" borderId="21" xfId="640" applyNumberFormat="1" applyFont="1" applyBorder="1" applyAlignment="1">
      <alignment horizontal="right"/>
    </xf>
    <xf numFmtId="4" fontId="4" fillId="0" borderId="31" xfId="640" applyNumberFormat="1" applyFont="1" applyBorder="1" applyAlignment="1">
      <alignment horizontal="right"/>
    </xf>
    <xf numFmtId="165" fontId="3" fillId="12" borderId="85" xfId="641" applyFont="1" applyFill="1" applyBorder="1" applyAlignment="1">
      <alignment horizontal="right" vertical="center"/>
    </xf>
    <xf numFmtId="164" fontId="3" fillId="12" borderId="86" xfId="642" applyFont="1" applyFill="1" applyBorder="1" applyAlignment="1">
      <alignment horizontal="right" vertical="center"/>
    </xf>
    <xf numFmtId="165" fontId="3" fillId="5" borderId="0" xfId="643" applyFont="1" applyFill="1" applyBorder="1" applyAlignment="1">
      <alignment horizontal="right" vertical="center"/>
    </xf>
    <xf numFmtId="164" fontId="3" fillId="5" borderId="0" xfId="644" applyFont="1" applyFill="1" applyBorder="1" applyAlignment="1">
      <alignment horizontal="right" vertical="center"/>
    </xf>
    <xf numFmtId="10" fontId="3" fillId="0" borderId="13" xfId="645" applyNumberFormat="1" applyFont="1" applyFill="1" applyBorder="1" applyAlignment="1">
      <alignment horizontal="center" vertical="center"/>
    </xf>
    <xf numFmtId="10" fontId="3" fillId="11" borderId="21" xfId="645" applyNumberFormat="1" applyFont="1" applyFill="1" applyBorder="1" applyAlignment="1">
      <alignment vertical="center"/>
    </xf>
    <xf numFmtId="49" fontId="3" fillId="0" borderId="0" xfId="640" applyNumberFormat="1" applyFont="1" applyFill="1" applyBorder="1" applyAlignment="1">
      <alignment vertical="center" wrapText="1"/>
    </xf>
    <xf numFmtId="0" fontId="4" fillId="0" borderId="0" xfId="640" applyFont="1" applyFill="1" applyBorder="1" applyAlignment="1">
      <alignment vertical="center" wrapText="1"/>
    </xf>
    <xf numFmtId="165" fontId="3" fillId="12" borderId="2" xfId="641" applyFont="1" applyFill="1" applyBorder="1" applyAlignment="1">
      <alignment horizontal="right" vertical="center"/>
    </xf>
    <xf numFmtId="10" fontId="3" fillId="11" borderId="34" xfId="645" applyNumberFormat="1" applyFont="1" applyFill="1" applyBorder="1" applyAlignment="1">
      <alignment horizontal="center" vertical="center"/>
    </xf>
    <xf numFmtId="10" fontId="3" fillId="0" borderId="13" xfId="645" applyNumberFormat="1" applyFont="1" applyBorder="1" applyAlignment="1">
      <alignment horizontal="center" vertical="center"/>
    </xf>
    <xf numFmtId="0" fontId="3" fillId="11" borderId="32" xfId="0" applyFont="1" applyFill="1" applyBorder="1" applyAlignment="1">
      <alignment horizontal="center" vertical="center"/>
    </xf>
    <xf numFmtId="0" fontId="3" fillId="11" borderId="34" xfId="0" applyFont="1" applyFill="1" applyBorder="1" applyAlignment="1">
      <alignment horizontal="center" vertical="center" wrapText="1"/>
    </xf>
    <xf numFmtId="4" fontId="3" fillId="11" borderId="34" xfId="0" applyNumberFormat="1" applyFont="1" applyFill="1" applyBorder="1" applyAlignment="1">
      <alignment horizontal="center" vertical="center"/>
    </xf>
    <xf numFmtId="4" fontId="3" fillId="11" borderId="33" xfId="0" applyNumberFormat="1" applyFont="1" applyFill="1" applyBorder="1" applyAlignment="1">
      <alignment horizontal="center" vertical="center"/>
    </xf>
    <xf numFmtId="0" fontId="3" fillId="0" borderId="11" xfId="0" applyFont="1" applyBorder="1" applyAlignment="1">
      <alignment horizontal="center" vertical="center"/>
    </xf>
    <xf numFmtId="0" fontId="3" fillId="0" borderId="13" xfId="0" applyFont="1" applyBorder="1" applyAlignment="1">
      <alignment horizontal="center" vertical="center"/>
    </xf>
    <xf numFmtId="0" fontId="3" fillId="0" borderId="13" xfId="0" applyFont="1" applyBorder="1" applyAlignment="1">
      <alignment horizontal="center" vertical="center" wrapText="1"/>
    </xf>
    <xf numFmtId="4" fontId="3" fillId="0" borderId="13" xfId="0" applyNumberFormat="1" applyFont="1" applyBorder="1" applyAlignment="1">
      <alignment horizontal="center" vertical="center"/>
    </xf>
    <xf numFmtId="4" fontId="3" fillId="0" borderId="12" xfId="0" applyNumberFormat="1" applyFont="1" applyBorder="1" applyAlignment="1">
      <alignment horizontal="center" vertical="center"/>
    </xf>
    <xf numFmtId="14" fontId="2" fillId="0" borderId="11" xfId="0" applyNumberFormat="1" applyFont="1" applyBorder="1" applyAlignment="1">
      <alignment horizontal="center" vertical="center"/>
    </xf>
    <xf numFmtId="0" fontId="2" fillId="0" borderId="13" xfId="0" applyFont="1" applyBorder="1" applyAlignment="1">
      <alignment horizontal="center" vertical="center"/>
    </xf>
    <xf numFmtId="0" fontId="97" fillId="0" borderId="13" xfId="0" applyFont="1" applyBorder="1" applyAlignment="1">
      <alignment horizontal="center" vertical="center" wrapText="1"/>
    </xf>
    <xf numFmtId="4" fontId="2" fillId="0" borderId="12" xfId="0" applyNumberFormat="1" applyFont="1" applyBorder="1" applyAlignment="1">
      <alignment vertical="center"/>
    </xf>
    <xf numFmtId="4" fontId="2" fillId="0" borderId="13" xfId="0" applyNumberFormat="1" applyFont="1" applyBorder="1" applyAlignment="1">
      <alignment horizontal="center" vertical="center"/>
    </xf>
    <xf numFmtId="0" fontId="4" fillId="11" borderId="30" xfId="0" applyFont="1" applyFill="1" applyBorder="1" applyAlignment="1">
      <alignment horizontal="center" vertical="center"/>
    </xf>
    <xf numFmtId="0" fontId="3" fillId="11" borderId="21" xfId="0" applyFont="1" applyFill="1" applyBorder="1" applyAlignment="1">
      <alignment horizontal="center" vertical="center"/>
    </xf>
    <xf numFmtId="4" fontId="3" fillId="11" borderId="21" xfId="0" applyNumberFormat="1" applyFont="1" applyFill="1" applyBorder="1" applyAlignment="1">
      <alignment vertical="center" wrapText="1"/>
    </xf>
    <xf numFmtId="4" fontId="4" fillId="11" borderId="21" xfId="0" applyNumberFormat="1" applyFont="1" applyFill="1" applyBorder="1" applyAlignment="1">
      <alignment horizontal="center" vertical="center"/>
    </xf>
    <xf numFmtId="4" fontId="4" fillId="11" borderId="31" xfId="0" applyNumberFormat="1" applyFont="1" applyFill="1" applyBorder="1" applyAlignment="1">
      <alignment vertical="center"/>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2" xfId="0" applyNumberFormat="1" applyFont="1" applyFill="1" applyBorder="1" applyAlignment="1">
      <alignment horizontal="center" vertical="center" wrapText="1"/>
    </xf>
    <xf numFmtId="0" fontId="4" fillId="0" borderId="11" xfId="0" applyNumberFormat="1" applyFont="1" applyFill="1" applyBorder="1" applyAlignment="1">
      <alignment horizontal="center"/>
    </xf>
    <xf numFmtId="4" fontId="2" fillId="0" borderId="31" xfId="0" applyNumberFormat="1" applyFont="1" applyFill="1" applyBorder="1" applyAlignment="1">
      <alignment horizontal="right"/>
    </xf>
    <xf numFmtId="4" fontId="2" fillId="0" borderId="13" xfId="0" applyNumberFormat="1" applyFont="1" applyFill="1" applyBorder="1" applyAlignment="1">
      <alignment vertical="center"/>
    </xf>
    <xf numFmtId="10" fontId="2" fillId="0" borderId="13" xfId="645" applyNumberFormat="1" applyFont="1" applyBorder="1" applyAlignment="1">
      <alignment vertical="center"/>
    </xf>
    <xf numFmtId="14" fontId="2" fillId="5" borderId="13" xfId="0" applyNumberFormat="1" applyFont="1" applyFill="1" applyBorder="1" applyAlignment="1">
      <alignment horizontal="center" vertical="center"/>
    </xf>
    <xf numFmtId="10" fontId="2" fillId="5" borderId="13" xfId="645" applyNumberFormat="1" applyFont="1" applyFill="1" applyBorder="1" applyAlignment="1">
      <alignment vertical="center"/>
    </xf>
    <xf numFmtId="4" fontId="2" fillId="5" borderId="13" xfId="0" applyNumberFormat="1" applyFont="1" applyFill="1" applyBorder="1" applyAlignment="1">
      <alignment vertical="center"/>
    </xf>
    <xf numFmtId="10" fontId="2" fillId="0" borderId="13" xfId="645" applyNumberFormat="1" applyFont="1" applyFill="1" applyBorder="1" applyAlignment="1">
      <alignment vertical="center"/>
    </xf>
    <xf numFmtId="0" fontId="4" fillId="0" borderId="0" xfId="640" applyFont="1" applyBorder="1"/>
    <xf numFmtId="0" fontId="4" fillId="0" borderId="0" xfId="640" applyFont="1"/>
    <xf numFmtId="0" fontId="3" fillId="0" borderId="0" xfId="640" applyFont="1" applyAlignment="1">
      <alignment vertical="center"/>
    </xf>
    <xf numFmtId="0" fontId="5" fillId="0" borderId="0" xfId="640" applyBorder="1"/>
    <xf numFmtId="0" fontId="5" fillId="0" borderId="0" xfId="640"/>
    <xf numFmtId="0" fontId="4" fillId="0" borderId="0" xfId="640" applyFont="1" applyFill="1" applyAlignment="1">
      <alignment vertical="center"/>
    </xf>
    <xf numFmtId="0" fontId="11" fillId="0" borderId="0" xfId="640" applyFont="1" applyFill="1" applyAlignment="1">
      <alignment vertical="center"/>
    </xf>
    <xf numFmtId="164" fontId="3" fillId="12" borderId="4" xfId="642" applyFont="1" applyFill="1" applyBorder="1" applyAlignment="1">
      <alignment horizontal="right" vertical="center"/>
    </xf>
    <xf numFmtId="49" fontId="4" fillId="0" borderId="0" xfId="640" applyNumberFormat="1" applyFont="1" applyBorder="1" applyAlignment="1">
      <alignment vertical="top" wrapText="1"/>
    </xf>
    <xf numFmtId="165" fontId="3" fillId="5" borderId="0" xfId="641" applyFont="1" applyFill="1" applyBorder="1" applyAlignment="1">
      <alignment horizontal="right" vertical="center"/>
    </xf>
    <xf numFmtId="164" fontId="3" fillId="5" borderId="0" xfId="642" applyFont="1" applyFill="1" applyBorder="1" applyAlignment="1">
      <alignment horizontal="right" vertical="center"/>
    </xf>
    <xf numFmtId="164" fontId="4" fillId="0" borderId="0" xfId="640" applyNumberFormat="1" applyFont="1" applyBorder="1"/>
    <xf numFmtId="0" fontId="4" fillId="0" borderId="11" xfId="0" applyNumberFormat="1" applyFont="1" applyFill="1" applyBorder="1" applyAlignment="1">
      <alignment horizontal="center" vertical="center"/>
    </xf>
    <xf numFmtId="0" fontId="4" fillId="0" borderId="30" xfId="640" applyFont="1" applyBorder="1" applyAlignment="1">
      <alignment horizontal="center"/>
    </xf>
    <xf numFmtId="0" fontId="103" fillId="0" borderId="30" xfId="0" applyFont="1" applyBorder="1" applyAlignment="1">
      <alignment horizontal="center"/>
    </xf>
    <xf numFmtId="167" fontId="2" fillId="0" borderId="21" xfId="0" applyNumberFormat="1" applyFont="1" applyFill="1" applyBorder="1" applyAlignment="1">
      <alignment horizontal="right"/>
    </xf>
    <xf numFmtId="0" fontId="36" fillId="0" borderId="13" xfId="124" applyFont="1" applyBorder="1" applyAlignment="1">
      <alignment horizontal="right" vertical="center" wrapText="1"/>
    </xf>
    <xf numFmtId="0" fontId="4" fillId="0" borderId="85" xfId="640" applyNumberFormat="1" applyFont="1" applyBorder="1" applyAlignment="1">
      <alignment horizontal="center"/>
    </xf>
    <xf numFmtId="2" fontId="4" fillId="0" borderId="81" xfId="640" applyNumberFormat="1" applyFont="1" applyBorder="1" applyAlignment="1">
      <alignment horizontal="right"/>
    </xf>
    <xf numFmtId="49" fontId="4" fillId="0" borderId="2" xfId="640" applyNumberFormat="1" applyFont="1" applyFill="1" applyBorder="1" applyAlignment="1">
      <alignment horizontal="center"/>
    </xf>
    <xf numFmtId="0" fontId="4" fillId="0" borderId="3" xfId="640" applyFont="1" applyFill="1" applyBorder="1" applyAlignment="1">
      <alignment horizontal="left" wrapText="1"/>
    </xf>
    <xf numFmtId="0" fontId="4" fillId="0" borderId="3" xfId="640" applyFont="1" applyFill="1" applyBorder="1" applyAlignment="1">
      <alignment horizontal="center"/>
    </xf>
    <xf numFmtId="2" fontId="4" fillId="0" borderId="3" xfId="640" applyNumberFormat="1" applyFont="1" applyFill="1" applyBorder="1" applyAlignment="1">
      <alignment horizontal="right"/>
    </xf>
    <xf numFmtId="165" fontId="2" fillId="0" borderId="3" xfId="781" applyFont="1" applyFill="1" applyBorder="1" applyAlignment="1">
      <alignment horizontal="center"/>
    </xf>
    <xf numFmtId="4" fontId="4" fillId="0" borderId="4" xfId="640" applyNumberFormat="1" applyFont="1" applyBorder="1" applyAlignment="1">
      <alignment horizontal="right"/>
    </xf>
    <xf numFmtId="0" fontId="4" fillId="0" borderId="32" xfId="640" applyNumberFormat="1" applyFont="1" applyBorder="1" applyAlignment="1">
      <alignment horizontal="center"/>
    </xf>
    <xf numFmtId="0" fontId="4" fillId="0" borderId="34" xfId="1" applyFont="1" applyFill="1" applyBorder="1" applyAlignment="1">
      <alignment wrapText="1"/>
    </xf>
    <xf numFmtId="0" fontId="4" fillId="0" borderId="34" xfId="1" applyFont="1" applyFill="1" applyBorder="1" applyAlignment="1">
      <alignment horizontal="center" wrapText="1"/>
    </xf>
    <xf numFmtId="2" fontId="4" fillId="0" borderId="34" xfId="640" applyNumberFormat="1" applyFont="1" applyBorder="1" applyAlignment="1">
      <alignment horizontal="right"/>
    </xf>
    <xf numFmtId="2" fontId="4" fillId="0" borderId="34" xfId="1" applyNumberFormat="1" applyFont="1" applyFill="1" applyBorder="1" applyAlignment="1">
      <alignment horizontal="right" wrapText="1"/>
    </xf>
    <xf numFmtId="4" fontId="4" fillId="0" borderId="33" xfId="640" applyNumberFormat="1" applyFont="1" applyBorder="1" applyAlignment="1">
      <alignment horizontal="right"/>
    </xf>
    <xf numFmtId="0" fontId="4" fillId="0" borderId="3" xfId="640" applyFont="1" applyBorder="1" applyAlignment="1">
      <alignment horizontal="left" wrapText="1"/>
    </xf>
    <xf numFmtId="0" fontId="4" fillId="0" borderId="3" xfId="640" applyFont="1" applyBorder="1" applyAlignment="1">
      <alignment horizontal="center" wrapText="1"/>
    </xf>
    <xf numFmtId="0" fontId="4" fillId="0" borderId="3" xfId="640" applyFont="1" applyBorder="1" applyAlignment="1">
      <alignment horizontal="right" wrapText="1"/>
    </xf>
    <xf numFmtId="0" fontId="4" fillId="0" borderId="4" xfId="640" applyFont="1" applyBorder="1" applyAlignment="1">
      <alignment horizontal="right" wrapText="1"/>
    </xf>
    <xf numFmtId="2" fontId="4" fillId="0" borderId="33" xfId="640" applyNumberFormat="1" applyFont="1" applyBorder="1" applyAlignment="1">
      <alignment horizontal="right" wrapText="1"/>
    </xf>
    <xf numFmtId="0" fontId="4" fillId="0" borderId="3" xfId="635" applyFont="1" applyFill="1" applyBorder="1" applyAlignment="1">
      <alignment horizontal="left" wrapText="1"/>
    </xf>
    <xf numFmtId="0" fontId="4" fillId="0" borderId="3" xfId="640" applyFont="1" applyBorder="1" applyAlignment="1">
      <alignment horizontal="center"/>
    </xf>
    <xf numFmtId="0" fontId="4" fillId="0" borderId="3" xfId="635" applyFont="1" applyFill="1" applyBorder="1" applyAlignment="1">
      <alignment horizontal="center" wrapText="1"/>
    </xf>
    <xf numFmtId="2" fontId="4" fillId="0" borderId="3" xfId="635" applyNumberFormat="1" applyFont="1" applyFill="1" applyBorder="1" applyAlignment="1">
      <alignment horizontal="right" wrapText="1"/>
    </xf>
    <xf numFmtId="0" fontId="4" fillId="0" borderId="3" xfId="635" applyFont="1" applyFill="1" applyBorder="1" applyAlignment="1">
      <alignment horizontal="right" wrapText="1"/>
    </xf>
    <xf numFmtId="0" fontId="4" fillId="0" borderId="4" xfId="635" applyFont="1" applyFill="1" applyBorder="1" applyAlignment="1">
      <alignment horizontal="right" wrapText="1"/>
    </xf>
    <xf numFmtId="2" fontId="4" fillId="0" borderId="3" xfId="640" applyNumberFormat="1" applyFont="1" applyBorder="1" applyAlignment="1">
      <alignment horizontal="right"/>
    </xf>
    <xf numFmtId="49" fontId="4" fillId="5" borderId="9" xfId="640" applyNumberFormat="1" applyFont="1" applyFill="1" applyBorder="1" applyAlignment="1">
      <alignment vertical="top" wrapText="1"/>
    </xf>
    <xf numFmtId="166" fontId="4" fillId="0" borderId="34" xfId="640" applyNumberFormat="1" applyFont="1" applyBorder="1" applyAlignment="1">
      <alignment horizontal="right"/>
    </xf>
    <xf numFmtId="164" fontId="3" fillId="12" borderId="86" xfId="642" applyFont="1" applyFill="1" applyBorder="1" applyAlignment="1">
      <alignment vertical="center"/>
    </xf>
    <xf numFmtId="14" fontId="36" fillId="14" borderId="11" xfId="2536" applyNumberFormat="1" applyFont="1" applyFill="1" applyBorder="1" applyAlignment="1">
      <alignment horizontal="center" vertical="center"/>
    </xf>
    <xf numFmtId="0" fontId="36" fillId="14" borderId="13" xfId="2536" applyFont="1" applyFill="1" applyBorder="1" applyAlignment="1">
      <alignment horizontal="center" vertical="center"/>
    </xf>
    <xf numFmtId="4" fontId="36" fillId="14" borderId="13" xfId="2536" applyNumberFormat="1" applyFont="1" applyFill="1" applyBorder="1" applyAlignment="1">
      <alignment vertical="center" wrapText="1"/>
    </xf>
    <xf numFmtId="0" fontId="109" fillId="14" borderId="13" xfId="2536" applyFont="1" applyFill="1" applyBorder="1" applyAlignment="1">
      <alignment horizontal="center" vertical="center" wrapText="1"/>
    </xf>
    <xf numFmtId="10" fontId="36" fillId="14" borderId="13" xfId="645" applyNumberFormat="1" applyFont="1" applyFill="1" applyBorder="1" applyAlignment="1">
      <alignment vertical="center"/>
    </xf>
    <xf numFmtId="4" fontId="36" fillId="14" borderId="12" xfId="2536" applyNumberFormat="1" applyFont="1" applyFill="1" applyBorder="1" applyAlignment="1">
      <alignment vertical="center"/>
    </xf>
    <xf numFmtId="0" fontId="4" fillId="0" borderId="32" xfId="0" applyNumberFormat="1" applyFont="1" applyFill="1" applyBorder="1" applyAlignment="1">
      <alignment horizontal="center"/>
    </xf>
    <xf numFmtId="167" fontId="2" fillId="0" borderId="34" xfId="0" applyNumberFormat="1" applyFont="1" applyFill="1" applyBorder="1" applyAlignment="1">
      <alignment horizontal="right"/>
    </xf>
    <xf numFmtId="49" fontId="4" fillId="0" borderId="30" xfId="0" applyNumberFormat="1" applyFont="1" applyFill="1" applyBorder="1" applyAlignment="1">
      <alignment horizontal="center"/>
    </xf>
    <xf numFmtId="0" fontId="4" fillId="0" borderId="21" xfId="0" applyFont="1" applyFill="1" applyBorder="1" applyAlignment="1">
      <alignment horizontal="left" wrapText="1"/>
    </xf>
    <xf numFmtId="4" fontId="4" fillId="0" borderId="21" xfId="0" applyNumberFormat="1" applyFont="1" applyFill="1" applyBorder="1" applyAlignment="1">
      <alignment horizontal="center"/>
    </xf>
    <xf numFmtId="49" fontId="4" fillId="0" borderId="2" xfId="0" applyNumberFormat="1" applyFont="1" applyFill="1" applyBorder="1" applyAlignment="1">
      <alignment horizontal="center"/>
    </xf>
    <xf numFmtId="0" fontId="4" fillId="0" borderId="3" xfId="0" applyFont="1" applyFill="1" applyBorder="1" applyAlignment="1">
      <alignment horizontal="left" wrapText="1"/>
    </xf>
    <xf numFmtId="0" fontId="4" fillId="0" borderId="3" xfId="0" applyFont="1" applyFill="1" applyBorder="1" applyAlignment="1">
      <alignment horizontal="center"/>
    </xf>
    <xf numFmtId="2" fontId="2" fillId="0" borderId="3" xfId="0" applyNumberFormat="1" applyFont="1" applyFill="1" applyBorder="1" applyAlignment="1">
      <alignment horizontal="right"/>
    </xf>
    <xf numFmtId="4" fontId="2" fillId="0" borderId="4" xfId="0" applyNumberFormat="1" applyFont="1" applyFill="1" applyBorder="1" applyAlignment="1">
      <alignment horizontal="right"/>
    </xf>
    <xf numFmtId="4" fontId="2" fillId="5" borderId="13" xfId="0" applyNumberFormat="1" applyFont="1" applyFill="1" applyBorder="1" applyAlignment="1">
      <alignment horizontal="center" vertical="center" wrapText="1"/>
    </xf>
    <xf numFmtId="4" fontId="4" fillId="0" borderId="3" xfId="0" applyNumberFormat="1" applyFont="1" applyFill="1" applyBorder="1" applyAlignment="1">
      <alignment horizontal="center"/>
    </xf>
    <xf numFmtId="49" fontId="4" fillId="5" borderId="0" xfId="640" applyNumberFormat="1" applyFont="1" applyFill="1" applyBorder="1" applyAlignment="1">
      <alignment vertical="center" wrapText="1"/>
    </xf>
    <xf numFmtId="4" fontId="4" fillId="0" borderId="13" xfId="640" applyNumberFormat="1" applyFont="1" applyFill="1" applyBorder="1" applyAlignment="1">
      <alignment horizontal="center"/>
    </xf>
    <xf numFmtId="49" fontId="4" fillId="5" borderId="9" xfId="0" applyNumberFormat="1" applyFont="1" applyFill="1" applyBorder="1" applyAlignment="1">
      <alignment vertical="top" wrapText="1"/>
    </xf>
    <xf numFmtId="0" fontId="4" fillId="0" borderId="0" xfId="636" applyFont="1"/>
    <xf numFmtId="0" fontId="3" fillId="5" borderId="13" xfId="636" applyFont="1" applyFill="1" applyBorder="1" applyAlignment="1">
      <alignment horizontal="center" vertical="center" wrapText="1"/>
    </xf>
    <xf numFmtId="4" fontId="3" fillId="5" borderId="12" xfId="636" applyNumberFormat="1" applyFont="1" applyFill="1" applyBorder="1" applyAlignment="1">
      <alignment horizontal="center" vertical="center" wrapText="1"/>
    </xf>
    <xf numFmtId="49" fontId="4" fillId="0" borderId="11" xfId="636" applyNumberFormat="1" applyFont="1" applyFill="1" applyBorder="1" applyAlignment="1">
      <alignment horizontal="center"/>
    </xf>
    <xf numFmtId="0" fontId="4" fillId="0" borderId="13" xfId="636" applyFont="1" applyBorder="1" applyAlignment="1">
      <alignment horizontal="left" wrapText="1"/>
    </xf>
    <xf numFmtId="0" fontId="4" fillId="0" borderId="13" xfId="636" applyFont="1" applyBorder="1" applyAlignment="1">
      <alignment horizontal="center" wrapText="1"/>
    </xf>
    <xf numFmtId="2" fontId="4" fillId="0" borderId="13" xfId="636" applyNumberFormat="1" applyFont="1" applyFill="1" applyBorder="1" applyAlignment="1">
      <alignment horizontal="right"/>
    </xf>
    <xf numFmtId="4" fontId="4" fillId="0" borderId="13" xfId="636" applyNumberFormat="1" applyFont="1" applyBorder="1" applyAlignment="1">
      <alignment horizontal="right" wrapText="1"/>
    </xf>
    <xf numFmtId="0" fontId="4" fillId="0" borderId="12" xfId="636" applyFont="1" applyBorder="1" applyAlignment="1">
      <alignment horizontal="right" wrapText="1"/>
    </xf>
    <xf numFmtId="2" fontId="4" fillId="0" borderId="12" xfId="636" applyNumberFormat="1" applyFont="1" applyBorder="1" applyAlignment="1">
      <alignment horizontal="right" wrapText="1"/>
    </xf>
    <xf numFmtId="0" fontId="4" fillId="0" borderId="31" xfId="636" applyFont="1" applyBorder="1" applyAlignment="1">
      <alignment horizontal="right" wrapText="1"/>
    </xf>
    <xf numFmtId="49" fontId="4" fillId="0" borderId="0" xfId="636" applyNumberFormat="1" applyFont="1" applyBorder="1" applyAlignment="1">
      <alignment vertical="top"/>
    </xf>
    <xf numFmtId="49" fontId="4" fillId="0" borderId="0" xfId="636" applyNumberFormat="1" applyFont="1" applyBorder="1" applyAlignment="1"/>
    <xf numFmtId="0" fontId="4" fillId="0" borderId="0" xfId="636" applyFont="1" applyBorder="1"/>
    <xf numFmtId="49" fontId="4" fillId="5" borderId="28" xfId="0" applyNumberFormat="1" applyFont="1" applyFill="1" applyBorder="1" applyAlignment="1">
      <alignment vertical="top" wrapText="1"/>
    </xf>
    <xf numFmtId="0" fontId="4" fillId="0" borderId="13" xfId="640" applyNumberFormat="1" applyFont="1" applyBorder="1" applyAlignment="1">
      <alignment horizontal="center"/>
    </xf>
    <xf numFmtId="2" fontId="4" fillId="0" borderId="20" xfId="640" applyNumberFormat="1" applyFont="1" applyBorder="1" applyAlignment="1">
      <alignment horizontal="right"/>
    </xf>
    <xf numFmtId="2" fontId="4" fillId="0" borderId="20" xfId="1" applyNumberFormat="1" applyFont="1" applyFill="1" applyBorder="1" applyAlignment="1">
      <alignment horizontal="right" wrapText="1"/>
    </xf>
    <xf numFmtId="4" fontId="4" fillId="0" borderId="39" xfId="640" applyNumberFormat="1" applyFont="1" applyBorder="1" applyAlignment="1">
      <alignment horizontal="right"/>
    </xf>
    <xf numFmtId="49" fontId="4" fillId="5" borderId="0" xfId="0" applyNumberFormat="1" applyFont="1" applyFill="1" applyBorder="1" applyAlignment="1">
      <alignment horizontal="left" vertical="top" wrapText="1"/>
    </xf>
    <xf numFmtId="49" fontId="4" fillId="5" borderId="0" xfId="640" applyNumberFormat="1" applyFont="1" applyFill="1" applyBorder="1" applyAlignment="1">
      <alignment horizontal="left" vertical="center" wrapText="1"/>
    </xf>
    <xf numFmtId="49" fontId="4" fillId="5" borderId="0" xfId="640" applyNumberFormat="1" applyFont="1" applyFill="1" applyBorder="1" applyAlignment="1">
      <alignment horizontal="left" vertical="top" wrapText="1"/>
    </xf>
    <xf numFmtId="49" fontId="4" fillId="5" borderId="0" xfId="640" applyNumberFormat="1" applyFont="1" applyFill="1" applyBorder="1" applyAlignment="1">
      <alignment vertical="top" wrapText="1"/>
    </xf>
    <xf numFmtId="14" fontId="36" fillId="0" borderId="11" xfId="0" applyNumberFormat="1" applyFont="1" applyBorder="1" applyAlignment="1">
      <alignment horizontal="center" vertical="center"/>
    </xf>
    <xf numFmtId="0" fontId="4" fillId="0" borderId="13" xfId="0" applyFont="1" applyBorder="1" applyAlignment="1">
      <alignment horizontal="center"/>
    </xf>
    <xf numFmtId="0" fontId="2" fillId="0" borderId="13" xfId="0" applyFont="1" applyBorder="1"/>
    <xf numFmtId="4" fontId="36" fillId="0" borderId="13" xfId="0" applyNumberFormat="1" applyFont="1" applyBorder="1" applyAlignment="1">
      <alignment horizontal="center" vertical="center"/>
    </xf>
    <xf numFmtId="10" fontId="36" fillId="0" borderId="13" xfId="645" applyNumberFormat="1" applyFont="1" applyBorder="1" applyAlignment="1">
      <alignment horizontal="center" vertical="center"/>
    </xf>
    <xf numFmtId="4" fontId="36" fillId="0" borderId="12" xfId="0" applyNumberFormat="1" applyFont="1" applyBorder="1" applyAlignment="1">
      <alignment vertical="center"/>
    </xf>
    <xf numFmtId="0" fontId="36" fillId="0" borderId="30" xfId="124" applyNumberFormat="1" applyFont="1" applyBorder="1" applyAlignment="1">
      <alignment horizontal="center" vertical="center" wrapText="1"/>
    </xf>
    <xf numFmtId="0" fontId="103" fillId="0" borderId="21" xfId="0" applyFont="1" applyBorder="1" applyAlignment="1">
      <alignment horizontal="left" wrapText="1"/>
    </xf>
    <xf numFmtId="165" fontId="3" fillId="49" borderId="2" xfId="641" applyFont="1" applyFill="1" applyBorder="1" applyAlignment="1">
      <alignment horizontal="right" vertical="center"/>
    </xf>
    <xf numFmtId="164" fontId="3" fillId="49" borderId="4" xfId="642" applyFont="1" applyFill="1" applyBorder="1" applyAlignment="1">
      <alignment horizontal="right" vertical="center"/>
    </xf>
    <xf numFmtId="0" fontId="36" fillId="0" borderId="21" xfId="124" applyFont="1" applyBorder="1" applyAlignment="1">
      <alignment horizontal="right" vertical="center" wrapText="1"/>
    </xf>
    <xf numFmtId="0" fontId="99" fillId="5" borderId="0" xfId="1" applyFont="1" applyFill="1" applyAlignment="1">
      <alignment horizontal="right" vertical="center" wrapText="1"/>
    </xf>
    <xf numFmtId="4" fontId="99" fillId="5" borderId="0" xfId="45" applyNumberFormat="1" applyFont="1" applyFill="1" applyBorder="1" applyAlignment="1">
      <alignment horizontal="left" vertical="center"/>
    </xf>
    <xf numFmtId="0" fontId="4" fillId="5" borderId="0" xfId="1" applyFont="1" applyFill="1" applyAlignment="1">
      <alignment vertical="center" wrapText="1"/>
    </xf>
    <xf numFmtId="0" fontId="4" fillId="0" borderId="0" xfId="1" applyFont="1" applyBorder="1" applyAlignment="1">
      <alignment vertical="center"/>
    </xf>
    <xf numFmtId="0" fontId="4" fillId="0" borderId="0" xfId="1" applyFont="1" applyAlignment="1">
      <alignment vertical="center"/>
    </xf>
    <xf numFmtId="0" fontId="3" fillId="5" borderId="0" xfId="1" applyFont="1" applyFill="1" applyAlignment="1">
      <alignment horizontal="right" vertical="center"/>
    </xf>
    <xf numFmtId="0" fontId="3" fillId="5" borderId="0" xfId="1" applyFont="1" applyFill="1" applyAlignment="1">
      <alignment vertical="center"/>
    </xf>
    <xf numFmtId="2" fontId="4" fillId="5" borderId="0" xfId="1" applyNumberFormat="1" applyFont="1" applyFill="1" applyBorder="1" applyAlignment="1">
      <alignment vertical="center"/>
    </xf>
    <xf numFmtId="0" fontId="4" fillId="5" borderId="0" xfId="1" applyFont="1" applyFill="1" applyBorder="1" applyAlignment="1">
      <alignment vertical="center"/>
    </xf>
    <xf numFmtId="0" fontId="4" fillId="5" borderId="0" xfId="1" applyFont="1" applyFill="1" applyAlignment="1">
      <alignment vertical="center"/>
    </xf>
    <xf numFmtId="4" fontId="3" fillId="5" borderId="0" xfId="1" applyNumberFormat="1" applyFont="1" applyFill="1" applyBorder="1" applyAlignment="1">
      <alignment horizontal="right" vertical="center"/>
    </xf>
    <xf numFmtId="0" fontId="3" fillId="5" borderId="0" xfId="1" applyFont="1" applyFill="1" applyBorder="1" applyAlignment="1">
      <alignment horizontal="center" vertical="center" wrapText="1"/>
    </xf>
    <xf numFmtId="4" fontId="4" fillId="5" borderId="0" xfId="1" applyNumberFormat="1" applyFont="1" applyFill="1" applyAlignment="1">
      <alignment vertical="center"/>
    </xf>
    <xf numFmtId="4" fontId="4" fillId="5" borderId="0" xfId="1" applyNumberFormat="1" applyFont="1" applyFill="1" applyBorder="1" applyAlignment="1">
      <alignment vertical="center"/>
    </xf>
    <xf numFmtId="0" fontId="99" fillId="5" borderId="0" xfId="634" applyNumberFormat="1" applyFont="1" applyFill="1" applyBorder="1" applyAlignment="1">
      <alignment horizontal="left" vertical="center"/>
    </xf>
    <xf numFmtId="0" fontId="3" fillId="14" borderId="0" xfId="0" applyFont="1" applyFill="1" applyAlignment="1">
      <alignment horizontal="right" vertical="center"/>
    </xf>
    <xf numFmtId="4" fontId="4" fillId="14" borderId="0" xfId="0" applyNumberFormat="1" applyFont="1" applyFill="1" applyAlignment="1">
      <alignment vertical="center"/>
    </xf>
    <xf numFmtId="0" fontId="4" fillId="14" borderId="0" xfId="0" applyFont="1" applyFill="1" applyAlignment="1">
      <alignment vertical="center"/>
    </xf>
    <xf numFmtId="0" fontId="4" fillId="0" borderId="0" xfId="1" applyFont="1" applyAlignment="1">
      <alignment horizontal="center" vertical="center"/>
    </xf>
    <xf numFmtId="0" fontId="4" fillId="0" borderId="0" xfId="1" applyFont="1" applyAlignment="1">
      <alignment vertical="center" wrapText="1"/>
    </xf>
    <xf numFmtId="4" fontId="4" fillId="0" borderId="0" xfId="1" applyNumberFormat="1" applyFont="1" applyAlignment="1">
      <alignment vertical="center"/>
    </xf>
    <xf numFmtId="0" fontId="0" fillId="0" borderId="0" xfId="0"/>
    <xf numFmtId="0" fontId="0" fillId="0" borderId="13" xfId="0" applyBorder="1" applyAlignment="1">
      <alignment horizontal="center"/>
    </xf>
    <xf numFmtId="0" fontId="0" fillId="0" borderId="13" xfId="0" applyBorder="1" applyAlignment="1">
      <alignment wrapText="1"/>
    </xf>
    <xf numFmtId="0" fontId="0" fillId="0" borderId="13" xfId="0" applyBorder="1"/>
    <xf numFmtId="0" fontId="3" fillId="11" borderId="34" xfId="127" applyFont="1" applyFill="1" applyBorder="1" applyAlignment="1">
      <alignment horizontal="center" vertical="center" wrapText="1"/>
    </xf>
    <xf numFmtId="0" fontId="3" fillId="0" borderId="11" xfId="0" applyFont="1" applyFill="1" applyBorder="1" applyAlignment="1">
      <alignment horizontal="center" vertical="center"/>
    </xf>
    <xf numFmtId="0" fontId="3" fillId="0" borderId="13" xfId="0" applyFont="1" applyFill="1" applyBorder="1" applyAlignment="1">
      <alignment horizontal="center" vertical="center"/>
    </xf>
    <xf numFmtId="0" fontId="3" fillId="0" borderId="13" xfId="0" applyFont="1" applyFill="1" applyBorder="1" applyAlignment="1">
      <alignment horizontal="center" vertical="center" wrapText="1"/>
    </xf>
    <xf numFmtId="4" fontId="3" fillId="0" borderId="13" xfId="0" applyNumberFormat="1" applyFont="1" applyFill="1" applyBorder="1" applyAlignment="1">
      <alignment horizontal="center" vertical="center"/>
    </xf>
    <xf numFmtId="4" fontId="3" fillId="0" borderId="12" xfId="0" applyNumberFormat="1" applyFont="1" applyFill="1" applyBorder="1" applyAlignment="1">
      <alignment horizontal="center" vertical="center"/>
    </xf>
    <xf numFmtId="14" fontId="2" fillId="0" borderId="11" xfId="0" applyNumberFormat="1" applyFont="1" applyFill="1" applyBorder="1" applyAlignment="1">
      <alignment horizontal="center" vertical="center"/>
    </xf>
    <xf numFmtId="0" fontId="2" fillId="0" borderId="13" xfId="0" applyFont="1" applyFill="1" applyBorder="1" applyAlignment="1">
      <alignment horizontal="center" vertical="center"/>
    </xf>
    <xf numFmtId="4" fontId="2" fillId="0" borderId="13" xfId="0" applyNumberFormat="1" applyFont="1" applyFill="1" applyBorder="1" applyAlignment="1">
      <alignment vertical="center" wrapText="1"/>
    </xf>
    <xf numFmtId="4" fontId="2" fillId="0" borderId="12" xfId="0" applyNumberFormat="1" applyFont="1" applyFill="1" applyBorder="1" applyAlignment="1">
      <alignment vertical="center"/>
    </xf>
    <xf numFmtId="0" fontId="2" fillId="5" borderId="13" xfId="0" applyFont="1" applyFill="1" applyBorder="1" applyAlignment="1">
      <alignment horizontal="center" vertical="center"/>
    </xf>
    <xf numFmtId="4" fontId="2" fillId="5" borderId="13" xfId="0" applyNumberFormat="1" applyFont="1" applyFill="1" applyBorder="1" applyAlignment="1">
      <alignment vertical="center" wrapText="1"/>
    </xf>
    <xf numFmtId="4" fontId="2" fillId="5" borderId="13" xfId="0" applyNumberFormat="1" applyFont="1" applyFill="1" applyBorder="1" applyAlignment="1">
      <alignment horizontal="center" vertical="center"/>
    </xf>
    <xf numFmtId="4" fontId="2" fillId="5" borderId="12" xfId="0" applyNumberFormat="1" applyFont="1" applyFill="1" applyBorder="1" applyAlignment="1">
      <alignment vertical="center"/>
    </xf>
    <xf numFmtId="0" fontId="4" fillId="0" borderId="13" xfId="1" applyFont="1" applyFill="1" applyBorder="1" applyAlignment="1">
      <alignment vertical="center" wrapText="1"/>
    </xf>
    <xf numFmtId="0" fontId="4" fillId="0" borderId="21" xfId="1" applyFont="1" applyFill="1" applyBorder="1" applyAlignment="1">
      <alignment vertical="center" wrapText="1"/>
    </xf>
    <xf numFmtId="0" fontId="3" fillId="5" borderId="13" xfId="640" applyFont="1" applyFill="1" applyBorder="1" applyAlignment="1">
      <alignment horizontal="center" vertical="center"/>
    </xf>
    <xf numFmtId="10" fontId="3" fillId="0" borderId="13" xfId="645" applyNumberFormat="1" applyFont="1" applyFill="1" applyBorder="1" applyAlignment="1">
      <alignment horizontal="center" vertical="center"/>
    </xf>
    <xf numFmtId="10" fontId="3" fillId="11" borderId="21" xfId="645" applyNumberFormat="1" applyFont="1" applyFill="1" applyBorder="1" applyAlignment="1">
      <alignment vertical="center"/>
    </xf>
    <xf numFmtId="10" fontId="3" fillId="11" borderId="34" xfId="645" applyNumberFormat="1" applyFont="1" applyFill="1" applyBorder="1" applyAlignment="1">
      <alignment horizontal="center" vertical="center"/>
    </xf>
    <xf numFmtId="0" fontId="3" fillId="11" borderId="32" xfId="0" applyFont="1" applyFill="1" applyBorder="1" applyAlignment="1">
      <alignment horizontal="center" vertical="center"/>
    </xf>
    <xf numFmtId="0" fontId="3" fillId="11" borderId="34" xfId="0" applyFont="1" applyFill="1" applyBorder="1" applyAlignment="1">
      <alignment horizontal="center" vertical="center" wrapText="1"/>
    </xf>
    <xf numFmtId="4" fontId="3" fillId="11" borderId="34" xfId="0" applyNumberFormat="1" applyFont="1" applyFill="1" applyBorder="1" applyAlignment="1">
      <alignment horizontal="center" vertical="center"/>
    </xf>
    <xf numFmtId="4" fontId="3" fillId="11" borderId="33" xfId="0" applyNumberFormat="1" applyFont="1" applyFill="1" applyBorder="1" applyAlignment="1">
      <alignment horizontal="center" vertical="center"/>
    </xf>
    <xf numFmtId="0" fontId="4" fillId="11" borderId="30" xfId="0" applyFont="1" applyFill="1" applyBorder="1" applyAlignment="1">
      <alignment horizontal="center" vertical="center"/>
    </xf>
    <xf numFmtId="0" fontId="3" fillId="11" borderId="21" xfId="0" applyFont="1" applyFill="1" applyBorder="1" applyAlignment="1">
      <alignment horizontal="center" vertical="center"/>
    </xf>
    <xf numFmtId="4" fontId="3" fillId="11" borderId="21" xfId="0" applyNumberFormat="1" applyFont="1" applyFill="1" applyBorder="1" applyAlignment="1">
      <alignment vertical="center" wrapText="1"/>
    </xf>
    <xf numFmtId="4" fontId="4" fillId="11" borderId="21" xfId="0" applyNumberFormat="1" applyFont="1" applyFill="1" applyBorder="1" applyAlignment="1">
      <alignment horizontal="center" vertical="center"/>
    </xf>
    <xf numFmtId="4" fontId="4" fillId="11" borderId="31" xfId="0" applyNumberFormat="1" applyFont="1" applyFill="1" applyBorder="1" applyAlignment="1">
      <alignment vertical="center"/>
    </xf>
    <xf numFmtId="10" fontId="2" fillId="5" borderId="13" xfId="645" applyNumberFormat="1" applyFont="1" applyFill="1" applyBorder="1" applyAlignment="1">
      <alignment vertical="center"/>
    </xf>
    <xf numFmtId="10" fontId="2" fillId="0" borderId="13" xfId="645" applyNumberFormat="1" applyFont="1" applyFill="1" applyBorder="1" applyAlignment="1">
      <alignment vertical="center"/>
    </xf>
    <xf numFmtId="0" fontId="4" fillId="0" borderId="0" xfId="640" applyFont="1"/>
    <xf numFmtId="0" fontId="4" fillId="0" borderId="0" xfId="640" applyFont="1" applyAlignment="1">
      <alignment vertical="center"/>
    </xf>
    <xf numFmtId="49" fontId="4" fillId="5" borderId="0" xfId="0" applyNumberFormat="1" applyFont="1" applyFill="1" applyBorder="1" applyAlignment="1">
      <alignment horizontal="left" vertical="top" wrapText="1"/>
    </xf>
    <xf numFmtId="49" fontId="4" fillId="5" borderId="0" xfId="0" applyNumberFormat="1" applyFont="1" applyFill="1" applyBorder="1" applyAlignment="1">
      <alignment horizontal="left" vertical="top" wrapText="1"/>
    </xf>
    <xf numFmtId="49" fontId="4" fillId="5" borderId="0" xfId="0" applyNumberFormat="1" applyFont="1" applyFill="1" applyBorder="1" applyAlignment="1">
      <alignment horizontal="left" vertical="top" wrapText="1"/>
    </xf>
    <xf numFmtId="0" fontId="3" fillId="0" borderId="18" xfId="1" applyFont="1" applyFill="1" applyBorder="1" applyAlignment="1">
      <alignment vertical="center" wrapText="1"/>
    </xf>
    <xf numFmtId="4" fontId="4" fillId="0" borderId="16" xfId="1" applyNumberFormat="1" applyFont="1" applyFill="1" applyBorder="1" applyAlignment="1">
      <alignment vertical="center" wrapText="1"/>
    </xf>
    <xf numFmtId="0" fontId="3" fillId="0" borderId="0" xfId="1" applyFont="1" applyFill="1" applyBorder="1" applyAlignment="1">
      <alignment horizontal="right" vertical="center" wrapText="1"/>
    </xf>
    <xf numFmtId="14" fontId="4" fillId="0" borderId="19" xfId="1" applyNumberFormat="1" applyFont="1" applyFill="1" applyBorder="1" applyAlignment="1">
      <alignment horizontal="right" vertical="center"/>
    </xf>
    <xf numFmtId="0" fontId="5" fillId="0" borderId="0" xfId="640" applyFont="1" applyAlignment="1">
      <alignment horizontal="center" vertical="center"/>
    </xf>
    <xf numFmtId="0" fontId="5" fillId="0" borderId="0" xfId="640" applyFont="1" applyAlignment="1">
      <alignment vertical="center" wrapText="1"/>
    </xf>
    <xf numFmtId="4" fontId="5" fillId="0" borderId="0" xfId="640" applyNumberFormat="1" applyFont="1" applyAlignment="1">
      <alignment horizontal="center" vertical="center"/>
    </xf>
    <xf numFmtId="10" fontId="18" fillId="0" borderId="0" xfId="645" applyNumberFormat="1" applyFont="1" applyAlignment="1">
      <alignment vertical="center"/>
    </xf>
    <xf numFmtId="4" fontId="5" fillId="0" borderId="0" xfId="640" applyNumberFormat="1" applyFont="1" applyAlignment="1">
      <alignment vertical="center"/>
    </xf>
    <xf numFmtId="0" fontId="4" fillId="7" borderId="0" xfId="640" applyFont="1" applyFill="1" applyBorder="1"/>
    <xf numFmtId="0" fontId="4" fillId="7" borderId="0" xfId="640" applyFont="1" applyFill="1"/>
    <xf numFmtId="0" fontId="5" fillId="7" borderId="0" xfId="640" applyFill="1" applyBorder="1"/>
    <xf numFmtId="0" fontId="5" fillId="7" borderId="0" xfId="640" applyFill="1"/>
    <xf numFmtId="0" fontId="101" fillId="0" borderId="0" xfId="0" applyFont="1"/>
    <xf numFmtId="0" fontId="0" fillId="0" borderId="0" xfId="0"/>
    <xf numFmtId="0" fontId="0" fillId="0" borderId="0" xfId="0" applyAlignment="1">
      <alignment horizontal="center"/>
    </xf>
    <xf numFmtId="0" fontId="0" fillId="0" borderId="0" xfId="0" applyAlignment="1">
      <alignment wrapText="1"/>
    </xf>
    <xf numFmtId="0" fontId="0" fillId="0" borderId="13" xfId="0" applyBorder="1" applyAlignment="1">
      <alignment horizontal="center"/>
    </xf>
    <xf numFmtId="0" fontId="0" fillId="0" borderId="13" xfId="0" applyBorder="1" applyAlignment="1">
      <alignment wrapText="1"/>
    </xf>
    <xf numFmtId="0" fontId="0" fillId="0" borderId="13" xfId="0" applyBorder="1"/>
    <xf numFmtId="0" fontId="4" fillId="0" borderId="21" xfId="1" applyFont="1" applyFill="1" applyBorder="1" applyAlignment="1">
      <alignment vertical="center" wrapText="1"/>
    </xf>
    <xf numFmtId="0" fontId="3" fillId="0" borderId="11" xfId="640" applyFont="1" applyFill="1" applyBorder="1" applyAlignment="1">
      <alignment horizontal="center" vertical="center" wrapText="1"/>
    </xf>
    <xf numFmtId="0" fontId="3" fillId="5" borderId="13" xfId="640" applyFont="1" applyFill="1" applyBorder="1" applyAlignment="1">
      <alignment horizontal="center" vertical="center"/>
    </xf>
    <xf numFmtId="0" fontId="4" fillId="0" borderId="0" xfId="640" applyFont="1" applyBorder="1"/>
    <xf numFmtId="0" fontId="3" fillId="5" borderId="13" xfId="640" applyFont="1" applyFill="1" applyBorder="1" applyAlignment="1">
      <alignment horizontal="center" vertical="center" wrapText="1"/>
    </xf>
    <xf numFmtId="4" fontId="3" fillId="5" borderId="12" xfId="640" applyNumberFormat="1" applyFont="1" applyFill="1" applyBorder="1" applyAlignment="1">
      <alignment horizontal="center" vertical="center" wrapText="1"/>
    </xf>
    <xf numFmtId="0" fontId="5" fillId="0" borderId="0" xfId="640" applyBorder="1"/>
    <xf numFmtId="0" fontId="5" fillId="0" borderId="0" xfId="640"/>
    <xf numFmtId="0" fontId="4" fillId="0" borderId="13" xfId="1" applyFont="1" applyFill="1" applyBorder="1" applyAlignment="1">
      <alignment vertical="center" wrapText="1"/>
    </xf>
    <xf numFmtId="4" fontId="3" fillId="5" borderId="0" xfId="1" applyNumberFormat="1" applyFont="1" applyFill="1" applyBorder="1" applyAlignment="1">
      <alignment horizontal="right" vertical="center"/>
    </xf>
    <xf numFmtId="0" fontId="3" fillId="5" borderId="0" xfId="1" applyFont="1" applyFill="1" applyBorder="1" applyAlignment="1">
      <alignment horizontal="center" vertical="center" wrapText="1"/>
    </xf>
    <xf numFmtId="4" fontId="4" fillId="5" borderId="0" xfId="1" applyNumberFormat="1" applyFont="1" applyFill="1" applyAlignment="1">
      <alignment vertical="center"/>
    </xf>
    <xf numFmtId="4" fontId="4" fillId="5" borderId="0" xfId="1" applyNumberFormat="1" applyFont="1" applyFill="1" applyBorder="1" applyAlignment="1">
      <alignment vertical="center"/>
    </xf>
    <xf numFmtId="0" fontId="13" fillId="0" borderId="0" xfId="1" applyFont="1" applyAlignment="1">
      <alignment vertical="center"/>
    </xf>
    <xf numFmtId="4" fontId="23" fillId="0" borderId="0" xfId="1" applyNumberFormat="1" applyFont="1" applyAlignment="1">
      <alignment vertical="center" wrapText="1"/>
    </xf>
    <xf numFmtId="4" fontId="13" fillId="5" borderId="92" xfId="1" applyNumberFormat="1" applyFont="1" applyFill="1" applyBorder="1" applyAlignment="1">
      <alignment vertical="center"/>
    </xf>
    <xf numFmtId="4" fontId="13" fillId="5" borderId="93" xfId="1" applyNumberFormat="1" applyFont="1" applyFill="1" applyBorder="1" applyAlignment="1">
      <alignment vertical="center"/>
    </xf>
    <xf numFmtId="4" fontId="13" fillId="5" borderId="94" xfId="1" applyNumberFormat="1" applyFont="1" applyFill="1" applyBorder="1" applyAlignment="1">
      <alignment vertical="center"/>
    </xf>
    <xf numFmtId="49" fontId="4" fillId="5" borderId="0" xfId="640" applyNumberFormat="1" applyFont="1" applyFill="1" applyBorder="1" applyAlignment="1">
      <alignment horizontal="left" vertical="top" wrapText="1"/>
    </xf>
    <xf numFmtId="49" fontId="4" fillId="5" borderId="0" xfId="640" applyNumberFormat="1" applyFont="1" applyFill="1" applyBorder="1" applyAlignment="1">
      <alignment vertical="top" wrapText="1"/>
    </xf>
    <xf numFmtId="0" fontId="4" fillId="0" borderId="13" xfId="1" applyFont="1" applyFill="1" applyBorder="1" applyAlignment="1">
      <alignment vertical="center" wrapText="1"/>
    </xf>
    <xf numFmtId="0" fontId="4" fillId="0" borderId="0" xfId="640" applyFont="1" applyBorder="1"/>
    <xf numFmtId="0" fontId="4" fillId="0" borderId="0" xfId="640" applyFont="1"/>
    <xf numFmtId="0" fontId="3" fillId="0" borderId="0" xfId="640" applyFont="1" applyAlignment="1">
      <alignment vertical="center"/>
    </xf>
    <xf numFmtId="165" fontId="3" fillId="12" borderId="8" xfId="641" applyFont="1" applyFill="1" applyBorder="1" applyAlignment="1">
      <alignment horizontal="right" vertical="center"/>
    </xf>
    <xf numFmtId="164" fontId="3" fillId="12" borderId="10" xfId="642" applyFont="1" applyFill="1" applyBorder="1" applyAlignment="1">
      <alignment horizontal="right" vertical="center"/>
    </xf>
    <xf numFmtId="0" fontId="4" fillId="0" borderId="0" xfId="640" applyFont="1" applyAlignment="1">
      <alignment horizontal="center" vertical="center"/>
    </xf>
    <xf numFmtId="0" fontId="3" fillId="4" borderId="32" xfId="3017" applyFont="1" applyFill="1" applyBorder="1" applyAlignment="1">
      <alignment horizontal="center" vertical="center"/>
    </xf>
    <xf numFmtId="0" fontId="134" fillId="5" borderId="13" xfId="0" applyFont="1" applyFill="1" applyBorder="1" applyAlignment="1">
      <alignment horizontal="center"/>
    </xf>
    <xf numFmtId="0" fontId="135" fillId="11" borderId="13" xfId="127" applyFont="1" applyFill="1" applyBorder="1" applyAlignment="1">
      <alignment horizontal="center" vertical="center" wrapText="1"/>
    </xf>
    <xf numFmtId="0" fontId="36" fillId="0" borderId="13" xfId="0" applyFont="1" applyBorder="1" applyAlignment="1">
      <alignment horizontal="center" vertical="center"/>
    </xf>
    <xf numFmtId="188" fontId="36" fillId="0" borderId="13" xfId="0" applyNumberFormat="1" applyFont="1" applyBorder="1" applyAlignment="1">
      <alignment vertical="center" wrapText="1"/>
    </xf>
    <xf numFmtId="10" fontId="36" fillId="0" borderId="13" xfId="645" applyNumberFormat="1" applyFont="1" applyBorder="1" applyAlignment="1">
      <alignment vertical="center"/>
    </xf>
    <xf numFmtId="4" fontId="36" fillId="0" borderId="13" xfId="0" applyNumberFormat="1" applyFont="1" applyBorder="1" applyAlignment="1">
      <alignment vertical="center"/>
    </xf>
    <xf numFmtId="4" fontId="36" fillId="0" borderId="13" xfId="0" applyNumberFormat="1" applyFont="1" applyBorder="1" applyAlignment="1">
      <alignment vertical="center" wrapText="1"/>
    </xf>
    <xf numFmtId="4" fontId="36" fillId="0" borderId="13" xfId="0" applyNumberFormat="1" applyFont="1" applyBorder="1" applyAlignment="1">
      <alignment horizontal="right" vertical="center" wrapText="1"/>
    </xf>
    <xf numFmtId="0" fontId="136" fillId="11" borderId="13" xfId="127" applyFont="1" applyFill="1" applyBorder="1" applyAlignment="1">
      <alignment horizontal="center" vertical="center" wrapText="1"/>
    </xf>
    <xf numFmtId="14" fontId="36" fillId="0" borderId="13" xfId="0" applyNumberFormat="1" applyFont="1" applyBorder="1" applyAlignment="1">
      <alignment horizontal="center" vertical="center"/>
    </xf>
    <xf numFmtId="0" fontId="137" fillId="11" borderId="0" xfId="640" applyFont="1" applyFill="1" applyAlignment="1">
      <alignment vertical="center" wrapText="1"/>
    </xf>
    <xf numFmtId="0" fontId="138" fillId="11" borderId="34" xfId="127" applyFont="1" applyFill="1" applyBorder="1" applyAlignment="1">
      <alignment horizontal="center" vertical="center" wrapText="1"/>
    </xf>
    <xf numFmtId="0" fontId="137" fillId="11" borderId="0" xfId="640" applyFont="1" applyFill="1" applyAlignment="1">
      <alignment horizontal="center" vertical="center" wrapText="1"/>
    </xf>
    <xf numFmtId="0" fontId="4" fillId="2" borderId="0" xfId="640" applyFont="1" applyFill="1" applyAlignment="1">
      <alignment horizontal="center" vertical="center"/>
    </xf>
    <xf numFmtId="0" fontId="3" fillId="2" borderId="42" xfId="0" applyFont="1" applyFill="1" applyBorder="1" applyAlignment="1">
      <alignment horizontal="center" vertical="center"/>
    </xf>
    <xf numFmtId="0" fontId="3" fillId="2" borderId="23" xfId="0" applyFont="1" applyFill="1" applyBorder="1" applyAlignment="1">
      <alignment vertical="center"/>
    </xf>
    <xf numFmtId="0" fontId="109" fillId="0" borderId="13" xfId="0" applyFont="1" applyBorder="1" applyAlignment="1">
      <alignment horizontal="center" vertical="center" wrapText="1"/>
    </xf>
    <xf numFmtId="0" fontId="4" fillId="5" borderId="13" xfId="640" applyNumberFormat="1" applyFont="1" applyFill="1" applyBorder="1" applyAlignment="1">
      <alignment horizontal="center"/>
    </xf>
    <xf numFmtId="166" fontId="4" fillId="5" borderId="13" xfId="640" applyNumberFormat="1" applyFont="1" applyFill="1" applyBorder="1" applyAlignment="1">
      <alignment horizontal="right"/>
    </xf>
    <xf numFmtId="167" fontId="4" fillId="5" borderId="13" xfId="640" applyNumberFormat="1" applyFont="1" applyFill="1" applyBorder="1" applyAlignment="1">
      <alignment horizontal="right"/>
    </xf>
    <xf numFmtId="0" fontId="97" fillId="5" borderId="0" xfId="0" applyFont="1" applyFill="1" applyAlignment="1">
      <alignment vertical="center" wrapText="1"/>
    </xf>
    <xf numFmtId="0" fontId="4" fillId="0" borderId="65" xfId="0" applyNumberFormat="1" applyFont="1" applyFill="1" applyBorder="1" applyAlignment="1">
      <alignment horizontal="center"/>
    </xf>
    <xf numFmtId="2" fontId="2" fillId="0" borderId="25" xfId="0" applyNumberFormat="1" applyFont="1" applyFill="1" applyBorder="1" applyAlignment="1">
      <alignment horizontal="right"/>
    </xf>
    <xf numFmtId="4" fontId="2" fillId="0" borderId="64" xfId="0" applyNumberFormat="1" applyFont="1" applyFill="1" applyBorder="1" applyAlignment="1">
      <alignment horizontal="right"/>
    </xf>
    <xf numFmtId="4" fontId="4" fillId="0" borderId="21" xfId="1" applyNumberFormat="1" applyFont="1" applyFill="1" applyBorder="1" applyAlignment="1">
      <alignment horizontal="center" wrapText="1"/>
    </xf>
    <xf numFmtId="0" fontId="3" fillId="2" borderId="32" xfId="0" applyFont="1" applyFill="1" applyBorder="1" applyAlignment="1">
      <alignment horizontal="center" vertical="center"/>
    </xf>
    <xf numFmtId="0" fontId="3" fillId="2" borderId="34" xfId="127" applyFont="1" applyFill="1" applyBorder="1" applyAlignment="1">
      <alignment horizontal="center" vertical="center" wrapText="1"/>
    </xf>
    <xf numFmtId="0" fontId="3" fillId="2" borderId="34" xfId="0" applyFont="1" applyFill="1" applyBorder="1" applyAlignment="1">
      <alignment horizontal="center" vertical="center" wrapText="1"/>
    </xf>
    <xf numFmtId="4" fontId="3" fillId="2" borderId="34" xfId="0" applyNumberFormat="1" applyFont="1" applyFill="1" applyBorder="1" applyAlignment="1">
      <alignment horizontal="center" vertical="center"/>
    </xf>
    <xf numFmtId="10" fontId="3" fillId="2" borderId="34" xfId="645" applyNumberFormat="1" applyFont="1" applyFill="1" applyBorder="1" applyAlignment="1">
      <alignment horizontal="center" vertical="center"/>
    </xf>
    <xf numFmtId="4" fontId="3" fillId="2" borderId="33" xfId="0" applyNumberFormat="1" applyFont="1" applyFill="1" applyBorder="1" applyAlignment="1">
      <alignment horizontal="center" vertical="center"/>
    </xf>
    <xf numFmtId="4" fontId="4" fillId="0" borderId="25" xfId="1" applyNumberFormat="1" applyFont="1" applyFill="1" applyBorder="1" applyAlignment="1">
      <alignment horizontal="center" wrapText="1"/>
    </xf>
    <xf numFmtId="49" fontId="4" fillId="5" borderId="0" xfId="640" applyNumberFormat="1" applyFont="1" applyFill="1" applyBorder="1" applyAlignment="1">
      <alignment horizontal="left" vertical="top" wrapText="1"/>
    </xf>
    <xf numFmtId="49" fontId="4" fillId="5" borderId="0" xfId="640" applyNumberFormat="1" applyFont="1" applyFill="1" applyBorder="1" applyAlignment="1">
      <alignment horizontal="left" vertical="center" wrapText="1"/>
    </xf>
    <xf numFmtId="0" fontId="4" fillId="0" borderId="0" xfId="640" applyFont="1" applyAlignment="1">
      <alignment horizontal="center" vertical="center"/>
    </xf>
    <xf numFmtId="0" fontId="16" fillId="0" borderId="17" xfId="1" applyNumberFormat="1" applyFont="1" applyFill="1" applyBorder="1" applyAlignment="1">
      <alignment horizontal="center" vertical="center" wrapText="1"/>
    </xf>
    <xf numFmtId="10" fontId="12" fillId="0" borderId="10" xfId="36" applyNumberFormat="1" applyFont="1" applyFill="1" applyBorder="1" applyAlignment="1">
      <alignment horizontal="center" vertical="center" wrapText="1"/>
    </xf>
    <xf numFmtId="0" fontId="12" fillId="0" borderId="8" xfId="0" applyFont="1" applyFill="1" applyBorder="1" applyAlignment="1">
      <alignment horizontal="center" vertical="center"/>
    </xf>
    <xf numFmtId="0" fontId="81" fillId="0" borderId="17" xfId="640" applyNumberFormat="1" applyFont="1" applyBorder="1" applyAlignment="1">
      <alignment vertical="center"/>
    </xf>
    <xf numFmtId="0" fontId="16" fillId="0" borderId="17" xfId="0" applyNumberFormat="1" applyFont="1" applyFill="1" applyBorder="1" applyAlignment="1">
      <alignment horizontal="center" vertical="center" wrapText="1"/>
    </xf>
    <xf numFmtId="0" fontId="81" fillId="0" borderId="66" xfId="640" applyNumberFormat="1" applyFont="1" applyBorder="1" applyAlignment="1">
      <alignment vertical="center"/>
    </xf>
    <xf numFmtId="0" fontId="5" fillId="0" borderId="66" xfId="0" applyNumberFormat="1" applyFont="1" applyBorder="1" applyAlignment="1">
      <alignment horizontal="center" vertical="center" wrapText="1"/>
    </xf>
    <xf numFmtId="10" fontId="12" fillId="0" borderId="10" xfId="645" applyNumberFormat="1" applyFont="1" applyFill="1" applyBorder="1" applyAlignment="1">
      <alignment vertical="center" wrapText="1"/>
    </xf>
    <xf numFmtId="0" fontId="3" fillId="0" borderId="18" xfId="640" applyFont="1" applyFill="1" applyBorder="1" applyAlignment="1">
      <alignment vertical="center" wrapText="1"/>
    </xf>
    <xf numFmtId="14" fontId="4" fillId="0" borderId="19" xfId="640" applyNumberFormat="1" applyFont="1" applyFill="1" applyBorder="1" applyAlignment="1">
      <alignment horizontal="right" vertical="center"/>
    </xf>
    <xf numFmtId="0" fontId="3" fillId="0" borderId="0" xfId="640" applyNumberFormat="1" applyFont="1" applyBorder="1" applyAlignment="1">
      <alignment horizontal="center" vertical="center"/>
    </xf>
    <xf numFmtId="0" fontId="3" fillId="0" borderId="0" xfId="640" applyFont="1" applyFill="1" applyBorder="1" applyAlignment="1">
      <alignment horizontal="right" vertical="center"/>
    </xf>
    <xf numFmtId="10" fontId="4" fillId="0" borderId="19" xfId="645" applyNumberFormat="1" applyFont="1" applyFill="1" applyBorder="1" applyAlignment="1">
      <alignment horizontal="right" vertical="center" wrapText="1"/>
    </xf>
    <xf numFmtId="49" fontId="5" fillId="0" borderId="0" xfId="640" applyNumberFormat="1" applyBorder="1" applyAlignment="1">
      <alignment horizontal="center"/>
    </xf>
    <xf numFmtId="4" fontId="2" fillId="0" borderId="12" xfId="0" applyNumberFormat="1" applyFont="1" applyFill="1" applyBorder="1" applyAlignment="1">
      <alignment vertical="center" wrapText="1"/>
    </xf>
    <xf numFmtId="10" fontId="2" fillId="0" borderId="13" xfId="639" applyNumberFormat="1" applyFont="1" applyFill="1" applyBorder="1" applyAlignment="1">
      <alignment vertical="center"/>
    </xf>
    <xf numFmtId="4" fontId="4" fillId="0" borderId="12" xfId="127" applyNumberFormat="1" applyFont="1" applyFill="1" applyBorder="1" applyAlignment="1">
      <alignment vertical="center" wrapText="1"/>
    </xf>
    <xf numFmtId="0" fontId="5" fillId="0" borderId="0" xfId="646"/>
    <xf numFmtId="0" fontId="11" fillId="0" borderId="0" xfId="33" applyNumberFormat="1" applyFont="1" applyBorder="1" applyAlignment="1">
      <alignment vertical="center"/>
    </xf>
    <xf numFmtId="0" fontId="11" fillId="3" borderId="5" xfId="33" applyFont="1" applyFill="1" applyBorder="1" applyAlignment="1">
      <alignment horizontal="center" vertical="center"/>
    </xf>
    <xf numFmtId="0" fontId="11" fillId="3" borderId="7" xfId="33" applyFont="1" applyFill="1" applyBorder="1" applyAlignment="1">
      <alignment vertical="center" wrapText="1"/>
    </xf>
    <xf numFmtId="0" fontId="11" fillId="3" borderId="7" xfId="33" applyFont="1" applyFill="1" applyBorder="1" applyAlignment="1">
      <alignment horizontal="center" vertical="center"/>
    </xf>
    <xf numFmtId="4" fontId="11" fillId="3" borderId="7" xfId="33" applyNumberFormat="1" applyFont="1" applyFill="1" applyBorder="1" applyAlignment="1">
      <alignment vertical="center"/>
    </xf>
    <xf numFmtId="4" fontId="11" fillId="3" borderId="6" xfId="33" applyNumberFormat="1" applyFont="1" applyFill="1" applyBorder="1" applyAlignment="1">
      <alignment vertical="center"/>
    </xf>
    <xf numFmtId="0" fontId="31" fillId="0" borderId="0" xfId="33" applyNumberFormat="1" applyFont="1" applyBorder="1" applyAlignment="1">
      <alignment vertical="center"/>
    </xf>
    <xf numFmtId="0" fontId="5" fillId="0" borderId="18" xfId="33" applyNumberFormat="1" applyFont="1" applyBorder="1" applyAlignment="1">
      <alignment vertical="center"/>
    </xf>
    <xf numFmtId="0" fontId="16" fillId="0" borderId="7" xfId="33" applyNumberFormat="1" applyFont="1" applyFill="1" applyBorder="1" applyAlignment="1">
      <alignment vertical="center"/>
    </xf>
    <xf numFmtId="0" fontId="16" fillId="0" borderId="6" xfId="33" applyNumberFormat="1" applyFont="1" applyFill="1" applyBorder="1" applyAlignment="1">
      <alignment vertical="center"/>
    </xf>
    <xf numFmtId="0" fontId="5" fillId="0" borderId="0" xfId="33" applyNumberFormat="1" applyFont="1" applyBorder="1" applyAlignment="1">
      <alignment vertical="center"/>
    </xf>
    <xf numFmtId="0" fontId="13" fillId="0" borderId="0" xfId="33" applyNumberFormat="1" applyFont="1" applyBorder="1" applyAlignment="1">
      <alignment vertical="center"/>
    </xf>
    <xf numFmtId="0" fontId="13" fillId="0" borderId="8" xfId="33" applyNumberFormat="1" applyFont="1" applyBorder="1" applyAlignment="1">
      <alignment vertical="center"/>
    </xf>
    <xf numFmtId="0" fontId="5" fillId="0" borderId="0" xfId="33" applyNumberFormat="1" applyFont="1" applyFill="1" applyBorder="1" applyAlignment="1">
      <alignment vertical="center"/>
    </xf>
    <xf numFmtId="0" fontId="3" fillId="0" borderId="14" xfId="33" applyFont="1" applyFill="1" applyBorder="1" applyAlignment="1">
      <alignment vertical="center"/>
    </xf>
    <xf numFmtId="0" fontId="3" fillId="0" borderId="16" xfId="33" applyNumberFormat="1" applyFont="1" applyBorder="1" applyAlignment="1">
      <alignment horizontal="left" vertical="center"/>
    </xf>
    <xf numFmtId="14" fontId="4" fillId="0" borderId="16" xfId="33" applyNumberFormat="1" applyFont="1" applyFill="1" applyBorder="1" applyAlignment="1">
      <alignment horizontal="left" vertical="center" wrapText="1"/>
    </xf>
    <xf numFmtId="14" fontId="4" fillId="0" borderId="15" xfId="33" applyNumberFormat="1" applyFont="1" applyFill="1" applyBorder="1" applyAlignment="1">
      <alignment horizontal="right" vertical="center"/>
    </xf>
    <xf numFmtId="0" fontId="5" fillId="0" borderId="0" xfId="33" applyFont="1" applyFill="1" applyAlignment="1">
      <alignment vertical="center"/>
    </xf>
    <xf numFmtId="10" fontId="4" fillId="0" borderId="9" xfId="33" applyNumberFormat="1" applyFont="1" applyFill="1" applyBorder="1" applyAlignment="1">
      <alignment horizontal="left" vertical="center"/>
    </xf>
    <xf numFmtId="0" fontId="11" fillId="0" borderId="0" xfId="33" applyFont="1" applyFill="1" applyAlignment="1">
      <alignment vertical="center"/>
    </xf>
    <xf numFmtId="0" fontId="11" fillId="7" borderId="8" xfId="33" applyFont="1" applyFill="1" applyBorder="1" applyAlignment="1">
      <alignment horizontal="center" vertical="center"/>
    </xf>
    <xf numFmtId="0" fontId="11" fillId="7" borderId="9" xfId="33" applyFont="1" applyFill="1" applyBorder="1" applyAlignment="1">
      <alignment vertical="center" wrapText="1"/>
    </xf>
    <xf numFmtId="0" fontId="11" fillId="7" borderId="9" xfId="33" applyFont="1" applyFill="1" applyBorder="1" applyAlignment="1">
      <alignment horizontal="center" vertical="center"/>
    </xf>
    <xf numFmtId="4" fontId="11" fillId="7" borderId="9" xfId="33" applyNumberFormat="1" applyFont="1" applyFill="1" applyBorder="1" applyAlignment="1">
      <alignment vertical="center"/>
    </xf>
    <xf numFmtId="4" fontId="11" fillId="7" borderId="10" xfId="33" applyNumberFormat="1" applyFont="1" applyFill="1" applyBorder="1" applyAlignment="1">
      <alignment vertical="center"/>
    </xf>
    <xf numFmtId="0" fontId="11" fillId="7" borderId="5" xfId="33" applyFont="1" applyFill="1" applyBorder="1" applyAlignment="1">
      <alignment horizontal="center" vertical="center"/>
    </xf>
    <xf numFmtId="0" fontId="11" fillId="7" borderId="7" xfId="33" applyFont="1" applyFill="1" applyBorder="1" applyAlignment="1">
      <alignment vertical="center" wrapText="1"/>
    </xf>
    <xf numFmtId="0" fontId="11" fillId="7" borderId="7" xfId="33" applyFont="1" applyFill="1" applyBorder="1" applyAlignment="1">
      <alignment horizontal="center" vertical="center"/>
    </xf>
    <xf numFmtId="4" fontId="11" fillId="7" borderId="7" xfId="33" applyNumberFormat="1" applyFont="1" applyFill="1" applyBorder="1" applyAlignment="1">
      <alignment vertical="center"/>
    </xf>
    <xf numFmtId="4" fontId="11" fillId="7" borderId="6" xfId="33" applyNumberFormat="1" applyFont="1" applyFill="1" applyBorder="1" applyAlignment="1">
      <alignment vertical="center"/>
    </xf>
    <xf numFmtId="0" fontId="5" fillId="0" borderId="0" xfId="33" applyFont="1" applyAlignment="1">
      <alignment vertical="center"/>
    </xf>
    <xf numFmtId="0" fontId="1" fillId="0" borderId="0" xfId="33" applyBorder="1"/>
    <xf numFmtId="49" fontId="1" fillId="0" borderId="0" xfId="33" applyNumberFormat="1" applyBorder="1" applyAlignment="1">
      <alignment horizontal="center"/>
    </xf>
    <xf numFmtId="0" fontId="4" fillId="50" borderId="5" xfId="33" applyFont="1" applyFill="1" applyBorder="1" applyAlignment="1"/>
    <xf numFmtId="0" fontId="4" fillId="50" borderId="7" xfId="33" applyFont="1" applyFill="1" applyBorder="1" applyAlignment="1">
      <alignment horizontal="center"/>
    </xf>
    <xf numFmtId="0" fontId="139" fillId="50" borderId="7" xfId="33" applyFont="1" applyFill="1" applyBorder="1" applyAlignment="1"/>
    <xf numFmtId="14" fontId="4" fillId="50" borderId="7" xfId="33" applyNumberFormat="1" applyFont="1" applyFill="1" applyBorder="1" applyAlignment="1">
      <alignment horizontal="right"/>
    </xf>
    <xf numFmtId="0" fontId="139" fillId="50" borderId="6" xfId="33" applyFont="1" applyFill="1" applyBorder="1" applyAlignment="1"/>
    <xf numFmtId="0" fontId="3" fillId="2" borderId="37" xfId="33" applyFont="1" applyFill="1" applyBorder="1" applyAlignment="1">
      <alignment horizontal="center"/>
    </xf>
    <xf numFmtId="0" fontId="33" fillId="0" borderId="0" xfId="33" applyFont="1" applyAlignment="1">
      <alignment vertical="center"/>
    </xf>
    <xf numFmtId="49" fontId="3" fillId="5" borderId="32" xfId="33" applyNumberFormat="1" applyFont="1" applyFill="1" applyBorder="1" applyAlignment="1">
      <alignment horizontal="center" wrapText="1"/>
    </xf>
    <xf numFmtId="189" fontId="4" fillId="50" borderId="34" xfId="996" applyNumberFormat="1" applyFont="1" applyFill="1" applyBorder="1" applyAlignment="1">
      <alignment horizontal="center"/>
    </xf>
    <xf numFmtId="189" fontId="2" fillId="51" borderId="34" xfId="685" applyNumberFormat="1" applyFont="1" applyFill="1" applyBorder="1" applyAlignment="1">
      <alignment horizontal="center" vertical="center" wrapText="1"/>
    </xf>
    <xf numFmtId="189" fontId="4" fillId="12" borderId="33" xfId="996" applyNumberFormat="1" applyFont="1" applyFill="1" applyBorder="1" applyAlignment="1">
      <alignment horizontal="center"/>
    </xf>
    <xf numFmtId="49" fontId="3" fillId="5" borderId="11" xfId="33" applyNumberFormat="1" applyFont="1" applyFill="1" applyBorder="1" applyAlignment="1">
      <alignment horizontal="center" wrapText="1"/>
    </xf>
    <xf numFmtId="189" fontId="4" fillId="50" borderId="13" xfId="996" applyNumberFormat="1" applyFont="1" applyFill="1" applyBorder="1" applyAlignment="1">
      <alignment horizontal="center"/>
    </xf>
    <xf numFmtId="189" fontId="2" fillId="51" borderId="13" xfId="996" applyNumberFormat="1" applyFont="1" applyFill="1" applyBorder="1" applyAlignment="1">
      <alignment horizontal="center"/>
    </xf>
    <xf numFmtId="189" fontId="4" fillId="12" borderId="12" xfId="996" applyNumberFormat="1" applyFont="1" applyFill="1" applyBorder="1" applyAlignment="1">
      <alignment horizontal="center"/>
    </xf>
    <xf numFmtId="189" fontId="2" fillId="51" borderId="13" xfId="685" applyNumberFormat="1" applyFont="1" applyFill="1" applyBorder="1" applyAlignment="1">
      <alignment horizontal="center" vertical="center" wrapText="1"/>
    </xf>
    <xf numFmtId="0" fontId="140" fillId="0" borderId="0" xfId="33" applyFont="1" applyAlignment="1">
      <alignment vertical="center"/>
    </xf>
    <xf numFmtId="189" fontId="2" fillId="50" borderId="13" xfId="685" applyNumberFormat="1" applyFont="1" applyFill="1" applyBorder="1" applyAlignment="1">
      <alignment horizontal="center" vertical="center" wrapText="1"/>
    </xf>
    <xf numFmtId="189" fontId="2" fillId="12" borderId="12" xfId="685" applyNumberFormat="1" applyFont="1" applyFill="1" applyBorder="1" applyAlignment="1">
      <alignment horizontal="center" vertical="center" wrapText="1"/>
    </xf>
    <xf numFmtId="0" fontId="140" fillId="0" borderId="0" xfId="33" applyFont="1" applyFill="1" applyAlignment="1">
      <alignment vertical="center"/>
    </xf>
    <xf numFmtId="49" fontId="3" fillId="5" borderId="30" xfId="33" applyNumberFormat="1" applyFont="1" applyFill="1" applyBorder="1" applyAlignment="1">
      <alignment horizontal="center" wrapText="1"/>
    </xf>
    <xf numFmtId="189" fontId="4" fillId="50" borderId="21" xfId="996" applyNumberFormat="1" applyFont="1" applyFill="1" applyBorder="1" applyAlignment="1">
      <alignment horizontal="center"/>
    </xf>
    <xf numFmtId="189" fontId="2" fillId="51" borderId="21" xfId="685" applyNumberFormat="1" applyFont="1" applyFill="1" applyBorder="1" applyAlignment="1">
      <alignment horizontal="center" vertical="center" wrapText="1"/>
    </xf>
    <xf numFmtId="189" fontId="4" fillId="12" borderId="31" xfId="996" applyNumberFormat="1" applyFont="1" applyFill="1" applyBorder="1" applyAlignment="1">
      <alignment horizontal="center"/>
    </xf>
    <xf numFmtId="164" fontId="3" fillId="5" borderId="8" xfId="996" applyFont="1" applyFill="1" applyBorder="1" applyAlignment="1">
      <alignment horizontal="center"/>
    </xf>
    <xf numFmtId="164" fontId="3" fillId="5" borderId="66" xfId="996" applyFont="1" applyFill="1" applyBorder="1" applyAlignment="1">
      <alignment horizontal="center"/>
    </xf>
    <xf numFmtId="0" fontId="11" fillId="0" borderId="0" xfId="646" applyFont="1" applyAlignment="1">
      <alignment vertical="center"/>
    </xf>
    <xf numFmtId="0" fontId="11" fillId="0" borderId="16" xfId="845" applyFont="1" applyBorder="1"/>
    <xf numFmtId="0" fontId="11" fillId="0" borderId="0" xfId="845" applyFont="1" applyBorder="1"/>
    <xf numFmtId="49" fontId="11" fillId="0" borderId="0" xfId="845" applyNumberFormat="1" applyFont="1" applyBorder="1" applyAlignment="1">
      <alignment horizontal="center"/>
    </xf>
    <xf numFmtId="0" fontId="5" fillId="0" borderId="0" xfId="646" applyFont="1" applyAlignment="1">
      <alignment vertical="center"/>
    </xf>
    <xf numFmtId="0" fontId="3" fillId="11" borderId="32" xfId="646" applyFont="1" applyFill="1" applyBorder="1" applyAlignment="1">
      <alignment horizontal="center" vertical="center"/>
    </xf>
    <xf numFmtId="0" fontId="3" fillId="11" borderId="34" xfId="646" applyFont="1" applyFill="1" applyBorder="1" applyAlignment="1">
      <alignment horizontal="center" vertical="center"/>
    </xf>
    <xf numFmtId="0" fontId="3" fillId="11" borderId="34" xfId="646" applyFont="1" applyFill="1" applyBorder="1" applyAlignment="1">
      <alignment horizontal="center" vertical="center" wrapText="1"/>
    </xf>
    <xf numFmtId="4" fontId="3" fillId="11" borderId="34" xfId="646" applyNumberFormat="1" applyFont="1" applyFill="1" applyBorder="1" applyAlignment="1">
      <alignment horizontal="center" vertical="center"/>
    </xf>
    <xf numFmtId="10" fontId="3" fillId="11" borderId="34" xfId="691" applyNumberFormat="1" applyFont="1" applyFill="1" applyBorder="1" applyAlignment="1">
      <alignment vertical="center"/>
    </xf>
    <xf numFmtId="4" fontId="4" fillId="11" borderId="33" xfId="646" applyNumberFormat="1" applyFont="1" applyFill="1" applyBorder="1" applyAlignment="1">
      <alignment vertical="center"/>
    </xf>
    <xf numFmtId="0" fontId="3" fillId="0" borderId="11" xfId="646" applyFont="1" applyBorder="1" applyAlignment="1">
      <alignment horizontal="center" vertical="center"/>
    </xf>
    <xf numFmtId="0" fontId="3" fillId="0" borderId="13" xfId="646" applyFont="1" applyBorder="1" applyAlignment="1">
      <alignment horizontal="center" vertical="center"/>
    </xf>
    <xf numFmtId="10" fontId="3" fillId="0" borderId="13" xfId="691" applyNumberFormat="1" applyFont="1" applyBorder="1" applyAlignment="1">
      <alignment horizontal="center" vertical="center"/>
    </xf>
    <xf numFmtId="4" fontId="3" fillId="0" borderId="12" xfId="646" applyNumberFormat="1" applyFont="1" applyBorder="1" applyAlignment="1">
      <alignment horizontal="center" vertical="center"/>
    </xf>
    <xf numFmtId="14" fontId="4" fillId="0" borderId="11" xfId="646" applyNumberFormat="1" applyFont="1" applyBorder="1" applyAlignment="1">
      <alignment horizontal="center" vertical="center"/>
    </xf>
    <xf numFmtId="0" fontId="4" fillId="0" borderId="13" xfId="646" applyFont="1" applyBorder="1" applyAlignment="1">
      <alignment horizontal="center" vertical="center"/>
    </xf>
    <xf numFmtId="10" fontId="4" fillId="0" borderId="13" xfId="691" applyNumberFormat="1" applyFont="1" applyBorder="1" applyAlignment="1">
      <alignment vertical="center" wrapText="1"/>
    </xf>
    <xf numFmtId="4" fontId="4" fillId="0" borderId="12" xfId="409" applyNumberFormat="1" applyFont="1" applyBorder="1" applyAlignment="1" applyProtection="1">
      <alignment vertical="center" wrapText="1"/>
    </xf>
    <xf numFmtId="0" fontId="4" fillId="11" borderId="30" xfId="646" applyFont="1" applyFill="1" applyBorder="1" applyAlignment="1">
      <alignment horizontal="center" vertical="center"/>
    </xf>
    <xf numFmtId="0" fontId="3" fillId="11" borderId="21" xfId="646" applyFont="1" applyFill="1" applyBorder="1" applyAlignment="1">
      <alignment horizontal="center" vertical="center"/>
    </xf>
    <xf numFmtId="2" fontId="3" fillId="11" borderId="21" xfId="646" applyNumberFormat="1" applyFont="1" applyFill="1" applyBorder="1" applyAlignment="1">
      <alignment vertical="center" wrapText="1"/>
    </xf>
    <xf numFmtId="4" fontId="4" fillId="11" borderId="21" xfId="646" applyNumberFormat="1" applyFont="1" applyFill="1" applyBorder="1" applyAlignment="1">
      <alignment horizontal="center" vertical="center"/>
    </xf>
    <xf numFmtId="10" fontId="3" fillId="11" borderId="21" xfId="691" applyNumberFormat="1" applyFont="1" applyFill="1" applyBorder="1" applyAlignment="1">
      <alignment vertical="center"/>
    </xf>
    <xf numFmtId="4" fontId="4" fillId="11" borderId="31" xfId="646" applyNumberFormat="1" applyFont="1" applyFill="1" applyBorder="1" applyAlignment="1">
      <alignment vertical="center"/>
    </xf>
    <xf numFmtId="0" fontId="3" fillId="2" borderId="32" xfId="33" applyFont="1" applyFill="1" applyBorder="1" applyAlignment="1">
      <alignment horizontal="center" vertical="center"/>
    </xf>
    <xf numFmtId="0" fontId="3" fillId="2" borderId="34" xfId="33" applyFont="1" applyFill="1" applyBorder="1" applyAlignment="1">
      <alignment vertical="center"/>
    </xf>
    <xf numFmtId="4" fontId="3" fillId="2" borderId="33" xfId="33" applyNumberFormat="1" applyFont="1" applyFill="1" applyBorder="1" applyAlignment="1">
      <alignment horizontal="center" vertical="center"/>
    </xf>
    <xf numFmtId="0" fontId="3" fillId="0" borderId="11" xfId="845" applyFont="1" applyFill="1" applyBorder="1" applyAlignment="1">
      <alignment horizontal="center" vertical="center" wrapText="1"/>
    </xf>
    <xf numFmtId="49" fontId="4" fillId="0" borderId="11" xfId="33" applyNumberFormat="1" applyFont="1" applyBorder="1" applyAlignment="1">
      <alignment horizontal="center"/>
    </xf>
    <xf numFmtId="0" fontId="3" fillId="0" borderId="13" xfId="1" applyFont="1" applyFill="1" applyBorder="1" applyAlignment="1">
      <alignment wrapText="1"/>
    </xf>
    <xf numFmtId="0" fontId="4" fillId="0" borderId="13" xfId="33" applyFont="1" applyBorder="1" applyAlignment="1">
      <alignment horizontal="center"/>
    </xf>
    <xf numFmtId="165" fontId="4" fillId="0" borderId="12" xfId="1084" applyFont="1" applyFill="1" applyBorder="1" applyAlignment="1">
      <alignment horizontal="left"/>
    </xf>
    <xf numFmtId="0" fontId="4" fillId="0" borderId="11" xfId="33" applyNumberFormat="1" applyFont="1" applyBorder="1" applyAlignment="1">
      <alignment horizontal="center"/>
    </xf>
    <xf numFmtId="0" fontId="4" fillId="0" borderId="30" xfId="33" applyNumberFormat="1" applyFont="1" applyBorder="1" applyAlignment="1">
      <alignment horizontal="center"/>
    </xf>
    <xf numFmtId="165" fontId="4" fillId="0" borderId="31" xfId="1084" applyFont="1" applyFill="1" applyBorder="1" applyAlignment="1">
      <alignment horizontal="left"/>
    </xf>
    <xf numFmtId="49" fontId="4" fillId="0" borderId="0" xfId="646" applyNumberFormat="1" applyFont="1" applyBorder="1" applyAlignment="1">
      <alignment vertical="top"/>
    </xf>
    <xf numFmtId="0" fontId="1" fillId="0" borderId="0" xfId="33" applyBorder="1" applyAlignment="1">
      <alignment horizontal="left"/>
    </xf>
    <xf numFmtId="0" fontId="1" fillId="0" borderId="0" xfId="33" applyBorder="1" applyAlignment="1">
      <alignment horizontal="center"/>
    </xf>
    <xf numFmtId="0" fontId="1" fillId="0" borderId="0" xfId="33" applyBorder="1" applyAlignment="1">
      <alignment horizontal="right"/>
    </xf>
    <xf numFmtId="165" fontId="3" fillId="12" borderId="8" xfId="1084" applyFont="1" applyFill="1" applyBorder="1" applyAlignment="1">
      <alignment horizontal="right" vertical="center"/>
    </xf>
    <xf numFmtId="4" fontId="3" fillId="12" borderId="10" xfId="996" applyNumberFormat="1" applyFont="1" applyFill="1" applyBorder="1" applyAlignment="1">
      <alignment horizontal="right" vertical="center"/>
    </xf>
    <xf numFmtId="0" fontId="5" fillId="5" borderId="0" xfId="33" applyFont="1" applyFill="1"/>
    <xf numFmtId="0" fontId="5" fillId="5" borderId="0" xfId="33" applyFont="1" applyFill="1" applyAlignment="1">
      <alignment wrapText="1"/>
    </xf>
    <xf numFmtId="0" fontId="5" fillId="0" borderId="0" xfId="33" applyFont="1"/>
    <xf numFmtId="0" fontId="141" fillId="5" borderId="0" xfId="845" applyFont="1" applyFill="1" applyBorder="1" applyAlignment="1">
      <alignment horizontal="center" vertical="center"/>
    </xf>
    <xf numFmtId="0" fontId="141" fillId="5" borderId="9" xfId="845" applyFont="1" applyFill="1" applyBorder="1" applyAlignment="1">
      <alignment horizontal="center" vertical="center"/>
    </xf>
    <xf numFmtId="0" fontId="3" fillId="2" borderId="32" xfId="33" applyFont="1" applyFill="1" applyBorder="1" applyAlignment="1">
      <alignment horizontal="center" vertical="center" wrapText="1"/>
    </xf>
    <xf numFmtId="0" fontId="3" fillId="2" borderId="34" xfId="33" applyFont="1" applyFill="1" applyBorder="1" applyAlignment="1">
      <alignment vertical="center" wrapText="1"/>
    </xf>
    <xf numFmtId="0" fontId="3" fillId="0" borderId="11" xfId="33" applyNumberFormat="1" applyFont="1" applyBorder="1" applyAlignment="1">
      <alignment horizontal="center"/>
    </xf>
    <xf numFmtId="0" fontId="4" fillId="0" borderId="13" xfId="33" applyNumberFormat="1" applyFont="1" applyBorder="1" applyAlignment="1">
      <alignment horizontal="left" wrapText="1"/>
    </xf>
    <xf numFmtId="0" fontId="4" fillId="0" borderId="13" xfId="33" applyNumberFormat="1" applyFont="1" applyBorder="1" applyAlignment="1">
      <alignment horizontal="center"/>
    </xf>
    <xf numFmtId="165" fontId="4" fillId="5" borderId="13" xfId="1084" applyFont="1" applyFill="1" applyBorder="1" applyAlignment="1">
      <alignment horizontal="right"/>
    </xf>
    <xf numFmtId="4" fontId="2" fillId="0" borderId="13" xfId="33" applyNumberFormat="1" applyFont="1" applyFill="1" applyBorder="1" applyAlignment="1">
      <alignment horizontal="right"/>
    </xf>
    <xf numFmtId="0" fontId="3" fillId="0" borderId="30" xfId="33" applyNumberFormat="1" applyFont="1" applyBorder="1" applyAlignment="1">
      <alignment horizontal="center"/>
    </xf>
    <xf numFmtId="0" fontId="4" fillId="0" borderId="21" xfId="33" applyNumberFormat="1" applyFont="1" applyBorder="1" applyAlignment="1">
      <alignment horizontal="left" wrapText="1"/>
    </xf>
    <xf numFmtId="0" fontId="4" fillId="0" borderId="21" xfId="33" applyNumberFormat="1" applyFont="1" applyBorder="1" applyAlignment="1">
      <alignment horizontal="center"/>
    </xf>
    <xf numFmtId="165" fontId="4" fillId="5" borderId="21" xfId="1084" applyFont="1" applyFill="1" applyBorder="1" applyAlignment="1">
      <alignment horizontal="right"/>
    </xf>
    <xf numFmtId="4" fontId="2" fillId="0" borderId="21" xfId="33" applyNumberFormat="1" applyFont="1" applyFill="1" applyBorder="1" applyAlignment="1">
      <alignment horizontal="right"/>
    </xf>
    <xf numFmtId="0" fontId="5" fillId="0" borderId="0" xfId="33" applyFont="1" applyAlignment="1">
      <alignment horizontal="center" vertical="center"/>
    </xf>
    <xf numFmtId="0" fontId="5" fillId="0" borderId="0" xfId="33" applyFont="1" applyAlignment="1">
      <alignment vertical="center" wrapText="1"/>
    </xf>
    <xf numFmtId="4" fontId="5" fillId="0" borderId="0" xfId="33" applyNumberFormat="1" applyFont="1" applyAlignment="1">
      <alignment horizontal="center" vertical="center"/>
    </xf>
    <xf numFmtId="10" fontId="18" fillId="0" borderId="0" xfId="691" applyNumberFormat="1" applyFont="1" applyAlignment="1">
      <alignment vertical="center"/>
    </xf>
    <xf numFmtId="4" fontId="5" fillId="0" borderId="0" xfId="33" applyNumberFormat="1" applyFont="1" applyAlignment="1">
      <alignment vertical="center"/>
    </xf>
    <xf numFmtId="0" fontId="5" fillId="50" borderId="5" xfId="33" applyFont="1" applyFill="1" applyBorder="1" applyAlignment="1"/>
    <xf numFmtId="0" fontId="1" fillId="50" borderId="7" xfId="33" applyFill="1" applyBorder="1" applyAlignment="1"/>
    <xf numFmtId="14" fontId="5" fillId="50" borderId="7" xfId="33" applyNumberFormat="1" applyFont="1" applyFill="1" applyBorder="1" applyAlignment="1">
      <alignment horizontal="right"/>
    </xf>
    <xf numFmtId="0" fontId="1" fillId="50" borderId="6" xfId="33" applyFill="1" applyBorder="1" applyAlignment="1"/>
    <xf numFmtId="4" fontId="18" fillId="2" borderId="38" xfId="33" applyNumberFormat="1" applyFont="1" applyFill="1" applyBorder="1" applyAlignment="1">
      <alignment horizontal="center"/>
    </xf>
    <xf numFmtId="49" fontId="18" fillId="5" borderId="82" xfId="33" applyNumberFormat="1" applyFont="1" applyFill="1" applyBorder="1" applyAlignment="1">
      <alignment horizontal="center" wrapText="1"/>
    </xf>
    <xf numFmtId="0" fontId="5" fillId="0" borderId="34" xfId="33" applyFont="1" applyBorder="1" applyAlignment="1">
      <alignment wrapText="1"/>
    </xf>
    <xf numFmtId="189" fontId="5" fillId="50" borderId="34" xfId="996" applyNumberFormat="1" applyFont="1" applyFill="1" applyBorder="1" applyAlignment="1">
      <alignment horizontal="left"/>
    </xf>
    <xf numFmtId="189" fontId="112" fillId="51" borderId="34" xfId="685" applyNumberFormat="1" applyFont="1" applyFill="1" applyBorder="1" applyAlignment="1">
      <alignment horizontal="left" vertical="center" wrapText="1"/>
    </xf>
    <xf numFmtId="189" fontId="5" fillId="12" borderId="34" xfId="996" applyNumberFormat="1" applyFont="1" applyFill="1" applyBorder="1" applyAlignment="1">
      <alignment horizontal="left"/>
    </xf>
    <xf numFmtId="164" fontId="18" fillId="5" borderId="12" xfId="996" applyFont="1" applyFill="1" applyBorder="1" applyAlignment="1">
      <alignment horizontal="left"/>
    </xf>
    <xf numFmtId="49" fontId="18" fillId="5" borderId="11" xfId="33" applyNumberFormat="1" applyFont="1" applyFill="1" applyBorder="1" applyAlignment="1">
      <alignment horizontal="center" wrapText="1"/>
    </xf>
    <xf numFmtId="0" fontId="5" fillId="0" borderId="25" xfId="33" applyFont="1" applyBorder="1" applyAlignment="1">
      <alignment wrapText="1"/>
    </xf>
    <xf numFmtId="189" fontId="5" fillId="50" borderId="25" xfId="996" applyNumberFormat="1" applyFont="1" applyFill="1" applyBorder="1" applyAlignment="1">
      <alignment horizontal="left"/>
    </xf>
    <xf numFmtId="189" fontId="112" fillId="51" borderId="13" xfId="685" applyNumberFormat="1" applyFont="1" applyFill="1" applyBorder="1" applyAlignment="1">
      <alignment horizontal="left" vertical="center" wrapText="1"/>
    </xf>
    <xf numFmtId="189" fontId="5" fillId="12" borderId="13" xfId="996" applyNumberFormat="1" applyFont="1" applyFill="1" applyBorder="1" applyAlignment="1">
      <alignment horizontal="left"/>
    </xf>
    <xf numFmtId="49" fontId="18" fillId="5" borderId="65" xfId="33" applyNumberFormat="1" applyFont="1" applyFill="1" applyBorder="1" applyAlignment="1">
      <alignment horizontal="center" wrapText="1"/>
    </xf>
    <xf numFmtId="189" fontId="112" fillId="51" borderId="25" xfId="685" applyNumberFormat="1" applyFont="1" applyFill="1" applyBorder="1" applyAlignment="1">
      <alignment horizontal="left" vertical="center" wrapText="1"/>
    </xf>
    <xf numFmtId="189" fontId="5" fillId="12" borderId="25" xfId="996" applyNumberFormat="1" applyFont="1" applyFill="1" applyBorder="1" applyAlignment="1">
      <alignment horizontal="left"/>
    </xf>
    <xf numFmtId="49" fontId="18" fillId="5" borderId="30" xfId="33" applyNumberFormat="1" applyFont="1" applyFill="1" applyBorder="1" applyAlignment="1">
      <alignment horizontal="center" wrapText="1"/>
    </xf>
    <xf numFmtId="0" fontId="5" fillId="0" borderId="67" xfId="33" applyFont="1" applyBorder="1" applyAlignment="1">
      <alignment wrapText="1"/>
    </xf>
    <xf numFmtId="189" fontId="5" fillId="50" borderId="21" xfId="996" applyNumberFormat="1" applyFont="1" applyFill="1" applyBorder="1" applyAlignment="1">
      <alignment horizontal="left"/>
    </xf>
    <xf numFmtId="189" fontId="112" fillId="51" borderId="21" xfId="685" applyNumberFormat="1" applyFont="1" applyFill="1" applyBorder="1" applyAlignment="1">
      <alignment horizontal="left" vertical="center" wrapText="1"/>
    </xf>
    <xf numFmtId="189" fontId="5" fillId="12" borderId="21" xfId="996" applyNumberFormat="1" applyFont="1" applyFill="1" applyBorder="1" applyAlignment="1">
      <alignment horizontal="left"/>
    </xf>
    <xf numFmtId="164" fontId="18" fillId="5" borderId="31" xfId="996" applyFont="1" applyFill="1" applyBorder="1" applyAlignment="1">
      <alignment horizontal="left"/>
    </xf>
    <xf numFmtId="0" fontId="5" fillId="0" borderId="0" xfId="33" applyFont="1" applyBorder="1" applyAlignment="1">
      <alignment vertical="center" wrapText="1"/>
    </xf>
    <xf numFmtId="0" fontId="28" fillId="5" borderId="0" xfId="845" applyFont="1" applyFill="1" applyBorder="1" applyAlignment="1">
      <alignment horizontal="center" vertical="center"/>
    </xf>
    <xf numFmtId="0" fontId="28" fillId="5" borderId="0" xfId="845" applyFont="1" applyFill="1" applyBorder="1" applyAlignment="1">
      <alignment vertical="center"/>
    </xf>
    <xf numFmtId="165" fontId="28" fillId="5" borderId="0" xfId="1084" applyFont="1" applyFill="1" applyBorder="1" applyAlignment="1">
      <alignment horizontal="right" vertical="center"/>
    </xf>
    <xf numFmtId="164" fontId="28" fillId="5" borderId="0" xfId="996" applyFont="1" applyFill="1" applyBorder="1" applyAlignment="1">
      <alignment horizontal="right" vertical="center"/>
    </xf>
    <xf numFmtId="189" fontId="5" fillId="51" borderId="34" xfId="996" applyNumberFormat="1" applyFont="1" applyFill="1" applyBorder="1" applyAlignment="1">
      <alignment horizontal="left"/>
    </xf>
    <xf numFmtId="189" fontId="5" fillId="51" borderId="25" xfId="996" applyNumberFormat="1" applyFont="1" applyFill="1" applyBorder="1" applyAlignment="1">
      <alignment horizontal="left"/>
    </xf>
    <xf numFmtId="189" fontId="5" fillId="51" borderId="21" xfId="996" applyNumberFormat="1" applyFont="1" applyFill="1" applyBorder="1" applyAlignment="1">
      <alignment horizontal="left"/>
    </xf>
    <xf numFmtId="0" fontId="18" fillId="2" borderId="2" xfId="33" applyFont="1" applyFill="1" applyBorder="1" applyAlignment="1">
      <alignment horizontal="center" vertical="center"/>
    </xf>
    <xf numFmtId="0" fontId="18" fillId="2" borderId="35" xfId="33" applyFont="1" applyFill="1" applyBorder="1" applyAlignment="1">
      <alignment vertical="center"/>
    </xf>
    <xf numFmtId="0" fontId="18" fillId="2" borderId="7" xfId="33" applyFont="1" applyFill="1" applyBorder="1" applyAlignment="1">
      <alignment vertical="center"/>
    </xf>
    <xf numFmtId="0" fontId="18" fillId="2" borderId="36" xfId="33" applyFont="1" applyFill="1" applyBorder="1" applyAlignment="1">
      <alignment vertical="center"/>
    </xf>
    <xf numFmtId="4" fontId="18" fillId="2" borderId="4" xfId="33" applyNumberFormat="1" applyFont="1" applyFill="1" applyBorder="1" applyAlignment="1">
      <alignment horizontal="center" vertical="center"/>
    </xf>
    <xf numFmtId="0" fontId="18" fillId="0" borderId="85" xfId="845" applyFont="1" applyFill="1" applyBorder="1" applyAlignment="1">
      <alignment horizontal="center" vertical="center" wrapText="1"/>
    </xf>
    <xf numFmtId="0" fontId="18" fillId="5" borderId="81" xfId="33" applyFont="1" applyFill="1" applyBorder="1" applyAlignment="1">
      <alignment horizontal="center" vertical="center"/>
    </xf>
    <xf numFmtId="0" fontId="18" fillId="5" borderId="81" xfId="33" applyFont="1" applyFill="1" applyBorder="1" applyAlignment="1">
      <alignment horizontal="center" vertical="center" wrapText="1"/>
    </xf>
    <xf numFmtId="4" fontId="18" fillId="5" borderId="86" xfId="33" applyNumberFormat="1" applyFont="1" applyFill="1" applyBorder="1" applyAlignment="1">
      <alignment horizontal="center" vertical="center" wrapText="1"/>
    </xf>
    <xf numFmtId="49" fontId="18" fillId="0" borderId="32" xfId="33" applyNumberFormat="1" applyFont="1" applyBorder="1" applyAlignment="1">
      <alignment horizontal="center"/>
    </xf>
    <xf numFmtId="49" fontId="5" fillId="0" borderId="34" xfId="33" applyNumberFormat="1" applyFont="1" applyBorder="1" applyAlignment="1">
      <alignment horizontal="left" wrapText="1"/>
    </xf>
    <xf numFmtId="0" fontId="5" fillId="0" borderId="34" xfId="33" applyFont="1" applyBorder="1" applyAlignment="1">
      <alignment horizontal="center"/>
    </xf>
    <xf numFmtId="2" fontId="1" fillId="5" borderId="34" xfId="33" applyNumberFormat="1" applyFill="1" applyBorder="1" applyAlignment="1">
      <alignment horizontal="right"/>
    </xf>
    <xf numFmtId="2" fontId="112" fillId="0" borderId="34" xfId="33" applyNumberFormat="1" applyFont="1" applyFill="1" applyBorder="1" applyAlignment="1">
      <alignment horizontal="right"/>
    </xf>
    <xf numFmtId="165" fontId="5" fillId="0" borderId="12" xfId="1084" applyFont="1" applyFill="1" applyBorder="1" applyAlignment="1">
      <alignment horizontal="left"/>
    </xf>
    <xf numFmtId="49" fontId="18" fillId="0" borderId="30" xfId="33" applyNumberFormat="1" applyFont="1" applyBorder="1" applyAlignment="1">
      <alignment horizontal="center"/>
    </xf>
    <xf numFmtId="0" fontId="5" fillId="0" borderId="21" xfId="33" applyFont="1" applyFill="1" applyBorder="1" applyAlignment="1">
      <alignment horizontal="left" wrapText="1"/>
    </xf>
    <xf numFmtId="4" fontId="5" fillId="0" borderId="21" xfId="33" applyNumberFormat="1" applyFont="1" applyFill="1" applyBorder="1" applyAlignment="1">
      <alignment horizontal="center"/>
    </xf>
    <xf numFmtId="2" fontId="1" fillId="5" borderId="21" xfId="33" applyNumberFormat="1" applyFill="1" applyBorder="1" applyAlignment="1">
      <alignment horizontal="right"/>
    </xf>
    <xf numFmtId="4" fontId="3" fillId="12" borderId="6" xfId="996" applyNumberFormat="1" applyFont="1" applyFill="1" applyBorder="1" applyAlignment="1">
      <alignment horizontal="right" vertical="center"/>
    </xf>
    <xf numFmtId="0" fontId="18" fillId="2" borderId="35" xfId="33" applyFont="1" applyFill="1" applyBorder="1" applyAlignment="1">
      <alignment vertical="center" wrapText="1"/>
    </xf>
    <xf numFmtId="49" fontId="18" fillId="0" borderId="11" xfId="33" applyNumberFormat="1" applyFont="1" applyBorder="1" applyAlignment="1">
      <alignment horizontal="center"/>
    </xf>
    <xf numFmtId="0" fontId="5" fillId="0" borderId="13" xfId="33" applyFont="1" applyFill="1" applyBorder="1" applyAlignment="1">
      <alignment horizontal="left" wrapText="1"/>
    </xf>
    <xf numFmtId="4" fontId="5" fillId="0" borderId="13" xfId="33" applyNumberFormat="1" applyFont="1" applyFill="1" applyBorder="1" applyAlignment="1">
      <alignment horizontal="center"/>
    </xf>
    <xf numFmtId="2" fontId="1" fillId="5" borderId="13" xfId="33" applyNumberFormat="1" applyFill="1" applyBorder="1" applyAlignment="1">
      <alignment horizontal="right"/>
    </xf>
    <xf numFmtId="49" fontId="18" fillId="0" borderId="85" xfId="33" applyNumberFormat="1" applyFont="1" applyBorder="1" applyAlignment="1">
      <alignment horizontal="center"/>
    </xf>
    <xf numFmtId="0" fontId="5" fillId="0" borderId="81" xfId="33" applyFont="1" applyFill="1" applyBorder="1" applyAlignment="1">
      <alignment horizontal="left" wrapText="1"/>
    </xf>
    <xf numFmtId="4" fontId="5" fillId="0" borderId="81" xfId="33" applyNumberFormat="1" applyFont="1" applyFill="1" applyBorder="1" applyAlignment="1">
      <alignment horizontal="center"/>
    </xf>
    <xf numFmtId="2" fontId="1" fillId="5" borderId="81" xfId="33" applyNumberFormat="1" applyFill="1" applyBorder="1" applyAlignment="1">
      <alignment horizontal="right"/>
    </xf>
    <xf numFmtId="165" fontId="5" fillId="0" borderId="39" xfId="1084" applyFont="1" applyFill="1" applyBorder="1" applyAlignment="1">
      <alignment horizontal="left"/>
    </xf>
    <xf numFmtId="0" fontId="5" fillId="0" borderId="0" xfId="646" applyFont="1" applyBorder="1" applyAlignment="1">
      <alignment vertical="center"/>
    </xf>
    <xf numFmtId="0" fontId="5" fillId="0" borderId="0" xfId="646" applyFont="1" applyBorder="1" applyAlignment="1">
      <alignment vertical="center" wrapText="1"/>
    </xf>
    <xf numFmtId="0" fontId="11" fillId="7" borderId="98" xfId="845" applyFont="1" applyFill="1" applyBorder="1" applyAlignment="1">
      <alignment vertical="center" wrapText="1"/>
    </xf>
    <xf numFmtId="49" fontId="28" fillId="7" borderId="98" xfId="845" applyNumberFormat="1" applyFont="1" applyFill="1" applyBorder="1" applyAlignment="1">
      <alignment vertical="center" wrapText="1"/>
    </xf>
    <xf numFmtId="0" fontId="11" fillId="7" borderId="0" xfId="845" applyFont="1" applyFill="1" applyBorder="1" applyAlignment="1">
      <alignment vertical="center" wrapText="1"/>
    </xf>
    <xf numFmtId="0" fontId="5" fillId="0" borderId="0" xfId="845"/>
    <xf numFmtId="49" fontId="28" fillId="5" borderId="0" xfId="845" applyNumberFormat="1" applyFont="1" applyFill="1" applyBorder="1" applyAlignment="1">
      <alignment vertical="center" wrapText="1"/>
    </xf>
    <xf numFmtId="0" fontId="11" fillId="5" borderId="0" xfId="845" applyFont="1" applyFill="1" applyBorder="1" applyAlignment="1">
      <alignment vertical="center" wrapText="1"/>
    </xf>
    <xf numFmtId="0" fontId="18" fillId="2" borderId="32" xfId="33" applyFont="1" applyFill="1" applyBorder="1" applyAlignment="1">
      <alignment horizontal="center" vertical="center"/>
    </xf>
    <xf numFmtId="0" fontId="18" fillId="2" borderId="34" xfId="33" applyFont="1" applyFill="1" applyBorder="1" applyAlignment="1">
      <alignment vertical="center" wrapText="1"/>
    </xf>
    <xf numFmtId="0" fontId="18" fillId="2" borderId="34" xfId="33" applyFont="1" applyFill="1" applyBorder="1" applyAlignment="1">
      <alignment vertical="center"/>
    </xf>
    <xf numFmtId="4" fontId="18" fillId="2" borderId="33" xfId="33" applyNumberFormat="1" applyFont="1" applyFill="1" applyBorder="1" applyAlignment="1">
      <alignment horizontal="center" vertical="center"/>
    </xf>
    <xf numFmtId="0" fontId="18" fillId="0" borderId="11" xfId="845" applyFont="1" applyFill="1" applyBorder="1" applyAlignment="1">
      <alignment horizontal="center" vertical="center" wrapText="1"/>
    </xf>
    <xf numFmtId="0" fontId="18" fillId="5" borderId="13" xfId="33" applyFont="1" applyFill="1" applyBorder="1" applyAlignment="1">
      <alignment horizontal="center" vertical="center"/>
    </xf>
    <xf numFmtId="0" fontId="18" fillId="5" borderId="13" xfId="33" applyFont="1" applyFill="1" applyBorder="1" applyAlignment="1">
      <alignment horizontal="center" vertical="center" wrapText="1"/>
    </xf>
    <xf numFmtId="4" fontId="18" fillId="5" borderId="12" xfId="33" applyNumberFormat="1" applyFont="1" applyFill="1" applyBorder="1" applyAlignment="1">
      <alignment horizontal="center" vertical="center" wrapText="1"/>
    </xf>
    <xf numFmtId="0" fontId="18" fillId="0" borderId="11" xfId="33" applyNumberFormat="1" applyFont="1" applyBorder="1" applyAlignment="1">
      <alignment horizontal="center"/>
    </xf>
    <xf numFmtId="0" fontId="5" fillId="0" borderId="13" xfId="33" applyNumberFormat="1" applyFont="1" applyBorder="1" applyAlignment="1">
      <alignment horizontal="left" wrapText="1"/>
    </xf>
    <xf numFmtId="0" fontId="5" fillId="0" borderId="13" xfId="33" applyNumberFormat="1" applyFont="1" applyBorder="1" applyAlignment="1">
      <alignment horizontal="center"/>
    </xf>
    <xf numFmtId="165" fontId="5" fillId="5" borderId="13" xfId="1084" applyFont="1" applyFill="1" applyBorder="1" applyAlignment="1">
      <alignment horizontal="right"/>
    </xf>
    <xf numFmtId="4" fontId="112" fillId="0" borderId="13" xfId="33" applyNumberFormat="1" applyFont="1" applyFill="1" applyBorder="1" applyAlignment="1">
      <alignment horizontal="right"/>
    </xf>
    <xf numFmtId="0" fontId="5" fillId="0" borderId="13" xfId="33" applyNumberFormat="1" applyFont="1" applyFill="1" applyBorder="1" applyAlignment="1">
      <alignment horizontal="left" wrapText="1"/>
    </xf>
    <xf numFmtId="0" fontId="5" fillId="0" borderId="13" xfId="33" applyNumberFormat="1" applyFont="1" applyFill="1" applyBorder="1" applyAlignment="1">
      <alignment horizontal="center"/>
    </xf>
    <xf numFmtId="4" fontId="1" fillId="5" borderId="13" xfId="33" applyNumberFormat="1" applyFill="1" applyBorder="1" applyAlignment="1">
      <alignment horizontal="right"/>
    </xf>
    <xf numFmtId="0" fontId="18" fillId="0" borderId="30" xfId="33" applyNumberFormat="1" applyFont="1" applyBorder="1" applyAlignment="1">
      <alignment horizontal="center"/>
    </xf>
    <xf numFmtId="0" fontId="5" fillId="0" borderId="21" xfId="33" applyNumberFormat="1" applyFont="1" applyFill="1" applyBorder="1" applyAlignment="1">
      <alignment horizontal="left" wrapText="1"/>
    </xf>
    <xf numFmtId="0" fontId="5" fillId="0" borderId="21" xfId="33" applyNumberFormat="1" applyFont="1" applyBorder="1" applyAlignment="1">
      <alignment horizontal="center"/>
    </xf>
    <xf numFmtId="165" fontId="5" fillId="5" borderId="21" xfId="1084" applyFont="1" applyFill="1" applyBorder="1" applyAlignment="1">
      <alignment horizontal="right"/>
    </xf>
    <xf numFmtId="4" fontId="1" fillId="5" borderId="21" xfId="33" applyNumberFormat="1" applyFill="1" applyBorder="1" applyAlignment="1">
      <alignment horizontal="right"/>
    </xf>
    <xf numFmtId="165" fontId="5" fillId="0" borderId="31" xfId="1084" applyFont="1" applyFill="1" applyBorder="1" applyAlignment="1">
      <alignment horizontal="left"/>
    </xf>
    <xf numFmtId="165" fontId="4" fillId="0" borderId="12" xfId="637" applyFont="1" applyFill="1" applyBorder="1" applyAlignment="1">
      <alignment horizontal="left"/>
    </xf>
    <xf numFmtId="165" fontId="4" fillId="0" borderId="31" xfId="637" applyFont="1" applyFill="1" applyBorder="1" applyAlignment="1">
      <alignment horizontal="left"/>
    </xf>
    <xf numFmtId="4" fontId="3" fillId="2" borderId="33" xfId="720" applyNumberFormat="1" applyFont="1" applyFill="1" applyBorder="1" applyAlignment="1">
      <alignment horizontal="center" vertical="center"/>
    </xf>
    <xf numFmtId="0" fontId="2" fillId="0" borderId="13" xfId="0" applyFont="1" applyFill="1" applyBorder="1"/>
    <xf numFmtId="0" fontId="4" fillId="11" borderId="85" xfId="0" applyFont="1" applyFill="1" applyBorder="1" applyAlignment="1">
      <alignment horizontal="center" vertical="center"/>
    </xf>
    <xf numFmtId="0" fontId="3" fillId="11" borderId="81" xfId="0" applyFont="1" applyFill="1" applyBorder="1" applyAlignment="1">
      <alignment horizontal="center" vertical="center"/>
    </xf>
    <xf numFmtId="4" fontId="3" fillId="11" borderId="81" xfId="0" applyNumberFormat="1" applyFont="1" applyFill="1" applyBorder="1" applyAlignment="1">
      <alignment vertical="center" wrapText="1"/>
    </xf>
    <xf numFmtId="4" fontId="4" fillId="11" borderId="81" xfId="0" applyNumberFormat="1" applyFont="1" applyFill="1" applyBorder="1" applyAlignment="1">
      <alignment horizontal="center" vertical="center"/>
    </xf>
    <xf numFmtId="10" fontId="3" fillId="11" borderId="81" xfId="639" applyNumberFormat="1" applyFont="1" applyFill="1" applyBorder="1" applyAlignment="1">
      <alignment vertical="center"/>
    </xf>
    <xf numFmtId="4" fontId="4" fillId="11" borderId="86" xfId="0" applyNumberFormat="1" applyFont="1" applyFill="1" applyBorder="1" applyAlignment="1">
      <alignment vertical="center"/>
    </xf>
    <xf numFmtId="0" fontId="2" fillId="0" borderId="1" xfId="0" applyFont="1" applyBorder="1"/>
    <xf numFmtId="14" fontId="2" fillId="0" borderId="30" xfId="0" applyNumberFormat="1" applyFont="1" applyBorder="1" applyAlignment="1">
      <alignment horizontal="center" vertical="center"/>
    </xf>
    <xf numFmtId="0" fontId="2" fillId="0" borderId="21" xfId="0" applyFont="1" applyBorder="1" applyAlignment="1">
      <alignment horizontal="center" vertical="center"/>
    </xf>
    <xf numFmtId="4" fontId="2" fillId="0" borderId="21" xfId="0" applyNumberFormat="1" applyFont="1" applyFill="1" applyBorder="1" applyAlignment="1">
      <alignment vertical="center" wrapText="1"/>
    </xf>
    <xf numFmtId="4" fontId="2" fillId="0" borderId="21" xfId="0" applyNumberFormat="1" applyFont="1" applyBorder="1" applyAlignment="1">
      <alignment vertical="center" wrapText="1"/>
    </xf>
    <xf numFmtId="10" fontId="2" fillId="0" borderId="21" xfId="639" applyNumberFormat="1" applyFont="1" applyBorder="1" applyAlignment="1">
      <alignment vertical="center"/>
    </xf>
    <xf numFmtId="4" fontId="4" fillId="0" borderId="31" xfId="127" applyNumberFormat="1" applyFont="1" applyBorder="1" applyAlignment="1">
      <alignment vertical="center" wrapText="1"/>
    </xf>
    <xf numFmtId="0" fontId="3" fillId="4" borderId="34" xfId="23" applyFont="1" applyFill="1" applyBorder="1" applyAlignment="1">
      <alignment vertical="center" wrapText="1"/>
    </xf>
    <xf numFmtId="0" fontId="11" fillId="53" borderId="5" xfId="33" applyFont="1" applyFill="1" applyBorder="1" applyAlignment="1">
      <alignment horizontal="center" vertical="center"/>
    </xf>
    <xf numFmtId="0" fontId="11" fillId="53" borderId="7" xfId="33" applyFont="1" applyFill="1" applyBorder="1" applyAlignment="1">
      <alignment vertical="center" wrapText="1"/>
    </xf>
    <xf numFmtId="0" fontId="11" fillId="53" borderId="7" xfId="33" applyFont="1" applyFill="1" applyBorder="1" applyAlignment="1">
      <alignment horizontal="center" vertical="center"/>
    </xf>
    <xf numFmtId="4" fontId="11" fillId="53" borderId="7" xfId="33" applyNumberFormat="1" applyFont="1" applyFill="1" applyBorder="1" applyAlignment="1">
      <alignment vertical="center"/>
    </xf>
    <xf numFmtId="4" fontId="11" fillId="53" borderId="6" xfId="33" applyNumberFormat="1" applyFont="1" applyFill="1" applyBorder="1" applyAlignment="1">
      <alignment vertical="center"/>
    </xf>
    <xf numFmtId="0" fontId="3" fillId="0" borderId="18" xfId="33" applyFont="1" applyFill="1" applyBorder="1" applyAlignment="1">
      <alignment vertical="center"/>
    </xf>
    <xf numFmtId="0" fontId="3" fillId="0" borderId="0" xfId="33" applyNumberFormat="1" applyFont="1" applyBorder="1" applyAlignment="1">
      <alignment horizontal="left" vertical="center"/>
    </xf>
    <xf numFmtId="10" fontId="4" fillId="0" borderId="0" xfId="33" applyNumberFormat="1" applyFont="1" applyFill="1" applyBorder="1" applyAlignment="1">
      <alignment horizontal="left" vertical="center"/>
    </xf>
    <xf numFmtId="10" fontId="4" fillId="0" borderId="19" xfId="691" applyNumberFormat="1" applyFont="1" applyFill="1" applyBorder="1" applyAlignment="1">
      <alignment horizontal="right" vertical="center" wrapText="1"/>
    </xf>
    <xf numFmtId="0" fontId="3" fillId="0" borderId="8" xfId="33" applyNumberFormat="1" applyFont="1" applyFill="1" applyBorder="1" applyAlignment="1">
      <alignment vertical="center"/>
    </xf>
    <xf numFmtId="0" fontId="3" fillId="0" borderId="9" xfId="33" applyNumberFormat="1" applyFont="1" applyFill="1" applyBorder="1" applyAlignment="1">
      <alignment vertical="center"/>
    </xf>
    <xf numFmtId="0" fontId="3" fillId="0" borderId="9" xfId="33" applyNumberFormat="1" applyFont="1" applyFill="1" applyBorder="1" applyAlignment="1">
      <alignment horizontal="left" vertical="center"/>
    </xf>
    <xf numFmtId="0" fontId="3" fillId="0" borderId="10" xfId="33" applyNumberFormat="1" applyFont="1" applyFill="1" applyBorder="1" applyAlignment="1">
      <alignment vertical="center"/>
    </xf>
    <xf numFmtId="0" fontId="11" fillId="54" borderId="8" xfId="33" applyFont="1" applyFill="1" applyBorder="1" applyAlignment="1">
      <alignment horizontal="center" vertical="center"/>
    </xf>
    <xf numFmtId="0" fontId="11" fillId="54" borderId="9" xfId="33" applyFont="1" applyFill="1" applyBorder="1" applyAlignment="1">
      <alignment vertical="center" wrapText="1"/>
    </xf>
    <xf numFmtId="0" fontId="11" fillId="54" borderId="9" xfId="33" applyFont="1" applyFill="1" applyBorder="1" applyAlignment="1">
      <alignment horizontal="center" vertical="center"/>
    </xf>
    <xf numFmtId="4" fontId="11" fillId="54" borderId="9" xfId="33" applyNumberFormat="1" applyFont="1" applyFill="1" applyBorder="1" applyAlignment="1">
      <alignment vertical="center"/>
    </xf>
    <xf numFmtId="4" fontId="11" fillId="54" borderId="10" xfId="33" applyNumberFormat="1" applyFont="1" applyFill="1" applyBorder="1" applyAlignment="1">
      <alignment vertical="center"/>
    </xf>
    <xf numFmtId="0" fontId="11" fillId="54" borderId="5" xfId="33" applyFont="1" applyFill="1" applyBorder="1" applyAlignment="1">
      <alignment horizontal="center" vertical="center"/>
    </xf>
    <xf numFmtId="0" fontId="11" fillId="54" borderId="7" xfId="33" applyFont="1" applyFill="1" applyBorder="1" applyAlignment="1">
      <alignment vertical="center" wrapText="1"/>
    </xf>
    <xf numFmtId="0" fontId="11" fillId="54" borderId="7" xfId="33" applyFont="1" applyFill="1" applyBorder="1" applyAlignment="1">
      <alignment horizontal="center" vertical="center"/>
    </xf>
    <xf numFmtId="4" fontId="11" fillId="54" borderId="7" xfId="33" applyNumberFormat="1" applyFont="1" applyFill="1" applyBorder="1" applyAlignment="1">
      <alignment vertical="center"/>
    </xf>
    <xf numFmtId="4" fontId="11" fillId="54" borderId="6" xfId="33" applyNumberFormat="1" applyFont="1" applyFill="1" applyBorder="1" applyAlignment="1">
      <alignment vertical="center"/>
    </xf>
    <xf numFmtId="0" fontId="4" fillId="11" borderId="5" xfId="33" applyFont="1" applyFill="1" applyBorder="1" applyAlignment="1"/>
    <xf numFmtId="0" fontId="4" fillId="11" borderId="7" xfId="33" applyFont="1" applyFill="1" applyBorder="1" applyAlignment="1">
      <alignment horizontal="center"/>
    </xf>
    <xf numFmtId="0" fontId="139" fillId="11" borderId="7" xfId="33" applyFont="1" applyFill="1" applyBorder="1" applyAlignment="1"/>
    <xf numFmtId="14" fontId="4" fillId="11" borderId="7" xfId="33" applyNumberFormat="1" applyFont="1" applyFill="1" applyBorder="1" applyAlignment="1">
      <alignment horizontal="right"/>
    </xf>
    <xf numFmtId="0" fontId="139" fillId="11" borderId="6" xfId="33" applyFont="1" applyFill="1" applyBorder="1" applyAlignment="1"/>
    <xf numFmtId="0" fontId="3" fillId="56" borderId="37" xfId="33" applyFont="1" applyFill="1" applyBorder="1" applyAlignment="1">
      <alignment horizontal="center"/>
    </xf>
    <xf numFmtId="0" fontId="27" fillId="0" borderId="0" xfId="33" applyFont="1" applyAlignment="1">
      <alignment vertical="center"/>
    </xf>
    <xf numFmtId="49" fontId="3" fillId="14" borderId="13" xfId="33" applyNumberFormat="1" applyFont="1" applyFill="1" applyBorder="1" applyAlignment="1">
      <alignment horizontal="center" wrapText="1"/>
    </xf>
    <xf numFmtId="0" fontId="11" fillId="0" borderId="0" xfId="640" applyFont="1" applyAlignment="1">
      <alignment vertical="center"/>
    </xf>
    <xf numFmtId="0" fontId="11" fillId="0" borderId="0" xfId="640" applyFont="1" applyBorder="1"/>
    <xf numFmtId="49" fontId="11" fillId="0" borderId="0" xfId="640" applyNumberFormat="1" applyFont="1" applyBorder="1" applyAlignment="1">
      <alignment horizontal="center"/>
    </xf>
    <xf numFmtId="0" fontId="3" fillId="11" borderId="32" xfId="640" applyFont="1" applyFill="1" applyBorder="1" applyAlignment="1">
      <alignment horizontal="center" vertical="center"/>
    </xf>
    <xf numFmtId="0" fontId="3" fillId="11" borderId="34" xfId="640" applyFont="1" applyFill="1" applyBorder="1" applyAlignment="1">
      <alignment horizontal="center" vertical="center" wrapText="1"/>
    </xf>
    <xf numFmtId="0" fontId="3" fillId="0" borderId="11" xfId="640" applyFont="1" applyBorder="1" applyAlignment="1">
      <alignment horizontal="center" vertical="center"/>
    </xf>
    <xf numFmtId="0" fontId="3" fillId="0" borderId="13" xfId="640" applyFont="1" applyBorder="1" applyAlignment="1">
      <alignment horizontal="center" vertical="center"/>
    </xf>
    <xf numFmtId="4" fontId="3" fillId="0" borderId="12" xfId="640" applyNumberFormat="1" applyFont="1" applyBorder="1" applyAlignment="1">
      <alignment horizontal="center" vertical="center"/>
    </xf>
    <xf numFmtId="0" fontId="4" fillId="11" borderId="30" xfId="640" applyFont="1" applyFill="1" applyBorder="1" applyAlignment="1">
      <alignment horizontal="center" vertical="center"/>
    </xf>
    <xf numFmtId="0" fontId="3" fillId="11" borderId="21" xfId="640" applyFont="1" applyFill="1" applyBorder="1" applyAlignment="1">
      <alignment horizontal="center" vertical="center"/>
    </xf>
    <xf numFmtId="0" fontId="3" fillId="56" borderId="32" xfId="33" applyFont="1" applyFill="1" applyBorder="1" applyAlignment="1">
      <alignment horizontal="center" vertical="center"/>
    </xf>
    <xf numFmtId="0" fontId="3" fillId="56" borderId="34" xfId="33" applyFont="1" applyFill="1" applyBorder="1" applyAlignment="1">
      <alignment vertical="center"/>
    </xf>
    <xf numFmtId="4" fontId="3" fillId="56" borderId="33" xfId="33" applyNumberFormat="1" applyFont="1" applyFill="1" applyBorder="1" applyAlignment="1">
      <alignment horizontal="center" vertical="center"/>
    </xf>
    <xf numFmtId="0" fontId="3" fillId="14" borderId="13" xfId="33" applyFont="1" applyFill="1" applyBorder="1" applyAlignment="1">
      <alignment horizontal="center" vertical="center"/>
    </xf>
    <xf numFmtId="0" fontId="3" fillId="14" borderId="13" xfId="33" applyFont="1" applyFill="1" applyBorder="1" applyAlignment="1">
      <alignment horizontal="center" vertical="center" wrapText="1"/>
    </xf>
    <xf numFmtId="4" fontId="3" fillId="14" borderId="12" xfId="33" applyNumberFormat="1" applyFont="1" applyFill="1" applyBorder="1" applyAlignment="1">
      <alignment horizontal="center" vertical="center" wrapText="1"/>
    </xf>
    <xf numFmtId="2" fontId="139" fillId="0" borderId="13" xfId="33" applyNumberFormat="1" applyFont="1" applyFill="1" applyBorder="1" applyAlignment="1">
      <alignment horizontal="right"/>
    </xf>
    <xf numFmtId="2" fontId="36" fillId="0" borderId="13" xfId="33" applyNumberFormat="1" applyFont="1" applyFill="1" applyBorder="1" applyAlignment="1">
      <alignment horizontal="right"/>
    </xf>
    <xf numFmtId="166" fontId="139" fillId="0" borderId="13" xfId="33" applyNumberFormat="1" applyFont="1" applyFill="1" applyBorder="1" applyAlignment="1">
      <alignment horizontal="right"/>
    </xf>
    <xf numFmtId="2" fontId="139" fillId="14" borderId="21" xfId="33" applyNumberFormat="1" applyFont="1" applyFill="1" applyBorder="1" applyAlignment="1">
      <alignment horizontal="right"/>
    </xf>
    <xf numFmtId="4" fontId="3" fillId="15" borderId="10" xfId="996" applyNumberFormat="1" applyFont="1" applyFill="1" applyBorder="1" applyAlignment="1">
      <alignment horizontal="right" vertical="center"/>
    </xf>
    <xf numFmtId="0" fontId="5" fillId="14" borderId="0" xfId="33" applyFont="1" applyFill="1"/>
    <xf numFmtId="0" fontId="5" fillId="14" borderId="0" xfId="33" applyFont="1" applyFill="1" applyAlignment="1">
      <alignment wrapText="1"/>
    </xf>
    <xf numFmtId="0" fontId="5" fillId="0" borderId="0" xfId="495" applyFont="1" applyAlignment="1">
      <alignment vertical="center"/>
    </xf>
    <xf numFmtId="0" fontId="3" fillId="5" borderId="13" xfId="495" applyFont="1" applyFill="1" applyBorder="1" applyAlignment="1">
      <alignment horizontal="center" vertical="center"/>
    </xf>
    <xf numFmtId="0" fontId="4" fillId="0" borderId="13" xfId="495" applyFont="1" applyFill="1" applyBorder="1" applyAlignment="1">
      <alignment horizontal="center"/>
    </xf>
    <xf numFmtId="0" fontId="11" fillId="0" borderId="0" xfId="495" applyFont="1" applyAlignment="1">
      <alignment vertical="center"/>
    </xf>
    <xf numFmtId="0" fontId="11" fillId="0" borderId="99" xfId="640" applyFont="1" applyBorder="1"/>
    <xf numFmtId="49" fontId="28" fillId="54" borderId="100" xfId="640" applyNumberFormat="1" applyFont="1" applyFill="1" applyBorder="1" applyAlignment="1">
      <alignment vertical="center" wrapText="1"/>
    </xf>
    <xf numFmtId="0" fontId="11" fillId="54" borderId="100" xfId="640" applyFont="1" applyFill="1" applyBorder="1" applyAlignment="1">
      <alignment vertical="center" wrapText="1"/>
    </xf>
    <xf numFmtId="49" fontId="28" fillId="14" borderId="0" xfId="640" applyNumberFormat="1" applyFont="1" applyFill="1" applyBorder="1" applyAlignment="1">
      <alignment vertical="center" wrapText="1"/>
    </xf>
    <xf numFmtId="0" fontId="11" fillId="14" borderId="0" xfId="640" applyFont="1" applyFill="1" applyBorder="1" applyAlignment="1">
      <alignment vertical="center" wrapText="1"/>
    </xf>
    <xf numFmtId="2" fontId="139" fillId="14" borderId="13" xfId="33" applyNumberFormat="1" applyFont="1" applyFill="1" applyBorder="1" applyAlignment="1">
      <alignment horizontal="right"/>
    </xf>
    <xf numFmtId="166" fontId="139" fillId="14" borderId="13" xfId="33" applyNumberFormat="1" applyFont="1" applyFill="1" applyBorder="1" applyAlignment="1">
      <alignment horizontal="right"/>
    </xf>
    <xf numFmtId="0" fontId="143" fillId="14" borderId="0" xfId="845" applyFont="1" applyFill="1" applyBorder="1" applyAlignment="1">
      <alignment horizontal="center" vertical="center"/>
    </xf>
    <xf numFmtId="0" fontId="18" fillId="56" borderId="32" xfId="33" applyFont="1" applyFill="1" applyBorder="1" applyAlignment="1">
      <alignment horizontal="center" vertical="center"/>
    </xf>
    <xf numFmtId="0" fontId="18" fillId="56" borderId="34" xfId="33" applyFont="1" applyFill="1" applyBorder="1" applyAlignment="1">
      <alignment vertical="center"/>
    </xf>
    <xf numFmtId="4" fontId="18" fillId="56" borderId="33" xfId="33" applyNumberFormat="1" applyFont="1" applyFill="1" applyBorder="1" applyAlignment="1">
      <alignment horizontal="center" vertical="center"/>
    </xf>
    <xf numFmtId="0" fontId="18" fillId="14" borderId="13" xfId="33" applyFont="1" applyFill="1" applyBorder="1" applyAlignment="1">
      <alignment horizontal="center" vertical="center"/>
    </xf>
    <xf numFmtId="0" fontId="18" fillId="14" borderId="13" xfId="33" applyFont="1" applyFill="1" applyBorder="1" applyAlignment="1">
      <alignment horizontal="center" vertical="center" wrapText="1"/>
    </xf>
    <xf numFmtId="4" fontId="18" fillId="14" borderId="12" xfId="33" applyNumberFormat="1" applyFont="1" applyFill="1" applyBorder="1" applyAlignment="1">
      <alignment horizontal="center" vertical="center" wrapText="1"/>
    </xf>
    <xf numFmtId="49" fontId="5" fillId="0" borderId="11" xfId="33" applyNumberFormat="1" applyFont="1" applyBorder="1" applyAlignment="1">
      <alignment horizontal="center"/>
    </xf>
    <xf numFmtId="164" fontId="1" fillId="0" borderId="13" xfId="33" applyNumberFormat="1" applyBorder="1" applyAlignment="1">
      <alignment horizontal="left" wrapText="1"/>
    </xf>
    <xf numFmtId="0" fontId="5" fillId="0" borderId="13" xfId="33" applyFont="1" applyBorder="1" applyAlignment="1">
      <alignment horizontal="center"/>
    </xf>
    <xf numFmtId="2" fontId="1" fillId="14" borderId="13" xfId="33" applyNumberFormat="1" applyFill="1" applyBorder="1" applyAlignment="1">
      <alignment horizontal="right"/>
    </xf>
    <xf numFmtId="2" fontId="38" fillId="0" borderId="13" xfId="33" applyNumberFormat="1" applyFont="1" applyFill="1" applyBorder="1" applyAlignment="1">
      <alignment horizontal="right"/>
    </xf>
    <xf numFmtId="165" fontId="5" fillId="0" borderId="12" xfId="637" applyFont="1" applyFill="1" applyBorder="1" applyAlignment="1">
      <alignment horizontal="left"/>
    </xf>
    <xf numFmtId="0" fontId="1" fillId="0" borderId="13" xfId="33" applyBorder="1" applyAlignment="1">
      <alignment horizontal="left" wrapText="1"/>
    </xf>
    <xf numFmtId="166" fontId="1" fillId="14" borderId="13" xfId="33" applyNumberFormat="1" applyFill="1" applyBorder="1" applyAlignment="1">
      <alignment horizontal="right"/>
    </xf>
    <xf numFmtId="49" fontId="5" fillId="0" borderId="30" xfId="33" applyNumberFormat="1" applyFont="1" applyBorder="1" applyAlignment="1">
      <alignment horizontal="center"/>
    </xf>
    <xf numFmtId="0" fontId="144" fillId="0" borderId="21" xfId="640" applyFont="1" applyBorder="1"/>
    <xf numFmtId="0" fontId="5" fillId="0" borderId="21" xfId="33" applyFont="1" applyFill="1" applyBorder="1" applyAlignment="1">
      <alignment horizontal="center"/>
    </xf>
    <xf numFmtId="2" fontId="1" fillId="14" borderId="21" xfId="33" applyNumberFormat="1" applyFill="1" applyBorder="1" applyAlignment="1">
      <alignment horizontal="right"/>
    </xf>
    <xf numFmtId="165" fontId="5" fillId="0" borderId="31" xfId="637" applyFont="1" applyFill="1" applyBorder="1" applyAlignment="1">
      <alignment horizontal="left"/>
    </xf>
    <xf numFmtId="49" fontId="37" fillId="0" borderId="0" xfId="640" applyNumberFormat="1" applyFont="1" applyBorder="1" applyAlignment="1">
      <alignment vertical="top"/>
    </xf>
    <xf numFmtId="0" fontId="3" fillId="56" borderId="32" xfId="33" applyFont="1" applyFill="1" applyBorder="1" applyAlignment="1">
      <alignment horizontal="center" vertical="center" wrapText="1"/>
    </xf>
    <xf numFmtId="0" fontId="3" fillId="56" borderId="34" xfId="33" applyFont="1" applyFill="1" applyBorder="1" applyAlignment="1">
      <alignment vertical="center" wrapText="1"/>
    </xf>
    <xf numFmtId="165" fontId="4" fillId="14" borderId="13" xfId="637" applyFont="1" applyFill="1" applyBorder="1" applyAlignment="1">
      <alignment horizontal="right"/>
    </xf>
    <xf numFmtId="4" fontId="36" fillId="0" borderId="13" xfId="33" applyNumberFormat="1" applyFont="1" applyFill="1" applyBorder="1" applyAlignment="1">
      <alignment horizontal="right"/>
    </xf>
    <xf numFmtId="0" fontId="0" fillId="0" borderId="20" xfId="0" applyBorder="1" applyAlignment="1">
      <alignment horizontal="left"/>
    </xf>
    <xf numFmtId="4" fontId="0" fillId="0" borderId="20" xfId="0" applyNumberFormat="1" applyBorder="1"/>
    <xf numFmtId="0" fontId="4" fillId="0" borderId="0" xfId="640" applyFont="1" applyAlignment="1">
      <alignment horizontal="center" vertical="center"/>
    </xf>
    <xf numFmtId="10" fontId="12" fillId="0" borderId="10" xfId="645" applyNumberFormat="1" applyFont="1" applyFill="1" applyBorder="1" applyAlignment="1">
      <alignment horizontal="center" vertical="center" wrapText="1"/>
    </xf>
    <xf numFmtId="0" fontId="16" fillId="0" borderId="17" xfId="640" applyNumberFormat="1" applyFont="1" applyFill="1" applyBorder="1" applyAlignment="1">
      <alignment horizontal="center" vertical="center" wrapText="1"/>
    </xf>
    <xf numFmtId="0" fontId="4" fillId="0" borderId="11" xfId="676" applyNumberFormat="1" applyFont="1" applyFill="1" applyBorder="1" applyAlignment="1">
      <alignment horizontal="center" vertical="center"/>
    </xf>
    <xf numFmtId="166" fontId="4" fillId="0" borderId="13" xfId="676" applyNumberFormat="1" applyFont="1" applyFill="1" applyBorder="1" applyAlignment="1">
      <alignment horizontal="right" vertical="center"/>
    </xf>
    <xf numFmtId="2" fontId="4" fillId="0" borderId="13" xfId="676" applyNumberFormat="1" applyFont="1" applyFill="1" applyBorder="1" applyAlignment="1">
      <alignment horizontal="right" vertical="center"/>
    </xf>
    <xf numFmtId="0" fontId="4" fillId="0" borderId="30" xfId="676" applyNumberFormat="1" applyFont="1" applyFill="1" applyBorder="1" applyAlignment="1">
      <alignment horizontal="center" vertical="center"/>
    </xf>
    <xf numFmtId="2" fontId="4" fillId="0" borderId="21" xfId="676" applyNumberFormat="1" applyFont="1" applyFill="1" applyBorder="1" applyAlignment="1">
      <alignment horizontal="right" vertical="center"/>
    </xf>
    <xf numFmtId="0" fontId="4" fillId="0" borderId="0" xfId="640" applyNumberFormat="1" applyFont="1" applyFill="1" applyBorder="1" applyAlignment="1"/>
    <xf numFmtId="0" fontId="140" fillId="0" borderId="0" xfId="640" applyFont="1"/>
    <xf numFmtId="0" fontId="99" fillId="0" borderId="0" xfId="23" applyFont="1" applyAlignment="1">
      <alignment vertical="center"/>
    </xf>
    <xf numFmtId="0" fontId="99" fillId="0" borderId="0" xfId="640" applyFont="1"/>
    <xf numFmtId="14" fontId="2" fillId="0" borderId="13" xfId="0" applyNumberFormat="1" applyFont="1" applyFill="1" applyBorder="1" applyAlignment="1">
      <alignment vertical="center"/>
    </xf>
    <xf numFmtId="0" fontId="0" fillId="10" borderId="0" xfId="0" applyNumberFormat="1" applyFill="1" applyAlignment="1">
      <alignment horizontal="center"/>
    </xf>
    <xf numFmtId="0" fontId="0" fillId="0" borderId="0" xfId="0" applyNumberFormat="1" applyAlignment="1">
      <alignment horizontal="center"/>
    </xf>
    <xf numFmtId="10" fontId="3" fillId="0" borderId="13" xfId="645" applyNumberFormat="1" applyFont="1" applyBorder="1" applyAlignment="1">
      <alignment horizontal="center" vertical="center"/>
    </xf>
    <xf numFmtId="0" fontId="18" fillId="2" borderId="37" xfId="33" applyFont="1" applyFill="1" applyBorder="1" applyAlignment="1">
      <alignment horizontal="center"/>
    </xf>
    <xf numFmtId="0" fontId="5" fillId="50" borderId="7" xfId="33" applyFont="1" applyFill="1" applyBorder="1" applyAlignment="1">
      <alignment horizontal="center"/>
    </xf>
    <xf numFmtId="0" fontId="4" fillId="0" borderId="0" xfId="33" applyFont="1" applyFill="1" applyBorder="1" applyAlignment="1">
      <alignment vertical="center"/>
    </xf>
    <xf numFmtId="0" fontId="3" fillId="0" borderId="16" xfId="33" applyNumberFormat="1" applyFont="1" applyBorder="1" applyAlignment="1">
      <alignment vertical="center"/>
    </xf>
    <xf numFmtId="0" fontId="3" fillId="0" borderId="0" xfId="33" applyNumberFormat="1" applyFont="1" applyBorder="1" applyAlignment="1">
      <alignment vertical="center"/>
    </xf>
    <xf numFmtId="0" fontId="3" fillId="2" borderId="32" xfId="720" applyFont="1" applyFill="1" applyBorder="1" applyAlignment="1">
      <alignment horizontal="center" vertical="center" wrapText="1"/>
    </xf>
    <xf numFmtId="0" fontId="3" fillId="5" borderId="13" xfId="720" applyFont="1" applyFill="1" applyBorder="1" applyAlignment="1">
      <alignment horizontal="center" vertical="center"/>
    </xf>
    <xf numFmtId="0" fontId="4" fillId="0" borderId="20" xfId="0" applyFont="1" applyFill="1" applyBorder="1" applyAlignment="1">
      <alignment horizontal="center"/>
    </xf>
    <xf numFmtId="0" fontId="4" fillId="0" borderId="21" xfId="0" applyFont="1" applyFill="1" applyBorder="1" applyAlignment="1">
      <alignment horizontal="center"/>
    </xf>
    <xf numFmtId="49" fontId="4" fillId="0" borderId="32" xfId="33" applyNumberFormat="1" applyFont="1" applyBorder="1" applyAlignment="1">
      <alignment horizontal="center"/>
    </xf>
    <xf numFmtId="0" fontId="3" fillId="0" borderId="34" xfId="1" applyFont="1" applyFill="1" applyBorder="1" applyAlignment="1">
      <alignment wrapText="1"/>
    </xf>
    <xf numFmtId="0" fontId="4" fillId="0" borderId="34" xfId="33" applyFont="1" applyBorder="1" applyAlignment="1">
      <alignment horizontal="center"/>
    </xf>
    <xf numFmtId="2" fontId="2" fillId="0" borderId="34" xfId="33" applyNumberFormat="1" applyFont="1" applyFill="1" applyBorder="1" applyAlignment="1">
      <alignment horizontal="right"/>
    </xf>
    <xf numFmtId="165" fontId="4" fillId="0" borderId="33" xfId="1084" applyFont="1" applyFill="1" applyBorder="1" applyAlignment="1">
      <alignment horizontal="left"/>
    </xf>
    <xf numFmtId="0" fontId="3" fillId="0" borderId="26" xfId="845" applyFont="1" applyFill="1" applyBorder="1" applyAlignment="1">
      <alignment horizontal="center" vertical="center" wrapText="1"/>
    </xf>
    <xf numFmtId="0" fontId="3" fillId="5" borderId="20" xfId="33" applyFont="1" applyFill="1" applyBorder="1" applyAlignment="1">
      <alignment horizontal="center" vertical="center"/>
    </xf>
    <xf numFmtId="0" fontId="3" fillId="5" borderId="20" xfId="33" applyFont="1" applyFill="1" applyBorder="1" applyAlignment="1">
      <alignment horizontal="center" vertical="center" wrapText="1"/>
    </xf>
    <xf numFmtId="4" fontId="3" fillId="5" borderId="39" xfId="33" applyNumberFormat="1" applyFont="1" applyFill="1" applyBorder="1" applyAlignment="1">
      <alignment horizontal="center" vertical="center" wrapText="1"/>
    </xf>
    <xf numFmtId="0" fontId="3" fillId="2" borderId="5" xfId="33" applyFont="1" applyFill="1" applyBorder="1" applyAlignment="1">
      <alignment horizontal="center" vertical="center"/>
    </xf>
    <xf numFmtId="0" fontId="3" fillId="2" borderId="7" xfId="33" applyFont="1" applyFill="1" applyBorder="1" applyAlignment="1">
      <alignment vertical="center"/>
    </xf>
    <xf numFmtId="4" fontId="3" fillId="2" borderId="6" xfId="33" applyNumberFormat="1" applyFont="1" applyFill="1" applyBorder="1" applyAlignment="1">
      <alignment horizontal="center" vertical="center"/>
    </xf>
    <xf numFmtId="0" fontId="4" fillId="0" borderId="2" xfId="33" applyNumberFormat="1" applyFont="1" applyBorder="1" applyAlignment="1">
      <alignment horizontal="center"/>
    </xf>
    <xf numFmtId="0" fontId="4" fillId="0" borderId="3" xfId="1" applyFont="1" applyFill="1" applyBorder="1" applyAlignment="1">
      <alignment wrapText="1"/>
    </xf>
    <xf numFmtId="0" fontId="4" fillId="0" borderId="3" xfId="1" applyFont="1" applyFill="1" applyBorder="1" applyAlignment="1">
      <alignment horizontal="center" wrapText="1"/>
    </xf>
    <xf numFmtId="2" fontId="139" fillId="5" borderId="3" xfId="33" applyNumberFormat="1" applyFont="1" applyFill="1" applyBorder="1" applyAlignment="1">
      <alignment horizontal="right"/>
    </xf>
    <xf numFmtId="165" fontId="4" fillId="0" borderId="4" xfId="1084" applyFont="1" applyFill="1" applyBorder="1" applyAlignment="1">
      <alignment horizontal="left"/>
    </xf>
    <xf numFmtId="2" fontId="2" fillId="5" borderId="34" xfId="33" applyNumberFormat="1" applyFont="1" applyFill="1" applyBorder="1" applyAlignment="1">
      <alignment horizontal="right"/>
    </xf>
    <xf numFmtId="166" fontId="2" fillId="5" borderId="13" xfId="33" applyNumberFormat="1" applyFont="1" applyFill="1" applyBorder="1" applyAlignment="1">
      <alignment horizontal="right"/>
    </xf>
    <xf numFmtId="166" fontId="2" fillId="5" borderId="21" xfId="33" applyNumberFormat="1" applyFont="1" applyFill="1" applyBorder="1" applyAlignment="1">
      <alignment horizontal="right"/>
    </xf>
    <xf numFmtId="2" fontId="2" fillId="5" borderId="3" xfId="33" applyNumberFormat="1" applyFont="1" applyFill="1" applyBorder="1" applyAlignment="1">
      <alignment horizontal="right"/>
    </xf>
    <xf numFmtId="2" fontId="2" fillId="5" borderId="21" xfId="33" applyNumberFormat="1" applyFont="1" applyFill="1" applyBorder="1" applyAlignment="1">
      <alignment horizontal="right"/>
    </xf>
    <xf numFmtId="2" fontId="4" fillId="0" borderId="3" xfId="1" applyNumberFormat="1" applyFont="1" applyFill="1" applyBorder="1" applyAlignment="1">
      <alignment horizontal="right" wrapText="1"/>
    </xf>
    <xf numFmtId="0" fontId="4" fillId="0" borderId="34" xfId="0" applyFont="1" applyFill="1" applyBorder="1" applyAlignment="1">
      <alignment horizontal="center"/>
    </xf>
    <xf numFmtId="0" fontId="97" fillId="0" borderId="0" xfId="0" applyFont="1" applyAlignment="1">
      <alignment horizontal="center"/>
    </xf>
    <xf numFmtId="0" fontId="145" fillId="0" borderId="0" xfId="0" applyFont="1"/>
    <xf numFmtId="0" fontId="2" fillId="0" borderId="13" xfId="0" applyFont="1" applyFill="1" applyBorder="1" applyAlignment="1">
      <alignment horizontal="center" vertical="center" wrapText="1"/>
    </xf>
    <xf numFmtId="0" fontId="2" fillId="0" borderId="13" xfId="0" applyFont="1" applyBorder="1" applyAlignment="1">
      <alignment horizontal="center" vertical="center" wrapText="1"/>
    </xf>
    <xf numFmtId="0" fontId="4" fillId="0" borderId="13" xfId="0" applyFont="1" applyFill="1" applyBorder="1" applyAlignment="1">
      <alignment horizontal="left" wrapText="1"/>
    </xf>
    <xf numFmtId="10" fontId="3" fillId="0" borderId="13" xfId="645" applyNumberFormat="1" applyFont="1" applyBorder="1" applyAlignment="1">
      <alignment horizontal="center" vertical="center"/>
    </xf>
    <xf numFmtId="0" fontId="137" fillId="11" borderId="34" xfId="640" applyFont="1" applyFill="1" applyBorder="1" applyAlignment="1">
      <alignment horizontal="center" vertical="center" wrapText="1"/>
    </xf>
    <xf numFmtId="165" fontId="2" fillId="0" borderId="0" xfId="0" applyNumberFormat="1" applyFont="1"/>
    <xf numFmtId="164" fontId="2" fillId="0" borderId="0" xfId="0" applyNumberFormat="1" applyFont="1"/>
    <xf numFmtId="164" fontId="4" fillId="0" borderId="0" xfId="23" applyNumberFormat="1" applyFont="1" applyAlignment="1">
      <alignment vertical="center"/>
    </xf>
    <xf numFmtId="164" fontId="5" fillId="0" borderId="0" xfId="640" applyNumberFormat="1" applyFont="1" applyAlignment="1">
      <alignment vertical="center"/>
    </xf>
    <xf numFmtId="0" fontId="3" fillId="0" borderId="0" xfId="640" applyFont="1" applyAlignment="1">
      <alignment vertical="center"/>
    </xf>
    <xf numFmtId="0" fontId="5" fillId="0" borderId="0" xfId="640"/>
    <xf numFmtId="0" fontId="12" fillId="0" borderId="8" xfId="1" applyFont="1" applyFill="1" applyBorder="1" applyAlignment="1">
      <alignment horizontal="center" vertical="center"/>
    </xf>
    <xf numFmtId="0" fontId="3" fillId="56" borderId="38" xfId="33" applyFont="1" applyFill="1" applyBorder="1" applyAlignment="1">
      <alignment horizontal="center"/>
    </xf>
    <xf numFmtId="189" fontId="5" fillId="0" borderId="0" xfId="33" applyNumberFormat="1" applyFont="1" applyAlignment="1">
      <alignment vertical="center"/>
    </xf>
    <xf numFmtId="0" fontId="11" fillId="0" borderId="7" xfId="640" applyFont="1" applyBorder="1"/>
    <xf numFmtId="0" fontId="11" fillId="0" borderId="9" xfId="640" applyFont="1" applyBorder="1"/>
    <xf numFmtId="49" fontId="11" fillId="0" borderId="9" xfId="640" applyNumberFormat="1" applyFont="1" applyBorder="1" applyAlignment="1">
      <alignment horizontal="center"/>
    </xf>
    <xf numFmtId="49" fontId="11" fillId="0" borderId="7" xfId="640" applyNumberFormat="1" applyFont="1" applyBorder="1" applyAlignment="1">
      <alignment horizontal="center"/>
    </xf>
    <xf numFmtId="14" fontId="4" fillId="0" borderId="11" xfId="646" applyNumberFormat="1" applyFont="1" applyFill="1" applyBorder="1" applyAlignment="1">
      <alignment horizontal="center" vertical="center"/>
    </xf>
    <xf numFmtId="0" fontId="4" fillId="0" borderId="13" xfId="646" applyFont="1" applyFill="1" applyBorder="1" applyAlignment="1">
      <alignment horizontal="center" vertical="center"/>
    </xf>
    <xf numFmtId="10" fontId="4" fillId="0" borderId="13" xfId="691" applyNumberFormat="1" applyFont="1" applyFill="1" applyBorder="1" applyAlignment="1">
      <alignment vertical="center" wrapText="1"/>
    </xf>
    <xf numFmtId="4" fontId="4" fillId="0" borderId="12" xfId="646" applyNumberFormat="1" applyFont="1" applyFill="1" applyBorder="1" applyAlignment="1">
      <alignment vertical="center" wrapText="1"/>
    </xf>
    <xf numFmtId="4" fontId="4" fillId="0" borderId="12" xfId="409" applyNumberFormat="1" applyFont="1" applyFill="1" applyBorder="1" applyAlignment="1" applyProtection="1">
      <alignment vertical="center" wrapText="1"/>
    </xf>
    <xf numFmtId="0" fontId="4" fillId="0" borderId="81" xfId="495" applyFont="1" applyFill="1" applyBorder="1" applyAlignment="1">
      <alignment horizontal="center"/>
    </xf>
    <xf numFmtId="165" fontId="4" fillId="14" borderId="21" xfId="637" applyFont="1" applyFill="1" applyBorder="1" applyAlignment="1">
      <alignment horizontal="right"/>
    </xf>
    <xf numFmtId="4" fontId="36" fillId="0" borderId="21" xfId="33" applyNumberFormat="1" applyFont="1" applyFill="1" applyBorder="1" applyAlignment="1">
      <alignment horizontal="right"/>
    </xf>
    <xf numFmtId="164" fontId="3" fillId="5" borderId="5" xfId="996" applyFont="1" applyFill="1" applyBorder="1" applyAlignment="1">
      <alignment horizontal="center"/>
    </xf>
    <xf numFmtId="164" fontId="3" fillId="5" borderId="1" xfId="996" applyFont="1" applyFill="1" applyBorder="1" applyAlignment="1">
      <alignment horizontal="center"/>
    </xf>
    <xf numFmtId="189" fontId="4" fillId="0" borderId="92" xfId="996" applyNumberFormat="1" applyFont="1" applyFill="1" applyBorder="1" applyAlignment="1">
      <alignment horizontal="center"/>
    </xf>
    <xf numFmtId="189" fontId="4" fillId="0" borderId="93" xfId="996" applyNumberFormat="1" applyFont="1" applyFill="1" applyBorder="1" applyAlignment="1">
      <alignment horizontal="center"/>
    </xf>
    <xf numFmtId="189" fontId="4" fillId="0" borderId="70" xfId="996" applyNumberFormat="1" applyFont="1" applyFill="1" applyBorder="1" applyAlignment="1">
      <alignment horizontal="center"/>
    </xf>
    <xf numFmtId="189" fontId="4" fillId="0" borderId="22" xfId="996" applyNumberFormat="1" applyFont="1" applyFill="1" applyBorder="1" applyAlignment="1">
      <alignment horizontal="center"/>
    </xf>
    <xf numFmtId="189" fontId="4" fillId="0" borderId="101" xfId="996" applyNumberFormat="1" applyFont="1" applyFill="1" applyBorder="1" applyAlignment="1">
      <alignment horizontal="center"/>
    </xf>
    <xf numFmtId="189" fontId="4" fillId="0" borderId="102" xfId="996" applyNumberFormat="1" applyFont="1" applyFill="1" applyBorder="1" applyAlignment="1">
      <alignment horizontal="center"/>
    </xf>
    <xf numFmtId="0" fontId="3" fillId="14" borderId="0" xfId="0" applyFont="1" applyFill="1" applyBorder="1" applyAlignment="1">
      <alignment horizontal="right" vertical="center"/>
    </xf>
    <xf numFmtId="0" fontId="4" fillId="0" borderId="0" xfId="1" applyFont="1" applyBorder="1" applyAlignment="1">
      <alignment horizontal="center" vertical="center"/>
    </xf>
    <xf numFmtId="0" fontId="12" fillId="0" borderId="8" xfId="431" applyFont="1" applyFill="1" applyBorder="1" applyAlignment="1">
      <alignment horizontal="center" vertical="center"/>
    </xf>
    <xf numFmtId="2" fontId="18" fillId="0" borderId="0" xfId="36" applyNumberFormat="1" applyFont="1" applyAlignment="1">
      <alignment vertical="center"/>
    </xf>
    <xf numFmtId="0" fontId="12" fillId="0" borderId="8" xfId="1" applyFont="1" applyFill="1" applyBorder="1" applyAlignment="1">
      <alignment horizontal="center" vertical="center"/>
    </xf>
    <xf numFmtId="4" fontId="3" fillId="58" borderId="7" xfId="0" applyNumberFormat="1" applyFont="1" applyFill="1" applyBorder="1" applyAlignment="1">
      <alignment wrapText="1"/>
    </xf>
    <xf numFmtId="0" fontId="26" fillId="9" borderId="5" xfId="0" applyFont="1" applyFill="1" applyBorder="1" applyAlignment="1">
      <alignment horizontal="right" vertical="center"/>
    </xf>
    <xf numFmtId="0" fontId="26" fillId="9" borderId="7" xfId="0" applyFont="1" applyFill="1" applyBorder="1" applyAlignment="1">
      <alignment horizontal="right" vertical="center"/>
    </xf>
    <xf numFmtId="0" fontId="3" fillId="58" borderId="5" xfId="0" applyFont="1" applyFill="1" applyBorder="1" applyAlignment="1">
      <alignment horizontal="center" wrapText="1"/>
    </xf>
    <xf numFmtId="4" fontId="3" fillId="58" borderId="7" xfId="0" applyNumberFormat="1" applyFont="1" applyFill="1" applyBorder="1" applyAlignment="1">
      <alignment horizontal="center" wrapText="1"/>
    </xf>
    <xf numFmtId="0" fontId="3" fillId="58" borderId="7" xfId="98" applyFont="1" applyFill="1" applyBorder="1" applyAlignment="1">
      <alignment vertical="center" wrapText="1"/>
    </xf>
    <xf numFmtId="0" fontId="3" fillId="58" borderId="7" xfId="0" applyFont="1" applyFill="1" applyBorder="1" applyAlignment="1">
      <alignment horizontal="center" wrapText="1"/>
    </xf>
    <xf numFmtId="4" fontId="3" fillId="58" borderId="7" xfId="98" applyNumberFormat="1" applyFont="1" applyFill="1" applyBorder="1" applyAlignment="1">
      <alignment horizontal="right" wrapText="1"/>
    </xf>
    <xf numFmtId="4" fontId="3" fillId="58" borderId="6" xfId="46" applyNumberFormat="1" applyFont="1" applyFill="1" applyBorder="1" applyAlignment="1"/>
    <xf numFmtId="1" fontId="3" fillId="0" borderId="13" xfId="23" applyNumberFormat="1" applyFont="1" applyBorder="1" applyAlignment="1">
      <alignment wrapText="1"/>
    </xf>
    <xf numFmtId="0" fontId="4" fillId="0" borderId="16" xfId="1" applyFont="1" applyFill="1" applyBorder="1" applyAlignment="1">
      <alignment vertical="center"/>
    </xf>
    <xf numFmtId="0" fontId="4" fillId="0" borderId="16" xfId="1" applyFont="1" applyFill="1" applyBorder="1" applyAlignment="1">
      <alignment vertical="center" wrapText="1"/>
    </xf>
    <xf numFmtId="0" fontId="3" fillId="0" borderId="27" xfId="1" applyFont="1" applyFill="1" applyBorder="1" applyAlignment="1">
      <alignment vertical="center" wrapText="1"/>
    </xf>
    <xf numFmtId="0" fontId="4" fillId="0" borderId="9" xfId="1" applyFont="1" applyFill="1" applyBorder="1" applyAlignment="1">
      <alignment vertical="center"/>
    </xf>
    <xf numFmtId="10" fontId="4" fillId="0" borderId="29" xfId="36" applyNumberFormat="1" applyFont="1" applyFill="1" applyBorder="1" applyAlignment="1">
      <alignment horizontal="right" vertical="center" wrapText="1"/>
    </xf>
    <xf numFmtId="0" fontId="5" fillId="0" borderId="66" xfId="1" applyNumberFormat="1" applyFont="1" applyBorder="1" applyAlignment="1">
      <alignment horizontal="center" vertical="center" wrapText="1"/>
    </xf>
    <xf numFmtId="10" fontId="12" fillId="0" borderId="9" xfId="1" applyNumberFormat="1" applyFont="1" applyFill="1" applyBorder="1" applyAlignment="1">
      <alignment horizontal="center" vertical="center"/>
    </xf>
    <xf numFmtId="0" fontId="3" fillId="0" borderId="14" xfId="1" applyFont="1" applyFill="1" applyBorder="1" applyAlignment="1">
      <alignment vertical="center" wrapText="1"/>
    </xf>
    <xf numFmtId="44" fontId="3" fillId="0" borderId="16" xfId="839" applyFont="1" applyFill="1" applyBorder="1" applyAlignment="1">
      <alignment horizontal="right" vertical="center" wrapText="1"/>
    </xf>
    <xf numFmtId="14" fontId="4" fillId="0" borderId="15" xfId="839" applyNumberFormat="1" applyFont="1" applyFill="1" applyBorder="1" applyAlignment="1">
      <alignment vertical="center" wrapText="1"/>
    </xf>
    <xf numFmtId="0" fontId="3" fillId="0" borderId="8" xfId="1" applyFont="1" applyFill="1" applyBorder="1" applyAlignment="1">
      <alignment vertical="center" wrapText="1"/>
    </xf>
    <xf numFmtId="44" fontId="3" fillId="0" borderId="9" xfId="839" applyFont="1" applyFill="1" applyBorder="1" applyAlignment="1">
      <alignment horizontal="right" vertical="center"/>
    </xf>
    <xf numFmtId="10" fontId="3" fillId="0" borderId="10" xfId="924" applyNumberFormat="1" applyFont="1" applyFill="1" applyBorder="1" applyAlignment="1">
      <alignment vertical="center"/>
    </xf>
    <xf numFmtId="14" fontId="2" fillId="0" borderId="41" xfId="0" applyNumberFormat="1" applyFont="1" applyBorder="1" applyAlignment="1">
      <alignment vertical="center"/>
    </xf>
    <xf numFmtId="14" fontId="36" fillId="0" borderId="11" xfId="0" applyNumberFormat="1" applyFont="1" applyFill="1" applyBorder="1" applyAlignment="1">
      <alignment horizontal="center" vertical="center"/>
    </xf>
    <xf numFmtId="4" fontId="4" fillId="0" borderId="12" xfId="23" applyNumberFormat="1" applyFont="1" applyBorder="1" applyAlignment="1">
      <alignment horizontal="center" vertical="center"/>
    </xf>
    <xf numFmtId="4" fontId="4" fillId="0" borderId="31" xfId="23" applyNumberFormat="1" applyFont="1" applyBorder="1" applyAlignment="1">
      <alignment horizontal="center" vertical="center"/>
    </xf>
    <xf numFmtId="1" fontId="4" fillId="0" borderId="13" xfId="23" applyNumberFormat="1" applyFont="1" applyFill="1" applyBorder="1" applyAlignment="1">
      <alignment horizontal="center" vertical="center" wrapText="1"/>
    </xf>
    <xf numFmtId="4" fontId="4" fillId="0" borderId="13" xfId="23" applyNumberFormat="1" applyFont="1" applyBorder="1" applyAlignment="1">
      <alignment horizontal="center" vertical="center"/>
    </xf>
    <xf numFmtId="1" fontId="4" fillId="0" borderId="21" xfId="23" applyNumberFormat="1" applyFont="1" applyFill="1" applyBorder="1" applyAlignment="1">
      <alignment horizontal="center" vertical="center" wrapText="1"/>
    </xf>
    <xf numFmtId="4" fontId="4" fillId="0" borderId="21" xfId="23" applyNumberFormat="1" applyFont="1" applyBorder="1" applyAlignment="1">
      <alignment horizontal="center" vertical="center"/>
    </xf>
    <xf numFmtId="44" fontId="3" fillId="9" borderId="15" xfId="839" applyFont="1" applyFill="1" applyBorder="1" applyAlignment="1">
      <alignment vertical="center"/>
    </xf>
    <xf numFmtId="0" fontId="4" fillId="0" borderId="0" xfId="1" applyFont="1" applyFill="1" applyBorder="1" applyAlignment="1">
      <alignment horizontal="left" vertical="center"/>
    </xf>
    <xf numFmtId="4" fontId="4" fillId="0" borderId="0" xfId="1" applyNumberFormat="1" applyFont="1" applyFill="1" applyBorder="1" applyAlignment="1">
      <alignment vertical="center" wrapText="1"/>
    </xf>
    <xf numFmtId="14" fontId="4" fillId="0" borderId="19" xfId="1" applyNumberFormat="1" applyFont="1" applyFill="1" applyBorder="1" applyAlignment="1">
      <alignment horizontal="center" vertical="center"/>
    </xf>
    <xf numFmtId="0" fontId="4" fillId="5" borderId="21" xfId="1" applyFont="1" applyFill="1" applyBorder="1" applyAlignment="1">
      <alignment horizontal="center" wrapText="1"/>
    </xf>
    <xf numFmtId="0" fontId="4" fillId="5" borderId="21" xfId="1" applyFont="1" applyFill="1" applyBorder="1" applyAlignment="1">
      <alignment wrapText="1"/>
    </xf>
    <xf numFmtId="4" fontId="4" fillId="0" borderId="21" xfId="23" applyNumberFormat="1" applyFont="1" applyBorder="1" applyAlignment="1">
      <alignment horizontal="right" vertical="center"/>
    </xf>
    <xf numFmtId="4" fontId="86" fillId="0" borderId="0" xfId="23" applyNumberFormat="1" applyFont="1" applyFill="1" applyBorder="1" applyAlignment="1">
      <alignment horizontal="left"/>
    </xf>
    <xf numFmtId="0" fontId="7" fillId="0" borderId="66" xfId="23" applyBorder="1" applyAlignment="1"/>
    <xf numFmtId="0" fontId="13" fillId="0" borderId="0" xfId="23" applyFont="1" applyAlignment="1">
      <alignment horizontal="center" vertical="center"/>
    </xf>
    <xf numFmtId="0" fontId="13" fillId="0" borderId="0" xfId="1" applyFont="1" applyAlignment="1">
      <alignment horizontal="center" vertical="center" wrapText="1"/>
    </xf>
    <xf numFmtId="0" fontId="3" fillId="6" borderId="101" xfId="431" applyNumberFormat="1" applyFont="1" applyFill="1" applyBorder="1" applyAlignment="1">
      <alignment vertical="center"/>
    </xf>
    <xf numFmtId="0" fontId="3" fillId="6" borderId="96" xfId="431" applyNumberFormat="1" applyFont="1" applyFill="1" applyBorder="1" applyAlignment="1">
      <alignment vertical="center"/>
    </xf>
    <xf numFmtId="0" fontId="3" fillId="6" borderId="103" xfId="431" applyNumberFormat="1" applyFont="1" applyFill="1" applyBorder="1" applyAlignment="1">
      <alignment vertical="center"/>
    </xf>
    <xf numFmtId="0" fontId="26" fillId="5" borderId="5" xfId="431" applyFont="1" applyFill="1" applyBorder="1" applyAlignment="1">
      <alignment vertical="center" wrapText="1"/>
    </xf>
    <xf numFmtId="0" fontId="26" fillId="5" borderId="7" xfId="431" applyFont="1" applyFill="1" applyBorder="1" applyAlignment="1">
      <alignment vertical="center" wrapText="1"/>
    </xf>
    <xf numFmtId="10" fontId="3" fillId="5" borderId="3" xfId="36" applyNumberFormat="1" applyFont="1" applyFill="1" applyBorder="1" applyAlignment="1">
      <alignment horizontal="center" vertical="center"/>
    </xf>
    <xf numFmtId="0" fontId="13" fillId="0" borderId="0" xfId="431" applyFont="1" applyAlignment="1">
      <alignment horizontal="center" vertical="center"/>
    </xf>
    <xf numFmtId="0" fontId="0" fillId="0" borderId="14" xfId="0" applyBorder="1" applyAlignment="1">
      <alignment vertical="center"/>
    </xf>
    <xf numFmtId="0" fontId="18" fillId="0" borderId="18" xfId="0" applyFont="1" applyBorder="1" applyAlignment="1"/>
    <xf numFmtId="0" fontId="17" fillId="0" borderId="17" xfId="0" applyFont="1" applyBorder="1" applyAlignment="1">
      <alignment horizontal="center"/>
    </xf>
    <xf numFmtId="0" fontId="17" fillId="0" borderId="66" xfId="0" applyFont="1" applyBorder="1" applyAlignment="1">
      <alignment horizontal="center"/>
    </xf>
    <xf numFmtId="0" fontId="17" fillId="7" borderId="1" xfId="0" applyFont="1" applyFill="1" applyBorder="1" applyAlignment="1">
      <alignment horizontal="center"/>
    </xf>
    <xf numFmtId="0" fontId="13" fillId="0" borderId="0" xfId="0" applyFont="1" applyAlignment="1"/>
    <xf numFmtId="0" fontId="0" fillId="0" borderId="0" xfId="0" applyAlignment="1"/>
    <xf numFmtId="0" fontId="0" fillId="0" borderId="0" xfId="0" applyAlignment="1">
      <alignment horizontal="left"/>
    </xf>
    <xf numFmtId="0" fontId="5" fillId="59" borderId="1" xfId="0" applyFont="1" applyFill="1" applyBorder="1" applyAlignment="1">
      <alignment horizontal="center"/>
    </xf>
    <xf numFmtId="164" fontId="18" fillId="59" borderId="1" xfId="737" applyFont="1" applyFill="1" applyBorder="1" applyAlignment="1">
      <alignment horizontal="right"/>
    </xf>
    <xf numFmtId="190" fontId="5" fillId="0" borderId="20" xfId="0" applyNumberFormat="1" applyFont="1" applyBorder="1" applyAlignment="1">
      <alignment horizontal="center" vertical="center"/>
    </xf>
    <xf numFmtId="49" fontId="7" fillId="0" borderId="19" xfId="23" applyNumberFormat="1" applyBorder="1" applyAlignment="1">
      <alignment horizontal="center"/>
    </xf>
    <xf numFmtId="0" fontId="4" fillId="0" borderId="18" xfId="23" applyFont="1" applyBorder="1" applyAlignment="1">
      <alignment horizontal="center" vertical="center"/>
    </xf>
    <xf numFmtId="0" fontId="4" fillId="0" borderId="0" xfId="23" applyFont="1" applyBorder="1" applyAlignment="1">
      <alignment horizontal="center" vertical="center"/>
    </xf>
    <xf numFmtId="0" fontId="4" fillId="0" borderId="0" xfId="23" applyFont="1" applyBorder="1" applyAlignment="1">
      <alignment vertical="center" wrapText="1"/>
    </xf>
    <xf numFmtId="4" fontId="4" fillId="0" borderId="0" xfId="23" applyNumberFormat="1" applyFont="1" applyBorder="1" applyAlignment="1">
      <alignment horizontal="center" vertical="center"/>
    </xf>
    <xf numFmtId="10" fontId="3" fillId="0" borderId="0" xfId="36" applyNumberFormat="1" applyFont="1" applyBorder="1" applyAlignment="1">
      <alignment vertical="center"/>
    </xf>
    <xf numFmtId="4" fontId="4" fillId="0" borderId="19" xfId="23" applyNumberFormat="1" applyFont="1" applyBorder="1" applyAlignment="1">
      <alignment vertical="center"/>
    </xf>
    <xf numFmtId="0" fontId="7" fillId="0" borderId="18" xfId="23" applyFont="1" applyBorder="1" applyAlignment="1">
      <alignment horizontal="center" vertical="center"/>
    </xf>
    <xf numFmtId="0" fontId="7" fillId="0" borderId="0" xfId="23" applyFont="1" applyBorder="1" applyAlignment="1">
      <alignment horizontal="center" vertical="center"/>
    </xf>
    <xf numFmtId="0" fontId="7" fillId="0" borderId="0" xfId="23" applyFont="1" applyBorder="1" applyAlignment="1">
      <alignment vertical="center" wrapText="1"/>
    </xf>
    <xf numFmtId="4" fontId="7" fillId="0" borderId="0" xfId="23" applyNumberFormat="1" applyFont="1" applyBorder="1" applyAlignment="1">
      <alignment horizontal="center" vertical="center"/>
    </xf>
    <xf numFmtId="10" fontId="18" fillId="0" borderId="0" xfId="36" applyNumberFormat="1" applyFont="1" applyBorder="1" applyAlignment="1">
      <alignment vertical="center"/>
    </xf>
    <xf numFmtId="4" fontId="7" fillId="0" borderId="19" xfId="23" applyNumberFormat="1" applyFont="1" applyBorder="1" applyAlignment="1">
      <alignment vertical="center"/>
    </xf>
    <xf numFmtId="0" fontId="4" fillId="5" borderId="0" xfId="1" applyFont="1" applyFill="1" applyBorder="1" applyAlignment="1">
      <alignment horizontal="center" wrapText="1"/>
    </xf>
    <xf numFmtId="0" fontId="4" fillId="5" borderId="0" xfId="1" applyFont="1" applyFill="1" applyBorder="1" applyAlignment="1">
      <alignment wrapText="1"/>
    </xf>
    <xf numFmtId="4" fontId="4" fillId="5" borderId="0" xfId="1" applyNumberFormat="1" applyFont="1" applyFill="1" applyBorder="1" applyAlignment="1">
      <alignment wrapText="1"/>
    </xf>
    <xf numFmtId="4" fontId="4" fillId="5" borderId="0" xfId="1" applyNumberFormat="1" applyFont="1" applyFill="1" applyBorder="1" applyAlignment="1">
      <alignment horizontal="right" wrapText="1"/>
    </xf>
    <xf numFmtId="4" fontId="4" fillId="5" borderId="0" xfId="45" applyNumberFormat="1" applyFont="1" applyFill="1" applyBorder="1" applyAlignment="1"/>
    <xf numFmtId="0" fontId="4" fillId="5" borderId="9" xfId="1" applyFont="1" applyFill="1" applyBorder="1" applyAlignment="1">
      <alignment horizontal="center" wrapText="1"/>
    </xf>
    <xf numFmtId="4" fontId="4" fillId="5" borderId="9" xfId="1" applyNumberFormat="1" applyFont="1" applyFill="1" applyBorder="1" applyAlignment="1">
      <alignment wrapText="1"/>
    </xf>
    <xf numFmtId="4" fontId="4" fillId="5" borderId="9" xfId="1" applyNumberFormat="1" applyFont="1" applyFill="1" applyBorder="1" applyAlignment="1">
      <alignment horizontal="right" wrapText="1"/>
    </xf>
    <xf numFmtId="4" fontId="4" fillId="5" borderId="10" xfId="45" applyNumberFormat="1" applyFont="1" applyFill="1" applyBorder="1" applyAlignment="1"/>
    <xf numFmtId="0" fontId="3" fillId="9" borderId="5" xfId="23" applyNumberFormat="1" applyFont="1" applyFill="1" applyBorder="1" applyAlignment="1">
      <alignment horizontal="center" vertical="center" wrapText="1"/>
    </xf>
    <xf numFmtId="4" fontId="4" fillId="2" borderId="7" xfId="23" applyNumberFormat="1" applyFont="1" applyFill="1" applyBorder="1" applyAlignment="1">
      <alignment horizontal="center" vertical="center" wrapText="1"/>
    </xf>
    <xf numFmtId="4" fontId="3" fillId="9" borderId="7" xfId="23" applyNumberFormat="1" applyFont="1" applyFill="1" applyBorder="1" applyAlignment="1">
      <alignment vertical="center" wrapText="1"/>
    </xf>
    <xf numFmtId="4" fontId="4" fillId="9" borderId="7" xfId="23" applyNumberFormat="1" applyFont="1" applyFill="1" applyBorder="1" applyAlignment="1">
      <alignment horizontal="center" vertical="center"/>
    </xf>
    <xf numFmtId="4" fontId="4" fillId="9" borderId="7" xfId="46" applyNumberFormat="1" applyFont="1" applyFill="1" applyBorder="1" applyAlignment="1">
      <alignment vertical="center"/>
    </xf>
    <xf numFmtId="4" fontId="4" fillId="9" borderId="7" xfId="23" applyNumberFormat="1" applyFont="1" applyFill="1" applyBorder="1" applyAlignment="1">
      <alignment vertical="center"/>
    </xf>
    <xf numFmtId="44" fontId="3" fillId="9" borderId="6" xfId="839" applyFont="1" applyFill="1" applyBorder="1" applyAlignment="1">
      <alignment vertical="center"/>
    </xf>
    <xf numFmtId="44" fontId="4" fillId="5" borderId="12" xfId="839" applyFont="1" applyFill="1" applyBorder="1" applyAlignment="1">
      <alignment horizontal="center" vertical="center"/>
    </xf>
    <xf numFmtId="2" fontId="4" fillId="14" borderId="13" xfId="0" applyNumberFormat="1" applyFont="1" applyFill="1" applyBorder="1" applyAlignment="1">
      <alignment horizontal="center" vertical="center"/>
    </xf>
    <xf numFmtId="0" fontId="3" fillId="0" borderId="0" xfId="1" applyFont="1" applyFill="1" applyBorder="1" applyAlignment="1">
      <alignment horizontal="right" vertical="center"/>
    </xf>
    <xf numFmtId="0" fontId="4" fillId="0" borderId="0" xfId="23" applyFont="1" applyFill="1" applyBorder="1" applyAlignment="1">
      <alignment horizontal="left" vertical="center"/>
    </xf>
    <xf numFmtId="0" fontId="12" fillId="0" borderId="8" xfId="1" applyFont="1" applyFill="1" applyBorder="1" applyAlignment="1">
      <alignment horizontal="center" vertical="center"/>
    </xf>
    <xf numFmtId="10" fontId="3" fillId="0" borderId="13" xfId="645" applyNumberFormat="1" applyFont="1" applyBorder="1" applyAlignment="1">
      <alignment horizontal="center" vertical="center"/>
    </xf>
    <xf numFmtId="4" fontId="4" fillId="5" borderId="21" xfId="1" applyNumberFormat="1" applyFont="1" applyFill="1" applyBorder="1" applyAlignment="1">
      <alignment horizontal="center" vertical="center" wrapText="1"/>
    </xf>
    <xf numFmtId="4" fontId="4" fillId="5" borderId="13" xfId="1" applyNumberFormat="1" applyFont="1" applyFill="1" applyBorder="1" applyAlignment="1">
      <alignment horizontal="center" vertical="center" wrapText="1"/>
    </xf>
    <xf numFmtId="0" fontId="4" fillId="5" borderId="21" xfId="1" applyFont="1" applyFill="1" applyBorder="1" applyAlignment="1">
      <alignment horizontal="center" vertical="center" wrapText="1"/>
    </xf>
    <xf numFmtId="44" fontId="4" fillId="5" borderId="31" xfId="839" applyFont="1" applyFill="1" applyBorder="1" applyAlignment="1">
      <alignment horizontal="center" vertical="center"/>
    </xf>
    <xf numFmtId="0" fontId="3" fillId="56" borderId="2" xfId="640" applyFont="1" applyFill="1" applyBorder="1" applyAlignment="1">
      <alignment horizontal="center" vertical="center"/>
    </xf>
    <xf numFmtId="4" fontId="3" fillId="2" borderId="4" xfId="0" applyNumberFormat="1" applyFont="1" applyFill="1" applyBorder="1" applyAlignment="1">
      <alignment horizontal="center" vertical="center"/>
    </xf>
    <xf numFmtId="0" fontId="3" fillId="0" borderId="2" xfId="640" applyFont="1" applyFill="1" applyBorder="1" applyAlignment="1">
      <alignment horizontal="center" vertical="center" wrapText="1"/>
    </xf>
    <xf numFmtId="0" fontId="3" fillId="5" borderId="81" xfId="0" applyFont="1" applyFill="1" applyBorder="1" applyAlignment="1">
      <alignment horizontal="center" vertical="center"/>
    </xf>
    <xf numFmtId="0" fontId="3" fillId="5" borderId="81" xfId="0" applyFont="1" applyFill="1" applyBorder="1" applyAlignment="1">
      <alignment horizontal="center" vertical="center" wrapText="1"/>
    </xf>
    <xf numFmtId="4" fontId="3" fillId="5" borderId="86" xfId="0" applyNumberFormat="1" applyFont="1" applyFill="1" applyBorder="1" applyAlignment="1">
      <alignment horizontal="center" vertical="center" wrapText="1"/>
    </xf>
    <xf numFmtId="164" fontId="3" fillId="12" borderId="66" xfId="642" applyFont="1" applyFill="1" applyBorder="1" applyAlignment="1">
      <alignment horizontal="right" vertical="center"/>
    </xf>
    <xf numFmtId="0" fontId="5" fillId="0" borderId="26" xfId="0" applyFont="1" applyBorder="1" applyAlignment="1">
      <alignment horizontal="center" vertical="center"/>
    </xf>
    <xf numFmtId="10" fontId="4" fillId="0" borderId="0" xfId="36" applyNumberFormat="1" applyFont="1" applyFill="1" applyBorder="1" applyAlignment="1">
      <alignment horizontal="right" vertical="center" wrapText="1"/>
    </xf>
    <xf numFmtId="0" fontId="4" fillId="5" borderId="34" xfId="1" applyFont="1" applyFill="1" applyBorder="1" applyAlignment="1">
      <alignment horizontal="center" vertical="center" wrapText="1"/>
    </xf>
    <xf numFmtId="4" fontId="4" fillId="5" borderId="34" xfId="1" applyNumberFormat="1" applyFont="1" applyFill="1" applyBorder="1" applyAlignment="1">
      <alignment horizontal="center" vertical="center" wrapText="1"/>
    </xf>
    <xf numFmtId="44" fontId="4" fillId="5" borderId="33" xfId="839" applyFont="1" applyFill="1" applyBorder="1" applyAlignment="1">
      <alignment horizontal="center" vertical="center"/>
    </xf>
    <xf numFmtId="0" fontId="4" fillId="5" borderId="34" xfId="23" applyNumberFormat="1" applyFont="1" applyFill="1" applyBorder="1" applyAlignment="1">
      <alignment horizontal="center" vertical="center" wrapText="1"/>
    </xf>
    <xf numFmtId="4" fontId="4" fillId="5" borderId="34" xfId="23" applyNumberFormat="1" applyFont="1" applyFill="1" applyBorder="1" applyAlignment="1">
      <alignment vertical="center" wrapText="1"/>
    </xf>
    <xf numFmtId="4" fontId="4" fillId="5" borderId="34" xfId="23" applyNumberFormat="1" applyFont="1" applyFill="1" applyBorder="1" applyAlignment="1">
      <alignment horizontal="center" vertical="center"/>
    </xf>
    <xf numFmtId="4" fontId="4" fillId="5" borderId="34" xfId="46" applyNumberFormat="1" applyFont="1" applyFill="1" applyBorder="1" applyAlignment="1">
      <alignment horizontal="center" vertical="center"/>
    </xf>
    <xf numFmtId="0" fontId="4" fillId="5" borderId="21" xfId="0" applyFont="1" applyFill="1" applyBorder="1" applyAlignment="1">
      <alignment horizontal="center" vertical="center"/>
    </xf>
    <xf numFmtId="0" fontId="4" fillId="5" borderId="30" xfId="0" applyFont="1" applyFill="1" applyBorder="1" applyAlignment="1">
      <alignment horizontal="center" vertical="center" wrapText="1"/>
    </xf>
    <xf numFmtId="0" fontId="4" fillId="5" borderId="32" xfId="0" applyFont="1" applyFill="1" applyBorder="1" applyAlignment="1">
      <alignment horizontal="center" vertical="center" wrapText="1"/>
    </xf>
    <xf numFmtId="0" fontId="4" fillId="5" borderId="2" xfId="1" applyFont="1" applyFill="1" applyBorder="1" applyAlignment="1">
      <alignment horizontal="center" wrapText="1"/>
    </xf>
    <xf numFmtId="0" fontId="4" fillId="5" borderId="3" xfId="1" applyFont="1" applyFill="1" applyBorder="1" applyAlignment="1">
      <alignment horizontal="center" wrapText="1"/>
    </xf>
    <xf numFmtId="0" fontId="4" fillId="5" borderId="3" xfId="1" applyFont="1" applyFill="1" applyBorder="1" applyAlignment="1">
      <alignment wrapText="1"/>
    </xf>
    <xf numFmtId="4" fontId="4" fillId="5" borderId="3" xfId="1" applyNumberFormat="1" applyFont="1" applyFill="1" applyBorder="1" applyAlignment="1">
      <alignment wrapText="1"/>
    </xf>
    <xf numFmtId="4" fontId="4" fillId="5" borderId="3" xfId="1" applyNumberFormat="1" applyFont="1" applyFill="1" applyBorder="1" applyAlignment="1">
      <alignment horizontal="right" wrapText="1"/>
    </xf>
    <xf numFmtId="44" fontId="4" fillId="5" borderId="4" xfId="839" applyFont="1" applyFill="1" applyBorder="1" applyAlignment="1"/>
    <xf numFmtId="0" fontId="3" fillId="0" borderId="18" xfId="431" applyFont="1" applyFill="1" applyBorder="1" applyAlignment="1">
      <alignment vertical="center" wrapText="1"/>
    </xf>
    <xf numFmtId="0" fontId="3" fillId="0" borderId="0" xfId="431" applyNumberFormat="1" applyFont="1" applyBorder="1" applyAlignment="1">
      <alignment vertical="center"/>
    </xf>
    <xf numFmtId="0" fontId="3" fillId="0" borderId="0" xfId="431" applyNumberFormat="1" applyFont="1" applyBorder="1" applyAlignment="1">
      <alignment horizontal="center" vertical="center"/>
    </xf>
    <xf numFmtId="0" fontId="3" fillId="0" borderId="0" xfId="431" applyFont="1" applyFill="1" applyBorder="1" applyAlignment="1">
      <alignment horizontal="right" vertical="center" wrapText="1"/>
    </xf>
    <xf numFmtId="14" fontId="4" fillId="0" borderId="19" xfId="431" applyNumberFormat="1" applyFont="1" applyFill="1" applyBorder="1" applyAlignment="1">
      <alignment horizontal="right" vertical="center"/>
    </xf>
    <xf numFmtId="44" fontId="4" fillId="5" borderId="24" xfId="839" applyFont="1" applyFill="1" applyBorder="1" applyAlignment="1">
      <alignment vertical="center"/>
    </xf>
    <xf numFmtId="2" fontId="4" fillId="0" borderId="25" xfId="23" applyNumberFormat="1" applyFont="1" applyFill="1" applyBorder="1" applyAlignment="1">
      <alignment horizontal="center" vertical="center"/>
    </xf>
    <xf numFmtId="165" fontId="4" fillId="0" borderId="64" xfId="50" applyFont="1" applyFill="1" applyBorder="1" applyAlignment="1">
      <alignment horizontal="center" vertical="center"/>
    </xf>
    <xf numFmtId="164" fontId="3" fillId="12" borderId="6" xfId="8" applyFont="1" applyFill="1" applyBorder="1" applyAlignment="1">
      <alignment horizontal="right" vertical="center"/>
    </xf>
    <xf numFmtId="0" fontId="3" fillId="0" borderId="26" xfId="640" applyFont="1" applyFill="1" applyBorder="1" applyAlignment="1">
      <alignment horizontal="center" vertical="center" wrapText="1"/>
    </xf>
    <xf numFmtId="0" fontId="3" fillId="5" borderId="20" xfId="0" applyFont="1" applyFill="1" applyBorder="1" applyAlignment="1">
      <alignment horizontal="center" vertical="center"/>
    </xf>
    <xf numFmtId="0" fontId="3" fillId="5" borderId="20" xfId="0" applyFont="1" applyFill="1" applyBorder="1" applyAlignment="1">
      <alignment horizontal="center" vertical="center" wrapText="1"/>
    </xf>
    <xf numFmtId="4" fontId="3" fillId="5" borderId="39" xfId="0" applyNumberFormat="1" applyFont="1" applyFill="1" applyBorder="1" applyAlignment="1">
      <alignment horizontal="center" vertical="center" wrapText="1"/>
    </xf>
    <xf numFmtId="0" fontId="3" fillId="4" borderId="2" xfId="26" applyFont="1" applyFill="1" applyBorder="1" applyAlignment="1">
      <alignment horizontal="center" vertical="center"/>
    </xf>
    <xf numFmtId="0" fontId="3" fillId="4" borderId="4" xfId="640" applyFont="1" applyFill="1" applyBorder="1" applyAlignment="1">
      <alignment horizontal="center" vertical="center" wrapText="1"/>
    </xf>
    <xf numFmtId="0" fontId="3" fillId="0" borderId="26" xfId="23" applyFont="1" applyFill="1" applyBorder="1" applyAlignment="1">
      <alignment horizontal="center" vertical="center" wrapText="1"/>
    </xf>
    <xf numFmtId="0" fontId="3" fillId="4" borderId="4" xfId="23" applyFont="1" applyFill="1" applyBorder="1" applyAlignment="1">
      <alignment horizontal="center" vertical="center" wrapText="1"/>
    </xf>
    <xf numFmtId="49" fontId="4" fillId="5" borderId="30" xfId="0" applyNumberFormat="1" applyFont="1" applyFill="1" applyBorder="1" applyAlignment="1">
      <alignment horizontal="center"/>
    </xf>
    <xf numFmtId="2" fontId="2" fillId="5" borderId="21" xfId="0" applyNumberFormat="1" applyFont="1" applyFill="1" applyBorder="1" applyAlignment="1">
      <alignment horizontal="center" vertical="center"/>
    </xf>
    <xf numFmtId="4" fontId="4" fillId="5" borderId="31" xfId="0" applyNumberFormat="1" applyFont="1" applyFill="1" applyBorder="1" applyAlignment="1">
      <alignment horizontal="center" vertical="center"/>
    </xf>
    <xf numFmtId="4" fontId="36" fillId="0" borderId="0" xfId="23" applyNumberFormat="1" applyFont="1" applyFill="1" applyBorder="1" applyAlignment="1"/>
    <xf numFmtId="165" fontId="104" fillId="5" borderId="95" xfId="50" applyNumberFormat="1" applyFont="1" applyFill="1" applyBorder="1"/>
    <xf numFmtId="165" fontId="105" fillId="4" borderId="79" xfId="50" applyNumberFormat="1" applyFont="1" applyFill="1" applyBorder="1"/>
    <xf numFmtId="165" fontId="105" fillId="4" borderId="68" xfId="50" applyNumberFormat="1" applyFont="1" applyFill="1" applyBorder="1"/>
    <xf numFmtId="165" fontId="88" fillId="4" borderId="70" xfId="50" applyFont="1" applyFill="1" applyBorder="1"/>
    <xf numFmtId="165" fontId="88" fillId="4" borderId="72" xfId="50" applyNumberFormat="1" applyFont="1" applyFill="1" applyBorder="1"/>
    <xf numFmtId="165" fontId="88" fillId="4" borderId="22" xfId="50" applyFont="1" applyFill="1" applyBorder="1"/>
    <xf numFmtId="165" fontId="104" fillId="4" borderId="22" xfId="50" applyFont="1" applyFill="1" applyBorder="1"/>
    <xf numFmtId="0" fontId="4" fillId="0" borderId="0" xfId="1" applyFont="1" applyFill="1" applyBorder="1" applyAlignment="1">
      <alignment vertical="center" wrapText="1"/>
    </xf>
    <xf numFmtId="44" fontId="105" fillId="4" borderId="32" xfId="839" applyFont="1" applyFill="1" applyBorder="1"/>
    <xf numFmtId="44" fontId="105" fillId="4" borderId="30" xfId="839" applyFont="1" applyFill="1" applyBorder="1"/>
    <xf numFmtId="44" fontId="104" fillId="44" borderId="26" xfId="839" applyFont="1" applyFill="1" applyBorder="1"/>
    <xf numFmtId="44" fontId="104" fillId="4" borderId="22" xfId="839" applyFont="1" applyFill="1" applyBorder="1"/>
    <xf numFmtId="0" fontId="3" fillId="5" borderId="0" xfId="1" applyFont="1" applyFill="1" applyBorder="1" applyAlignment="1">
      <alignment vertical="center" wrapText="1"/>
    </xf>
    <xf numFmtId="4" fontId="3" fillId="5" borderId="0" xfId="1" applyNumberFormat="1" applyFont="1" applyFill="1" applyBorder="1" applyAlignment="1">
      <alignment vertical="center" wrapText="1"/>
    </xf>
    <xf numFmtId="0" fontId="3" fillId="5" borderId="9" xfId="1" applyFont="1" applyFill="1" applyBorder="1" applyAlignment="1">
      <alignment horizontal="center" vertical="center" wrapText="1"/>
    </xf>
    <xf numFmtId="4" fontId="3" fillId="5" borderId="9" xfId="1" applyNumberFormat="1" applyFont="1" applyFill="1" applyBorder="1" applyAlignment="1">
      <alignment horizontal="center" vertical="center" wrapText="1"/>
    </xf>
    <xf numFmtId="4" fontId="4" fillId="9" borderId="16" xfId="46" applyNumberFormat="1" applyFont="1" applyFill="1" applyBorder="1" applyAlignment="1">
      <alignment horizontal="center" vertical="center"/>
    </xf>
    <xf numFmtId="44" fontId="3" fillId="9" borderId="15" xfId="839" applyFont="1" applyFill="1" applyBorder="1" applyAlignment="1">
      <alignment horizontal="center" vertical="center"/>
    </xf>
    <xf numFmtId="4" fontId="3" fillId="5" borderId="0" xfId="1" applyNumberFormat="1" applyFont="1" applyFill="1" applyBorder="1" applyAlignment="1">
      <alignment horizontal="center" vertical="center" wrapText="1"/>
    </xf>
    <xf numFmtId="0" fontId="83" fillId="0" borderId="0" xfId="0" applyFont="1" applyBorder="1" applyAlignment="1">
      <alignment horizontal="center" vertical="center" wrapText="1"/>
    </xf>
    <xf numFmtId="0" fontId="83" fillId="0" borderId="19" xfId="0" applyFont="1" applyBorder="1" applyAlignment="1">
      <alignment horizontal="center" vertical="center" wrapText="1"/>
    </xf>
    <xf numFmtId="14" fontId="4" fillId="0" borderId="11" xfId="0" applyNumberFormat="1" applyFont="1" applyFill="1" applyBorder="1" applyAlignment="1">
      <alignment horizontal="center" vertical="center"/>
    </xf>
    <xf numFmtId="0" fontId="4" fillId="0" borderId="13" xfId="0" applyFont="1" applyFill="1" applyBorder="1" applyAlignment="1">
      <alignment horizontal="center" vertical="center"/>
    </xf>
    <xf numFmtId="0" fontId="4" fillId="0" borderId="0" xfId="0" applyFont="1" applyBorder="1" applyAlignment="1">
      <alignment horizontal="center"/>
    </xf>
    <xf numFmtId="10" fontId="4" fillId="0" borderId="13" xfId="645" applyNumberFormat="1" applyFont="1" applyFill="1" applyBorder="1" applyAlignment="1">
      <alignment horizontal="center" vertical="center"/>
    </xf>
    <xf numFmtId="4" fontId="4" fillId="0" borderId="12" xfId="0" applyNumberFormat="1" applyFont="1" applyFill="1" applyBorder="1" applyAlignment="1">
      <alignment horizontal="center" vertical="center" wrapText="1"/>
    </xf>
    <xf numFmtId="0" fontId="4" fillId="0" borderId="13" xfId="0" applyFont="1" applyFill="1" applyBorder="1" applyAlignment="1">
      <alignment horizontal="center" vertical="center" wrapText="1"/>
    </xf>
    <xf numFmtId="10" fontId="2" fillId="0" borderId="13" xfId="645" applyNumberFormat="1" applyFont="1" applyFill="1" applyBorder="1" applyAlignment="1">
      <alignment horizontal="center" vertical="center"/>
    </xf>
    <xf numFmtId="4" fontId="2" fillId="0" borderId="12" xfId="0" applyNumberFormat="1" applyFont="1" applyFill="1" applyBorder="1" applyAlignment="1">
      <alignment horizontal="center" vertical="center"/>
    </xf>
    <xf numFmtId="44" fontId="4" fillId="0" borderId="13" xfId="839" applyFont="1" applyFill="1" applyBorder="1" applyAlignment="1">
      <alignment horizontal="center" vertical="center" wrapText="1"/>
    </xf>
    <xf numFmtId="44" fontId="36" fillId="0" borderId="13" xfId="839" applyFont="1" applyFill="1" applyBorder="1" applyAlignment="1">
      <alignment horizontal="center" vertical="center" wrapText="1"/>
    </xf>
    <xf numFmtId="44" fontId="3" fillId="11" borderId="21" xfId="839" applyFont="1" applyFill="1" applyBorder="1" applyAlignment="1">
      <alignment vertical="center" wrapText="1"/>
    </xf>
    <xf numFmtId="0" fontId="3" fillId="11" borderId="34" xfId="127" applyFont="1" applyFill="1" applyBorder="1" applyAlignment="1">
      <alignment horizontal="left" vertical="center" wrapText="1"/>
    </xf>
    <xf numFmtId="0" fontId="4" fillId="5" borderId="85" xfId="1" applyFont="1" applyFill="1" applyBorder="1" applyAlignment="1">
      <alignment horizontal="center" wrapText="1"/>
    </xf>
    <xf numFmtId="0" fontId="4" fillId="5" borderId="81" xfId="1" applyFont="1" applyFill="1" applyBorder="1" applyAlignment="1">
      <alignment horizontal="center" wrapText="1"/>
    </xf>
    <xf numFmtId="0" fontId="4" fillId="5" borderId="81" xfId="1" applyFont="1" applyFill="1" applyBorder="1" applyAlignment="1">
      <alignment wrapText="1"/>
    </xf>
    <xf numFmtId="4" fontId="4" fillId="5" borderId="81" xfId="1" applyNumberFormat="1" applyFont="1" applyFill="1" applyBorder="1" applyAlignment="1">
      <alignment horizontal="center" wrapText="1"/>
    </xf>
    <xf numFmtId="44" fontId="4" fillId="5" borderId="86" xfId="839" applyFont="1" applyFill="1" applyBorder="1" applyAlignment="1">
      <alignment horizontal="center"/>
    </xf>
    <xf numFmtId="0" fontId="4" fillId="5" borderId="11" xfId="23" applyNumberFormat="1" applyFont="1" applyFill="1" applyBorder="1" applyAlignment="1">
      <alignment horizontal="center" vertical="center" wrapText="1"/>
    </xf>
    <xf numFmtId="0" fontId="4" fillId="5" borderId="13" xfId="23" applyNumberFormat="1" applyFont="1" applyFill="1" applyBorder="1" applyAlignment="1">
      <alignment horizontal="center" vertical="center" wrapText="1"/>
    </xf>
    <xf numFmtId="4" fontId="4" fillId="5" borderId="13" xfId="23" applyNumberFormat="1" applyFont="1" applyFill="1" applyBorder="1" applyAlignment="1">
      <alignment vertical="center" wrapText="1"/>
    </xf>
    <xf numFmtId="4" fontId="4" fillId="5" borderId="13" xfId="23" applyNumberFormat="1" applyFont="1" applyFill="1" applyBorder="1" applyAlignment="1">
      <alignment horizontal="center" vertical="center"/>
    </xf>
    <xf numFmtId="4" fontId="4" fillId="5" borderId="13" xfId="46" applyNumberFormat="1" applyFont="1" applyFill="1" applyBorder="1" applyAlignment="1">
      <alignment horizontal="center" vertical="center"/>
    </xf>
    <xf numFmtId="2" fontId="4" fillId="5" borderId="13" xfId="0" applyNumberFormat="1" applyFont="1" applyFill="1" applyBorder="1" applyAlignment="1">
      <alignment horizontal="center" vertical="center"/>
    </xf>
    <xf numFmtId="0" fontId="4" fillId="5" borderId="21" xfId="23" applyNumberFormat="1" applyFont="1" applyFill="1" applyBorder="1" applyAlignment="1">
      <alignment horizontal="center" vertical="center" wrapText="1"/>
    </xf>
    <xf numFmtId="4" fontId="4" fillId="5" borderId="21" xfId="23" applyNumberFormat="1" applyFont="1" applyFill="1" applyBorder="1" applyAlignment="1">
      <alignment vertical="center" wrapText="1"/>
    </xf>
    <xf numFmtId="4" fontId="4" fillId="5" borderId="21" xfId="23" applyNumberFormat="1" applyFont="1" applyFill="1" applyBorder="1" applyAlignment="1">
      <alignment horizontal="center" vertical="center"/>
    </xf>
    <xf numFmtId="4" fontId="4" fillId="5" borderId="21" xfId="46" applyNumberFormat="1" applyFont="1" applyFill="1" applyBorder="1" applyAlignment="1">
      <alignment horizontal="center" vertical="center"/>
    </xf>
    <xf numFmtId="2" fontId="4" fillId="5" borderId="21" xfId="0" applyNumberFormat="1" applyFont="1" applyFill="1" applyBorder="1" applyAlignment="1">
      <alignment horizontal="center" vertical="center"/>
    </xf>
    <xf numFmtId="0" fontId="4" fillId="5" borderId="32" xfId="23" applyNumberFormat="1" applyFont="1" applyFill="1" applyBorder="1" applyAlignment="1">
      <alignment horizontal="center" vertical="center" wrapText="1"/>
    </xf>
    <xf numFmtId="2" fontId="4" fillId="5" borderId="34" xfId="0" applyNumberFormat="1" applyFont="1" applyFill="1" applyBorder="1" applyAlignment="1">
      <alignment horizontal="center" vertical="center"/>
    </xf>
    <xf numFmtId="0" fontId="4" fillId="5" borderId="30" xfId="23" applyNumberFormat="1" applyFont="1" applyFill="1" applyBorder="1" applyAlignment="1">
      <alignment horizontal="center" vertical="center" wrapText="1"/>
    </xf>
    <xf numFmtId="4" fontId="4" fillId="5" borderId="34" xfId="1" applyNumberFormat="1" applyFont="1" applyFill="1" applyBorder="1" applyAlignment="1">
      <alignment vertical="center" wrapText="1"/>
    </xf>
    <xf numFmtId="4" fontId="4" fillId="5" borderId="21" xfId="1" applyNumberFormat="1" applyFont="1" applyFill="1" applyBorder="1" applyAlignment="1">
      <alignment vertical="center" wrapText="1"/>
    </xf>
    <xf numFmtId="0" fontId="4" fillId="5" borderId="3" xfId="1" applyFont="1" applyFill="1" applyBorder="1" applyAlignment="1">
      <alignment horizontal="center" vertical="center" wrapText="1"/>
    </xf>
    <xf numFmtId="0" fontId="4" fillId="5" borderId="3" xfId="1" applyFont="1" applyFill="1" applyBorder="1" applyAlignment="1">
      <alignment vertical="center" wrapText="1"/>
    </xf>
    <xf numFmtId="4" fontId="4" fillId="5" borderId="3" xfId="1" applyNumberFormat="1" applyFont="1" applyFill="1" applyBorder="1" applyAlignment="1">
      <alignment horizontal="center" vertical="center" wrapText="1"/>
    </xf>
    <xf numFmtId="44" fontId="4" fillId="5" borderId="4" xfId="839" applyFont="1" applyFill="1" applyBorder="1" applyAlignment="1">
      <alignment horizontal="center" vertical="center"/>
    </xf>
    <xf numFmtId="4" fontId="4" fillId="5" borderId="3" xfId="1" applyNumberFormat="1" applyFont="1" applyFill="1" applyBorder="1" applyAlignment="1">
      <alignment horizontal="center" wrapText="1"/>
    </xf>
    <xf numFmtId="44" fontId="4" fillId="5" borderId="4" xfId="839" applyFont="1" applyFill="1" applyBorder="1" applyAlignment="1">
      <alignment horizontal="center"/>
    </xf>
    <xf numFmtId="0" fontId="4" fillId="5" borderId="30" xfId="1" applyFont="1" applyFill="1" applyBorder="1" applyAlignment="1">
      <alignment horizontal="center" wrapText="1"/>
    </xf>
    <xf numFmtId="4" fontId="4" fillId="5" borderId="21" xfId="1" applyNumberFormat="1" applyFont="1" applyFill="1" applyBorder="1" applyAlignment="1">
      <alignment horizontal="center" wrapText="1"/>
    </xf>
    <xf numFmtId="9" fontId="18" fillId="59" borderId="1" xfId="924" applyFont="1" applyFill="1" applyBorder="1" applyAlignment="1">
      <alignment horizontal="center" vertical="center"/>
    </xf>
    <xf numFmtId="44" fontId="5" fillId="0" borderId="39" xfId="839" applyFont="1" applyBorder="1" applyAlignment="1">
      <alignment horizontal="center" vertical="center"/>
    </xf>
    <xf numFmtId="44" fontId="18" fillId="59" borderId="1" xfId="839" applyFont="1" applyFill="1" applyBorder="1" applyAlignment="1">
      <alignment horizontal="center" vertical="center"/>
    </xf>
    <xf numFmtId="44" fontId="5" fillId="0" borderId="38" xfId="839" applyFont="1" applyBorder="1" applyAlignment="1">
      <alignment horizontal="center" vertical="center"/>
    </xf>
    <xf numFmtId="10" fontId="5" fillId="0" borderId="20" xfId="924" applyNumberFormat="1" applyFont="1" applyBorder="1" applyAlignment="1">
      <alignment horizontal="center" vertical="center"/>
    </xf>
    <xf numFmtId="0" fontId="4" fillId="0" borderId="0" xfId="1" applyFont="1" applyFill="1" applyBorder="1" applyAlignment="1">
      <alignment vertical="center"/>
    </xf>
    <xf numFmtId="0" fontId="3" fillId="5" borderId="14" xfId="431" applyFont="1" applyFill="1" applyBorder="1" applyAlignment="1">
      <alignment horizontal="center" vertical="center" wrapText="1"/>
    </xf>
    <xf numFmtId="0" fontId="3" fillId="5" borderId="16" xfId="431" applyFont="1" applyFill="1" applyBorder="1" applyAlignment="1">
      <alignment horizontal="center" vertical="center" wrapText="1"/>
    </xf>
    <xf numFmtId="0" fontId="3" fillId="5" borderId="15" xfId="431" applyFont="1" applyFill="1" applyBorder="1" applyAlignment="1">
      <alignment horizontal="center" vertical="center" wrapText="1"/>
    </xf>
    <xf numFmtId="0" fontId="3" fillId="5" borderId="8" xfId="431" applyFont="1" applyFill="1" applyBorder="1" applyAlignment="1">
      <alignment horizontal="center" vertical="center" wrapText="1"/>
    </xf>
    <xf numFmtId="0" fontId="3" fillId="5" borderId="9" xfId="431" applyFont="1" applyFill="1" applyBorder="1" applyAlignment="1">
      <alignment horizontal="center" vertical="center" wrapText="1"/>
    </xf>
    <xf numFmtId="0" fontId="3" fillId="5" borderId="10" xfId="431" applyFont="1" applyFill="1" applyBorder="1" applyAlignment="1">
      <alignment horizontal="center" vertical="center" wrapText="1"/>
    </xf>
    <xf numFmtId="0" fontId="26" fillId="5" borderId="8" xfId="431" applyFont="1" applyFill="1" applyBorder="1" applyAlignment="1">
      <alignment horizontal="right" vertical="center" wrapText="1"/>
    </xf>
    <xf numFmtId="0" fontId="26" fillId="5" borderId="9" xfId="431" applyFont="1" applyFill="1" applyBorder="1" applyAlignment="1">
      <alignment horizontal="right" vertical="center" wrapText="1"/>
    </xf>
    <xf numFmtId="0" fontId="26" fillId="5" borderId="48" xfId="431" applyFont="1" applyFill="1" applyBorder="1" applyAlignment="1">
      <alignment horizontal="right" vertical="center" wrapText="1"/>
    </xf>
    <xf numFmtId="164" fontId="26" fillId="5" borderId="45" xfId="8" applyFont="1" applyFill="1" applyBorder="1" applyAlignment="1">
      <alignment horizontal="center" vertical="center"/>
    </xf>
    <xf numFmtId="164" fontId="26" fillId="5" borderId="10" xfId="8" applyFont="1" applyFill="1" applyBorder="1" applyAlignment="1">
      <alignment horizontal="center" vertical="center"/>
    </xf>
    <xf numFmtId="0" fontId="5" fillId="0" borderId="5" xfId="431" applyNumberFormat="1" applyFont="1" applyBorder="1" applyAlignment="1">
      <alignment horizontal="center" vertical="center" wrapText="1"/>
    </xf>
    <xf numFmtId="0" fontId="7" fillId="0" borderId="7" xfId="431" applyNumberFormat="1" applyFont="1" applyBorder="1" applyAlignment="1">
      <alignment horizontal="center" vertical="center" wrapText="1"/>
    </xf>
    <xf numFmtId="0" fontId="7" fillId="0" borderId="14" xfId="431" applyNumberFormat="1" applyFont="1" applyBorder="1" applyAlignment="1">
      <alignment horizontal="center" vertical="center"/>
    </xf>
    <xf numFmtId="0" fontId="7" fillId="0" borderId="15" xfId="431" applyNumberFormat="1" applyFont="1" applyBorder="1" applyAlignment="1">
      <alignment horizontal="center" vertical="center"/>
    </xf>
    <xf numFmtId="0" fontId="7" fillId="0" borderId="8" xfId="431" applyNumberFormat="1" applyFont="1" applyBorder="1" applyAlignment="1">
      <alignment horizontal="center" vertical="center"/>
    </xf>
    <xf numFmtId="0" fontId="7" fillId="0" borderId="10" xfId="431" applyNumberFormat="1" applyFont="1" applyBorder="1" applyAlignment="1">
      <alignment horizontal="center" vertical="center"/>
    </xf>
    <xf numFmtId="10" fontId="12" fillId="0" borderId="5" xfId="36" applyNumberFormat="1" applyFont="1" applyFill="1" applyBorder="1" applyAlignment="1">
      <alignment horizontal="center" vertical="center" wrapText="1"/>
    </xf>
    <xf numFmtId="10" fontId="12" fillId="0" borderId="7" xfId="36" applyNumberFormat="1" applyFont="1" applyFill="1" applyBorder="1" applyAlignment="1">
      <alignment horizontal="center" vertical="center" wrapText="1"/>
    </xf>
    <xf numFmtId="0" fontId="3" fillId="4" borderId="5" xfId="431" applyNumberFormat="1" applyFont="1" applyFill="1" applyBorder="1" applyAlignment="1">
      <alignment horizontal="center" vertical="center" wrapText="1"/>
    </xf>
    <xf numFmtId="0" fontId="4" fillId="4" borderId="7" xfId="431" applyNumberFormat="1" applyFont="1" applyFill="1" applyBorder="1" applyAlignment="1">
      <alignment horizontal="center" vertical="center" wrapText="1"/>
    </xf>
    <xf numFmtId="0" fontId="4" fillId="4" borderId="6" xfId="431" applyNumberFormat="1" applyFont="1" applyFill="1" applyBorder="1" applyAlignment="1">
      <alignment horizontal="center" vertical="center" wrapText="1"/>
    </xf>
    <xf numFmtId="0" fontId="96" fillId="0" borderId="5" xfId="431" applyNumberFormat="1" applyFont="1" applyFill="1" applyBorder="1" applyAlignment="1">
      <alignment horizontal="center" vertical="center"/>
    </xf>
    <xf numFmtId="0" fontId="29" fillId="0" borderId="7" xfId="431" applyNumberFormat="1" applyFont="1" applyFill="1" applyBorder="1" applyAlignment="1">
      <alignment horizontal="center" vertical="center"/>
    </xf>
    <xf numFmtId="0" fontId="29" fillId="0" borderId="6" xfId="431" applyNumberFormat="1" applyFont="1" applyFill="1" applyBorder="1" applyAlignment="1">
      <alignment horizontal="center" vertical="center"/>
    </xf>
    <xf numFmtId="0" fontId="7" fillId="0" borderId="0" xfId="431" applyFont="1" applyBorder="1" applyAlignment="1">
      <alignment horizontal="center" vertical="center"/>
    </xf>
    <xf numFmtId="0" fontId="26" fillId="5" borderId="7" xfId="431" applyFont="1" applyFill="1" applyBorder="1" applyAlignment="1">
      <alignment horizontal="center" vertical="center" wrapText="1"/>
    </xf>
    <xf numFmtId="0" fontId="26" fillId="5" borderId="36" xfId="431" applyFont="1" applyFill="1" applyBorder="1" applyAlignment="1">
      <alignment horizontal="center" vertical="center" wrapText="1"/>
    </xf>
    <xf numFmtId="0" fontId="13" fillId="0" borderId="16" xfId="431" applyFont="1" applyBorder="1" applyAlignment="1">
      <alignment horizontal="left" vertical="center"/>
    </xf>
    <xf numFmtId="164" fontId="26" fillId="5" borderId="35" xfId="8" applyFont="1" applyFill="1" applyBorder="1" applyAlignment="1">
      <alignment horizontal="center" vertical="center"/>
    </xf>
    <xf numFmtId="164" fontId="26" fillId="5" borderId="6" xfId="8" applyFont="1" applyFill="1" applyBorder="1" applyAlignment="1">
      <alignment horizontal="center" vertical="center"/>
    </xf>
    <xf numFmtId="0" fontId="5" fillId="0" borderId="14" xfId="431" applyNumberFormat="1" applyFont="1" applyBorder="1" applyAlignment="1">
      <alignment horizontal="center" vertical="center" wrapText="1"/>
    </xf>
    <xf numFmtId="0" fontId="5" fillId="0" borderId="16" xfId="431" applyNumberFormat="1" applyFont="1" applyBorder="1" applyAlignment="1">
      <alignment horizontal="center" vertical="center" wrapText="1"/>
    </xf>
    <xf numFmtId="0" fontId="5" fillId="0" borderId="15" xfId="431" applyNumberFormat="1" applyFont="1" applyBorder="1" applyAlignment="1">
      <alignment horizontal="center" vertical="center" wrapText="1"/>
    </xf>
    <xf numFmtId="10" fontId="12" fillId="0" borderId="9" xfId="36" applyNumberFormat="1" applyFont="1" applyFill="1" applyBorder="1" applyAlignment="1">
      <alignment horizontal="center" vertical="center" wrapText="1"/>
    </xf>
    <xf numFmtId="10" fontId="12" fillId="0" borderId="10" xfId="36" applyNumberFormat="1" applyFont="1" applyFill="1" applyBorder="1" applyAlignment="1">
      <alignment horizontal="center" vertical="center" wrapText="1"/>
    </xf>
    <xf numFmtId="0" fontId="29" fillId="8" borderId="5" xfId="431" applyNumberFormat="1" applyFont="1" applyFill="1" applyBorder="1" applyAlignment="1">
      <alignment horizontal="center" vertical="center"/>
    </xf>
    <xf numFmtId="0" fontId="29" fillId="8" borderId="7" xfId="431" applyNumberFormat="1" applyFont="1" applyFill="1" applyBorder="1" applyAlignment="1">
      <alignment horizontal="center" vertical="center"/>
    </xf>
    <xf numFmtId="0" fontId="29" fillId="8" borderId="6" xfId="431" applyNumberFormat="1" applyFont="1" applyFill="1" applyBorder="1" applyAlignment="1">
      <alignment horizontal="center" vertical="center"/>
    </xf>
    <xf numFmtId="0" fontId="14" fillId="6" borderId="26" xfId="431" applyNumberFormat="1" applyFont="1" applyFill="1" applyBorder="1" applyAlignment="1">
      <alignment horizontal="center" vertical="center"/>
    </xf>
    <xf numFmtId="0" fontId="14" fillId="6" borderId="20" xfId="431" applyNumberFormat="1" applyFont="1" applyFill="1" applyBorder="1" applyAlignment="1">
      <alignment horizontal="center" vertical="center"/>
    </xf>
    <xf numFmtId="0" fontId="14" fillId="6" borderId="37" xfId="431" applyNumberFormat="1" applyFont="1" applyFill="1" applyBorder="1" applyAlignment="1">
      <alignment horizontal="center" vertical="center"/>
    </xf>
    <xf numFmtId="0" fontId="14" fillId="6" borderId="38" xfId="431" applyNumberFormat="1" applyFont="1" applyFill="1" applyBorder="1" applyAlignment="1">
      <alignment horizontal="center" vertical="center"/>
    </xf>
    <xf numFmtId="0" fontId="26" fillId="0" borderId="17" xfId="431" applyNumberFormat="1" applyFont="1" applyFill="1" applyBorder="1" applyAlignment="1">
      <alignment horizontal="center" vertical="center" wrapText="1"/>
    </xf>
    <xf numFmtId="0" fontId="26" fillId="0" borderId="66" xfId="431" applyNumberFormat="1" applyFont="1" applyFill="1" applyBorder="1" applyAlignment="1">
      <alignment horizontal="center" vertical="center" wrapText="1"/>
    </xf>
    <xf numFmtId="0" fontId="4" fillId="0" borderId="0" xfId="431" applyFont="1" applyFill="1" applyBorder="1" applyAlignment="1">
      <alignment horizontal="left" vertical="center"/>
    </xf>
    <xf numFmtId="164" fontId="26" fillId="9" borderId="5" xfId="463" applyFont="1" applyFill="1" applyBorder="1" applyAlignment="1">
      <alignment horizontal="center" vertical="center"/>
    </xf>
    <xf numFmtId="164" fontId="26" fillId="9" borderId="7" xfId="463" applyFont="1" applyFill="1" applyBorder="1" applyAlignment="1">
      <alignment horizontal="center" vertical="center"/>
    </xf>
    <xf numFmtId="164" fontId="26" fillId="9" borderId="6" xfId="463" applyFont="1" applyFill="1" applyBorder="1" applyAlignment="1">
      <alignment horizontal="center" vertical="center"/>
    </xf>
    <xf numFmtId="0" fontId="17" fillId="0" borderId="5" xfId="1" applyNumberFormat="1" applyFont="1" applyBorder="1" applyAlignment="1">
      <alignment horizontal="center" vertical="center" wrapText="1"/>
    </xf>
    <xf numFmtId="0" fontId="17" fillId="0" borderId="7" xfId="1" applyNumberFormat="1" applyFont="1" applyBorder="1" applyAlignment="1">
      <alignment horizontal="center" vertical="center" wrapText="1"/>
    </xf>
    <xf numFmtId="0" fontId="17" fillId="0" borderId="7" xfId="1" applyFont="1" applyBorder="1" applyAlignment="1">
      <alignment horizontal="center" vertical="center" wrapText="1"/>
    </xf>
    <xf numFmtId="0" fontId="17" fillId="0" borderId="6" xfId="1" applyNumberFormat="1" applyFont="1" applyBorder="1" applyAlignment="1">
      <alignment horizontal="center" vertical="center" wrapText="1"/>
    </xf>
    <xf numFmtId="0" fontId="29" fillId="8" borderId="8" xfId="1" applyNumberFormat="1" applyFont="1" applyFill="1" applyBorder="1" applyAlignment="1">
      <alignment horizontal="center" vertical="center"/>
    </xf>
    <xf numFmtId="0" fontId="29" fillId="8" borderId="9" xfId="1" applyNumberFormat="1" applyFont="1" applyFill="1" applyBorder="1" applyAlignment="1">
      <alignment horizontal="center" vertical="center"/>
    </xf>
    <xf numFmtId="164" fontId="29" fillId="8" borderId="9" xfId="8" applyFont="1" applyFill="1" applyBorder="1" applyAlignment="1">
      <alignment horizontal="center" vertical="center"/>
    </xf>
    <xf numFmtId="164" fontId="29" fillId="8" borderId="10" xfId="8" applyFont="1" applyFill="1" applyBorder="1" applyAlignment="1">
      <alignment horizontal="center" vertical="center"/>
    </xf>
    <xf numFmtId="10" fontId="12" fillId="0" borderId="48" xfId="36" applyNumberFormat="1" applyFont="1" applyFill="1" applyBorder="1" applyAlignment="1">
      <alignment horizontal="center" vertical="center" wrapText="1"/>
    </xf>
    <xf numFmtId="10" fontId="12" fillId="0" borderId="86" xfId="36" applyNumberFormat="1" applyFont="1" applyFill="1" applyBorder="1" applyAlignment="1">
      <alignment horizontal="center" vertical="center" wrapText="1"/>
    </xf>
    <xf numFmtId="0" fontId="12" fillId="0" borderId="14" xfId="1" applyFont="1" applyFill="1" applyBorder="1" applyAlignment="1">
      <alignment horizontal="center" vertical="center"/>
    </xf>
    <xf numFmtId="0" fontId="12" fillId="0" borderId="15" xfId="1" applyFont="1" applyFill="1" applyBorder="1" applyAlignment="1">
      <alignment horizontal="center" vertical="center"/>
    </xf>
    <xf numFmtId="0" fontId="12" fillId="0" borderId="8" xfId="1" applyFont="1" applyFill="1" applyBorder="1" applyAlignment="1">
      <alignment horizontal="center" vertical="center"/>
    </xf>
    <xf numFmtId="0" fontId="12" fillId="0" borderId="10" xfId="1" applyFont="1" applyFill="1" applyBorder="1" applyAlignment="1">
      <alignment horizontal="center" vertical="center"/>
    </xf>
    <xf numFmtId="0" fontId="3" fillId="0" borderId="0" xfId="1" applyFont="1" applyFill="1" applyBorder="1" applyAlignment="1">
      <alignment horizontal="right" vertical="center"/>
    </xf>
    <xf numFmtId="0" fontId="5" fillId="0" borderId="82" xfId="1" applyNumberFormat="1" applyFont="1" applyBorder="1" applyAlignment="1">
      <alignment horizontal="center" vertical="center" wrapText="1"/>
    </xf>
    <xf numFmtId="0" fontId="7" fillId="0" borderId="83" xfId="1" applyNumberFormat="1" applyFont="1" applyBorder="1" applyAlignment="1">
      <alignment horizontal="center" vertical="center" wrapText="1"/>
    </xf>
    <xf numFmtId="0" fontId="7" fillId="0" borderId="84" xfId="1" applyNumberFormat="1" applyFont="1" applyBorder="1" applyAlignment="1">
      <alignment horizontal="center" vertical="center" wrapText="1"/>
    </xf>
    <xf numFmtId="0" fontId="3" fillId="4" borderId="5" xfId="1" applyNumberFormat="1" applyFont="1" applyFill="1" applyBorder="1" applyAlignment="1">
      <alignment horizontal="center" vertical="center" wrapText="1"/>
    </xf>
    <xf numFmtId="0" fontId="4" fillId="4" borderId="7" xfId="1" applyNumberFormat="1" applyFont="1" applyFill="1" applyBorder="1" applyAlignment="1">
      <alignment horizontal="center" vertical="center" wrapText="1"/>
    </xf>
    <xf numFmtId="0" fontId="4" fillId="4" borderId="6" xfId="1" applyNumberFormat="1" applyFont="1" applyFill="1" applyBorder="1" applyAlignment="1">
      <alignment horizontal="center" vertical="center" wrapText="1"/>
    </xf>
    <xf numFmtId="0" fontId="4" fillId="0" borderId="16" xfId="1" applyFont="1" applyFill="1" applyBorder="1" applyAlignment="1">
      <alignment horizontal="left" vertical="center"/>
    </xf>
    <xf numFmtId="0" fontId="4" fillId="0" borderId="0" xfId="1" applyFont="1" applyFill="1" applyBorder="1" applyAlignment="1">
      <alignment horizontal="left" vertical="center"/>
    </xf>
    <xf numFmtId="0" fontId="4" fillId="0" borderId="0" xfId="1" applyFont="1" applyFill="1" applyBorder="1" applyAlignment="1">
      <alignment horizontal="left" vertical="center" wrapText="1"/>
    </xf>
    <xf numFmtId="0" fontId="12" fillId="0" borderId="17" xfId="1" applyNumberFormat="1" applyFont="1" applyFill="1" applyBorder="1" applyAlignment="1">
      <alignment horizontal="center" vertical="center" wrapText="1"/>
    </xf>
    <xf numFmtId="0" fontId="12" fillId="0" borderId="66" xfId="1" applyNumberFormat="1" applyFont="1" applyFill="1" applyBorder="1" applyAlignment="1">
      <alignment horizontal="center" vertical="center" wrapText="1"/>
    </xf>
    <xf numFmtId="0" fontId="13" fillId="14" borderId="0" xfId="0" applyFont="1" applyFill="1" applyBorder="1" applyAlignment="1">
      <alignment horizontal="left" vertical="center"/>
    </xf>
    <xf numFmtId="0" fontId="13" fillId="14" borderId="19" xfId="0" applyFont="1" applyFill="1" applyBorder="1" applyAlignment="1">
      <alignment horizontal="left" vertical="center"/>
    </xf>
    <xf numFmtId="0" fontId="3" fillId="2" borderId="3" xfId="0" applyFont="1" applyFill="1" applyBorder="1" applyAlignment="1">
      <alignment horizontal="left" vertical="center" wrapText="1"/>
    </xf>
    <xf numFmtId="0" fontId="3" fillId="2" borderId="3" xfId="0" applyFont="1" applyFill="1" applyBorder="1" applyAlignment="1">
      <alignment horizontal="left" vertical="center"/>
    </xf>
    <xf numFmtId="0" fontId="3" fillId="60" borderId="65" xfId="0" applyFont="1" applyFill="1" applyBorder="1" applyAlignment="1">
      <alignment horizontal="center"/>
    </xf>
    <xf numFmtId="0" fontId="3" fillId="60" borderId="25" xfId="0" applyFont="1" applyFill="1" applyBorder="1" applyAlignment="1">
      <alignment horizontal="center"/>
    </xf>
    <xf numFmtId="0" fontId="3" fillId="60" borderId="64" xfId="0" applyFont="1" applyFill="1" applyBorder="1" applyAlignment="1">
      <alignment horizontal="center"/>
    </xf>
    <xf numFmtId="49" fontId="4" fillId="0" borderId="18" xfId="0" applyNumberFormat="1" applyFont="1" applyBorder="1" applyAlignment="1">
      <alignment horizontal="left"/>
    </xf>
    <xf numFmtId="49" fontId="4" fillId="0" borderId="0" xfId="0" applyNumberFormat="1" applyFont="1" applyBorder="1" applyAlignment="1">
      <alignment horizontal="left"/>
    </xf>
    <xf numFmtId="49" fontId="4" fillId="0" borderId="19" xfId="0" applyNumberFormat="1" applyFont="1" applyBorder="1" applyAlignment="1">
      <alignment horizontal="left"/>
    </xf>
    <xf numFmtId="0" fontId="13" fillId="0" borderId="0" xfId="23" applyFont="1" applyAlignment="1">
      <alignment horizontal="left" vertical="center"/>
    </xf>
    <xf numFmtId="0" fontId="3" fillId="4" borderId="3" xfId="640" applyFont="1" applyFill="1" applyBorder="1" applyAlignment="1">
      <alignment horizontal="left" vertical="center" wrapText="1"/>
    </xf>
    <xf numFmtId="0" fontId="13" fillId="0" borderId="14" xfId="23" applyFont="1" applyBorder="1" applyAlignment="1">
      <alignment horizontal="left" vertical="center"/>
    </xf>
    <xf numFmtId="0" fontId="13" fillId="0" borderId="16" xfId="23" applyFont="1" applyBorder="1" applyAlignment="1">
      <alignment horizontal="left" vertical="center"/>
    </xf>
    <xf numFmtId="49" fontId="3" fillId="0" borderId="18" xfId="0" applyNumberFormat="1" applyFont="1" applyBorder="1" applyAlignment="1">
      <alignment horizontal="left" vertical="top" wrapText="1"/>
    </xf>
    <xf numFmtId="49" fontId="4" fillId="0" borderId="0" xfId="0" applyNumberFormat="1" applyFont="1" applyBorder="1" applyAlignment="1">
      <alignment horizontal="left" vertical="top" wrapText="1"/>
    </xf>
    <xf numFmtId="49" fontId="4" fillId="0" borderId="19" xfId="0" applyNumberFormat="1" applyFont="1" applyBorder="1" applyAlignment="1">
      <alignment horizontal="left" vertical="top" wrapText="1"/>
    </xf>
    <xf numFmtId="0" fontId="3" fillId="11" borderId="11" xfId="636" applyFont="1" applyFill="1" applyBorder="1" applyAlignment="1">
      <alignment horizontal="center"/>
    </xf>
    <xf numFmtId="0" fontId="3" fillId="11" borderId="13" xfId="636" applyFont="1" applyFill="1" applyBorder="1" applyAlignment="1">
      <alignment horizontal="center"/>
    </xf>
    <xf numFmtId="0" fontId="3" fillId="11" borderId="12" xfId="636" applyFont="1" applyFill="1" applyBorder="1" applyAlignment="1">
      <alignment horizontal="center"/>
    </xf>
    <xf numFmtId="0" fontId="5" fillId="0" borderId="14" xfId="1" applyNumberFormat="1" applyFont="1" applyBorder="1" applyAlignment="1">
      <alignment horizontal="center" vertical="center" wrapText="1"/>
    </xf>
    <xf numFmtId="0" fontId="5" fillId="0" borderId="15" xfId="1" applyNumberFormat="1" applyFont="1" applyBorder="1" applyAlignment="1">
      <alignment horizontal="center" vertical="center" wrapText="1"/>
    </xf>
    <xf numFmtId="0" fontId="7" fillId="0" borderId="14" xfId="1" applyNumberFormat="1" applyFont="1" applyBorder="1" applyAlignment="1">
      <alignment horizontal="center" vertical="center" wrapText="1"/>
    </xf>
    <xf numFmtId="0" fontId="7" fillId="0" borderId="15" xfId="1" applyNumberFormat="1" applyFont="1" applyBorder="1" applyAlignment="1">
      <alignment horizontal="center" vertical="center" wrapText="1"/>
    </xf>
    <xf numFmtId="0" fontId="7" fillId="0" borderId="8" xfId="1" applyNumberFormat="1" applyFont="1" applyBorder="1" applyAlignment="1">
      <alignment horizontal="center" vertical="center" wrapText="1"/>
    </xf>
    <xf numFmtId="0" fontId="7" fillId="0" borderId="10" xfId="1" applyNumberFormat="1" applyFont="1" applyBorder="1" applyAlignment="1">
      <alignment horizontal="center" vertical="center" wrapText="1"/>
    </xf>
    <xf numFmtId="0" fontId="29" fillId="8" borderId="5" xfId="23" applyNumberFormat="1" applyFont="1" applyFill="1" applyBorder="1" applyAlignment="1">
      <alignment horizontal="center" vertical="center"/>
    </xf>
    <xf numFmtId="0" fontId="29" fillId="8" borderId="7" xfId="23" applyNumberFormat="1" applyFont="1" applyFill="1" applyBorder="1" applyAlignment="1">
      <alignment horizontal="center" vertical="center"/>
    </xf>
    <xf numFmtId="0" fontId="29" fillId="8" borderId="6" xfId="23" applyNumberFormat="1" applyFont="1" applyFill="1" applyBorder="1" applyAlignment="1">
      <alignment horizontal="center" vertical="center"/>
    </xf>
    <xf numFmtId="0" fontId="3" fillId="4" borderId="35" xfId="23" applyFont="1" applyFill="1" applyBorder="1" applyAlignment="1">
      <alignment horizontal="left" vertical="center" wrapText="1"/>
    </xf>
    <xf numFmtId="0" fontId="3" fillId="4" borderId="7" xfId="23" applyFont="1" applyFill="1" applyBorder="1" applyAlignment="1">
      <alignment horizontal="left" vertical="center" wrapText="1"/>
    </xf>
    <xf numFmtId="0" fontId="3" fillId="4" borderId="36" xfId="23" applyFont="1" applyFill="1" applyBorder="1" applyAlignment="1">
      <alignment horizontal="left" vertical="center" wrapText="1"/>
    </xf>
    <xf numFmtId="0" fontId="4" fillId="0" borderId="16" xfId="23" applyFont="1" applyFill="1" applyBorder="1" applyAlignment="1">
      <alignment horizontal="left" vertical="center"/>
    </xf>
    <xf numFmtId="0" fontId="4" fillId="0" borderId="9" xfId="23" applyFont="1" applyFill="1" applyBorder="1" applyAlignment="1">
      <alignment horizontal="left" vertical="center"/>
    </xf>
    <xf numFmtId="0" fontId="3" fillId="4" borderId="2" xfId="23" applyNumberFormat="1" applyFont="1" applyFill="1" applyBorder="1" applyAlignment="1">
      <alignment horizontal="center" vertical="center" wrapText="1"/>
    </xf>
    <xf numFmtId="0" fontId="3" fillId="4" borderId="3" xfId="23" applyNumberFormat="1" applyFont="1" applyFill="1" applyBorder="1" applyAlignment="1">
      <alignment horizontal="center" vertical="center" wrapText="1"/>
    </xf>
    <xf numFmtId="0" fontId="3" fillId="4" borderId="4" xfId="23" applyNumberFormat="1" applyFont="1" applyFill="1" applyBorder="1" applyAlignment="1">
      <alignment horizontal="center" vertical="center" wrapText="1"/>
    </xf>
    <xf numFmtId="0" fontId="16" fillId="0" borderId="17" xfId="23" applyNumberFormat="1" applyFont="1" applyFill="1" applyBorder="1" applyAlignment="1">
      <alignment horizontal="center" vertical="center" wrapText="1"/>
    </xf>
    <xf numFmtId="0" fontId="16" fillId="0" borderId="66" xfId="23" applyNumberFormat="1" applyFont="1" applyFill="1" applyBorder="1" applyAlignment="1">
      <alignment horizontal="center" vertical="center" wrapText="1"/>
    </xf>
    <xf numFmtId="0" fontId="29" fillId="8" borderId="5" xfId="640" applyNumberFormat="1" applyFont="1" applyFill="1" applyBorder="1" applyAlignment="1">
      <alignment horizontal="center" vertical="center"/>
    </xf>
    <xf numFmtId="0" fontId="29" fillId="8" borderId="7" xfId="640" applyNumberFormat="1" applyFont="1" applyFill="1" applyBorder="1" applyAlignment="1">
      <alignment horizontal="center" vertical="center"/>
    </xf>
    <xf numFmtId="0" fontId="29" fillId="8" borderId="6" xfId="640" applyNumberFormat="1" applyFont="1" applyFill="1" applyBorder="1" applyAlignment="1">
      <alignment horizontal="center" vertical="center"/>
    </xf>
    <xf numFmtId="0" fontId="18" fillId="0" borderId="5" xfId="1" applyNumberFormat="1" applyFont="1" applyBorder="1" applyAlignment="1">
      <alignment horizontal="center" vertical="center" wrapText="1"/>
    </xf>
    <xf numFmtId="0" fontId="18" fillId="0" borderId="6" xfId="1" applyNumberFormat="1" applyFont="1" applyBorder="1" applyAlignment="1">
      <alignment horizontal="center" vertical="center" wrapText="1"/>
    </xf>
    <xf numFmtId="0" fontId="5" fillId="0" borderId="8" xfId="1" applyNumberFormat="1" applyFont="1" applyBorder="1" applyAlignment="1">
      <alignment horizontal="center" vertical="center" wrapText="1"/>
    </xf>
    <xf numFmtId="0" fontId="5" fillId="0" borderId="10" xfId="1" applyNumberFormat="1" applyFont="1" applyBorder="1" applyAlignment="1">
      <alignment horizontal="center" vertical="center" wrapText="1"/>
    </xf>
    <xf numFmtId="0" fontId="3" fillId="4" borderId="2" xfId="640" applyNumberFormat="1" applyFont="1" applyFill="1" applyBorder="1" applyAlignment="1">
      <alignment horizontal="center" vertical="center" wrapText="1"/>
    </xf>
    <xf numFmtId="0" fontId="3" fillId="4" borderId="3" xfId="640" applyNumberFormat="1" applyFont="1" applyFill="1" applyBorder="1" applyAlignment="1">
      <alignment horizontal="center" vertical="center" wrapText="1"/>
    </xf>
    <xf numFmtId="0" fontId="3" fillId="4" borderId="4" xfId="640" applyNumberFormat="1" applyFont="1" applyFill="1" applyBorder="1" applyAlignment="1">
      <alignment horizontal="center" vertical="center" wrapText="1"/>
    </xf>
    <xf numFmtId="0" fontId="4" fillId="0" borderId="16" xfId="640" applyFont="1" applyFill="1" applyBorder="1" applyAlignment="1">
      <alignment horizontal="left" vertical="center"/>
    </xf>
    <xf numFmtId="0" fontId="4" fillId="0" borderId="9" xfId="640" applyFont="1" applyFill="1" applyBorder="1" applyAlignment="1">
      <alignment horizontal="left" vertical="center"/>
    </xf>
    <xf numFmtId="0" fontId="3" fillId="4" borderId="34" xfId="640" applyFont="1" applyFill="1" applyBorder="1" applyAlignment="1">
      <alignment horizontal="left" vertical="center" wrapText="1"/>
    </xf>
    <xf numFmtId="0" fontId="3" fillId="11" borderId="11" xfId="0" applyFont="1" applyFill="1" applyBorder="1" applyAlignment="1">
      <alignment horizontal="center"/>
    </xf>
    <xf numFmtId="0" fontId="3" fillId="11" borderId="13" xfId="0" applyFont="1" applyFill="1" applyBorder="1" applyAlignment="1">
      <alignment horizontal="center"/>
    </xf>
    <xf numFmtId="0" fontId="3" fillId="11" borderId="12" xfId="0" applyFont="1" applyFill="1" applyBorder="1" applyAlignment="1">
      <alignment horizontal="center"/>
    </xf>
    <xf numFmtId="0" fontId="99" fillId="0" borderId="18" xfId="0" applyFont="1" applyBorder="1" applyAlignment="1">
      <alignment horizontal="left" wrapText="1"/>
    </xf>
    <xf numFmtId="0" fontId="99" fillId="0" borderId="0" xfId="0" applyFont="1" applyBorder="1" applyAlignment="1">
      <alignment horizontal="left" wrapText="1"/>
    </xf>
    <xf numFmtId="0" fontId="3" fillId="11" borderId="11" xfId="640" applyFont="1" applyFill="1" applyBorder="1" applyAlignment="1">
      <alignment horizontal="center"/>
    </xf>
    <xf numFmtId="0" fontId="3" fillId="11" borderId="13" xfId="640" applyFont="1" applyFill="1" applyBorder="1" applyAlignment="1">
      <alignment horizontal="center"/>
    </xf>
    <xf numFmtId="0" fontId="3" fillId="11" borderId="12" xfId="640" applyFont="1" applyFill="1" applyBorder="1" applyAlignment="1">
      <alignment horizontal="center"/>
    </xf>
    <xf numFmtId="0" fontId="3" fillId="0" borderId="0" xfId="640" applyNumberFormat="1" applyFont="1" applyFill="1" applyBorder="1" applyAlignment="1">
      <alignment horizontal="left" vertical="center"/>
    </xf>
    <xf numFmtId="0" fontId="3" fillId="11" borderId="11" xfId="23" applyFont="1" applyFill="1" applyBorder="1" applyAlignment="1">
      <alignment horizontal="center"/>
    </xf>
    <xf numFmtId="0" fontId="3" fillId="11" borderId="13" xfId="23" applyFont="1" applyFill="1" applyBorder="1" applyAlignment="1">
      <alignment horizontal="center"/>
    </xf>
    <xf numFmtId="0" fontId="3" fillId="11" borderId="12" xfId="23" applyFont="1" applyFill="1" applyBorder="1" applyAlignment="1">
      <alignment horizontal="center"/>
    </xf>
    <xf numFmtId="49" fontId="2" fillId="0" borderId="0" xfId="33" applyNumberFormat="1" applyFont="1" applyFill="1" applyBorder="1" applyAlignment="1">
      <alignment horizontal="left" wrapText="1"/>
    </xf>
    <xf numFmtId="0" fontId="4" fillId="0" borderId="0" xfId="23" applyNumberFormat="1" applyFont="1" applyFill="1" applyBorder="1" applyAlignment="1">
      <alignment horizontal="left"/>
    </xf>
    <xf numFmtId="0" fontId="32" fillId="0" borderId="5" xfId="1" applyNumberFormat="1" applyFont="1" applyBorder="1" applyAlignment="1">
      <alignment horizontal="center" vertical="center" wrapText="1"/>
    </xf>
    <xf numFmtId="0" fontId="32" fillId="0" borderId="6" xfId="1" applyNumberFormat="1" applyFont="1" applyBorder="1" applyAlignment="1">
      <alignment horizontal="center" vertical="center" wrapText="1"/>
    </xf>
    <xf numFmtId="0" fontId="32" fillId="0" borderId="14" xfId="1" applyNumberFormat="1" applyFont="1" applyBorder="1" applyAlignment="1">
      <alignment horizontal="center" vertical="center" wrapText="1"/>
    </xf>
    <xf numFmtId="0" fontId="32" fillId="0" borderId="15" xfId="1" applyNumberFormat="1" applyFont="1" applyBorder="1" applyAlignment="1">
      <alignment horizontal="center" vertical="center" wrapText="1"/>
    </xf>
    <xf numFmtId="0" fontId="32" fillId="0" borderId="8" xfId="1" applyNumberFormat="1" applyFont="1" applyBorder="1" applyAlignment="1">
      <alignment horizontal="center" vertical="center" wrapText="1"/>
    </xf>
    <xf numFmtId="0" fontId="32" fillId="0" borderId="10" xfId="1" applyNumberFormat="1" applyFont="1" applyBorder="1" applyAlignment="1">
      <alignment horizontal="center" vertical="center" wrapText="1"/>
    </xf>
    <xf numFmtId="0" fontId="16" fillId="0" borderId="5" xfId="33" applyNumberFormat="1" applyFont="1" applyFill="1" applyBorder="1" applyAlignment="1">
      <alignment horizontal="center" vertical="center"/>
    </xf>
    <xf numFmtId="0" fontId="16" fillId="0" borderId="7" xfId="33" applyNumberFormat="1" applyFont="1" applyFill="1" applyBorder="1" applyAlignment="1">
      <alignment horizontal="center" vertical="center"/>
    </xf>
    <xf numFmtId="0" fontId="3" fillId="9" borderId="5" xfId="33" applyNumberFormat="1" applyFont="1" applyFill="1" applyBorder="1" applyAlignment="1">
      <alignment horizontal="center" vertical="center" wrapText="1"/>
    </xf>
    <xf numFmtId="0" fontId="3" fillId="9" borderId="7" xfId="33" applyNumberFormat="1" applyFont="1" applyFill="1" applyBorder="1" applyAlignment="1">
      <alignment horizontal="center" vertical="center" wrapText="1"/>
    </xf>
    <xf numFmtId="0" fontId="3" fillId="9" borderId="6" xfId="33" applyNumberFormat="1" applyFont="1" applyFill="1" applyBorder="1" applyAlignment="1">
      <alignment horizontal="center" vertical="center" wrapText="1"/>
    </xf>
    <xf numFmtId="0" fontId="4" fillId="0" borderId="0" xfId="33" applyFont="1" applyFill="1" applyBorder="1" applyAlignment="1">
      <alignment horizontal="left" vertical="center" wrapText="1"/>
    </xf>
    <xf numFmtId="0" fontId="142" fillId="55" borderId="5" xfId="33" applyNumberFormat="1" applyFont="1" applyFill="1" applyBorder="1" applyAlignment="1">
      <alignment horizontal="center" vertical="center"/>
    </xf>
    <xf numFmtId="0" fontId="142" fillId="55" borderId="7" xfId="33" applyNumberFormat="1" applyFont="1" applyFill="1" applyBorder="1" applyAlignment="1">
      <alignment horizontal="center" vertical="center"/>
    </xf>
    <xf numFmtId="0" fontId="142" fillId="55" borderId="6" xfId="33" applyNumberFormat="1" applyFont="1" applyFill="1" applyBorder="1" applyAlignment="1">
      <alignment horizontal="center" vertical="center"/>
    </xf>
    <xf numFmtId="0" fontId="3" fillId="2" borderId="14" xfId="33" applyFont="1" applyFill="1" applyBorder="1" applyAlignment="1">
      <alignment horizontal="center"/>
    </xf>
    <xf numFmtId="0" fontId="3" fillId="2" borderId="16" xfId="33" applyFont="1" applyFill="1" applyBorder="1" applyAlignment="1">
      <alignment horizontal="center"/>
    </xf>
    <xf numFmtId="0" fontId="3" fillId="2" borderId="47" xfId="33" applyFont="1" applyFill="1" applyBorder="1" applyAlignment="1">
      <alignment horizontal="center"/>
    </xf>
    <xf numFmtId="0" fontId="4" fillId="0" borderId="13" xfId="33" applyFont="1" applyBorder="1" applyAlignment="1">
      <alignment horizontal="left" wrapText="1"/>
    </xf>
    <xf numFmtId="0" fontId="4" fillId="0" borderId="42" xfId="33" applyFont="1" applyBorder="1" applyAlignment="1">
      <alignment horizontal="left" wrapText="1"/>
    </xf>
    <xf numFmtId="189" fontId="100" fillId="0" borderId="81" xfId="685" applyNumberFormat="1" applyFont="1" applyFill="1" applyBorder="1" applyAlignment="1">
      <alignment horizontal="center" vertical="center" wrapText="1"/>
    </xf>
    <xf numFmtId="189" fontId="100" fillId="0" borderId="86" xfId="685" applyNumberFormat="1" applyFont="1" applyFill="1" applyBorder="1" applyAlignment="1">
      <alignment horizontal="center" vertical="center" wrapText="1"/>
    </xf>
    <xf numFmtId="0" fontId="3" fillId="56" borderId="5" xfId="845" applyFont="1" applyFill="1" applyBorder="1" applyAlignment="1">
      <alignment horizontal="center" vertical="center"/>
    </xf>
    <xf numFmtId="0" fontId="3" fillId="56" borderId="7" xfId="845" applyFont="1" applyFill="1" applyBorder="1" applyAlignment="1">
      <alignment horizontal="center" vertical="center"/>
    </xf>
    <xf numFmtId="0" fontId="3" fillId="56" borderId="6" xfId="845" applyFont="1" applyFill="1" applyBorder="1" applyAlignment="1">
      <alignment horizontal="center" vertical="center"/>
    </xf>
    <xf numFmtId="0" fontId="3" fillId="11" borderId="79" xfId="640" applyFont="1" applyFill="1" applyBorder="1" applyAlignment="1">
      <alignment horizontal="center" vertical="center" wrapText="1"/>
    </xf>
    <xf numFmtId="0" fontId="3" fillId="11" borderId="71" xfId="640" applyFont="1" applyFill="1" applyBorder="1" applyAlignment="1">
      <alignment horizontal="center" vertical="center" wrapText="1"/>
    </xf>
    <xf numFmtId="0" fontId="3" fillId="11" borderId="72" xfId="640" applyFont="1" applyFill="1" applyBorder="1" applyAlignment="1">
      <alignment horizontal="center" vertical="center" wrapText="1"/>
    </xf>
    <xf numFmtId="4" fontId="3" fillId="0" borderId="42" xfId="640" applyNumberFormat="1" applyFont="1" applyBorder="1" applyAlignment="1">
      <alignment horizontal="center" vertical="center"/>
    </xf>
    <xf numFmtId="4" fontId="3" fillId="0" borderId="41" xfId="640" applyNumberFormat="1" applyFont="1" applyBorder="1" applyAlignment="1">
      <alignment horizontal="center" vertical="center"/>
    </xf>
    <xf numFmtId="0" fontId="97" fillId="0" borderId="42" xfId="646" applyFont="1" applyFill="1" applyBorder="1" applyAlignment="1">
      <alignment horizontal="center" vertical="center" wrapText="1"/>
    </xf>
    <xf numFmtId="0" fontId="97" fillId="0" borderId="41" xfId="646" applyFont="1" applyFill="1" applyBorder="1" applyAlignment="1">
      <alignment horizontal="center" vertical="center" wrapText="1"/>
    </xf>
    <xf numFmtId="0" fontId="3" fillId="11" borderId="26" xfId="0" applyFont="1" applyFill="1" applyBorder="1" applyAlignment="1">
      <alignment horizontal="center" vertical="center"/>
    </xf>
    <xf numFmtId="0" fontId="3" fillId="11" borderId="20" xfId="0" applyFont="1" applyFill="1" applyBorder="1" applyAlignment="1">
      <alignment horizontal="center" vertical="center"/>
    </xf>
    <xf numFmtId="0" fontId="3" fillId="11" borderId="43" xfId="0" applyFont="1" applyFill="1" applyBorder="1" applyAlignment="1">
      <alignment horizontal="center" vertical="center"/>
    </xf>
    <xf numFmtId="0" fontId="3" fillId="11" borderId="2" xfId="0" applyFont="1" applyFill="1" applyBorder="1" applyAlignment="1">
      <alignment horizontal="center" vertical="center"/>
    </xf>
    <xf numFmtId="0" fontId="3" fillId="11" borderId="3" xfId="0" applyFont="1" applyFill="1" applyBorder="1" applyAlignment="1">
      <alignment horizontal="center" vertical="center"/>
    </xf>
    <xf numFmtId="0" fontId="3" fillId="11" borderId="4" xfId="0" applyFont="1" applyFill="1" applyBorder="1" applyAlignment="1">
      <alignment horizontal="center" vertical="center"/>
    </xf>
    <xf numFmtId="0" fontId="3" fillId="11" borderId="11" xfId="495" applyFont="1" applyFill="1" applyBorder="1" applyAlignment="1">
      <alignment horizontal="center"/>
    </xf>
    <xf numFmtId="0" fontId="3" fillId="11" borderId="13" xfId="495" applyFont="1" applyFill="1" applyBorder="1" applyAlignment="1">
      <alignment horizontal="center"/>
    </xf>
    <xf numFmtId="0" fontId="3" fillId="11" borderId="12" xfId="495" applyFont="1" applyFill="1" applyBorder="1" applyAlignment="1">
      <alignment horizontal="center"/>
    </xf>
    <xf numFmtId="0" fontId="4" fillId="0" borderId="22" xfId="495" applyFont="1" applyFill="1" applyBorder="1" applyAlignment="1">
      <alignment horizontal="center" wrapText="1"/>
    </xf>
    <xf numFmtId="0" fontId="4" fillId="0" borderId="41" xfId="495" applyFont="1" applyFill="1" applyBorder="1" applyAlignment="1">
      <alignment horizontal="center" wrapText="1"/>
    </xf>
    <xf numFmtId="2" fontId="4" fillId="0" borderId="42" xfId="495" applyNumberFormat="1" applyFont="1" applyFill="1" applyBorder="1" applyAlignment="1">
      <alignment horizontal="center"/>
    </xf>
    <xf numFmtId="2" fontId="4" fillId="0" borderId="23" xfId="495" applyNumberFormat="1" applyFont="1" applyFill="1" applyBorder="1" applyAlignment="1">
      <alignment horizontal="center"/>
    </xf>
    <xf numFmtId="2" fontId="4" fillId="0" borderId="24" xfId="495" applyNumberFormat="1" applyFont="1" applyFill="1" applyBorder="1" applyAlignment="1">
      <alignment horizontal="center"/>
    </xf>
    <xf numFmtId="4" fontId="4" fillId="0" borderId="42" xfId="646" applyNumberFormat="1" applyFont="1" applyFill="1" applyBorder="1" applyAlignment="1">
      <alignment horizontal="center" vertical="center"/>
    </xf>
    <xf numFmtId="4" fontId="4" fillId="0" borderId="41" xfId="646" applyNumberFormat="1" applyFont="1" applyFill="1" applyBorder="1" applyAlignment="1">
      <alignment horizontal="center" vertical="center"/>
    </xf>
    <xf numFmtId="2" fontId="3" fillId="11" borderId="68" xfId="640" applyNumberFormat="1" applyFont="1" applyFill="1" applyBorder="1" applyAlignment="1">
      <alignment horizontal="center" vertical="center" wrapText="1"/>
    </xf>
    <xf numFmtId="2" fontId="3" fillId="11" borderId="67" xfId="640" applyNumberFormat="1" applyFont="1" applyFill="1" applyBorder="1" applyAlignment="1">
      <alignment horizontal="center" vertical="center" wrapText="1"/>
    </xf>
    <xf numFmtId="2" fontId="3" fillId="11" borderId="69" xfId="640" applyNumberFormat="1" applyFont="1" applyFill="1" applyBorder="1" applyAlignment="1">
      <alignment horizontal="center" vertical="center" wrapText="1"/>
    </xf>
    <xf numFmtId="0" fontId="3" fillId="11" borderId="11" xfId="845" applyFont="1" applyFill="1" applyBorder="1" applyAlignment="1">
      <alignment horizontal="center" vertical="center"/>
    </xf>
    <xf numFmtId="0" fontId="3" fillId="11" borderId="13" xfId="845" applyFont="1" applyFill="1" applyBorder="1" applyAlignment="1">
      <alignment horizontal="center" vertical="center"/>
    </xf>
    <xf numFmtId="0" fontId="3" fillId="11" borderId="12" xfId="845" applyFont="1" applyFill="1" applyBorder="1" applyAlignment="1">
      <alignment horizontal="center" vertical="center"/>
    </xf>
    <xf numFmtId="0" fontId="3" fillId="56" borderId="70" xfId="495" applyFont="1" applyFill="1" applyBorder="1" applyAlignment="1">
      <alignment horizontal="center" vertical="center"/>
    </xf>
    <xf numFmtId="0" fontId="3" fillId="56" borderId="71" xfId="495" applyFont="1" applyFill="1" applyBorder="1" applyAlignment="1">
      <alignment horizontal="center" vertical="center"/>
    </xf>
    <xf numFmtId="0" fontId="3" fillId="56" borderId="72" xfId="495" applyFont="1" applyFill="1" applyBorder="1" applyAlignment="1">
      <alignment horizontal="center" vertical="center"/>
    </xf>
    <xf numFmtId="0" fontId="3" fillId="14" borderId="22" xfId="495" applyFont="1" applyFill="1" applyBorder="1" applyAlignment="1">
      <alignment horizontal="center" vertical="center"/>
    </xf>
    <xf numFmtId="0" fontId="3" fillId="14" borderId="41" xfId="495" applyFont="1" applyFill="1" applyBorder="1" applyAlignment="1">
      <alignment horizontal="center" vertical="center"/>
    </xf>
    <xf numFmtId="0" fontId="3" fillId="14" borderId="42" xfId="495" applyFont="1" applyFill="1" applyBorder="1" applyAlignment="1">
      <alignment horizontal="center" vertical="center"/>
    </xf>
    <xf numFmtId="0" fontId="3" fillId="14" borderId="23" xfId="495" applyFont="1" applyFill="1" applyBorder="1" applyAlignment="1">
      <alignment horizontal="center" vertical="center"/>
    </xf>
    <xf numFmtId="0" fontId="3" fillId="14" borderId="24" xfId="495" applyFont="1" applyFill="1" applyBorder="1" applyAlignment="1">
      <alignment horizontal="center" vertical="center"/>
    </xf>
    <xf numFmtId="0" fontId="4" fillId="0" borderId="45" xfId="1" applyFont="1" applyFill="1" applyBorder="1" applyAlignment="1">
      <alignment horizontal="center" wrapText="1"/>
    </xf>
    <xf numFmtId="0" fontId="4" fillId="0" borderId="48" xfId="1" applyFont="1" applyFill="1" applyBorder="1" applyAlignment="1">
      <alignment horizontal="center" wrapText="1"/>
    </xf>
    <xf numFmtId="2" fontId="139" fillId="0" borderId="81" xfId="0" applyNumberFormat="1" applyFont="1" applyFill="1" applyBorder="1" applyAlignment="1">
      <alignment horizontal="left" wrapText="1"/>
    </xf>
    <xf numFmtId="2" fontId="139" fillId="0" borderId="86" xfId="0" applyNumberFormat="1" applyFont="1" applyFill="1" applyBorder="1" applyAlignment="1">
      <alignment horizontal="left" wrapText="1"/>
    </xf>
    <xf numFmtId="0" fontId="3" fillId="11" borderId="22" xfId="495" applyFont="1" applyFill="1" applyBorder="1" applyAlignment="1">
      <alignment horizontal="center"/>
    </xf>
    <xf numFmtId="0" fontId="3" fillId="11" borderId="23" xfId="495" applyFont="1" applyFill="1" applyBorder="1" applyAlignment="1">
      <alignment horizontal="center"/>
    </xf>
    <xf numFmtId="0" fontId="3" fillId="11" borderId="24" xfId="495" applyFont="1" applyFill="1" applyBorder="1" applyAlignment="1">
      <alignment horizontal="center"/>
    </xf>
    <xf numFmtId="0" fontId="18" fillId="57" borderId="11" xfId="845" applyFont="1" applyFill="1" applyBorder="1" applyAlignment="1">
      <alignment horizontal="center" vertical="center"/>
    </xf>
    <xf numFmtId="0" fontId="18" fillId="57" borderId="13" xfId="845" applyFont="1" applyFill="1" applyBorder="1" applyAlignment="1">
      <alignment horizontal="center" vertical="center"/>
    </xf>
    <xf numFmtId="0" fontId="18" fillId="57" borderId="12" xfId="845" applyFont="1" applyFill="1" applyBorder="1" applyAlignment="1">
      <alignment horizontal="center" vertical="center"/>
    </xf>
    <xf numFmtId="2" fontId="139" fillId="0" borderId="21" xfId="0" applyNumberFormat="1" applyFont="1" applyFill="1" applyBorder="1" applyAlignment="1">
      <alignment horizontal="left" wrapText="1"/>
    </xf>
    <xf numFmtId="2" fontId="139" fillId="0" borderId="31" xfId="0" applyNumberFormat="1" applyFont="1" applyFill="1" applyBorder="1" applyAlignment="1">
      <alignment horizontal="left" wrapText="1"/>
    </xf>
    <xf numFmtId="0" fontId="18" fillId="52" borderId="11" xfId="845" applyFont="1" applyFill="1" applyBorder="1" applyAlignment="1">
      <alignment horizontal="center" vertical="center"/>
    </xf>
    <xf numFmtId="0" fontId="18" fillId="52" borderId="13" xfId="845" applyFont="1" applyFill="1" applyBorder="1" applyAlignment="1">
      <alignment horizontal="center" vertical="center"/>
    </xf>
    <xf numFmtId="0" fontId="18" fillId="52" borderId="12" xfId="845" applyFont="1" applyFill="1" applyBorder="1" applyAlignment="1">
      <alignment horizontal="center" vertical="center"/>
    </xf>
    <xf numFmtId="0" fontId="18" fillId="2" borderId="87" xfId="33" applyFont="1" applyFill="1" applyBorder="1" applyAlignment="1">
      <alignment horizontal="center"/>
    </xf>
    <xf numFmtId="0" fontId="18" fillId="2" borderId="37" xfId="33" applyFont="1" applyFill="1" applyBorder="1" applyAlignment="1">
      <alignment horizontal="center"/>
    </xf>
    <xf numFmtId="0" fontId="18" fillId="52" borderId="2" xfId="845" applyFont="1" applyFill="1" applyBorder="1" applyAlignment="1">
      <alignment horizontal="center" vertical="center"/>
    </xf>
    <xf numFmtId="0" fontId="18" fillId="52" borderId="3" xfId="845" applyFont="1" applyFill="1" applyBorder="1" applyAlignment="1">
      <alignment horizontal="center" vertical="center"/>
    </xf>
    <xf numFmtId="0" fontId="18" fillId="52" borderId="4" xfId="845" applyFont="1" applyFill="1" applyBorder="1" applyAlignment="1">
      <alignment horizontal="center" vertical="center"/>
    </xf>
    <xf numFmtId="0" fontId="4" fillId="0" borderId="30" xfId="0" applyFont="1" applyFill="1" applyBorder="1" applyAlignment="1">
      <alignment horizontal="left" wrapText="1"/>
    </xf>
    <xf numFmtId="0" fontId="4" fillId="0" borderId="21" xfId="0" applyFont="1" applyFill="1" applyBorder="1" applyAlignment="1">
      <alignment horizontal="left" wrapText="1"/>
    </xf>
    <xf numFmtId="2" fontId="2" fillId="0" borderId="21" xfId="0" applyNumberFormat="1" applyFont="1" applyFill="1" applyBorder="1" applyAlignment="1">
      <alignment horizontal="left" wrapText="1"/>
    </xf>
    <xf numFmtId="2" fontId="2" fillId="0" borderId="31" xfId="0" applyNumberFormat="1" applyFont="1" applyFill="1" applyBorder="1" applyAlignment="1">
      <alignment horizontal="left" wrapText="1"/>
    </xf>
    <xf numFmtId="0" fontId="5" fillId="50" borderId="5" xfId="33" applyFont="1" applyFill="1" applyBorder="1" applyAlignment="1">
      <alignment horizontal="center"/>
    </xf>
    <xf numFmtId="0" fontId="5" fillId="50" borderId="7" xfId="33" applyFont="1" applyFill="1" applyBorder="1" applyAlignment="1">
      <alignment horizontal="center"/>
    </xf>
    <xf numFmtId="0" fontId="5" fillId="50" borderId="6" xfId="33" applyFont="1" applyFill="1" applyBorder="1" applyAlignment="1">
      <alignment horizontal="center"/>
    </xf>
    <xf numFmtId="0" fontId="4" fillId="0" borderId="26" xfId="0" applyFont="1" applyFill="1" applyBorder="1" applyAlignment="1">
      <alignment horizontal="left" wrapText="1"/>
    </xf>
    <xf numFmtId="0" fontId="4" fillId="0" borderId="20" xfId="0" applyFont="1" applyFill="1" applyBorder="1" applyAlignment="1">
      <alignment horizontal="left" wrapText="1"/>
    </xf>
    <xf numFmtId="2" fontId="2" fillId="0" borderId="20" xfId="0" applyNumberFormat="1" applyFont="1" applyFill="1" applyBorder="1" applyAlignment="1">
      <alignment horizontal="center"/>
    </xf>
    <xf numFmtId="2" fontId="2" fillId="0" borderId="39" xfId="0" applyNumberFormat="1" applyFont="1" applyFill="1" applyBorder="1" applyAlignment="1">
      <alignment horizontal="center"/>
    </xf>
    <xf numFmtId="2" fontId="2" fillId="0" borderId="13" xfId="0" applyNumberFormat="1" applyFont="1" applyFill="1" applyBorder="1" applyAlignment="1">
      <alignment horizontal="center"/>
    </xf>
    <xf numFmtId="2" fontId="2" fillId="0" borderId="12" xfId="0" applyNumberFormat="1" applyFont="1" applyFill="1" applyBorder="1" applyAlignment="1">
      <alignment horizontal="center"/>
    </xf>
    <xf numFmtId="0" fontId="3" fillId="11" borderId="65" xfId="845" applyFont="1" applyFill="1" applyBorder="1" applyAlignment="1">
      <alignment horizontal="center" vertical="center"/>
    </xf>
    <xf numFmtId="0" fontId="3" fillId="11" borderId="25" xfId="845" applyFont="1" applyFill="1" applyBorder="1" applyAlignment="1">
      <alignment horizontal="center" vertical="center"/>
    </xf>
    <xf numFmtId="0" fontId="3" fillId="11" borderId="64" xfId="845" applyFont="1" applyFill="1" applyBorder="1" applyAlignment="1">
      <alignment horizontal="center" vertical="center"/>
    </xf>
    <xf numFmtId="0" fontId="3" fillId="11" borderId="87" xfId="845" applyFont="1" applyFill="1" applyBorder="1" applyAlignment="1">
      <alignment horizontal="center" vertical="center"/>
    </xf>
    <xf numFmtId="0" fontId="3" fillId="11" borderId="37" xfId="845" applyFont="1" applyFill="1" applyBorder="1" applyAlignment="1">
      <alignment horizontal="center" vertical="center"/>
    </xf>
    <xf numFmtId="0" fontId="3" fillId="11" borderId="38" xfId="845" applyFont="1" applyFill="1" applyBorder="1" applyAlignment="1">
      <alignment horizontal="center" vertical="center"/>
    </xf>
    <xf numFmtId="49" fontId="4" fillId="0" borderId="0" xfId="646" applyNumberFormat="1" applyFont="1" applyBorder="1" applyAlignment="1">
      <alignment horizontal="center" vertical="top"/>
    </xf>
    <xf numFmtId="49" fontId="4" fillId="0" borderId="9" xfId="646" applyNumberFormat="1" applyFont="1" applyBorder="1" applyAlignment="1">
      <alignment horizontal="center" vertical="top"/>
    </xf>
    <xf numFmtId="0" fontId="3" fillId="2" borderId="79" xfId="720" applyFont="1" applyFill="1" applyBorder="1" applyAlignment="1">
      <alignment horizontal="center" vertical="center"/>
    </xf>
    <xf numFmtId="0" fontId="3" fillId="2" borderId="71" xfId="720" applyFont="1" applyFill="1" applyBorder="1" applyAlignment="1">
      <alignment horizontal="center" vertical="center"/>
    </xf>
    <xf numFmtId="0" fontId="3" fillId="2" borderId="80" xfId="720" applyFont="1" applyFill="1" applyBorder="1" applyAlignment="1">
      <alignment horizontal="center" vertical="center"/>
    </xf>
    <xf numFmtId="0" fontId="3" fillId="5" borderId="42" xfId="720" applyFont="1" applyFill="1" applyBorder="1" applyAlignment="1">
      <alignment horizontal="center" vertical="center"/>
    </xf>
    <xf numFmtId="0" fontId="3" fillId="5" borderId="23" xfId="720" applyFont="1" applyFill="1" applyBorder="1" applyAlignment="1">
      <alignment horizontal="center" vertical="center"/>
    </xf>
    <xf numFmtId="0" fontId="3" fillId="5" borderId="24" xfId="720" applyFont="1" applyFill="1" applyBorder="1" applyAlignment="1">
      <alignment horizontal="center" vertical="center"/>
    </xf>
    <xf numFmtId="2" fontId="139" fillId="0" borderId="13" xfId="0" applyNumberFormat="1" applyFont="1" applyFill="1" applyBorder="1" applyAlignment="1">
      <alignment horizontal="center"/>
    </xf>
    <xf numFmtId="2" fontId="139" fillId="0" borderId="12" xfId="0" applyNumberFormat="1" applyFont="1" applyFill="1" applyBorder="1" applyAlignment="1">
      <alignment horizontal="center"/>
    </xf>
    <xf numFmtId="2" fontId="139" fillId="0" borderId="20" xfId="0" applyNumberFormat="1" applyFont="1" applyFill="1" applyBorder="1" applyAlignment="1">
      <alignment horizontal="center"/>
    </xf>
    <xf numFmtId="2" fontId="139" fillId="0" borderId="39" xfId="0" applyNumberFormat="1" applyFont="1" applyFill="1" applyBorder="1" applyAlignment="1">
      <alignment horizontal="center"/>
    </xf>
    <xf numFmtId="0" fontId="3" fillId="11" borderId="26" xfId="0" applyFont="1" applyFill="1" applyBorder="1" applyAlignment="1">
      <alignment horizontal="center"/>
    </xf>
    <xf numFmtId="0" fontId="3" fillId="11" borderId="20" xfId="0" applyFont="1" applyFill="1" applyBorder="1" applyAlignment="1">
      <alignment horizontal="center"/>
    </xf>
    <xf numFmtId="0" fontId="3" fillId="11" borderId="39" xfId="0" applyFont="1" applyFill="1" applyBorder="1" applyAlignment="1">
      <alignment horizontal="center"/>
    </xf>
    <xf numFmtId="0" fontId="4" fillId="0" borderId="32" xfId="0" applyFont="1" applyFill="1" applyBorder="1" applyAlignment="1">
      <alignment horizontal="left" wrapText="1"/>
    </xf>
    <xf numFmtId="0" fontId="4" fillId="0" borderId="34" xfId="0" applyFont="1" applyFill="1" applyBorder="1" applyAlignment="1">
      <alignment horizontal="left" wrapText="1"/>
    </xf>
    <xf numFmtId="2" fontId="2" fillId="0" borderId="34" xfId="0" applyNumberFormat="1" applyFont="1" applyFill="1" applyBorder="1" applyAlignment="1">
      <alignment horizontal="center"/>
    </xf>
    <xf numFmtId="2" fontId="2" fillId="0" borderId="33" xfId="0" applyNumberFormat="1" applyFont="1" applyFill="1" applyBorder="1" applyAlignment="1">
      <alignment horizontal="center"/>
    </xf>
    <xf numFmtId="0" fontId="4" fillId="0" borderId="11" xfId="0" applyFont="1" applyFill="1" applyBorder="1" applyAlignment="1">
      <alignment horizontal="left" wrapText="1"/>
    </xf>
    <xf numFmtId="0" fontId="4" fillId="0" borderId="13" xfId="0" applyFont="1" applyFill="1" applyBorder="1" applyAlignment="1">
      <alignment horizontal="left" wrapText="1"/>
    </xf>
    <xf numFmtId="2" fontId="2" fillId="0" borderId="21" xfId="0" applyNumberFormat="1" applyFont="1" applyFill="1" applyBorder="1" applyAlignment="1">
      <alignment horizontal="center"/>
    </xf>
    <xf numFmtId="2" fontId="2" fillId="0" borderId="31" xfId="0" applyNumberFormat="1" applyFont="1" applyFill="1" applyBorder="1" applyAlignment="1">
      <alignment horizontal="center"/>
    </xf>
    <xf numFmtId="0" fontId="3" fillId="11" borderId="65" xfId="0" applyFont="1" applyFill="1" applyBorder="1" applyAlignment="1">
      <alignment horizontal="center"/>
    </xf>
    <xf numFmtId="0" fontId="3" fillId="11" borderId="25" xfId="0" applyFont="1" applyFill="1" applyBorder="1" applyAlignment="1">
      <alignment horizontal="center"/>
    </xf>
    <xf numFmtId="0" fontId="3" fillId="11" borderId="64" xfId="0" applyFont="1" applyFill="1" applyBorder="1" applyAlignment="1">
      <alignment horizontal="center"/>
    </xf>
    <xf numFmtId="0" fontId="3" fillId="11" borderId="87" xfId="0" applyFont="1" applyFill="1" applyBorder="1" applyAlignment="1">
      <alignment horizontal="center"/>
    </xf>
    <xf numFmtId="0" fontId="3" fillId="11" borderId="37" xfId="0" applyFont="1" applyFill="1" applyBorder="1" applyAlignment="1">
      <alignment horizontal="center"/>
    </xf>
    <xf numFmtId="0" fontId="3" fillId="11" borderId="38" xfId="0" applyFont="1" applyFill="1" applyBorder="1" applyAlignment="1">
      <alignment horizontal="center"/>
    </xf>
    <xf numFmtId="0" fontId="4" fillId="0" borderId="2" xfId="0" applyFont="1" applyFill="1" applyBorder="1" applyAlignment="1">
      <alignment horizontal="left" wrapText="1"/>
    </xf>
    <xf numFmtId="0" fontId="4" fillId="0" borderId="3" xfId="0" applyFont="1" applyFill="1" applyBorder="1" applyAlignment="1">
      <alignment horizontal="left" wrapText="1"/>
    </xf>
    <xf numFmtId="2" fontId="2" fillId="0" borderId="3" xfId="0" applyNumberFormat="1" applyFont="1" applyFill="1" applyBorder="1" applyAlignment="1">
      <alignment horizontal="left" wrapText="1"/>
    </xf>
    <xf numFmtId="2" fontId="2" fillId="0" borderId="4" xfId="0" applyNumberFormat="1" applyFont="1" applyFill="1" applyBorder="1" applyAlignment="1">
      <alignment horizontal="left" wrapText="1"/>
    </xf>
    <xf numFmtId="0" fontId="5" fillId="5" borderId="0" xfId="33" applyFont="1" applyFill="1" applyBorder="1" applyAlignment="1">
      <alignment horizontal="center"/>
    </xf>
    <xf numFmtId="0" fontId="5" fillId="5" borderId="9" xfId="33" applyFont="1" applyFill="1" applyBorder="1" applyAlignment="1">
      <alignment horizontal="center"/>
    </xf>
    <xf numFmtId="0" fontId="3" fillId="11" borderId="26" xfId="845" applyFont="1" applyFill="1" applyBorder="1" applyAlignment="1">
      <alignment horizontal="center" vertical="center"/>
    </xf>
    <xf numFmtId="0" fontId="3" fillId="11" borderId="20" xfId="845" applyFont="1" applyFill="1" applyBorder="1" applyAlignment="1">
      <alignment horizontal="center" vertical="center"/>
    </xf>
    <xf numFmtId="0" fontId="3" fillId="11" borderId="39" xfId="845" applyFont="1" applyFill="1" applyBorder="1" applyAlignment="1">
      <alignment horizontal="center" vertical="center"/>
    </xf>
    <xf numFmtId="0" fontId="3" fillId="2" borderId="5" xfId="845" applyFont="1" applyFill="1" applyBorder="1" applyAlignment="1">
      <alignment horizontal="center" vertical="center"/>
    </xf>
    <xf numFmtId="0" fontId="3" fillId="2" borderId="7" xfId="845" applyFont="1" applyFill="1" applyBorder="1" applyAlignment="1">
      <alignment horizontal="center" vertical="center"/>
    </xf>
    <xf numFmtId="0" fontId="3" fillId="2" borderId="6" xfId="845" applyFont="1" applyFill="1" applyBorder="1" applyAlignment="1">
      <alignment horizontal="center" vertical="center"/>
    </xf>
    <xf numFmtId="4" fontId="3" fillId="0" borderId="42" xfId="646" applyNumberFormat="1" applyFont="1" applyBorder="1" applyAlignment="1">
      <alignment horizontal="center" vertical="center"/>
    </xf>
    <xf numFmtId="4" fontId="3" fillId="0" borderId="41" xfId="646" applyNumberFormat="1" applyFont="1" applyBorder="1" applyAlignment="1">
      <alignment horizontal="center" vertical="center"/>
    </xf>
    <xf numFmtId="0" fontId="97" fillId="0" borderId="42" xfId="646" applyFont="1" applyBorder="1" applyAlignment="1">
      <alignment horizontal="center" vertical="center" wrapText="1"/>
    </xf>
    <xf numFmtId="0" fontId="97" fillId="0" borderId="41" xfId="646" applyFont="1" applyBorder="1" applyAlignment="1">
      <alignment horizontal="center" vertical="center" wrapText="1"/>
    </xf>
    <xf numFmtId="4" fontId="4" fillId="0" borderId="42" xfId="646" applyNumberFormat="1" applyFont="1" applyBorder="1" applyAlignment="1">
      <alignment horizontal="center" vertical="center"/>
    </xf>
    <xf numFmtId="4" fontId="4" fillId="0" borderId="41" xfId="646" applyNumberFormat="1" applyFont="1" applyBorder="1" applyAlignment="1">
      <alignment horizontal="center" vertical="center"/>
    </xf>
    <xf numFmtId="0" fontId="4" fillId="0" borderId="13" xfId="33" applyFont="1" applyFill="1" applyBorder="1" applyAlignment="1">
      <alignment horizontal="left" wrapText="1"/>
    </xf>
    <xf numFmtId="0" fontId="3" fillId="4" borderId="5" xfId="33" applyNumberFormat="1" applyFont="1" applyFill="1" applyBorder="1" applyAlignment="1">
      <alignment horizontal="center" vertical="center" wrapText="1"/>
    </xf>
    <xf numFmtId="0" fontId="3" fillId="4" borderId="7" xfId="33" applyNumberFormat="1" applyFont="1" applyFill="1" applyBorder="1" applyAlignment="1">
      <alignment horizontal="center" vertical="center" wrapText="1"/>
    </xf>
    <xf numFmtId="0" fontId="3" fillId="4" borderId="6" xfId="33" applyNumberFormat="1" applyFont="1" applyFill="1" applyBorder="1" applyAlignment="1">
      <alignment horizontal="center" vertical="center" wrapText="1"/>
    </xf>
    <xf numFmtId="0" fontId="29" fillId="8" borderId="5" xfId="33" applyNumberFormat="1" applyFont="1" applyFill="1" applyBorder="1" applyAlignment="1">
      <alignment horizontal="center" vertical="center"/>
    </xf>
    <xf numFmtId="0" fontId="29" fillId="8" borderId="7" xfId="33" applyNumberFormat="1" applyFont="1" applyFill="1" applyBorder="1" applyAlignment="1">
      <alignment horizontal="center" vertical="center"/>
    </xf>
    <xf numFmtId="0" fontId="29" fillId="8" borderId="6" xfId="33" applyNumberFormat="1" applyFont="1" applyFill="1" applyBorder="1" applyAlignment="1">
      <alignment horizontal="center" vertical="center"/>
    </xf>
    <xf numFmtId="0" fontId="4" fillId="0" borderId="34" xfId="33" applyFont="1" applyFill="1" applyBorder="1" applyAlignment="1">
      <alignment horizontal="left" wrapText="1"/>
    </xf>
    <xf numFmtId="0" fontId="4" fillId="0" borderId="21" xfId="33" applyFont="1" applyFill="1" applyBorder="1" applyAlignment="1">
      <alignment horizontal="left" wrapText="1"/>
    </xf>
    <xf numFmtId="0" fontId="2" fillId="0" borderId="34" xfId="0" applyFont="1" applyBorder="1" applyAlignment="1">
      <alignment horizontal="left" vertical="center" wrapText="1"/>
    </xf>
    <xf numFmtId="49" fontId="4" fillId="5" borderId="16" xfId="640" applyNumberFormat="1" applyFont="1" applyFill="1" applyBorder="1" applyAlignment="1">
      <alignment horizontal="left" vertical="center" wrapText="1"/>
    </xf>
    <xf numFmtId="49" fontId="4" fillId="5" borderId="15" xfId="640" applyNumberFormat="1" applyFont="1" applyFill="1" applyBorder="1" applyAlignment="1">
      <alignment horizontal="left" vertical="center" wrapText="1"/>
    </xf>
    <xf numFmtId="49" fontId="4" fillId="5" borderId="0" xfId="0" applyNumberFormat="1" applyFont="1" applyFill="1" applyBorder="1" applyAlignment="1">
      <alignment horizontal="left" vertical="top" wrapText="1"/>
    </xf>
    <xf numFmtId="49" fontId="4" fillId="5" borderId="16" xfId="0" applyNumberFormat="1" applyFont="1" applyFill="1" applyBorder="1" applyAlignment="1">
      <alignment horizontal="left" vertical="top" wrapText="1"/>
    </xf>
    <xf numFmtId="49" fontId="4" fillId="5" borderId="15" xfId="0" applyNumberFormat="1" applyFont="1" applyFill="1" applyBorder="1" applyAlignment="1">
      <alignment horizontal="left" vertical="top" wrapText="1"/>
    </xf>
    <xf numFmtId="49" fontId="4" fillId="5" borderId="28" xfId="0" applyNumberFormat="1" applyFont="1" applyFill="1" applyBorder="1" applyAlignment="1">
      <alignment horizontal="left" vertical="top" wrapText="1"/>
    </xf>
    <xf numFmtId="49" fontId="4" fillId="5" borderId="16" xfId="0" applyNumberFormat="1" applyFont="1" applyFill="1" applyBorder="1" applyAlignment="1">
      <alignment horizontal="left" wrapText="1"/>
    </xf>
    <xf numFmtId="0" fontId="4" fillId="5" borderId="5" xfId="0" applyFont="1" applyFill="1" applyBorder="1" applyAlignment="1">
      <alignment horizontal="center" vertical="center"/>
    </xf>
    <xf numFmtId="0" fontId="4" fillId="5" borderId="7" xfId="0" applyFont="1" applyFill="1" applyBorder="1" applyAlignment="1">
      <alignment horizontal="center" vertical="center"/>
    </xf>
    <xf numFmtId="0" fontId="4" fillId="5" borderId="6" xfId="0" applyFont="1" applyFill="1" applyBorder="1" applyAlignment="1">
      <alignment horizontal="center" vertical="center"/>
    </xf>
    <xf numFmtId="49" fontId="32" fillId="5" borderId="16" xfId="0" applyNumberFormat="1" applyFont="1" applyFill="1" applyBorder="1" applyAlignment="1">
      <alignment horizontal="left" vertical="top" wrapText="1"/>
    </xf>
    <xf numFmtId="49" fontId="32" fillId="5" borderId="0" xfId="0" applyNumberFormat="1" applyFont="1" applyFill="1" applyBorder="1" applyAlignment="1">
      <alignment horizontal="left" vertical="top" wrapText="1"/>
    </xf>
    <xf numFmtId="0" fontId="4" fillId="5" borderId="0" xfId="636" applyNumberFormat="1" applyFont="1" applyFill="1" applyBorder="1" applyAlignment="1">
      <alignment horizontal="left" vertical="top" wrapText="1"/>
    </xf>
    <xf numFmtId="0" fontId="4" fillId="0" borderId="34" xfId="640" applyFont="1" applyBorder="1" applyAlignment="1">
      <alignment horizontal="left" vertical="center" wrapText="1"/>
    </xf>
    <xf numFmtId="49" fontId="4" fillId="5" borderId="0" xfId="0" applyNumberFormat="1" applyFont="1" applyFill="1" applyBorder="1" applyAlignment="1">
      <alignment horizontal="left" vertical="top"/>
    </xf>
    <xf numFmtId="49" fontId="4" fillId="5" borderId="0" xfId="640" applyNumberFormat="1" applyFont="1" applyFill="1" applyBorder="1" applyAlignment="1">
      <alignment horizontal="left" vertical="center" wrapText="1"/>
    </xf>
    <xf numFmtId="49" fontId="4" fillId="5" borderId="9" xfId="0" applyNumberFormat="1" applyFont="1" applyFill="1" applyBorder="1" applyAlignment="1">
      <alignment horizontal="left" vertical="top" wrapText="1"/>
    </xf>
    <xf numFmtId="49" fontId="4" fillId="5" borderId="0" xfId="640" applyNumberFormat="1" applyFont="1" applyFill="1" applyBorder="1" applyAlignment="1">
      <alignment horizontal="left" vertical="top" wrapText="1"/>
    </xf>
    <xf numFmtId="0" fontId="4" fillId="4" borderId="34" xfId="640" applyFont="1" applyFill="1" applyBorder="1" applyAlignment="1">
      <alignment horizontal="left" vertical="center" wrapText="1"/>
    </xf>
    <xf numFmtId="49" fontId="4" fillId="5" borderId="0" xfId="640" applyNumberFormat="1" applyFont="1" applyFill="1" applyBorder="1" applyAlignment="1">
      <alignment vertical="top" wrapText="1"/>
    </xf>
    <xf numFmtId="49" fontId="4" fillId="5" borderId="16" xfId="640" applyNumberFormat="1" applyFont="1" applyFill="1" applyBorder="1" applyAlignment="1">
      <alignment horizontal="left" vertical="top" wrapText="1"/>
    </xf>
    <xf numFmtId="49" fontId="4" fillId="5" borderId="9" xfId="640" applyNumberFormat="1" applyFont="1" applyFill="1" applyBorder="1" applyAlignment="1">
      <alignment horizontal="left" vertical="top" wrapText="1"/>
    </xf>
    <xf numFmtId="49" fontId="4" fillId="5" borderId="15" xfId="640" applyNumberFormat="1" applyFont="1" applyFill="1" applyBorder="1" applyAlignment="1">
      <alignment horizontal="left" vertical="top" wrapText="1"/>
    </xf>
    <xf numFmtId="0" fontId="16" fillId="0" borderId="14" xfId="640" applyNumberFormat="1" applyFont="1" applyFill="1" applyBorder="1" applyAlignment="1">
      <alignment horizontal="center" vertical="center"/>
    </xf>
    <xf numFmtId="0" fontId="16" fillId="0" borderId="15" xfId="640" applyNumberFormat="1" applyFont="1" applyFill="1" applyBorder="1" applyAlignment="1">
      <alignment horizontal="center" vertical="center"/>
    </xf>
    <xf numFmtId="0" fontId="16" fillId="0" borderId="8" xfId="640" applyNumberFormat="1" applyFont="1" applyFill="1" applyBorder="1" applyAlignment="1">
      <alignment horizontal="center" vertical="center"/>
    </xf>
    <xf numFmtId="0" fontId="16" fillId="0" borderId="10" xfId="640" applyNumberFormat="1" applyFont="1" applyFill="1" applyBorder="1" applyAlignment="1">
      <alignment horizontal="center" vertical="center"/>
    </xf>
    <xf numFmtId="0" fontId="29" fillId="8" borderId="35" xfId="640" applyNumberFormat="1" applyFont="1" applyFill="1" applyBorder="1" applyAlignment="1">
      <alignment horizontal="center" vertical="center"/>
    </xf>
    <xf numFmtId="0" fontId="29" fillId="8" borderId="36" xfId="640" applyNumberFormat="1" applyFont="1" applyFill="1" applyBorder="1" applyAlignment="1">
      <alignment horizontal="center" vertical="center"/>
    </xf>
    <xf numFmtId="0" fontId="4" fillId="5" borderId="0" xfId="640" applyNumberFormat="1" applyFont="1" applyFill="1" applyBorder="1" applyAlignment="1">
      <alignment horizontal="left" vertical="top" wrapText="1"/>
    </xf>
    <xf numFmtId="49" fontId="4" fillId="5" borderId="16" xfId="640" applyNumberFormat="1" applyFont="1" applyFill="1" applyBorder="1" applyAlignment="1">
      <alignment horizontal="left" wrapText="1"/>
    </xf>
    <xf numFmtId="49" fontId="4" fillId="5" borderId="0" xfId="640" applyNumberFormat="1" applyFont="1" applyFill="1" applyBorder="1" applyAlignment="1">
      <alignment horizontal="left" wrapText="1"/>
    </xf>
    <xf numFmtId="0" fontId="4" fillId="0" borderId="46" xfId="0" applyFont="1" applyFill="1" applyBorder="1" applyAlignment="1">
      <alignment horizontal="center" vertical="center"/>
    </xf>
    <xf numFmtId="0" fontId="4" fillId="0" borderId="16" xfId="0" applyFont="1" applyFill="1" applyBorder="1" applyAlignment="1">
      <alignment horizontal="center" vertical="center"/>
    </xf>
    <xf numFmtId="0" fontId="4" fillId="0" borderId="47" xfId="0" applyFont="1" applyFill="1" applyBorder="1" applyAlignment="1">
      <alignment horizontal="center" vertical="center"/>
    </xf>
    <xf numFmtId="10" fontId="3" fillId="0" borderId="42" xfId="645" applyNumberFormat="1" applyFont="1" applyBorder="1" applyAlignment="1">
      <alignment horizontal="center" vertical="center"/>
    </xf>
    <xf numFmtId="10" fontId="3" fillId="0" borderId="24" xfId="645" applyNumberFormat="1" applyFont="1" applyBorder="1" applyAlignment="1">
      <alignment horizontal="center" vertical="center"/>
    </xf>
    <xf numFmtId="2" fontId="2" fillId="5" borderId="68" xfId="645" applyNumberFormat="1" applyFont="1" applyFill="1" applyBorder="1" applyAlignment="1">
      <alignment horizontal="center"/>
    </xf>
    <xf numFmtId="2" fontId="2" fillId="5" borderId="69" xfId="645" applyNumberFormat="1" applyFont="1" applyFill="1" applyBorder="1" applyAlignment="1">
      <alignment horizontal="center"/>
    </xf>
    <xf numFmtId="0" fontId="4" fillId="0" borderId="0" xfId="640" applyFont="1" applyAlignment="1">
      <alignment horizontal="center" vertical="center" wrapText="1"/>
    </xf>
    <xf numFmtId="0" fontId="4" fillId="0" borderId="0" xfId="640" applyFont="1" applyAlignment="1">
      <alignment horizontal="center" vertical="center"/>
    </xf>
    <xf numFmtId="49" fontId="4" fillId="0" borderId="0" xfId="640" applyNumberFormat="1" applyFont="1" applyBorder="1" applyAlignment="1">
      <alignment horizontal="left" vertical="top" wrapText="1"/>
    </xf>
    <xf numFmtId="0" fontId="4" fillId="0" borderId="35" xfId="0" applyFont="1" applyFill="1" applyBorder="1" applyAlignment="1">
      <alignment horizontal="center" vertical="center"/>
    </xf>
    <xf numFmtId="0" fontId="4" fillId="0" borderId="7" xfId="0" applyFont="1" applyFill="1" applyBorder="1" applyAlignment="1">
      <alignment horizontal="center" vertical="center"/>
    </xf>
    <xf numFmtId="0" fontId="4" fillId="0" borderId="36" xfId="0" applyFont="1" applyFill="1" applyBorder="1" applyAlignment="1">
      <alignment horizontal="center" vertical="center"/>
    </xf>
    <xf numFmtId="0" fontId="3" fillId="11" borderId="22" xfId="0" applyFont="1" applyFill="1" applyBorder="1" applyAlignment="1">
      <alignment horizontal="center"/>
    </xf>
    <xf numFmtId="0" fontId="3" fillId="11" borderId="23" xfId="0" applyFont="1" applyFill="1" applyBorder="1" applyAlignment="1">
      <alignment horizontal="center"/>
    </xf>
    <xf numFmtId="0" fontId="3" fillId="11" borderId="24" xfId="0" applyFont="1" applyFill="1" applyBorder="1" applyAlignment="1">
      <alignment horizontal="center"/>
    </xf>
    <xf numFmtId="0" fontId="3" fillId="4" borderId="79" xfId="640" applyFont="1" applyFill="1" applyBorder="1" applyAlignment="1">
      <alignment horizontal="left" vertical="center" wrapText="1"/>
    </xf>
    <xf numFmtId="0" fontId="3" fillId="4" borderId="71" xfId="640" applyFont="1" applyFill="1" applyBorder="1" applyAlignment="1">
      <alignment horizontal="left" vertical="center" wrapText="1"/>
    </xf>
    <xf numFmtId="0" fontId="3" fillId="4" borderId="80" xfId="640" applyFont="1" applyFill="1" applyBorder="1" applyAlignment="1">
      <alignment horizontal="left" vertical="center" wrapText="1"/>
    </xf>
    <xf numFmtId="10" fontId="3" fillId="0" borderId="13" xfId="645" applyNumberFormat="1" applyFont="1" applyBorder="1" applyAlignment="1">
      <alignment horizontal="center" vertical="center"/>
    </xf>
    <xf numFmtId="10" fontId="3" fillId="0" borderId="12" xfId="645" applyNumberFormat="1" applyFont="1" applyBorder="1" applyAlignment="1">
      <alignment horizontal="center" vertical="center"/>
    </xf>
    <xf numFmtId="2" fontId="2" fillId="5" borderId="21" xfId="645" applyNumberFormat="1" applyFont="1" applyFill="1" applyBorder="1" applyAlignment="1">
      <alignment horizontal="center"/>
    </xf>
    <xf numFmtId="2" fontId="2" fillId="5" borderId="31" xfId="645" applyNumberFormat="1" applyFont="1" applyFill="1" applyBorder="1" applyAlignment="1">
      <alignment horizontal="center"/>
    </xf>
    <xf numFmtId="2" fontId="2" fillId="5" borderId="42" xfId="645" applyNumberFormat="1" applyFont="1" applyFill="1" applyBorder="1" applyAlignment="1">
      <alignment horizontal="center"/>
    </xf>
    <xf numFmtId="2" fontId="2" fillId="5" borderId="24" xfId="645" applyNumberFormat="1" applyFont="1" applyFill="1" applyBorder="1" applyAlignment="1">
      <alignment horizontal="center"/>
    </xf>
    <xf numFmtId="49" fontId="4" fillId="5" borderId="16" xfId="640" applyNumberFormat="1" applyFont="1" applyFill="1" applyBorder="1" applyAlignment="1">
      <alignment horizontal="left" vertical="top"/>
    </xf>
    <xf numFmtId="49" fontId="4" fillId="5" borderId="15" xfId="640" applyNumberFormat="1" applyFont="1" applyFill="1" applyBorder="1" applyAlignment="1">
      <alignment horizontal="left" vertical="top"/>
    </xf>
    <xf numFmtId="0" fontId="3" fillId="11" borderId="65" xfId="640" applyFont="1" applyFill="1" applyBorder="1" applyAlignment="1">
      <alignment horizontal="center"/>
    </xf>
    <xf numFmtId="0" fontId="3" fillId="11" borderId="25" xfId="640" applyFont="1" applyFill="1" applyBorder="1" applyAlignment="1">
      <alignment horizontal="center"/>
    </xf>
    <xf numFmtId="0" fontId="3" fillId="11" borderId="64" xfId="640" applyFont="1" applyFill="1" applyBorder="1" applyAlignment="1">
      <alignment horizontal="center"/>
    </xf>
    <xf numFmtId="0" fontId="3" fillId="11" borderId="87" xfId="640" applyFont="1" applyFill="1" applyBorder="1" applyAlignment="1">
      <alignment horizontal="center"/>
    </xf>
    <xf numFmtId="0" fontId="3" fillId="11" borderId="37" xfId="640" applyFont="1" applyFill="1" applyBorder="1" applyAlignment="1">
      <alignment horizontal="center"/>
    </xf>
    <xf numFmtId="0" fontId="3" fillId="11" borderId="38" xfId="640" applyFont="1" applyFill="1" applyBorder="1" applyAlignment="1">
      <alignment horizontal="center"/>
    </xf>
    <xf numFmtId="0" fontId="2" fillId="0" borderId="71" xfId="0" applyFont="1" applyBorder="1" applyAlignment="1">
      <alignment horizontal="left" vertical="center" wrapText="1"/>
    </xf>
    <xf numFmtId="0" fontId="2" fillId="0" borderId="80" xfId="0" applyFont="1" applyBorder="1" applyAlignment="1">
      <alignment horizontal="left" vertical="center" wrapText="1"/>
    </xf>
    <xf numFmtId="49" fontId="4" fillId="5" borderId="49" xfId="640" applyNumberFormat="1" applyFont="1" applyFill="1" applyBorder="1" applyAlignment="1">
      <alignment horizontal="left" vertical="top" wrapText="1"/>
    </xf>
    <xf numFmtId="49" fontId="4" fillId="5" borderId="0" xfId="640" applyNumberFormat="1" applyFont="1" applyFill="1" applyBorder="1" applyAlignment="1">
      <alignment horizontal="left" vertical="top"/>
    </xf>
    <xf numFmtId="49" fontId="4" fillId="5" borderId="19" xfId="640" applyNumberFormat="1" applyFont="1" applyFill="1" applyBorder="1" applyAlignment="1">
      <alignment horizontal="left" vertical="top"/>
    </xf>
    <xf numFmtId="49" fontId="4" fillId="5" borderId="19" xfId="0" applyNumberFormat="1" applyFont="1" applyFill="1" applyBorder="1" applyAlignment="1">
      <alignment horizontal="left" vertical="top" wrapText="1"/>
    </xf>
    <xf numFmtId="49" fontId="4" fillId="5" borderId="19" xfId="640" applyNumberFormat="1" applyFont="1" applyFill="1" applyBorder="1" applyAlignment="1">
      <alignment horizontal="left" vertical="top" wrapText="1"/>
    </xf>
    <xf numFmtId="0" fontId="4" fillId="5" borderId="95" xfId="0" applyFont="1" applyFill="1" applyBorder="1" applyAlignment="1">
      <alignment horizontal="center" vertical="center"/>
    </xf>
    <xf numFmtId="0" fontId="4" fillId="5" borderId="96" xfId="0" applyFont="1" applyFill="1" applyBorder="1" applyAlignment="1">
      <alignment horizontal="center" vertical="center"/>
    </xf>
    <xf numFmtId="0" fontId="4" fillId="5" borderId="97" xfId="0" applyFont="1" applyFill="1" applyBorder="1" applyAlignment="1">
      <alignment horizontal="center" vertical="center"/>
    </xf>
    <xf numFmtId="0" fontId="4" fillId="5" borderId="42" xfId="0" applyFont="1" applyFill="1" applyBorder="1" applyAlignment="1">
      <alignment horizontal="center" vertical="center"/>
    </xf>
    <xf numFmtId="0" fontId="4" fillId="5" borderId="23" xfId="0" applyFont="1" applyFill="1" applyBorder="1" applyAlignment="1">
      <alignment horizontal="center" vertical="center"/>
    </xf>
    <xf numFmtId="0" fontId="4" fillId="5" borderId="41" xfId="0" applyFont="1" applyFill="1" applyBorder="1" applyAlignment="1">
      <alignment horizontal="center" vertical="center"/>
    </xf>
    <xf numFmtId="0" fontId="3" fillId="4" borderId="34" xfId="23" applyFont="1" applyFill="1" applyBorder="1" applyAlignment="1">
      <alignment horizontal="left" vertical="center" wrapText="1"/>
    </xf>
    <xf numFmtId="0" fontId="2" fillId="4" borderId="34" xfId="683" applyFont="1" applyFill="1" applyBorder="1" applyAlignment="1">
      <alignment horizontal="left" vertical="center" wrapText="1"/>
    </xf>
    <xf numFmtId="49" fontId="4" fillId="0" borderId="0" xfId="683" applyNumberFormat="1" applyFont="1" applyBorder="1" applyAlignment="1">
      <alignment horizontal="left" vertical="top" wrapText="1"/>
    </xf>
    <xf numFmtId="0" fontId="3" fillId="11" borderId="11" xfId="683" applyFont="1" applyFill="1" applyBorder="1" applyAlignment="1">
      <alignment horizontal="center"/>
    </xf>
    <xf numFmtId="0" fontId="3" fillId="11" borderId="13" xfId="683" applyFont="1" applyFill="1" applyBorder="1" applyAlignment="1">
      <alignment horizontal="center"/>
    </xf>
    <xf numFmtId="0" fontId="3" fillId="11" borderId="12" xfId="683" applyFont="1" applyFill="1" applyBorder="1" applyAlignment="1">
      <alignment horizontal="center"/>
    </xf>
    <xf numFmtId="49" fontId="4" fillId="0" borderId="16" xfId="0" applyNumberFormat="1" applyFont="1" applyBorder="1" applyAlignment="1">
      <alignment horizontal="left" vertical="top" wrapText="1"/>
    </xf>
    <xf numFmtId="0" fontId="3" fillId="4" borderId="79" xfId="636" applyFont="1" applyFill="1" applyBorder="1" applyAlignment="1">
      <alignment horizontal="left" vertical="center" wrapText="1"/>
    </xf>
    <xf numFmtId="0" fontId="3" fillId="4" borderId="71" xfId="636" applyFont="1" applyFill="1" applyBorder="1" applyAlignment="1">
      <alignment horizontal="left" vertical="center" wrapText="1"/>
    </xf>
    <xf numFmtId="0" fontId="3" fillId="4" borderId="80" xfId="636" applyFont="1" applyFill="1" applyBorder="1" applyAlignment="1">
      <alignment horizontal="left" vertical="center" wrapText="1"/>
    </xf>
    <xf numFmtId="49" fontId="4" fillId="0" borderId="0" xfId="23" applyNumberFormat="1" applyFont="1" applyBorder="1" applyAlignment="1">
      <alignment horizontal="left" vertical="top" wrapText="1"/>
    </xf>
    <xf numFmtId="49" fontId="4" fillId="0" borderId="15" xfId="0" applyNumberFormat="1" applyFont="1" applyBorder="1" applyAlignment="1">
      <alignment horizontal="left" vertical="top" wrapText="1"/>
    </xf>
    <xf numFmtId="49" fontId="4" fillId="0" borderId="9" xfId="0" applyNumberFormat="1" applyFont="1" applyBorder="1" applyAlignment="1">
      <alignment horizontal="left" vertical="top" wrapText="1"/>
    </xf>
    <xf numFmtId="0" fontId="4" fillId="0" borderId="0" xfId="23" applyFont="1" applyFill="1" applyBorder="1" applyAlignment="1">
      <alignment horizontal="left" vertical="center"/>
    </xf>
    <xf numFmtId="0" fontId="16" fillId="0" borderId="14" xfId="23" applyNumberFormat="1" applyFont="1" applyFill="1" applyBorder="1" applyAlignment="1">
      <alignment horizontal="center" vertical="center"/>
    </xf>
    <xf numFmtId="0" fontId="16" fillId="0" borderId="15" xfId="23" applyNumberFormat="1" applyFont="1" applyFill="1" applyBorder="1" applyAlignment="1">
      <alignment horizontal="center" vertical="center"/>
    </xf>
    <xf numFmtId="0" fontId="16" fillId="0" borderId="8" xfId="23" applyNumberFormat="1" applyFont="1" applyFill="1" applyBorder="1" applyAlignment="1">
      <alignment horizontal="center" vertical="center"/>
    </xf>
    <xf numFmtId="0" fontId="16" fillId="0" borderId="10" xfId="23" applyNumberFormat="1" applyFont="1" applyFill="1" applyBorder="1" applyAlignment="1">
      <alignment horizontal="center" vertical="center"/>
    </xf>
    <xf numFmtId="0" fontId="83" fillId="0" borderId="7" xfId="23" applyNumberFormat="1" applyFont="1" applyFill="1" applyBorder="1" applyAlignment="1">
      <alignment horizontal="center" vertical="center"/>
    </xf>
    <xf numFmtId="0" fontId="26" fillId="0" borderId="5" xfId="23" applyNumberFormat="1" applyFont="1" applyFill="1" applyBorder="1" applyAlignment="1">
      <alignment horizontal="center" vertical="center"/>
    </xf>
    <xf numFmtId="0" fontId="26" fillId="0" borderId="6" xfId="23" applyNumberFormat="1" applyFont="1" applyFill="1" applyBorder="1" applyAlignment="1">
      <alignment horizontal="center" vertical="center"/>
    </xf>
    <xf numFmtId="0" fontId="84" fillId="8" borderId="5" xfId="431" applyNumberFormat="1" applyFont="1" applyFill="1" applyBorder="1" applyAlignment="1">
      <alignment horizontal="center" vertical="center"/>
    </xf>
    <xf numFmtId="0" fontId="84" fillId="8" borderId="7" xfId="431" applyNumberFormat="1" applyFont="1" applyFill="1" applyBorder="1" applyAlignment="1">
      <alignment horizontal="center" vertical="center"/>
    </xf>
    <xf numFmtId="0" fontId="84" fillId="8" borderId="6" xfId="431" applyNumberFormat="1" applyFont="1" applyFill="1" applyBorder="1" applyAlignment="1">
      <alignment horizontal="center" vertical="center"/>
    </xf>
    <xf numFmtId="0" fontId="4" fillId="0" borderId="16" xfId="23" applyFont="1" applyBorder="1" applyAlignment="1">
      <alignment horizontal="left"/>
    </xf>
    <xf numFmtId="0" fontId="13" fillId="0" borderId="0" xfId="431" applyFont="1" applyAlignment="1">
      <alignment horizontal="center" vertical="center"/>
    </xf>
    <xf numFmtId="0" fontId="146" fillId="0" borderId="16" xfId="23" applyFont="1" applyBorder="1" applyAlignment="1">
      <alignment horizontal="center" wrapText="1"/>
    </xf>
    <xf numFmtId="0" fontId="146" fillId="0" borderId="16" xfId="23" applyFont="1" applyBorder="1" applyAlignment="1">
      <alignment horizontal="center"/>
    </xf>
    <xf numFmtId="0" fontId="85" fillId="0" borderId="16" xfId="23" applyFont="1" applyBorder="1" applyAlignment="1">
      <alignment horizontal="center"/>
    </xf>
    <xf numFmtId="0" fontId="85" fillId="0" borderId="15" xfId="23" applyFont="1" applyBorder="1" applyAlignment="1">
      <alignment horizontal="center"/>
    </xf>
    <xf numFmtId="0" fontId="85" fillId="0" borderId="0" xfId="23" applyFont="1" applyBorder="1" applyAlignment="1">
      <alignment horizontal="center"/>
    </xf>
    <xf numFmtId="0" fontId="85" fillId="0" borderId="19" xfId="23" applyFont="1" applyBorder="1" applyAlignment="1">
      <alignment horizontal="center"/>
    </xf>
    <xf numFmtId="0" fontId="85" fillId="0" borderId="9" xfId="23" applyFont="1" applyBorder="1" applyAlignment="1">
      <alignment horizontal="center"/>
    </xf>
    <xf numFmtId="0" fontId="85" fillId="0" borderId="10" xfId="23" applyFont="1" applyBorder="1" applyAlignment="1">
      <alignment horizontal="center"/>
    </xf>
    <xf numFmtId="0" fontId="26" fillId="5" borderId="0" xfId="23" applyFont="1" applyFill="1" applyBorder="1" applyAlignment="1">
      <alignment horizontal="center"/>
    </xf>
    <xf numFmtId="0" fontId="13" fillId="0" borderId="0" xfId="431" applyFont="1" applyAlignment="1">
      <alignment horizontal="left"/>
    </xf>
    <xf numFmtId="0" fontId="4" fillId="0" borderId="82" xfId="1" applyNumberFormat="1" applyFont="1" applyBorder="1" applyAlignment="1">
      <alignment horizontal="center" vertical="center" wrapText="1"/>
    </xf>
    <xf numFmtId="0" fontId="4" fillId="0" borderId="83" xfId="1" applyNumberFormat="1" applyFont="1" applyBorder="1" applyAlignment="1">
      <alignment horizontal="center" vertical="center" wrapText="1"/>
    </xf>
    <xf numFmtId="0" fontId="4" fillId="0" borderId="84" xfId="1" applyNumberFormat="1" applyFont="1" applyBorder="1" applyAlignment="1">
      <alignment horizontal="center" vertical="center" wrapText="1"/>
    </xf>
    <xf numFmtId="0" fontId="16" fillId="0" borderId="17" xfId="1" applyNumberFormat="1" applyFont="1" applyFill="1" applyBorder="1" applyAlignment="1">
      <alignment horizontal="center" vertical="center" wrapText="1"/>
    </xf>
    <xf numFmtId="0" fontId="16" fillId="0" borderId="66" xfId="1" applyNumberFormat="1" applyFont="1" applyFill="1" applyBorder="1" applyAlignment="1">
      <alignment horizontal="center" vertical="center" wrapText="1"/>
    </xf>
    <xf numFmtId="1" fontId="4" fillId="0" borderId="13" xfId="23" applyNumberFormat="1" applyFont="1" applyBorder="1" applyAlignment="1">
      <alignment horizontal="left"/>
    </xf>
    <xf numFmtId="4" fontId="4" fillId="0" borderId="13" xfId="23" applyNumberFormat="1" applyFont="1" applyBorder="1" applyAlignment="1">
      <alignment horizontal="center"/>
    </xf>
    <xf numFmtId="4" fontId="4" fillId="0" borderId="12" xfId="23" applyNumberFormat="1" applyFont="1" applyBorder="1" applyAlignment="1">
      <alignment horizontal="center"/>
    </xf>
    <xf numFmtId="0" fontId="3" fillId="0" borderId="28" xfId="1" applyFont="1" applyFill="1" applyBorder="1" applyAlignment="1">
      <alignment horizontal="right" vertical="center"/>
    </xf>
    <xf numFmtId="0" fontId="26" fillId="4" borderId="5" xfId="1" applyNumberFormat="1" applyFont="1" applyFill="1" applyBorder="1" applyAlignment="1">
      <alignment horizontal="center" vertical="center" wrapText="1"/>
    </xf>
    <xf numFmtId="0" fontId="95" fillId="4" borderId="7" xfId="1" applyNumberFormat="1" applyFont="1" applyFill="1" applyBorder="1" applyAlignment="1">
      <alignment horizontal="center" vertical="center" wrapText="1"/>
    </xf>
    <xf numFmtId="0" fontId="95" fillId="4" borderId="6" xfId="1" applyNumberFormat="1" applyFont="1" applyFill="1" applyBorder="1" applyAlignment="1">
      <alignment horizontal="center" vertical="center" wrapText="1"/>
    </xf>
    <xf numFmtId="0" fontId="3" fillId="0" borderId="34" xfId="23" applyFont="1" applyBorder="1" applyAlignment="1">
      <alignment horizontal="center"/>
    </xf>
    <xf numFmtId="0" fontId="3" fillId="0" borderId="33" xfId="23" applyFont="1" applyBorder="1" applyAlignment="1">
      <alignment horizontal="center"/>
    </xf>
    <xf numFmtId="0" fontId="3" fillId="0" borderId="13" xfId="23" applyFont="1" applyBorder="1" applyAlignment="1">
      <alignment horizontal="center"/>
    </xf>
    <xf numFmtId="0" fontId="3" fillId="0" borderId="12" xfId="23" applyFont="1" applyBorder="1" applyAlignment="1">
      <alignment horizontal="center"/>
    </xf>
    <xf numFmtId="4" fontId="3" fillId="45" borderId="13" xfId="23" applyNumberFormat="1" applyFont="1" applyFill="1" applyBorder="1" applyAlignment="1">
      <alignment horizontal="center"/>
    </xf>
    <xf numFmtId="4" fontId="3" fillId="45" borderId="12" xfId="23" applyNumberFormat="1" applyFont="1" applyFill="1" applyBorder="1" applyAlignment="1">
      <alignment horizontal="center"/>
    </xf>
    <xf numFmtId="0" fontId="3" fillId="0" borderId="34" xfId="23" applyFont="1" applyBorder="1" applyAlignment="1">
      <alignment horizontal="center" vertical="center"/>
    </xf>
    <xf numFmtId="0" fontId="3" fillId="0" borderId="13" xfId="23" applyFont="1" applyBorder="1" applyAlignment="1">
      <alignment horizontal="center" vertical="center"/>
    </xf>
    <xf numFmtId="1" fontId="3" fillId="45" borderId="13" xfId="23" applyNumberFormat="1" applyFont="1" applyFill="1" applyBorder="1" applyAlignment="1">
      <alignment horizontal="center"/>
    </xf>
    <xf numFmtId="0" fontId="3" fillId="0" borderId="32" xfId="23" applyFont="1" applyBorder="1" applyAlignment="1">
      <alignment horizontal="center" vertical="center"/>
    </xf>
    <xf numFmtId="0" fontId="3" fillId="0" borderId="11" xfId="23" applyFont="1" applyBorder="1" applyAlignment="1">
      <alignment horizontal="center" vertical="center"/>
    </xf>
    <xf numFmtId="1" fontId="3" fillId="0" borderId="5" xfId="23" applyNumberFormat="1" applyFont="1" applyBorder="1" applyAlignment="1">
      <alignment horizontal="center" vertical="center"/>
    </xf>
    <xf numFmtId="1" fontId="3" fillId="0" borderId="7" xfId="23" applyNumberFormat="1" applyFont="1" applyBorder="1" applyAlignment="1">
      <alignment horizontal="center" vertical="center"/>
    </xf>
    <xf numFmtId="1" fontId="3" fillId="0" borderId="6" xfId="23" applyNumberFormat="1" applyFont="1" applyBorder="1" applyAlignment="1">
      <alignment horizontal="center" vertical="center"/>
    </xf>
    <xf numFmtId="0" fontId="94" fillId="0" borderId="5" xfId="23" applyFont="1" applyBorder="1" applyAlignment="1">
      <alignment horizontal="center" vertical="center"/>
    </xf>
    <xf numFmtId="0" fontId="94" fillId="0" borderId="7" xfId="23" applyFont="1" applyBorder="1" applyAlignment="1">
      <alignment horizontal="center" vertical="center"/>
    </xf>
    <xf numFmtId="0" fontId="94" fillId="0" borderId="6" xfId="23" applyFont="1" applyBorder="1" applyAlignment="1">
      <alignment horizontal="center" vertical="center"/>
    </xf>
    <xf numFmtId="0" fontId="4" fillId="0" borderId="14" xfId="23" applyFont="1" applyFill="1" applyBorder="1" applyAlignment="1">
      <alignment horizontal="center"/>
    </xf>
    <xf numFmtId="0" fontId="4" fillId="0" borderId="16" xfId="23" applyFont="1" applyFill="1" applyBorder="1" applyAlignment="1">
      <alignment horizontal="center"/>
    </xf>
    <xf numFmtId="0" fontId="4" fillId="0" borderId="15" xfId="23" applyFont="1" applyFill="1" applyBorder="1" applyAlignment="1">
      <alignment horizontal="center"/>
    </xf>
    <xf numFmtId="0" fontId="4" fillId="0" borderId="8" xfId="23" applyFont="1" applyFill="1" applyBorder="1" applyAlignment="1">
      <alignment horizontal="center" vertical="center"/>
    </xf>
    <xf numFmtId="0" fontId="4" fillId="0" borderId="9" xfId="23" applyFont="1" applyFill="1" applyBorder="1" applyAlignment="1">
      <alignment horizontal="center" vertical="center"/>
    </xf>
    <xf numFmtId="0" fontId="4" fillId="0" borderId="10" xfId="23" applyFont="1" applyFill="1" applyBorder="1" applyAlignment="1">
      <alignment horizontal="center" vertical="center"/>
    </xf>
    <xf numFmtId="0" fontId="86" fillId="9" borderId="14" xfId="23" applyFont="1" applyFill="1" applyBorder="1" applyAlignment="1">
      <alignment horizontal="center" vertical="center" wrapText="1"/>
    </xf>
    <xf numFmtId="0" fontId="86" fillId="9" borderId="16" xfId="23" applyFont="1" applyFill="1" applyBorder="1" applyAlignment="1">
      <alignment horizontal="center" vertical="center" wrapText="1"/>
    </xf>
    <xf numFmtId="0" fontId="86" fillId="9" borderId="15" xfId="23" applyFont="1" applyFill="1" applyBorder="1" applyAlignment="1">
      <alignment horizontal="center" vertical="center" wrapText="1"/>
    </xf>
    <xf numFmtId="0" fontId="86" fillId="9" borderId="8" xfId="23" applyFont="1" applyFill="1" applyBorder="1" applyAlignment="1">
      <alignment horizontal="center" vertical="center" wrapText="1"/>
    </xf>
    <xf numFmtId="0" fontId="86" fillId="9" borderId="9" xfId="23" applyFont="1" applyFill="1" applyBorder="1" applyAlignment="1">
      <alignment horizontal="center" vertical="center" wrapText="1"/>
    </xf>
    <xf numFmtId="0" fontId="86" fillId="9" borderId="10" xfId="23" applyFont="1" applyFill="1" applyBorder="1" applyAlignment="1">
      <alignment horizontal="center" vertical="center" wrapText="1"/>
    </xf>
    <xf numFmtId="10" fontId="12" fillId="9" borderId="16" xfId="23" applyNumberFormat="1" applyFont="1" applyFill="1" applyBorder="1" applyAlignment="1">
      <alignment horizontal="center" vertical="center"/>
    </xf>
    <xf numFmtId="10" fontId="12" fillId="9" borderId="15" xfId="23" applyNumberFormat="1" applyFont="1" applyFill="1" applyBorder="1" applyAlignment="1">
      <alignment horizontal="center" vertical="center"/>
    </xf>
    <xf numFmtId="10" fontId="12" fillId="9" borderId="9" xfId="23" applyNumberFormat="1" applyFont="1" applyFill="1" applyBorder="1" applyAlignment="1">
      <alignment horizontal="center" vertical="center"/>
    </xf>
    <xf numFmtId="10" fontId="12" fillId="9" borderId="10" xfId="23" applyNumberFormat="1" applyFont="1" applyFill="1" applyBorder="1" applyAlignment="1">
      <alignment horizontal="center" vertical="center"/>
    </xf>
    <xf numFmtId="164" fontId="3" fillId="0" borderId="5" xfId="9" applyFont="1" applyBorder="1" applyAlignment="1">
      <alignment horizontal="center" vertical="center"/>
    </xf>
    <xf numFmtId="164" fontId="3" fillId="0" borderId="6" xfId="9" applyFont="1" applyBorder="1" applyAlignment="1">
      <alignment horizontal="center" vertical="center"/>
    </xf>
    <xf numFmtId="0" fontId="3" fillId="0" borderId="5" xfId="23" applyFont="1" applyBorder="1" applyAlignment="1">
      <alignment horizontal="center"/>
    </xf>
    <xf numFmtId="0" fontId="3" fillId="0" borderId="7" xfId="23" applyFont="1" applyBorder="1" applyAlignment="1">
      <alignment horizontal="center"/>
    </xf>
    <xf numFmtId="1" fontId="4" fillId="0" borderId="21" xfId="23" applyNumberFormat="1" applyFont="1" applyBorder="1" applyAlignment="1">
      <alignment horizontal="left"/>
    </xf>
    <xf numFmtId="4" fontId="3" fillId="45" borderId="34" xfId="23" applyNumberFormat="1" applyFont="1" applyFill="1" applyBorder="1" applyAlignment="1">
      <alignment horizontal="center"/>
    </xf>
    <xf numFmtId="4" fontId="3" fillId="45" borderId="33" xfId="23" applyNumberFormat="1" applyFont="1" applyFill="1" applyBorder="1" applyAlignment="1">
      <alignment horizontal="center"/>
    </xf>
    <xf numFmtId="4" fontId="4" fillId="0" borderId="21" xfId="23" applyNumberFormat="1" applyFont="1" applyBorder="1" applyAlignment="1">
      <alignment horizontal="center"/>
    </xf>
    <xf numFmtId="4" fontId="4" fillId="0" borderId="31" xfId="23" applyNumberFormat="1" applyFont="1" applyBorder="1" applyAlignment="1">
      <alignment horizontal="center"/>
    </xf>
    <xf numFmtId="4" fontId="4" fillId="14" borderId="13" xfId="23" applyNumberFormat="1" applyFont="1" applyFill="1" applyBorder="1" applyAlignment="1">
      <alignment horizontal="center"/>
    </xf>
    <xf numFmtId="4" fontId="4" fillId="14" borderId="12" xfId="23" applyNumberFormat="1" applyFont="1" applyFill="1" applyBorder="1" applyAlignment="1">
      <alignment horizontal="center"/>
    </xf>
    <xf numFmtId="0" fontId="7" fillId="0" borderId="28" xfId="23" applyBorder="1" applyAlignment="1">
      <alignment horizontal="center" vertical="center"/>
    </xf>
    <xf numFmtId="40" fontId="7" fillId="0" borderId="0" xfId="23" applyNumberFormat="1" applyBorder="1" applyAlignment="1">
      <alignment horizontal="center" vertical="center"/>
    </xf>
    <xf numFmtId="0" fontId="4" fillId="0" borderId="7" xfId="23" applyFont="1" applyBorder="1" applyAlignment="1">
      <alignment horizontal="left" vertical="center"/>
    </xf>
    <xf numFmtId="0" fontId="4" fillId="0" borderId="6" xfId="23" applyFont="1" applyBorder="1" applyAlignment="1">
      <alignment horizontal="left" vertical="center"/>
    </xf>
    <xf numFmtId="0" fontId="73" fillId="0" borderId="0" xfId="23" applyFont="1" applyBorder="1" applyAlignment="1">
      <alignment horizontal="right" vertical="center"/>
    </xf>
    <xf numFmtId="0" fontId="7" fillId="0" borderId="0" xfId="23" applyBorder="1" applyAlignment="1">
      <alignment horizontal="left" vertical="center"/>
    </xf>
    <xf numFmtId="1" fontId="3" fillId="45" borderId="34" xfId="23" applyNumberFormat="1" applyFont="1" applyFill="1" applyBorder="1" applyAlignment="1">
      <alignment horizontal="center"/>
    </xf>
    <xf numFmtId="1" fontId="4" fillId="0" borderId="68" xfId="23" applyNumberFormat="1" applyFont="1" applyBorder="1" applyAlignment="1">
      <alignment horizontal="left"/>
    </xf>
    <xf numFmtId="1" fontId="4" fillId="0" borderId="67" xfId="23" applyNumberFormat="1" applyFont="1" applyBorder="1" applyAlignment="1">
      <alignment horizontal="left"/>
    </xf>
    <xf numFmtId="1" fontId="4" fillId="0" borderId="78" xfId="23" applyNumberFormat="1" applyFont="1" applyBorder="1" applyAlignment="1">
      <alignment horizontal="left"/>
    </xf>
    <xf numFmtId="0" fontId="4" fillId="0" borderId="18" xfId="23" applyFont="1" applyBorder="1" applyAlignment="1">
      <alignment horizontal="center"/>
    </xf>
    <xf numFmtId="0" fontId="4" fillId="0" borderId="0" xfId="23" applyFont="1" applyBorder="1" applyAlignment="1">
      <alignment horizontal="center"/>
    </xf>
    <xf numFmtId="0" fontId="4" fillId="0" borderId="19" xfId="23" applyFont="1" applyBorder="1" applyAlignment="1">
      <alignment horizontal="center"/>
    </xf>
    <xf numFmtId="10" fontId="12" fillId="0" borderId="14" xfId="645" applyNumberFormat="1" applyFont="1" applyFill="1" applyBorder="1" applyAlignment="1">
      <alignment horizontal="center" vertical="center" wrapText="1"/>
    </xf>
    <xf numFmtId="10" fontId="12" fillId="0" borderId="15" xfId="645" applyNumberFormat="1" applyFont="1" applyFill="1" applyBorder="1" applyAlignment="1">
      <alignment horizontal="center" vertical="center" wrapText="1"/>
    </xf>
    <xf numFmtId="10" fontId="12" fillId="0" borderId="8" xfId="645" applyNumberFormat="1" applyFont="1" applyFill="1" applyBorder="1" applyAlignment="1">
      <alignment horizontal="center" vertical="center" wrapText="1"/>
    </xf>
    <xf numFmtId="10" fontId="12" fillId="0" borderId="10" xfId="645" applyNumberFormat="1" applyFont="1" applyFill="1" applyBorder="1" applyAlignment="1">
      <alignment horizontal="center" vertical="center" wrapText="1"/>
    </xf>
    <xf numFmtId="0" fontId="3" fillId="4" borderId="5" xfId="1" quotePrefix="1" applyNumberFormat="1" applyFont="1" applyFill="1" applyBorder="1" applyAlignment="1">
      <alignment horizontal="center" vertical="center" wrapText="1"/>
    </xf>
    <xf numFmtId="0" fontId="106" fillId="46" borderId="88" xfId="0" applyFont="1" applyFill="1" applyBorder="1" applyAlignment="1">
      <alignment horizontal="center" vertical="center"/>
    </xf>
    <xf numFmtId="0" fontId="107" fillId="0" borderId="89" xfId="0" applyFont="1" applyBorder="1" applyAlignment="1">
      <alignment horizontal="center" vertical="center" wrapText="1"/>
    </xf>
    <xf numFmtId="0" fontId="108" fillId="47" borderId="89" xfId="0" applyFont="1" applyFill="1" applyBorder="1" applyAlignment="1">
      <alignment horizontal="center" vertical="center"/>
    </xf>
    <xf numFmtId="0" fontId="108" fillId="46" borderId="89" xfId="0" applyFont="1" applyFill="1" applyBorder="1" applyAlignment="1">
      <alignment horizontal="center" vertical="center"/>
    </xf>
    <xf numFmtId="1" fontId="32" fillId="0" borderId="42" xfId="0" applyNumberFormat="1" applyFont="1" applyBorder="1" applyAlignment="1">
      <alignment horizontal="center" vertical="center"/>
    </xf>
    <xf numFmtId="1" fontId="32" fillId="0" borderId="23" xfId="0" applyNumberFormat="1" applyFont="1" applyBorder="1" applyAlignment="1">
      <alignment horizontal="center" vertical="center"/>
    </xf>
    <xf numFmtId="1" fontId="32" fillId="0" borderId="41" xfId="0" applyNumberFormat="1" applyFont="1" applyBorder="1" applyAlignment="1">
      <alignment horizontal="center" vertical="center"/>
    </xf>
    <xf numFmtId="0" fontId="13" fillId="0" borderId="0" xfId="0" applyFont="1" applyAlignment="1">
      <alignment horizontal="center"/>
    </xf>
    <xf numFmtId="0" fontId="13" fillId="0" borderId="16" xfId="0" applyFont="1" applyBorder="1" applyAlignment="1">
      <alignment horizontal="left"/>
    </xf>
    <xf numFmtId="1" fontId="18" fillId="59" borderId="36" xfId="0" applyNumberFormat="1" applyFont="1" applyFill="1" applyBorder="1" applyAlignment="1">
      <alignment horizontal="center" vertical="center"/>
    </xf>
    <xf numFmtId="0" fontId="18" fillId="59" borderId="3" xfId="0" applyFont="1" applyFill="1" applyBorder="1" applyAlignment="1">
      <alignment horizontal="center" vertical="center"/>
    </xf>
    <xf numFmtId="0" fontId="18" fillId="59" borderId="35" xfId="0" applyFont="1" applyFill="1" applyBorder="1" applyAlignment="1">
      <alignment horizontal="center" vertical="center"/>
    </xf>
    <xf numFmtId="1" fontId="32" fillId="0" borderId="20" xfId="0" applyNumberFormat="1" applyFont="1" applyBorder="1" applyAlignment="1">
      <alignment horizontal="center" vertical="center"/>
    </xf>
    <xf numFmtId="0" fontId="32" fillId="0" borderId="20" xfId="0" applyFont="1" applyBorder="1" applyAlignment="1">
      <alignment horizontal="center" vertical="center"/>
    </xf>
    <xf numFmtId="0" fontId="83" fillId="0" borderId="14" xfId="0" applyFont="1" applyBorder="1" applyAlignment="1">
      <alignment horizontal="center" vertical="center" wrapText="1"/>
    </xf>
    <xf numFmtId="0" fontId="83" fillId="0" borderId="16" xfId="0" applyFont="1" applyBorder="1" applyAlignment="1">
      <alignment horizontal="center" vertical="center" wrapText="1"/>
    </xf>
    <xf numFmtId="0" fontId="83" fillId="0" borderId="15" xfId="0" applyFont="1" applyBorder="1" applyAlignment="1">
      <alignment horizontal="center" vertical="center" wrapText="1"/>
    </xf>
    <xf numFmtId="0" fontId="83" fillId="0" borderId="18" xfId="0" applyFont="1" applyBorder="1" applyAlignment="1">
      <alignment horizontal="center" vertical="center" wrapText="1"/>
    </xf>
    <xf numFmtId="0" fontId="83" fillId="0" borderId="0" xfId="0" applyFont="1" applyBorder="1" applyAlignment="1">
      <alignment horizontal="center" vertical="center" wrapText="1"/>
    </xf>
    <xf numFmtId="0" fontId="83" fillId="0" borderId="19" xfId="0" applyFont="1" applyBorder="1" applyAlignment="1">
      <alignment horizontal="center" vertical="center" wrapText="1"/>
    </xf>
    <xf numFmtId="0" fontId="83" fillId="0" borderId="8" xfId="0" applyFont="1" applyBorder="1" applyAlignment="1">
      <alignment horizontal="center" vertical="center" wrapText="1"/>
    </xf>
    <xf numFmtId="0" fontId="83" fillId="0" borderId="9" xfId="0" applyFont="1" applyBorder="1" applyAlignment="1">
      <alignment horizontal="center" vertical="center" wrapText="1"/>
    </xf>
    <xf numFmtId="0" fontId="83" fillId="0" borderId="10" xfId="0" applyFont="1" applyBorder="1" applyAlignment="1">
      <alignment horizontal="center" vertical="center" wrapText="1"/>
    </xf>
    <xf numFmtId="0" fontId="3" fillId="4" borderId="5" xfId="0" applyFont="1" applyFill="1" applyBorder="1" applyAlignment="1">
      <alignment horizontal="center"/>
    </xf>
    <xf numFmtId="0" fontId="3" fillId="4" borderId="7" xfId="0" applyFont="1" applyFill="1" applyBorder="1" applyAlignment="1">
      <alignment horizontal="center"/>
    </xf>
    <xf numFmtId="0" fontId="3" fillId="4" borderId="6" xfId="0" applyFont="1" applyFill="1" applyBorder="1" applyAlignment="1">
      <alignment horizontal="center"/>
    </xf>
    <xf numFmtId="0" fontId="17" fillId="0" borderId="92" xfId="0" applyFont="1" applyBorder="1" applyAlignment="1">
      <alignment horizontal="center" vertical="center"/>
    </xf>
    <xf numFmtId="0" fontId="17" fillId="0" borderId="94" xfId="0" applyFont="1" applyBorder="1" applyAlignment="1">
      <alignment horizontal="center" vertical="center"/>
    </xf>
    <xf numFmtId="0" fontId="17" fillId="0" borderId="80" xfId="0" applyFont="1" applyBorder="1" applyAlignment="1">
      <alignment horizontal="center" vertical="center"/>
    </xf>
    <xf numFmtId="0" fontId="17" fillId="0" borderId="34" xfId="0" applyFont="1" applyBorder="1" applyAlignment="1">
      <alignment horizontal="center" vertical="center"/>
    </xf>
    <xf numFmtId="0" fontId="17" fillId="0" borderId="33" xfId="0" applyFont="1" applyBorder="1" applyAlignment="1">
      <alignment horizontal="center" vertical="center"/>
    </xf>
    <xf numFmtId="0" fontId="17" fillId="0" borderId="78" xfId="0" applyFont="1" applyBorder="1" applyAlignment="1">
      <alignment horizontal="center" vertical="center"/>
    </xf>
    <xf numFmtId="0" fontId="17" fillId="0" borderId="21" xfId="0" applyFont="1" applyBorder="1" applyAlignment="1">
      <alignment horizontal="center" vertical="center"/>
    </xf>
    <xf numFmtId="0" fontId="17" fillId="0" borderId="31" xfId="0" applyFont="1" applyBorder="1" applyAlignment="1">
      <alignment horizontal="center" vertical="center"/>
    </xf>
    <xf numFmtId="0" fontId="17" fillId="0" borderId="7" xfId="0" applyFont="1" applyBorder="1" applyAlignment="1">
      <alignment horizontal="center"/>
    </xf>
    <xf numFmtId="0" fontId="17" fillId="0" borderId="6" xfId="0" applyFont="1" applyBorder="1" applyAlignment="1">
      <alignment horizontal="center"/>
    </xf>
    <xf numFmtId="0" fontId="4" fillId="0" borderId="15" xfId="1" applyFont="1" applyFill="1" applyBorder="1" applyAlignment="1">
      <alignment horizontal="left" vertical="center"/>
    </xf>
    <xf numFmtId="0" fontId="4" fillId="0" borderId="19" xfId="1" applyFont="1" applyFill="1" applyBorder="1" applyAlignment="1">
      <alignment horizontal="left" vertical="center" wrapText="1"/>
    </xf>
  </cellXfs>
  <cellStyles count="3690">
    <cellStyle name="_x000d__x000a_JournalTemplate=C:\COMFO\CTALK\JOURSTD.TPL_x000d__x000a_LbStateAddress=3 3 0 251 1 89 2 311_x000d__x000a_LbStateJou" xfId="128"/>
    <cellStyle name="0,00###" xfId="2894"/>
    <cellStyle name="0.0" xfId="2895"/>
    <cellStyle name="12" xfId="2896"/>
    <cellStyle name="12 2" xfId="3669"/>
    <cellStyle name="20% - Accent1" xfId="347"/>
    <cellStyle name="20% - Accent2" xfId="348"/>
    <cellStyle name="20% - Accent3" xfId="349"/>
    <cellStyle name="20% - Accent4" xfId="350"/>
    <cellStyle name="20% - Accent5" xfId="351"/>
    <cellStyle name="20% - Accent6" xfId="352"/>
    <cellStyle name="20% - Ênfase1 100" xfId="129"/>
    <cellStyle name="20% - Ênfase1 2" xfId="353"/>
    <cellStyle name="20% - Ênfase1 2 2" xfId="2897"/>
    <cellStyle name="20% - Ênfase2 2" xfId="354"/>
    <cellStyle name="20% - Ênfase2 2 2" xfId="2898"/>
    <cellStyle name="20% - Ênfase3 2" xfId="355"/>
    <cellStyle name="20% - Ênfase3 2 2" xfId="2899"/>
    <cellStyle name="20% - Ênfase4 2" xfId="356"/>
    <cellStyle name="20% - Ênfase4 2 2" xfId="2900"/>
    <cellStyle name="20% - Ênfase5 2" xfId="357"/>
    <cellStyle name="20% - Ênfase5 2 2" xfId="2901"/>
    <cellStyle name="20% - Ênfase6 2" xfId="358"/>
    <cellStyle name="20% - Ênfase6 2 2" xfId="2902"/>
    <cellStyle name="40% - Accent1" xfId="359"/>
    <cellStyle name="40% - Accent2" xfId="360"/>
    <cellStyle name="40% - Accent3" xfId="361"/>
    <cellStyle name="40% - Accent4" xfId="362"/>
    <cellStyle name="40% - Accent5" xfId="363"/>
    <cellStyle name="40% - Accent6" xfId="364"/>
    <cellStyle name="40% - Ênfase1 2" xfId="365"/>
    <cellStyle name="40% - Ênfase1 2 2" xfId="2903"/>
    <cellStyle name="40% - Ênfase2 2" xfId="366"/>
    <cellStyle name="40% - Ênfase2 2 2" xfId="2904"/>
    <cellStyle name="40% - Ênfase3 2" xfId="367"/>
    <cellStyle name="40% - Ênfase3 2 2" xfId="2905"/>
    <cellStyle name="40% - Ênfase4 2" xfId="368"/>
    <cellStyle name="40% - Ênfase4 2 2" xfId="2906"/>
    <cellStyle name="40% - Ênfase5 2" xfId="369"/>
    <cellStyle name="40% - Ênfase5 2 2" xfId="2907"/>
    <cellStyle name="40% - Ênfase6 2" xfId="370"/>
    <cellStyle name="40% - Ênfase6 2 2" xfId="2908"/>
    <cellStyle name="60% - Accent1" xfId="371"/>
    <cellStyle name="60% - Accent2" xfId="372"/>
    <cellStyle name="60% - Accent3" xfId="373"/>
    <cellStyle name="60% - Accent4" xfId="374"/>
    <cellStyle name="60% - Accent5" xfId="375"/>
    <cellStyle name="60% - Accent6" xfId="376"/>
    <cellStyle name="60% - Ênfase1 2" xfId="377"/>
    <cellStyle name="60% - Ênfase1 2 2" xfId="2909"/>
    <cellStyle name="60% - Ênfase2 2" xfId="378"/>
    <cellStyle name="60% - Ênfase2 2 2" xfId="2910"/>
    <cellStyle name="60% - Ênfase3 2" xfId="379"/>
    <cellStyle name="60% - Ênfase3 2 2" xfId="2911"/>
    <cellStyle name="60% - Ênfase4 2" xfId="380"/>
    <cellStyle name="60% - Ênfase4 2 2" xfId="2912"/>
    <cellStyle name="60% - Ênfase5 2" xfId="381"/>
    <cellStyle name="60% - Ênfase5 2 2" xfId="2913"/>
    <cellStyle name="60% - Ênfase6 2" xfId="382"/>
    <cellStyle name="60% - Ênfase6 2 2" xfId="2914"/>
    <cellStyle name="60% - Ênfase6 37" xfId="130"/>
    <cellStyle name="Accent1" xfId="383"/>
    <cellStyle name="Accent2" xfId="384"/>
    <cellStyle name="Accent3" xfId="385"/>
    <cellStyle name="Accent4" xfId="386"/>
    <cellStyle name="Accent5" xfId="387"/>
    <cellStyle name="Accent6" xfId="388"/>
    <cellStyle name="Bad" xfId="389"/>
    <cellStyle name="Bom 2" xfId="390"/>
    <cellStyle name="Bom 2 2" xfId="2915"/>
    <cellStyle name="Calculation" xfId="391"/>
    <cellStyle name="Cálculo 2" xfId="392"/>
    <cellStyle name="Cálculo 2 2" xfId="2916"/>
    <cellStyle name="Cancel" xfId="2"/>
    <cellStyle name="Cancel 2" xfId="3"/>
    <cellStyle name="Célula de Verificação 2" xfId="393"/>
    <cellStyle name="Célula de Verificação 2 2" xfId="2917"/>
    <cellStyle name="Célula Vinculada 2" xfId="394"/>
    <cellStyle name="Célula Vinculada 2 2" xfId="2918"/>
    <cellStyle name="Check Cell" xfId="395"/>
    <cellStyle name="Comma_Arauco Piping list" xfId="131"/>
    <cellStyle name="Comma0" xfId="132"/>
    <cellStyle name="CORES" xfId="133"/>
    <cellStyle name="Currency [0]_Arauco Piping list" xfId="134"/>
    <cellStyle name="Currency 2 2" xfId="925"/>
    <cellStyle name="Currency_Arauco Piping list" xfId="135"/>
    <cellStyle name="Currency0" xfId="136"/>
    <cellStyle name="Data" xfId="137"/>
    <cellStyle name="Date" xfId="138"/>
    <cellStyle name="Ênfase1 2" xfId="396"/>
    <cellStyle name="Ênfase1 2 2" xfId="2919"/>
    <cellStyle name="Ênfase2 2" xfId="397"/>
    <cellStyle name="Ênfase2 2 2" xfId="2920"/>
    <cellStyle name="Ênfase3 2" xfId="398"/>
    <cellStyle name="Ênfase3 2 2" xfId="2921"/>
    <cellStyle name="Ênfase4 2" xfId="399"/>
    <cellStyle name="Ênfase4 2 2" xfId="2922"/>
    <cellStyle name="Ênfase5 2" xfId="400"/>
    <cellStyle name="Ênfase5 2 2" xfId="2923"/>
    <cellStyle name="Ênfase6 2" xfId="401"/>
    <cellStyle name="Ênfase6 2 2" xfId="2924"/>
    <cellStyle name="Entrada 2" xfId="402"/>
    <cellStyle name="Entrada 2 2" xfId="2925"/>
    <cellStyle name="Euro" xfId="926"/>
    <cellStyle name="Euro 2" xfId="2927"/>
    <cellStyle name="Euro 3" xfId="2928"/>
    <cellStyle name="Euro 4" xfId="2929"/>
    <cellStyle name="Euro 5" xfId="2930"/>
    <cellStyle name="Euro 6" xfId="2931"/>
    <cellStyle name="Euro 7" xfId="2932"/>
    <cellStyle name="Euro 8" xfId="2926"/>
    <cellStyle name="Excel Built-in Excel Built-in Excel Built-in Excel Built-in Excel Built-in Excel Built-in Excel Built-in Excel Built-in Separador de milhares 4" xfId="139"/>
    <cellStyle name="Excel Built-in Excel Built-in Excel Built-in Excel Built-in Excel Built-in Excel Built-in Excel Built-in Separador de milhares 4" xfId="140"/>
    <cellStyle name="Excel Built-in Normal" xfId="4"/>
    <cellStyle name="Excel Built-in Normal 1" xfId="141"/>
    <cellStyle name="Excel Built-in Normal 2" xfId="142"/>
    <cellStyle name="Excel Built-in Normal 2 2" xfId="927"/>
    <cellStyle name="Excel Built-in Normal 3" xfId="143"/>
    <cellStyle name="Excel Built-in Normal 4" xfId="144"/>
    <cellStyle name="Excel_BuiltIn_Comma" xfId="145"/>
    <cellStyle name="Explanatory Text" xfId="403"/>
    <cellStyle name="Fixed" xfId="146"/>
    <cellStyle name="Fixo" xfId="147"/>
    <cellStyle name="Followed Hyperlink" xfId="148"/>
    <cellStyle name="Good" xfId="404"/>
    <cellStyle name="Grey" xfId="149"/>
    <cellStyle name="Heading" xfId="150"/>
    <cellStyle name="Heading 1" xfId="151"/>
    <cellStyle name="Heading 1 2" xfId="405"/>
    <cellStyle name="Heading 2" xfId="152"/>
    <cellStyle name="Heading 2 2" xfId="406"/>
    <cellStyle name="Heading 3" xfId="407"/>
    <cellStyle name="Heading 4" xfId="408"/>
    <cellStyle name="Heading1" xfId="153"/>
    <cellStyle name="Hiperlink" xfId="127" builtinId="8"/>
    <cellStyle name="Hiperlink 2" xfId="5"/>
    <cellStyle name="Hiperlink 2 2" xfId="154"/>
    <cellStyle name="Hiperlink 2 3" xfId="155"/>
    <cellStyle name="Hiperlink 3" xfId="6"/>
    <cellStyle name="Hiperlink 4" xfId="409"/>
    <cellStyle name="Hiperlink 4 2" xfId="648"/>
    <cellStyle name="Hiperlink 4 3" xfId="1091"/>
    <cellStyle name="Hiperlink 4 4" xfId="1092"/>
    <cellStyle name="Hiperlink 5" xfId="995"/>
    <cellStyle name="Hyperlink 2" xfId="2933"/>
    <cellStyle name="Incorreto 2" xfId="410"/>
    <cellStyle name="Incorreto 2 2" xfId="2934"/>
    <cellStyle name="Indefinido" xfId="156"/>
    <cellStyle name="Input" xfId="411"/>
    <cellStyle name="Input [yellow]" xfId="157"/>
    <cellStyle name="Linked Cell" xfId="412"/>
    <cellStyle name="material" xfId="158"/>
    <cellStyle name="material 2" xfId="736"/>
    <cellStyle name="MINIPG" xfId="159"/>
    <cellStyle name="Moeda" xfId="839" builtinId="4"/>
    <cellStyle name="Moeda 10" xfId="160"/>
    <cellStyle name="Moeda 10 2" xfId="737"/>
    <cellStyle name="Moeda 11" xfId="161"/>
    <cellStyle name="Moeda 11 2" xfId="460"/>
    <cellStyle name="Moeda 11 2 2" xfId="841"/>
    <cellStyle name="Moeda 11 3" xfId="842"/>
    <cellStyle name="Moeda 11 3 2" xfId="1097"/>
    <cellStyle name="Moeda 11 3 3" xfId="1096"/>
    <cellStyle name="Moeda 11 4" xfId="1098"/>
    <cellStyle name="Moeda 11 5" xfId="1099"/>
    <cellStyle name="Moeda 11 6" xfId="1100"/>
    <cellStyle name="Moeda 11 7" xfId="1095"/>
    <cellStyle name="Moeda 12" xfId="1101"/>
    <cellStyle name="Moeda 13" xfId="1102"/>
    <cellStyle name="Moeda 14" xfId="1103"/>
    <cellStyle name="Moeda 15" xfId="1104"/>
    <cellStyle name="Moeda 16" xfId="1105"/>
    <cellStyle name="Moeda 17" xfId="1106"/>
    <cellStyle name="Moeda 18" xfId="3022"/>
    <cellStyle name="Moeda 2" xfId="8"/>
    <cellStyle name="Moeda 2 10" xfId="642"/>
    <cellStyle name="Moeda 2 11" xfId="1107"/>
    <cellStyle name="Moeda 2 2" xfId="9"/>
    <cellStyle name="Moeda 2 2 10" xfId="644"/>
    <cellStyle name="Moeda 2 2 2" xfId="10"/>
    <cellStyle name="Moeda 2 2 2 10" xfId="1108"/>
    <cellStyle name="Moeda 2 2 2 2" xfId="75"/>
    <cellStyle name="Moeda 2 2 2 2 2" xfId="638"/>
    <cellStyle name="Moeda 2 2 2 2 3" xfId="1110"/>
    <cellStyle name="Moeda 2 2 2 2 4" xfId="1111"/>
    <cellStyle name="Moeda 2 2 2 2 5" xfId="1112"/>
    <cellStyle name="Moeda 2 2 2 2 6" xfId="1113"/>
    <cellStyle name="Moeda 2 2 2 2 7" xfId="1114"/>
    <cellStyle name="Moeda 2 2 2 2 8" xfId="1115"/>
    <cellStyle name="Moeda 2 2 2 2 9" xfId="1116"/>
    <cellStyle name="Moeda 2 2 2 3" xfId="996"/>
    <cellStyle name="Moeda 2 2 2 3 2" xfId="2936"/>
    <cellStyle name="Moeda 2 2 2 4" xfId="1117"/>
    <cellStyle name="Moeda 2 2 2 5" xfId="1118"/>
    <cellStyle name="Moeda 2 2 2 6" xfId="1119"/>
    <cellStyle name="Moeda 2 2 2 7" xfId="1120"/>
    <cellStyle name="Moeda 2 2 2 8" xfId="1121"/>
    <cellStyle name="Moeda 2 2 2 9" xfId="1122"/>
    <cellStyle name="Moeda 2 2 3" xfId="1123"/>
    <cellStyle name="Moeda 2 2 3 2" xfId="2937"/>
    <cellStyle name="Moeda 2 2 4" xfId="1124"/>
    <cellStyle name="Moeda 2 2 5" xfId="1125"/>
    <cellStyle name="Moeda 2 2 6" xfId="1126"/>
    <cellStyle name="Moeda 2 2 7" xfId="1127"/>
    <cellStyle name="Moeda 2 2 8" xfId="1128"/>
    <cellStyle name="Moeda 2 2 9" xfId="1129"/>
    <cellStyle name="Moeda 2 3" xfId="11"/>
    <cellStyle name="Moeda 2 3 2" xfId="649"/>
    <cellStyle name="Moeda 2 3 3" xfId="1130"/>
    <cellStyle name="Moeda 2 3 3 2" xfId="2938"/>
    <cellStyle name="Moeda 2 3 4" xfId="1131"/>
    <cellStyle name="Moeda 2 3 5" xfId="1132"/>
    <cellStyle name="Moeda 2 3 6" xfId="1133"/>
    <cellStyle name="Moeda 2 3 7" xfId="1134"/>
    <cellStyle name="Moeda 2 3 8" xfId="1135"/>
    <cellStyle name="Moeda 2 3 9" xfId="1136"/>
    <cellStyle name="Moeda 2 4" xfId="162"/>
    <cellStyle name="Moeda 2 4 2" xfId="738"/>
    <cellStyle name="Moeda 2 5" xfId="163"/>
    <cellStyle name="Moeda 2 5 2" xfId="843"/>
    <cellStyle name="Moeda 2 5 3" xfId="1138"/>
    <cellStyle name="Moeda 2 5 4" xfId="1139"/>
    <cellStyle name="Moeda 2 5 5" xfId="1137"/>
    <cellStyle name="Moeda 2 6" xfId="1140"/>
    <cellStyle name="Moeda 2 7" xfId="1141"/>
    <cellStyle name="Moeda 2 8" xfId="1142"/>
    <cellStyle name="Moeda 2 9" xfId="1143"/>
    <cellStyle name="Moeda 3" xfId="12"/>
    <cellStyle name="Moeda 3 10" xfId="1144"/>
    <cellStyle name="Moeda 3 11" xfId="1145"/>
    <cellStyle name="Moeda 3 12" xfId="1146"/>
    <cellStyle name="Moeda 3 2" xfId="13"/>
    <cellStyle name="Moeda 3 2 10" xfId="1147"/>
    <cellStyle name="Moeda 3 2 11" xfId="1148"/>
    <cellStyle name="Moeda 3 2 2" xfId="14"/>
    <cellStyle name="Moeda 3 2 2 2" xfId="413"/>
    <cellStyle name="Moeda 3 2 2 2 2" xfId="784"/>
    <cellStyle name="Moeda 3 2 2 3" xfId="684"/>
    <cellStyle name="Moeda 3 2 2 4" xfId="1150"/>
    <cellStyle name="Moeda 3 2 2 5" xfId="1151"/>
    <cellStyle name="Moeda 3 2 2 6" xfId="1152"/>
    <cellStyle name="Moeda 3 2 2 7" xfId="1153"/>
    <cellStyle name="Moeda 3 2 2 8" xfId="1154"/>
    <cellStyle name="Moeda 3 2 2 9" xfId="1155"/>
    <cellStyle name="Moeda 3 2 3" xfId="15"/>
    <cellStyle name="Moeda 3 2 3 10" xfId="1156"/>
    <cellStyle name="Moeda 3 2 3 2" xfId="76"/>
    <cellStyle name="Moeda 3 2 3 2 2" xfId="705"/>
    <cellStyle name="Moeda 3 2 3 2 3" xfId="1157"/>
    <cellStyle name="Moeda 3 2 3 2 4" xfId="1158"/>
    <cellStyle name="Moeda 3 2 3 2 5" xfId="1159"/>
    <cellStyle name="Moeda 3 2 3 2 6" xfId="1160"/>
    <cellStyle name="Moeda 3 2 3 2 7" xfId="1161"/>
    <cellStyle name="Moeda 3 2 3 2 8" xfId="1162"/>
    <cellStyle name="Moeda 3 2 3 2 9" xfId="1163"/>
    <cellStyle name="Moeda 3 2 3 3" xfId="685"/>
    <cellStyle name="Moeda 3 2 3 4" xfId="1165"/>
    <cellStyle name="Moeda 3 2 3 5" xfId="1166"/>
    <cellStyle name="Moeda 3 2 3 6" xfId="1167"/>
    <cellStyle name="Moeda 3 2 3 7" xfId="1168"/>
    <cellStyle name="Moeda 3 2 3 8" xfId="1169"/>
    <cellStyle name="Moeda 3 2 3 9" xfId="1170"/>
    <cellStyle name="Moeda 3 2 4" xfId="651"/>
    <cellStyle name="Moeda 3 2 5" xfId="1171"/>
    <cellStyle name="Moeda 3 2 6" xfId="1172"/>
    <cellStyle name="Moeda 3 2 7" xfId="1173"/>
    <cellStyle name="Moeda 3 2 8" xfId="1174"/>
    <cellStyle name="Moeda 3 2 9" xfId="1175"/>
    <cellStyle name="Moeda 3 3" xfId="16"/>
    <cellStyle name="Moeda 3 3 2" xfId="686"/>
    <cellStyle name="Moeda 3 3 3" xfId="1176"/>
    <cellStyle name="Moeda 3 3 4" xfId="1177"/>
    <cellStyle name="Moeda 3 3 5" xfId="1178"/>
    <cellStyle name="Moeda 3 3 6" xfId="1179"/>
    <cellStyle name="Moeda 3 3 7" xfId="1180"/>
    <cellStyle name="Moeda 3 3 8" xfId="1181"/>
    <cellStyle name="Moeda 3 3 9" xfId="1182"/>
    <cellStyle name="Moeda 3 4" xfId="432"/>
    <cellStyle name="Moeda 3 4 2" xfId="788"/>
    <cellStyle name="Moeda 3 4 3" xfId="1183"/>
    <cellStyle name="Moeda 3 4 4" xfId="1184"/>
    <cellStyle name="Moeda 3 4 5" xfId="1185"/>
    <cellStyle name="Moeda 3 4 6" xfId="1186"/>
    <cellStyle name="Moeda 3 4 7" xfId="1187"/>
    <cellStyle name="Moeda 3 4 8" xfId="1188"/>
    <cellStyle name="Moeda 3 4 9" xfId="1189"/>
    <cellStyle name="Moeda 3 5" xfId="650"/>
    <cellStyle name="Moeda 3 6" xfId="1190"/>
    <cellStyle name="Moeda 3 7" xfId="1191"/>
    <cellStyle name="Moeda 3 8" xfId="1192"/>
    <cellStyle name="Moeda 3 9" xfId="1193"/>
    <cellStyle name="Moeda 4" xfId="17"/>
    <cellStyle name="Moeda 4 10" xfId="1194"/>
    <cellStyle name="Moeda 4 11" xfId="1195"/>
    <cellStyle name="Moeda 4 2" xfId="18"/>
    <cellStyle name="Moeda 4 2 2" xfId="687"/>
    <cellStyle name="Moeda 4 2 3" xfId="1196"/>
    <cellStyle name="Moeda 4 2 4" xfId="1197"/>
    <cellStyle name="Moeda 4 2 5" xfId="1198"/>
    <cellStyle name="Moeda 4 2 6" xfId="1199"/>
    <cellStyle name="Moeda 4 2 7" xfId="1200"/>
    <cellStyle name="Moeda 4 2 8" xfId="1201"/>
    <cellStyle name="Moeda 4 2 9" xfId="1202"/>
    <cellStyle name="Moeda 4 3" xfId="78"/>
    <cellStyle name="Moeda 4 3 10" xfId="2893"/>
    <cellStyle name="Moeda 4 3 2" xfId="707"/>
    <cellStyle name="Moeda 4 3 3" xfId="1203"/>
    <cellStyle name="Moeda 4 3 4" xfId="1204"/>
    <cellStyle name="Moeda 4 3 5" xfId="1205"/>
    <cellStyle name="Moeda 4 3 6" xfId="1206"/>
    <cellStyle name="Moeda 4 3 7" xfId="1207"/>
    <cellStyle name="Moeda 4 3 8" xfId="1208"/>
    <cellStyle name="Moeda 4 3 9" xfId="1209"/>
    <cellStyle name="Moeda 4 4" xfId="652"/>
    <cellStyle name="Moeda 4 5" xfId="1210"/>
    <cellStyle name="Moeda 4 6" xfId="1211"/>
    <cellStyle name="Moeda 4 7" xfId="1212"/>
    <cellStyle name="Moeda 4 8" xfId="1213"/>
    <cellStyle name="Moeda 4 9" xfId="1214"/>
    <cellStyle name="Moeda 5" xfId="19"/>
    <cellStyle name="Moeda 5 10" xfId="1215"/>
    <cellStyle name="Moeda 5 2" xfId="79"/>
    <cellStyle name="Moeda 5 2 2" xfId="164"/>
    <cellStyle name="Moeda 5 2 2 2" xfId="739"/>
    <cellStyle name="Moeda 5 2 2 2 2" xfId="1217"/>
    <cellStyle name="Moeda 5 2 2 3" xfId="1218"/>
    <cellStyle name="Moeda 5 2 2 4" xfId="1219"/>
    <cellStyle name="Moeda 5 2 2 5" xfId="1216"/>
    <cellStyle name="Moeda 5 2 3" xfId="708"/>
    <cellStyle name="Moeda 5 2 4" xfId="1220"/>
    <cellStyle name="Moeda 5 2 5" xfId="1221"/>
    <cellStyle name="Moeda 5 2 5 2" xfId="1222"/>
    <cellStyle name="Moeda 5 2 5 3" xfId="1223"/>
    <cellStyle name="Moeda 5 2 6" xfId="1224"/>
    <cellStyle name="Moeda 5 2 7" xfId="1225"/>
    <cellStyle name="Moeda 5 2 8" xfId="1226"/>
    <cellStyle name="Moeda 5 2 9" xfId="1227"/>
    <cellStyle name="Moeda 5 3" xfId="653"/>
    <cellStyle name="Moeda 5 4" xfId="1228"/>
    <cellStyle name="Moeda 5 5" xfId="1229"/>
    <cellStyle name="Moeda 5 6" xfId="1230"/>
    <cellStyle name="Moeda 5 7" xfId="1231"/>
    <cellStyle name="Moeda 5 8" xfId="1232"/>
    <cellStyle name="Moeda 5 9" xfId="1233"/>
    <cellStyle name="Moeda 6" xfId="20"/>
    <cellStyle name="Moeda 6 10" xfId="1234"/>
    <cellStyle name="Moeda 6 2" xfId="80"/>
    <cellStyle name="Moeda 6 2 2" xfId="709"/>
    <cellStyle name="Moeda 6 2 3" xfId="1235"/>
    <cellStyle name="Moeda 6 2 4" xfId="1236"/>
    <cellStyle name="Moeda 6 2 5" xfId="1237"/>
    <cellStyle name="Moeda 6 2 6" xfId="1238"/>
    <cellStyle name="Moeda 6 2 7" xfId="1239"/>
    <cellStyle name="Moeda 6 2 8" xfId="1240"/>
    <cellStyle name="Moeda 6 2 9" xfId="1241"/>
    <cellStyle name="Moeda 6 3" xfId="654"/>
    <cellStyle name="Moeda 6 4" xfId="1242"/>
    <cellStyle name="Moeda 6 5" xfId="1243"/>
    <cellStyle name="Moeda 6 6" xfId="1244"/>
    <cellStyle name="Moeda 6 7" xfId="1245"/>
    <cellStyle name="Moeda 6 8" xfId="1246"/>
    <cellStyle name="Moeda 6 9" xfId="1247"/>
    <cellStyle name="Moeda 7" xfId="21"/>
    <cellStyle name="Moeda 7 2" xfId="655"/>
    <cellStyle name="Moeda 7 3" xfId="1248"/>
    <cellStyle name="Moeda 7 4" xfId="1249"/>
    <cellStyle name="Moeda 7 5" xfId="1250"/>
    <cellStyle name="Moeda 7 6" xfId="1251"/>
    <cellStyle name="Moeda 7 7" xfId="1252"/>
    <cellStyle name="Moeda 7 8" xfId="1253"/>
    <cellStyle name="Moeda 7 9" xfId="1254"/>
    <cellStyle name="Moeda 8" xfId="7"/>
    <cellStyle name="Moeda 8 10" xfId="1255"/>
    <cellStyle name="Moeda 8 11" xfId="1256"/>
    <cellStyle name="Moeda 8 2" xfId="81"/>
    <cellStyle name="Moeda 8 2 2" xfId="710"/>
    <cellStyle name="Moeda 8 2 3" xfId="1257"/>
    <cellStyle name="Moeda 8 2 4" xfId="1258"/>
    <cellStyle name="Moeda 8 2 5" xfId="1259"/>
    <cellStyle name="Moeda 8 2 6" xfId="1260"/>
    <cellStyle name="Moeda 8 2 7" xfId="1261"/>
    <cellStyle name="Moeda 8 2 8" xfId="1262"/>
    <cellStyle name="Moeda 8 2 9" xfId="1263"/>
    <cellStyle name="Moeda 8 3" xfId="82"/>
    <cellStyle name="Moeda 8 3 10" xfId="1265"/>
    <cellStyle name="Moeda 8 3 10 2" xfId="2522"/>
    <cellStyle name="Moeda 8 3 10 3" xfId="2673"/>
    <cellStyle name="Moeda 8 3 11" xfId="1266"/>
    <cellStyle name="Moeda 8 3 11 2" xfId="2521"/>
    <cellStyle name="Moeda 8 3 11 3" xfId="2674"/>
    <cellStyle name="Moeda 8 3 12" xfId="1264"/>
    <cellStyle name="Moeda 8 3 12 2" xfId="2827"/>
    <cellStyle name="Moeda 8 3 12 3" xfId="2672"/>
    <cellStyle name="Moeda 8 3 12 4" xfId="2605"/>
    <cellStyle name="Moeda 8 3 12 5" xfId="2538"/>
    <cellStyle name="Moeda 8 3 2" xfId="83"/>
    <cellStyle name="Moeda 8 3 2 2" xfId="711"/>
    <cellStyle name="Moeda 8 3 2 3" xfId="1268"/>
    <cellStyle name="Moeda 8 3 2 4" xfId="1269"/>
    <cellStyle name="Moeda 8 3 2 5" xfId="1270"/>
    <cellStyle name="Moeda 8 3 2 6" xfId="1271"/>
    <cellStyle name="Moeda 8 3 2 7" xfId="1272"/>
    <cellStyle name="Moeda 8 3 2 8" xfId="1273"/>
    <cellStyle name="Moeda 8 3 2 9" xfId="1274"/>
    <cellStyle name="Moeda 8 3 3" xfId="433"/>
    <cellStyle name="Moeda 8 3 3 2" xfId="461"/>
    <cellStyle name="Moeda 8 3 3 2 2" xfId="801"/>
    <cellStyle name="Moeda 8 3 3 3" xfId="789"/>
    <cellStyle name="Moeda 8 3 3 3 2" xfId="1276"/>
    <cellStyle name="Moeda 8 3 3 3 2 2" xfId="2829"/>
    <cellStyle name="Moeda 8 3 3 3 2 3" xfId="2676"/>
    <cellStyle name="Moeda 8 3 3 3 2 4" xfId="2607"/>
    <cellStyle name="Moeda 8 3 3 3 2 5" xfId="2540"/>
    <cellStyle name="Moeda 8 3 3 4" xfId="1277"/>
    <cellStyle name="Moeda 8 3 3 4 2" xfId="2520"/>
    <cellStyle name="Moeda 8 3 3 4 3" xfId="2677"/>
    <cellStyle name="Moeda 8 3 3 5" xfId="1275"/>
    <cellStyle name="Moeda 8 3 3 5 2" xfId="2828"/>
    <cellStyle name="Moeda 8 3 3 5 3" xfId="2675"/>
    <cellStyle name="Moeda 8 3 3 5 4" xfId="2606"/>
    <cellStyle name="Moeda 8 3 3 5 5" xfId="2539"/>
    <cellStyle name="Moeda 8 3 4" xfId="434"/>
    <cellStyle name="Moeda 8 3 4 2" xfId="462"/>
    <cellStyle name="Moeda 8 3 4 2 2" xfId="802"/>
    <cellStyle name="Moeda 8 3 4 3" xfId="790"/>
    <cellStyle name="Moeda 8 3 5" xfId="463"/>
    <cellStyle name="Moeda 8 3 5 2" xfId="464"/>
    <cellStyle name="Moeda 8 3 5 2 2" xfId="803"/>
    <cellStyle name="Moeda 8 3 5 3" xfId="1278"/>
    <cellStyle name="Moeda 8 3 5 3 2" xfId="2830"/>
    <cellStyle name="Moeda 8 3 5 3 3" xfId="2678"/>
    <cellStyle name="Moeda 8 3 5 3 4" xfId="2608"/>
    <cellStyle name="Moeda 8 3 5 3 5" xfId="2541"/>
    <cellStyle name="Moeda 8 3 6" xfId="465"/>
    <cellStyle name="Moeda 8 3 6 2" xfId="466"/>
    <cellStyle name="Moeda 8 3 6 2 2" xfId="805"/>
    <cellStyle name="Moeda 8 3 6 3" xfId="804"/>
    <cellStyle name="Moeda 8 3 6 3 2" xfId="1280"/>
    <cellStyle name="Moeda 8 3 6 3 2 2" xfId="2832"/>
    <cellStyle name="Moeda 8 3 6 3 2 3" xfId="2680"/>
    <cellStyle name="Moeda 8 3 6 3 2 4" xfId="2610"/>
    <cellStyle name="Moeda 8 3 6 3 2 5" xfId="2543"/>
    <cellStyle name="Moeda 8 3 6 4" xfId="1281"/>
    <cellStyle name="Moeda 8 3 6 4 2" xfId="2519"/>
    <cellStyle name="Moeda 8 3 6 4 3" xfId="2681"/>
    <cellStyle name="Moeda 8 3 6 5" xfId="1279"/>
    <cellStyle name="Moeda 8 3 6 5 2" xfId="2831"/>
    <cellStyle name="Moeda 8 3 6 5 3" xfId="2679"/>
    <cellStyle name="Moeda 8 3 6 5 4" xfId="2609"/>
    <cellStyle name="Moeda 8 3 6 5 5" xfId="2542"/>
    <cellStyle name="Moeda 8 3 7" xfId="467"/>
    <cellStyle name="Moeda 8 3 7 2" xfId="1283"/>
    <cellStyle name="Moeda 8 3 7 3" xfId="1282"/>
    <cellStyle name="Moeda 8 3 7 3 2" xfId="2833"/>
    <cellStyle name="Moeda 8 3 7 3 3" xfId="2682"/>
    <cellStyle name="Moeda 8 3 7 3 4" xfId="2611"/>
    <cellStyle name="Moeda 8 3 7 3 5" xfId="2544"/>
    <cellStyle name="Moeda 8 3 8" xfId="468"/>
    <cellStyle name="Moeda 8 3 8 2" xfId="1284"/>
    <cellStyle name="Moeda 8 3 8 3" xfId="1285"/>
    <cellStyle name="Moeda 8 3 8 4" xfId="1286"/>
    <cellStyle name="Moeda 8 3 8 4 2" xfId="2518"/>
    <cellStyle name="Moeda 8 3 8 4 3" xfId="2683"/>
    <cellStyle name="Moeda 8 3 8 5" xfId="1287"/>
    <cellStyle name="Moeda 8 3 9" xfId="469"/>
    <cellStyle name="Moeda 8 3 9 2" xfId="1288"/>
    <cellStyle name="Moeda 8 3 9 2 2" xfId="2834"/>
    <cellStyle name="Moeda 8 3 9 2 3" xfId="2684"/>
    <cellStyle name="Moeda 8 3 9 2 4" xfId="2612"/>
    <cellStyle name="Moeda 8 3 9 2 5" xfId="2545"/>
    <cellStyle name="Moeda 8 4" xfId="1289"/>
    <cellStyle name="Moeda 8 5" xfId="1290"/>
    <cellStyle name="Moeda 8 6" xfId="1291"/>
    <cellStyle name="Moeda 8 7" xfId="1292"/>
    <cellStyle name="Moeda 8 8" xfId="1293"/>
    <cellStyle name="Moeda 8 9" xfId="1294"/>
    <cellStyle name="Moeda 9" xfId="84"/>
    <cellStyle name="Moeda 9 10" xfId="1296"/>
    <cellStyle name="Moeda 9 10 2" xfId="2517"/>
    <cellStyle name="Moeda 9 10 3" xfId="2686"/>
    <cellStyle name="Moeda 9 11" xfId="1297"/>
    <cellStyle name="Moeda 9 11 2" xfId="2516"/>
    <cellStyle name="Moeda 9 11 3" xfId="2687"/>
    <cellStyle name="Moeda 9 12" xfId="1295"/>
    <cellStyle name="Moeda 9 12 2" xfId="2835"/>
    <cellStyle name="Moeda 9 12 3" xfId="2685"/>
    <cellStyle name="Moeda 9 12 4" xfId="2613"/>
    <cellStyle name="Moeda 9 12 5" xfId="2546"/>
    <cellStyle name="Moeda 9 2" xfId="85"/>
    <cellStyle name="Moeda 9 2 2" xfId="712"/>
    <cellStyle name="Moeda 9 2 3" xfId="1298"/>
    <cellStyle name="Moeda 9 2 4" xfId="1299"/>
    <cellStyle name="Moeda 9 2 5" xfId="1300"/>
    <cellStyle name="Moeda 9 2 6" xfId="1301"/>
    <cellStyle name="Moeda 9 2 7" xfId="1302"/>
    <cellStyle name="Moeda 9 2 8" xfId="1303"/>
    <cellStyle name="Moeda 9 2 9" xfId="1304"/>
    <cellStyle name="Moeda 9 3" xfId="435"/>
    <cellStyle name="Moeda 9 3 2" xfId="470"/>
    <cellStyle name="Moeda 9 3 2 2" xfId="806"/>
    <cellStyle name="Moeda 9 3 3" xfId="791"/>
    <cellStyle name="Moeda 9 3 3 2" xfId="1306"/>
    <cellStyle name="Moeda 9 3 3 2 2" xfId="2837"/>
    <cellStyle name="Moeda 9 3 3 2 3" xfId="2689"/>
    <cellStyle name="Moeda 9 3 3 2 4" xfId="2615"/>
    <cellStyle name="Moeda 9 3 3 2 5" xfId="2548"/>
    <cellStyle name="Moeda 9 3 4" xfId="1307"/>
    <cellStyle name="Moeda 9 3 4 2" xfId="2515"/>
    <cellStyle name="Moeda 9 3 4 3" xfId="2690"/>
    <cellStyle name="Moeda 9 3 5" xfId="1305"/>
    <cellStyle name="Moeda 9 3 5 2" xfId="2836"/>
    <cellStyle name="Moeda 9 3 5 3" xfId="2688"/>
    <cellStyle name="Moeda 9 3 5 4" xfId="2614"/>
    <cellStyle name="Moeda 9 3 5 5" xfId="2547"/>
    <cellStyle name="Moeda 9 4" xfId="436"/>
    <cellStyle name="Moeda 9 4 2" xfId="471"/>
    <cellStyle name="Moeda 9 4 2 2" xfId="807"/>
    <cellStyle name="Moeda 9 4 3" xfId="792"/>
    <cellStyle name="Moeda 9 5" xfId="472"/>
    <cellStyle name="Moeda 9 5 2" xfId="473"/>
    <cellStyle name="Moeda 9 5 2 2" xfId="808"/>
    <cellStyle name="Moeda 9 5 3" xfId="1308"/>
    <cellStyle name="Moeda 9 5 3 2" xfId="2838"/>
    <cellStyle name="Moeda 9 5 3 3" xfId="2691"/>
    <cellStyle name="Moeda 9 5 3 4" xfId="2616"/>
    <cellStyle name="Moeda 9 5 3 5" xfId="2549"/>
    <cellStyle name="Moeda 9 6" xfId="474"/>
    <cellStyle name="Moeda 9 6 2" xfId="475"/>
    <cellStyle name="Moeda 9 6 2 2" xfId="810"/>
    <cellStyle name="Moeda 9 6 3" xfId="809"/>
    <cellStyle name="Moeda 9 6 3 2" xfId="1310"/>
    <cellStyle name="Moeda 9 6 3 2 2" xfId="2840"/>
    <cellStyle name="Moeda 9 6 3 2 3" xfId="2693"/>
    <cellStyle name="Moeda 9 6 3 2 4" xfId="2618"/>
    <cellStyle name="Moeda 9 6 3 2 5" xfId="2551"/>
    <cellStyle name="Moeda 9 6 4" xfId="1311"/>
    <cellStyle name="Moeda 9 6 4 2" xfId="2514"/>
    <cellStyle name="Moeda 9 6 4 3" xfId="2694"/>
    <cellStyle name="Moeda 9 6 5" xfId="1309"/>
    <cellStyle name="Moeda 9 6 5 2" xfId="2839"/>
    <cellStyle name="Moeda 9 6 5 3" xfId="2692"/>
    <cellStyle name="Moeda 9 6 5 4" xfId="2617"/>
    <cellStyle name="Moeda 9 6 5 5" xfId="2550"/>
    <cellStyle name="Moeda 9 7" xfId="476"/>
    <cellStyle name="Moeda 9 7 2" xfId="1313"/>
    <cellStyle name="Moeda 9 7 3" xfId="1312"/>
    <cellStyle name="Moeda 9 7 3 2" xfId="2841"/>
    <cellStyle name="Moeda 9 7 3 3" xfId="2695"/>
    <cellStyle name="Moeda 9 7 3 4" xfId="2619"/>
    <cellStyle name="Moeda 9 7 3 5" xfId="2552"/>
    <cellStyle name="Moeda 9 8" xfId="477"/>
    <cellStyle name="Moeda 9 8 2" xfId="1315"/>
    <cellStyle name="Moeda 9 8 3" xfId="1316"/>
    <cellStyle name="Moeda 9 8 4" xfId="1317"/>
    <cellStyle name="Moeda 9 8 4 2" xfId="2513"/>
    <cellStyle name="Moeda 9 8 4 3" xfId="2696"/>
    <cellStyle name="Moeda 9 8 5" xfId="1318"/>
    <cellStyle name="Moeda 9 9" xfId="478"/>
    <cellStyle name="Moeda 9 9 2" xfId="1319"/>
    <cellStyle name="Moeda 9 9 2 2" xfId="2842"/>
    <cellStyle name="Moeda 9 9 2 3" xfId="2697"/>
    <cellStyle name="Moeda 9 9 2 4" xfId="2620"/>
    <cellStyle name="Moeda 9 9 2 5" xfId="2553"/>
    <cellStyle name="Neutra 2" xfId="414"/>
    <cellStyle name="Neutra 2 2" xfId="2939"/>
    <cellStyle name="Neutral" xfId="415"/>
    <cellStyle name="Normal" xfId="0" builtinId="0"/>
    <cellStyle name="Normal - Style1" xfId="165"/>
    <cellStyle name="Normal 10" xfId="166"/>
    <cellStyle name="Normal 10 2" xfId="479"/>
    <cellStyle name="Normal 10 2 2" xfId="811"/>
    <cellStyle name="Normal 10 3" xfId="740"/>
    <cellStyle name="Normal 10 3 2" xfId="1322"/>
    <cellStyle name="Normal 10 4" xfId="1323"/>
    <cellStyle name="Normal 10 5" xfId="1321"/>
    <cellStyle name="Normal 100" xfId="167"/>
    <cellStyle name="Normal 101" xfId="168"/>
    <cellStyle name="Normal 102" xfId="169"/>
    <cellStyle name="Normal 103" xfId="170"/>
    <cellStyle name="Normal 104" xfId="171"/>
    <cellStyle name="Normal 105" xfId="172"/>
    <cellStyle name="Normal 106" xfId="173"/>
    <cellStyle name="Normal 107" xfId="174"/>
    <cellStyle name="Normal 108" xfId="175"/>
    <cellStyle name="Normal 109" xfId="176"/>
    <cellStyle name="Normal 11" xfId="177"/>
    <cellStyle name="Normal 11 2" xfId="178"/>
    <cellStyle name="Normal 11 2 2" xfId="742"/>
    <cellStyle name="Normal 11 3" xfId="480"/>
    <cellStyle name="Normal 11 3 2" xfId="812"/>
    <cellStyle name="Normal 11 4" xfId="741"/>
    <cellStyle name="Normal 11 4 2" xfId="1326"/>
    <cellStyle name="Normal 11 5" xfId="1327"/>
    <cellStyle name="Normal 11 6" xfId="1325"/>
    <cellStyle name="Normal 11 7" xfId="3018"/>
    <cellStyle name="Normal 11 7 2" xfId="3021"/>
    <cellStyle name="Normal 110" xfId="179"/>
    <cellStyle name="Normal 111" xfId="180"/>
    <cellStyle name="Normal 112" xfId="181"/>
    <cellStyle name="Normal 113" xfId="182"/>
    <cellStyle name="Normal 114" xfId="183"/>
    <cellStyle name="Normal 115" xfId="184"/>
    <cellStyle name="Normal 116" xfId="185"/>
    <cellStyle name="Normal 117" xfId="186"/>
    <cellStyle name="Normal 118" xfId="187"/>
    <cellStyle name="Normal 119" xfId="188"/>
    <cellStyle name="Normal 12" xfId="189"/>
    <cellStyle name="Normal 12 2" xfId="190"/>
    <cellStyle name="Normal 12 2 2" xfId="744"/>
    <cellStyle name="Normal 12 3" xfId="743"/>
    <cellStyle name="Normal 12 3 2" xfId="1330"/>
    <cellStyle name="Normal 12 3 2 2" xfId="2844"/>
    <cellStyle name="Normal 12 3 2 3" xfId="2699"/>
    <cellStyle name="Normal 12 3 2 4" xfId="2622"/>
    <cellStyle name="Normal 12 3 2 5" xfId="2555"/>
    <cellStyle name="Normal 12 4" xfId="1331"/>
    <cellStyle name="Normal 12 4 2" xfId="2512"/>
    <cellStyle name="Normal 12 4 3" xfId="2700"/>
    <cellStyle name="Normal 12 5" xfId="1329"/>
    <cellStyle name="Normal 12 5 2" xfId="2843"/>
    <cellStyle name="Normal 12 5 3" xfId="2698"/>
    <cellStyle name="Normal 12 5 4" xfId="2621"/>
    <cellStyle name="Normal 12 5 5" xfId="2554"/>
    <cellStyle name="Normal 120" xfId="191"/>
    <cellStyle name="Normal 121" xfId="192"/>
    <cellStyle name="Normal 122" xfId="193"/>
    <cellStyle name="Normal 123" xfId="194"/>
    <cellStyle name="Normal 124" xfId="195"/>
    <cellStyle name="Normal 125" xfId="346"/>
    <cellStyle name="Normal 125 2" xfId="783"/>
    <cellStyle name="Normal 125 2 2" xfId="1333"/>
    <cellStyle name="Normal 125 3" xfId="1334"/>
    <cellStyle name="Normal 125 4" xfId="1335"/>
    <cellStyle name="Normal 125 5" xfId="1332"/>
    <cellStyle name="Normal 126" xfId="429"/>
    <cellStyle name="Normal 126 2" xfId="786"/>
    <cellStyle name="Normal 126 2 2" xfId="1337"/>
    <cellStyle name="Normal 126 3" xfId="1338"/>
    <cellStyle name="Normal 126 4" xfId="1339"/>
    <cellStyle name="Normal 126 5" xfId="1336"/>
    <cellStyle name="Normal 127" xfId="481"/>
    <cellStyle name="Normal 127 2" xfId="928"/>
    <cellStyle name="Normal 127 2 2" xfId="1341"/>
    <cellStyle name="Normal 127 3" xfId="1342"/>
    <cellStyle name="Normal 127 4" xfId="1343"/>
    <cellStyle name="Normal 127 5" xfId="1344"/>
    <cellStyle name="Normal 127 6" xfId="1340"/>
    <cellStyle name="Normal 128" xfId="482"/>
    <cellStyle name="Normal 128 2" xfId="929"/>
    <cellStyle name="Normal 128 2 2" xfId="1346"/>
    <cellStyle name="Normal 128 3" xfId="1347"/>
    <cellStyle name="Normal 128 4" xfId="1348"/>
    <cellStyle name="Normal 128 5" xfId="1349"/>
    <cellStyle name="Normal 128 6" xfId="1345"/>
    <cellStyle name="Normal 129" xfId="483"/>
    <cellStyle name="Normal 129 2" xfId="930"/>
    <cellStyle name="Normal 13" xfId="196"/>
    <cellStyle name="Normal 13 2" xfId="197"/>
    <cellStyle name="Normal 13 2 2" xfId="1352"/>
    <cellStyle name="Normal 13 2 3" xfId="1353"/>
    <cellStyle name="Normal 13 2 4" xfId="1354"/>
    <cellStyle name="Normal 13 2 5" xfId="1351"/>
    <cellStyle name="Normal 13 3" xfId="1355"/>
    <cellStyle name="Normal 13 4" xfId="1356"/>
    <cellStyle name="Normal 13 4 2" xfId="2511"/>
    <cellStyle name="Normal 13 4 3" xfId="2702"/>
    <cellStyle name="Normal 13 5" xfId="1357"/>
    <cellStyle name="Normal 13 5 2" xfId="2510"/>
    <cellStyle name="Normal 13 5 3" xfId="2703"/>
    <cellStyle name="Normal 13 6" xfId="1350"/>
    <cellStyle name="Normal 13 6 2" xfId="2845"/>
    <cellStyle name="Normal 13 6 3" xfId="2701"/>
    <cellStyle name="Normal 13 6 4" xfId="2623"/>
    <cellStyle name="Normal 13 6 5" xfId="2556"/>
    <cellStyle name="Normal 130" xfId="484"/>
    <cellStyle name="Normal 130 2" xfId="931"/>
    <cellStyle name="Normal 131" xfId="485"/>
    <cellStyle name="Normal 131 2" xfId="932"/>
    <cellStyle name="Normal 131 2 2" xfId="1359"/>
    <cellStyle name="Normal 131 3" xfId="1360"/>
    <cellStyle name="Normal 131 4" xfId="1361"/>
    <cellStyle name="Normal 131 5" xfId="1362"/>
    <cellStyle name="Normal 131 6" xfId="1358"/>
    <cellStyle name="Normal 132" xfId="486"/>
    <cellStyle name="Normal 132 2" xfId="933"/>
    <cellStyle name="Normal 133" xfId="487"/>
    <cellStyle name="Normal 133 2" xfId="934"/>
    <cellStyle name="Normal 134" xfId="488"/>
    <cellStyle name="Normal 134 2" xfId="935"/>
    <cellStyle name="Normal 134 2 2" xfId="1364"/>
    <cellStyle name="Normal 134 3" xfId="1365"/>
    <cellStyle name="Normal 134 4" xfId="1366"/>
    <cellStyle name="Normal 134 5" xfId="1367"/>
    <cellStyle name="Normal 134 6" xfId="1363"/>
    <cellStyle name="Normal 135" xfId="489"/>
    <cellStyle name="Normal 135 2" xfId="936"/>
    <cellStyle name="Normal 136" xfId="490"/>
    <cellStyle name="Normal 136 2" xfId="937"/>
    <cellStyle name="Normal 137" xfId="491"/>
    <cellStyle name="Normal 137 2" xfId="938"/>
    <cellStyle name="Normal 137 2 2" xfId="1369"/>
    <cellStyle name="Normal 137 3" xfId="1370"/>
    <cellStyle name="Normal 137 4" xfId="1371"/>
    <cellStyle name="Normal 137 5" xfId="1372"/>
    <cellStyle name="Normal 137 6" xfId="1368"/>
    <cellStyle name="Normal 138" xfId="492"/>
    <cellStyle name="Normal 138 2" xfId="939"/>
    <cellStyle name="Normal 139" xfId="493"/>
    <cellStyle name="Normal 139 2" xfId="940"/>
    <cellStyle name="Normal 14" xfId="198"/>
    <cellStyle name="Normal 14 2" xfId="199"/>
    <cellStyle name="Normal 14 3" xfId="1374"/>
    <cellStyle name="Normal 14 4" xfId="1375"/>
    <cellStyle name="Normal 14 5" xfId="1376"/>
    <cellStyle name="Normal 14 5 2" xfId="2509"/>
    <cellStyle name="Normal 14 5 3" xfId="2705"/>
    <cellStyle name="Normal 14 6" xfId="1377"/>
    <cellStyle name="Normal 14 6 2" xfId="2508"/>
    <cellStyle name="Normal 14 6 3" xfId="2706"/>
    <cellStyle name="Normal 14 7" xfId="1373"/>
    <cellStyle name="Normal 14 7 2" xfId="2846"/>
    <cellStyle name="Normal 14 7 3" xfId="2704"/>
    <cellStyle name="Normal 14 7 4" xfId="2624"/>
    <cellStyle name="Normal 14 7 5" xfId="2557"/>
    <cellStyle name="Normal 140" xfId="494"/>
    <cellStyle name="Normal 140 2" xfId="941"/>
    <cellStyle name="Normal 140 2 2" xfId="1379"/>
    <cellStyle name="Normal 140 3" xfId="1380"/>
    <cellStyle name="Normal 140 4" xfId="1381"/>
    <cellStyle name="Normal 140 5" xfId="1382"/>
    <cellStyle name="Normal 140 6" xfId="1378"/>
    <cellStyle name="Normal 141" xfId="495"/>
    <cellStyle name="Normal 141 2" xfId="1384"/>
    <cellStyle name="Normal 141 3" xfId="1385"/>
    <cellStyle name="Normal 141 3 2" xfId="2507"/>
    <cellStyle name="Normal 141 3 3" xfId="2707"/>
    <cellStyle name="Normal 141 4" xfId="1386"/>
    <cellStyle name="Normal 141 5" xfId="1383"/>
    <cellStyle name="Normal 142" xfId="496"/>
    <cellStyle name="Normal 142 2" xfId="1388"/>
    <cellStyle name="Normal 142 3" xfId="1389"/>
    <cellStyle name="Normal 142 3 2" xfId="2506"/>
    <cellStyle name="Normal 142 3 3" xfId="2708"/>
    <cellStyle name="Normal 142 4" xfId="1390"/>
    <cellStyle name="Normal 142 5" xfId="1387"/>
    <cellStyle name="Normal 143" xfId="497"/>
    <cellStyle name="Normal 143 2" xfId="942"/>
    <cellStyle name="Normal 143 2 2" xfId="1392"/>
    <cellStyle name="Normal 143 3" xfId="1393"/>
    <cellStyle name="Normal 143 4" xfId="1394"/>
    <cellStyle name="Normal 143 5" xfId="1395"/>
    <cellStyle name="Normal 143 6" xfId="1391"/>
    <cellStyle name="Normal 144" xfId="498"/>
    <cellStyle name="Normal 144 2" xfId="1397"/>
    <cellStyle name="Normal 144 3" xfId="1398"/>
    <cellStyle name="Normal 144 3 2" xfId="2505"/>
    <cellStyle name="Normal 144 3 3" xfId="2709"/>
    <cellStyle name="Normal 144 4" xfId="1399"/>
    <cellStyle name="Normal 144 5" xfId="1396"/>
    <cellStyle name="Normal 145" xfId="499"/>
    <cellStyle name="Normal 145 2" xfId="1401"/>
    <cellStyle name="Normal 145 3" xfId="1402"/>
    <cellStyle name="Normal 145 3 2" xfId="2504"/>
    <cellStyle name="Normal 145 3 3" xfId="2710"/>
    <cellStyle name="Normal 145 4" xfId="1403"/>
    <cellStyle name="Normal 145 5" xfId="1400"/>
    <cellStyle name="Normal 146" xfId="500"/>
    <cellStyle name="Normal 146 2" xfId="1404"/>
    <cellStyle name="Normal 146 3" xfId="1405"/>
    <cellStyle name="Normal 146 4" xfId="1406"/>
    <cellStyle name="Normal 146 4 2" xfId="2503"/>
    <cellStyle name="Normal 146 4 3" xfId="2711"/>
    <cellStyle name="Normal 146 5" xfId="1407"/>
    <cellStyle name="Normal 147" xfId="501"/>
    <cellStyle name="Normal 147 2" xfId="1409"/>
    <cellStyle name="Normal 147 3" xfId="1410"/>
    <cellStyle name="Normal 147 3 2" xfId="2502"/>
    <cellStyle name="Normal 147 3 3" xfId="2712"/>
    <cellStyle name="Normal 147 4" xfId="1411"/>
    <cellStyle name="Normal 147 5" xfId="1408"/>
    <cellStyle name="Normal 148" xfId="502"/>
    <cellStyle name="Normal 148 2" xfId="1413"/>
    <cellStyle name="Normal 148 3" xfId="1414"/>
    <cellStyle name="Normal 148 3 2" xfId="2501"/>
    <cellStyle name="Normal 148 3 3" xfId="2713"/>
    <cellStyle name="Normal 148 4" xfId="1415"/>
    <cellStyle name="Normal 148 5" xfId="1412"/>
    <cellStyle name="Normal 149" xfId="503"/>
    <cellStyle name="Normal 149 2" xfId="1416"/>
    <cellStyle name="Normal 149 3" xfId="1417"/>
    <cellStyle name="Normal 149 4" xfId="1418"/>
    <cellStyle name="Normal 149 4 2" xfId="2500"/>
    <cellStyle name="Normal 149 4 3" xfId="2714"/>
    <cellStyle name="Normal 149 5" xfId="1419"/>
    <cellStyle name="Normal 15" xfId="200"/>
    <cellStyle name="Normal 15 2" xfId="201"/>
    <cellStyle name="Normal 15 3" xfId="1420"/>
    <cellStyle name="Normal 15 4" xfId="1421"/>
    <cellStyle name="Normal 15 4 2" xfId="1422"/>
    <cellStyle name="Normal 15 4 3" xfId="2715"/>
    <cellStyle name="Normal 15 5" xfId="1423"/>
    <cellStyle name="Normal 150" xfId="504"/>
    <cellStyle name="Normal 150 2" xfId="1425"/>
    <cellStyle name="Normal 150 3" xfId="1426"/>
    <cellStyle name="Normal 150 3 2" xfId="2499"/>
    <cellStyle name="Normal 150 3 3" xfId="2716"/>
    <cellStyle name="Normal 150 4" xfId="1427"/>
    <cellStyle name="Normal 150 5" xfId="1424"/>
    <cellStyle name="Normal 151" xfId="505"/>
    <cellStyle name="Normal 151 2" xfId="1429"/>
    <cellStyle name="Normal 151 3" xfId="1430"/>
    <cellStyle name="Normal 151 3 2" xfId="2498"/>
    <cellStyle name="Normal 151 3 3" xfId="2717"/>
    <cellStyle name="Normal 151 4" xfId="1431"/>
    <cellStyle name="Normal 151 5" xfId="1428"/>
    <cellStyle name="Normal 152" xfId="506"/>
    <cellStyle name="Normal 152 2" xfId="1432"/>
    <cellStyle name="Normal 152 3" xfId="1433"/>
    <cellStyle name="Normal 152 4" xfId="1434"/>
    <cellStyle name="Normal 152 4 2" xfId="2497"/>
    <cellStyle name="Normal 152 4 3" xfId="2718"/>
    <cellStyle name="Normal 152 5" xfId="1435"/>
    <cellStyle name="Normal 153" xfId="507"/>
    <cellStyle name="Normal 153 2" xfId="1437"/>
    <cellStyle name="Normal 153 3" xfId="1438"/>
    <cellStyle name="Normal 153 3 2" xfId="2496"/>
    <cellStyle name="Normal 153 3 3" xfId="2719"/>
    <cellStyle name="Normal 153 4" xfId="1439"/>
    <cellStyle name="Normal 153 5" xfId="1436"/>
    <cellStyle name="Normal 154" xfId="508"/>
    <cellStyle name="Normal 154 2" xfId="1441"/>
    <cellStyle name="Normal 154 3" xfId="1442"/>
    <cellStyle name="Normal 154 3 2" xfId="2495"/>
    <cellStyle name="Normal 154 3 3" xfId="2720"/>
    <cellStyle name="Normal 154 4" xfId="1443"/>
    <cellStyle name="Normal 154 5" xfId="1440"/>
    <cellStyle name="Normal 155" xfId="509"/>
    <cellStyle name="Normal 155 2" xfId="1445"/>
    <cellStyle name="Normal 155 3" xfId="1446"/>
    <cellStyle name="Normal 155 4" xfId="1447"/>
    <cellStyle name="Normal 155 5" xfId="1448"/>
    <cellStyle name="Normal 155 5 2" xfId="2494"/>
    <cellStyle name="Normal 155 5 3" xfId="2721"/>
    <cellStyle name="Normal 155 6" xfId="1449"/>
    <cellStyle name="Normal 155 7" xfId="1444"/>
    <cellStyle name="Normal 156" xfId="510"/>
    <cellStyle name="Normal 156 2" xfId="1451"/>
    <cellStyle name="Normal 156 3" xfId="1452"/>
    <cellStyle name="Normal 156 3 2" xfId="2493"/>
    <cellStyle name="Normal 156 3 3" xfId="2722"/>
    <cellStyle name="Normal 156 4" xfId="1453"/>
    <cellStyle name="Normal 156 5" xfId="1450"/>
    <cellStyle name="Normal 157" xfId="511"/>
    <cellStyle name="Normal 157 2" xfId="1454"/>
    <cellStyle name="Normal 157 3" xfId="1455"/>
    <cellStyle name="Normal 157 3 2" xfId="2492"/>
    <cellStyle name="Normal 157 3 3" xfId="2723"/>
    <cellStyle name="Normal 157 4" xfId="1456"/>
    <cellStyle name="Normal 158" xfId="512"/>
    <cellStyle name="Normal 158 2" xfId="1457"/>
    <cellStyle name="Normal 158 3" xfId="1458"/>
    <cellStyle name="Normal 158 3 2" xfId="2491"/>
    <cellStyle name="Normal 158 3 3" xfId="2724"/>
    <cellStyle name="Normal 158 4" xfId="1459"/>
    <cellStyle name="Normal 159" xfId="513"/>
    <cellStyle name="Normal 159 2" xfId="1461"/>
    <cellStyle name="Normal 159 3" xfId="1462"/>
    <cellStyle name="Normal 159 3 2" xfId="2490"/>
    <cellStyle name="Normal 159 3 3" xfId="2725"/>
    <cellStyle name="Normal 159 4" xfId="1463"/>
    <cellStyle name="Normal 159 5" xfId="1460"/>
    <cellStyle name="Normal 16" xfId="202"/>
    <cellStyle name="Normal 16 2" xfId="203"/>
    <cellStyle name="Normal 160" xfId="514"/>
    <cellStyle name="Normal 160 2" xfId="1465"/>
    <cellStyle name="Normal 160 3" xfId="1466"/>
    <cellStyle name="Normal 160 3 2" xfId="2489"/>
    <cellStyle name="Normal 160 3 3" xfId="2726"/>
    <cellStyle name="Normal 160 4" xfId="1467"/>
    <cellStyle name="Normal 160 5" xfId="1464"/>
    <cellStyle name="Normal 161" xfId="515"/>
    <cellStyle name="Normal 161 2" xfId="1469"/>
    <cellStyle name="Normal 161 3" xfId="1470"/>
    <cellStyle name="Normal 161 3 2" xfId="2488"/>
    <cellStyle name="Normal 161 3 3" xfId="2727"/>
    <cellStyle name="Normal 161 4" xfId="1471"/>
    <cellStyle name="Normal 161 5" xfId="1468"/>
    <cellStyle name="Normal 162" xfId="516"/>
    <cellStyle name="Normal 162 2" xfId="1473"/>
    <cellStyle name="Normal 162 3" xfId="1474"/>
    <cellStyle name="Normal 162 3 2" xfId="2487"/>
    <cellStyle name="Normal 162 3 3" xfId="2728"/>
    <cellStyle name="Normal 162 4" xfId="1475"/>
    <cellStyle name="Normal 162 5" xfId="1472"/>
    <cellStyle name="Normal 163" xfId="517"/>
    <cellStyle name="Normal 163 2" xfId="1477"/>
    <cellStyle name="Normal 163 3" xfId="1478"/>
    <cellStyle name="Normal 163 3 2" xfId="2486"/>
    <cellStyle name="Normal 163 3 3" xfId="2729"/>
    <cellStyle name="Normal 163 4" xfId="1479"/>
    <cellStyle name="Normal 163 5" xfId="1476"/>
    <cellStyle name="Normal 164" xfId="518"/>
    <cellStyle name="Normal 164 2" xfId="1480"/>
    <cellStyle name="Normal 164 3" xfId="1481"/>
    <cellStyle name="Normal 164 4" xfId="1482"/>
    <cellStyle name="Normal 164 4 2" xfId="2485"/>
    <cellStyle name="Normal 164 4 3" xfId="2730"/>
    <cellStyle name="Normal 164 5" xfId="1483"/>
    <cellStyle name="Normal 165" xfId="519"/>
    <cellStyle name="Normal 165 2" xfId="1484"/>
    <cellStyle name="Normal 165 3" xfId="1485"/>
    <cellStyle name="Normal 165 4" xfId="1486"/>
    <cellStyle name="Normal 165 4 2" xfId="2484"/>
    <cellStyle name="Normal 165 4 3" xfId="2731"/>
    <cellStyle name="Normal 165 5" xfId="1487"/>
    <cellStyle name="Normal 166" xfId="520"/>
    <cellStyle name="Normal 166 2" xfId="1489"/>
    <cellStyle name="Normal 166 3" xfId="1490"/>
    <cellStyle name="Normal 166 3 2" xfId="2483"/>
    <cellStyle name="Normal 166 3 3" xfId="2732"/>
    <cellStyle name="Normal 166 4" xfId="1491"/>
    <cellStyle name="Normal 166 5" xfId="1488"/>
    <cellStyle name="Normal 167" xfId="521"/>
    <cellStyle name="Normal 167 2" xfId="1493"/>
    <cellStyle name="Normal 167 3" xfId="1494"/>
    <cellStyle name="Normal 167 3 2" xfId="2482"/>
    <cellStyle name="Normal 167 3 3" xfId="2733"/>
    <cellStyle name="Normal 167 4" xfId="1495"/>
    <cellStyle name="Normal 167 5" xfId="1492"/>
    <cellStyle name="Normal 168" xfId="522"/>
    <cellStyle name="Normal 168 2" xfId="1496"/>
    <cellStyle name="Normal 168 3" xfId="1497"/>
    <cellStyle name="Normal 168 4" xfId="1498"/>
    <cellStyle name="Normal 168 4 2" xfId="2481"/>
    <cellStyle name="Normal 168 4 3" xfId="2734"/>
    <cellStyle name="Normal 168 5" xfId="1499"/>
    <cellStyle name="Normal 169" xfId="523"/>
    <cellStyle name="Normal 169 2" xfId="1501"/>
    <cellStyle name="Normal 169 3" xfId="1502"/>
    <cellStyle name="Normal 169 3 2" xfId="2480"/>
    <cellStyle name="Normal 169 3 3" xfId="2735"/>
    <cellStyle name="Normal 169 4" xfId="1503"/>
    <cellStyle name="Normal 169 5" xfId="1500"/>
    <cellStyle name="Normal 17" xfId="204"/>
    <cellStyle name="Normal 17 2" xfId="745"/>
    <cellStyle name="Normal 170" xfId="524"/>
    <cellStyle name="Normal 170 2" xfId="1504"/>
    <cellStyle name="Normal 170 3" xfId="1505"/>
    <cellStyle name="Normal 170 4" xfId="1506"/>
    <cellStyle name="Normal 170 4 2" xfId="2479"/>
    <cellStyle name="Normal 170 4 3" xfId="2736"/>
    <cellStyle name="Normal 170 5" xfId="1507"/>
    <cellStyle name="Normal 171" xfId="525"/>
    <cellStyle name="Normal 171 2" xfId="1509"/>
    <cellStyle name="Normal 171 3" xfId="1510"/>
    <cellStyle name="Normal 171 3 2" xfId="2478"/>
    <cellStyle name="Normal 171 3 3" xfId="2737"/>
    <cellStyle name="Normal 171 4" xfId="1511"/>
    <cellStyle name="Normal 171 5" xfId="1508"/>
    <cellStyle name="Normal 172" xfId="526"/>
    <cellStyle name="Normal 172 2" xfId="1512"/>
    <cellStyle name="Normal 172 3" xfId="1513"/>
    <cellStyle name="Normal 172 4" xfId="1514"/>
    <cellStyle name="Normal 172 4 2" xfId="2477"/>
    <cellStyle name="Normal 172 4 3" xfId="2738"/>
    <cellStyle name="Normal 172 5" xfId="1515"/>
    <cellStyle name="Normal 173" xfId="527"/>
    <cellStyle name="Normal 173 2" xfId="1517"/>
    <cellStyle name="Normal 173 3" xfId="1518"/>
    <cellStyle name="Normal 173 3 2" xfId="2476"/>
    <cellStyle name="Normal 173 3 3" xfId="2739"/>
    <cellStyle name="Normal 173 4" xfId="1519"/>
    <cellStyle name="Normal 173 5" xfId="1516"/>
    <cellStyle name="Normal 174" xfId="528"/>
    <cellStyle name="Normal 174 2" xfId="1520"/>
    <cellStyle name="Normal 174 3" xfId="1521"/>
    <cellStyle name="Normal 174 4" xfId="1522"/>
    <cellStyle name="Normal 174 4 2" xfId="2475"/>
    <cellStyle name="Normal 174 4 3" xfId="2740"/>
    <cellStyle name="Normal 174 5" xfId="1523"/>
    <cellStyle name="Normal 175" xfId="529"/>
    <cellStyle name="Normal 176" xfId="530"/>
    <cellStyle name="Normal 176 2" xfId="1524"/>
    <cellStyle name="Normal 176 3" xfId="1525"/>
    <cellStyle name="Normal 176 4" xfId="1526"/>
    <cellStyle name="Normal 176 4 2" xfId="2474"/>
    <cellStyle name="Normal 176 4 3" xfId="2741"/>
    <cellStyle name="Normal 176 5" xfId="1527"/>
    <cellStyle name="Normal 177" xfId="531"/>
    <cellStyle name="Normal 177 2" xfId="1529"/>
    <cellStyle name="Normal 177 3" xfId="1530"/>
    <cellStyle name="Normal 177 3 2" xfId="2473"/>
    <cellStyle name="Normal 177 3 3" xfId="2742"/>
    <cellStyle name="Normal 177 4" xfId="1531"/>
    <cellStyle name="Normal 177 5" xfId="1528"/>
    <cellStyle name="Normal 178" xfId="532"/>
    <cellStyle name="Normal 178 2" xfId="1533"/>
    <cellStyle name="Normal 178 3" xfId="1534"/>
    <cellStyle name="Normal 178 3 2" xfId="2472"/>
    <cellStyle name="Normal 178 3 3" xfId="2743"/>
    <cellStyle name="Normal 178 4" xfId="1535"/>
    <cellStyle name="Normal 178 5" xfId="1532"/>
    <cellStyle name="Normal 179" xfId="533"/>
    <cellStyle name="Normal 179 2" xfId="1536"/>
    <cellStyle name="Normal 179 3" xfId="1537"/>
    <cellStyle name="Normal 179 4" xfId="1538"/>
    <cellStyle name="Normal 179 4 2" xfId="2471"/>
    <cellStyle name="Normal 179 4 3" xfId="2744"/>
    <cellStyle name="Normal 179 5" xfId="1539"/>
    <cellStyle name="Normal 18" xfId="205"/>
    <cellStyle name="Normal 18 2" xfId="746"/>
    <cellStyle name="Normal 180" xfId="534"/>
    <cellStyle name="Normal 180 2" xfId="1541"/>
    <cellStyle name="Normal 180 3" xfId="1542"/>
    <cellStyle name="Normal 180 3 2" xfId="2470"/>
    <cellStyle name="Normal 180 3 3" xfId="2745"/>
    <cellStyle name="Normal 180 4" xfId="1543"/>
    <cellStyle name="Normal 180 5" xfId="1540"/>
    <cellStyle name="Normal 181" xfId="535"/>
    <cellStyle name="Normal 181 2" xfId="1545"/>
    <cellStyle name="Normal 181 3" xfId="1546"/>
    <cellStyle name="Normal 181 3 2" xfId="2469"/>
    <cellStyle name="Normal 181 3 3" xfId="2746"/>
    <cellStyle name="Normal 181 4" xfId="1547"/>
    <cellStyle name="Normal 181 5" xfId="1544"/>
    <cellStyle name="Normal 182" xfId="536"/>
    <cellStyle name="Normal 182 2" xfId="1548"/>
    <cellStyle name="Normal 182 3" xfId="1549"/>
    <cellStyle name="Normal 182 4" xfId="1550"/>
    <cellStyle name="Normal 182 4 2" xfId="2468"/>
    <cellStyle name="Normal 182 4 3" xfId="2747"/>
    <cellStyle name="Normal 182 5" xfId="1551"/>
    <cellStyle name="Normal 183" xfId="537"/>
    <cellStyle name="Normal 183 2" xfId="1553"/>
    <cellStyle name="Normal 183 3" xfId="1554"/>
    <cellStyle name="Normal 183 3 2" xfId="2467"/>
    <cellStyle name="Normal 183 3 3" xfId="2748"/>
    <cellStyle name="Normal 183 4" xfId="1555"/>
    <cellStyle name="Normal 183 5" xfId="1552"/>
    <cellStyle name="Normal 184" xfId="538"/>
    <cellStyle name="Normal 184 2" xfId="1556"/>
    <cellStyle name="Normal 184 3" xfId="1557"/>
    <cellStyle name="Normal 184 4" xfId="1558"/>
    <cellStyle name="Normal 184 4 2" xfId="2466"/>
    <cellStyle name="Normal 184 4 3" xfId="2749"/>
    <cellStyle name="Normal 184 5" xfId="1559"/>
    <cellStyle name="Normal 185" xfId="539"/>
    <cellStyle name="Normal 185 2" xfId="1561"/>
    <cellStyle name="Normal 185 3" xfId="1562"/>
    <cellStyle name="Normal 185 3 2" xfId="2465"/>
    <cellStyle name="Normal 185 3 3" xfId="2750"/>
    <cellStyle name="Normal 185 4" xfId="1563"/>
    <cellStyle name="Normal 185 5" xfId="1560"/>
    <cellStyle name="Normal 186" xfId="540"/>
    <cellStyle name="Normal 186 2" xfId="1564"/>
    <cellStyle name="Normal 186 3" xfId="1565"/>
    <cellStyle name="Normal 186 4" xfId="1566"/>
    <cellStyle name="Normal 186 4 2" xfId="2464"/>
    <cellStyle name="Normal 186 4 3" xfId="2751"/>
    <cellStyle name="Normal 186 5" xfId="1567"/>
    <cellStyle name="Normal 187" xfId="541"/>
    <cellStyle name="Normal 188" xfId="542"/>
    <cellStyle name="Normal 188 2" xfId="1569"/>
    <cellStyle name="Normal 188 3" xfId="1570"/>
    <cellStyle name="Normal 188 4" xfId="1571"/>
    <cellStyle name="Normal 188 5" xfId="1572"/>
    <cellStyle name="Normal 188 6" xfId="1568"/>
    <cellStyle name="Normal 189" xfId="543"/>
    <cellStyle name="Normal 189 2" xfId="1574"/>
    <cellStyle name="Normal 189 3" xfId="1575"/>
    <cellStyle name="Normal 189 3 2" xfId="2463"/>
    <cellStyle name="Normal 189 3 3" xfId="2752"/>
    <cellStyle name="Normal 189 4" xfId="1576"/>
    <cellStyle name="Normal 189 5" xfId="1573"/>
    <cellStyle name="Normal 19" xfId="206"/>
    <cellStyle name="Normal 19 2" xfId="747"/>
    <cellStyle name="Normal 190" xfId="544"/>
    <cellStyle name="Normal 190 2" xfId="1578"/>
    <cellStyle name="Normal 190 3" xfId="1579"/>
    <cellStyle name="Normal 190 4" xfId="1580"/>
    <cellStyle name="Normal 190 5" xfId="1581"/>
    <cellStyle name="Normal 190 6" xfId="1577"/>
    <cellStyle name="Normal 191" xfId="545"/>
    <cellStyle name="Normal 192" xfId="546"/>
    <cellStyle name="Normal 192 2" xfId="1583"/>
    <cellStyle name="Normal 192 3" xfId="1584"/>
    <cellStyle name="Normal 192 3 2" xfId="2462"/>
    <cellStyle name="Normal 192 3 3" xfId="2753"/>
    <cellStyle name="Normal 192 4" xfId="1585"/>
    <cellStyle name="Normal 192 5" xfId="1582"/>
    <cellStyle name="Normal 193" xfId="547"/>
    <cellStyle name="Normal 193 2" xfId="1587"/>
    <cellStyle name="Normal 193 3" xfId="1588"/>
    <cellStyle name="Normal 193 4" xfId="1589"/>
    <cellStyle name="Normal 193 5" xfId="1590"/>
    <cellStyle name="Normal 193 6" xfId="1586"/>
    <cellStyle name="Normal 194" xfId="548"/>
    <cellStyle name="Normal 195" xfId="549"/>
    <cellStyle name="Normal 195 2" xfId="1592"/>
    <cellStyle name="Normal 195 3" xfId="1593"/>
    <cellStyle name="Normal 195 3 2" xfId="2461"/>
    <cellStyle name="Normal 195 3 3" xfId="2754"/>
    <cellStyle name="Normal 195 4" xfId="1594"/>
    <cellStyle name="Normal 195 5" xfId="1591"/>
    <cellStyle name="Normal 196" xfId="550"/>
    <cellStyle name="Normal 196 2" xfId="1596"/>
    <cellStyle name="Normal 196 3" xfId="1597"/>
    <cellStyle name="Normal 196 4" xfId="1598"/>
    <cellStyle name="Normal 196 5" xfId="1595"/>
    <cellStyle name="Normal 197" xfId="551"/>
    <cellStyle name="Normal 198" xfId="646"/>
    <cellStyle name="Normal 198 2" xfId="1599"/>
    <cellStyle name="Normal 199" xfId="667"/>
    <cellStyle name="Normal 2" xfId="22"/>
    <cellStyle name="Normal 2 10" xfId="1600"/>
    <cellStyle name="Normal 2 11" xfId="1601"/>
    <cellStyle name="Normal 2 12" xfId="1602"/>
    <cellStyle name="Normal 2 13" xfId="1603"/>
    <cellStyle name="Normal 2 14" xfId="1604"/>
    <cellStyle name="Normal 2 15" xfId="1605"/>
    <cellStyle name="Normal 2 2" xfId="23"/>
    <cellStyle name="Normal 2 2 10" xfId="640"/>
    <cellStyle name="Normal 2 2 11" xfId="1606"/>
    <cellStyle name="Normal 2 2 2" xfId="24"/>
    <cellStyle name="Normal 2 2 2 10" xfId="1607"/>
    <cellStyle name="Normal 2 2 2 2" xfId="25"/>
    <cellStyle name="Normal 2 2 2 2 2" xfId="636"/>
    <cellStyle name="Normal 2 2 2 2 3" xfId="1608"/>
    <cellStyle name="Normal 2 2 2 2 4" xfId="1609"/>
    <cellStyle name="Normal 2 2 2 2 5" xfId="1610"/>
    <cellStyle name="Normal 2 2 2 2 6" xfId="1611"/>
    <cellStyle name="Normal 2 2 2 2 7" xfId="1612"/>
    <cellStyle name="Normal 2 2 2 2 8" xfId="1613"/>
    <cellStyle name="Normal 2 2 2 2 9" xfId="1614"/>
    <cellStyle name="Normal 2 2 2 3" xfId="844"/>
    <cellStyle name="Normal 2 2 2 4" xfId="1615"/>
    <cellStyle name="Normal 2 2 2 5" xfId="1616"/>
    <cellStyle name="Normal 2 2 2 6" xfId="1617"/>
    <cellStyle name="Normal 2 2 2 7" xfId="1618"/>
    <cellStyle name="Normal 2 2 2 8" xfId="1619"/>
    <cellStyle name="Normal 2 2 2 9" xfId="1620"/>
    <cellStyle name="Normal 2 2 3" xfId="26"/>
    <cellStyle name="Normal 2 2 3 10" xfId="3017"/>
    <cellStyle name="Normal 2 2 3 2" xfId="74"/>
    <cellStyle name="Normal 2 2 3 2 2" xfId="635"/>
    <cellStyle name="Normal 2 2 3 2 3" xfId="2940"/>
    <cellStyle name="Normal 2 2 3 3" xfId="845"/>
    <cellStyle name="Normal 2 2 3 3 2" xfId="2941"/>
    <cellStyle name="Normal 2 2 3 4" xfId="1621"/>
    <cellStyle name="Normal 2 2 3 4 2" xfId="2942"/>
    <cellStyle name="Normal 2 2 3 5" xfId="1622"/>
    <cellStyle name="Normal 2 2 3 5 2" xfId="2943"/>
    <cellStyle name="Normal 2 2 3 6" xfId="1623"/>
    <cellStyle name="Normal 2 2 3 6 2" xfId="2944"/>
    <cellStyle name="Normal 2 2 3 7" xfId="1624"/>
    <cellStyle name="Normal 2 2 3 7 2" xfId="2945"/>
    <cellStyle name="Normal 2 2 3 8" xfId="1625"/>
    <cellStyle name="Normal 2 2 3 9" xfId="1626"/>
    <cellStyle name="Normal 2 2 3 9 2" xfId="2946"/>
    <cellStyle name="Normal 2 2 3_cálculo da esp das camadas" xfId="2947"/>
    <cellStyle name="Normal 2 2 4" xfId="1627"/>
    <cellStyle name="Normal 2 2 5" xfId="1628"/>
    <cellStyle name="Normal 2 2 6" xfId="1629"/>
    <cellStyle name="Normal 2 2 7" xfId="1630"/>
    <cellStyle name="Normal 2 2 8" xfId="1631"/>
    <cellStyle name="Normal 2 2 9" xfId="1632"/>
    <cellStyle name="Normal 2 2_cálculo da esp das camadas" xfId="2948"/>
    <cellStyle name="Normal 2 3" xfId="27"/>
    <cellStyle name="Normal 2 3 10" xfId="1633"/>
    <cellStyle name="Normal 2 3 2" xfId="86"/>
    <cellStyle name="Normal 2 3 2 2" xfId="713"/>
    <cellStyle name="Normal 2 3 2 3" xfId="1634"/>
    <cellStyle name="Normal 2 3 2 4" xfId="1635"/>
    <cellStyle name="Normal 2 3 2 5" xfId="1636"/>
    <cellStyle name="Normal 2 3 2 6" xfId="1637"/>
    <cellStyle name="Normal 2 3 2 7" xfId="1638"/>
    <cellStyle name="Normal 2 3 2 8" xfId="1639"/>
    <cellStyle name="Normal 2 3 2 9" xfId="1640"/>
    <cellStyle name="Normal 2 3 3" xfId="657"/>
    <cellStyle name="Normal 2 3 4" xfId="1641"/>
    <cellStyle name="Normal 2 3 5" xfId="1642"/>
    <cellStyle name="Normal 2 3 6" xfId="1643"/>
    <cellStyle name="Normal 2 3 7" xfId="1644"/>
    <cellStyle name="Normal 2 3 8" xfId="1645"/>
    <cellStyle name="Normal 2 3 9" xfId="1646"/>
    <cellStyle name="Normal 2 4" xfId="28"/>
    <cellStyle name="Normal 2 4 10" xfId="1647"/>
    <cellStyle name="Normal 2 4 2" xfId="87"/>
    <cellStyle name="Normal 2 4 2 2" xfId="714"/>
    <cellStyle name="Normal 2 4 2 3" xfId="1648"/>
    <cellStyle name="Normal 2 4 2 4" xfId="1649"/>
    <cellStyle name="Normal 2 4 2 5" xfId="1650"/>
    <cellStyle name="Normal 2 4 2 6" xfId="1651"/>
    <cellStyle name="Normal 2 4 2 7" xfId="1652"/>
    <cellStyle name="Normal 2 4 2 8" xfId="1653"/>
    <cellStyle name="Normal 2 4 2 9" xfId="1654"/>
    <cellStyle name="Normal 2 4 3" xfId="658"/>
    <cellStyle name="Normal 2 4 3 2" xfId="2949"/>
    <cellStyle name="Normal 2 4 4" xfId="1655"/>
    <cellStyle name="Normal 2 4 5" xfId="1656"/>
    <cellStyle name="Normal 2 4 6" xfId="1657"/>
    <cellStyle name="Normal 2 4 7" xfId="1658"/>
    <cellStyle name="Normal 2 4 8" xfId="1659"/>
    <cellStyle name="Normal 2 4 9" xfId="1660"/>
    <cellStyle name="Normal 2 5" xfId="29"/>
    <cellStyle name="Normal 2 5 10" xfId="1661"/>
    <cellStyle name="Normal 2 5 11" xfId="1662"/>
    <cellStyle name="Normal 2 5 2" xfId="69"/>
    <cellStyle name="Normal 2 5 2 10" xfId="1663"/>
    <cellStyle name="Normal 2 5 2 11" xfId="1664"/>
    <cellStyle name="Normal 2 5 2 2" xfId="88"/>
    <cellStyle name="Normal 2 5 2 2 2" xfId="715"/>
    <cellStyle name="Normal 2 5 2 2 3" xfId="1665"/>
    <cellStyle name="Normal 2 5 2 2 4" xfId="1666"/>
    <cellStyle name="Normal 2 5 2 2 5" xfId="1667"/>
    <cellStyle name="Normal 2 5 2 2 6" xfId="1668"/>
    <cellStyle name="Normal 2 5 2 2 7" xfId="1669"/>
    <cellStyle name="Normal 2 5 2 2 8" xfId="1670"/>
    <cellStyle name="Normal 2 5 2 2 9" xfId="1671"/>
    <cellStyle name="Normal 2 5 2 3" xfId="702"/>
    <cellStyle name="Normal 2 5 2 3 2" xfId="1672"/>
    <cellStyle name="Normal 2 5 2 4" xfId="997"/>
    <cellStyle name="Normal 2 5 2 5" xfId="1673"/>
    <cellStyle name="Normal 2 5 2 6" xfId="1674"/>
    <cellStyle name="Normal 2 5 2 7" xfId="1675"/>
    <cellStyle name="Normal 2 5 2 8" xfId="1676"/>
    <cellStyle name="Normal 2 5 2 9" xfId="1677"/>
    <cellStyle name="Normal 2 5 3" xfId="89"/>
    <cellStyle name="Normal 2 5 3 10" xfId="1678"/>
    <cellStyle name="Normal 2 5 3 2" xfId="207"/>
    <cellStyle name="Normal 2 5 3 2 10" xfId="1680"/>
    <cellStyle name="Normal 2 5 3 2 11" xfId="1681"/>
    <cellStyle name="Normal 2 5 3 2 12" xfId="1682"/>
    <cellStyle name="Normal 2 5 3 2 13" xfId="1679"/>
    <cellStyle name="Normal 2 5 3 2 2" xfId="748"/>
    <cellStyle name="Normal 2 5 3 2 2 2" xfId="1683"/>
    <cellStyle name="Normal 2 5 3 2 3" xfId="1684"/>
    <cellStyle name="Normal 2 5 3 2 4" xfId="1685"/>
    <cellStyle name="Normal 2 5 3 2 5" xfId="1686"/>
    <cellStyle name="Normal 2 5 3 2 6" xfId="1687"/>
    <cellStyle name="Normal 2 5 3 2 7" xfId="1688"/>
    <cellStyle name="Normal 2 5 3 2 8" xfId="1689"/>
    <cellStyle name="Normal 2 5 3 2 9" xfId="1690"/>
    <cellStyle name="Normal 2 5 3 3" xfId="552"/>
    <cellStyle name="Normal 2 5 3 3 2" xfId="813"/>
    <cellStyle name="Normal 2 5 3 4" xfId="716"/>
    <cellStyle name="Normal 2 5 3 4 2" xfId="1691"/>
    <cellStyle name="Normal 2 5 3 5" xfId="998"/>
    <cellStyle name="Normal 2 5 3 5 2" xfId="1692"/>
    <cellStyle name="Normal 2 5 3 6" xfId="1693"/>
    <cellStyle name="Normal 2 5 3 7" xfId="1694"/>
    <cellStyle name="Normal 2 5 3 8" xfId="1695"/>
    <cellStyle name="Normal 2 5 3 9" xfId="1696"/>
    <cellStyle name="Normal 2 5 4" xfId="688"/>
    <cellStyle name="Normal 2 5 4 2" xfId="1698"/>
    <cellStyle name="Normal 2 5 4 3" xfId="1697"/>
    <cellStyle name="Normal 2 5 5" xfId="1699"/>
    <cellStyle name="Normal 2 5 6" xfId="1700"/>
    <cellStyle name="Normal 2 5 7" xfId="1701"/>
    <cellStyle name="Normal 2 5 8" xfId="1702"/>
    <cellStyle name="Normal 2 5 9" xfId="1703"/>
    <cellStyle name="Normal 2 6" xfId="63"/>
    <cellStyle name="Normal 2 6 10" xfId="1704"/>
    <cellStyle name="Normal 2 6 11" xfId="1705"/>
    <cellStyle name="Normal 2 6 2" xfId="64"/>
    <cellStyle name="Normal 2 6 2 2" xfId="699"/>
    <cellStyle name="Normal 2 6 2 3" xfId="1706"/>
    <cellStyle name="Normal 2 6 2 4" xfId="1707"/>
    <cellStyle name="Normal 2 6 2 5" xfId="1708"/>
    <cellStyle name="Normal 2 6 2 6" xfId="1709"/>
    <cellStyle name="Normal 2 6 2 7" xfId="1710"/>
    <cellStyle name="Normal 2 6 2 8" xfId="1711"/>
    <cellStyle name="Normal 2 6 2 9" xfId="1712"/>
    <cellStyle name="Normal 2 6 3" xfId="90"/>
    <cellStyle name="Normal 2 6 3 2" xfId="717"/>
    <cellStyle name="Normal 2 6 3 3" xfId="1713"/>
    <cellStyle name="Normal 2 6 3 4" xfId="1714"/>
    <cellStyle name="Normal 2 6 3 5" xfId="1715"/>
    <cellStyle name="Normal 2 6 3 6" xfId="1716"/>
    <cellStyle name="Normal 2 6 3 7" xfId="1717"/>
    <cellStyle name="Normal 2 6 3 8" xfId="1718"/>
    <cellStyle name="Normal 2 6 3 9" xfId="1719"/>
    <cellStyle name="Normal 2 6 4" xfId="698"/>
    <cellStyle name="Normal 2 6 5" xfId="1720"/>
    <cellStyle name="Normal 2 6 6" xfId="1721"/>
    <cellStyle name="Normal 2 6 7" xfId="1722"/>
    <cellStyle name="Normal 2 6 8" xfId="1723"/>
    <cellStyle name="Normal 2 6 9" xfId="1724"/>
    <cellStyle name="Normal 2 7" xfId="437"/>
    <cellStyle name="Normal 2 7 2" xfId="793"/>
    <cellStyle name="Normal 2 7 3" xfId="1725"/>
    <cellStyle name="Normal 2 7 4" xfId="1726"/>
    <cellStyle name="Normal 2 7 5" xfId="1727"/>
    <cellStyle name="Normal 2 7 6" xfId="1728"/>
    <cellStyle name="Normal 2 7 7" xfId="1729"/>
    <cellStyle name="Normal 2 7 8" xfId="1730"/>
    <cellStyle name="Normal 2 7 9" xfId="1731"/>
    <cellStyle name="Normal 2 8" xfId="656"/>
    <cellStyle name="Normal 2 9" xfId="1732"/>
    <cellStyle name="Normal 20" xfId="208"/>
    <cellStyle name="Normal 20 2" xfId="749"/>
    <cellStyle name="Normal 200" xfId="677"/>
    <cellStyle name="Normal 201" xfId="678"/>
    <cellStyle name="Normal 201 2" xfId="1733"/>
    <cellStyle name="Normal 201 2 2" xfId="2847"/>
    <cellStyle name="Normal 201 2 3" xfId="2755"/>
    <cellStyle name="Normal 201 2 4" xfId="2625"/>
    <cellStyle name="Normal 201 2 5" xfId="2558"/>
    <cellStyle name="Normal 202" xfId="676"/>
    <cellStyle name="Normal 202 2" xfId="1734"/>
    <cellStyle name="Normal 203" xfId="679"/>
    <cellStyle name="Normal 203 2" xfId="1735"/>
    <cellStyle name="Normal 203 2 2" xfId="2848"/>
    <cellStyle name="Normal 203 2 3" xfId="2756"/>
    <cellStyle name="Normal 203 2 4" xfId="2626"/>
    <cellStyle name="Normal 203 2 5" xfId="2559"/>
    <cellStyle name="Normal 204" xfId="675"/>
    <cellStyle name="Normal 204 2" xfId="1736"/>
    <cellStyle name="Normal 205" xfId="680"/>
    <cellStyle name="Normal 205 2" xfId="1737"/>
    <cellStyle name="Normal 206" xfId="681"/>
    <cellStyle name="Normal 206 2" xfId="1738"/>
    <cellStyle name="Normal 207" xfId="682"/>
    <cellStyle name="Normal 207 2" xfId="1739"/>
    <cellStyle name="Normal 208" xfId="647"/>
    <cellStyle name="Normal 208 2" xfId="1740"/>
    <cellStyle name="Normal 209" xfId="683"/>
    <cellStyle name="Normal 209 2" xfId="1741"/>
    <cellStyle name="Normal 21" xfId="209"/>
    <cellStyle name="Normal 21 2" xfId="750"/>
    <cellStyle name="Normal 210" xfId="840"/>
    <cellStyle name="Normal 210 2" xfId="943"/>
    <cellStyle name="Normal 210 2 2" xfId="1742"/>
    <cellStyle name="Normal 211" xfId="944"/>
    <cellStyle name="Normal 211 2" xfId="945"/>
    <cellStyle name="Normal 211 3" xfId="999"/>
    <cellStyle name="Normal 211 4" xfId="1743"/>
    <cellStyle name="Normal 211 4 2" xfId="2849"/>
    <cellStyle name="Normal 211 4 3" xfId="2757"/>
    <cellStyle name="Normal 211 4 4" xfId="2627"/>
    <cellStyle name="Normal 211 4 5" xfId="2560"/>
    <cellStyle name="Normal 212" xfId="946"/>
    <cellStyle name="Normal 212 2" xfId="947"/>
    <cellStyle name="Normal 212 3" xfId="1000"/>
    <cellStyle name="Normal 213" xfId="948"/>
    <cellStyle name="Normal 213 2" xfId="949"/>
    <cellStyle name="Normal 213 3" xfId="1744"/>
    <cellStyle name="Normal 214" xfId="950"/>
    <cellStyle name="Normal 214 2" xfId="951"/>
    <cellStyle name="Normal 214 3" xfId="1001"/>
    <cellStyle name="Normal 214 4" xfId="1745"/>
    <cellStyle name="Normal 214 4 2" xfId="2850"/>
    <cellStyle name="Normal 214 4 3" xfId="2758"/>
    <cellStyle name="Normal 214 4 4" xfId="2628"/>
    <cellStyle name="Normal 214 4 5" xfId="2561"/>
    <cellStyle name="Normal 215" xfId="952"/>
    <cellStyle name="Normal 215 2" xfId="953"/>
    <cellStyle name="Normal 215 3" xfId="1746"/>
    <cellStyle name="Normal 216" xfId="954"/>
    <cellStyle name="Normal 216 2" xfId="955"/>
    <cellStyle name="Normal 216 3" xfId="1002"/>
    <cellStyle name="Normal 217" xfId="956"/>
    <cellStyle name="Normal 217 2" xfId="957"/>
    <cellStyle name="Normal 217 3" xfId="1747"/>
    <cellStyle name="Normal 217 3 2" xfId="2851"/>
    <cellStyle name="Normal 217 3 3" xfId="2759"/>
    <cellStyle name="Normal 217 3 4" xfId="2629"/>
    <cellStyle name="Normal 217 3 5" xfId="2562"/>
    <cellStyle name="Normal 218" xfId="958"/>
    <cellStyle name="Normal 218 2" xfId="959"/>
    <cellStyle name="Normal 218 3" xfId="1003"/>
    <cellStyle name="Normal 219" xfId="960"/>
    <cellStyle name="Normal 219 2" xfId="961"/>
    <cellStyle name="Normal 219 3" xfId="1748"/>
    <cellStyle name="Normal 22" xfId="210"/>
    <cellStyle name="Normal 22 2" xfId="751"/>
    <cellStyle name="Normal 220" xfId="962"/>
    <cellStyle name="Normal 220 2" xfId="963"/>
    <cellStyle name="Normal 220 3" xfId="1004"/>
    <cellStyle name="Normal 220 4" xfId="1749"/>
    <cellStyle name="Normal 220 4 2" xfId="2852"/>
    <cellStyle name="Normal 220 4 3" xfId="2760"/>
    <cellStyle name="Normal 220 4 4" xfId="2630"/>
    <cellStyle name="Normal 220 4 5" xfId="2563"/>
    <cellStyle name="Normal 221" xfId="964"/>
    <cellStyle name="Normal 221 2" xfId="965"/>
    <cellStyle name="Normal 221 3" xfId="1005"/>
    <cellStyle name="Normal 222" xfId="966"/>
    <cellStyle name="Normal 222 2" xfId="967"/>
    <cellStyle name="Normal 222 3" xfId="1750"/>
    <cellStyle name="Normal 223" xfId="968"/>
    <cellStyle name="Normal 223 2" xfId="969"/>
    <cellStyle name="Normal 223 3" xfId="1751"/>
    <cellStyle name="Normal 223 3 2" xfId="2853"/>
    <cellStyle name="Normal 223 3 3" xfId="2761"/>
    <cellStyle name="Normal 223 3 4" xfId="2631"/>
    <cellStyle name="Normal 223 3 5" xfId="2564"/>
    <cellStyle name="Normal 224" xfId="970"/>
    <cellStyle name="Normal 224 2" xfId="971"/>
    <cellStyle name="Normal 224 3" xfId="1752"/>
    <cellStyle name="Normal 225" xfId="972"/>
    <cellStyle name="Normal 225 2" xfId="973"/>
    <cellStyle name="Normal 225 3" xfId="1753"/>
    <cellStyle name="Normal 226" xfId="974"/>
    <cellStyle name="Normal 226 2" xfId="975"/>
    <cellStyle name="Normal 226 3" xfId="1006"/>
    <cellStyle name="Normal 227" xfId="976"/>
    <cellStyle name="Normal 227 2" xfId="977"/>
    <cellStyle name="Normal 227 3" xfId="1754"/>
    <cellStyle name="Normal 228" xfId="978"/>
    <cellStyle name="Normal 228 2" xfId="979"/>
    <cellStyle name="Normal 228 3" xfId="1007"/>
    <cellStyle name="Normal 228 4" xfId="1755"/>
    <cellStyle name="Normal 228 4 2" xfId="2854"/>
    <cellStyle name="Normal 228 4 3" xfId="2762"/>
    <cellStyle name="Normal 228 4 4" xfId="2632"/>
    <cellStyle name="Normal 228 4 5" xfId="2565"/>
    <cellStyle name="Normal 229" xfId="980"/>
    <cellStyle name="Normal 229 2" xfId="981"/>
    <cellStyle name="Normal 229 3" xfId="1756"/>
    <cellStyle name="Normal 23" xfId="211"/>
    <cellStyle name="Normal 23 2" xfId="752"/>
    <cellStyle name="Normal 230" xfId="846"/>
    <cellStyle name="Normal 230 2" xfId="982"/>
    <cellStyle name="Normal 230 2 2" xfId="1757"/>
    <cellStyle name="Normal 230 3" xfId="1008"/>
    <cellStyle name="Normal 231" xfId="983"/>
    <cellStyle name="Normal 231 2" xfId="984"/>
    <cellStyle name="Normal 231 3" xfId="1758"/>
    <cellStyle name="Normal 232" xfId="985"/>
    <cellStyle name="Normal 232 2" xfId="986"/>
    <cellStyle name="Normal 232 3" xfId="1759"/>
    <cellStyle name="Normal 233" xfId="1009"/>
    <cellStyle name="Normal 233 2" xfId="1010"/>
    <cellStyle name="Normal 233 3" xfId="1760"/>
    <cellStyle name="Normal 233 3 2" xfId="2855"/>
    <cellStyle name="Normal 233 3 3" xfId="2763"/>
    <cellStyle name="Normal 233 3 4" xfId="2633"/>
    <cellStyle name="Normal 233 3 5" xfId="2566"/>
    <cellStyle name="Normal 234" xfId="1011"/>
    <cellStyle name="Normal 234 2" xfId="1012"/>
    <cellStyle name="Normal 234 3" xfId="1761"/>
    <cellStyle name="Normal 235" xfId="1013"/>
    <cellStyle name="Normal 235 2" xfId="1014"/>
    <cellStyle name="Normal 235 3" xfId="1090"/>
    <cellStyle name="Normal 235 3 2" xfId="2826"/>
    <cellStyle name="Normal 235 3 3" xfId="2671"/>
    <cellStyle name="Normal 235 3 4" xfId="2604"/>
    <cellStyle name="Normal 235 3 5" xfId="2537"/>
    <cellStyle name="Normal 236" xfId="1015"/>
    <cellStyle name="Normal 236 2" xfId="1016"/>
    <cellStyle name="Normal 236 3" xfId="2448"/>
    <cellStyle name="Normal 236 3 2" xfId="2892"/>
    <cellStyle name="Normal 236 3 3" xfId="2825"/>
    <cellStyle name="Normal 236 3 4" xfId="2670"/>
    <cellStyle name="Normal 236 3 5" xfId="2603"/>
    <cellStyle name="Normal 237" xfId="1017"/>
    <cellStyle name="Normal 237 2" xfId="2523"/>
    <cellStyle name="Normal 238" xfId="1018"/>
    <cellStyle name="Normal 238 2" xfId="1019"/>
    <cellStyle name="Normal 239" xfId="1020"/>
    <cellStyle name="Normal 239 2" xfId="2531"/>
    <cellStyle name="Normal 24" xfId="212"/>
    <cellStyle name="Normal 24 2" xfId="753"/>
    <cellStyle name="Normal 240" xfId="1021"/>
    <cellStyle name="Normal 240 2" xfId="1022"/>
    <cellStyle name="Normal 241" xfId="1023"/>
    <cellStyle name="Normal 241 2" xfId="2532"/>
    <cellStyle name="Normal 242" xfId="1024"/>
    <cellStyle name="Normal 242 2" xfId="1025"/>
    <cellStyle name="Normal 243" xfId="1026"/>
    <cellStyle name="Normal 243 2" xfId="2533"/>
    <cellStyle name="Normal 244" xfId="1027"/>
    <cellStyle name="Normal 244 2" xfId="1028"/>
    <cellStyle name="Normal 245" xfId="1029"/>
    <cellStyle name="Normal 245 2" xfId="2534"/>
    <cellStyle name="Normal 246" xfId="1030"/>
    <cellStyle name="Normal 246 2" xfId="1031"/>
    <cellStyle name="Normal 247" xfId="1032"/>
    <cellStyle name="Normal 248" xfId="1033"/>
    <cellStyle name="Normal 248 2" xfId="1034"/>
    <cellStyle name="Normal 249" xfId="1035"/>
    <cellStyle name="Normal 25" xfId="213"/>
    <cellStyle name="Normal 25 2" xfId="754"/>
    <cellStyle name="Normal 250" xfId="1036"/>
    <cellStyle name="Normal 250 2" xfId="1037"/>
    <cellStyle name="Normal 251" xfId="1038"/>
    <cellStyle name="Normal 251 2" xfId="1039"/>
    <cellStyle name="Normal 252" xfId="1040"/>
    <cellStyle name="Normal 252 2" xfId="1041"/>
    <cellStyle name="Normal 253" xfId="1042"/>
    <cellStyle name="Normal 253 2" xfId="1043"/>
    <cellStyle name="Normal 254" xfId="1044"/>
    <cellStyle name="Normal 254 2" xfId="1045"/>
    <cellStyle name="Normal 255" xfId="1046"/>
    <cellStyle name="Normal 255 2" xfId="1047"/>
    <cellStyle name="Normal 256" xfId="1048"/>
    <cellStyle name="Normal 257" xfId="1049"/>
    <cellStyle name="Normal 257 2" xfId="1050"/>
    <cellStyle name="Normal 258" xfId="1051"/>
    <cellStyle name="Normal 258 2" xfId="1052"/>
    <cellStyle name="Normal 259" xfId="1053"/>
    <cellStyle name="Normal 26" xfId="214"/>
    <cellStyle name="Normal 26 2" xfId="755"/>
    <cellStyle name="Normal 260" xfId="1054"/>
    <cellStyle name="Normal 260 2" xfId="1055"/>
    <cellStyle name="Normal 261" xfId="1056"/>
    <cellStyle name="Normal 262" xfId="1057"/>
    <cellStyle name="Normal 262 2" xfId="1058"/>
    <cellStyle name="Normal 263" xfId="1059"/>
    <cellStyle name="Normal 264" xfId="1060"/>
    <cellStyle name="Normal 265" xfId="1061"/>
    <cellStyle name="Normal 266" xfId="1062"/>
    <cellStyle name="Normal 267" xfId="1063"/>
    <cellStyle name="Normal 268" xfId="1064"/>
    <cellStyle name="Normal 269" xfId="1065"/>
    <cellStyle name="Normal 27" xfId="215"/>
    <cellStyle name="Normal 27 2" xfId="756"/>
    <cellStyle name="Normal 270" xfId="1066"/>
    <cellStyle name="Normal 271" xfId="1067"/>
    <cellStyle name="Normal 272" xfId="1068"/>
    <cellStyle name="Normal 273" xfId="1069"/>
    <cellStyle name="Normal 274" xfId="1070"/>
    <cellStyle name="Normal 275" xfId="1071"/>
    <cellStyle name="Normal 276" xfId="1072"/>
    <cellStyle name="Normal 277" xfId="994"/>
    <cellStyle name="Normal 278" xfId="1089"/>
    <cellStyle name="Normal 279" xfId="3019"/>
    <cellStyle name="Normal 28" xfId="216"/>
    <cellStyle name="Normal 28 2" xfId="757"/>
    <cellStyle name="Normal 280" xfId="2935"/>
    <cellStyle name="Normal 281" xfId="3020"/>
    <cellStyle name="Normal 29" xfId="217"/>
    <cellStyle name="Normal 29 2" xfId="758"/>
    <cellStyle name="Normal 299" xfId="2536"/>
    <cellStyle name="Normal 3" xfId="30"/>
    <cellStyle name="Normal 3 10" xfId="1762"/>
    <cellStyle name="Normal 3 11" xfId="1763"/>
    <cellStyle name="Normal 3 2" xfId="31"/>
    <cellStyle name="Normal 3 2 2" xfId="218"/>
    <cellStyle name="Normal 3 2 2 2" xfId="759"/>
    <cellStyle name="Normal 3 2 3" xfId="219"/>
    <cellStyle name="Normal 3 2 4" xfId="2950"/>
    <cellStyle name="Normal 3 3" xfId="91"/>
    <cellStyle name="Normal 3 3 2" xfId="220"/>
    <cellStyle name="Normal 3 3 2 2" xfId="1765"/>
    <cellStyle name="Normal 3 3 2 3" xfId="1766"/>
    <cellStyle name="Normal 3 3 2 4" xfId="1767"/>
    <cellStyle name="Normal 3 3 2 5" xfId="1764"/>
    <cellStyle name="Normal 3 3 3" xfId="718"/>
    <cellStyle name="Normal 3 3 4" xfId="1768"/>
    <cellStyle name="Normal 3 3 5" xfId="1769"/>
    <cellStyle name="Normal 3 3 5 2" xfId="1770"/>
    <cellStyle name="Normal 3 3 5 3" xfId="1771"/>
    <cellStyle name="Normal 3 3 6" xfId="1772"/>
    <cellStyle name="Normal 3 3 7" xfId="1773"/>
    <cellStyle name="Normal 3 3 8" xfId="1774"/>
    <cellStyle name="Normal 3 3 9" xfId="1775"/>
    <cellStyle name="Normal 3 4" xfId="659"/>
    <cellStyle name="Normal 3 4 2" xfId="2951"/>
    <cellStyle name="Normal 3 5" xfId="1776"/>
    <cellStyle name="Normal 3 6" xfId="1777"/>
    <cellStyle name="Normal 3 7" xfId="1778"/>
    <cellStyle name="Normal 3 8" xfId="1779"/>
    <cellStyle name="Normal 3 9" xfId="1780"/>
    <cellStyle name="Normal 30" xfId="221"/>
    <cellStyle name="Normal 30 2" xfId="760"/>
    <cellStyle name="Normal 31" xfId="222"/>
    <cellStyle name="Normal 31 2" xfId="761"/>
    <cellStyle name="Normal 32" xfId="223"/>
    <cellStyle name="Normal 32 2" xfId="762"/>
    <cellStyle name="Normal 33" xfId="224"/>
    <cellStyle name="Normal 33 2" xfId="763"/>
    <cellStyle name="Normal 34" xfId="225"/>
    <cellStyle name="Normal 34 2" xfId="764"/>
    <cellStyle name="Normal 35" xfId="226"/>
    <cellStyle name="Normal 35 2" xfId="765"/>
    <cellStyle name="Normal 36" xfId="227"/>
    <cellStyle name="Normal 36 2" xfId="766"/>
    <cellStyle name="Normal 37" xfId="228"/>
    <cellStyle name="Normal 37 2" xfId="229"/>
    <cellStyle name="Normal 38" xfId="230"/>
    <cellStyle name="Normal 38 2" xfId="767"/>
    <cellStyle name="Normal 39" xfId="231"/>
    <cellStyle name="Normal 4" xfId="32"/>
    <cellStyle name="Normal 4 10" xfId="1781"/>
    <cellStyle name="Normal 4 2" xfId="92"/>
    <cellStyle name="Normal 4 2 10" xfId="2952"/>
    <cellStyle name="Normal 4 2 2" xfId="232"/>
    <cellStyle name="Normal 4 2 2 2" xfId="1783"/>
    <cellStyle name="Normal 4 2 2 3" xfId="1784"/>
    <cellStyle name="Normal 4 2 2 4" xfId="1785"/>
    <cellStyle name="Normal 4 2 2 5" xfId="1782"/>
    <cellStyle name="Normal 4 2 2 6" xfId="2953"/>
    <cellStyle name="Normal 4 2 3" xfId="719"/>
    <cellStyle name="Normal 4 2 4" xfId="1786"/>
    <cellStyle name="Normal 4 2 5" xfId="1787"/>
    <cellStyle name="Normal 4 2 5 2" xfId="1788"/>
    <cellStyle name="Normal 4 2 5 3" xfId="1789"/>
    <cellStyle name="Normal 4 2 6" xfId="1790"/>
    <cellStyle name="Normal 4 2 7" xfId="1791"/>
    <cellStyle name="Normal 4 2 8" xfId="1792"/>
    <cellStyle name="Normal 4 2 9" xfId="1793"/>
    <cellStyle name="Normal 4 3" xfId="233"/>
    <cellStyle name="Normal 4 3 2" xfId="768"/>
    <cellStyle name="Normal 4 3 3" xfId="2954"/>
    <cellStyle name="Normal 4 4" xfId="660"/>
    <cellStyle name="Normal 4 4 2" xfId="2955"/>
    <cellStyle name="Normal 4 5" xfId="1794"/>
    <cellStyle name="Normal 4 6" xfId="1795"/>
    <cellStyle name="Normal 4 7" xfId="1796"/>
    <cellStyle name="Normal 4 8" xfId="1797"/>
    <cellStyle name="Normal 4 9" xfId="1798"/>
    <cellStyle name="Normal 40" xfId="234"/>
    <cellStyle name="Normal 409" xfId="2535"/>
    <cellStyle name="Normal 41" xfId="235"/>
    <cellStyle name="Normal 42" xfId="236"/>
    <cellStyle name="Normal 43" xfId="237"/>
    <cellStyle name="Normal 44" xfId="238"/>
    <cellStyle name="Normal 45" xfId="239"/>
    <cellStyle name="Normal 451" xfId="987"/>
    <cellStyle name="Normal 46" xfId="240"/>
    <cellStyle name="Normal 47" xfId="241"/>
    <cellStyle name="Normal 48" xfId="242"/>
    <cellStyle name="Normal 49" xfId="243"/>
    <cellStyle name="Normal 5" xfId="33"/>
    <cellStyle name="Normal 5 2" xfId="34"/>
    <cellStyle name="Normal 5 2 2" xfId="72"/>
    <cellStyle name="Normal 5 2 2 10" xfId="1799"/>
    <cellStyle name="Normal 5 2 2 11" xfId="1800"/>
    <cellStyle name="Normal 5 2 2 12" xfId="1801"/>
    <cellStyle name="Normal 5 2 2 2" xfId="93"/>
    <cellStyle name="Normal 5 2 2 2 2" xfId="720"/>
    <cellStyle name="Normal 5 2 2 2 3" xfId="1802"/>
    <cellStyle name="Normal 5 2 2 2 4" xfId="1803"/>
    <cellStyle name="Normal 5 2 2 2 5" xfId="1804"/>
    <cellStyle name="Normal 5 2 2 2 6" xfId="1805"/>
    <cellStyle name="Normal 5 2 2 2 7" xfId="1806"/>
    <cellStyle name="Normal 5 2 2 2 8" xfId="1807"/>
    <cellStyle name="Normal 5 2 2 2 9" xfId="1808"/>
    <cellStyle name="Normal 5 2 2 3" xfId="438"/>
    <cellStyle name="Normal 5 2 2 4" xfId="439"/>
    <cellStyle name="Normal 5 2 2 4 2" xfId="1810"/>
    <cellStyle name="Normal 5 2 2 4 3" xfId="1811"/>
    <cellStyle name="Normal 5 2 2 4 4" xfId="1812"/>
    <cellStyle name="Normal 5 2 2 4 5" xfId="1809"/>
    <cellStyle name="Normal 5 2 2 5" xfId="1073"/>
    <cellStyle name="Normal 5 2 2 6" xfId="1813"/>
    <cellStyle name="Normal 5 2 2 7" xfId="1814"/>
    <cellStyle name="Normal 5 2 2 8" xfId="1815"/>
    <cellStyle name="Normal 5 2 2 9" xfId="1816"/>
    <cellStyle name="Normal 5 2 3" xfId="94"/>
    <cellStyle name="Normal 5 2 3 2" xfId="244"/>
    <cellStyle name="Normal 5 2 3 2 2" xfId="769"/>
    <cellStyle name="Normal 5 2 3 2 2 2" xfId="1818"/>
    <cellStyle name="Normal 5 2 3 2 3" xfId="1819"/>
    <cellStyle name="Normal 5 2 3 2 4" xfId="1820"/>
    <cellStyle name="Normal 5 2 3 2 5" xfId="1817"/>
    <cellStyle name="Normal 5 2 3 3" xfId="553"/>
    <cellStyle name="Normal 5 2 3 3 2" xfId="814"/>
    <cellStyle name="Normal 5 2 4" xfId="126"/>
    <cellStyle name="Normal 5 2 4 10" xfId="2956"/>
    <cellStyle name="Normal 5 2 4 2" xfId="735"/>
    <cellStyle name="Normal 5 2 4 3" xfId="1821"/>
    <cellStyle name="Normal 5 2 4 4" xfId="1822"/>
    <cellStyle name="Normal 5 2 4 5" xfId="1823"/>
    <cellStyle name="Normal 5 2 4 6" xfId="1824"/>
    <cellStyle name="Normal 5 2 4 7" xfId="1825"/>
    <cellStyle name="Normal 5 2 4 8" xfId="1826"/>
    <cellStyle name="Normal 5 2 4 9" xfId="1827"/>
    <cellStyle name="Normal 5 2 5" xfId="440"/>
    <cellStyle name="Normal 5 2 6" xfId="689"/>
    <cellStyle name="Normal 5 3" xfId="70"/>
    <cellStyle name="Normal 5 3 10" xfId="1828"/>
    <cellStyle name="Normal 5 3 2" xfId="95"/>
    <cellStyle name="Normal 5 3 2 2" xfId="441"/>
    <cellStyle name="Normal 5 3 3" xfId="703"/>
    <cellStyle name="Normal 5 3 4" xfId="1829"/>
    <cellStyle name="Normal 5 3 5" xfId="1830"/>
    <cellStyle name="Normal 5 3 6" xfId="1831"/>
    <cellStyle name="Normal 5 3 7" xfId="1832"/>
    <cellStyle name="Normal 5 3 8" xfId="1833"/>
    <cellStyle name="Normal 5 3 9" xfId="1834"/>
    <cellStyle name="Normal 5 4" xfId="245"/>
    <cellStyle name="Normal 5 4 2" xfId="442"/>
    <cellStyle name="Normal 5 5" xfId="443"/>
    <cellStyle name="Normal 5 5 2" xfId="444"/>
    <cellStyle name="Normal 5 6" xfId="445"/>
    <cellStyle name="Normal 50" xfId="246"/>
    <cellStyle name="Normal 51" xfId="247"/>
    <cellStyle name="Normal 52" xfId="248"/>
    <cellStyle name="Normal 53" xfId="249"/>
    <cellStyle name="Normal 54" xfId="250"/>
    <cellStyle name="Normal 55" xfId="251"/>
    <cellStyle name="Normal 56" xfId="252"/>
    <cellStyle name="Normal 57" xfId="253"/>
    <cellStyle name="Normal 58" xfId="254"/>
    <cellStyle name="Normal 59" xfId="255"/>
    <cellStyle name="Normal 6" xfId="1"/>
    <cellStyle name="Normal 6 2" xfId="97"/>
    <cellStyle name="Normal 6 2 2" xfId="256"/>
    <cellStyle name="Normal 6 2 2 2" xfId="257"/>
    <cellStyle name="Normal 6 2 3" xfId="258"/>
    <cellStyle name="Normal 6 2 4" xfId="431"/>
    <cellStyle name="Normal 6 2 4 2" xfId="787"/>
    <cellStyle name="Normal 6 3" xfId="98"/>
    <cellStyle name="Normal 6 3 10" xfId="988"/>
    <cellStyle name="Normal 6 3 11" xfId="1835"/>
    <cellStyle name="Normal 6 3 2" xfId="259"/>
    <cellStyle name="Normal 6 3 2 10" xfId="1837"/>
    <cellStyle name="Normal 6 3 2 11" xfId="1838"/>
    <cellStyle name="Normal 6 3 2 12" xfId="1836"/>
    <cellStyle name="Normal 6 3 2 2" xfId="554"/>
    <cellStyle name="Normal 6 3 2 2 2" xfId="1840"/>
    <cellStyle name="Normal 6 3 2 2 3" xfId="1841"/>
    <cellStyle name="Normal 6 3 2 2 4" xfId="1842"/>
    <cellStyle name="Normal 6 3 2 2 5" xfId="1839"/>
    <cellStyle name="Normal 6 3 2 3" xfId="1843"/>
    <cellStyle name="Normal 6 3 2 4" xfId="1844"/>
    <cellStyle name="Normal 6 3 2 5" xfId="1845"/>
    <cellStyle name="Normal 6 3 2 5 2" xfId="1846"/>
    <cellStyle name="Normal 6 3 2 5 3" xfId="1847"/>
    <cellStyle name="Normal 6 3 2 6" xfId="1848"/>
    <cellStyle name="Normal 6 3 2 7" xfId="1849"/>
    <cellStyle name="Normal 6 3 2 8" xfId="1850"/>
    <cellStyle name="Normal 6 3 2 9" xfId="1851"/>
    <cellStyle name="Normal 6 3 3" xfId="260"/>
    <cellStyle name="Normal 6 3 4" xfId="721"/>
    <cellStyle name="Normal 6 3 5" xfId="1852"/>
    <cellStyle name="Normal 6 3 6" xfId="1853"/>
    <cellStyle name="Normal 6 3 7" xfId="1854"/>
    <cellStyle name="Normal 6 3 8" xfId="1855"/>
    <cellStyle name="Normal 6 3 9" xfId="1856"/>
    <cellStyle name="Normal 6 4" xfId="99"/>
    <cellStyle name="Normal 6 4 10" xfId="1857"/>
    <cellStyle name="Normal 6 4 11" xfId="1858"/>
    <cellStyle name="Normal 6 4 2" xfId="261"/>
    <cellStyle name="Normal 6 4 2 2" xfId="446"/>
    <cellStyle name="Normal 6 4 3" xfId="447"/>
    <cellStyle name="Normal 6 4 3 2" xfId="794"/>
    <cellStyle name="Normal 6 4 3 3" xfId="1859"/>
    <cellStyle name="Normal 6 4 3 4" xfId="1860"/>
    <cellStyle name="Normal 6 4 3 5" xfId="1861"/>
    <cellStyle name="Normal 6 4 3 6" xfId="1862"/>
    <cellStyle name="Normal 6 4 3 7" xfId="1863"/>
    <cellStyle name="Normal 6 4 3 8" xfId="1864"/>
    <cellStyle name="Normal 6 4 3 9" xfId="1865"/>
    <cellStyle name="Normal 6 4 4" xfId="555"/>
    <cellStyle name="Normal 6 4 4 2" xfId="815"/>
    <cellStyle name="Normal 6 4 5" xfId="1866"/>
    <cellStyle name="Normal 6 4 6" xfId="1867"/>
    <cellStyle name="Normal 6 4 7" xfId="1868"/>
    <cellStyle name="Normal 6 4 8" xfId="1869"/>
    <cellStyle name="Normal 6 4 9" xfId="1870"/>
    <cellStyle name="Normal 6 5" xfId="96"/>
    <cellStyle name="Normal 6 5 2" xfId="448"/>
    <cellStyle name="Normal 6 6" xfId="125"/>
    <cellStyle name="Normal 6 6 2" xfId="262"/>
    <cellStyle name="Normal 6 6 2 2" xfId="770"/>
    <cellStyle name="Normal 6 6 3" xfId="1872"/>
    <cellStyle name="Normal 6 6 4" xfId="1873"/>
    <cellStyle name="Normal 6 6 4 2" xfId="2460"/>
    <cellStyle name="Normal 6 6 4 3" xfId="2764"/>
    <cellStyle name="Normal 6 6 5" xfId="1874"/>
    <cellStyle name="Normal 6 6 6" xfId="1871"/>
    <cellStyle name="Normal 6 7" xfId="263"/>
    <cellStyle name="Normal 6 7 2" xfId="556"/>
    <cellStyle name="Normal 6 7 2 2" xfId="816"/>
    <cellStyle name="Normal 6 7 2 2 2" xfId="1876"/>
    <cellStyle name="Normal 6 7 2 2 2 2" xfId="2857"/>
    <cellStyle name="Normal 6 7 2 2 2 3" xfId="2766"/>
    <cellStyle name="Normal 6 7 2 2 2 4" xfId="2635"/>
    <cellStyle name="Normal 6 7 2 2 2 5" xfId="2568"/>
    <cellStyle name="Normal 6 7 2 3" xfId="1877"/>
    <cellStyle name="Normal 6 7 2 4" xfId="1878"/>
    <cellStyle name="Normal 6 7 2 4 2" xfId="2459"/>
    <cellStyle name="Normal 6 7 2 4 3" xfId="2767"/>
    <cellStyle name="Normal 6 7 2 5" xfId="1875"/>
    <cellStyle name="Normal 6 7 2 5 2" xfId="2856"/>
    <cellStyle name="Normal 6 7 2 5 3" xfId="2765"/>
    <cellStyle name="Normal 6 7 2 5 4" xfId="2634"/>
    <cellStyle name="Normal 6 7 2 5 5" xfId="2567"/>
    <cellStyle name="Normal 6 7 3" xfId="771"/>
    <cellStyle name="Normal 6 8" xfId="557"/>
    <cellStyle name="Normal 6 8 2" xfId="558"/>
    <cellStyle name="Normal 6 8 2 2" xfId="817"/>
    <cellStyle name="Normal 6 8 2 2 2" xfId="1880"/>
    <cellStyle name="Normal 6 8 2 2 2 2" xfId="2859"/>
    <cellStyle name="Normal 6 8 2 2 2 3" xfId="2769"/>
    <cellStyle name="Normal 6 8 2 2 2 4" xfId="2637"/>
    <cellStyle name="Normal 6 8 2 2 2 5" xfId="2570"/>
    <cellStyle name="Normal 6 8 2 3" xfId="1881"/>
    <cellStyle name="Normal 6 8 2 4" xfId="1882"/>
    <cellStyle name="Normal 6 8 2 4 2" xfId="2458"/>
    <cellStyle name="Normal 6 8 2 4 3" xfId="2770"/>
    <cellStyle name="Normal 6 8 2 5" xfId="1879"/>
    <cellStyle name="Normal 6 8 2 5 2" xfId="2858"/>
    <cellStyle name="Normal 6 8 2 5 3" xfId="2768"/>
    <cellStyle name="Normal 6 8 2 5 4" xfId="2636"/>
    <cellStyle name="Normal 6 8 2 5 5" xfId="2569"/>
    <cellStyle name="Normal 6 9" xfId="847"/>
    <cellStyle name="Normal 60" xfId="264"/>
    <cellStyle name="Normal 61" xfId="265"/>
    <cellStyle name="Normal 62" xfId="266"/>
    <cellStyle name="Normal 63" xfId="267"/>
    <cellStyle name="Normal 64" xfId="268"/>
    <cellStyle name="Normal 65" xfId="269"/>
    <cellStyle name="Normal 66" xfId="270"/>
    <cellStyle name="Normal 67" xfId="271"/>
    <cellStyle name="Normal 68" xfId="272"/>
    <cellStyle name="Normal 69" xfId="273"/>
    <cellStyle name="Normal 7" xfId="65"/>
    <cellStyle name="Normal 7 2" xfId="274"/>
    <cellStyle name="Normal 7 2 2" xfId="772"/>
    <cellStyle name="Normal 7 2 3" xfId="2957"/>
    <cellStyle name="Normal 7 3" xfId="700"/>
    <cellStyle name="Normal 7 3 2" xfId="2958"/>
    <cellStyle name="Normal 7 4" xfId="1883"/>
    <cellStyle name="Normal 7 4 2" xfId="2959"/>
    <cellStyle name="Normal 7 5" xfId="1884"/>
    <cellStyle name="Normal 7 5 2" xfId="2960"/>
    <cellStyle name="Normal 7 6" xfId="1885"/>
    <cellStyle name="Normal 7 6 2" xfId="2961"/>
    <cellStyle name="Normal 7 7" xfId="1886"/>
    <cellStyle name="Normal 7 7 2" xfId="2962"/>
    <cellStyle name="Normal 7 8" xfId="1887"/>
    <cellStyle name="Normal 7 8 2" xfId="2963"/>
    <cellStyle name="Normal 7 9" xfId="1888"/>
    <cellStyle name="Normal 7_cálculo da esp das camadas" xfId="2964"/>
    <cellStyle name="Normal 70" xfId="275"/>
    <cellStyle name="Normal 71" xfId="276"/>
    <cellStyle name="Normal 72" xfId="277"/>
    <cellStyle name="Normal 73" xfId="278"/>
    <cellStyle name="Normal 74" xfId="279"/>
    <cellStyle name="Normal 75" xfId="280"/>
    <cellStyle name="Normal 76" xfId="281"/>
    <cellStyle name="Normal 77" xfId="282"/>
    <cellStyle name="Normal 78" xfId="283"/>
    <cellStyle name="Normal 79" xfId="284"/>
    <cellStyle name="Normal 8" xfId="71"/>
    <cellStyle name="Normal 8 2" xfId="285"/>
    <cellStyle name="Normal 8 2 2" xfId="773"/>
    <cellStyle name="Normal 8 3" xfId="704"/>
    <cellStyle name="Normal 8 4" xfId="1889"/>
    <cellStyle name="Normal 8 5" xfId="1890"/>
    <cellStyle name="Normal 8 5 2" xfId="2965"/>
    <cellStyle name="Normal 8 6" xfId="1891"/>
    <cellStyle name="Normal 8 7" xfId="1892"/>
    <cellStyle name="Normal 8 8" xfId="1893"/>
    <cellStyle name="Normal 8 9" xfId="1894"/>
    <cellStyle name="Normal 80" xfId="286"/>
    <cellStyle name="Normal 81" xfId="287"/>
    <cellStyle name="Normal 82" xfId="288"/>
    <cellStyle name="Normal 83" xfId="289"/>
    <cellStyle name="Normal 84" xfId="290"/>
    <cellStyle name="Normal 85" xfId="291"/>
    <cellStyle name="Normal 86" xfId="292"/>
    <cellStyle name="Normal 87" xfId="293"/>
    <cellStyle name="Normal 88" xfId="294"/>
    <cellStyle name="Normal 89" xfId="295"/>
    <cellStyle name="Normal 9" xfId="296"/>
    <cellStyle name="Normal 9 2" xfId="559"/>
    <cellStyle name="Normal 9 2 2" xfId="818"/>
    <cellStyle name="Normal 9 3" xfId="774"/>
    <cellStyle name="Normal 9 3 2" xfId="1896"/>
    <cellStyle name="Normal 9 4" xfId="1897"/>
    <cellStyle name="Normal 9 5" xfId="1895"/>
    <cellStyle name="Normal 9 6" xfId="2966"/>
    <cellStyle name="Normal 90" xfId="297"/>
    <cellStyle name="Normal 91" xfId="298"/>
    <cellStyle name="Normal 92" xfId="299"/>
    <cellStyle name="Normal 93" xfId="300"/>
    <cellStyle name="Normal 94" xfId="301"/>
    <cellStyle name="Normal 95" xfId="302"/>
    <cellStyle name="Normal 96" xfId="303"/>
    <cellStyle name="Normal 97" xfId="304"/>
    <cellStyle name="Normal 98" xfId="305"/>
    <cellStyle name="Normal 99" xfId="306"/>
    <cellStyle name="Normal_Pesquisa no referencial 10 de maio de 2013" xfId="124"/>
    <cellStyle name="Normal1" xfId="307"/>
    <cellStyle name="Normal2" xfId="308"/>
    <cellStyle name="Normal3" xfId="309"/>
    <cellStyle name="Nota 2" xfId="416"/>
    <cellStyle name="Nota 2 2" xfId="785"/>
    <cellStyle name="Nota 3" xfId="989"/>
    <cellStyle name="Nota 3 2" xfId="990"/>
    <cellStyle name="Note" xfId="417"/>
    <cellStyle name="Note 2" xfId="2967"/>
    <cellStyle name="Numero" xfId="2968"/>
    <cellStyle name="Output" xfId="418"/>
    <cellStyle name="Percent [2]" xfId="310"/>
    <cellStyle name="Percent [2] 2" xfId="775"/>
    <cellStyle name="Percent_Sheet1" xfId="311"/>
    <cellStyle name="Percentual" xfId="312"/>
    <cellStyle name="Ponto" xfId="313"/>
    <cellStyle name="Porcentagem" xfId="924" builtinId="5"/>
    <cellStyle name="Porcentagem 10" xfId="1898"/>
    <cellStyle name="Porcentagem 11" xfId="1899"/>
    <cellStyle name="Porcentagem 12" xfId="1900"/>
    <cellStyle name="Porcentagem 13" xfId="1901"/>
    <cellStyle name="Porcentagem 14" xfId="1902"/>
    <cellStyle name="Porcentagem 15" xfId="1903"/>
    <cellStyle name="Porcentagem 2" xfId="36"/>
    <cellStyle name="Porcentagem 2 10" xfId="645"/>
    <cellStyle name="Porcentagem 2 11" xfId="1904"/>
    <cellStyle name="Porcentagem 2 12" xfId="1905"/>
    <cellStyle name="Porcentagem 2 2" xfId="37"/>
    <cellStyle name="Porcentagem 2 2 10" xfId="1906"/>
    <cellStyle name="Porcentagem 2 2 2" xfId="100"/>
    <cellStyle name="Porcentagem 2 2 2 2" xfId="639"/>
    <cellStyle name="Porcentagem 2 2 2 3" xfId="1907"/>
    <cellStyle name="Porcentagem 2 2 2 4" xfId="1908"/>
    <cellStyle name="Porcentagem 2 2 2 5" xfId="1909"/>
    <cellStyle name="Porcentagem 2 2 2 6" xfId="1910"/>
    <cellStyle name="Porcentagem 2 2 2 7" xfId="1911"/>
    <cellStyle name="Porcentagem 2 2 2 8" xfId="1912"/>
    <cellStyle name="Porcentagem 2 2 2 9" xfId="1913"/>
    <cellStyle name="Porcentagem 2 2 3" xfId="848"/>
    <cellStyle name="Porcentagem 2 2 4" xfId="1914"/>
    <cellStyle name="Porcentagem 2 2 5" xfId="1915"/>
    <cellStyle name="Porcentagem 2 2 6" xfId="1916"/>
    <cellStyle name="Porcentagem 2 2 7" xfId="1917"/>
    <cellStyle name="Porcentagem 2 2 8" xfId="1918"/>
    <cellStyle name="Porcentagem 2 2 9" xfId="1919"/>
    <cellStyle name="Porcentagem 2 3" xfId="38"/>
    <cellStyle name="Porcentagem 2 3 2" xfId="690"/>
    <cellStyle name="Porcentagem 2 3 3" xfId="1920"/>
    <cellStyle name="Porcentagem 2 3 4" xfId="1921"/>
    <cellStyle name="Porcentagem 2 3 5" xfId="1922"/>
    <cellStyle name="Porcentagem 2 3 6" xfId="1923"/>
    <cellStyle name="Porcentagem 2 3 7" xfId="1924"/>
    <cellStyle name="Porcentagem 2 3 8" xfId="1925"/>
    <cellStyle name="Porcentagem 2 3 9" xfId="1926"/>
    <cellStyle name="Porcentagem 2 4" xfId="39"/>
    <cellStyle name="Porcentagem 2 4 10" xfId="1927"/>
    <cellStyle name="Porcentagem 2 4 2" xfId="77"/>
    <cellStyle name="Porcentagem 2 4 2 2" xfId="706"/>
    <cellStyle name="Porcentagem 2 4 2 3" xfId="1928"/>
    <cellStyle name="Porcentagem 2 4 2 4" xfId="1929"/>
    <cellStyle name="Porcentagem 2 4 2 5" xfId="1930"/>
    <cellStyle name="Porcentagem 2 4 2 6" xfId="1931"/>
    <cellStyle name="Porcentagem 2 4 2 7" xfId="1932"/>
    <cellStyle name="Porcentagem 2 4 2 8" xfId="1933"/>
    <cellStyle name="Porcentagem 2 4 2 9" xfId="1934"/>
    <cellStyle name="Porcentagem 2 4 3" xfId="691"/>
    <cellStyle name="Porcentagem 2 4 4" xfId="1935"/>
    <cellStyle name="Porcentagem 2 4 5" xfId="1936"/>
    <cellStyle name="Porcentagem 2 4 6" xfId="1937"/>
    <cellStyle name="Porcentagem 2 4 7" xfId="1938"/>
    <cellStyle name="Porcentagem 2 4 8" xfId="1939"/>
    <cellStyle name="Porcentagem 2 4 9" xfId="1940"/>
    <cellStyle name="Porcentagem 2 5" xfId="849"/>
    <cellStyle name="Porcentagem 2 6" xfId="1941"/>
    <cellStyle name="Porcentagem 2 7" xfId="1942"/>
    <cellStyle name="Porcentagem 2 8" xfId="1943"/>
    <cellStyle name="Porcentagem 2 9" xfId="1944"/>
    <cellStyle name="Porcentagem 3" xfId="40"/>
    <cellStyle name="Porcentagem 3 10" xfId="1945"/>
    <cellStyle name="Porcentagem 3 11" xfId="1946"/>
    <cellStyle name="Porcentagem 3 12" xfId="1947"/>
    <cellStyle name="Porcentagem 3 2" xfId="41"/>
    <cellStyle name="Porcentagem 3 2 10" xfId="1948"/>
    <cellStyle name="Porcentagem 3 2 11" xfId="1949"/>
    <cellStyle name="Porcentagem 3 2 2" xfId="42"/>
    <cellStyle name="Porcentagem 3 2 2 2" xfId="692"/>
    <cellStyle name="Porcentagem 3 2 2 3" xfId="1950"/>
    <cellStyle name="Porcentagem 3 2 2 4" xfId="1951"/>
    <cellStyle name="Porcentagem 3 2 2 5" xfId="1952"/>
    <cellStyle name="Porcentagem 3 2 2 6" xfId="1953"/>
    <cellStyle name="Porcentagem 3 2 2 7" xfId="1954"/>
    <cellStyle name="Porcentagem 3 2 2 8" xfId="1955"/>
    <cellStyle name="Porcentagem 3 2 2 9" xfId="1956"/>
    <cellStyle name="Porcentagem 3 2 3" xfId="101"/>
    <cellStyle name="Porcentagem 3 2 3 10" xfId="1957"/>
    <cellStyle name="Porcentagem 3 2 3 10 2" xfId="1958"/>
    <cellStyle name="Porcentagem 3 2 3 2" xfId="314"/>
    <cellStyle name="Porcentagem 3 2 3 2 2" xfId="560"/>
    <cellStyle name="Porcentagem 3 2 3 2 3" xfId="1074"/>
    <cellStyle name="Porcentagem 3 2 3 2 3 2" xfId="1960"/>
    <cellStyle name="Porcentagem 3 2 3 2 4" xfId="1961"/>
    <cellStyle name="Porcentagem 3 2 3 2 5" xfId="1962"/>
    <cellStyle name="Porcentagem 3 2 3 2 6" xfId="1959"/>
    <cellStyle name="Porcentagem 3 2 3 3" xfId="722"/>
    <cellStyle name="Porcentagem 3 2 3 4" xfId="1963"/>
    <cellStyle name="Porcentagem 3 2 3 5" xfId="1964"/>
    <cellStyle name="Porcentagem 3 2 3 5 2" xfId="1965"/>
    <cellStyle name="Porcentagem 3 2 3 5 2 2" xfId="1966"/>
    <cellStyle name="Porcentagem 3 2 3 5 3" xfId="1967"/>
    <cellStyle name="Porcentagem 3 2 3 5 4" xfId="1968"/>
    <cellStyle name="Porcentagem 3 2 3 6" xfId="1969"/>
    <cellStyle name="Porcentagem 3 2 3 7" xfId="1970"/>
    <cellStyle name="Porcentagem 3 2 3 8" xfId="1971"/>
    <cellStyle name="Porcentagem 3 2 3 9" xfId="1972"/>
    <cellStyle name="Porcentagem 3 2 4" xfId="315"/>
    <cellStyle name="Porcentagem 3 2 4 2" xfId="776"/>
    <cellStyle name="Porcentagem 3 2 5" xfId="662"/>
    <cellStyle name="Porcentagem 3 2 6" xfId="1973"/>
    <cellStyle name="Porcentagem 3 2 7" xfId="1974"/>
    <cellStyle name="Porcentagem 3 2 8" xfId="1975"/>
    <cellStyle name="Porcentagem 3 2 9" xfId="1976"/>
    <cellStyle name="Porcentagem 3 3" xfId="43"/>
    <cellStyle name="Porcentagem 3 3 2" xfId="693"/>
    <cellStyle name="Porcentagem 3 3 3" xfId="1977"/>
    <cellStyle name="Porcentagem 3 3 3 2" xfId="2969"/>
    <cellStyle name="Porcentagem 3 3 4" xfId="1978"/>
    <cellStyle name="Porcentagem 3 3 5" xfId="1979"/>
    <cellStyle name="Porcentagem 3 3 6" xfId="1980"/>
    <cellStyle name="Porcentagem 3 3 7" xfId="1981"/>
    <cellStyle name="Porcentagem 3 3 8" xfId="1982"/>
    <cellStyle name="Porcentagem 3 3 9" xfId="1983"/>
    <cellStyle name="Porcentagem 3 4" xfId="102"/>
    <cellStyle name="Porcentagem 3 4 2" xfId="316"/>
    <cellStyle name="Porcentagem 3 4 2 2" xfId="1985"/>
    <cellStyle name="Porcentagem 3 4 2 3" xfId="1986"/>
    <cellStyle name="Porcentagem 3 4 2 4" xfId="1987"/>
    <cellStyle name="Porcentagem 3 4 2 5" xfId="1984"/>
    <cellStyle name="Porcentagem 3 4 3" xfId="723"/>
    <cellStyle name="Porcentagem 3 4 4" xfId="1988"/>
    <cellStyle name="Porcentagem 3 4 5" xfId="1989"/>
    <cellStyle name="Porcentagem 3 4 5 2" xfId="1990"/>
    <cellStyle name="Porcentagem 3 4 5 3" xfId="1991"/>
    <cellStyle name="Porcentagem 3 4 6" xfId="1992"/>
    <cellStyle name="Porcentagem 3 4 7" xfId="1993"/>
    <cellStyle name="Porcentagem 3 4 8" xfId="1994"/>
    <cellStyle name="Porcentagem 3 4 9" xfId="1995"/>
    <cellStyle name="Porcentagem 3 5" xfId="317"/>
    <cellStyle name="Porcentagem 3 5 2" xfId="777"/>
    <cellStyle name="Porcentagem 3 6" xfId="661"/>
    <cellStyle name="Porcentagem 3 7" xfId="1996"/>
    <cellStyle name="Porcentagem 3 8" xfId="1997"/>
    <cellStyle name="Porcentagem 3 9" xfId="1998"/>
    <cellStyle name="Porcentagem 4" xfId="44"/>
    <cellStyle name="Porcentagem 4 2" xfId="318"/>
    <cellStyle name="Porcentagem 4 2 2" xfId="778"/>
    <cellStyle name="Porcentagem 4 3" xfId="663"/>
    <cellStyle name="Porcentagem 4 4" xfId="1999"/>
    <cellStyle name="Porcentagem 4 5" xfId="2000"/>
    <cellStyle name="Porcentagem 4 6" xfId="2001"/>
    <cellStyle name="Porcentagem 4 7" xfId="2002"/>
    <cellStyle name="Porcentagem 4 8" xfId="2003"/>
    <cellStyle name="Porcentagem 4 9" xfId="2004"/>
    <cellStyle name="Porcentagem 5" xfId="35"/>
    <cellStyle name="Porcentagem 5 10" xfId="2005"/>
    <cellStyle name="Porcentagem 5 11" xfId="2006"/>
    <cellStyle name="Porcentagem 5 2" xfId="103"/>
    <cellStyle name="Porcentagem 5 2 10" xfId="2970"/>
    <cellStyle name="Porcentagem 5 2 2" xfId="319"/>
    <cellStyle name="Porcentagem 5 2 2 2" xfId="2008"/>
    <cellStyle name="Porcentagem 5 2 2 3" xfId="2009"/>
    <cellStyle name="Porcentagem 5 2 2 4" xfId="2010"/>
    <cellStyle name="Porcentagem 5 2 2 5" xfId="2007"/>
    <cellStyle name="Porcentagem 5 2 3" xfId="724"/>
    <cellStyle name="Porcentagem 5 2 4" xfId="2011"/>
    <cellStyle name="Porcentagem 5 2 5" xfId="2012"/>
    <cellStyle name="Porcentagem 5 2 5 2" xfId="2013"/>
    <cellStyle name="Porcentagem 5 2 5 3" xfId="2014"/>
    <cellStyle name="Porcentagem 5 2 6" xfId="2015"/>
    <cellStyle name="Porcentagem 5 2 7" xfId="2016"/>
    <cellStyle name="Porcentagem 5 2 8" xfId="2017"/>
    <cellStyle name="Porcentagem 5 2 9" xfId="2018"/>
    <cellStyle name="Porcentagem 5 3" xfId="104"/>
    <cellStyle name="Porcentagem 5 3 10" xfId="2020"/>
    <cellStyle name="Porcentagem 5 3 10 2" xfId="1093"/>
    <cellStyle name="Porcentagem 5 3 10 3" xfId="2772"/>
    <cellStyle name="Porcentagem 5 3 11" xfId="2021"/>
    <cellStyle name="Porcentagem 5 3 11 2" xfId="1094"/>
    <cellStyle name="Porcentagem 5 3 11 3" xfId="2773"/>
    <cellStyle name="Porcentagem 5 3 12" xfId="2019"/>
    <cellStyle name="Porcentagem 5 3 12 2" xfId="2860"/>
    <cellStyle name="Porcentagem 5 3 12 3" xfId="2771"/>
    <cellStyle name="Porcentagem 5 3 12 4" xfId="2638"/>
    <cellStyle name="Porcentagem 5 3 12 5" xfId="2571"/>
    <cellStyle name="Porcentagem 5 3 13" xfId="2971"/>
    <cellStyle name="Porcentagem 5 3 2" xfId="105"/>
    <cellStyle name="Porcentagem 5 3 2 2" xfId="725"/>
    <cellStyle name="Porcentagem 5 3 2 3" xfId="2022"/>
    <cellStyle name="Porcentagem 5 3 2 4" xfId="2023"/>
    <cellStyle name="Porcentagem 5 3 2 5" xfId="2024"/>
    <cellStyle name="Porcentagem 5 3 2 6" xfId="2025"/>
    <cellStyle name="Porcentagem 5 3 2 7" xfId="2026"/>
    <cellStyle name="Porcentagem 5 3 2 8" xfId="2027"/>
    <cellStyle name="Porcentagem 5 3 2 9" xfId="2028"/>
    <cellStyle name="Porcentagem 5 3 3" xfId="449"/>
    <cellStyle name="Porcentagem 5 3 3 2" xfId="561"/>
    <cellStyle name="Porcentagem 5 3 3 2 2" xfId="819"/>
    <cellStyle name="Porcentagem 5 3 3 3" xfId="795"/>
    <cellStyle name="Porcentagem 5 3 3 3 2" xfId="2030"/>
    <cellStyle name="Porcentagem 5 3 3 3 2 2" xfId="2862"/>
    <cellStyle name="Porcentagem 5 3 3 3 2 3" xfId="2775"/>
    <cellStyle name="Porcentagem 5 3 3 3 2 4" xfId="2640"/>
    <cellStyle name="Porcentagem 5 3 3 3 2 5" xfId="2573"/>
    <cellStyle name="Porcentagem 5 3 3 4" xfId="2031"/>
    <cellStyle name="Porcentagem 5 3 3 4 2" xfId="1109"/>
    <cellStyle name="Porcentagem 5 3 3 4 3" xfId="2776"/>
    <cellStyle name="Porcentagem 5 3 3 5" xfId="2029"/>
    <cellStyle name="Porcentagem 5 3 3 5 2" xfId="2861"/>
    <cellStyle name="Porcentagem 5 3 3 5 3" xfId="2774"/>
    <cellStyle name="Porcentagem 5 3 3 5 4" xfId="2639"/>
    <cellStyle name="Porcentagem 5 3 3 5 5" xfId="2572"/>
    <cellStyle name="Porcentagem 5 3 4" xfId="450"/>
    <cellStyle name="Porcentagem 5 3 4 2" xfId="562"/>
    <cellStyle name="Porcentagem 5 3 4 2 2" xfId="820"/>
    <cellStyle name="Porcentagem 5 3 4 3" xfId="796"/>
    <cellStyle name="Porcentagem 5 3 5" xfId="563"/>
    <cellStyle name="Porcentagem 5 3 5 2" xfId="564"/>
    <cellStyle name="Porcentagem 5 3 5 2 2" xfId="821"/>
    <cellStyle name="Porcentagem 5 3 5 3" xfId="2032"/>
    <cellStyle name="Porcentagem 5 3 5 3 2" xfId="2863"/>
    <cellStyle name="Porcentagem 5 3 5 3 3" xfId="2777"/>
    <cellStyle name="Porcentagem 5 3 5 3 4" xfId="2641"/>
    <cellStyle name="Porcentagem 5 3 5 3 5" xfId="2574"/>
    <cellStyle name="Porcentagem 5 3 6" xfId="565"/>
    <cellStyle name="Porcentagem 5 3 6 2" xfId="566"/>
    <cellStyle name="Porcentagem 5 3 6 2 2" xfId="823"/>
    <cellStyle name="Porcentagem 5 3 6 3" xfId="822"/>
    <cellStyle name="Porcentagem 5 3 6 3 2" xfId="2034"/>
    <cellStyle name="Porcentagem 5 3 6 3 2 2" xfId="2865"/>
    <cellStyle name="Porcentagem 5 3 6 3 2 3" xfId="2779"/>
    <cellStyle name="Porcentagem 5 3 6 3 2 4" xfId="2643"/>
    <cellStyle name="Porcentagem 5 3 6 3 2 5" xfId="2576"/>
    <cellStyle name="Porcentagem 5 3 6 4" xfId="2035"/>
    <cellStyle name="Porcentagem 5 3 6 4 2" xfId="1149"/>
    <cellStyle name="Porcentagem 5 3 6 4 3" xfId="2780"/>
    <cellStyle name="Porcentagem 5 3 6 5" xfId="2033"/>
    <cellStyle name="Porcentagem 5 3 6 5 2" xfId="2864"/>
    <cellStyle name="Porcentagem 5 3 6 5 3" xfId="2778"/>
    <cellStyle name="Porcentagem 5 3 6 5 4" xfId="2642"/>
    <cellStyle name="Porcentagem 5 3 6 5 5" xfId="2575"/>
    <cellStyle name="Porcentagem 5 3 7" xfId="567"/>
    <cellStyle name="Porcentagem 5 3 7 2" xfId="2037"/>
    <cellStyle name="Porcentagem 5 3 7 3" xfId="2036"/>
    <cellStyle name="Porcentagem 5 3 7 3 2" xfId="2866"/>
    <cellStyle name="Porcentagem 5 3 7 3 3" xfId="2781"/>
    <cellStyle name="Porcentagem 5 3 7 3 4" xfId="2644"/>
    <cellStyle name="Porcentagem 5 3 7 3 5" xfId="2577"/>
    <cellStyle name="Porcentagem 5 3 8" xfId="568"/>
    <cellStyle name="Porcentagem 5 3 8 2" xfId="2038"/>
    <cellStyle name="Porcentagem 5 3 8 3" xfId="2039"/>
    <cellStyle name="Porcentagem 5 3 8 4" xfId="2040"/>
    <cellStyle name="Porcentagem 5 3 8 4 2" xfId="1164"/>
    <cellStyle name="Porcentagem 5 3 8 4 3" xfId="2782"/>
    <cellStyle name="Porcentagem 5 3 8 5" xfId="2041"/>
    <cellStyle name="Porcentagem 5 3 9" xfId="569"/>
    <cellStyle name="Porcentagem 5 3 9 2" xfId="2042"/>
    <cellStyle name="Porcentagem 5 3 9 2 2" xfId="2867"/>
    <cellStyle name="Porcentagem 5 3 9 2 3" xfId="2783"/>
    <cellStyle name="Porcentagem 5 3 9 2 4" xfId="2645"/>
    <cellStyle name="Porcentagem 5 3 9 2 5" xfId="2578"/>
    <cellStyle name="Porcentagem 5 4" xfId="2043"/>
    <cellStyle name="Porcentagem 5 4 2" xfId="2972"/>
    <cellStyle name="Porcentagem 5 5" xfId="2044"/>
    <cellStyle name="Porcentagem 5 6" xfId="2045"/>
    <cellStyle name="Porcentagem 5 7" xfId="2046"/>
    <cellStyle name="Porcentagem 5 8" xfId="2047"/>
    <cellStyle name="Porcentagem 5 9" xfId="2048"/>
    <cellStyle name="Porcentagem 6" xfId="66"/>
    <cellStyle name="Porcentagem 6 2" xfId="320"/>
    <cellStyle name="Porcentagem 6 2 2" xfId="779"/>
    <cellStyle name="Porcentagem 6 3" xfId="321"/>
    <cellStyle name="Porcentagem 6 3 2" xfId="570"/>
    <cellStyle name="Porcentagem 6 3 2 2" xfId="2050"/>
    <cellStyle name="Porcentagem 6 3 3" xfId="1075"/>
    <cellStyle name="Porcentagem 6 3 3 2" xfId="2052"/>
    <cellStyle name="Porcentagem 6 3 3 3" xfId="2051"/>
    <cellStyle name="Porcentagem 6 3 4" xfId="2053"/>
    <cellStyle name="Porcentagem 6 3 5" xfId="2054"/>
    <cellStyle name="Porcentagem 6 3 6" xfId="2055"/>
    <cellStyle name="Porcentagem 6 3 7" xfId="2049"/>
    <cellStyle name="Porcentagem 6 4" xfId="701"/>
    <cellStyle name="Porcentagem 6 5" xfId="2056"/>
    <cellStyle name="Porcentagem 6 6" xfId="2057"/>
    <cellStyle name="Porcentagem 6 7" xfId="2058"/>
    <cellStyle name="Porcentagem 6 8" xfId="2059"/>
    <cellStyle name="Porcentagem 6 9" xfId="2060"/>
    <cellStyle name="Porcentagem 7" xfId="106"/>
    <cellStyle name="Porcentagem 7 10" xfId="571"/>
    <cellStyle name="Porcentagem 7 10 2" xfId="2062"/>
    <cellStyle name="Porcentagem 7 10 2 2" xfId="2869"/>
    <cellStyle name="Porcentagem 7 10 2 3" xfId="2785"/>
    <cellStyle name="Porcentagem 7 10 2 4" xfId="2647"/>
    <cellStyle name="Porcentagem 7 10 2 5" xfId="2580"/>
    <cellStyle name="Porcentagem 7 11" xfId="2063"/>
    <cellStyle name="Porcentagem 7 11 2" xfId="1267"/>
    <cellStyle name="Porcentagem 7 11 3" xfId="2786"/>
    <cellStyle name="Porcentagem 7 12" xfId="2064"/>
    <cellStyle name="Porcentagem 7 12 2" xfId="2065"/>
    <cellStyle name="Porcentagem 7 13" xfId="2061"/>
    <cellStyle name="Porcentagem 7 13 2" xfId="2868"/>
    <cellStyle name="Porcentagem 7 13 3" xfId="2784"/>
    <cellStyle name="Porcentagem 7 13 4" xfId="2646"/>
    <cellStyle name="Porcentagem 7 13 5" xfId="2579"/>
    <cellStyle name="Porcentagem 7 14" xfId="2973"/>
    <cellStyle name="Porcentagem 7 2" xfId="107"/>
    <cellStyle name="Porcentagem 7 2 2" xfId="726"/>
    <cellStyle name="Porcentagem 7 2 3" xfId="2066"/>
    <cellStyle name="Porcentagem 7 2 4" xfId="2067"/>
    <cellStyle name="Porcentagem 7 2 5" xfId="2068"/>
    <cellStyle name="Porcentagem 7 2 6" xfId="2069"/>
    <cellStyle name="Porcentagem 7 2 7" xfId="2070"/>
    <cellStyle name="Porcentagem 7 2 8" xfId="2071"/>
    <cellStyle name="Porcentagem 7 2 9" xfId="2072"/>
    <cellStyle name="Porcentagem 7 3" xfId="322"/>
    <cellStyle name="Porcentagem 7 3 2" xfId="572"/>
    <cellStyle name="Porcentagem 7 3 2 2" xfId="824"/>
    <cellStyle name="Porcentagem 7 3 3" xfId="1077"/>
    <cellStyle name="Porcentagem 7 3 3 2" xfId="1314"/>
    <cellStyle name="Porcentagem 7 3 3 3" xfId="2074"/>
    <cellStyle name="Porcentagem 7 3 3 3 2" xfId="2871"/>
    <cellStyle name="Porcentagem 7 3 3 3 3" xfId="2788"/>
    <cellStyle name="Porcentagem 7 3 3 3 4" xfId="2649"/>
    <cellStyle name="Porcentagem 7 3 3 3 5" xfId="2582"/>
    <cellStyle name="Porcentagem 7 3 4" xfId="1076"/>
    <cellStyle name="Porcentagem 7 3 5" xfId="2075"/>
    <cellStyle name="Porcentagem 7 3 5 2" xfId="1320"/>
    <cellStyle name="Porcentagem 7 3 5 3" xfId="2789"/>
    <cellStyle name="Porcentagem 7 3 6" xfId="2073"/>
    <cellStyle name="Porcentagem 7 3 6 2" xfId="2870"/>
    <cellStyle name="Porcentagem 7 3 6 3" xfId="2787"/>
    <cellStyle name="Porcentagem 7 3 6 4" xfId="2648"/>
    <cellStyle name="Porcentagem 7 3 6 5" xfId="2581"/>
    <cellStyle name="Porcentagem 7 4" xfId="451"/>
    <cellStyle name="Porcentagem 7 4 2" xfId="573"/>
    <cellStyle name="Porcentagem 7 4 2 2" xfId="825"/>
    <cellStyle name="Porcentagem 7 4 3" xfId="797"/>
    <cellStyle name="Porcentagem 7 5" xfId="574"/>
    <cellStyle name="Porcentagem 7 5 2" xfId="575"/>
    <cellStyle name="Porcentagem 7 5 2 2" xfId="826"/>
    <cellStyle name="Porcentagem 7 5 3" xfId="2076"/>
    <cellStyle name="Porcentagem 7 5 3 2" xfId="2872"/>
    <cellStyle name="Porcentagem 7 5 3 3" xfId="2790"/>
    <cellStyle name="Porcentagem 7 5 3 4" xfId="2650"/>
    <cellStyle name="Porcentagem 7 5 3 5" xfId="2583"/>
    <cellStyle name="Porcentagem 7 6" xfId="576"/>
    <cellStyle name="Porcentagem 7 6 2" xfId="577"/>
    <cellStyle name="Porcentagem 7 6 2 2" xfId="828"/>
    <cellStyle name="Porcentagem 7 6 3" xfId="827"/>
    <cellStyle name="Porcentagem 7 6 3 2" xfId="2078"/>
    <cellStyle name="Porcentagem 7 6 3 2 2" xfId="2874"/>
    <cellStyle name="Porcentagem 7 6 3 2 3" xfId="2792"/>
    <cellStyle name="Porcentagem 7 6 3 2 4" xfId="2652"/>
    <cellStyle name="Porcentagem 7 6 3 2 5" xfId="2585"/>
    <cellStyle name="Porcentagem 7 6 4" xfId="2079"/>
    <cellStyle name="Porcentagem 7 6 4 2" xfId="1324"/>
    <cellStyle name="Porcentagem 7 6 4 3" xfId="2793"/>
    <cellStyle name="Porcentagem 7 6 5" xfId="2077"/>
    <cellStyle name="Porcentagem 7 6 5 2" xfId="2873"/>
    <cellStyle name="Porcentagem 7 6 5 3" xfId="2791"/>
    <cellStyle name="Porcentagem 7 6 5 4" xfId="2651"/>
    <cellStyle name="Porcentagem 7 6 5 5" xfId="2584"/>
    <cellStyle name="Porcentagem 7 7" xfId="578"/>
    <cellStyle name="Porcentagem 7 7 2" xfId="579"/>
    <cellStyle name="Porcentagem 7 7 2 2" xfId="2080"/>
    <cellStyle name="Porcentagem 7 7 3" xfId="2081"/>
    <cellStyle name="Porcentagem 7 7 3 2" xfId="2082"/>
    <cellStyle name="Porcentagem 7 7 3 3" xfId="2794"/>
    <cellStyle name="Porcentagem 7 7 4" xfId="2083"/>
    <cellStyle name="Porcentagem 7 7 5" xfId="2084"/>
    <cellStyle name="Porcentagem 7 8" xfId="580"/>
    <cellStyle name="Porcentagem 7 8 2" xfId="2085"/>
    <cellStyle name="Porcentagem 7 8 3" xfId="2086"/>
    <cellStyle name="Porcentagem 7 8 4" xfId="2087"/>
    <cellStyle name="Porcentagem 7 8 4 2" xfId="1328"/>
    <cellStyle name="Porcentagem 7 8 4 3" xfId="2795"/>
    <cellStyle name="Porcentagem 7 8 5" xfId="2088"/>
    <cellStyle name="Porcentagem 7 9" xfId="581"/>
    <cellStyle name="Porcentagem 7 9 2" xfId="2089"/>
    <cellStyle name="Porcentagem 7 9 2 2" xfId="2875"/>
    <cellStyle name="Porcentagem 7 9 2 3" xfId="2796"/>
    <cellStyle name="Porcentagem 7 9 2 4" xfId="2653"/>
    <cellStyle name="Porcentagem 7 9 2 5" xfId="2586"/>
    <cellStyle name="Porcentagem 8" xfId="2090"/>
    <cellStyle name="Porcentagem 8 2" xfId="2974"/>
    <cellStyle name="Porcentagem 9" xfId="2091"/>
    <cellStyle name="Result" xfId="323"/>
    <cellStyle name="Result2" xfId="324"/>
    <cellStyle name="Saída 2" xfId="419"/>
    <cellStyle name="Saída 2 2" xfId="2975"/>
    <cellStyle name="Sep. milhar [0]" xfId="325"/>
    <cellStyle name="Separador de m" xfId="326"/>
    <cellStyle name="Separador de milhares 2" xfId="45"/>
    <cellStyle name="Separador de milhares 2 10" xfId="2092"/>
    <cellStyle name="Separador de milhares 2 10 2" xfId="3221"/>
    <cellStyle name="Separador de milhares 2 11" xfId="2093"/>
    <cellStyle name="Separador de milhares 2 11 2" xfId="3222"/>
    <cellStyle name="Separador de milhares 2 12" xfId="2094"/>
    <cellStyle name="Separador de milhares 2 12 2" xfId="3223"/>
    <cellStyle name="Separador de milhares 2 13" xfId="3023"/>
    <cellStyle name="Separador de milhares 2 2" xfId="46"/>
    <cellStyle name="Separador de milhares 2 2 10" xfId="2095"/>
    <cellStyle name="Separador de milhares 2 2 10 2" xfId="3224"/>
    <cellStyle name="Separador de milhares 2 2 11" xfId="3024"/>
    <cellStyle name="Separador de milhares 2 2 2" xfId="108"/>
    <cellStyle name="Separador de milhares 2 2 2 10" xfId="3036"/>
    <cellStyle name="Separador de milhares 2 2 2 2" xfId="727"/>
    <cellStyle name="Separador de milhares 2 2 2 2 2" xfId="2976"/>
    <cellStyle name="Separador de milhares 2 2 2 2 3" xfId="3112"/>
    <cellStyle name="Separador de milhares 2 2 2 3" xfId="2096"/>
    <cellStyle name="Separador de milhares 2 2 2 3 2" xfId="3225"/>
    <cellStyle name="Separador de milhares 2 2 2 4" xfId="2097"/>
    <cellStyle name="Separador de milhares 2 2 2 4 2" xfId="3226"/>
    <cellStyle name="Separador de milhares 2 2 2 5" xfId="2098"/>
    <cellStyle name="Separador de milhares 2 2 2 5 2" xfId="3227"/>
    <cellStyle name="Separador de milhares 2 2 2 6" xfId="2099"/>
    <cellStyle name="Separador de milhares 2 2 2 6 2" xfId="3228"/>
    <cellStyle name="Separador de milhares 2 2 2 7" xfId="2100"/>
    <cellStyle name="Separador de milhares 2 2 2 7 2" xfId="3229"/>
    <cellStyle name="Separador de milhares 2 2 2 8" xfId="2101"/>
    <cellStyle name="Separador de milhares 2 2 2 8 2" xfId="3230"/>
    <cellStyle name="Separador de milhares 2 2 2 9" xfId="2102"/>
    <cellStyle name="Separador de milhares 2 2 2 9 2" xfId="3231"/>
    <cellStyle name="Separador de milhares 2 2 3" xfId="665"/>
    <cellStyle name="Separador de milhares 2 2 3 2" xfId="3100"/>
    <cellStyle name="Separador de milhares 2 2 4" xfId="2103"/>
    <cellStyle name="Separador de milhares 2 2 4 2" xfId="3232"/>
    <cellStyle name="Separador de milhares 2 2 5" xfId="2104"/>
    <cellStyle name="Separador de milhares 2 2 5 2" xfId="3233"/>
    <cellStyle name="Separador de milhares 2 2 6" xfId="2105"/>
    <cellStyle name="Separador de milhares 2 2 6 2" xfId="3234"/>
    <cellStyle name="Separador de milhares 2 2 7" xfId="2106"/>
    <cellStyle name="Separador de milhares 2 2 7 2" xfId="3235"/>
    <cellStyle name="Separador de milhares 2 2 8" xfId="2107"/>
    <cellStyle name="Separador de milhares 2 2 8 2" xfId="3236"/>
    <cellStyle name="Separador de milhares 2 2 9" xfId="2108"/>
    <cellStyle name="Separador de milhares 2 2 9 2" xfId="3237"/>
    <cellStyle name="Separador de milhares 2 3" xfId="47"/>
    <cellStyle name="Separador de milhares 2 3 10" xfId="2109"/>
    <cellStyle name="Separador de milhares 2 3 10 2" xfId="3238"/>
    <cellStyle name="Separador de milhares 2 3 11" xfId="3025"/>
    <cellStyle name="Separador de milhares 2 3 2" xfId="109"/>
    <cellStyle name="Separador de milhares 2 3 2 10" xfId="3037"/>
    <cellStyle name="Separador de milhares 2 3 2 2" xfId="728"/>
    <cellStyle name="Separador de milhares 2 3 2 2 2" xfId="3113"/>
    <cellStyle name="Separador de milhares 2 3 2 3" xfId="2110"/>
    <cellStyle name="Separador de milhares 2 3 2 3 2" xfId="3239"/>
    <cellStyle name="Separador de milhares 2 3 2 4" xfId="2111"/>
    <cellStyle name="Separador de milhares 2 3 2 4 2" xfId="3240"/>
    <cellStyle name="Separador de milhares 2 3 2 5" xfId="2112"/>
    <cellStyle name="Separador de milhares 2 3 2 5 2" xfId="3241"/>
    <cellStyle name="Separador de milhares 2 3 2 6" xfId="2113"/>
    <cellStyle name="Separador de milhares 2 3 2 6 2" xfId="3242"/>
    <cellStyle name="Separador de milhares 2 3 2 7" xfId="2114"/>
    <cellStyle name="Separador de milhares 2 3 2 7 2" xfId="3243"/>
    <cellStyle name="Separador de milhares 2 3 2 8" xfId="2115"/>
    <cellStyle name="Separador de milhares 2 3 2 8 2" xfId="3244"/>
    <cellStyle name="Separador de milhares 2 3 2 9" xfId="2116"/>
    <cellStyle name="Separador de milhares 2 3 2 9 2" xfId="3245"/>
    <cellStyle name="Separador de milhares 2 3 3" xfId="666"/>
    <cellStyle name="Separador de milhares 2 3 3 2" xfId="3101"/>
    <cellStyle name="Separador de milhares 2 3 4" xfId="2117"/>
    <cellStyle name="Separador de milhares 2 3 4 2" xfId="3246"/>
    <cellStyle name="Separador de milhares 2 3 5" xfId="2118"/>
    <cellStyle name="Separador de milhares 2 3 5 2" xfId="3247"/>
    <cellStyle name="Separador de milhares 2 3 6" xfId="2119"/>
    <cellStyle name="Separador de milhares 2 3 6 2" xfId="3248"/>
    <cellStyle name="Separador de milhares 2 3 7" xfId="2120"/>
    <cellStyle name="Separador de milhares 2 3 7 2" xfId="3249"/>
    <cellStyle name="Separador de milhares 2 3 8" xfId="2121"/>
    <cellStyle name="Separador de milhares 2 3 8 2" xfId="3250"/>
    <cellStyle name="Separador de milhares 2 3 9" xfId="2122"/>
    <cellStyle name="Separador de milhares 2 3 9 2" xfId="3251"/>
    <cellStyle name="Separador de milhares 2 4" xfId="48"/>
    <cellStyle name="Separador de milhares 2 4 10" xfId="3026"/>
    <cellStyle name="Separador de milhares 2 4 2" xfId="694"/>
    <cellStyle name="Separador de milhares 2 4 2 2" xfId="3108"/>
    <cellStyle name="Separador de milhares 2 4 3" xfId="2123"/>
    <cellStyle name="Separador de milhares 2 4 3 2" xfId="2977"/>
    <cellStyle name="Separador de milhares 2 4 3 3" xfId="3252"/>
    <cellStyle name="Separador de milhares 2 4 4" xfId="2124"/>
    <cellStyle name="Separador de milhares 2 4 4 2" xfId="3253"/>
    <cellStyle name="Separador de milhares 2 4 5" xfId="2125"/>
    <cellStyle name="Separador de milhares 2 4 5 2" xfId="3254"/>
    <cellStyle name="Separador de milhares 2 4 6" xfId="2126"/>
    <cellStyle name="Separador de milhares 2 4 6 2" xfId="3255"/>
    <cellStyle name="Separador de milhares 2 4 7" xfId="2127"/>
    <cellStyle name="Separador de milhares 2 4 7 2" xfId="3256"/>
    <cellStyle name="Separador de milhares 2 4 8" xfId="2128"/>
    <cellStyle name="Separador de milhares 2 4 8 2" xfId="3257"/>
    <cellStyle name="Separador de milhares 2 4 9" xfId="2129"/>
    <cellStyle name="Separador de milhares 2 4 9 2" xfId="3258"/>
    <cellStyle name="Separador de milhares 2 5" xfId="664"/>
    <cellStyle name="Separador de milhares 2 5 2" xfId="2978"/>
    <cellStyle name="Separador de milhares 2 5 2 2" xfId="3670"/>
    <cellStyle name="Separador de milhares 2 5 3" xfId="2979"/>
    <cellStyle name="Separador de milhares 2 5 4" xfId="3099"/>
    <cellStyle name="Separador de milhares 2 6" xfId="2130"/>
    <cellStyle name="Separador de milhares 2 6 2" xfId="3259"/>
    <cellStyle name="Separador de milhares 2 7" xfId="2131"/>
    <cellStyle name="Separador de milhares 2 7 2" xfId="3260"/>
    <cellStyle name="Separador de milhares 2 8" xfId="2132"/>
    <cellStyle name="Separador de milhares 2 8 2" xfId="3261"/>
    <cellStyle name="Separador de milhares 2 9" xfId="2133"/>
    <cellStyle name="Separador de milhares 2 9 2" xfId="3262"/>
    <cellStyle name="Separador de milhares 3" xfId="49"/>
    <cellStyle name="Separador de milhares 3 10" xfId="2134"/>
    <cellStyle name="Separador de milhares 3 10 2" xfId="3263"/>
    <cellStyle name="Separador de milhares 3 2" xfId="111"/>
    <cellStyle name="Separador de milhares 3 2 10" xfId="2135"/>
    <cellStyle name="Separador de milhares 3 2 10 2" xfId="3264"/>
    <cellStyle name="Separador de milhares 3 2 11" xfId="2980"/>
    <cellStyle name="Separador de milhares 3 2 11 2" xfId="3671"/>
    <cellStyle name="Separador de milhares 3 2 2" xfId="112"/>
    <cellStyle name="Separador de milhares 3 2 2 2" xfId="850"/>
    <cellStyle name="Separador de milhares 3 2 2 2 2" xfId="3135"/>
    <cellStyle name="Separador de milhares 3 2 2 3" xfId="2981"/>
    <cellStyle name="Separador de milhares 3 2 2 3 2" xfId="3672"/>
    <cellStyle name="Separador de milhares 3 2 3" xfId="327"/>
    <cellStyle name="Separador de milhares 3 2 3 2" xfId="582"/>
    <cellStyle name="Separador de milhares 3 2 3 2 2" xfId="851"/>
    <cellStyle name="Separador de milhares 3 2 3 2 2 2" xfId="3136"/>
    <cellStyle name="Separador de milhares 3 2 3 3" xfId="852"/>
    <cellStyle name="Separador de milhares 3 2 3 3 2" xfId="2136"/>
    <cellStyle name="Separador de milhares 3 2 3 3 2 2" xfId="3265"/>
    <cellStyle name="Separador de milhares 3 2 3 3 3" xfId="3137"/>
    <cellStyle name="Separador de milhares 3 2 4" xfId="583"/>
    <cellStyle name="Separador de milhares 3 2 4 2" xfId="853"/>
    <cellStyle name="Separador de milhares 3 2 4 2 2" xfId="2138"/>
    <cellStyle name="Separador de milhares 3 2 4 2 2 2" xfId="3267"/>
    <cellStyle name="Separador de milhares 3 2 4 2 3" xfId="3138"/>
    <cellStyle name="Separador de milhares 3 2 4 3" xfId="2139"/>
    <cellStyle name="Separador de milhares 3 2 4 3 2" xfId="3268"/>
    <cellStyle name="Separador de milhares 3 2 4 4" xfId="2140"/>
    <cellStyle name="Separador de milhares 3 2 4 4 2" xfId="3269"/>
    <cellStyle name="Separador de milhares 3 2 4 5" xfId="2141"/>
    <cellStyle name="Separador de milhares 3 2 4 5 2" xfId="3270"/>
    <cellStyle name="Separador de milhares 3 2 4 6" xfId="2137"/>
    <cellStyle name="Separador de milhares 3 2 4 6 2" xfId="3266"/>
    <cellStyle name="Separador de milhares 3 2 5" xfId="584"/>
    <cellStyle name="Separador de milhares 3 2 5 2" xfId="854"/>
    <cellStyle name="Separador de milhares 3 2 5 2 2" xfId="2143"/>
    <cellStyle name="Separador de milhares 3 2 5 2 2 2" xfId="3272"/>
    <cellStyle name="Separador de milhares 3 2 5 2 3" xfId="3139"/>
    <cellStyle name="Separador de milhares 3 2 5 3" xfId="2144"/>
    <cellStyle name="Separador de milhares 3 2 5 3 2" xfId="3273"/>
    <cellStyle name="Separador de milhares 3 2 5 4" xfId="2145"/>
    <cellStyle name="Separador de milhares 3 2 5 4 2" xfId="3274"/>
    <cellStyle name="Separador de milhares 3 2 5 5" xfId="2142"/>
    <cellStyle name="Separador de milhares 3 2 5 5 2" xfId="3271"/>
    <cellStyle name="Separador de milhares 3 2 6" xfId="855"/>
    <cellStyle name="Separador de milhares 3 2 6 2" xfId="1078"/>
    <cellStyle name="Separador de milhares 3 2 6 2 2" xfId="3210"/>
    <cellStyle name="Separador de milhares 3 2 6 3" xfId="2146"/>
    <cellStyle name="Separador de milhares 3 2 6 3 2" xfId="3275"/>
    <cellStyle name="Separador de milhares 3 2 6 4" xfId="3140"/>
    <cellStyle name="Separador de milhares 3 2 7" xfId="1079"/>
    <cellStyle name="Separador de milhares 3 2 7 2" xfId="2148"/>
    <cellStyle name="Separador de milhares 3 2 7 2 2" xfId="3277"/>
    <cellStyle name="Separador de milhares 3 2 7 3" xfId="2147"/>
    <cellStyle name="Separador de milhares 3 2 7 3 2" xfId="3276"/>
    <cellStyle name="Separador de milhares 3 2 7 4" xfId="3211"/>
    <cellStyle name="Separador de milhares 3 2 8" xfId="2149"/>
    <cellStyle name="Separador de milhares 3 2 8 2" xfId="2150"/>
    <cellStyle name="Separador de milhares 3 2 8 2 2" xfId="3279"/>
    <cellStyle name="Separador de milhares 3 2 8 3" xfId="3278"/>
    <cellStyle name="Separador de milhares 3 2 9" xfId="2151"/>
    <cellStyle name="Separador de milhares 3 2 9 2" xfId="2152"/>
    <cellStyle name="Separador de milhares 3 2 9 2 2" xfId="3281"/>
    <cellStyle name="Separador de milhares 3 2 9 3" xfId="3280"/>
    <cellStyle name="Separador de milhares 3 3" xfId="113"/>
    <cellStyle name="Separador de milhares 3 3 2" xfId="328"/>
    <cellStyle name="Separador de milhares 3 3 2 2" xfId="585"/>
    <cellStyle name="Separador de milhares 3 3 2 2 2" xfId="856"/>
    <cellStyle name="Separador de milhares 3 3 2 2 2 2" xfId="3141"/>
    <cellStyle name="Separador de milhares 3 3 2 3" xfId="857"/>
    <cellStyle name="Separador de milhares 3 3 2 3 2" xfId="1080"/>
    <cellStyle name="Separador de milhares 3 3 2 3 2 2" xfId="2153"/>
    <cellStyle name="Separador de milhares 3 3 2 3 2 2 2" xfId="3282"/>
    <cellStyle name="Separador de milhares 3 3 2 3 2 3" xfId="3212"/>
    <cellStyle name="Separador de milhares 3 3 2 3 3" xfId="3142"/>
    <cellStyle name="Separador de milhares 3 3 3" xfId="858"/>
    <cellStyle name="Separador de milhares 3 3 3 2" xfId="2155"/>
    <cellStyle name="Separador de milhares 3 3 3 2 2" xfId="3284"/>
    <cellStyle name="Separador de milhares 3 3 3 3" xfId="2154"/>
    <cellStyle name="Separador de milhares 3 3 3 3 2" xfId="3283"/>
    <cellStyle name="Separador de milhares 3 3 3 4" xfId="3143"/>
    <cellStyle name="Separador de milhares 3 3 4" xfId="2982"/>
    <cellStyle name="Separador de milhares 3 4" xfId="114"/>
    <cellStyle name="Separador de milhares 3 4 2" xfId="859"/>
    <cellStyle name="Separador de milhares 3 4 2 2" xfId="3144"/>
    <cellStyle name="Separador de milhares 3 5" xfId="110"/>
    <cellStyle name="Separador de milhares 3 5 2" xfId="860"/>
    <cellStyle name="Separador de milhares 3 5 2 2" xfId="3145"/>
    <cellStyle name="Separador de milhares 3 5 3" xfId="2983"/>
    <cellStyle name="Separador de milhares 3 6" xfId="586"/>
    <cellStyle name="Separador de milhares 3 6 2" xfId="587"/>
    <cellStyle name="Separador de milhares 3 6 2 2" xfId="861"/>
    <cellStyle name="Separador de milhares 3 6 2 2 2" xfId="3146"/>
    <cellStyle name="Separador de milhares 3 6 3" xfId="862"/>
    <cellStyle name="Separador de milhares 3 6 3 2" xfId="3147"/>
    <cellStyle name="Separador de milhares 3 7" xfId="588"/>
    <cellStyle name="Separador de milhares 3 7 2" xfId="863"/>
    <cellStyle name="Separador de milhares 3 7 2 2" xfId="2156"/>
    <cellStyle name="Separador de milhares 3 7 2 2 2" xfId="3285"/>
    <cellStyle name="Separador de milhares 3 7 2 3" xfId="3148"/>
    <cellStyle name="Separador de milhares 3 8" xfId="864"/>
    <cellStyle name="Separador de milhares 3 8 2" xfId="1081"/>
    <cellStyle name="Separador de milhares 3 8 2 2" xfId="2158"/>
    <cellStyle name="Separador de milhares 3 8 2 2 2" xfId="3287"/>
    <cellStyle name="Separador de milhares 3 8 2 3" xfId="3213"/>
    <cellStyle name="Separador de milhares 3 8 3" xfId="2157"/>
    <cellStyle name="Separador de milhares 3 8 3 2" xfId="3286"/>
    <cellStyle name="Separador de milhares 3 8 4" xfId="3149"/>
    <cellStyle name="Separador de milhares 3 9" xfId="2159"/>
    <cellStyle name="Separador de milhares 3 9 2" xfId="2160"/>
    <cellStyle name="Separador de milhares 3 9 2 2" xfId="3289"/>
    <cellStyle name="Separador de milhares 3 9 3" xfId="3288"/>
    <cellStyle name="Separador de milhares 4" xfId="329"/>
    <cellStyle name="Separador de milhares 4 2" xfId="991"/>
    <cellStyle name="Separador de milhares 4 2 2" xfId="2985"/>
    <cellStyle name="Separador de milhares 4 2 2 2" xfId="3674"/>
    <cellStyle name="Separador de milhares 4 2 3" xfId="2984"/>
    <cellStyle name="Separador de milhares 4 2 3 2" xfId="3673"/>
    <cellStyle name="Separador de milhares 4 3" xfId="992"/>
    <cellStyle name="Separador de milhares 4 3 2" xfId="2986"/>
    <cellStyle name="Separador de milhares 4 3 2 2" xfId="3675"/>
    <cellStyle name="Separador de milhares 4 3 3" xfId="3209"/>
    <cellStyle name="Separador de milhares 5" xfId="2987"/>
    <cellStyle name="Separador de milhares 5 2" xfId="2988"/>
    <cellStyle name="Separador de milhares 5 3" xfId="3676"/>
    <cellStyle name="Separador de milhares 6" xfId="2989"/>
    <cellStyle name="Separador de milhares 7" xfId="2990"/>
    <cellStyle name="Separador de milhares 7 2" xfId="2991"/>
    <cellStyle name="Separador de milhares 7 2 2" xfId="3678"/>
    <cellStyle name="Separador de milhares 7 3" xfId="2992"/>
    <cellStyle name="Separador de milhares 7 3 2" xfId="3679"/>
    <cellStyle name="Separador de milhares 7 4" xfId="2993"/>
    <cellStyle name="Separador de milhares 7 4 2" xfId="3680"/>
    <cellStyle name="Separador de milhares 7 5" xfId="2994"/>
    <cellStyle name="Separador de milhares 7 5 2" xfId="3681"/>
    <cellStyle name="Separador de milhares 7 6" xfId="2995"/>
    <cellStyle name="Separador de milhares 7 6 2" xfId="3682"/>
    <cellStyle name="Separador de milhares 7 7" xfId="2996"/>
    <cellStyle name="Separador de milhares 7 7 2" xfId="3683"/>
    <cellStyle name="Separador de milhares 7 8" xfId="3677"/>
    <cellStyle name="Separador de milhares 8" xfId="2997"/>
    <cellStyle name="Sepavador de milhares [0]_Pasta2" xfId="330"/>
    <cellStyle name="Standard_RP100_01 (metr.)" xfId="331"/>
    <cellStyle name="sub-total" xfId="2998"/>
    <cellStyle name="sub-total 2" xfId="3684"/>
    <cellStyle name="Texto de Aviso 2" xfId="420"/>
    <cellStyle name="Texto de Aviso 2 2" xfId="2999"/>
    <cellStyle name="Texto Explicativo 2" xfId="421"/>
    <cellStyle name="Texto Explicativo 2 2" xfId="3000"/>
    <cellStyle name="Title" xfId="422"/>
    <cellStyle name="Título 1 1" xfId="3001"/>
    <cellStyle name="Título 1 2" xfId="423"/>
    <cellStyle name="Título 1 2 2" xfId="3002"/>
    <cellStyle name="Título 2 2" xfId="424"/>
    <cellStyle name="Título 2 2 2" xfId="3003"/>
    <cellStyle name="Título 3 2" xfId="425"/>
    <cellStyle name="Título 3 2 2" xfId="3004"/>
    <cellStyle name="Título 4 2" xfId="426"/>
    <cellStyle name="Título 4 2 2" xfId="3005"/>
    <cellStyle name="Título 5" xfId="427"/>
    <cellStyle name="Título 5 2" xfId="3006"/>
    <cellStyle name="Titulo1" xfId="332"/>
    <cellStyle name="Titulo2" xfId="333"/>
    <cellStyle name="Total 2" xfId="428"/>
    <cellStyle name="Total 2 2" xfId="3007"/>
    <cellStyle name="Vírgula" xfId="634" builtinId="3"/>
    <cellStyle name="Vírgula 10" xfId="334"/>
    <cellStyle name="Vírgula 10 2" xfId="335"/>
    <cellStyle name="Vírgula 10 2 2" xfId="589"/>
    <cellStyle name="Vírgula 10 2 2 2" xfId="865"/>
    <cellStyle name="Vírgula 10 2 2 2 2" xfId="3150"/>
    <cellStyle name="Vírgula 10 2 2 3" xfId="3060"/>
    <cellStyle name="Vírgula 10 2 3" xfId="866"/>
    <cellStyle name="Vírgula 10 2 3 2" xfId="2165"/>
    <cellStyle name="Vírgula 10 2 3 2 2" xfId="3294"/>
    <cellStyle name="Vírgula 10 2 3 3" xfId="2164"/>
    <cellStyle name="Vírgula 10 2 3 3 2" xfId="3293"/>
    <cellStyle name="Vírgula 10 2 3 4" xfId="3151"/>
    <cellStyle name="Vírgula 10 2 4" xfId="2166"/>
    <cellStyle name="Vírgula 10 2 4 2" xfId="3295"/>
    <cellStyle name="Vírgula 10 2 5" xfId="3046"/>
    <cellStyle name="Vírgula 10 3" xfId="590"/>
    <cellStyle name="Vírgula 10 3 2" xfId="867"/>
    <cellStyle name="Vírgula 10 3 2 2" xfId="3152"/>
    <cellStyle name="Vírgula 10 3 3" xfId="3061"/>
    <cellStyle name="Vírgula 10 4" xfId="868"/>
    <cellStyle name="Vírgula 10 4 2" xfId="2169"/>
    <cellStyle name="Vírgula 10 4 2 2" xfId="3298"/>
    <cellStyle name="Vírgula 10 4 3" xfId="2168"/>
    <cellStyle name="Vírgula 10 4 3 2" xfId="3297"/>
    <cellStyle name="Vírgula 10 4 4" xfId="3153"/>
    <cellStyle name="Vírgula 10 5" xfId="2170"/>
    <cellStyle name="Vírgula 10 5 2" xfId="3299"/>
    <cellStyle name="Vírgula 10 6" xfId="2171"/>
    <cellStyle name="Vírgula 10 6 2" xfId="3300"/>
    <cellStyle name="Vírgula 10 7" xfId="2172"/>
    <cellStyle name="Vírgula 10 7 2" xfId="3301"/>
    <cellStyle name="Vírgula 10 8" xfId="2163"/>
    <cellStyle name="Vírgula 10 8 2" xfId="3292"/>
    <cellStyle name="Vírgula 10 9" xfId="3045"/>
    <cellStyle name="Vírgula 11" xfId="336"/>
    <cellStyle name="Vírgula 11 2" xfId="780"/>
    <cellStyle name="Vírgula 11 3" xfId="2173"/>
    <cellStyle name="Vírgula 11 3 2" xfId="3302"/>
    <cellStyle name="Vírgula 12" xfId="337"/>
    <cellStyle name="Vírgula 12 2" xfId="869"/>
    <cellStyle name="Vírgula 12 2 2" xfId="3154"/>
    <cellStyle name="Vírgula 13" xfId="993"/>
    <cellStyle name="Vírgula 13 2" xfId="1082"/>
    <cellStyle name="Vírgula 13 2 2" xfId="3214"/>
    <cellStyle name="Vírgula 13 3" xfId="2174"/>
    <cellStyle name="Vírgula 13 3 2" xfId="3303"/>
    <cellStyle name="Vírgula 14" xfId="1083"/>
    <cellStyle name="Vírgula 14 2" xfId="2175"/>
    <cellStyle name="Vírgula 14 2 2" xfId="3304"/>
    <cellStyle name="Vírgula 14 3" xfId="3215"/>
    <cellStyle name="Vírgula 15" xfId="2176"/>
    <cellStyle name="Vírgula 15 2" xfId="3305"/>
    <cellStyle name="Vírgula 16" xfId="2177"/>
    <cellStyle name="Vírgula 16 2" xfId="3306"/>
    <cellStyle name="Vírgula 17" xfId="3095"/>
    <cellStyle name="Vírgula 2" xfId="50"/>
    <cellStyle name="Vírgula 2 10" xfId="641"/>
    <cellStyle name="Vírgula 2 10 2" xfId="3097"/>
    <cellStyle name="Vírgula 2 11" xfId="2178"/>
    <cellStyle name="Vírgula 2 11 2" xfId="3307"/>
    <cellStyle name="Vírgula 2 2" xfId="51"/>
    <cellStyle name="Vírgula 2 2 10" xfId="643"/>
    <cellStyle name="Vírgula 2 2 10 2" xfId="3098"/>
    <cellStyle name="Vírgula 2 2 2" xfId="52"/>
    <cellStyle name="Vírgula 2 2 2 10" xfId="2180"/>
    <cellStyle name="Vírgula 2 2 2 10 2" xfId="3309"/>
    <cellStyle name="Vírgula 2 2 2 2" xfId="73"/>
    <cellStyle name="Vírgula 2 2 2 2 2" xfId="637"/>
    <cellStyle name="Vírgula 2 2 2 2 2 2" xfId="3096"/>
    <cellStyle name="Vírgula 2 2 2 2 3" xfId="870"/>
    <cellStyle name="Vírgula 2 2 2 2 3 2" xfId="2181"/>
    <cellStyle name="Vírgula 2 2 2 2 3 2 2" xfId="3310"/>
    <cellStyle name="Vírgula 2 2 2 2 3 3" xfId="3155"/>
    <cellStyle name="Vírgula 2 2 2 2 4" xfId="2182"/>
    <cellStyle name="Vírgula 2 2 2 2 4 2" xfId="3311"/>
    <cellStyle name="Vírgula 2 2 2 2 5" xfId="2183"/>
    <cellStyle name="Vírgula 2 2 2 2 5 2" xfId="3312"/>
    <cellStyle name="Vírgula 2 2 2 2 6" xfId="2184"/>
    <cellStyle name="Vírgula 2 2 2 2 6 2" xfId="3313"/>
    <cellStyle name="Vírgula 2 2 2 2 7" xfId="2185"/>
    <cellStyle name="Vírgula 2 2 2 2 7 2" xfId="3314"/>
    <cellStyle name="Vírgula 2 2 2 2 8" xfId="2186"/>
    <cellStyle name="Vírgula 2 2 2 2 8 2" xfId="3315"/>
    <cellStyle name="Vírgula 2 2 2 2 9" xfId="2187"/>
    <cellStyle name="Vírgula 2 2 2 2 9 2" xfId="3316"/>
    <cellStyle name="Vírgula 2 2 2 3" xfId="871"/>
    <cellStyle name="Vírgula 2 2 2 3 2" xfId="1084"/>
    <cellStyle name="Vírgula 2 2 2 3 2 2" xfId="3216"/>
    <cellStyle name="Vírgula 2 2 2 3 3" xfId="3156"/>
    <cellStyle name="Vírgula 2 2 2 4" xfId="2188"/>
    <cellStyle name="Vírgula 2 2 2 4 2" xfId="3317"/>
    <cellStyle name="Vírgula 2 2 2 5" xfId="2189"/>
    <cellStyle name="Vírgula 2 2 2 5 2" xfId="3318"/>
    <cellStyle name="Vírgula 2 2 2 6" xfId="2190"/>
    <cellStyle name="Vírgula 2 2 2 6 2" xfId="3319"/>
    <cellStyle name="Vírgula 2 2 2 7" xfId="2191"/>
    <cellStyle name="Vírgula 2 2 2 7 2" xfId="3320"/>
    <cellStyle name="Vírgula 2 2 2 8" xfId="2192"/>
    <cellStyle name="Vírgula 2 2 2 8 2" xfId="3321"/>
    <cellStyle name="Vírgula 2 2 2 9" xfId="2193"/>
    <cellStyle name="Vírgula 2 2 2 9 2" xfId="3322"/>
    <cellStyle name="Vírgula 2 2 3" xfId="872"/>
    <cellStyle name="Vírgula 2 2 3 2" xfId="2194"/>
    <cellStyle name="Vírgula 2 2 3 2 2" xfId="3323"/>
    <cellStyle name="Vírgula 2 2 3 3" xfId="3008"/>
    <cellStyle name="Vírgula 2 2 3 4" xfId="3157"/>
    <cellStyle name="Vírgula 2 2 4" xfId="2195"/>
    <cellStyle name="Vírgula 2 2 4 2" xfId="3324"/>
    <cellStyle name="Vírgula 2 2 5" xfId="2196"/>
    <cellStyle name="Vírgula 2 2 5 2" xfId="3325"/>
    <cellStyle name="Vírgula 2 2 6" xfId="2197"/>
    <cellStyle name="Vírgula 2 2 6 2" xfId="3326"/>
    <cellStyle name="Vírgula 2 2 7" xfId="2198"/>
    <cellStyle name="Vírgula 2 2 7 2" xfId="3327"/>
    <cellStyle name="Vírgula 2 2 8" xfId="2199"/>
    <cellStyle name="Vírgula 2 2 8 2" xfId="3328"/>
    <cellStyle name="Vírgula 2 2 9" xfId="2200"/>
    <cellStyle name="Vírgula 2 2 9 2" xfId="3329"/>
    <cellStyle name="Vírgula 2 3" xfId="53"/>
    <cellStyle name="Vírgula 2 3 2" xfId="338"/>
    <cellStyle name="Vírgula 2 3 2 2" xfId="781"/>
    <cellStyle name="Vírgula 2 3 2 2 2" xfId="3120"/>
    <cellStyle name="Vírgula 2 3 2 3" xfId="3009"/>
    <cellStyle name="Vírgula 2 3 2 4" xfId="3047"/>
    <cellStyle name="Vírgula 2 3 3" xfId="668"/>
    <cellStyle name="Vírgula 2 3 3 2" xfId="3102"/>
    <cellStyle name="Vírgula 2 3 4" xfId="873"/>
    <cellStyle name="Vírgula 2 3 4 2" xfId="2201"/>
    <cellStyle name="Vírgula 2 3 4 2 2" xfId="3330"/>
    <cellStyle name="Vírgula 2 3 4 3" xfId="3158"/>
    <cellStyle name="Vírgula 2 3 5" xfId="2202"/>
    <cellStyle name="Vírgula 2 3 5 2" xfId="3331"/>
    <cellStyle name="Vírgula 2 3 6" xfId="2203"/>
    <cellStyle name="Vírgula 2 3 6 2" xfId="3332"/>
    <cellStyle name="Vírgula 2 3 7" xfId="2204"/>
    <cellStyle name="Vírgula 2 3 7 2" xfId="3333"/>
    <cellStyle name="Vírgula 2 3 8" xfId="2205"/>
    <cellStyle name="Vírgula 2 3 8 2" xfId="3334"/>
    <cellStyle name="Vírgula 2 3 9" xfId="2206"/>
    <cellStyle name="Vírgula 2 3 9 2" xfId="3335"/>
    <cellStyle name="Vírgula 2 4" xfId="339"/>
    <cellStyle name="Vírgula 2 4 2" xfId="782"/>
    <cellStyle name="Vírgula 2 4 2 2" xfId="3121"/>
    <cellStyle name="Vírgula 2 4 3" xfId="3010"/>
    <cellStyle name="Vírgula 2 4 3 2" xfId="3685"/>
    <cellStyle name="Vírgula 2 4 4" xfId="3048"/>
    <cellStyle name="Vírgula 2 5" xfId="340"/>
    <cellStyle name="Vírgula 2 5 2" xfId="874"/>
    <cellStyle name="Vírgula 2 5 2 2" xfId="2209"/>
    <cellStyle name="Vírgula 2 5 2 2 2" xfId="3338"/>
    <cellStyle name="Vírgula 2 5 2 3" xfId="3159"/>
    <cellStyle name="Vírgula 2 5 3" xfId="2210"/>
    <cellStyle name="Vírgula 2 5 3 2" xfId="3339"/>
    <cellStyle name="Vírgula 2 5 4" xfId="2211"/>
    <cellStyle name="Vírgula 2 5 4 2" xfId="3340"/>
    <cellStyle name="Vírgula 2 5 5" xfId="2208"/>
    <cellStyle name="Vírgula 2 5 5 2" xfId="3337"/>
    <cellStyle name="Vírgula 2 6" xfId="875"/>
    <cellStyle name="Vírgula 2 6 2" xfId="2212"/>
    <cellStyle name="Vírgula 2 6 2 2" xfId="3341"/>
    <cellStyle name="Vírgula 2 6 3" xfId="3160"/>
    <cellStyle name="Vírgula 2 7" xfId="2213"/>
    <cellStyle name="Vírgula 2 7 2" xfId="3342"/>
    <cellStyle name="Vírgula 2 8" xfId="2214"/>
    <cellStyle name="Vírgula 2 8 2" xfId="3343"/>
    <cellStyle name="Vírgula 2 9" xfId="2215"/>
    <cellStyle name="Vírgula 2 9 2" xfId="3344"/>
    <cellStyle name="Vírgula 3" xfId="54"/>
    <cellStyle name="Vírgula 3 10" xfId="2216"/>
    <cellStyle name="Vírgula 3 10 2" xfId="3345"/>
    <cellStyle name="Vírgula 3 11" xfId="2217"/>
    <cellStyle name="Vírgula 3 11 2" xfId="3346"/>
    <cellStyle name="Vírgula 3 12" xfId="2218"/>
    <cellStyle name="Vírgula 3 12 2" xfId="3347"/>
    <cellStyle name="Vírgula 3 13" xfId="3027"/>
    <cellStyle name="Vírgula 3 2" xfId="55"/>
    <cellStyle name="Vírgula 3 2 10" xfId="2219"/>
    <cellStyle name="Vírgula 3 2 10 2" xfId="3348"/>
    <cellStyle name="Vírgula 3 2 11" xfId="2220"/>
    <cellStyle name="Vírgula 3 2 11 2" xfId="3349"/>
    <cellStyle name="Vírgula 3 2 12" xfId="3028"/>
    <cellStyle name="Vírgula 3 2 2" xfId="56"/>
    <cellStyle name="Vírgula 3 2 2 10" xfId="3029"/>
    <cellStyle name="Vírgula 3 2 2 2" xfId="695"/>
    <cellStyle name="Vírgula 3 2 2 2 2" xfId="3109"/>
    <cellStyle name="Vírgula 3 2 2 3" xfId="2221"/>
    <cellStyle name="Vírgula 3 2 2 3 2" xfId="3350"/>
    <cellStyle name="Vírgula 3 2 2 4" xfId="2222"/>
    <cellStyle name="Vírgula 3 2 2 4 2" xfId="3351"/>
    <cellStyle name="Vírgula 3 2 2 5" xfId="2223"/>
    <cellStyle name="Vírgula 3 2 2 5 2" xfId="3352"/>
    <cellStyle name="Vírgula 3 2 2 6" xfId="2224"/>
    <cellStyle name="Vírgula 3 2 2 6 2" xfId="3353"/>
    <cellStyle name="Vírgula 3 2 2 7" xfId="2225"/>
    <cellStyle name="Vírgula 3 2 2 7 2" xfId="3354"/>
    <cellStyle name="Vírgula 3 2 2 8" xfId="2226"/>
    <cellStyle name="Vírgula 3 2 2 8 2" xfId="3355"/>
    <cellStyle name="Vírgula 3 2 2 9" xfId="2227"/>
    <cellStyle name="Vírgula 3 2 2 9 2" xfId="3356"/>
    <cellStyle name="Vírgula 3 2 3" xfId="115"/>
    <cellStyle name="Vírgula 3 2 3 10" xfId="3038"/>
    <cellStyle name="Vírgula 3 2 3 2" xfId="729"/>
    <cellStyle name="Vírgula 3 2 3 2 2" xfId="3114"/>
    <cellStyle name="Vírgula 3 2 3 3" xfId="2228"/>
    <cellStyle name="Vírgula 3 2 3 3 2" xfId="3357"/>
    <cellStyle name="Vírgula 3 2 3 4" xfId="2229"/>
    <cellStyle name="Vírgula 3 2 3 4 2" xfId="3358"/>
    <cellStyle name="Vírgula 3 2 3 5" xfId="2230"/>
    <cellStyle name="Vírgula 3 2 3 5 2" xfId="3359"/>
    <cellStyle name="Vírgula 3 2 3 6" xfId="2231"/>
    <cellStyle name="Vírgula 3 2 3 6 2" xfId="3360"/>
    <cellStyle name="Vírgula 3 2 3 7" xfId="2232"/>
    <cellStyle name="Vírgula 3 2 3 7 2" xfId="3361"/>
    <cellStyle name="Vírgula 3 2 3 8" xfId="2233"/>
    <cellStyle name="Vírgula 3 2 3 8 2" xfId="3362"/>
    <cellStyle name="Vírgula 3 2 3 9" xfId="2234"/>
    <cellStyle name="Vírgula 3 2 3 9 2" xfId="3363"/>
    <cellStyle name="Vírgula 3 2 4" xfId="670"/>
    <cellStyle name="Vírgula 3 2 4 2" xfId="3104"/>
    <cellStyle name="Vírgula 3 2 5" xfId="2235"/>
    <cellStyle name="Vírgula 3 2 5 2" xfId="3364"/>
    <cellStyle name="Vírgula 3 2 6" xfId="2236"/>
    <cellStyle name="Vírgula 3 2 6 2" xfId="3365"/>
    <cellStyle name="Vírgula 3 2 7" xfId="2237"/>
    <cellStyle name="Vírgula 3 2 7 2" xfId="3366"/>
    <cellStyle name="Vírgula 3 2 8" xfId="2238"/>
    <cellStyle name="Vírgula 3 2 8 2" xfId="3367"/>
    <cellStyle name="Vírgula 3 2 9" xfId="2239"/>
    <cellStyle name="Vírgula 3 2 9 2" xfId="3368"/>
    <cellStyle name="Vírgula 3 3" xfId="57"/>
    <cellStyle name="Vírgula 3 3 10" xfId="3030"/>
    <cellStyle name="Vírgula 3 3 2" xfId="696"/>
    <cellStyle name="Vírgula 3 3 2 2" xfId="3110"/>
    <cellStyle name="Vírgula 3 3 3" xfId="2240"/>
    <cellStyle name="Vírgula 3 3 3 2" xfId="3011"/>
    <cellStyle name="Vírgula 3 3 3 2 2" xfId="3686"/>
    <cellStyle name="Vírgula 3 3 3 3" xfId="3369"/>
    <cellStyle name="Vírgula 3 3 4" xfId="2241"/>
    <cellStyle name="Vírgula 3 3 4 2" xfId="3370"/>
    <cellStyle name="Vírgula 3 3 5" xfId="2242"/>
    <cellStyle name="Vírgula 3 3 5 2" xfId="3371"/>
    <cellStyle name="Vírgula 3 3 6" xfId="2243"/>
    <cellStyle name="Vírgula 3 3 6 2" xfId="3372"/>
    <cellStyle name="Vírgula 3 3 7" xfId="2244"/>
    <cellStyle name="Vírgula 3 3 7 2" xfId="3373"/>
    <cellStyle name="Vírgula 3 3 8" xfId="2245"/>
    <cellStyle name="Vírgula 3 3 8 2" xfId="3374"/>
    <cellStyle name="Vírgula 3 3 9" xfId="2246"/>
    <cellStyle name="Vírgula 3 3 9 2" xfId="3375"/>
    <cellStyle name="Vírgula 3 4" xfId="116"/>
    <cellStyle name="Vírgula 3 4 10" xfId="3039"/>
    <cellStyle name="Vírgula 3 4 2" xfId="730"/>
    <cellStyle name="Vírgula 3 4 2 2" xfId="3115"/>
    <cellStyle name="Vírgula 3 4 3" xfId="2247"/>
    <cellStyle name="Vírgula 3 4 3 2" xfId="3376"/>
    <cellStyle name="Vírgula 3 4 4" xfId="2248"/>
    <cellStyle name="Vírgula 3 4 4 2" xfId="3377"/>
    <cellStyle name="Vírgula 3 4 5" xfId="2249"/>
    <cellStyle name="Vírgula 3 4 5 2" xfId="3378"/>
    <cellStyle name="Vírgula 3 4 6" xfId="2250"/>
    <cellStyle name="Vírgula 3 4 6 2" xfId="3379"/>
    <cellStyle name="Vírgula 3 4 7" xfId="2251"/>
    <cellStyle name="Vírgula 3 4 7 2" xfId="3380"/>
    <cellStyle name="Vírgula 3 4 8" xfId="2252"/>
    <cellStyle name="Vírgula 3 4 8 2" xfId="3381"/>
    <cellStyle name="Vírgula 3 4 9" xfId="2253"/>
    <cellStyle name="Vírgula 3 4 9 2" xfId="3382"/>
    <cellStyle name="Vírgula 3 5" xfId="669"/>
    <cellStyle name="Vírgula 3 5 2" xfId="3103"/>
    <cellStyle name="Vírgula 3 6" xfId="2254"/>
    <cellStyle name="Vírgula 3 6 2" xfId="3383"/>
    <cellStyle name="Vírgula 3 7" xfId="2255"/>
    <cellStyle name="Vírgula 3 7 2" xfId="3384"/>
    <cellStyle name="Vírgula 3 8" xfId="2256"/>
    <cellStyle name="Vírgula 3 8 2" xfId="3385"/>
    <cellStyle name="Vírgula 3 9" xfId="2257"/>
    <cellStyle name="Vírgula 3 9 2" xfId="3386"/>
    <cellStyle name="Vírgula 4" xfId="58"/>
    <cellStyle name="Vírgula 4 10" xfId="2258"/>
    <cellStyle name="Vírgula 4 10 2" xfId="3387"/>
    <cellStyle name="Vírgula 4 11" xfId="2259"/>
    <cellStyle name="Vírgula 4 11 2" xfId="3388"/>
    <cellStyle name="Vírgula 4 12" xfId="2260"/>
    <cellStyle name="Vírgula 4 12 2" xfId="3389"/>
    <cellStyle name="Vírgula 4 13" xfId="3031"/>
    <cellStyle name="Vírgula 4 2" xfId="59"/>
    <cellStyle name="Vírgula 4 2 10" xfId="2261"/>
    <cellStyle name="Vírgula 4 2 10 2" xfId="3390"/>
    <cellStyle name="Vírgula 4 2 11" xfId="3032"/>
    <cellStyle name="Vírgula 4 2 2" xfId="60"/>
    <cellStyle name="Vírgula 4 2 2 10" xfId="3033"/>
    <cellStyle name="Vírgula 4 2 2 2" xfId="673"/>
    <cellStyle name="Vírgula 4 2 2 2 2" xfId="3107"/>
    <cellStyle name="Vírgula 4 2 2 3" xfId="2262"/>
    <cellStyle name="Vírgula 4 2 2 3 2" xfId="3391"/>
    <cellStyle name="Vírgula 4 2 2 4" xfId="2263"/>
    <cellStyle name="Vírgula 4 2 2 4 2" xfId="3392"/>
    <cellStyle name="Vírgula 4 2 2 5" xfId="2264"/>
    <cellStyle name="Vírgula 4 2 2 5 2" xfId="3393"/>
    <cellStyle name="Vírgula 4 2 2 6" xfId="2265"/>
    <cellStyle name="Vírgula 4 2 2 6 2" xfId="3394"/>
    <cellStyle name="Vírgula 4 2 2 7" xfId="2266"/>
    <cellStyle name="Vírgula 4 2 2 7 2" xfId="3395"/>
    <cellStyle name="Vírgula 4 2 2 8" xfId="2267"/>
    <cellStyle name="Vírgula 4 2 2 8 2" xfId="3396"/>
    <cellStyle name="Vírgula 4 2 2 9" xfId="2268"/>
    <cellStyle name="Vírgula 4 2 2 9 2" xfId="3397"/>
    <cellStyle name="Vírgula 4 2 3" xfId="672"/>
    <cellStyle name="Vírgula 4 2 3 2" xfId="3012"/>
    <cellStyle name="Vírgula 4 2 3 2 2" xfId="3687"/>
    <cellStyle name="Vírgula 4 2 3 3" xfId="3106"/>
    <cellStyle name="Vírgula 4 2 4" xfId="2269"/>
    <cellStyle name="Vírgula 4 2 4 2" xfId="3398"/>
    <cellStyle name="Vírgula 4 2 5" xfId="2270"/>
    <cellStyle name="Vírgula 4 2 5 2" xfId="3399"/>
    <cellStyle name="Vírgula 4 2 6" xfId="2271"/>
    <cellStyle name="Vírgula 4 2 6 2" xfId="3400"/>
    <cellStyle name="Vírgula 4 2 7" xfId="2272"/>
    <cellStyle name="Vírgula 4 2 7 2" xfId="3401"/>
    <cellStyle name="Vírgula 4 2 8" xfId="2273"/>
    <cellStyle name="Vírgula 4 2 8 2" xfId="3402"/>
    <cellStyle name="Vírgula 4 2 9" xfId="2274"/>
    <cellStyle name="Vírgula 4 2 9 2" xfId="3403"/>
    <cellStyle name="Vírgula 4 3" xfId="61"/>
    <cellStyle name="Vírgula 4 3 10" xfId="3034"/>
    <cellStyle name="Vírgula 4 3 2" xfId="697"/>
    <cellStyle name="Vírgula 4 3 2 2" xfId="3111"/>
    <cellStyle name="Vírgula 4 3 3" xfId="2276"/>
    <cellStyle name="Vírgula 4 3 3 2" xfId="3405"/>
    <cellStyle name="Vírgula 4 3 4" xfId="2277"/>
    <cellStyle name="Vírgula 4 3 4 2" xfId="3406"/>
    <cellStyle name="Vírgula 4 3 5" xfId="2278"/>
    <cellStyle name="Vírgula 4 3 5 2" xfId="3407"/>
    <cellStyle name="Vírgula 4 3 6" xfId="2279"/>
    <cellStyle name="Vírgula 4 3 6 2" xfId="3408"/>
    <cellStyle name="Vírgula 4 3 7" xfId="2280"/>
    <cellStyle name="Vírgula 4 3 7 2" xfId="3409"/>
    <cellStyle name="Vírgula 4 3 8" xfId="2281"/>
    <cellStyle name="Vírgula 4 3 8 2" xfId="3410"/>
    <cellStyle name="Vírgula 4 3 9" xfId="2282"/>
    <cellStyle name="Vírgula 4 3 9 2" xfId="3411"/>
    <cellStyle name="Vírgula 4 4" xfId="341"/>
    <cellStyle name="Vírgula 4 4 10" xfId="2284"/>
    <cellStyle name="Vírgula 4 4 10 2" xfId="3413"/>
    <cellStyle name="Vírgula 4 4 11" xfId="2285"/>
    <cellStyle name="Vírgula 4 4 11 2" xfId="3414"/>
    <cellStyle name="Vírgula 4 4 12" xfId="2283"/>
    <cellStyle name="Vírgula 4 4 12 2" xfId="3412"/>
    <cellStyle name="Vírgula 4 4 2" xfId="591"/>
    <cellStyle name="Vírgula 4 4 2 2" xfId="876"/>
    <cellStyle name="Vírgula 4 4 2 2 2" xfId="2287"/>
    <cellStyle name="Vírgula 4 4 2 2 2 2" xfId="3416"/>
    <cellStyle name="Vírgula 4 4 2 2 3" xfId="3161"/>
    <cellStyle name="Vírgula 4 4 2 3" xfId="2288"/>
    <cellStyle name="Vírgula 4 4 2 3 2" xfId="3417"/>
    <cellStyle name="Vírgula 4 4 2 4" xfId="2289"/>
    <cellStyle name="Vírgula 4 4 2 4 2" xfId="3418"/>
    <cellStyle name="Vírgula 4 4 2 5" xfId="2286"/>
    <cellStyle name="Vírgula 4 4 2 5 2" xfId="3415"/>
    <cellStyle name="Vírgula 4 4 3" xfId="877"/>
    <cellStyle name="Vírgula 4 4 3 2" xfId="2290"/>
    <cellStyle name="Vírgula 4 4 3 2 2" xfId="3419"/>
    <cellStyle name="Vírgula 4 4 3 3" xfId="3162"/>
    <cellStyle name="Vírgula 4 4 4" xfId="2291"/>
    <cellStyle name="Vírgula 4 4 4 2" xfId="3420"/>
    <cellStyle name="Vírgula 4 4 5" xfId="2292"/>
    <cellStyle name="Vírgula 4 4 5 2" xfId="2293"/>
    <cellStyle name="Vírgula 4 4 5 2 2" xfId="3422"/>
    <cellStyle name="Vírgula 4 4 5 3" xfId="2294"/>
    <cellStyle name="Vírgula 4 4 5 3 2" xfId="3423"/>
    <cellStyle name="Vírgula 4 4 5 4" xfId="3421"/>
    <cellStyle name="Vírgula 4 4 6" xfId="2295"/>
    <cellStyle name="Vírgula 4 4 6 2" xfId="3424"/>
    <cellStyle name="Vírgula 4 4 7" xfId="2296"/>
    <cellStyle name="Vírgula 4 4 7 2" xfId="3425"/>
    <cellStyle name="Vírgula 4 4 8" xfId="2297"/>
    <cellStyle name="Vírgula 4 4 8 2" xfId="3426"/>
    <cellStyle name="Vírgula 4 4 9" xfId="2298"/>
    <cellStyle name="Vírgula 4 4 9 2" xfId="3427"/>
    <cellStyle name="Vírgula 4 5" xfId="671"/>
    <cellStyle name="Vírgula 4 5 2" xfId="3105"/>
    <cellStyle name="Vírgula 4 6" xfId="2299"/>
    <cellStyle name="Vírgula 4 6 2" xfId="3428"/>
    <cellStyle name="Vírgula 4 7" xfId="2300"/>
    <cellStyle name="Vírgula 4 7 2" xfId="3429"/>
    <cellStyle name="Vírgula 4 8" xfId="2301"/>
    <cellStyle name="Vírgula 4 8 2" xfId="3430"/>
    <cellStyle name="Vírgula 4 9" xfId="2302"/>
    <cellStyle name="Vírgula 4 9 2" xfId="3431"/>
    <cellStyle name="Vírgula 5" xfId="62"/>
    <cellStyle name="Vírgula 5 10" xfId="2303"/>
    <cellStyle name="Vírgula 5 10 2" xfId="3432"/>
    <cellStyle name="Vírgula 5 2" xfId="117"/>
    <cellStyle name="Vírgula 5 2 10" xfId="3040"/>
    <cellStyle name="Vírgula 5 2 2" xfId="731"/>
    <cellStyle name="Vírgula 5 2 2 2" xfId="3116"/>
    <cellStyle name="Vírgula 5 2 3" xfId="2305"/>
    <cellStyle name="Vírgula 5 2 3 2" xfId="3434"/>
    <cellStyle name="Vírgula 5 2 4" xfId="2306"/>
    <cellStyle name="Vírgula 5 2 4 2" xfId="3435"/>
    <cellStyle name="Vírgula 5 2 5" xfId="2307"/>
    <cellStyle name="Vírgula 5 2 5 2" xfId="3436"/>
    <cellStyle name="Vírgula 5 2 6" xfId="2308"/>
    <cellStyle name="Vírgula 5 2 6 2" xfId="3437"/>
    <cellStyle name="Vírgula 5 2 7" xfId="2309"/>
    <cellStyle name="Vírgula 5 2 7 2" xfId="3438"/>
    <cellStyle name="Vírgula 5 2 8" xfId="2310"/>
    <cellStyle name="Vírgula 5 2 8 2" xfId="3439"/>
    <cellStyle name="Vírgula 5 2 9" xfId="2311"/>
    <cellStyle name="Vírgula 5 2 9 2" xfId="3440"/>
    <cellStyle name="Vírgula 5 3" xfId="674"/>
    <cellStyle name="Vírgula 5 3 2" xfId="3013"/>
    <cellStyle name="Vírgula 5 3 2 2" xfId="3688"/>
    <cellStyle name="Vírgula 5 4" xfId="2312"/>
    <cellStyle name="Vírgula 5 4 2" xfId="3441"/>
    <cellStyle name="Vírgula 5 5" xfId="2313"/>
    <cellStyle name="Vírgula 5 5 2" xfId="3442"/>
    <cellStyle name="Vírgula 5 6" xfId="2314"/>
    <cellStyle name="Vírgula 5 6 2" xfId="3443"/>
    <cellStyle name="Vírgula 5 7" xfId="2315"/>
    <cellStyle name="Vírgula 5 7 2" xfId="3444"/>
    <cellStyle name="Vírgula 5 8" xfId="2316"/>
    <cellStyle name="Vírgula 5 8 2" xfId="3445"/>
    <cellStyle name="Vírgula 5 9" xfId="2317"/>
    <cellStyle name="Vírgula 5 9 2" xfId="3446"/>
    <cellStyle name="Vírgula 6" xfId="67"/>
    <cellStyle name="Vírgula 6 10" xfId="2318"/>
    <cellStyle name="Vírgula 6 10 2" xfId="3447"/>
    <cellStyle name="Vírgula 6 11" xfId="2319"/>
    <cellStyle name="Vírgula 6 11 2" xfId="3448"/>
    <cellStyle name="Vírgula 6 2" xfId="118"/>
    <cellStyle name="Vírgula 6 2 10" xfId="3014"/>
    <cellStyle name="Vírgula 6 2 10 2" xfId="3689"/>
    <cellStyle name="Vírgula 6 2 11" xfId="3041"/>
    <cellStyle name="Vírgula 6 2 2" xfId="732"/>
    <cellStyle name="Vírgula 6 2 2 2" xfId="3117"/>
    <cellStyle name="Vírgula 6 2 3" xfId="2321"/>
    <cellStyle name="Vírgula 6 2 3 2" xfId="3450"/>
    <cellStyle name="Vírgula 6 2 4" xfId="2322"/>
    <cellStyle name="Vírgula 6 2 4 2" xfId="3451"/>
    <cellStyle name="Vírgula 6 2 5" xfId="2323"/>
    <cellStyle name="Vírgula 6 2 5 2" xfId="3452"/>
    <cellStyle name="Vírgula 6 2 6" xfId="2324"/>
    <cellStyle name="Vírgula 6 2 6 2" xfId="3453"/>
    <cellStyle name="Vírgula 6 2 7" xfId="2325"/>
    <cellStyle name="Vírgula 6 2 7 2" xfId="3454"/>
    <cellStyle name="Vírgula 6 2 8" xfId="2326"/>
    <cellStyle name="Vírgula 6 2 8 2" xfId="3455"/>
    <cellStyle name="Vírgula 6 2 9" xfId="2327"/>
    <cellStyle name="Vírgula 6 2 9 2" xfId="3456"/>
    <cellStyle name="Vírgula 6 3" xfId="119"/>
    <cellStyle name="Vírgula 6 3 10" xfId="878"/>
    <cellStyle name="Vírgula 6 3 10 2" xfId="2329"/>
    <cellStyle name="Vírgula 6 3 10 2 2" xfId="2877"/>
    <cellStyle name="Vírgula 6 3 10 2 2 2" xfId="3654"/>
    <cellStyle name="Vírgula 6 3 10 2 3" xfId="2798"/>
    <cellStyle name="Vírgula 6 3 10 2 3 2" xfId="3626"/>
    <cellStyle name="Vírgula 6 3 10 2 4" xfId="2655"/>
    <cellStyle name="Vírgula 6 3 10 2 4 2" xfId="3610"/>
    <cellStyle name="Vírgula 6 3 10 2 5" xfId="2588"/>
    <cellStyle name="Vírgula 6 3 10 2 5 2" xfId="3594"/>
    <cellStyle name="Vírgula 6 3 10 2 6" xfId="3458"/>
    <cellStyle name="Vírgula 6 3 10 3" xfId="2161"/>
    <cellStyle name="Vírgula 6 3 10 3 2" xfId="3290"/>
    <cellStyle name="Vírgula 6 3 10 4" xfId="3163"/>
    <cellStyle name="Vírgula 6 3 11" xfId="2330"/>
    <cellStyle name="Vírgula 6 3 11 2" xfId="2162"/>
    <cellStyle name="Vírgula 6 3 11 2 2" xfId="3291"/>
    <cellStyle name="Vírgula 6 3 11 3" xfId="2799"/>
    <cellStyle name="Vírgula 6 3 11 3 2" xfId="3627"/>
    <cellStyle name="Vírgula 6 3 11 4" xfId="3459"/>
    <cellStyle name="Vírgula 6 3 12" xfId="2328"/>
    <cellStyle name="Vírgula 6 3 12 2" xfId="2876"/>
    <cellStyle name="Vírgula 6 3 12 2 2" xfId="3653"/>
    <cellStyle name="Vírgula 6 3 12 3" xfId="2797"/>
    <cellStyle name="Vírgula 6 3 12 3 2" xfId="3625"/>
    <cellStyle name="Vírgula 6 3 12 4" xfId="2654"/>
    <cellStyle name="Vírgula 6 3 12 4 2" xfId="3609"/>
    <cellStyle name="Vírgula 6 3 12 5" xfId="2587"/>
    <cellStyle name="Vírgula 6 3 12 5 2" xfId="3593"/>
    <cellStyle name="Vírgula 6 3 12 6" xfId="3457"/>
    <cellStyle name="Vírgula 6 3 2" xfId="120"/>
    <cellStyle name="Vírgula 6 3 2 10" xfId="3042"/>
    <cellStyle name="Vírgula 6 3 2 2" xfId="733"/>
    <cellStyle name="Vírgula 6 3 2 2 2" xfId="3118"/>
    <cellStyle name="Vírgula 6 3 2 3" xfId="2331"/>
    <cellStyle name="Vírgula 6 3 2 3 2" xfId="3460"/>
    <cellStyle name="Vírgula 6 3 2 4" xfId="2332"/>
    <cellStyle name="Vírgula 6 3 2 4 2" xfId="3461"/>
    <cellStyle name="Vírgula 6 3 2 5" xfId="2333"/>
    <cellStyle name="Vírgula 6 3 2 5 2" xfId="3462"/>
    <cellStyle name="Vírgula 6 3 2 6" xfId="2334"/>
    <cellStyle name="Vírgula 6 3 2 6 2" xfId="3463"/>
    <cellStyle name="Vírgula 6 3 2 7" xfId="2335"/>
    <cellStyle name="Vírgula 6 3 2 7 2" xfId="3464"/>
    <cellStyle name="Vírgula 6 3 2 8" xfId="2336"/>
    <cellStyle name="Vírgula 6 3 2 8 2" xfId="3465"/>
    <cellStyle name="Vírgula 6 3 2 9" xfId="2337"/>
    <cellStyle name="Vírgula 6 3 2 9 2" xfId="3466"/>
    <cellStyle name="Vírgula 6 3 3" xfId="452"/>
    <cellStyle name="Vírgula 6 3 3 2" xfId="592"/>
    <cellStyle name="Vírgula 6 3 3 2 2" xfId="829"/>
    <cellStyle name="Vírgula 6 3 3 2 2 2" xfId="3125"/>
    <cellStyle name="Vírgula 6 3 3 2 3" xfId="3062"/>
    <cellStyle name="Vírgula 6 3 3 3" xfId="798"/>
    <cellStyle name="Vírgula 6 3 3 3 2" xfId="2339"/>
    <cellStyle name="Vírgula 6 3 3 3 2 2" xfId="2879"/>
    <cellStyle name="Vírgula 6 3 3 3 2 2 2" xfId="3656"/>
    <cellStyle name="Vírgula 6 3 3 3 2 3" xfId="2801"/>
    <cellStyle name="Vírgula 6 3 3 3 2 3 2" xfId="3629"/>
    <cellStyle name="Vírgula 6 3 3 3 2 4" xfId="2657"/>
    <cellStyle name="Vírgula 6 3 3 3 2 4 2" xfId="3612"/>
    <cellStyle name="Vírgula 6 3 3 3 2 5" xfId="2590"/>
    <cellStyle name="Vírgula 6 3 3 3 2 5 2" xfId="3596"/>
    <cellStyle name="Vírgula 6 3 3 3 2 6" xfId="3468"/>
    <cellStyle name="Vírgula 6 3 3 3 3" xfId="3122"/>
    <cellStyle name="Vírgula 6 3 3 4" xfId="2340"/>
    <cellStyle name="Vírgula 6 3 3 4 2" xfId="2167"/>
    <cellStyle name="Vírgula 6 3 3 4 2 2" xfId="3296"/>
    <cellStyle name="Vírgula 6 3 3 4 3" xfId="2802"/>
    <cellStyle name="Vírgula 6 3 3 4 3 2" xfId="3630"/>
    <cellStyle name="Vírgula 6 3 3 4 4" xfId="3469"/>
    <cellStyle name="Vírgula 6 3 3 5" xfId="2338"/>
    <cellStyle name="Vírgula 6 3 3 5 2" xfId="2878"/>
    <cellStyle name="Vírgula 6 3 3 5 2 2" xfId="3655"/>
    <cellStyle name="Vírgula 6 3 3 5 3" xfId="2800"/>
    <cellStyle name="Vírgula 6 3 3 5 3 2" xfId="3628"/>
    <cellStyle name="Vírgula 6 3 3 5 4" xfId="2656"/>
    <cellStyle name="Vírgula 6 3 3 5 4 2" xfId="3611"/>
    <cellStyle name="Vírgula 6 3 3 5 5" xfId="2589"/>
    <cellStyle name="Vírgula 6 3 3 5 5 2" xfId="3595"/>
    <cellStyle name="Vírgula 6 3 3 5 6" xfId="3467"/>
    <cellStyle name="Vírgula 6 3 3 6" xfId="3052"/>
    <cellStyle name="Vírgula 6 3 4" xfId="453"/>
    <cellStyle name="Vírgula 6 3 4 2" xfId="593"/>
    <cellStyle name="Vírgula 6 3 4 2 2" xfId="830"/>
    <cellStyle name="Vírgula 6 3 4 2 2 2" xfId="3126"/>
    <cellStyle name="Vírgula 6 3 4 2 3" xfId="3063"/>
    <cellStyle name="Vírgula 6 3 4 3" xfId="799"/>
    <cellStyle name="Vírgula 6 3 4 3 2" xfId="3123"/>
    <cellStyle name="Vírgula 6 3 4 4" xfId="3053"/>
    <cellStyle name="Vírgula 6 3 5" xfId="594"/>
    <cellStyle name="Vírgula 6 3 5 2" xfId="595"/>
    <cellStyle name="Vírgula 6 3 5 2 2" xfId="831"/>
    <cellStyle name="Vírgula 6 3 5 2 2 2" xfId="3127"/>
    <cellStyle name="Vírgula 6 3 5 2 3" xfId="3064"/>
    <cellStyle name="Vírgula 6 3 5 3" xfId="879"/>
    <cellStyle name="Vírgula 6 3 5 3 2" xfId="3164"/>
    <cellStyle name="Vírgula 6 3 5 4" xfId="2341"/>
    <cellStyle name="Vírgula 6 3 5 4 2" xfId="2880"/>
    <cellStyle name="Vírgula 6 3 5 4 2 2" xfId="3657"/>
    <cellStyle name="Vírgula 6 3 5 4 3" xfId="2803"/>
    <cellStyle name="Vírgula 6 3 5 4 3 2" xfId="3631"/>
    <cellStyle name="Vírgula 6 3 5 4 4" xfId="2658"/>
    <cellStyle name="Vírgula 6 3 5 4 4 2" xfId="3613"/>
    <cellStyle name="Vírgula 6 3 5 4 5" xfId="2591"/>
    <cellStyle name="Vírgula 6 3 5 4 5 2" xfId="3597"/>
    <cellStyle name="Vírgula 6 3 5 4 6" xfId="3470"/>
    <cellStyle name="Vírgula 6 3 6" xfId="596"/>
    <cellStyle name="Vírgula 6 3 6 2" xfId="597"/>
    <cellStyle name="Vírgula 6 3 6 2 2" xfId="833"/>
    <cellStyle name="Vírgula 6 3 6 2 2 2" xfId="3129"/>
    <cellStyle name="Vírgula 6 3 6 2 3" xfId="3066"/>
    <cellStyle name="Vírgula 6 3 6 3" xfId="832"/>
    <cellStyle name="Vírgula 6 3 6 3 2" xfId="2343"/>
    <cellStyle name="Vírgula 6 3 6 3 2 2" xfId="2882"/>
    <cellStyle name="Vírgula 6 3 6 3 2 2 2" xfId="3659"/>
    <cellStyle name="Vírgula 6 3 6 3 2 3" xfId="2805"/>
    <cellStyle name="Vírgula 6 3 6 3 2 3 2" xfId="3633"/>
    <cellStyle name="Vírgula 6 3 6 3 2 4" xfId="2660"/>
    <cellStyle name="Vírgula 6 3 6 3 2 4 2" xfId="3615"/>
    <cellStyle name="Vírgula 6 3 6 3 2 5" xfId="2593"/>
    <cellStyle name="Vírgula 6 3 6 3 2 5 2" xfId="3599"/>
    <cellStyle name="Vírgula 6 3 6 3 2 6" xfId="3472"/>
    <cellStyle name="Vírgula 6 3 6 3 3" xfId="3128"/>
    <cellStyle name="Vírgula 6 3 6 4" xfId="2344"/>
    <cellStyle name="Vírgula 6 3 6 4 2" xfId="2179"/>
    <cellStyle name="Vírgula 6 3 6 4 2 2" xfId="3308"/>
    <cellStyle name="Vírgula 6 3 6 4 3" xfId="2806"/>
    <cellStyle name="Vírgula 6 3 6 4 3 2" xfId="3634"/>
    <cellStyle name="Vírgula 6 3 6 4 4" xfId="3473"/>
    <cellStyle name="Vírgula 6 3 6 5" xfId="2342"/>
    <cellStyle name="Vírgula 6 3 6 5 2" xfId="2881"/>
    <cellStyle name="Vírgula 6 3 6 5 2 2" xfId="3658"/>
    <cellStyle name="Vírgula 6 3 6 5 3" xfId="2804"/>
    <cellStyle name="Vírgula 6 3 6 5 3 2" xfId="3632"/>
    <cellStyle name="Vírgula 6 3 6 5 4" xfId="2659"/>
    <cellStyle name="Vírgula 6 3 6 5 4 2" xfId="3614"/>
    <cellStyle name="Vírgula 6 3 6 5 5" xfId="2592"/>
    <cellStyle name="Vírgula 6 3 6 5 5 2" xfId="3598"/>
    <cellStyle name="Vírgula 6 3 6 5 6" xfId="3471"/>
    <cellStyle name="Vírgula 6 3 6 6" xfId="3065"/>
    <cellStyle name="Vírgula 6 3 7" xfId="598"/>
    <cellStyle name="Vírgula 6 3 7 2" xfId="880"/>
    <cellStyle name="Vírgula 6 3 7 2 2" xfId="2346"/>
    <cellStyle name="Vírgula 6 3 7 2 2 2" xfId="3475"/>
    <cellStyle name="Vírgula 6 3 7 2 3" xfId="3165"/>
    <cellStyle name="Vírgula 6 3 7 3" xfId="2345"/>
    <cellStyle name="Vírgula 6 3 7 3 2" xfId="2883"/>
    <cellStyle name="Vírgula 6 3 7 3 2 2" xfId="3660"/>
    <cellStyle name="Vírgula 6 3 7 3 3" xfId="2807"/>
    <cellStyle name="Vírgula 6 3 7 3 3 2" xfId="3635"/>
    <cellStyle name="Vírgula 6 3 7 3 4" xfId="2661"/>
    <cellStyle name="Vírgula 6 3 7 3 4 2" xfId="3616"/>
    <cellStyle name="Vírgula 6 3 7 3 5" xfId="2594"/>
    <cellStyle name="Vírgula 6 3 7 3 5 2" xfId="3600"/>
    <cellStyle name="Vírgula 6 3 7 3 6" xfId="3474"/>
    <cellStyle name="Vírgula 6 3 8" xfId="599"/>
    <cellStyle name="Vírgula 6 3 8 2" xfId="881"/>
    <cellStyle name="Vírgula 6 3 8 2 2" xfId="2347"/>
    <cellStyle name="Vírgula 6 3 8 2 2 2" xfId="3476"/>
    <cellStyle name="Vírgula 6 3 8 2 3" xfId="3166"/>
    <cellStyle name="Vírgula 6 3 8 3" xfId="2348"/>
    <cellStyle name="Vírgula 6 3 8 3 2" xfId="3477"/>
    <cellStyle name="Vírgula 6 3 8 4" xfId="2349"/>
    <cellStyle name="Vírgula 6 3 8 4 2" xfId="2207"/>
    <cellStyle name="Vírgula 6 3 8 4 2 2" xfId="3336"/>
    <cellStyle name="Vírgula 6 3 8 4 3" xfId="2808"/>
    <cellStyle name="Vírgula 6 3 8 4 3 2" xfId="3636"/>
    <cellStyle name="Vírgula 6 3 8 4 4" xfId="3478"/>
    <cellStyle name="Vírgula 6 3 8 5" xfId="2350"/>
    <cellStyle name="Vírgula 6 3 8 5 2" xfId="3479"/>
    <cellStyle name="Vírgula 6 3 9" xfId="600"/>
    <cellStyle name="Vírgula 6 3 9 2" xfId="882"/>
    <cellStyle name="Vírgula 6 3 9 2 2" xfId="3167"/>
    <cellStyle name="Vírgula 6 3 9 3" xfId="2351"/>
    <cellStyle name="Vírgula 6 3 9 3 2" xfId="2884"/>
    <cellStyle name="Vírgula 6 3 9 3 2 2" xfId="3661"/>
    <cellStyle name="Vírgula 6 3 9 3 3" xfId="2809"/>
    <cellStyle name="Vírgula 6 3 9 3 3 2" xfId="3637"/>
    <cellStyle name="Vírgula 6 3 9 3 4" xfId="2662"/>
    <cellStyle name="Vírgula 6 3 9 3 4 2" xfId="3617"/>
    <cellStyle name="Vírgula 6 3 9 3 5" xfId="2595"/>
    <cellStyle name="Vírgula 6 3 9 3 5 2" xfId="3601"/>
    <cellStyle name="Vírgula 6 3 9 3 6" xfId="3480"/>
    <cellStyle name="Vírgula 6 4" xfId="883"/>
    <cellStyle name="Vírgula 6 4 2" xfId="2352"/>
    <cellStyle name="Vírgula 6 4 2 2" xfId="3481"/>
    <cellStyle name="Vírgula 6 4 3" xfId="3168"/>
    <cellStyle name="Vírgula 6 5" xfId="2353"/>
    <cellStyle name="Vírgula 6 5 2" xfId="3482"/>
    <cellStyle name="Vírgula 6 6" xfId="2354"/>
    <cellStyle name="Vírgula 6 6 2" xfId="3483"/>
    <cellStyle name="Vírgula 6 7" xfId="2355"/>
    <cellStyle name="Vírgula 6 7 2" xfId="3484"/>
    <cellStyle name="Vírgula 6 8" xfId="2356"/>
    <cellStyle name="Vírgula 6 8 2" xfId="3485"/>
    <cellStyle name="Vírgula 6 9" xfId="2357"/>
    <cellStyle name="Vírgula 6 9 2" xfId="3486"/>
    <cellStyle name="Vírgula 7" xfId="68"/>
    <cellStyle name="Vírgula 7 10" xfId="2359"/>
    <cellStyle name="Vírgula 7 10 2" xfId="2360"/>
    <cellStyle name="Vírgula 7 10 2 2" xfId="3489"/>
    <cellStyle name="Vírgula 7 10 3" xfId="3488"/>
    <cellStyle name="Vírgula 7 11" xfId="2361"/>
    <cellStyle name="Vírgula 7 11 2" xfId="2362"/>
    <cellStyle name="Vírgula 7 11 2 2" xfId="3491"/>
    <cellStyle name="Vírgula 7 11 3" xfId="2811"/>
    <cellStyle name="Vírgula 7 11 3 2" xfId="3639"/>
    <cellStyle name="Vírgula 7 11 4" xfId="3490"/>
    <cellStyle name="Vírgula 7 12" xfId="2363"/>
    <cellStyle name="Vírgula 7 12 2" xfId="2364"/>
    <cellStyle name="Vírgula 7 12 2 2" xfId="3493"/>
    <cellStyle name="Vírgula 7 12 3" xfId="3492"/>
    <cellStyle name="Vírgula 7 13" xfId="2365"/>
    <cellStyle name="Vírgula 7 13 2" xfId="2366"/>
    <cellStyle name="Vírgula 7 13 2 2" xfId="3495"/>
    <cellStyle name="Vírgula 7 13 3" xfId="3494"/>
    <cellStyle name="Vírgula 7 14" xfId="2367"/>
    <cellStyle name="Vírgula 7 14 2" xfId="2275"/>
    <cellStyle name="Vírgula 7 14 2 2" xfId="3404"/>
    <cellStyle name="Vírgula 7 14 3" xfId="2812"/>
    <cellStyle name="Vírgula 7 14 3 2" xfId="3640"/>
    <cellStyle name="Vírgula 7 14 4" xfId="3496"/>
    <cellStyle name="Vírgula 7 15" xfId="2368"/>
    <cellStyle name="Vírgula 7 15 2" xfId="2369"/>
    <cellStyle name="Vírgula 7 15 2 2" xfId="3498"/>
    <cellStyle name="Vírgula 7 15 3" xfId="3497"/>
    <cellStyle name="Vírgula 7 16" xfId="2370"/>
    <cellStyle name="Vírgula 7 16 2" xfId="2371"/>
    <cellStyle name="Vírgula 7 16 2 2" xfId="3500"/>
    <cellStyle name="Vírgula 7 16 3" xfId="3499"/>
    <cellStyle name="Vírgula 7 17" xfId="2372"/>
    <cellStyle name="Vírgula 7 17 2" xfId="2304"/>
    <cellStyle name="Vírgula 7 17 2 2" xfId="3433"/>
    <cellStyle name="Vírgula 7 17 3" xfId="2813"/>
    <cellStyle name="Vírgula 7 17 3 2" xfId="3641"/>
    <cellStyle name="Vírgula 7 17 4" xfId="3501"/>
    <cellStyle name="Vírgula 7 18" xfId="2373"/>
    <cellStyle name="Vírgula 7 18 2" xfId="2374"/>
    <cellStyle name="Vírgula 7 18 2 2" xfId="3503"/>
    <cellStyle name="Vírgula 7 18 3" xfId="3502"/>
    <cellStyle name="Vírgula 7 19" xfId="2375"/>
    <cellStyle name="Vírgula 7 19 2" xfId="2320"/>
    <cellStyle name="Vírgula 7 19 2 2" xfId="3449"/>
    <cellStyle name="Vírgula 7 19 3" xfId="2814"/>
    <cellStyle name="Vírgula 7 19 3 2" xfId="3642"/>
    <cellStyle name="Vírgula 7 19 4" xfId="3504"/>
    <cellStyle name="Vírgula 7 2" xfId="122"/>
    <cellStyle name="Vírgula 7 2 10" xfId="2376"/>
    <cellStyle name="Vírgula 7 2 10 2" xfId="2377"/>
    <cellStyle name="Vírgula 7 2 10 2 2" xfId="3506"/>
    <cellStyle name="Vírgula 7 2 10 3" xfId="3505"/>
    <cellStyle name="Vírgula 7 2 11" xfId="2378"/>
    <cellStyle name="Vírgula 7 2 11 2" xfId="2379"/>
    <cellStyle name="Vírgula 7 2 11 2 2" xfId="3508"/>
    <cellStyle name="Vírgula 7 2 11 3" xfId="3507"/>
    <cellStyle name="Vírgula 7 2 12" xfId="2380"/>
    <cellStyle name="Vírgula 7 2 12 2" xfId="3509"/>
    <cellStyle name="Vírgula 7 2 13" xfId="2381"/>
    <cellStyle name="Vírgula 7 2 13 2" xfId="2382"/>
    <cellStyle name="Vírgula 7 2 13 2 2" xfId="3511"/>
    <cellStyle name="Vírgula 7 2 13 3" xfId="3510"/>
    <cellStyle name="Vírgula 7 2 14" xfId="2383"/>
    <cellStyle name="Vírgula 7 2 14 2" xfId="3512"/>
    <cellStyle name="Vírgula 7 2 15" xfId="3044"/>
    <cellStyle name="Vírgula 7 2 2" xfId="342"/>
    <cellStyle name="Vírgula 7 2 2 10" xfId="2385"/>
    <cellStyle name="Vírgula 7 2 2 10 2" xfId="3514"/>
    <cellStyle name="Vírgula 7 2 2 11" xfId="2386"/>
    <cellStyle name="Vírgula 7 2 2 11 2" xfId="3515"/>
    <cellStyle name="Vírgula 7 2 2 12" xfId="2387"/>
    <cellStyle name="Vírgula 7 2 2 12 2" xfId="3516"/>
    <cellStyle name="Vírgula 7 2 2 13" xfId="2384"/>
    <cellStyle name="Vírgula 7 2 2 13 2" xfId="3513"/>
    <cellStyle name="Vírgula 7 2 2 14" xfId="3049"/>
    <cellStyle name="Vírgula 7 2 2 2" xfId="884"/>
    <cellStyle name="Vírgula 7 2 2 2 2" xfId="2388"/>
    <cellStyle name="Vírgula 7 2 2 2 2 2" xfId="3517"/>
    <cellStyle name="Vírgula 7 2 2 2 3" xfId="3169"/>
    <cellStyle name="Vírgula 7 2 2 3" xfId="1085"/>
    <cellStyle name="Vírgula 7 2 2 3 2" xfId="2389"/>
    <cellStyle name="Vírgula 7 2 2 3 2 2" xfId="3518"/>
    <cellStyle name="Vírgula 7 2 2 3 3" xfId="3217"/>
    <cellStyle name="Vírgula 7 2 2 4" xfId="2390"/>
    <cellStyle name="Vírgula 7 2 2 4 2" xfId="3519"/>
    <cellStyle name="Vírgula 7 2 2 5" xfId="2391"/>
    <cellStyle name="Vírgula 7 2 2 5 2" xfId="3520"/>
    <cellStyle name="Vírgula 7 2 2 6" xfId="2392"/>
    <cellStyle name="Vírgula 7 2 2 6 2" xfId="3521"/>
    <cellStyle name="Vírgula 7 2 2 7" xfId="2393"/>
    <cellStyle name="Vírgula 7 2 2 7 2" xfId="3522"/>
    <cellStyle name="Vírgula 7 2 2 8" xfId="2394"/>
    <cellStyle name="Vírgula 7 2 2 8 2" xfId="3523"/>
    <cellStyle name="Vírgula 7 2 2 9" xfId="2395"/>
    <cellStyle name="Vírgula 7 2 2 9 2" xfId="3524"/>
    <cellStyle name="Vírgula 7 2 3" xfId="454"/>
    <cellStyle name="Vírgula 7 2 3 10" xfId="2396"/>
    <cellStyle name="Vírgula 7 2 3 10 2" xfId="3525"/>
    <cellStyle name="Vírgula 7 2 3 11" xfId="2397"/>
    <cellStyle name="Vírgula 7 2 3 11 2" xfId="2398"/>
    <cellStyle name="Vírgula 7 2 3 11 2 2" xfId="3527"/>
    <cellStyle name="Vírgula 7 2 3 11 3" xfId="3526"/>
    <cellStyle name="Vírgula 7 2 3 12" xfId="2399"/>
    <cellStyle name="Vírgula 7 2 3 12 2" xfId="3528"/>
    <cellStyle name="Vírgula 7 2 3 13" xfId="2400"/>
    <cellStyle name="Vírgula 7 2 3 13 2" xfId="3529"/>
    <cellStyle name="Vírgula 7 2 3 14" xfId="3054"/>
    <cellStyle name="Vírgula 7 2 3 2" xfId="601"/>
    <cellStyle name="Vírgula 7 2 3 2 2" xfId="885"/>
    <cellStyle name="Vírgula 7 2 3 2 2 2" xfId="3170"/>
    <cellStyle name="Vírgula 7 2 3 2 3" xfId="3067"/>
    <cellStyle name="Vírgula 7 2 3 3" xfId="602"/>
    <cellStyle name="Vírgula 7 2 3 3 2" xfId="603"/>
    <cellStyle name="Vírgula 7 2 3 3 2 2" xfId="886"/>
    <cellStyle name="Vírgula 7 2 3 3 2 2 2" xfId="3171"/>
    <cellStyle name="Vírgula 7 2 3 3 2 3" xfId="3069"/>
    <cellStyle name="Vírgula 7 2 3 3 3" xfId="887"/>
    <cellStyle name="Vírgula 7 2 3 3 3 2" xfId="3172"/>
    <cellStyle name="Vírgula 7 2 3 3 4" xfId="3068"/>
    <cellStyle name="Vírgula 7 2 3 4" xfId="604"/>
    <cellStyle name="Vírgula 7 2 3 4 2" xfId="888"/>
    <cellStyle name="Vírgula 7 2 3 4 2 2" xfId="3173"/>
    <cellStyle name="Vírgula 7 2 3 4 3" xfId="3070"/>
    <cellStyle name="Vírgula 7 2 3 5" xfId="605"/>
    <cellStyle name="Vírgula 7 2 3 5 2" xfId="889"/>
    <cellStyle name="Vírgula 7 2 3 5 2 2" xfId="3174"/>
    <cellStyle name="Vírgula 7 2 3 5 3" xfId="3071"/>
    <cellStyle name="Vírgula 7 2 3 6" xfId="606"/>
    <cellStyle name="Vírgula 7 2 3 6 2" xfId="890"/>
    <cellStyle name="Vírgula 7 2 3 6 2 2" xfId="3175"/>
    <cellStyle name="Vírgula 7 2 3 6 3" xfId="3072"/>
    <cellStyle name="Vírgula 7 2 3 7" xfId="607"/>
    <cellStyle name="Vírgula 7 2 3 7 2" xfId="891"/>
    <cellStyle name="Vírgula 7 2 3 7 2 2" xfId="3176"/>
    <cellStyle name="Vírgula 7 2 3 7 3" xfId="3073"/>
    <cellStyle name="Vírgula 7 2 3 8" xfId="892"/>
    <cellStyle name="Vírgula 7 2 3 8 2" xfId="2402"/>
    <cellStyle name="Vírgula 7 2 3 8 2 2" xfId="3531"/>
    <cellStyle name="Vírgula 7 2 3 8 3" xfId="2401"/>
    <cellStyle name="Vírgula 7 2 3 8 3 2" xfId="3530"/>
    <cellStyle name="Vírgula 7 2 3 8 4" xfId="3177"/>
    <cellStyle name="Vírgula 7 2 3 9" xfId="2403"/>
    <cellStyle name="Vírgula 7 2 3 9 2" xfId="2404"/>
    <cellStyle name="Vírgula 7 2 3 9 2 2" xfId="3533"/>
    <cellStyle name="Vírgula 7 2 3 9 3" xfId="3532"/>
    <cellStyle name="Vírgula 7 2 4" xfId="455"/>
    <cellStyle name="Vírgula 7 2 4 2" xfId="608"/>
    <cellStyle name="Vírgula 7 2 4 2 2" xfId="893"/>
    <cellStyle name="Vírgula 7 2 4 2 2 2" xfId="3178"/>
    <cellStyle name="Vírgula 7 2 4 2 3" xfId="3074"/>
    <cellStyle name="Vírgula 7 2 4 3" xfId="894"/>
    <cellStyle name="Vírgula 7 2 4 3 2" xfId="3179"/>
    <cellStyle name="Vírgula 7 2 4 4" xfId="3055"/>
    <cellStyle name="Vírgula 7 2 5" xfId="456"/>
    <cellStyle name="Vírgula 7 2 5 2" xfId="895"/>
    <cellStyle name="Vírgula 7 2 5 2 2" xfId="2406"/>
    <cellStyle name="Vírgula 7 2 5 2 2 2" xfId="3535"/>
    <cellStyle name="Vírgula 7 2 5 2 3" xfId="3180"/>
    <cellStyle name="Vírgula 7 2 5 3" xfId="1086"/>
    <cellStyle name="Vírgula 7 2 5 3 2" xfId="3218"/>
    <cellStyle name="Vírgula 7 2 5 4" xfId="2407"/>
    <cellStyle name="Vírgula 7 2 5 4 2" xfId="3536"/>
    <cellStyle name="Vírgula 7 2 5 5" xfId="2408"/>
    <cellStyle name="Vírgula 7 2 5 5 2" xfId="3537"/>
    <cellStyle name="Vírgula 7 2 5 6" xfId="2405"/>
    <cellStyle name="Vírgula 7 2 5 6 2" xfId="3534"/>
    <cellStyle name="Vírgula 7 2 5 7" xfId="3056"/>
    <cellStyle name="Vírgula 7 2 6" xfId="609"/>
    <cellStyle name="Vírgula 7 2 6 2" xfId="610"/>
    <cellStyle name="Vírgula 7 2 6 2 2" xfId="896"/>
    <cellStyle name="Vírgula 7 2 6 2 2 2" xfId="3181"/>
    <cellStyle name="Vírgula 7 2 6 2 3" xfId="3076"/>
    <cellStyle name="Vírgula 7 2 6 3" xfId="897"/>
    <cellStyle name="Vírgula 7 2 6 3 2" xfId="3182"/>
    <cellStyle name="Vírgula 7 2 6 4" xfId="3075"/>
    <cellStyle name="Vírgula 7 2 7" xfId="611"/>
    <cellStyle name="Vírgula 7 2 7 2" xfId="898"/>
    <cellStyle name="Vírgula 7 2 7 2 2" xfId="3183"/>
    <cellStyle name="Vírgula 7 2 7 3" xfId="3077"/>
    <cellStyle name="Vírgula 7 2 8" xfId="734"/>
    <cellStyle name="Vírgula 7 2 8 2" xfId="2409"/>
    <cellStyle name="Vírgula 7 2 8 2 2" xfId="3538"/>
    <cellStyle name="Vírgula 7 2 8 3" xfId="3119"/>
    <cellStyle name="Vírgula 7 2 9" xfId="2410"/>
    <cellStyle name="Vírgula 7 2 9 2" xfId="3539"/>
    <cellStyle name="Vírgula 7 20" xfId="2411"/>
    <cellStyle name="Vírgula 7 20 2" xfId="3540"/>
    <cellStyle name="Vírgula 7 21" xfId="2358"/>
    <cellStyle name="Vírgula 7 21 2" xfId="2885"/>
    <cellStyle name="Vírgula 7 21 2 2" xfId="3662"/>
    <cellStyle name="Vírgula 7 21 3" xfId="2810"/>
    <cellStyle name="Vírgula 7 21 3 2" xfId="3638"/>
    <cellStyle name="Vírgula 7 21 4" xfId="2663"/>
    <cellStyle name="Vírgula 7 21 4 2" xfId="3618"/>
    <cellStyle name="Vírgula 7 21 5" xfId="2596"/>
    <cellStyle name="Vírgula 7 21 5 2" xfId="3602"/>
    <cellStyle name="Vírgula 7 21 6" xfId="3487"/>
    <cellStyle name="Vírgula 7 22" xfId="3035"/>
    <cellStyle name="Vírgula 7 3" xfId="123"/>
    <cellStyle name="Vírgula 7 3 10" xfId="899"/>
    <cellStyle name="Vírgula 7 3 10 2" xfId="3184"/>
    <cellStyle name="Vírgula 7 3 2" xfId="457"/>
    <cellStyle name="Vírgula 7 3 2 2" xfId="612"/>
    <cellStyle name="Vírgula 7 3 2 2 2" xfId="834"/>
    <cellStyle name="Vírgula 7 3 2 2 2 2" xfId="3130"/>
    <cellStyle name="Vírgula 7 3 2 2 3" xfId="3078"/>
    <cellStyle name="Vírgula 7 3 2 3" xfId="900"/>
    <cellStyle name="Vírgula 7 3 2 3 2" xfId="3185"/>
    <cellStyle name="Vírgula 7 3 2 4" xfId="3057"/>
    <cellStyle name="Vírgula 7 3 3" xfId="458"/>
    <cellStyle name="Vírgula 7 3 3 2" xfId="800"/>
    <cellStyle name="Vírgula 7 3 3 2 2" xfId="3124"/>
    <cellStyle name="Vírgula 7 3 3 3" xfId="3058"/>
    <cellStyle name="Vírgula 7 3 4" xfId="613"/>
    <cellStyle name="Vírgula 7 3 4 2" xfId="614"/>
    <cellStyle name="Vírgula 7 3 4 2 2" xfId="835"/>
    <cellStyle name="Vírgula 7 3 4 2 2 2" xfId="3131"/>
    <cellStyle name="Vírgula 7 3 4 2 3" xfId="3079"/>
    <cellStyle name="Vírgula 7 3 4 3" xfId="901"/>
    <cellStyle name="Vírgula 7 3 4 3 2" xfId="2412"/>
    <cellStyle name="Vírgula 7 3 4 3 2 2" xfId="2886"/>
    <cellStyle name="Vírgula 7 3 4 3 2 2 2" xfId="3663"/>
    <cellStyle name="Vírgula 7 3 4 3 2 3" xfId="2815"/>
    <cellStyle name="Vírgula 7 3 4 3 2 3 2" xfId="3643"/>
    <cellStyle name="Vírgula 7 3 4 3 2 4" xfId="2664"/>
    <cellStyle name="Vírgula 7 3 4 3 2 4 2" xfId="3619"/>
    <cellStyle name="Vírgula 7 3 4 3 2 5" xfId="2597"/>
    <cellStyle name="Vírgula 7 3 4 3 2 5 2" xfId="3603"/>
    <cellStyle name="Vírgula 7 3 4 3 2 6" xfId="3541"/>
    <cellStyle name="Vírgula 7 3 4 3 3" xfId="2524"/>
    <cellStyle name="Vírgula 7 3 4 3 3 2" xfId="3586"/>
    <cellStyle name="Vírgula 7 3 4 3 4" xfId="3186"/>
    <cellStyle name="Vírgula 7 3 5" xfId="615"/>
    <cellStyle name="Vírgula 7 3 5 2" xfId="616"/>
    <cellStyle name="Vírgula 7 3 5 2 2" xfId="836"/>
    <cellStyle name="Vírgula 7 3 5 2 2 2" xfId="3132"/>
    <cellStyle name="Vírgula 7 3 5 2 3" xfId="3080"/>
    <cellStyle name="Vírgula 7 3 5 3" xfId="902"/>
    <cellStyle name="Vírgula 7 3 5 3 2" xfId="2413"/>
    <cellStyle name="Vírgula 7 3 5 3 2 2" xfId="2887"/>
    <cellStyle name="Vírgula 7 3 5 3 2 2 2" xfId="3664"/>
    <cellStyle name="Vírgula 7 3 5 3 2 3" xfId="2816"/>
    <cellStyle name="Vírgula 7 3 5 3 2 3 2" xfId="3644"/>
    <cellStyle name="Vírgula 7 3 5 3 2 4" xfId="2665"/>
    <cellStyle name="Vírgula 7 3 5 3 2 4 2" xfId="3620"/>
    <cellStyle name="Vírgula 7 3 5 3 2 5" xfId="2598"/>
    <cellStyle name="Vírgula 7 3 5 3 2 5 2" xfId="3604"/>
    <cellStyle name="Vírgula 7 3 5 3 2 6" xfId="3542"/>
    <cellStyle name="Vírgula 7 3 5 3 3" xfId="2525"/>
    <cellStyle name="Vírgula 7 3 5 3 3 2" xfId="3587"/>
    <cellStyle name="Vírgula 7 3 5 3 4" xfId="3187"/>
    <cellStyle name="Vírgula 7 3 6" xfId="617"/>
    <cellStyle name="Vírgula 7 3 6 2" xfId="618"/>
    <cellStyle name="Vírgula 7 3 6 2 2" xfId="838"/>
    <cellStyle name="Vírgula 7 3 6 2 2 2" xfId="3134"/>
    <cellStyle name="Vírgula 7 3 6 2 3" xfId="3082"/>
    <cellStyle name="Vírgula 7 3 6 3" xfId="837"/>
    <cellStyle name="Vírgula 7 3 6 3 2" xfId="3133"/>
    <cellStyle name="Vírgula 7 3 6 4" xfId="3081"/>
    <cellStyle name="Vírgula 7 3 7" xfId="619"/>
    <cellStyle name="Vírgula 7 3 7 2" xfId="903"/>
    <cellStyle name="Vírgula 7 3 7 2 2" xfId="2414"/>
    <cellStyle name="Vírgula 7 3 7 2 2 2" xfId="3543"/>
    <cellStyle name="Vírgula 7 3 7 2 3" xfId="3188"/>
    <cellStyle name="Vírgula 7 3 7 3" xfId="2415"/>
    <cellStyle name="Vírgula 7 3 7 3 2" xfId="2526"/>
    <cellStyle name="Vírgula 7 3 7 3 2 2" xfId="3588"/>
    <cellStyle name="Vírgula 7 3 7 3 3" xfId="2817"/>
    <cellStyle name="Vírgula 7 3 7 3 3 2" xfId="3645"/>
    <cellStyle name="Vírgula 7 3 7 3 4" xfId="3544"/>
    <cellStyle name="Vírgula 7 3 7 4" xfId="2416"/>
    <cellStyle name="Vírgula 7 3 7 4 2" xfId="3545"/>
    <cellStyle name="Vírgula 7 3 8" xfId="620"/>
    <cellStyle name="Vírgula 7 3 8 2" xfId="904"/>
    <cellStyle name="Vírgula 7 3 8 2 2" xfId="2417"/>
    <cellStyle name="Vírgula 7 3 8 2 2 2" xfId="3546"/>
    <cellStyle name="Vírgula 7 3 8 2 3" xfId="3189"/>
    <cellStyle name="Vírgula 7 3 8 3" xfId="2418"/>
    <cellStyle name="Vírgula 7 3 8 3 2" xfId="2527"/>
    <cellStyle name="Vírgula 7 3 8 3 2 2" xfId="3589"/>
    <cellStyle name="Vírgula 7 3 8 3 3" xfId="2818"/>
    <cellStyle name="Vírgula 7 3 8 3 3 2" xfId="3646"/>
    <cellStyle name="Vírgula 7 3 8 3 4" xfId="3547"/>
    <cellStyle name="Vírgula 7 3 8 4" xfId="2419"/>
    <cellStyle name="Vírgula 7 3 8 4 2" xfId="3548"/>
    <cellStyle name="Vírgula 7 3 9" xfId="621"/>
    <cellStyle name="Vírgula 7 3 9 2" xfId="905"/>
    <cellStyle name="Vírgula 7 3 9 2 2" xfId="2420"/>
    <cellStyle name="Vírgula 7 3 9 2 2 2" xfId="3549"/>
    <cellStyle name="Vírgula 7 3 9 2 3" xfId="3190"/>
    <cellStyle name="Vírgula 7 3 9 3" xfId="2421"/>
    <cellStyle name="Vírgula 7 3 9 3 2" xfId="2528"/>
    <cellStyle name="Vírgula 7 3 9 3 2 2" xfId="3590"/>
    <cellStyle name="Vírgula 7 3 9 3 3" xfId="2819"/>
    <cellStyle name="Vírgula 7 3 9 3 3 2" xfId="3647"/>
    <cellStyle name="Vírgula 7 3 9 3 4" xfId="3550"/>
    <cellStyle name="Vírgula 7 3 9 4" xfId="2422"/>
    <cellStyle name="Vírgula 7 3 9 4 2" xfId="3551"/>
    <cellStyle name="Vírgula 7 4" xfId="121"/>
    <cellStyle name="Vírgula 7 4 2" xfId="906"/>
    <cellStyle name="Vírgula 7 4 2 2" xfId="3191"/>
    <cellStyle name="Vírgula 7 4 3" xfId="3043"/>
    <cellStyle name="Vírgula 7 5" xfId="459"/>
    <cellStyle name="Vírgula 7 5 10" xfId="2423"/>
    <cellStyle name="Vírgula 7 5 10 2" xfId="3552"/>
    <cellStyle name="Vírgula 7 5 11" xfId="2424"/>
    <cellStyle name="Vírgula 7 5 11 2" xfId="2425"/>
    <cellStyle name="Vírgula 7 5 11 2 2" xfId="3554"/>
    <cellStyle name="Vírgula 7 5 11 3" xfId="3553"/>
    <cellStyle name="Vírgula 7 5 12" xfId="2426"/>
    <cellStyle name="Vírgula 7 5 12 2" xfId="3555"/>
    <cellStyle name="Vírgula 7 5 13" xfId="2427"/>
    <cellStyle name="Vírgula 7 5 13 2" xfId="3556"/>
    <cellStyle name="Vírgula 7 5 14" xfId="3059"/>
    <cellStyle name="Vírgula 7 5 2" xfId="622"/>
    <cellStyle name="Vírgula 7 5 2 2" xfId="907"/>
    <cellStyle name="Vírgula 7 5 2 2 2" xfId="3192"/>
    <cellStyle name="Vírgula 7 5 2 3" xfId="3083"/>
    <cellStyle name="Vírgula 7 5 3" xfId="623"/>
    <cellStyle name="Vírgula 7 5 3 2" xfId="624"/>
    <cellStyle name="Vírgula 7 5 3 2 2" xfId="908"/>
    <cellStyle name="Vírgula 7 5 3 2 2 2" xfId="3193"/>
    <cellStyle name="Vírgula 7 5 3 2 3" xfId="3085"/>
    <cellStyle name="Vírgula 7 5 3 3" xfId="909"/>
    <cellStyle name="Vírgula 7 5 3 3 2" xfId="3194"/>
    <cellStyle name="Vírgula 7 5 3 4" xfId="3084"/>
    <cellStyle name="Vírgula 7 5 4" xfId="625"/>
    <cellStyle name="Vírgula 7 5 4 2" xfId="910"/>
    <cellStyle name="Vírgula 7 5 4 2 2" xfId="3195"/>
    <cellStyle name="Vírgula 7 5 4 3" xfId="3086"/>
    <cellStyle name="Vírgula 7 5 5" xfId="626"/>
    <cellStyle name="Vírgula 7 5 5 2" xfId="911"/>
    <cellStyle name="Vírgula 7 5 5 2 2" xfId="3196"/>
    <cellStyle name="Vírgula 7 5 5 3" xfId="3087"/>
    <cellStyle name="Vírgula 7 5 6" xfId="627"/>
    <cellStyle name="Vírgula 7 5 6 2" xfId="912"/>
    <cellStyle name="Vírgula 7 5 6 2 2" xfId="3197"/>
    <cellStyle name="Vírgula 7 5 6 3" xfId="3088"/>
    <cellStyle name="Vírgula 7 5 7" xfId="628"/>
    <cellStyle name="Vírgula 7 5 7 2" xfId="913"/>
    <cellStyle name="Vírgula 7 5 7 2 2" xfId="3198"/>
    <cellStyle name="Vírgula 7 5 7 3" xfId="3089"/>
    <cellStyle name="Vírgula 7 5 8" xfId="914"/>
    <cellStyle name="Vírgula 7 5 8 2" xfId="2429"/>
    <cellStyle name="Vírgula 7 5 8 2 2" xfId="3558"/>
    <cellStyle name="Vírgula 7 5 8 3" xfId="2428"/>
    <cellStyle name="Vírgula 7 5 8 3 2" xfId="3557"/>
    <cellStyle name="Vírgula 7 5 8 4" xfId="3199"/>
    <cellStyle name="Vírgula 7 5 9" xfId="2430"/>
    <cellStyle name="Vírgula 7 5 9 2" xfId="2431"/>
    <cellStyle name="Vírgula 7 5 9 2 2" xfId="3560"/>
    <cellStyle name="Vírgula 7 5 9 3" xfId="3559"/>
    <cellStyle name="Vírgula 7 6" xfId="629"/>
    <cellStyle name="Vírgula 7 6 2" xfId="630"/>
    <cellStyle name="Vírgula 7 6 2 2" xfId="915"/>
    <cellStyle name="Vírgula 7 6 2 2 2" xfId="2434"/>
    <cellStyle name="Vírgula 7 6 2 2 2 2" xfId="3563"/>
    <cellStyle name="Vírgula 7 6 2 2 3" xfId="3200"/>
    <cellStyle name="Vírgula 7 6 2 3" xfId="2435"/>
    <cellStyle name="Vírgula 7 6 2 3 2" xfId="3564"/>
    <cellStyle name="Vírgula 7 6 2 4" xfId="2436"/>
    <cellStyle name="Vírgula 7 6 2 4 2" xfId="3565"/>
    <cellStyle name="Vírgula 7 6 2 5" xfId="2433"/>
    <cellStyle name="Vírgula 7 6 2 5 2" xfId="3562"/>
    <cellStyle name="Vírgula 7 6 2 6" xfId="3091"/>
    <cellStyle name="Vírgula 7 6 3" xfId="916"/>
    <cellStyle name="Vírgula 7 6 3 2" xfId="2437"/>
    <cellStyle name="Vírgula 7 6 3 2 2" xfId="2889"/>
    <cellStyle name="Vírgula 7 6 3 2 2 2" xfId="3666"/>
    <cellStyle name="Vírgula 7 6 3 2 3" xfId="2821"/>
    <cellStyle name="Vírgula 7 6 3 2 3 2" xfId="3649"/>
    <cellStyle name="Vírgula 7 6 3 2 4" xfId="2667"/>
    <cellStyle name="Vírgula 7 6 3 2 4 2" xfId="3622"/>
    <cellStyle name="Vírgula 7 6 3 2 5" xfId="2600"/>
    <cellStyle name="Vírgula 7 6 3 2 5 2" xfId="3606"/>
    <cellStyle name="Vírgula 7 6 3 2 6" xfId="3566"/>
    <cellStyle name="Vírgula 7 6 3 3" xfId="2529"/>
    <cellStyle name="Vírgula 7 6 3 3 2" xfId="3591"/>
    <cellStyle name="Vírgula 7 6 3 4" xfId="3201"/>
    <cellStyle name="Vírgula 7 6 4" xfId="2438"/>
    <cellStyle name="Vírgula 7 6 4 2" xfId="3567"/>
    <cellStyle name="Vírgula 7 6 5" xfId="2439"/>
    <cellStyle name="Vírgula 7 6 5 2" xfId="2530"/>
    <cellStyle name="Vírgula 7 6 5 2 2" xfId="3592"/>
    <cellStyle name="Vírgula 7 6 5 3" xfId="2822"/>
    <cellStyle name="Vírgula 7 6 5 3 2" xfId="3650"/>
    <cellStyle name="Vírgula 7 6 5 4" xfId="3568"/>
    <cellStyle name="Vírgula 7 6 6" xfId="2432"/>
    <cellStyle name="Vírgula 7 6 6 2" xfId="2888"/>
    <cellStyle name="Vírgula 7 6 6 2 2" xfId="3665"/>
    <cellStyle name="Vírgula 7 6 6 3" xfId="2820"/>
    <cellStyle name="Vírgula 7 6 6 3 2" xfId="3648"/>
    <cellStyle name="Vírgula 7 6 6 4" xfId="2666"/>
    <cellStyle name="Vírgula 7 6 6 4 2" xfId="3621"/>
    <cellStyle name="Vírgula 7 6 6 5" xfId="2599"/>
    <cellStyle name="Vírgula 7 6 6 5 2" xfId="3605"/>
    <cellStyle name="Vírgula 7 6 6 6" xfId="3561"/>
    <cellStyle name="Vírgula 7 6 7" xfId="3090"/>
    <cellStyle name="Vírgula 7 7" xfId="631"/>
    <cellStyle name="Vírgula 7 7 2" xfId="917"/>
    <cellStyle name="Vírgula 7 7 2 2" xfId="3202"/>
    <cellStyle name="Vírgula 7 7 3" xfId="3092"/>
    <cellStyle name="Vírgula 7 8" xfId="918"/>
    <cellStyle name="Vírgula 7 8 2" xfId="1087"/>
    <cellStyle name="Vírgula 7 8 2 2" xfId="2441"/>
    <cellStyle name="Vírgula 7 8 2 2 2" xfId="3570"/>
    <cellStyle name="Vírgula 7 8 2 3" xfId="3219"/>
    <cellStyle name="Vírgula 7 8 3" xfId="2440"/>
    <cellStyle name="Vírgula 7 8 3 2" xfId="2890"/>
    <cellStyle name="Vírgula 7 8 3 2 2" xfId="3667"/>
    <cellStyle name="Vírgula 7 8 3 3" xfId="2823"/>
    <cellStyle name="Vírgula 7 8 3 3 2" xfId="3651"/>
    <cellStyle name="Vírgula 7 8 3 4" xfId="2668"/>
    <cellStyle name="Vírgula 7 8 3 4 2" xfId="3623"/>
    <cellStyle name="Vírgula 7 8 3 5" xfId="2601"/>
    <cellStyle name="Vírgula 7 8 3 5 2" xfId="3607"/>
    <cellStyle name="Vírgula 7 8 3 6" xfId="3569"/>
    <cellStyle name="Vírgula 7 8 4" xfId="3203"/>
    <cellStyle name="Vírgula 7 9" xfId="1088"/>
    <cellStyle name="Vírgula 7 9 2" xfId="2443"/>
    <cellStyle name="Vírgula 7 9 2 2" xfId="3572"/>
    <cellStyle name="Vírgula 7 9 3" xfId="2442"/>
    <cellStyle name="Vírgula 7 9 3 2" xfId="2891"/>
    <cellStyle name="Vírgula 7 9 3 2 2" xfId="3668"/>
    <cellStyle name="Vírgula 7 9 3 3" xfId="2824"/>
    <cellStyle name="Vírgula 7 9 3 3 2" xfId="3652"/>
    <cellStyle name="Vírgula 7 9 3 4" xfId="2669"/>
    <cellStyle name="Vírgula 7 9 3 4 2" xfId="3624"/>
    <cellStyle name="Vírgula 7 9 3 5" xfId="2602"/>
    <cellStyle name="Vírgula 7 9 3 5 2" xfId="3608"/>
    <cellStyle name="Vírgula 7 9 3 6" xfId="3571"/>
    <cellStyle name="Vírgula 7 9 4" xfId="3220"/>
    <cellStyle name="Vírgula 8" xfId="343"/>
    <cellStyle name="Vírgula 8 2" xfId="344"/>
    <cellStyle name="Vírgula 8 2 2" xfId="632"/>
    <cellStyle name="Vírgula 8 2 2 2" xfId="919"/>
    <cellStyle name="Vírgula 8 2 2 2 2" xfId="3204"/>
    <cellStyle name="Vírgula 8 2 2 3" xfId="3093"/>
    <cellStyle name="Vírgula 8 2 3" xfId="920"/>
    <cellStyle name="Vírgula 8 2 3 2" xfId="2446"/>
    <cellStyle name="Vírgula 8 2 3 2 2" xfId="3575"/>
    <cellStyle name="Vírgula 8 2 3 3" xfId="2445"/>
    <cellStyle name="Vírgula 8 2 3 3 2" xfId="3574"/>
    <cellStyle name="Vírgula 8 2 3 4" xfId="3205"/>
    <cellStyle name="Vírgula 8 2 4" xfId="2447"/>
    <cellStyle name="Vírgula 8 2 4 2" xfId="3576"/>
    <cellStyle name="Vírgula 8 2 5" xfId="3051"/>
    <cellStyle name="Vírgula 8 3" xfId="633"/>
    <cellStyle name="Vírgula 8 3 2" xfId="921"/>
    <cellStyle name="Vírgula 8 3 2 2" xfId="3206"/>
    <cellStyle name="Vírgula 8 3 3" xfId="3094"/>
    <cellStyle name="Vírgula 8 4" xfId="922"/>
    <cellStyle name="Vírgula 8 4 2" xfId="2450"/>
    <cellStyle name="Vírgula 8 4 2 2" xfId="3578"/>
    <cellStyle name="Vírgula 8 4 3" xfId="2449"/>
    <cellStyle name="Vírgula 8 4 3 2" xfId="3577"/>
    <cellStyle name="Vírgula 8 4 4" xfId="3207"/>
    <cellStyle name="Vírgula 8 5" xfId="2451"/>
    <cellStyle name="Vírgula 8 5 2" xfId="3579"/>
    <cellStyle name="Vírgula 8 6" xfId="2452"/>
    <cellStyle name="Vírgula 8 6 2" xfId="3580"/>
    <cellStyle name="Vírgula 8 7" xfId="2453"/>
    <cellStyle name="Vírgula 8 7 2" xfId="3581"/>
    <cellStyle name="Vírgula 8 8" xfId="2444"/>
    <cellStyle name="Vírgula 8 8 2" xfId="3573"/>
    <cellStyle name="Vírgula 8 9" xfId="3050"/>
    <cellStyle name="Vírgula 9" xfId="345"/>
    <cellStyle name="Vírgula 9 2" xfId="923"/>
    <cellStyle name="Vírgula 9 2 2" xfId="2455"/>
    <cellStyle name="Vírgula 9 2 2 2" xfId="3583"/>
    <cellStyle name="Vírgula 9 2 3" xfId="3208"/>
    <cellStyle name="Vírgula 9 3" xfId="2456"/>
    <cellStyle name="Vírgula 9 3 2" xfId="3584"/>
    <cellStyle name="Vírgula 9 4" xfId="2457"/>
    <cellStyle name="Vírgula 9 4 2" xfId="3585"/>
    <cellStyle name="Vírgula 9 5" xfId="2454"/>
    <cellStyle name="Vírgula 9 5 2" xfId="3582"/>
    <cellStyle name="Währung" xfId="3015"/>
    <cellStyle name="Währung 2" xfId="3016"/>
    <cellStyle name="Warning Text" xfId="43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2.png"/><Relationship Id="rId1" Type="http://schemas.openxmlformats.org/officeDocument/2006/relationships/image" Target="../media/image5.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8.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image" Target="../media/image21.png"/><Relationship Id="rId3" Type="http://schemas.openxmlformats.org/officeDocument/2006/relationships/image" Target="../media/image11.png"/><Relationship Id="rId7" Type="http://schemas.openxmlformats.org/officeDocument/2006/relationships/image" Target="../media/image15.png"/><Relationship Id="rId12" Type="http://schemas.openxmlformats.org/officeDocument/2006/relationships/image" Target="../media/image20.png"/><Relationship Id="rId2" Type="http://schemas.openxmlformats.org/officeDocument/2006/relationships/image" Target="../media/image1.png"/><Relationship Id="rId1" Type="http://schemas.openxmlformats.org/officeDocument/2006/relationships/image" Target="../media/image2.pn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editAs="oneCell">
    <xdr:from>
      <xdr:col>7</xdr:col>
      <xdr:colOff>285750</xdr:colOff>
      <xdr:row>2</xdr:row>
      <xdr:rowOff>304801</xdr:rowOff>
    </xdr:from>
    <xdr:to>
      <xdr:col>8</xdr:col>
      <xdr:colOff>809625</xdr:colOff>
      <xdr:row>3</xdr:row>
      <xdr:rowOff>333376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552451"/>
          <a:ext cx="1466850" cy="742950"/>
        </a:xfrm>
        <a:prstGeom prst="rect">
          <a:avLst/>
        </a:prstGeom>
        <a:noFill/>
        <a:ln>
          <a:noFill/>
        </a:ln>
      </xdr:spPr>
    </xdr:pic>
    <xdr:clientData/>
  </xdr:twoCellAnchor>
  <xdr:twoCellAnchor editAs="oneCell">
    <xdr:from>
      <xdr:col>1</xdr:col>
      <xdr:colOff>85726</xdr:colOff>
      <xdr:row>2</xdr:row>
      <xdr:rowOff>219076</xdr:rowOff>
    </xdr:from>
    <xdr:to>
      <xdr:col>2</xdr:col>
      <xdr:colOff>762001</xdr:colOff>
      <xdr:row>3</xdr:row>
      <xdr:rowOff>409951</xdr:rowOff>
    </xdr:to>
    <xdr:pic>
      <xdr:nvPicPr>
        <xdr:cNvPr id="3" name="Imagem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5326" y="466726"/>
          <a:ext cx="1352550" cy="90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52107</xdr:colOff>
      <xdr:row>5</xdr:row>
      <xdr:rowOff>273424</xdr:rowOff>
    </xdr:from>
    <xdr:to>
      <xdr:col>1</xdr:col>
      <xdr:colOff>1557033</xdr:colOff>
      <xdr:row>6</xdr:row>
      <xdr:rowOff>466725</xdr:rowOff>
    </xdr:to>
    <xdr:pic>
      <xdr:nvPicPr>
        <xdr:cNvPr id="9" name="Imagem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57032" y="1063999"/>
          <a:ext cx="1504926" cy="955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475129</xdr:colOff>
      <xdr:row>5</xdr:row>
      <xdr:rowOff>386604</xdr:rowOff>
    </xdr:from>
    <xdr:to>
      <xdr:col>6</xdr:col>
      <xdr:colOff>1136276</xdr:colOff>
      <xdr:row>6</xdr:row>
      <xdr:rowOff>367554</xdr:rowOff>
    </xdr:to>
    <xdr:pic>
      <xdr:nvPicPr>
        <xdr:cNvPr id="10" name="Imagem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01717" y="1171016"/>
          <a:ext cx="1871383"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52107</xdr:colOff>
      <xdr:row>5</xdr:row>
      <xdr:rowOff>273424</xdr:rowOff>
    </xdr:from>
    <xdr:to>
      <xdr:col>1</xdr:col>
      <xdr:colOff>1557033</xdr:colOff>
      <xdr:row>6</xdr:row>
      <xdr:rowOff>466725</xdr:rowOff>
    </xdr:to>
    <xdr:pic>
      <xdr:nvPicPr>
        <xdr:cNvPr id="9" name="Imagem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57032" y="1063999"/>
          <a:ext cx="1504926" cy="955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318247</xdr:colOff>
      <xdr:row>5</xdr:row>
      <xdr:rowOff>409015</xdr:rowOff>
    </xdr:from>
    <xdr:to>
      <xdr:col>6</xdr:col>
      <xdr:colOff>979394</xdr:colOff>
      <xdr:row>6</xdr:row>
      <xdr:rowOff>389965</xdr:rowOff>
    </xdr:to>
    <xdr:pic>
      <xdr:nvPicPr>
        <xdr:cNvPr id="10" name="Imagem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48197" y="1199590"/>
          <a:ext cx="1870822"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27215</xdr:colOff>
      <xdr:row>5</xdr:row>
      <xdr:rowOff>257175</xdr:rowOff>
    </xdr:from>
    <xdr:to>
      <xdr:col>1</xdr:col>
      <xdr:colOff>1569575</xdr:colOff>
      <xdr:row>6</xdr:row>
      <xdr:rowOff>476250</xdr:rowOff>
    </xdr:to>
    <xdr:pic>
      <xdr:nvPicPr>
        <xdr:cNvPr id="10" name="Imagem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6815" y="990600"/>
          <a:ext cx="154236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392206</xdr:colOff>
      <xdr:row>5</xdr:row>
      <xdr:rowOff>400610</xdr:rowOff>
    </xdr:from>
    <xdr:to>
      <xdr:col>6</xdr:col>
      <xdr:colOff>1053354</xdr:colOff>
      <xdr:row>6</xdr:row>
      <xdr:rowOff>383241</xdr:rowOff>
    </xdr:to>
    <xdr:pic>
      <xdr:nvPicPr>
        <xdr:cNvPr id="11" name="Imagem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755281" y="1438835"/>
          <a:ext cx="1874745" cy="7446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561975</xdr:colOff>
          <xdr:row>1</xdr:row>
          <xdr:rowOff>0</xdr:rowOff>
        </xdr:from>
        <xdr:to>
          <xdr:col>1</xdr:col>
          <xdr:colOff>600075</xdr:colOff>
          <xdr:row>2</xdr:row>
          <xdr:rowOff>552450</xdr:rowOff>
        </xdr:to>
        <xdr:sp macro="" textlink="">
          <xdr:nvSpPr>
            <xdr:cNvPr id="13313" name="Object 1" hidden="1">
              <a:extLst>
                <a:ext uri="{63B3BB69-23CF-44E3-9099-C40C66FF867C}">
                  <a14:compatExt spid="_x0000_s1331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781050</xdr:colOff>
          <xdr:row>2</xdr:row>
          <xdr:rowOff>228600</xdr:rowOff>
        </xdr:from>
        <xdr:to>
          <xdr:col>2</xdr:col>
          <xdr:colOff>1990725</xdr:colOff>
          <xdr:row>5</xdr:row>
          <xdr:rowOff>171450</xdr:rowOff>
        </xdr:to>
        <xdr:sp macro="" textlink="">
          <xdr:nvSpPr>
            <xdr:cNvPr id="14337" name="Object 1" hidden="1">
              <a:extLst>
                <a:ext uri="{63B3BB69-23CF-44E3-9099-C40C66FF867C}">
                  <a14:compatExt spid="_x0000_s1433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5</xdr:col>
      <xdr:colOff>116315</xdr:colOff>
      <xdr:row>36</xdr:row>
      <xdr:rowOff>118783</xdr:rowOff>
    </xdr:from>
    <xdr:to>
      <xdr:col>10</xdr:col>
      <xdr:colOff>786090</xdr:colOff>
      <xdr:row>39</xdr:row>
      <xdr:rowOff>52879</xdr:rowOff>
    </xdr:to>
    <xdr:sp macro="" textlink="">
      <xdr:nvSpPr>
        <xdr:cNvPr id="2" name="Retângulo de cantos arredondados 1"/>
        <xdr:cNvSpPr/>
      </xdr:nvSpPr>
      <xdr:spPr>
        <a:xfrm>
          <a:off x="3343609" y="8489577"/>
          <a:ext cx="9331922" cy="44956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mc:AlternateContent xmlns:mc="http://schemas.openxmlformats.org/markup-compatibility/2006">
    <mc:Choice xmlns:a14="http://schemas.microsoft.com/office/drawing/2010/main" Requires="a14">
      <xdr:twoCellAnchor editAs="oneCell">
        <xdr:from>
          <xdr:col>4</xdr:col>
          <xdr:colOff>390525</xdr:colOff>
          <xdr:row>4</xdr:row>
          <xdr:rowOff>123825</xdr:rowOff>
        </xdr:from>
        <xdr:to>
          <xdr:col>5</xdr:col>
          <xdr:colOff>504825</xdr:colOff>
          <xdr:row>5</xdr:row>
          <xdr:rowOff>180975</xdr:rowOff>
        </xdr:to>
        <xdr:sp macro="" textlink="">
          <xdr:nvSpPr>
            <xdr:cNvPr id="15361" name="Object 1" hidden="1">
              <a:extLst>
                <a:ext uri="{63B3BB69-23CF-44E3-9099-C40C66FF867C}">
                  <a14:compatExt spid="_x0000_s1536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editAs="oneCell">
    <xdr:from>
      <xdr:col>2</xdr:col>
      <xdr:colOff>130539</xdr:colOff>
      <xdr:row>2</xdr:row>
      <xdr:rowOff>265530</xdr:rowOff>
    </xdr:from>
    <xdr:to>
      <xdr:col>2</xdr:col>
      <xdr:colOff>1568822</xdr:colOff>
      <xdr:row>3</xdr:row>
      <xdr:rowOff>439058</xdr:rowOff>
    </xdr:to>
    <xdr:pic>
      <xdr:nvPicPr>
        <xdr:cNvPr id="2" name="Imagem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59389" y="551280"/>
          <a:ext cx="1438283" cy="9355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503517</xdr:colOff>
      <xdr:row>2</xdr:row>
      <xdr:rowOff>342581</xdr:rowOff>
    </xdr:from>
    <xdr:to>
      <xdr:col>7</xdr:col>
      <xdr:colOff>1074965</xdr:colOff>
      <xdr:row>3</xdr:row>
      <xdr:rowOff>380797</xdr:rowOff>
    </xdr:to>
    <xdr:pic>
      <xdr:nvPicPr>
        <xdr:cNvPr id="3" name="Imagem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532231" y="628331"/>
          <a:ext cx="1959377" cy="8002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95250</xdr:colOff>
          <xdr:row>0</xdr:row>
          <xdr:rowOff>57150</xdr:rowOff>
        </xdr:from>
        <xdr:to>
          <xdr:col>0</xdr:col>
          <xdr:colOff>819150</xdr:colOff>
          <xdr:row>3</xdr:row>
          <xdr:rowOff>161925</xdr:rowOff>
        </xdr:to>
        <xdr:sp macro="" textlink="">
          <xdr:nvSpPr>
            <xdr:cNvPr id="20481" name="Object 1" hidden="1">
              <a:extLst>
                <a:ext uri="{63B3BB69-23CF-44E3-9099-C40C66FF867C}">
                  <a14:compatExt spid="_x0000_s2048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295275</xdr:colOff>
          <xdr:row>2</xdr:row>
          <xdr:rowOff>47625</xdr:rowOff>
        </xdr:from>
        <xdr:to>
          <xdr:col>2</xdr:col>
          <xdr:colOff>485775</xdr:colOff>
          <xdr:row>3</xdr:row>
          <xdr:rowOff>190500</xdr:rowOff>
        </xdr:to>
        <xdr:sp macro="" textlink="">
          <xdr:nvSpPr>
            <xdr:cNvPr id="2049" name="Object 1" hidden="1">
              <a:extLst>
                <a:ext uri="{63B3BB69-23CF-44E3-9099-C40C66FF867C}">
                  <a14:compatExt spid="_x0000_s20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333375</xdr:colOff>
          <xdr:row>4</xdr:row>
          <xdr:rowOff>104775</xdr:rowOff>
        </xdr:from>
        <xdr:to>
          <xdr:col>3</xdr:col>
          <xdr:colOff>704850</xdr:colOff>
          <xdr:row>5</xdr:row>
          <xdr:rowOff>228600</xdr:rowOff>
        </xdr:to>
        <xdr:sp macro="" textlink="">
          <xdr:nvSpPr>
            <xdr:cNvPr id="17409" name="Object 1" hidden="1">
              <a:extLst>
                <a:ext uri="{63B3BB69-23CF-44E3-9099-C40C66FF867C}">
                  <a14:compatExt spid="_x0000_s1740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95250</xdr:colOff>
          <xdr:row>2</xdr:row>
          <xdr:rowOff>66675</xdr:rowOff>
        </xdr:from>
        <xdr:to>
          <xdr:col>1</xdr:col>
          <xdr:colOff>1295400</xdr:colOff>
          <xdr:row>3</xdr:row>
          <xdr:rowOff>533400</xdr:rowOff>
        </xdr:to>
        <xdr:sp macro="" textlink="">
          <xdr:nvSpPr>
            <xdr:cNvPr id="3073" name="Object 1" hidden="1">
              <a:extLst>
                <a:ext uri="{63B3BB69-23CF-44E3-9099-C40C66FF867C}">
                  <a14:compatExt spid="_x0000_s307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1</xdr:col>
      <xdr:colOff>20080</xdr:colOff>
      <xdr:row>2</xdr:row>
      <xdr:rowOff>168087</xdr:rowOff>
    </xdr:from>
    <xdr:to>
      <xdr:col>1</xdr:col>
      <xdr:colOff>1456765</xdr:colOff>
      <xdr:row>3</xdr:row>
      <xdr:rowOff>401265</xdr:rowOff>
    </xdr:to>
    <xdr:pic>
      <xdr:nvPicPr>
        <xdr:cNvPr id="2" name="Imagem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96505" y="415737"/>
          <a:ext cx="1436685" cy="9570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176994</xdr:colOff>
      <xdr:row>2</xdr:row>
      <xdr:rowOff>302559</xdr:rowOff>
    </xdr:from>
    <xdr:to>
      <xdr:col>6</xdr:col>
      <xdr:colOff>731744</xdr:colOff>
      <xdr:row>3</xdr:row>
      <xdr:rowOff>406774</xdr:rowOff>
    </xdr:to>
    <xdr:pic>
      <xdr:nvPicPr>
        <xdr:cNvPr id="3" name="Imagem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54644" y="550209"/>
          <a:ext cx="1678700" cy="828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35075</xdr:colOff>
      <xdr:row>2</xdr:row>
      <xdr:rowOff>224119</xdr:rowOff>
    </xdr:from>
    <xdr:to>
      <xdr:col>1</xdr:col>
      <xdr:colOff>1363369</xdr:colOff>
      <xdr:row>3</xdr:row>
      <xdr:rowOff>351135</xdr:rowOff>
    </xdr:to>
    <xdr:pic>
      <xdr:nvPicPr>
        <xdr:cNvPr id="2" name="Imagem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3300" y="471769"/>
          <a:ext cx="1328294" cy="8890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578176</xdr:colOff>
      <xdr:row>2</xdr:row>
      <xdr:rowOff>238539</xdr:rowOff>
    </xdr:from>
    <xdr:to>
      <xdr:col>6</xdr:col>
      <xdr:colOff>1160805</xdr:colOff>
      <xdr:row>3</xdr:row>
      <xdr:rowOff>314325</xdr:rowOff>
    </xdr:to>
    <xdr:pic>
      <xdr:nvPicPr>
        <xdr:cNvPr id="3" name="Imagem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760526" y="486189"/>
          <a:ext cx="1697054" cy="83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304800</xdr:colOff>
      <xdr:row>2</xdr:row>
      <xdr:rowOff>152400</xdr:rowOff>
    </xdr:from>
    <xdr:to>
      <xdr:col>6</xdr:col>
      <xdr:colOff>504825</xdr:colOff>
      <xdr:row>2</xdr:row>
      <xdr:rowOff>819150</xdr:rowOff>
    </xdr:to>
    <xdr:pic>
      <xdr:nvPicPr>
        <xdr:cNvPr id="2" name="Imagem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782425" y="381000"/>
          <a:ext cx="13525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180975</xdr:colOff>
      <xdr:row>2</xdr:row>
      <xdr:rowOff>161925</xdr:rowOff>
    </xdr:from>
    <xdr:to>
      <xdr:col>1</xdr:col>
      <xdr:colOff>1390650</xdr:colOff>
      <xdr:row>3</xdr:row>
      <xdr:rowOff>95250</xdr:rowOff>
    </xdr:to>
    <xdr:pic>
      <xdr:nvPicPr>
        <xdr:cNvPr id="3" name="Imagem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66950" y="390525"/>
          <a:ext cx="120967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2751665</xdr:colOff>
      <xdr:row>206</xdr:row>
      <xdr:rowOff>63501</xdr:rowOff>
    </xdr:from>
    <xdr:to>
      <xdr:col>3</xdr:col>
      <xdr:colOff>550332</xdr:colOff>
      <xdr:row>218</xdr:row>
      <xdr:rowOff>105835</xdr:rowOff>
    </xdr:to>
    <xdr:pic>
      <xdr:nvPicPr>
        <xdr:cNvPr id="4" name="Imagem 3"/>
        <xdr:cNvPicPr>
          <a:picLocks noChangeAspect="1"/>
        </xdr:cNvPicPr>
      </xdr:nvPicPr>
      <xdr:blipFill rotWithShape="1">
        <a:blip xmlns:r="http://schemas.openxmlformats.org/officeDocument/2006/relationships" r:embed="rId3"/>
        <a:srcRect l="71073" t="19243" r="20071" b="56886"/>
        <a:stretch/>
      </xdr:blipFill>
      <xdr:spPr>
        <a:xfrm>
          <a:off x="6409265" y="44345226"/>
          <a:ext cx="3237442" cy="2442634"/>
        </a:xfrm>
        <a:prstGeom prst="rect">
          <a:avLst/>
        </a:prstGeom>
      </xdr:spPr>
    </xdr:pic>
    <xdr:clientData/>
  </xdr:twoCellAnchor>
  <xdr:twoCellAnchor editAs="oneCell">
    <xdr:from>
      <xdr:col>2</xdr:col>
      <xdr:colOff>1185334</xdr:colOff>
      <xdr:row>50</xdr:row>
      <xdr:rowOff>21167</xdr:rowOff>
    </xdr:from>
    <xdr:to>
      <xdr:col>4</xdr:col>
      <xdr:colOff>1185334</xdr:colOff>
      <xdr:row>73</xdr:row>
      <xdr:rowOff>74083</xdr:rowOff>
    </xdr:to>
    <xdr:pic>
      <xdr:nvPicPr>
        <xdr:cNvPr id="5" name="Imagem 4"/>
        <xdr:cNvPicPr>
          <a:picLocks noChangeAspect="1"/>
        </xdr:cNvPicPr>
      </xdr:nvPicPr>
      <xdr:blipFill rotWithShape="1">
        <a:blip xmlns:r="http://schemas.openxmlformats.org/officeDocument/2006/relationships" r:embed="rId4"/>
        <a:srcRect l="66270" t="24900" r="16107" b="29621"/>
        <a:stretch/>
      </xdr:blipFill>
      <xdr:spPr>
        <a:xfrm>
          <a:off x="4842934" y="12098867"/>
          <a:ext cx="6438900" cy="4653492"/>
        </a:xfrm>
        <a:prstGeom prst="rect">
          <a:avLst/>
        </a:prstGeom>
      </xdr:spPr>
    </xdr:pic>
    <xdr:clientData/>
  </xdr:twoCellAnchor>
  <xdr:twoCellAnchor editAs="oneCell">
    <xdr:from>
      <xdr:col>2</xdr:col>
      <xdr:colOff>1883835</xdr:colOff>
      <xdr:row>99</xdr:row>
      <xdr:rowOff>42332</xdr:rowOff>
    </xdr:from>
    <xdr:to>
      <xdr:col>3</xdr:col>
      <xdr:colOff>836084</xdr:colOff>
      <xdr:row>117</xdr:row>
      <xdr:rowOff>148166</xdr:rowOff>
    </xdr:to>
    <xdr:pic>
      <xdr:nvPicPr>
        <xdr:cNvPr id="6" name="Imagem 5"/>
        <xdr:cNvPicPr>
          <a:picLocks noChangeAspect="1"/>
        </xdr:cNvPicPr>
      </xdr:nvPicPr>
      <xdr:blipFill rotWithShape="1">
        <a:blip xmlns:r="http://schemas.openxmlformats.org/officeDocument/2006/relationships" r:embed="rId5"/>
        <a:srcRect l="69250" t="25311" r="18740" b="38470"/>
        <a:stretch/>
      </xdr:blipFill>
      <xdr:spPr>
        <a:xfrm>
          <a:off x="5541435" y="23111882"/>
          <a:ext cx="4391024" cy="3706284"/>
        </a:xfrm>
        <a:prstGeom prst="rect">
          <a:avLst/>
        </a:prstGeom>
      </xdr:spPr>
    </xdr:pic>
    <xdr:clientData/>
  </xdr:twoCellAnchor>
  <xdr:twoCellAnchor editAs="oneCell">
    <xdr:from>
      <xdr:col>2</xdr:col>
      <xdr:colOff>1651002</xdr:colOff>
      <xdr:row>141</xdr:row>
      <xdr:rowOff>137585</xdr:rowOff>
    </xdr:from>
    <xdr:to>
      <xdr:col>4</xdr:col>
      <xdr:colOff>1227668</xdr:colOff>
      <xdr:row>170</xdr:row>
      <xdr:rowOff>84668</xdr:rowOff>
    </xdr:to>
    <xdr:pic>
      <xdr:nvPicPr>
        <xdr:cNvPr id="7" name="Imagem 6"/>
        <xdr:cNvPicPr>
          <a:picLocks noChangeAspect="1"/>
        </xdr:cNvPicPr>
      </xdr:nvPicPr>
      <xdr:blipFill rotWithShape="1">
        <a:blip xmlns:r="http://schemas.openxmlformats.org/officeDocument/2006/relationships" r:embed="rId6"/>
        <a:srcRect l="67138" t="21916" r="16396" b="21904"/>
        <a:stretch/>
      </xdr:blipFill>
      <xdr:spPr>
        <a:xfrm>
          <a:off x="5308602" y="32808335"/>
          <a:ext cx="6015566" cy="5747809"/>
        </a:xfrm>
        <a:prstGeom prst="rect">
          <a:avLst/>
        </a:prstGeom>
      </xdr:spPr>
    </xdr:pic>
    <xdr:clientData/>
  </xdr:twoCellAnchor>
  <xdr:twoCellAnchor editAs="oneCell">
    <xdr:from>
      <xdr:col>2</xdr:col>
      <xdr:colOff>1195917</xdr:colOff>
      <xdr:row>233</xdr:row>
      <xdr:rowOff>190500</xdr:rowOff>
    </xdr:from>
    <xdr:to>
      <xdr:col>4</xdr:col>
      <xdr:colOff>1291167</xdr:colOff>
      <xdr:row>251</xdr:row>
      <xdr:rowOff>137584</xdr:rowOff>
    </xdr:to>
    <xdr:pic>
      <xdr:nvPicPr>
        <xdr:cNvPr id="8" name="Imagem 7"/>
        <xdr:cNvPicPr>
          <a:picLocks noChangeAspect="1"/>
        </xdr:cNvPicPr>
      </xdr:nvPicPr>
      <xdr:blipFill rotWithShape="1">
        <a:blip xmlns:r="http://schemas.openxmlformats.org/officeDocument/2006/relationships" r:embed="rId7"/>
        <a:srcRect l="66589" t="53094" r="15527" b="12232"/>
        <a:stretch/>
      </xdr:blipFill>
      <xdr:spPr>
        <a:xfrm>
          <a:off x="4853517" y="50111025"/>
          <a:ext cx="6534150" cy="354753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190500</xdr:colOff>
      <xdr:row>2</xdr:row>
      <xdr:rowOff>247650</xdr:rowOff>
    </xdr:from>
    <xdr:to>
      <xdr:col>1</xdr:col>
      <xdr:colOff>1362075</xdr:colOff>
      <xdr:row>2</xdr:row>
      <xdr:rowOff>971550</xdr:rowOff>
    </xdr:to>
    <xdr:pic>
      <xdr:nvPicPr>
        <xdr:cNvPr id="2" name="Imagem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0100" y="476250"/>
          <a:ext cx="11715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95250</xdr:colOff>
      <xdr:row>2</xdr:row>
      <xdr:rowOff>152400</xdr:rowOff>
    </xdr:from>
    <xdr:to>
      <xdr:col>6</xdr:col>
      <xdr:colOff>393326</xdr:colOff>
      <xdr:row>2</xdr:row>
      <xdr:rowOff>895350</xdr:rowOff>
    </xdr:to>
    <xdr:pic>
      <xdr:nvPicPr>
        <xdr:cNvPr id="3" name="Imagem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77450" y="381000"/>
          <a:ext cx="1507751"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159936</xdr:colOff>
      <xdr:row>47</xdr:row>
      <xdr:rowOff>26483</xdr:rowOff>
    </xdr:from>
    <xdr:to>
      <xdr:col>6</xdr:col>
      <xdr:colOff>1116711</xdr:colOff>
      <xdr:row>48</xdr:row>
      <xdr:rowOff>2173941</xdr:rowOff>
    </xdr:to>
    <xdr:pic>
      <xdr:nvPicPr>
        <xdr:cNvPr id="4" name="Imagem 3" descr="ALONGADOR FINAL"/>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9536" y="10313483"/>
          <a:ext cx="11539050" cy="70718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78442</xdr:colOff>
      <xdr:row>69</xdr:row>
      <xdr:rowOff>124065</xdr:rowOff>
    </xdr:from>
    <xdr:to>
      <xdr:col>6</xdr:col>
      <xdr:colOff>997323</xdr:colOff>
      <xdr:row>70</xdr:row>
      <xdr:rowOff>2675255</xdr:rowOff>
    </xdr:to>
    <xdr:pic>
      <xdr:nvPicPr>
        <xdr:cNvPr id="5" name="Imagem 4" descr="ROTAÇÃO DIAGONAL DUPLA FINAL"/>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8042" y="23546040"/>
          <a:ext cx="11501156" cy="7751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210509</xdr:colOff>
      <xdr:row>90</xdr:row>
      <xdr:rowOff>158483</xdr:rowOff>
    </xdr:from>
    <xdr:to>
      <xdr:col>6</xdr:col>
      <xdr:colOff>1061357</xdr:colOff>
      <xdr:row>91</xdr:row>
      <xdr:rowOff>2705475</xdr:rowOff>
    </xdr:to>
    <xdr:pic>
      <xdr:nvPicPr>
        <xdr:cNvPr id="6" name="Imagem 5" descr="ROTAÇÃO VERTICAL DUPLO FINAL"/>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20109" y="37467908"/>
          <a:ext cx="11433123" cy="7747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168086</xdr:colOff>
      <xdr:row>112</xdr:row>
      <xdr:rowOff>100852</xdr:rowOff>
    </xdr:from>
    <xdr:to>
      <xdr:col>6</xdr:col>
      <xdr:colOff>998418</xdr:colOff>
      <xdr:row>113</xdr:row>
      <xdr:rowOff>1086971</xdr:rowOff>
    </xdr:to>
    <xdr:pic>
      <xdr:nvPicPr>
        <xdr:cNvPr id="7" name="Imagem 6" descr="SURF DUPLO final"/>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77686" y="51269152"/>
          <a:ext cx="11412607" cy="6186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33617</xdr:colOff>
      <xdr:row>133</xdr:row>
      <xdr:rowOff>235324</xdr:rowOff>
    </xdr:from>
    <xdr:to>
      <xdr:col>6</xdr:col>
      <xdr:colOff>1120588</xdr:colOff>
      <xdr:row>134</xdr:row>
      <xdr:rowOff>2274794</xdr:rowOff>
    </xdr:to>
    <xdr:pic>
      <xdr:nvPicPr>
        <xdr:cNvPr id="8" name="Imagem 7" descr="C:\Users\Marcos Vinicios\Desktop\PLAYGROUDN\NOVO\DETALHES\PRESSÃO DE PERNAS final.png"/>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43217" y="63481324"/>
          <a:ext cx="11669246" cy="7240119"/>
        </a:xfrm>
        <a:prstGeom prst="rect">
          <a:avLst/>
        </a:prstGeom>
        <a:noFill/>
        <a:ln>
          <a:noFill/>
        </a:ln>
      </xdr:spPr>
    </xdr:pic>
    <xdr:clientData/>
  </xdr:twoCellAnchor>
  <xdr:twoCellAnchor>
    <xdr:from>
      <xdr:col>1</xdr:col>
      <xdr:colOff>224917</xdr:colOff>
      <xdr:row>154</xdr:row>
      <xdr:rowOff>260939</xdr:rowOff>
    </xdr:from>
    <xdr:to>
      <xdr:col>6</xdr:col>
      <xdr:colOff>1020535</xdr:colOff>
      <xdr:row>155</xdr:row>
      <xdr:rowOff>2313214</xdr:rowOff>
    </xdr:to>
    <xdr:pic>
      <xdr:nvPicPr>
        <xdr:cNvPr id="9" name="Imagem 8" descr="ESQUI INDIVIDUAL FINAL"/>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34517" y="76737164"/>
          <a:ext cx="11377893" cy="725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311522</xdr:colOff>
      <xdr:row>175</xdr:row>
      <xdr:rowOff>159684</xdr:rowOff>
    </xdr:from>
    <xdr:to>
      <xdr:col>6</xdr:col>
      <xdr:colOff>896468</xdr:colOff>
      <xdr:row>176</xdr:row>
      <xdr:rowOff>2058617</xdr:rowOff>
    </xdr:to>
    <xdr:pic>
      <xdr:nvPicPr>
        <xdr:cNvPr id="10" name="Imagem 9"/>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21122" y="90104259"/>
          <a:ext cx="11167221" cy="70995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212912</xdr:colOff>
      <xdr:row>196</xdr:row>
      <xdr:rowOff>324970</xdr:rowOff>
    </xdr:from>
    <xdr:to>
      <xdr:col>6</xdr:col>
      <xdr:colOff>1075765</xdr:colOff>
      <xdr:row>197</xdr:row>
      <xdr:rowOff>1680883</xdr:rowOff>
    </xdr:to>
    <xdr:pic>
      <xdr:nvPicPr>
        <xdr:cNvPr id="11" name="Imagem 10" descr="REMADA SENTADA FINAL"/>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22512" y="103223545"/>
          <a:ext cx="11445128" cy="6556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235320</xdr:colOff>
      <xdr:row>217</xdr:row>
      <xdr:rowOff>145673</xdr:rowOff>
    </xdr:from>
    <xdr:to>
      <xdr:col>6</xdr:col>
      <xdr:colOff>986116</xdr:colOff>
      <xdr:row>218</xdr:row>
      <xdr:rowOff>1736911</xdr:rowOff>
    </xdr:to>
    <xdr:pic>
      <xdr:nvPicPr>
        <xdr:cNvPr id="12" name="Imagem 11" descr="C:\Users\Marcos Vinicios\Desktop\PLAYGROUDN\NOVO\DETALHES\CAMADA INDIVIDUAL FINAL.png"/>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844920" y="115664873"/>
          <a:ext cx="11333071" cy="6220389"/>
        </a:xfrm>
        <a:prstGeom prst="rect">
          <a:avLst/>
        </a:prstGeom>
        <a:noFill/>
        <a:ln>
          <a:noFill/>
        </a:ln>
      </xdr:spPr>
    </xdr:pic>
    <xdr:clientData/>
  </xdr:twoCellAnchor>
  <xdr:twoCellAnchor editAs="oneCell">
    <xdr:from>
      <xdr:col>1</xdr:col>
      <xdr:colOff>112058</xdr:colOff>
      <xdr:row>238</xdr:row>
      <xdr:rowOff>268941</xdr:rowOff>
    </xdr:from>
    <xdr:to>
      <xdr:col>6</xdr:col>
      <xdr:colOff>1064558</xdr:colOff>
      <xdr:row>239</xdr:row>
      <xdr:rowOff>4796116</xdr:rowOff>
    </xdr:to>
    <xdr:pic>
      <xdr:nvPicPr>
        <xdr:cNvPr id="13" name="Imagem 12" descr="C:\Users\Marcos Vinicios\Desktop\PLAYGROUDN\NOVO\DETALHES\MULTPLO EXCERCITADOR final.png"/>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21658" y="127980141"/>
          <a:ext cx="11534775" cy="9156325"/>
        </a:xfrm>
        <a:prstGeom prst="rect">
          <a:avLst/>
        </a:prstGeom>
        <a:noFill/>
        <a:ln>
          <a:noFill/>
        </a:ln>
      </xdr:spPr>
    </xdr:pic>
    <xdr:clientData/>
  </xdr:twoCellAnchor>
  <xdr:twoCellAnchor editAs="oneCell">
    <xdr:from>
      <xdr:col>1</xdr:col>
      <xdr:colOff>176892</xdr:colOff>
      <xdr:row>259</xdr:row>
      <xdr:rowOff>95249</xdr:rowOff>
    </xdr:from>
    <xdr:to>
      <xdr:col>6</xdr:col>
      <xdr:colOff>1102178</xdr:colOff>
      <xdr:row>260</xdr:row>
      <xdr:rowOff>4095750</xdr:rowOff>
    </xdr:to>
    <xdr:pic>
      <xdr:nvPicPr>
        <xdr:cNvPr id="14" name="Imagem 13" descr="C:\Users\Marcos Vinicios\Desktop\PLAYGROUDN\NOVO\DETALHES\PLACA-ORIENTATIVA-VERTICAL FINAL.png"/>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786492" y="142998824"/>
          <a:ext cx="11507561" cy="8629651"/>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347381</xdr:colOff>
      <xdr:row>2</xdr:row>
      <xdr:rowOff>437030</xdr:rowOff>
    </xdr:from>
    <xdr:to>
      <xdr:col>6</xdr:col>
      <xdr:colOff>1008529</xdr:colOff>
      <xdr:row>3</xdr:row>
      <xdr:rowOff>417980</xdr:rowOff>
    </xdr:to>
    <xdr:pic>
      <xdr:nvPicPr>
        <xdr:cNvPr id="9" name="Imagem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62981" y="684680"/>
          <a:ext cx="1870823"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58792</xdr:colOff>
      <xdr:row>2</xdr:row>
      <xdr:rowOff>246530</xdr:rowOff>
    </xdr:from>
    <xdr:to>
      <xdr:col>1</xdr:col>
      <xdr:colOff>1557618</xdr:colOff>
      <xdr:row>3</xdr:row>
      <xdr:rowOff>435959</xdr:rowOff>
    </xdr:to>
    <xdr:pic>
      <xdr:nvPicPr>
        <xdr:cNvPr id="10" name="Imagem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20842" y="494180"/>
          <a:ext cx="1498826" cy="9514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hyperlink" Target="../../../../../../Downloads/COTA&#199;&#213;ES%20DIGITALIZADAS/COTA&#199;&#213;ES%20ATUALIZADAS/LAMPADA%20%20DE%20VAPOR%20METALICO%2070%20W/LAMPADA%20DE%20VAPOR%20METALICA%2070%20W.pdf" TargetMode="External"/><Relationship Id="rId2" Type="http://schemas.openxmlformats.org/officeDocument/2006/relationships/hyperlink" Target="../../../../../../Downloads/COTA&#199;&#213;ES%20DIGITALIZADAS/COTA&#199;&#213;ES%20ATUALIZADAS/CABO%20FLEX%20HEPR%201%20KV%2095,0%20MM2%20PT/CABO%20FLEX%20HEPR%201%20KV%2095,0%20MM2%20PT.pdf" TargetMode="External"/><Relationship Id="rId1" Type="http://schemas.openxmlformats.org/officeDocument/2006/relationships/hyperlink" Target="../../../../../../Downloads/COTA&#199;&#213;ES%20DIGITALIZADAS/COTA&#199;&#213;ES%20ATUALIZADAS/CABO%20FLEX%20HEPR%201%20KV%2050,0%20MM2%20PT/CABO%20FLEX%20HEPR%201%20KV%2050,0%20MM2%20PT.pdf" TargetMode="External"/><Relationship Id="rId6" Type="http://schemas.openxmlformats.org/officeDocument/2006/relationships/vmlDrawing" Target="../drawings/vmlDrawing6.vml"/><Relationship Id="rId5" Type="http://schemas.openxmlformats.org/officeDocument/2006/relationships/drawing" Target="../drawings/drawing9.xml"/><Relationship Id="rId4"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hyperlink" Target="../../../../../../BANCO%20DE%20DADOS%20NOVEMBRO/COTA&#199;&#213;ES%20DIGITALIZADAS/COTA&#199;&#213;ES%20ATUALIZADAS/CARTUCHO%20PARA%20SOLDA%20EXOT&#201;RMICA%20N&#176;%2090/CARTUCHO%20PARA%20SOLDA%20EXOT&#201;RMICA%20N&#176;%2090.pdf" TargetMode="External"/><Relationship Id="rId4" Type="http://schemas.openxmlformats.org/officeDocument/2006/relationships/vmlDrawing" Target="../drawings/vmlDrawing7.vml"/></Relationships>
</file>

<file path=xl/worksheets/_rels/sheet13.xml.rels><?xml version="1.0" encoding="UTF-8" standalone="yes"?>
<Relationships xmlns="http://schemas.openxmlformats.org/package/2006/relationships"><Relationship Id="rId8" Type="http://schemas.openxmlformats.org/officeDocument/2006/relationships/hyperlink" Target="../../../../Downloads/COTA&#199;&#213;ES%20DIGITALIZADAS/COTA&#199;&#213;ES%20ATUALIZADAS/ARRUELA%20LISA%203%208/ARRUELA%20LISA%203%208.pdf" TargetMode="External"/><Relationship Id="rId3" Type="http://schemas.openxmlformats.org/officeDocument/2006/relationships/hyperlink" Target="../../../../Downloads/COTA&#199;&#213;ES%20DIGITALIZADAS/COTA&#199;&#213;ES%20ATUALIZADAS/PARAFUSO%20CABE&#199;A%20LENTILHA%2038%20X%2034/PARAFUSO%20CABE&#199;A%20LENTILHA%2038%20X%2034.pdf" TargetMode="External"/><Relationship Id="rId7" Type="http://schemas.openxmlformats.org/officeDocument/2006/relationships/hyperlink" Target="../../../../Downloads/COTA&#199;&#213;ES%20DIGITALIZADAS/COTA&#199;&#213;ES%20ATUALIZADAS/ARRUELA%20LISA%203%208/ARRUELA%20LISA%203%208.pdf" TargetMode="External"/><Relationship Id="rId12" Type="http://schemas.openxmlformats.org/officeDocument/2006/relationships/vmlDrawing" Target="../drawings/vmlDrawing8.vml"/><Relationship Id="rId2" Type="http://schemas.openxmlformats.org/officeDocument/2006/relationships/hyperlink" Target="http://www.shoptime.com.br/" TargetMode="External"/><Relationship Id="rId1" Type="http://schemas.openxmlformats.org/officeDocument/2006/relationships/hyperlink" Target="http://www.estrela10.com.br/" TargetMode="External"/><Relationship Id="rId6" Type="http://schemas.openxmlformats.org/officeDocument/2006/relationships/hyperlink" Target="../../../../Downloads/COTA&#199;&#213;ES%20DIGITALIZADAS/COTA&#199;&#213;ES%20ATUALIZADAS/PARAFUSO%20CABE&#199;A%20LENTILHA%2038%20X%2034/PARAFUSO%20CABE&#199;A%20LENTILHA%2038%20X%2034.pdf" TargetMode="External"/><Relationship Id="rId11" Type="http://schemas.openxmlformats.org/officeDocument/2006/relationships/drawing" Target="../drawings/drawing11.xml"/><Relationship Id="rId5" Type="http://schemas.openxmlformats.org/officeDocument/2006/relationships/hyperlink" Target="../../../../Downloads/COTA&#199;&#213;ES%20DIGITALIZADAS/COTA&#199;&#213;ES%20ATUALIZADAS/PARAFUSO%20CABE&#199;A%20LENTILHA%2038%20X%2034/PARAFUSO%20CABE&#199;A%20LENTILHA%2038%20X%2034.pdf" TargetMode="External"/><Relationship Id="rId10" Type="http://schemas.openxmlformats.org/officeDocument/2006/relationships/printerSettings" Target="../printerSettings/printerSettings13.bin"/><Relationship Id="rId4" Type="http://schemas.openxmlformats.org/officeDocument/2006/relationships/hyperlink" Target="../../../../Downloads/COTA&#199;&#213;ES%20DIGITALIZADAS/COTA&#199;&#213;ES%20ATUALIZADAS/PARAFUSO%20CABE&#199;A%20LENTILHA%2038%20X%2034/PARAFUSO%20CABE&#199;A%20LENTILHA%2038%20X%2034.pdf" TargetMode="External"/><Relationship Id="rId9" Type="http://schemas.openxmlformats.org/officeDocument/2006/relationships/hyperlink" Target="../../../../Downloads/COTA&#199;&#213;ES%20DIGITALIZADAS/COTA&#199;&#213;ES%20ATUALIZADAS/PARAFUSO%20CABE&#199;A%20LENTILHA%2038%20X%2034/PARAFUSO%20CABE&#199;A%20LENTILHA%2038%20X%2034.pdf" TargetMode="Externa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5.bin"/><Relationship Id="rId6" Type="http://schemas.openxmlformats.org/officeDocument/2006/relationships/image" Target="../media/image3.emf"/><Relationship Id="rId5" Type="http://schemas.openxmlformats.org/officeDocument/2006/relationships/oleObject" Target="../embeddings/oleObject4.bin"/><Relationship Id="rId4" Type="http://schemas.openxmlformats.org/officeDocument/2006/relationships/vmlDrawing" Target="../drawings/vmlDrawing11.v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16.bin"/><Relationship Id="rId6" Type="http://schemas.openxmlformats.org/officeDocument/2006/relationships/image" Target="../media/image3.emf"/><Relationship Id="rId5" Type="http://schemas.openxmlformats.org/officeDocument/2006/relationships/oleObject" Target="../embeddings/oleObject5.bin"/><Relationship Id="rId4" Type="http://schemas.openxmlformats.org/officeDocument/2006/relationships/vmlDrawing" Target="../drawings/vmlDrawing13.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7.bin"/><Relationship Id="rId6" Type="http://schemas.openxmlformats.org/officeDocument/2006/relationships/image" Target="../media/image3.emf"/><Relationship Id="rId5" Type="http://schemas.openxmlformats.org/officeDocument/2006/relationships/oleObject" Target="../embeddings/oleObject6.bin"/><Relationship Id="rId4" Type="http://schemas.openxmlformats.org/officeDocument/2006/relationships/vmlDrawing" Target="../drawings/vmlDrawing15.v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19.bin"/><Relationship Id="rId5" Type="http://schemas.openxmlformats.org/officeDocument/2006/relationships/image" Target="../media/image3.emf"/><Relationship Id="rId4" Type="http://schemas.openxmlformats.org/officeDocument/2006/relationships/oleObject" Target="../embeddings/oleObject7.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image" Target="../media/image3.emf"/><Relationship Id="rId5" Type="http://schemas.openxmlformats.org/officeDocument/2006/relationships/oleObject" Target="../embeddings/oleObject1.bin"/><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3.emf"/><Relationship Id="rId4" Type="http://schemas.openxmlformats.org/officeDocument/2006/relationships/oleObject" Target="../embeddings/oleObject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image" Target="../media/image3.emf"/><Relationship Id="rId5" Type="http://schemas.openxmlformats.org/officeDocument/2006/relationships/oleObject" Target="../embeddings/oleObject3.bin"/><Relationship Id="rId4" Type="http://schemas.openxmlformats.org/officeDocument/2006/relationships/vmlDrawing" Target="../drawings/vmlDrawing5.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mailto:vendasonline@agromata.com.br" TargetMode="External"/></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6.xml"/><Relationship Id="rId3" Type="http://schemas.openxmlformats.org/officeDocument/2006/relationships/hyperlink" Target="mailto:gra&#231;aspaisagismo@hotmail.com" TargetMode="External"/><Relationship Id="rId7" Type="http://schemas.openxmlformats.org/officeDocument/2006/relationships/printerSettings" Target="../printerSettings/printerSettings6.bin"/><Relationship Id="rId2" Type="http://schemas.openxmlformats.org/officeDocument/2006/relationships/hyperlink" Target="mailto:gra&#231;aspaisagismo@hotmail.com" TargetMode="External"/><Relationship Id="rId1" Type="http://schemas.openxmlformats.org/officeDocument/2006/relationships/hyperlink" Target="mailto:gra&#231;aspaisagismo@hotmail.com" TargetMode="External"/><Relationship Id="rId6" Type="http://schemas.openxmlformats.org/officeDocument/2006/relationships/hyperlink" Target="mailto:gra&#231;aspaisagismo@hotmail.com" TargetMode="External"/><Relationship Id="rId5" Type="http://schemas.openxmlformats.org/officeDocument/2006/relationships/hyperlink" Target="mailto:gra&#231;aspaisagismo@hotmail.com" TargetMode="External"/><Relationship Id="rId4" Type="http://schemas.openxmlformats.org/officeDocument/2006/relationships/hyperlink" Target="mailto:gra&#231;aspaisagismo@hotmail.com"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mailto:falecom@flex.%20Ind.br"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mailto:falecom@flex.%20Ind.br"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B1:I69"/>
  <sheetViews>
    <sheetView view="pageBreakPreview" zoomScaleNormal="100" zoomScaleSheetLayoutView="100" workbookViewId="0">
      <selection activeCell="C32" sqref="C32"/>
    </sheetView>
  </sheetViews>
  <sheetFormatPr defaultRowHeight="12.75"/>
  <cols>
    <col min="1" max="1" width="9.140625" style="141"/>
    <col min="2" max="2" width="10.140625" style="137" customWidth="1"/>
    <col min="3" max="3" width="14.42578125" style="137" bestFit="1" customWidth="1"/>
    <col min="4" max="4" width="81.42578125" style="137" customWidth="1"/>
    <col min="5" max="5" width="9.7109375" style="138" customWidth="1"/>
    <col min="6" max="6" width="10" style="137" customWidth="1"/>
    <col min="7" max="7" width="10.5703125" style="139" bestFit="1" customWidth="1"/>
    <col min="8" max="8" width="14.140625" style="106" bestFit="1" customWidth="1"/>
    <col min="9" max="9" width="15.5703125" style="140" bestFit="1" customWidth="1"/>
    <col min="10" max="10" width="11" style="141" bestFit="1" customWidth="1"/>
    <col min="11" max="13" width="9.140625" style="141"/>
    <col min="14" max="14" width="11.7109375" style="141" bestFit="1" customWidth="1"/>
    <col min="15" max="257" width="9.140625" style="141"/>
    <col min="258" max="258" width="8.5703125" style="141" customWidth="1"/>
    <col min="259" max="259" width="14.42578125" style="141" bestFit="1" customWidth="1"/>
    <col min="260" max="260" width="81.42578125" style="141" customWidth="1"/>
    <col min="261" max="261" width="9.7109375" style="141" customWidth="1"/>
    <col min="262" max="262" width="10" style="141" customWidth="1"/>
    <col min="263" max="263" width="10.5703125" style="141" bestFit="1" customWidth="1"/>
    <col min="264" max="264" width="14.140625" style="141" bestFit="1" customWidth="1"/>
    <col min="265" max="265" width="15.5703125" style="141" bestFit="1" customWidth="1"/>
    <col min="266" max="266" width="11" style="141" bestFit="1" customWidth="1"/>
    <col min="267" max="269" width="9.140625" style="141"/>
    <col min="270" max="270" width="11.7109375" style="141" bestFit="1" customWidth="1"/>
    <col min="271" max="513" width="9.140625" style="141"/>
    <col min="514" max="514" width="8.5703125" style="141" customWidth="1"/>
    <col min="515" max="515" width="14.42578125" style="141" bestFit="1" customWidth="1"/>
    <col min="516" max="516" width="81.42578125" style="141" customWidth="1"/>
    <col min="517" max="517" width="9.7109375" style="141" customWidth="1"/>
    <col min="518" max="518" width="10" style="141" customWidth="1"/>
    <col min="519" max="519" width="10.5703125" style="141" bestFit="1" customWidth="1"/>
    <col min="520" max="520" width="14.140625" style="141" bestFit="1" customWidth="1"/>
    <col min="521" max="521" width="15.5703125" style="141" bestFit="1" customWidth="1"/>
    <col min="522" max="522" width="11" style="141" bestFit="1" customWidth="1"/>
    <col min="523" max="525" width="9.140625" style="141"/>
    <col min="526" max="526" width="11.7109375" style="141" bestFit="1" customWidth="1"/>
    <col min="527" max="769" width="9.140625" style="141"/>
    <col min="770" max="770" width="8.5703125" style="141" customWidth="1"/>
    <col min="771" max="771" width="14.42578125" style="141" bestFit="1" customWidth="1"/>
    <col min="772" max="772" width="81.42578125" style="141" customWidth="1"/>
    <col min="773" max="773" width="9.7109375" style="141" customWidth="1"/>
    <col min="774" max="774" width="10" style="141" customWidth="1"/>
    <col min="775" max="775" width="10.5703125" style="141" bestFit="1" customWidth="1"/>
    <col min="776" max="776" width="14.140625" style="141" bestFit="1" customWidth="1"/>
    <col min="777" max="777" width="15.5703125" style="141" bestFit="1" customWidth="1"/>
    <col min="778" max="778" width="11" style="141" bestFit="1" customWidth="1"/>
    <col min="779" max="781" width="9.140625" style="141"/>
    <col min="782" max="782" width="11.7109375" style="141" bestFit="1" customWidth="1"/>
    <col min="783" max="1025" width="9.140625" style="141"/>
    <col min="1026" max="1026" width="8.5703125" style="141" customWidth="1"/>
    <col min="1027" max="1027" width="14.42578125" style="141" bestFit="1" customWidth="1"/>
    <col min="1028" max="1028" width="81.42578125" style="141" customWidth="1"/>
    <col min="1029" max="1029" width="9.7109375" style="141" customWidth="1"/>
    <col min="1030" max="1030" width="10" style="141" customWidth="1"/>
    <col min="1031" max="1031" width="10.5703125" style="141" bestFit="1" customWidth="1"/>
    <col min="1032" max="1032" width="14.140625" style="141" bestFit="1" customWidth="1"/>
    <col min="1033" max="1033" width="15.5703125" style="141" bestFit="1" customWidth="1"/>
    <col min="1034" max="1034" width="11" style="141" bestFit="1" customWidth="1"/>
    <col min="1035" max="1037" width="9.140625" style="141"/>
    <col min="1038" max="1038" width="11.7109375" style="141" bestFit="1" customWidth="1"/>
    <col min="1039" max="1281" width="9.140625" style="141"/>
    <col min="1282" max="1282" width="8.5703125" style="141" customWidth="1"/>
    <col min="1283" max="1283" width="14.42578125" style="141" bestFit="1" customWidth="1"/>
    <col min="1284" max="1284" width="81.42578125" style="141" customWidth="1"/>
    <col min="1285" max="1285" width="9.7109375" style="141" customWidth="1"/>
    <col min="1286" max="1286" width="10" style="141" customWidth="1"/>
    <col min="1287" max="1287" width="10.5703125" style="141" bestFit="1" customWidth="1"/>
    <col min="1288" max="1288" width="14.140625" style="141" bestFit="1" customWidth="1"/>
    <col min="1289" max="1289" width="15.5703125" style="141" bestFit="1" customWidth="1"/>
    <col min="1290" max="1290" width="11" style="141" bestFit="1" customWidth="1"/>
    <col min="1291" max="1293" width="9.140625" style="141"/>
    <col min="1294" max="1294" width="11.7109375" style="141" bestFit="1" customWidth="1"/>
    <col min="1295" max="1537" width="9.140625" style="141"/>
    <col min="1538" max="1538" width="8.5703125" style="141" customWidth="1"/>
    <col min="1539" max="1539" width="14.42578125" style="141" bestFit="1" customWidth="1"/>
    <col min="1540" max="1540" width="81.42578125" style="141" customWidth="1"/>
    <col min="1541" max="1541" width="9.7109375" style="141" customWidth="1"/>
    <col min="1542" max="1542" width="10" style="141" customWidth="1"/>
    <col min="1543" max="1543" width="10.5703125" style="141" bestFit="1" customWidth="1"/>
    <col min="1544" max="1544" width="14.140625" style="141" bestFit="1" customWidth="1"/>
    <col min="1545" max="1545" width="15.5703125" style="141" bestFit="1" customWidth="1"/>
    <col min="1546" max="1546" width="11" style="141" bestFit="1" customWidth="1"/>
    <col min="1547" max="1549" width="9.140625" style="141"/>
    <col min="1550" max="1550" width="11.7109375" style="141" bestFit="1" customWidth="1"/>
    <col min="1551" max="1793" width="9.140625" style="141"/>
    <col min="1794" max="1794" width="8.5703125" style="141" customWidth="1"/>
    <col min="1795" max="1795" width="14.42578125" style="141" bestFit="1" customWidth="1"/>
    <col min="1796" max="1796" width="81.42578125" style="141" customWidth="1"/>
    <col min="1797" max="1797" width="9.7109375" style="141" customWidth="1"/>
    <col min="1798" max="1798" width="10" style="141" customWidth="1"/>
    <col min="1799" max="1799" width="10.5703125" style="141" bestFit="1" customWidth="1"/>
    <col min="1800" max="1800" width="14.140625" style="141" bestFit="1" customWidth="1"/>
    <col min="1801" max="1801" width="15.5703125" style="141" bestFit="1" customWidth="1"/>
    <col min="1802" max="1802" width="11" style="141" bestFit="1" customWidth="1"/>
    <col min="1803" max="1805" width="9.140625" style="141"/>
    <col min="1806" max="1806" width="11.7109375" style="141" bestFit="1" customWidth="1"/>
    <col min="1807" max="2049" width="9.140625" style="141"/>
    <col min="2050" max="2050" width="8.5703125" style="141" customWidth="1"/>
    <col min="2051" max="2051" width="14.42578125" style="141" bestFit="1" customWidth="1"/>
    <col min="2052" max="2052" width="81.42578125" style="141" customWidth="1"/>
    <col min="2053" max="2053" width="9.7109375" style="141" customWidth="1"/>
    <col min="2054" max="2054" width="10" style="141" customWidth="1"/>
    <col min="2055" max="2055" width="10.5703125" style="141" bestFit="1" customWidth="1"/>
    <col min="2056" max="2056" width="14.140625" style="141" bestFit="1" customWidth="1"/>
    <col min="2057" max="2057" width="15.5703125" style="141" bestFit="1" customWidth="1"/>
    <col min="2058" max="2058" width="11" style="141" bestFit="1" customWidth="1"/>
    <col min="2059" max="2061" width="9.140625" style="141"/>
    <col min="2062" max="2062" width="11.7109375" style="141" bestFit="1" customWidth="1"/>
    <col min="2063" max="2305" width="9.140625" style="141"/>
    <col min="2306" max="2306" width="8.5703125" style="141" customWidth="1"/>
    <col min="2307" max="2307" width="14.42578125" style="141" bestFit="1" customWidth="1"/>
    <col min="2308" max="2308" width="81.42578125" style="141" customWidth="1"/>
    <col min="2309" max="2309" width="9.7109375" style="141" customWidth="1"/>
    <col min="2310" max="2310" width="10" style="141" customWidth="1"/>
    <col min="2311" max="2311" width="10.5703125" style="141" bestFit="1" customWidth="1"/>
    <col min="2312" max="2312" width="14.140625" style="141" bestFit="1" customWidth="1"/>
    <col min="2313" max="2313" width="15.5703125" style="141" bestFit="1" customWidth="1"/>
    <col min="2314" max="2314" width="11" style="141" bestFit="1" customWidth="1"/>
    <col min="2315" max="2317" width="9.140625" style="141"/>
    <col min="2318" max="2318" width="11.7109375" style="141" bestFit="1" customWidth="1"/>
    <col min="2319" max="2561" width="9.140625" style="141"/>
    <col min="2562" max="2562" width="8.5703125" style="141" customWidth="1"/>
    <col min="2563" max="2563" width="14.42578125" style="141" bestFit="1" customWidth="1"/>
    <col min="2564" max="2564" width="81.42578125" style="141" customWidth="1"/>
    <col min="2565" max="2565" width="9.7109375" style="141" customWidth="1"/>
    <col min="2566" max="2566" width="10" style="141" customWidth="1"/>
    <col min="2567" max="2567" width="10.5703125" style="141" bestFit="1" customWidth="1"/>
    <col min="2568" max="2568" width="14.140625" style="141" bestFit="1" customWidth="1"/>
    <col min="2569" max="2569" width="15.5703125" style="141" bestFit="1" customWidth="1"/>
    <col min="2570" max="2570" width="11" style="141" bestFit="1" customWidth="1"/>
    <col min="2571" max="2573" width="9.140625" style="141"/>
    <col min="2574" max="2574" width="11.7109375" style="141" bestFit="1" customWidth="1"/>
    <col min="2575" max="2817" width="9.140625" style="141"/>
    <col min="2818" max="2818" width="8.5703125" style="141" customWidth="1"/>
    <col min="2819" max="2819" width="14.42578125" style="141" bestFit="1" customWidth="1"/>
    <col min="2820" max="2820" width="81.42578125" style="141" customWidth="1"/>
    <col min="2821" max="2821" width="9.7109375" style="141" customWidth="1"/>
    <col min="2822" max="2822" width="10" style="141" customWidth="1"/>
    <col min="2823" max="2823" width="10.5703125" style="141" bestFit="1" customWidth="1"/>
    <col min="2824" max="2824" width="14.140625" style="141" bestFit="1" customWidth="1"/>
    <col min="2825" max="2825" width="15.5703125" style="141" bestFit="1" customWidth="1"/>
    <col min="2826" max="2826" width="11" style="141" bestFit="1" customWidth="1"/>
    <col min="2827" max="2829" width="9.140625" style="141"/>
    <col min="2830" max="2830" width="11.7109375" style="141" bestFit="1" customWidth="1"/>
    <col min="2831" max="3073" width="9.140625" style="141"/>
    <col min="3074" max="3074" width="8.5703125" style="141" customWidth="1"/>
    <col min="3075" max="3075" width="14.42578125" style="141" bestFit="1" customWidth="1"/>
    <col min="3076" max="3076" width="81.42578125" style="141" customWidth="1"/>
    <col min="3077" max="3077" width="9.7109375" style="141" customWidth="1"/>
    <col min="3078" max="3078" width="10" style="141" customWidth="1"/>
    <col min="3079" max="3079" width="10.5703125" style="141" bestFit="1" customWidth="1"/>
    <col min="3080" max="3080" width="14.140625" style="141" bestFit="1" customWidth="1"/>
    <col min="3081" max="3081" width="15.5703125" style="141" bestFit="1" customWidth="1"/>
    <col min="3082" max="3082" width="11" style="141" bestFit="1" customWidth="1"/>
    <col min="3083" max="3085" width="9.140625" style="141"/>
    <col min="3086" max="3086" width="11.7109375" style="141" bestFit="1" customWidth="1"/>
    <col min="3087" max="3329" width="9.140625" style="141"/>
    <col min="3330" max="3330" width="8.5703125" style="141" customWidth="1"/>
    <col min="3331" max="3331" width="14.42578125" style="141" bestFit="1" customWidth="1"/>
    <col min="3332" max="3332" width="81.42578125" style="141" customWidth="1"/>
    <col min="3333" max="3333" width="9.7109375" style="141" customWidth="1"/>
    <col min="3334" max="3334" width="10" style="141" customWidth="1"/>
    <col min="3335" max="3335" width="10.5703125" style="141" bestFit="1" customWidth="1"/>
    <col min="3336" max="3336" width="14.140625" style="141" bestFit="1" customWidth="1"/>
    <col min="3337" max="3337" width="15.5703125" style="141" bestFit="1" customWidth="1"/>
    <col min="3338" max="3338" width="11" style="141" bestFit="1" customWidth="1"/>
    <col min="3339" max="3341" width="9.140625" style="141"/>
    <col min="3342" max="3342" width="11.7109375" style="141" bestFit="1" customWidth="1"/>
    <col min="3343" max="3585" width="9.140625" style="141"/>
    <col min="3586" max="3586" width="8.5703125" style="141" customWidth="1"/>
    <col min="3587" max="3587" width="14.42578125" style="141" bestFit="1" customWidth="1"/>
    <col min="3588" max="3588" width="81.42578125" style="141" customWidth="1"/>
    <col min="3589" max="3589" width="9.7109375" style="141" customWidth="1"/>
    <col min="3590" max="3590" width="10" style="141" customWidth="1"/>
    <col min="3591" max="3591" width="10.5703125" style="141" bestFit="1" customWidth="1"/>
    <col min="3592" max="3592" width="14.140625" style="141" bestFit="1" customWidth="1"/>
    <col min="3593" max="3593" width="15.5703125" style="141" bestFit="1" customWidth="1"/>
    <col min="3594" max="3594" width="11" style="141" bestFit="1" customWidth="1"/>
    <col min="3595" max="3597" width="9.140625" style="141"/>
    <col min="3598" max="3598" width="11.7109375" style="141" bestFit="1" customWidth="1"/>
    <col min="3599" max="3841" width="9.140625" style="141"/>
    <col min="3842" max="3842" width="8.5703125" style="141" customWidth="1"/>
    <col min="3843" max="3843" width="14.42578125" style="141" bestFit="1" customWidth="1"/>
    <col min="3844" max="3844" width="81.42578125" style="141" customWidth="1"/>
    <col min="3845" max="3845" width="9.7109375" style="141" customWidth="1"/>
    <col min="3846" max="3846" width="10" style="141" customWidth="1"/>
    <col min="3847" max="3847" width="10.5703125" style="141" bestFit="1" customWidth="1"/>
    <col min="3848" max="3848" width="14.140625" style="141" bestFit="1" customWidth="1"/>
    <col min="3849" max="3849" width="15.5703125" style="141" bestFit="1" customWidth="1"/>
    <col min="3850" max="3850" width="11" style="141" bestFit="1" customWidth="1"/>
    <col min="3851" max="3853" width="9.140625" style="141"/>
    <col min="3854" max="3854" width="11.7109375" style="141" bestFit="1" customWidth="1"/>
    <col min="3855" max="4097" width="9.140625" style="141"/>
    <col min="4098" max="4098" width="8.5703125" style="141" customWidth="1"/>
    <col min="4099" max="4099" width="14.42578125" style="141" bestFit="1" customWidth="1"/>
    <col min="4100" max="4100" width="81.42578125" style="141" customWidth="1"/>
    <col min="4101" max="4101" width="9.7109375" style="141" customWidth="1"/>
    <col min="4102" max="4102" width="10" style="141" customWidth="1"/>
    <col min="4103" max="4103" width="10.5703125" style="141" bestFit="1" customWidth="1"/>
    <col min="4104" max="4104" width="14.140625" style="141" bestFit="1" customWidth="1"/>
    <col min="4105" max="4105" width="15.5703125" style="141" bestFit="1" customWidth="1"/>
    <col min="4106" max="4106" width="11" style="141" bestFit="1" customWidth="1"/>
    <col min="4107" max="4109" width="9.140625" style="141"/>
    <col min="4110" max="4110" width="11.7109375" style="141" bestFit="1" customWidth="1"/>
    <col min="4111" max="4353" width="9.140625" style="141"/>
    <col min="4354" max="4354" width="8.5703125" style="141" customWidth="1"/>
    <col min="4355" max="4355" width="14.42578125" style="141" bestFit="1" customWidth="1"/>
    <col min="4356" max="4356" width="81.42578125" style="141" customWidth="1"/>
    <col min="4357" max="4357" width="9.7109375" style="141" customWidth="1"/>
    <col min="4358" max="4358" width="10" style="141" customWidth="1"/>
    <col min="4359" max="4359" width="10.5703125" style="141" bestFit="1" customWidth="1"/>
    <col min="4360" max="4360" width="14.140625" style="141" bestFit="1" customWidth="1"/>
    <col min="4361" max="4361" width="15.5703125" style="141" bestFit="1" customWidth="1"/>
    <col min="4362" max="4362" width="11" style="141" bestFit="1" customWidth="1"/>
    <col min="4363" max="4365" width="9.140625" style="141"/>
    <col min="4366" max="4366" width="11.7109375" style="141" bestFit="1" customWidth="1"/>
    <col min="4367" max="4609" width="9.140625" style="141"/>
    <col min="4610" max="4610" width="8.5703125" style="141" customWidth="1"/>
    <col min="4611" max="4611" width="14.42578125" style="141" bestFit="1" customWidth="1"/>
    <col min="4612" max="4612" width="81.42578125" style="141" customWidth="1"/>
    <col min="4613" max="4613" width="9.7109375" style="141" customWidth="1"/>
    <col min="4614" max="4614" width="10" style="141" customWidth="1"/>
    <col min="4615" max="4615" width="10.5703125" style="141" bestFit="1" customWidth="1"/>
    <col min="4616" max="4616" width="14.140625" style="141" bestFit="1" customWidth="1"/>
    <col min="4617" max="4617" width="15.5703125" style="141" bestFit="1" customWidth="1"/>
    <col min="4618" max="4618" width="11" style="141" bestFit="1" customWidth="1"/>
    <col min="4619" max="4621" width="9.140625" style="141"/>
    <col min="4622" max="4622" width="11.7109375" style="141" bestFit="1" customWidth="1"/>
    <col min="4623" max="4865" width="9.140625" style="141"/>
    <col min="4866" max="4866" width="8.5703125" style="141" customWidth="1"/>
    <col min="4867" max="4867" width="14.42578125" style="141" bestFit="1" customWidth="1"/>
    <col min="4868" max="4868" width="81.42578125" style="141" customWidth="1"/>
    <col min="4869" max="4869" width="9.7109375" style="141" customWidth="1"/>
    <col min="4870" max="4870" width="10" style="141" customWidth="1"/>
    <col min="4871" max="4871" width="10.5703125" style="141" bestFit="1" customWidth="1"/>
    <col min="4872" max="4872" width="14.140625" style="141" bestFit="1" customWidth="1"/>
    <col min="4873" max="4873" width="15.5703125" style="141" bestFit="1" customWidth="1"/>
    <col min="4874" max="4874" width="11" style="141" bestFit="1" customWidth="1"/>
    <col min="4875" max="4877" width="9.140625" style="141"/>
    <col min="4878" max="4878" width="11.7109375" style="141" bestFit="1" customWidth="1"/>
    <col min="4879" max="5121" width="9.140625" style="141"/>
    <col min="5122" max="5122" width="8.5703125" style="141" customWidth="1"/>
    <col min="5123" max="5123" width="14.42578125" style="141" bestFit="1" customWidth="1"/>
    <col min="5124" max="5124" width="81.42578125" style="141" customWidth="1"/>
    <col min="5125" max="5125" width="9.7109375" style="141" customWidth="1"/>
    <col min="5126" max="5126" width="10" style="141" customWidth="1"/>
    <col min="5127" max="5127" width="10.5703125" style="141" bestFit="1" customWidth="1"/>
    <col min="5128" max="5128" width="14.140625" style="141" bestFit="1" customWidth="1"/>
    <col min="5129" max="5129" width="15.5703125" style="141" bestFit="1" customWidth="1"/>
    <col min="5130" max="5130" width="11" style="141" bestFit="1" customWidth="1"/>
    <col min="5131" max="5133" width="9.140625" style="141"/>
    <col min="5134" max="5134" width="11.7109375" style="141" bestFit="1" customWidth="1"/>
    <col min="5135" max="5377" width="9.140625" style="141"/>
    <col min="5378" max="5378" width="8.5703125" style="141" customWidth="1"/>
    <col min="5379" max="5379" width="14.42578125" style="141" bestFit="1" customWidth="1"/>
    <col min="5380" max="5380" width="81.42578125" style="141" customWidth="1"/>
    <col min="5381" max="5381" width="9.7109375" style="141" customWidth="1"/>
    <col min="5382" max="5382" width="10" style="141" customWidth="1"/>
    <col min="5383" max="5383" width="10.5703125" style="141" bestFit="1" customWidth="1"/>
    <col min="5384" max="5384" width="14.140625" style="141" bestFit="1" customWidth="1"/>
    <col min="5385" max="5385" width="15.5703125" style="141" bestFit="1" customWidth="1"/>
    <col min="5386" max="5386" width="11" style="141" bestFit="1" customWidth="1"/>
    <col min="5387" max="5389" width="9.140625" style="141"/>
    <col min="5390" max="5390" width="11.7109375" style="141" bestFit="1" customWidth="1"/>
    <col min="5391" max="5633" width="9.140625" style="141"/>
    <col min="5634" max="5634" width="8.5703125" style="141" customWidth="1"/>
    <col min="5635" max="5635" width="14.42578125" style="141" bestFit="1" customWidth="1"/>
    <col min="5636" max="5636" width="81.42578125" style="141" customWidth="1"/>
    <col min="5637" max="5637" width="9.7109375" style="141" customWidth="1"/>
    <col min="5638" max="5638" width="10" style="141" customWidth="1"/>
    <col min="5639" max="5639" width="10.5703125" style="141" bestFit="1" customWidth="1"/>
    <col min="5640" max="5640" width="14.140625" style="141" bestFit="1" customWidth="1"/>
    <col min="5641" max="5641" width="15.5703125" style="141" bestFit="1" customWidth="1"/>
    <col min="5642" max="5642" width="11" style="141" bestFit="1" customWidth="1"/>
    <col min="5643" max="5645" width="9.140625" style="141"/>
    <col min="5646" max="5646" width="11.7109375" style="141" bestFit="1" customWidth="1"/>
    <col min="5647" max="5889" width="9.140625" style="141"/>
    <col min="5890" max="5890" width="8.5703125" style="141" customWidth="1"/>
    <col min="5891" max="5891" width="14.42578125" style="141" bestFit="1" customWidth="1"/>
    <col min="5892" max="5892" width="81.42578125" style="141" customWidth="1"/>
    <col min="5893" max="5893" width="9.7109375" style="141" customWidth="1"/>
    <col min="5894" max="5894" width="10" style="141" customWidth="1"/>
    <col min="5895" max="5895" width="10.5703125" style="141" bestFit="1" customWidth="1"/>
    <col min="5896" max="5896" width="14.140625" style="141" bestFit="1" customWidth="1"/>
    <col min="5897" max="5897" width="15.5703125" style="141" bestFit="1" customWidth="1"/>
    <col min="5898" max="5898" width="11" style="141" bestFit="1" customWidth="1"/>
    <col min="5899" max="5901" width="9.140625" style="141"/>
    <col min="5902" max="5902" width="11.7109375" style="141" bestFit="1" customWidth="1"/>
    <col min="5903" max="6145" width="9.140625" style="141"/>
    <col min="6146" max="6146" width="8.5703125" style="141" customWidth="1"/>
    <col min="6147" max="6147" width="14.42578125" style="141" bestFit="1" customWidth="1"/>
    <col min="6148" max="6148" width="81.42578125" style="141" customWidth="1"/>
    <col min="6149" max="6149" width="9.7109375" style="141" customWidth="1"/>
    <col min="6150" max="6150" width="10" style="141" customWidth="1"/>
    <col min="6151" max="6151" width="10.5703125" style="141" bestFit="1" customWidth="1"/>
    <col min="6152" max="6152" width="14.140625" style="141" bestFit="1" customWidth="1"/>
    <col min="6153" max="6153" width="15.5703125" style="141" bestFit="1" customWidth="1"/>
    <col min="6154" max="6154" width="11" style="141" bestFit="1" customWidth="1"/>
    <col min="6155" max="6157" width="9.140625" style="141"/>
    <col min="6158" max="6158" width="11.7109375" style="141" bestFit="1" customWidth="1"/>
    <col min="6159" max="6401" width="9.140625" style="141"/>
    <col min="6402" max="6402" width="8.5703125" style="141" customWidth="1"/>
    <col min="6403" max="6403" width="14.42578125" style="141" bestFit="1" customWidth="1"/>
    <col min="6404" max="6404" width="81.42578125" style="141" customWidth="1"/>
    <col min="6405" max="6405" width="9.7109375" style="141" customWidth="1"/>
    <col min="6406" max="6406" width="10" style="141" customWidth="1"/>
    <col min="6407" max="6407" width="10.5703125" style="141" bestFit="1" customWidth="1"/>
    <col min="6408" max="6408" width="14.140625" style="141" bestFit="1" customWidth="1"/>
    <col min="6409" max="6409" width="15.5703125" style="141" bestFit="1" customWidth="1"/>
    <col min="6410" max="6410" width="11" style="141" bestFit="1" customWidth="1"/>
    <col min="6411" max="6413" width="9.140625" style="141"/>
    <col min="6414" max="6414" width="11.7109375" style="141" bestFit="1" customWidth="1"/>
    <col min="6415" max="6657" width="9.140625" style="141"/>
    <col min="6658" max="6658" width="8.5703125" style="141" customWidth="1"/>
    <col min="6659" max="6659" width="14.42578125" style="141" bestFit="1" customWidth="1"/>
    <col min="6660" max="6660" width="81.42578125" style="141" customWidth="1"/>
    <col min="6661" max="6661" width="9.7109375" style="141" customWidth="1"/>
    <col min="6662" max="6662" width="10" style="141" customWidth="1"/>
    <col min="6663" max="6663" width="10.5703125" style="141" bestFit="1" customWidth="1"/>
    <col min="6664" max="6664" width="14.140625" style="141" bestFit="1" customWidth="1"/>
    <col min="6665" max="6665" width="15.5703125" style="141" bestFit="1" customWidth="1"/>
    <col min="6666" max="6666" width="11" style="141" bestFit="1" customWidth="1"/>
    <col min="6667" max="6669" width="9.140625" style="141"/>
    <col min="6670" max="6670" width="11.7109375" style="141" bestFit="1" customWidth="1"/>
    <col min="6671" max="6913" width="9.140625" style="141"/>
    <col min="6914" max="6914" width="8.5703125" style="141" customWidth="1"/>
    <col min="6915" max="6915" width="14.42578125" style="141" bestFit="1" customWidth="1"/>
    <col min="6916" max="6916" width="81.42578125" style="141" customWidth="1"/>
    <col min="6917" max="6917" width="9.7109375" style="141" customWidth="1"/>
    <col min="6918" max="6918" width="10" style="141" customWidth="1"/>
    <col min="6919" max="6919" width="10.5703125" style="141" bestFit="1" customWidth="1"/>
    <col min="6920" max="6920" width="14.140625" style="141" bestFit="1" customWidth="1"/>
    <col min="6921" max="6921" width="15.5703125" style="141" bestFit="1" customWidth="1"/>
    <col min="6922" max="6922" width="11" style="141" bestFit="1" customWidth="1"/>
    <col min="6923" max="6925" width="9.140625" style="141"/>
    <col min="6926" max="6926" width="11.7109375" style="141" bestFit="1" customWidth="1"/>
    <col min="6927" max="7169" width="9.140625" style="141"/>
    <col min="7170" max="7170" width="8.5703125" style="141" customWidth="1"/>
    <col min="7171" max="7171" width="14.42578125" style="141" bestFit="1" customWidth="1"/>
    <col min="7172" max="7172" width="81.42578125" style="141" customWidth="1"/>
    <col min="7173" max="7173" width="9.7109375" style="141" customWidth="1"/>
    <col min="7174" max="7174" width="10" style="141" customWidth="1"/>
    <col min="7175" max="7175" width="10.5703125" style="141" bestFit="1" customWidth="1"/>
    <col min="7176" max="7176" width="14.140625" style="141" bestFit="1" customWidth="1"/>
    <col min="7177" max="7177" width="15.5703125" style="141" bestFit="1" customWidth="1"/>
    <col min="7178" max="7178" width="11" style="141" bestFit="1" customWidth="1"/>
    <col min="7179" max="7181" width="9.140625" style="141"/>
    <col min="7182" max="7182" width="11.7109375" style="141" bestFit="1" customWidth="1"/>
    <col min="7183" max="7425" width="9.140625" style="141"/>
    <col min="7426" max="7426" width="8.5703125" style="141" customWidth="1"/>
    <col min="7427" max="7427" width="14.42578125" style="141" bestFit="1" customWidth="1"/>
    <col min="7428" max="7428" width="81.42578125" style="141" customWidth="1"/>
    <col min="7429" max="7429" width="9.7109375" style="141" customWidth="1"/>
    <col min="7430" max="7430" width="10" style="141" customWidth="1"/>
    <col min="7431" max="7431" width="10.5703125" style="141" bestFit="1" customWidth="1"/>
    <col min="7432" max="7432" width="14.140625" style="141" bestFit="1" customWidth="1"/>
    <col min="7433" max="7433" width="15.5703125" style="141" bestFit="1" customWidth="1"/>
    <col min="7434" max="7434" width="11" style="141" bestFit="1" customWidth="1"/>
    <col min="7435" max="7437" width="9.140625" style="141"/>
    <col min="7438" max="7438" width="11.7109375" style="141" bestFit="1" customWidth="1"/>
    <col min="7439" max="7681" width="9.140625" style="141"/>
    <col min="7682" max="7682" width="8.5703125" style="141" customWidth="1"/>
    <col min="7683" max="7683" width="14.42578125" style="141" bestFit="1" customWidth="1"/>
    <col min="7684" max="7684" width="81.42578125" style="141" customWidth="1"/>
    <col min="7685" max="7685" width="9.7109375" style="141" customWidth="1"/>
    <col min="7686" max="7686" width="10" style="141" customWidth="1"/>
    <col min="7687" max="7687" width="10.5703125" style="141" bestFit="1" customWidth="1"/>
    <col min="7688" max="7688" width="14.140625" style="141" bestFit="1" customWidth="1"/>
    <col min="7689" max="7689" width="15.5703125" style="141" bestFit="1" customWidth="1"/>
    <col min="7690" max="7690" width="11" style="141" bestFit="1" customWidth="1"/>
    <col min="7691" max="7693" width="9.140625" style="141"/>
    <col min="7694" max="7694" width="11.7109375" style="141" bestFit="1" customWidth="1"/>
    <col min="7695" max="7937" width="9.140625" style="141"/>
    <col min="7938" max="7938" width="8.5703125" style="141" customWidth="1"/>
    <col min="7939" max="7939" width="14.42578125" style="141" bestFit="1" customWidth="1"/>
    <col min="7940" max="7940" width="81.42578125" style="141" customWidth="1"/>
    <col min="7941" max="7941" width="9.7109375" style="141" customWidth="1"/>
    <col min="7942" max="7942" width="10" style="141" customWidth="1"/>
    <col min="7943" max="7943" width="10.5703125" style="141" bestFit="1" customWidth="1"/>
    <col min="7944" max="7944" width="14.140625" style="141" bestFit="1" customWidth="1"/>
    <col min="7945" max="7945" width="15.5703125" style="141" bestFit="1" customWidth="1"/>
    <col min="7946" max="7946" width="11" style="141" bestFit="1" customWidth="1"/>
    <col min="7947" max="7949" width="9.140625" style="141"/>
    <col min="7950" max="7950" width="11.7109375" style="141" bestFit="1" customWidth="1"/>
    <col min="7951" max="8193" width="9.140625" style="141"/>
    <col min="8194" max="8194" width="8.5703125" style="141" customWidth="1"/>
    <col min="8195" max="8195" width="14.42578125" style="141" bestFit="1" customWidth="1"/>
    <col min="8196" max="8196" width="81.42578125" style="141" customWidth="1"/>
    <col min="8197" max="8197" width="9.7109375" style="141" customWidth="1"/>
    <col min="8198" max="8198" width="10" style="141" customWidth="1"/>
    <col min="8199" max="8199" width="10.5703125" style="141" bestFit="1" customWidth="1"/>
    <col min="8200" max="8200" width="14.140625" style="141" bestFit="1" customWidth="1"/>
    <col min="8201" max="8201" width="15.5703125" style="141" bestFit="1" customWidth="1"/>
    <col min="8202" max="8202" width="11" style="141" bestFit="1" customWidth="1"/>
    <col min="8203" max="8205" width="9.140625" style="141"/>
    <col min="8206" max="8206" width="11.7109375" style="141" bestFit="1" customWidth="1"/>
    <col min="8207" max="8449" width="9.140625" style="141"/>
    <col min="8450" max="8450" width="8.5703125" style="141" customWidth="1"/>
    <col min="8451" max="8451" width="14.42578125" style="141" bestFit="1" customWidth="1"/>
    <col min="8452" max="8452" width="81.42578125" style="141" customWidth="1"/>
    <col min="8453" max="8453" width="9.7109375" style="141" customWidth="1"/>
    <col min="8454" max="8454" width="10" style="141" customWidth="1"/>
    <col min="8455" max="8455" width="10.5703125" style="141" bestFit="1" customWidth="1"/>
    <col min="8456" max="8456" width="14.140625" style="141" bestFit="1" customWidth="1"/>
    <col min="8457" max="8457" width="15.5703125" style="141" bestFit="1" customWidth="1"/>
    <col min="8458" max="8458" width="11" style="141" bestFit="1" customWidth="1"/>
    <col min="8459" max="8461" width="9.140625" style="141"/>
    <col min="8462" max="8462" width="11.7109375" style="141" bestFit="1" customWidth="1"/>
    <col min="8463" max="8705" width="9.140625" style="141"/>
    <col min="8706" max="8706" width="8.5703125" style="141" customWidth="1"/>
    <col min="8707" max="8707" width="14.42578125" style="141" bestFit="1" customWidth="1"/>
    <col min="8708" max="8708" width="81.42578125" style="141" customWidth="1"/>
    <col min="8709" max="8709" width="9.7109375" style="141" customWidth="1"/>
    <col min="8710" max="8710" width="10" style="141" customWidth="1"/>
    <col min="8711" max="8711" width="10.5703125" style="141" bestFit="1" customWidth="1"/>
    <col min="8712" max="8712" width="14.140625" style="141" bestFit="1" customWidth="1"/>
    <col min="8713" max="8713" width="15.5703125" style="141" bestFit="1" customWidth="1"/>
    <col min="8714" max="8714" width="11" style="141" bestFit="1" customWidth="1"/>
    <col min="8715" max="8717" width="9.140625" style="141"/>
    <col min="8718" max="8718" width="11.7109375" style="141" bestFit="1" customWidth="1"/>
    <col min="8719" max="8961" width="9.140625" style="141"/>
    <col min="8962" max="8962" width="8.5703125" style="141" customWidth="1"/>
    <col min="8963" max="8963" width="14.42578125" style="141" bestFit="1" customWidth="1"/>
    <col min="8964" max="8964" width="81.42578125" style="141" customWidth="1"/>
    <col min="8965" max="8965" width="9.7109375" style="141" customWidth="1"/>
    <col min="8966" max="8966" width="10" style="141" customWidth="1"/>
    <col min="8967" max="8967" width="10.5703125" style="141" bestFit="1" customWidth="1"/>
    <col min="8968" max="8968" width="14.140625" style="141" bestFit="1" customWidth="1"/>
    <col min="8969" max="8969" width="15.5703125" style="141" bestFit="1" customWidth="1"/>
    <col min="8970" max="8970" width="11" style="141" bestFit="1" customWidth="1"/>
    <col min="8971" max="8973" width="9.140625" style="141"/>
    <col min="8974" max="8974" width="11.7109375" style="141" bestFit="1" customWidth="1"/>
    <col min="8975" max="9217" width="9.140625" style="141"/>
    <col min="9218" max="9218" width="8.5703125" style="141" customWidth="1"/>
    <col min="9219" max="9219" width="14.42578125" style="141" bestFit="1" customWidth="1"/>
    <col min="9220" max="9220" width="81.42578125" style="141" customWidth="1"/>
    <col min="9221" max="9221" width="9.7109375" style="141" customWidth="1"/>
    <col min="9222" max="9222" width="10" style="141" customWidth="1"/>
    <col min="9223" max="9223" width="10.5703125" style="141" bestFit="1" customWidth="1"/>
    <col min="9224" max="9224" width="14.140625" style="141" bestFit="1" customWidth="1"/>
    <col min="9225" max="9225" width="15.5703125" style="141" bestFit="1" customWidth="1"/>
    <col min="9226" max="9226" width="11" style="141" bestFit="1" customWidth="1"/>
    <col min="9227" max="9229" width="9.140625" style="141"/>
    <col min="9230" max="9230" width="11.7109375" style="141" bestFit="1" customWidth="1"/>
    <col min="9231" max="9473" width="9.140625" style="141"/>
    <col min="9474" max="9474" width="8.5703125" style="141" customWidth="1"/>
    <col min="9475" max="9475" width="14.42578125" style="141" bestFit="1" customWidth="1"/>
    <col min="9476" max="9476" width="81.42578125" style="141" customWidth="1"/>
    <col min="9477" max="9477" width="9.7109375" style="141" customWidth="1"/>
    <col min="9478" max="9478" width="10" style="141" customWidth="1"/>
    <col min="9479" max="9479" width="10.5703125" style="141" bestFit="1" customWidth="1"/>
    <col min="9480" max="9480" width="14.140625" style="141" bestFit="1" customWidth="1"/>
    <col min="9481" max="9481" width="15.5703125" style="141" bestFit="1" customWidth="1"/>
    <col min="9482" max="9482" width="11" style="141" bestFit="1" customWidth="1"/>
    <col min="9483" max="9485" width="9.140625" style="141"/>
    <col min="9486" max="9486" width="11.7109375" style="141" bestFit="1" customWidth="1"/>
    <col min="9487" max="9729" width="9.140625" style="141"/>
    <col min="9730" max="9730" width="8.5703125" style="141" customWidth="1"/>
    <col min="9731" max="9731" width="14.42578125" style="141" bestFit="1" customWidth="1"/>
    <col min="9732" max="9732" width="81.42578125" style="141" customWidth="1"/>
    <col min="9733" max="9733" width="9.7109375" style="141" customWidth="1"/>
    <col min="9734" max="9734" width="10" style="141" customWidth="1"/>
    <col min="9735" max="9735" width="10.5703125" style="141" bestFit="1" customWidth="1"/>
    <col min="9736" max="9736" width="14.140625" style="141" bestFit="1" customWidth="1"/>
    <col min="9737" max="9737" width="15.5703125" style="141" bestFit="1" customWidth="1"/>
    <col min="9738" max="9738" width="11" style="141" bestFit="1" customWidth="1"/>
    <col min="9739" max="9741" width="9.140625" style="141"/>
    <col min="9742" max="9742" width="11.7109375" style="141" bestFit="1" customWidth="1"/>
    <col min="9743" max="9985" width="9.140625" style="141"/>
    <col min="9986" max="9986" width="8.5703125" style="141" customWidth="1"/>
    <col min="9987" max="9987" width="14.42578125" style="141" bestFit="1" customWidth="1"/>
    <col min="9988" max="9988" width="81.42578125" style="141" customWidth="1"/>
    <col min="9989" max="9989" width="9.7109375" style="141" customWidth="1"/>
    <col min="9990" max="9990" width="10" style="141" customWidth="1"/>
    <col min="9991" max="9991" width="10.5703125" style="141" bestFit="1" customWidth="1"/>
    <col min="9992" max="9992" width="14.140625" style="141" bestFit="1" customWidth="1"/>
    <col min="9993" max="9993" width="15.5703125" style="141" bestFit="1" customWidth="1"/>
    <col min="9994" max="9994" width="11" style="141" bestFit="1" customWidth="1"/>
    <col min="9995" max="9997" width="9.140625" style="141"/>
    <col min="9998" max="9998" width="11.7109375" style="141" bestFit="1" customWidth="1"/>
    <col min="9999" max="10241" width="9.140625" style="141"/>
    <col min="10242" max="10242" width="8.5703125" style="141" customWidth="1"/>
    <col min="10243" max="10243" width="14.42578125" style="141" bestFit="1" customWidth="1"/>
    <col min="10244" max="10244" width="81.42578125" style="141" customWidth="1"/>
    <col min="10245" max="10245" width="9.7109375" style="141" customWidth="1"/>
    <col min="10246" max="10246" width="10" style="141" customWidth="1"/>
    <col min="10247" max="10247" width="10.5703125" style="141" bestFit="1" customWidth="1"/>
    <col min="10248" max="10248" width="14.140625" style="141" bestFit="1" customWidth="1"/>
    <col min="10249" max="10249" width="15.5703125" style="141" bestFit="1" customWidth="1"/>
    <col min="10250" max="10250" width="11" style="141" bestFit="1" customWidth="1"/>
    <col min="10251" max="10253" width="9.140625" style="141"/>
    <col min="10254" max="10254" width="11.7109375" style="141" bestFit="1" customWidth="1"/>
    <col min="10255" max="10497" width="9.140625" style="141"/>
    <col min="10498" max="10498" width="8.5703125" style="141" customWidth="1"/>
    <col min="10499" max="10499" width="14.42578125" style="141" bestFit="1" customWidth="1"/>
    <col min="10500" max="10500" width="81.42578125" style="141" customWidth="1"/>
    <col min="10501" max="10501" width="9.7109375" style="141" customWidth="1"/>
    <col min="10502" max="10502" width="10" style="141" customWidth="1"/>
    <col min="10503" max="10503" width="10.5703125" style="141" bestFit="1" customWidth="1"/>
    <col min="10504" max="10504" width="14.140625" style="141" bestFit="1" customWidth="1"/>
    <col min="10505" max="10505" width="15.5703125" style="141" bestFit="1" customWidth="1"/>
    <col min="10506" max="10506" width="11" style="141" bestFit="1" customWidth="1"/>
    <col min="10507" max="10509" width="9.140625" style="141"/>
    <col min="10510" max="10510" width="11.7109375" style="141" bestFit="1" customWidth="1"/>
    <col min="10511" max="10753" width="9.140625" style="141"/>
    <col min="10754" max="10754" width="8.5703125" style="141" customWidth="1"/>
    <col min="10755" max="10755" width="14.42578125" style="141" bestFit="1" customWidth="1"/>
    <col min="10756" max="10756" width="81.42578125" style="141" customWidth="1"/>
    <col min="10757" max="10757" width="9.7109375" style="141" customWidth="1"/>
    <col min="10758" max="10758" width="10" style="141" customWidth="1"/>
    <col min="10759" max="10759" width="10.5703125" style="141" bestFit="1" customWidth="1"/>
    <col min="10760" max="10760" width="14.140625" style="141" bestFit="1" customWidth="1"/>
    <col min="10761" max="10761" width="15.5703125" style="141" bestFit="1" customWidth="1"/>
    <col min="10762" max="10762" width="11" style="141" bestFit="1" customWidth="1"/>
    <col min="10763" max="10765" width="9.140625" style="141"/>
    <col min="10766" max="10766" width="11.7109375" style="141" bestFit="1" customWidth="1"/>
    <col min="10767" max="11009" width="9.140625" style="141"/>
    <col min="11010" max="11010" width="8.5703125" style="141" customWidth="1"/>
    <col min="11011" max="11011" width="14.42578125" style="141" bestFit="1" customWidth="1"/>
    <col min="11012" max="11012" width="81.42578125" style="141" customWidth="1"/>
    <col min="11013" max="11013" width="9.7109375" style="141" customWidth="1"/>
    <col min="11014" max="11014" width="10" style="141" customWidth="1"/>
    <col min="11015" max="11015" width="10.5703125" style="141" bestFit="1" customWidth="1"/>
    <col min="11016" max="11016" width="14.140625" style="141" bestFit="1" customWidth="1"/>
    <col min="11017" max="11017" width="15.5703125" style="141" bestFit="1" customWidth="1"/>
    <col min="11018" max="11018" width="11" style="141" bestFit="1" customWidth="1"/>
    <col min="11019" max="11021" width="9.140625" style="141"/>
    <col min="11022" max="11022" width="11.7109375" style="141" bestFit="1" customWidth="1"/>
    <col min="11023" max="11265" width="9.140625" style="141"/>
    <col min="11266" max="11266" width="8.5703125" style="141" customWidth="1"/>
    <col min="11267" max="11267" width="14.42578125" style="141" bestFit="1" customWidth="1"/>
    <col min="11268" max="11268" width="81.42578125" style="141" customWidth="1"/>
    <col min="11269" max="11269" width="9.7109375" style="141" customWidth="1"/>
    <col min="11270" max="11270" width="10" style="141" customWidth="1"/>
    <col min="11271" max="11271" width="10.5703125" style="141" bestFit="1" customWidth="1"/>
    <col min="11272" max="11272" width="14.140625" style="141" bestFit="1" customWidth="1"/>
    <col min="11273" max="11273" width="15.5703125" style="141" bestFit="1" customWidth="1"/>
    <col min="11274" max="11274" width="11" style="141" bestFit="1" customWidth="1"/>
    <col min="11275" max="11277" width="9.140625" style="141"/>
    <col min="11278" max="11278" width="11.7109375" style="141" bestFit="1" customWidth="1"/>
    <col min="11279" max="11521" width="9.140625" style="141"/>
    <col min="11522" max="11522" width="8.5703125" style="141" customWidth="1"/>
    <col min="11523" max="11523" width="14.42578125" style="141" bestFit="1" customWidth="1"/>
    <col min="11524" max="11524" width="81.42578125" style="141" customWidth="1"/>
    <col min="11525" max="11525" width="9.7109375" style="141" customWidth="1"/>
    <col min="11526" max="11526" width="10" style="141" customWidth="1"/>
    <col min="11527" max="11527" width="10.5703125" style="141" bestFit="1" customWidth="1"/>
    <col min="11528" max="11528" width="14.140625" style="141" bestFit="1" customWidth="1"/>
    <col min="11529" max="11529" width="15.5703125" style="141" bestFit="1" customWidth="1"/>
    <col min="11530" max="11530" width="11" style="141" bestFit="1" customWidth="1"/>
    <col min="11531" max="11533" width="9.140625" style="141"/>
    <col min="11534" max="11534" width="11.7109375" style="141" bestFit="1" customWidth="1"/>
    <col min="11535" max="11777" width="9.140625" style="141"/>
    <col min="11778" max="11778" width="8.5703125" style="141" customWidth="1"/>
    <col min="11779" max="11779" width="14.42578125" style="141" bestFit="1" customWidth="1"/>
    <col min="11780" max="11780" width="81.42578125" style="141" customWidth="1"/>
    <col min="11781" max="11781" width="9.7109375" style="141" customWidth="1"/>
    <col min="11782" max="11782" width="10" style="141" customWidth="1"/>
    <col min="11783" max="11783" width="10.5703125" style="141" bestFit="1" customWidth="1"/>
    <col min="11784" max="11784" width="14.140625" style="141" bestFit="1" customWidth="1"/>
    <col min="11785" max="11785" width="15.5703125" style="141" bestFit="1" customWidth="1"/>
    <col min="11786" max="11786" width="11" style="141" bestFit="1" customWidth="1"/>
    <col min="11787" max="11789" width="9.140625" style="141"/>
    <col min="11790" max="11790" width="11.7109375" style="141" bestFit="1" customWidth="1"/>
    <col min="11791" max="12033" width="9.140625" style="141"/>
    <col min="12034" max="12034" width="8.5703125" style="141" customWidth="1"/>
    <col min="12035" max="12035" width="14.42578125" style="141" bestFit="1" customWidth="1"/>
    <col min="12036" max="12036" width="81.42578125" style="141" customWidth="1"/>
    <col min="12037" max="12037" width="9.7109375" style="141" customWidth="1"/>
    <col min="12038" max="12038" width="10" style="141" customWidth="1"/>
    <col min="12039" max="12039" width="10.5703125" style="141" bestFit="1" customWidth="1"/>
    <col min="12040" max="12040" width="14.140625" style="141" bestFit="1" customWidth="1"/>
    <col min="12041" max="12041" width="15.5703125" style="141" bestFit="1" customWidth="1"/>
    <col min="12042" max="12042" width="11" style="141" bestFit="1" customWidth="1"/>
    <col min="12043" max="12045" width="9.140625" style="141"/>
    <col min="12046" max="12046" width="11.7109375" style="141" bestFit="1" customWidth="1"/>
    <col min="12047" max="12289" width="9.140625" style="141"/>
    <col min="12290" max="12290" width="8.5703125" style="141" customWidth="1"/>
    <col min="12291" max="12291" width="14.42578125" style="141" bestFit="1" customWidth="1"/>
    <col min="12292" max="12292" width="81.42578125" style="141" customWidth="1"/>
    <col min="12293" max="12293" width="9.7109375" style="141" customWidth="1"/>
    <col min="12294" max="12294" width="10" style="141" customWidth="1"/>
    <col min="12295" max="12295" width="10.5703125" style="141" bestFit="1" customWidth="1"/>
    <col min="12296" max="12296" width="14.140625" style="141" bestFit="1" customWidth="1"/>
    <col min="12297" max="12297" width="15.5703125" style="141" bestFit="1" customWidth="1"/>
    <col min="12298" max="12298" width="11" style="141" bestFit="1" customWidth="1"/>
    <col min="12299" max="12301" width="9.140625" style="141"/>
    <col min="12302" max="12302" width="11.7109375" style="141" bestFit="1" customWidth="1"/>
    <col min="12303" max="12545" width="9.140625" style="141"/>
    <col min="12546" max="12546" width="8.5703125" style="141" customWidth="1"/>
    <col min="12547" max="12547" width="14.42578125" style="141" bestFit="1" customWidth="1"/>
    <col min="12548" max="12548" width="81.42578125" style="141" customWidth="1"/>
    <col min="12549" max="12549" width="9.7109375" style="141" customWidth="1"/>
    <col min="12550" max="12550" width="10" style="141" customWidth="1"/>
    <col min="12551" max="12551" width="10.5703125" style="141" bestFit="1" customWidth="1"/>
    <col min="12552" max="12552" width="14.140625" style="141" bestFit="1" customWidth="1"/>
    <col min="12553" max="12553" width="15.5703125" style="141" bestFit="1" customWidth="1"/>
    <col min="12554" max="12554" width="11" style="141" bestFit="1" customWidth="1"/>
    <col min="12555" max="12557" width="9.140625" style="141"/>
    <col min="12558" max="12558" width="11.7109375" style="141" bestFit="1" customWidth="1"/>
    <col min="12559" max="12801" width="9.140625" style="141"/>
    <col min="12802" max="12802" width="8.5703125" style="141" customWidth="1"/>
    <col min="12803" max="12803" width="14.42578125" style="141" bestFit="1" customWidth="1"/>
    <col min="12804" max="12804" width="81.42578125" style="141" customWidth="1"/>
    <col min="12805" max="12805" width="9.7109375" style="141" customWidth="1"/>
    <col min="12806" max="12806" width="10" style="141" customWidth="1"/>
    <col min="12807" max="12807" width="10.5703125" style="141" bestFit="1" customWidth="1"/>
    <col min="12808" max="12808" width="14.140625" style="141" bestFit="1" customWidth="1"/>
    <col min="12809" max="12809" width="15.5703125" style="141" bestFit="1" customWidth="1"/>
    <col min="12810" max="12810" width="11" style="141" bestFit="1" customWidth="1"/>
    <col min="12811" max="12813" width="9.140625" style="141"/>
    <col min="12814" max="12814" width="11.7109375" style="141" bestFit="1" customWidth="1"/>
    <col min="12815" max="13057" width="9.140625" style="141"/>
    <col min="13058" max="13058" width="8.5703125" style="141" customWidth="1"/>
    <col min="13059" max="13059" width="14.42578125" style="141" bestFit="1" customWidth="1"/>
    <col min="13060" max="13060" width="81.42578125" style="141" customWidth="1"/>
    <col min="13061" max="13061" width="9.7109375" style="141" customWidth="1"/>
    <col min="13062" max="13062" width="10" style="141" customWidth="1"/>
    <col min="13063" max="13063" width="10.5703125" style="141" bestFit="1" customWidth="1"/>
    <col min="13064" max="13064" width="14.140625" style="141" bestFit="1" customWidth="1"/>
    <col min="13065" max="13065" width="15.5703125" style="141" bestFit="1" customWidth="1"/>
    <col min="13066" max="13066" width="11" style="141" bestFit="1" customWidth="1"/>
    <col min="13067" max="13069" width="9.140625" style="141"/>
    <col min="13070" max="13070" width="11.7109375" style="141" bestFit="1" customWidth="1"/>
    <col min="13071" max="13313" width="9.140625" style="141"/>
    <col min="13314" max="13314" width="8.5703125" style="141" customWidth="1"/>
    <col min="13315" max="13315" width="14.42578125" style="141" bestFit="1" customWidth="1"/>
    <col min="13316" max="13316" width="81.42578125" style="141" customWidth="1"/>
    <col min="13317" max="13317" width="9.7109375" style="141" customWidth="1"/>
    <col min="13318" max="13318" width="10" style="141" customWidth="1"/>
    <col min="13319" max="13319" width="10.5703125" style="141" bestFit="1" customWidth="1"/>
    <col min="13320" max="13320" width="14.140625" style="141" bestFit="1" customWidth="1"/>
    <col min="13321" max="13321" width="15.5703125" style="141" bestFit="1" customWidth="1"/>
    <col min="13322" max="13322" width="11" style="141" bestFit="1" customWidth="1"/>
    <col min="13323" max="13325" width="9.140625" style="141"/>
    <col min="13326" max="13326" width="11.7109375" style="141" bestFit="1" customWidth="1"/>
    <col min="13327" max="13569" width="9.140625" style="141"/>
    <col min="13570" max="13570" width="8.5703125" style="141" customWidth="1"/>
    <col min="13571" max="13571" width="14.42578125" style="141" bestFit="1" customWidth="1"/>
    <col min="13572" max="13572" width="81.42578125" style="141" customWidth="1"/>
    <col min="13573" max="13573" width="9.7109375" style="141" customWidth="1"/>
    <col min="13574" max="13574" width="10" style="141" customWidth="1"/>
    <col min="13575" max="13575" width="10.5703125" style="141" bestFit="1" customWidth="1"/>
    <col min="13576" max="13576" width="14.140625" style="141" bestFit="1" customWidth="1"/>
    <col min="13577" max="13577" width="15.5703125" style="141" bestFit="1" customWidth="1"/>
    <col min="13578" max="13578" width="11" style="141" bestFit="1" customWidth="1"/>
    <col min="13579" max="13581" width="9.140625" style="141"/>
    <col min="13582" max="13582" width="11.7109375" style="141" bestFit="1" customWidth="1"/>
    <col min="13583" max="13825" width="9.140625" style="141"/>
    <col min="13826" max="13826" width="8.5703125" style="141" customWidth="1"/>
    <col min="13827" max="13827" width="14.42578125" style="141" bestFit="1" customWidth="1"/>
    <col min="13828" max="13828" width="81.42578125" style="141" customWidth="1"/>
    <col min="13829" max="13829" width="9.7109375" style="141" customWidth="1"/>
    <col min="13830" max="13830" width="10" style="141" customWidth="1"/>
    <col min="13831" max="13831" width="10.5703125" style="141" bestFit="1" customWidth="1"/>
    <col min="13832" max="13832" width="14.140625" style="141" bestFit="1" customWidth="1"/>
    <col min="13833" max="13833" width="15.5703125" style="141" bestFit="1" customWidth="1"/>
    <col min="13834" max="13834" width="11" style="141" bestFit="1" customWidth="1"/>
    <col min="13835" max="13837" width="9.140625" style="141"/>
    <col min="13838" max="13838" width="11.7109375" style="141" bestFit="1" customWidth="1"/>
    <col min="13839" max="14081" width="9.140625" style="141"/>
    <col min="14082" max="14082" width="8.5703125" style="141" customWidth="1"/>
    <col min="14083" max="14083" width="14.42578125" style="141" bestFit="1" customWidth="1"/>
    <col min="14084" max="14084" width="81.42578125" style="141" customWidth="1"/>
    <col min="14085" max="14085" width="9.7109375" style="141" customWidth="1"/>
    <col min="14086" max="14086" width="10" style="141" customWidth="1"/>
    <col min="14087" max="14087" width="10.5703125" style="141" bestFit="1" customWidth="1"/>
    <col min="14088" max="14088" width="14.140625" style="141" bestFit="1" customWidth="1"/>
    <col min="14089" max="14089" width="15.5703125" style="141" bestFit="1" customWidth="1"/>
    <col min="14090" max="14090" width="11" style="141" bestFit="1" customWidth="1"/>
    <col min="14091" max="14093" width="9.140625" style="141"/>
    <col min="14094" max="14094" width="11.7109375" style="141" bestFit="1" customWidth="1"/>
    <col min="14095" max="14337" width="9.140625" style="141"/>
    <col min="14338" max="14338" width="8.5703125" style="141" customWidth="1"/>
    <col min="14339" max="14339" width="14.42578125" style="141" bestFit="1" customWidth="1"/>
    <col min="14340" max="14340" width="81.42578125" style="141" customWidth="1"/>
    <col min="14341" max="14341" width="9.7109375" style="141" customWidth="1"/>
    <col min="14342" max="14342" width="10" style="141" customWidth="1"/>
    <col min="14343" max="14343" width="10.5703125" style="141" bestFit="1" customWidth="1"/>
    <col min="14344" max="14344" width="14.140625" style="141" bestFit="1" customWidth="1"/>
    <col min="14345" max="14345" width="15.5703125" style="141" bestFit="1" customWidth="1"/>
    <col min="14346" max="14346" width="11" style="141" bestFit="1" customWidth="1"/>
    <col min="14347" max="14349" width="9.140625" style="141"/>
    <col min="14350" max="14350" width="11.7109375" style="141" bestFit="1" customWidth="1"/>
    <col min="14351" max="14593" width="9.140625" style="141"/>
    <col min="14594" max="14594" width="8.5703125" style="141" customWidth="1"/>
    <col min="14595" max="14595" width="14.42578125" style="141" bestFit="1" customWidth="1"/>
    <col min="14596" max="14596" width="81.42578125" style="141" customWidth="1"/>
    <col min="14597" max="14597" width="9.7109375" style="141" customWidth="1"/>
    <col min="14598" max="14598" width="10" style="141" customWidth="1"/>
    <col min="14599" max="14599" width="10.5703125" style="141" bestFit="1" customWidth="1"/>
    <col min="14600" max="14600" width="14.140625" style="141" bestFit="1" customWidth="1"/>
    <col min="14601" max="14601" width="15.5703125" style="141" bestFit="1" customWidth="1"/>
    <col min="14602" max="14602" width="11" style="141" bestFit="1" customWidth="1"/>
    <col min="14603" max="14605" width="9.140625" style="141"/>
    <col min="14606" max="14606" width="11.7109375" style="141" bestFit="1" customWidth="1"/>
    <col min="14607" max="14849" width="9.140625" style="141"/>
    <col min="14850" max="14850" width="8.5703125" style="141" customWidth="1"/>
    <col min="14851" max="14851" width="14.42578125" style="141" bestFit="1" customWidth="1"/>
    <col min="14852" max="14852" width="81.42578125" style="141" customWidth="1"/>
    <col min="14853" max="14853" width="9.7109375" style="141" customWidth="1"/>
    <col min="14854" max="14854" width="10" style="141" customWidth="1"/>
    <col min="14855" max="14855" width="10.5703125" style="141" bestFit="1" customWidth="1"/>
    <col min="14856" max="14856" width="14.140625" style="141" bestFit="1" customWidth="1"/>
    <col min="14857" max="14857" width="15.5703125" style="141" bestFit="1" customWidth="1"/>
    <col min="14858" max="14858" width="11" style="141" bestFit="1" customWidth="1"/>
    <col min="14859" max="14861" width="9.140625" style="141"/>
    <col min="14862" max="14862" width="11.7109375" style="141" bestFit="1" customWidth="1"/>
    <col min="14863" max="15105" width="9.140625" style="141"/>
    <col min="15106" max="15106" width="8.5703125" style="141" customWidth="1"/>
    <col min="15107" max="15107" width="14.42578125" style="141" bestFit="1" customWidth="1"/>
    <col min="15108" max="15108" width="81.42578125" style="141" customWidth="1"/>
    <col min="15109" max="15109" width="9.7109375" style="141" customWidth="1"/>
    <col min="15110" max="15110" width="10" style="141" customWidth="1"/>
    <col min="15111" max="15111" width="10.5703125" style="141" bestFit="1" customWidth="1"/>
    <col min="15112" max="15112" width="14.140625" style="141" bestFit="1" customWidth="1"/>
    <col min="15113" max="15113" width="15.5703125" style="141" bestFit="1" customWidth="1"/>
    <col min="15114" max="15114" width="11" style="141" bestFit="1" customWidth="1"/>
    <col min="15115" max="15117" width="9.140625" style="141"/>
    <col min="15118" max="15118" width="11.7109375" style="141" bestFit="1" customWidth="1"/>
    <col min="15119" max="15361" width="9.140625" style="141"/>
    <col min="15362" max="15362" width="8.5703125" style="141" customWidth="1"/>
    <col min="15363" max="15363" width="14.42578125" style="141" bestFit="1" customWidth="1"/>
    <col min="15364" max="15364" width="81.42578125" style="141" customWidth="1"/>
    <col min="15365" max="15365" width="9.7109375" style="141" customWidth="1"/>
    <col min="15366" max="15366" width="10" style="141" customWidth="1"/>
    <col min="15367" max="15367" width="10.5703125" style="141" bestFit="1" customWidth="1"/>
    <col min="15368" max="15368" width="14.140625" style="141" bestFit="1" customWidth="1"/>
    <col min="15369" max="15369" width="15.5703125" style="141" bestFit="1" customWidth="1"/>
    <col min="15370" max="15370" width="11" style="141" bestFit="1" customWidth="1"/>
    <col min="15371" max="15373" width="9.140625" style="141"/>
    <col min="15374" max="15374" width="11.7109375" style="141" bestFit="1" customWidth="1"/>
    <col min="15375" max="15617" width="9.140625" style="141"/>
    <col min="15618" max="15618" width="8.5703125" style="141" customWidth="1"/>
    <col min="15619" max="15619" width="14.42578125" style="141" bestFit="1" customWidth="1"/>
    <col min="15620" max="15620" width="81.42578125" style="141" customWidth="1"/>
    <col min="15621" max="15621" width="9.7109375" style="141" customWidth="1"/>
    <col min="15622" max="15622" width="10" style="141" customWidth="1"/>
    <col min="15623" max="15623" width="10.5703125" style="141" bestFit="1" customWidth="1"/>
    <col min="15624" max="15624" width="14.140625" style="141" bestFit="1" customWidth="1"/>
    <col min="15625" max="15625" width="15.5703125" style="141" bestFit="1" customWidth="1"/>
    <col min="15626" max="15626" width="11" style="141" bestFit="1" customWidth="1"/>
    <col min="15627" max="15629" width="9.140625" style="141"/>
    <col min="15630" max="15630" width="11.7109375" style="141" bestFit="1" customWidth="1"/>
    <col min="15631" max="15873" width="9.140625" style="141"/>
    <col min="15874" max="15874" width="8.5703125" style="141" customWidth="1"/>
    <col min="15875" max="15875" width="14.42578125" style="141" bestFit="1" customWidth="1"/>
    <col min="15876" max="15876" width="81.42578125" style="141" customWidth="1"/>
    <col min="15877" max="15877" width="9.7109375" style="141" customWidth="1"/>
    <col min="15878" max="15878" width="10" style="141" customWidth="1"/>
    <col min="15879" max="15879" width="10.5703125" style="141" bestFit="1" customWidth="1"/>
    <col min="15880" max="15880" width="14.140625" style="141" bestFit="1" customWidth="1"/>
    <col min="15881" max="15881" width="15.5703125" style="141" bestFit="1" customWidth="1"/>
    <col min="15882" max="15882" width="11" style="141" bestFit="1" customWidth="1"/>
    <col min="15883" max="15885" width="9.140625" style="141"/>
    <col min="15886" max="15886" width="11.7109375" style="141" bestFit="1" customWidth="1"/>
    <col min="15887" max="16129" width="9.140625" style="141"/>
    <col min="16130" max="16130" width="8.5703125" style="141" customWidth="1"/>
    <col min="16131" max="16131" width="14.42578125" style="141" bestFit="1" customWidth="1"/>
    <col min="16132" max="16132" width="81.42578125" style="141" customWidth="1"/>
    <col min="16133" max="16133" width="9.7109375" style="141" customWidth="1"/>
    <col min="16134" max="16134" width="10" style="141" customWidth="1"/>
    <col min="16135" max="16135" width="10.5703125" style="141" bestFit="1" customWidth="1"/>
    <col min="16136" max="16136" width="14.140625" style="141" bestFit="1" customWidth="1"/>
    <col min="16137" max="16137" width="15.5703125" style="141" bestFit="1" customWidth="1"/>
    <col min="16138" max="16138" width="11" style="141" bestFit="1" customWidth="1"/>
    <col min="16139" max="16141" width="9.140625" style="141"/>
    <col min="16142" max="16142" width="11.7109375" style="141" bestFit="1" customWidth="1"/>
    <col min="16143" max="16384" width="9.140625" style="141"/>
  </cols>
  <sheetData>
    <row r="1" spans="2:9" ht="13.5" thickBot="1"/>
    <row r="2" spans="2:9" s="147" customFormat="1" ht="6" thickBot="1">
      <c r="B2" s="142"/>
      <c r="C2" s="143"/>
      <c r="D2" s="144"/>
      <c r="E2" s="143"/>
      <c r="F2" s="145"/>
      <c r="G2" s="145"/>
      <c r="H2" s="145"/>
      <c r="I2" s="146"/>
    </row>
    <row r="3" spans="2:9" s="151" customFormat="1" ht="56.25" thickBot="1">
      <c r="B3" s="148"/>
      <c r="C3" s="149"/>
      <c r="D3" s="150" t="s">
        <v>3</v>
      </c>
      <c r="E3" s="1896" t="str">
        <f>'ORÇAMENTO '!F5</f>
        <v>Ref.: Tabela de Serviços
SINAPI (OUTUBRO/2019)                                                           COM DESONERAÇÃO
e/ou composições PiniTCPO</v>
      </c>
      <c r="F3" s="1897"/>
      <c r="G3" s="1897"/>
      <c r="H3" s="1898"/>
      <c r="I3" s="1899"/>
    </row>
    <row r="4" spans="2:9" s="151" customFormat="1" ht="45.75" customHeight="1" thickBot="1">
      <c r="B4" s="152"/>
      <c r="C4" s="153"/>
      <c r="D4" s="154" t="s">
        <v>11406</v>
      </c>
      <c r="E4" s="155" t="s">
        <v>7</v>
      </c>
      <c r="F4" s="1902">
        <v>0.28349999999999997</v>
      </c>
      <c r="G4" s="1903"/>
      <c r="H4" s="1900"/>
      <c r="I4" s="1901"/>
    </row>
    <row r="5" spans="2:9" s="156" customFormat="1" ht="15" customHeight="1" thickBot="1">
      <c r="B5" s="1904" t="s">
        <v>5532</v>
      </c>
      <c r="C5" s="1905"/>
      <c r="D5" s="1905"/>
      <c r="E5" s="1905"/>
      <c r="F5" s="1905"/>
      <c r="G5" s="1905"/>
      <c r="H5" s="1905"/>
      <c r="I5" s="1906"/>
    </row>
    <row r="6" spans="2:9" s="147" customFormat="1" ht="6" thickBot="1">
      <c r="B6" s="142"/>
      <c r="C6" s="143"/>
      <c r="D6" s="144"/>
      <c r="E6" s="143"/>
      <c r="F6" s="145"/>
      <c r="G6" s="145"/>
      <c r="H6" s="145"/>
      <c r="I6" s="146"/>
    </row>
    <row r="7" spans="2:9" s="157" customFormat="1" ht="15.75">
      <c r="B7" s="315" t="s">
        <v>8</v>
      </c>
      <c r="C7" s="316" t="str">
        <f>'ORÇAMENTO '!D9</f>
        <v>AMPLIAÇÃO E REFORMA NA ESCOLA MUNICIPAL DE EDUCAÇÃO INFANTIL</v>
      </c>
      <c r="D7" s="317"/>
      <c r="E7" s="318"/>
      <c r="F7" s="318"/>
      <c r="G7" s="319"/>
      <c r="H7" s="320" t="s">
        <v>9</v>
      </c>
      <c r="I7" s="321">
        <f>'ORÇAMENTO '!J9</f>
        <v>0</v>
      </c>
    </row>
    <row r="8" spans="2:9" s="158" customFormat="1" ht="16.5" thickBot="1">
      <c r="B8" s="322" t="s">
        <v>10</v>
      </c>
      <c r="C8" s="323" t="str">
        <f>'ORÇAMENTO '!D11</f>
        <v>AV. GOVERNADOR J. CAMPOS,LOTE LP SW1B, QUADRA C9,BAIRRO UNIÃO</v>
      </c>
      <c r="D8" s="324"/>
      <c r="E8" s="325"/>
      <c r="F8" s="325"/>
      <c r="G8" s="326"/>
      <c r="H8" s="327" t="s">
        <v>11</v>
      </c>
      <c r="I8" s="328">
        <f>'ORÇAMENTO '!J11</f>
        <v>0</v>
      </c>
    </row>
    <row r="9" spans="2:9" s="158" customFormat="1" ht="18.75" thickBot="1">
      <c r="B9" s="1907" t="s">
        <v>5282</v>
      </c>
      <c r="C9" s="1908"/>
      <c r="D9" s="1908"/>
      <c r="E9" s="1908"/>
      <c r="F9" s="1908"/>
      <c r="G9" s="1908"/>
      <c r="H9" s="1908"/>
      <c r="I9" s="1909"/>
    </row>
    <row r="10" spans="2:9" s="159" customFormat="1" ht="15" customHeight="1" thickBot="1">
      <c r="B10" s="285"/>
      <c r="C10" s="285"/>
      <c r="D10" s="285"/>
      <c r="E10" s="285"/>
      <c r="F10" s="285"/>
      <c r="G10" s="285"/>
      <c r="H10" s="285"/>
      <c r="I10" s="285"/>
    </row>
    <row r="11" spans="2:9" s="159" customFormat="1" ht="9.9499999999999993" customHeight="1">
      <c r="B11" s="1885" t="s">
        <v>5283</v>
      </c>
      <c r="C11" s="1886"/>
      <c r="D11" s="1886"/>
      <c r="E11" s="1886"/>
      <c r="F11" s="1886"/>
      <c r="G11" s="1886"/>
      <c r="H11" s="1886"/>
      <c r="I11" s="1887"/>
    </row>
    <row r="12" spans="2:9" s="159" customFormat="1" ht="9.9499999999999993" customHeight="1" thickBot="1">
      <c r="B12" s="1888"/>
      <c r="C12" s="1889"/>
      <c r="D12" s="1889"/>
      <c r="E12" s="1889"/>
      <c r="F12" s="1889"/>
      <c r="G12" s="1889"/>
      <c r="H12" s="1889"/>
      <c r="I12" s="1890"/>
    </row>
    <row r="13" spans="2:9" s="159" customFormat="1" ht="48" thickBot="1">
      <c r="B13" s="329" t="s">
        <v>13</v>
      </c>
      <c r="C13" s="330" t="s">
        <v>14</v>
      </c>
      <c r="D13" s="330" t="s">
        <v>15</v>
      </c>
      <c r="E13" s="330" t="s">
        <v>16</v>
      </c>
      <c r="F13" s="331" t="s">
        <v>17</v>
      </c>
      <c r="G13" s="331" t="s">
        <v>18</v>
      </c>
      <c r="H13" s="331" t="s">
        <v>19</v>
      </c>
      <c r="I13" s="332" t="s">
        <v>20</v>
      </c>
    </row>
    <row r="14" spans="2:9" s="159" customFormat="1" ht="15" customHeight="1">
      <c r="B14" s="333"/>
      <c r="C14" s="334"/>
      <c r="D14" s="334"/>
      <c r="E14" s="334"/>
      <c r="F14" s="334"/>
      <c r="G14" s="334"/>
      <c r="H14" s="334"/>
      <c r="I14" s="335"/>
    </row>
    <row r="15" spans="2:9" s="159" customFormat="1" ht="15" customHeight="1">
      <c r="B15" s="336"/>
      <c r="C15" s="337"/>
      <c r="D15" s="337"/>
      <c r="E15" s="337"/>
      <c r="F15" s="337"/>
      <c r="G15" s="337"/>
      <c r="H15" s="337"/>
      <c r="I15" s="338"/>
    </row>
    <row r="16" spans="2:9" s="159" customFormat="1" ht="15" customHeight="1">
      <c r="B16" s="336"/>
      <c r="C16" s="337"/>
      <c r="D16" s="337"/>
      <c r="E16" s="337"/>
      <c r="F16" s="337"/>
      <c r="G16" s="337"/>
      <c r="H16" s="337"/>
      <c r="I16" s="338"/>
    </row>
    <row r="17" spans="2:9" s="159" customFormat="1" ht="15" customHeight="1">
      <c r="B17" s="336"/>
      <c r="C17" s="337"/>
      <c r="D17" s="337"/>
      <c r="E17" s="337"/>
      <c r="F17" s="337"/>
      <c r="G17" s="337"/>
      <c r="H17" s="337"/>
      <c r="I17" s="338"/>
    </row>
    <row r="18" spans="2:9" s="159" customFormat="1" ht="15" customHeight="1">
      <c r="B18" s="336"/>
      <c r="C18" s="337"/>
      <c r="D18" s="337"/>
      <c r="E18" s="337"/>
      <c r="F18" s="337"/>
      <c r="G18" s="337"/>
      <c r="H18" s="337"/>
      <c r="I18" s="338"/>
    </row>
    <row r="19" spans="2:9" s="159" customFormat="1" ht="15" customHeight="1">
      <c r="B19" s="336"/>
      <c r="C19" s="337"/>
      <c r="D19" s="337"/>
      <c r="E19" s="337"/>
      <c r="F19" s="337"/>
      <c r="G19" s="337"/>
      <c r="H19" s="337"/>
      <c r="I19" s="338"/>
    </row>
    <row r="20" spans="2:9" s="159" customFormat="1" ht="15" customHeight="1">
      <c r="B20" s="336"/>
      <c r="C20" s="337"/>
      <c r="D20" s="337"/>
      <c r="E20" s="337"/>
      <c r="F20" s="337"/>
      <c r="G20" s="337"/>
      <c r="H20" s="337"/>
      <c r="I20" s="338"/>
    </row>
    <row r="21" spans="2:9" s="159" customFormat="1" ht="15" customHeight="1">
      <c r="B21" s="336"/>
      <c r="C21" s="337"/>
      <c r="D21" s="337"/>
      <c r="E21" s="337"/>
      <c r="F21" s="337"/>
      <c r="G21" s="337"/>
      <c r="H21" s="337"/>
      <c r="I21" s="338"/>
    </row>
    <row r="22" spans="2:9" s="159" customFormat="1" ht="15" customHeight="1">
      <c r="B22" s="336"/>
      <c r="C22" s="337"/>
      <c r="D22" s="337"/>
      <c r="E22" s="337"/>
      <c r="F22" s="337"/>
      <c r="G22" s="337"/>
      <c r="H22" s="337"/>
      <c r="I22" s="338"/>
    </row>
    <row r="23" spans="2:9" s="159" customFormat="1" ht="15" customHeight="1">
      <c r="B23" s="336"/>
      <c r="C23" s="337"/>
      <c r="D23" s="337"/>
      <c r="E23" s="337"/>
      <c r="F23" s="337"/>
      <c r="G23" s="337"/>
      <c r="H23" s="337"/>
      <c r="I23" s="338"/>
    </row>
    <row r="24" spans="2:9" s="159" customFormat="1" ht="15" customHeight="1">
      <c r="B24" s="336"/>
      <c r="C24" s="337"/>
      <c r="D24" s="337"/>
      <c r="E24" s="337"/>
      <c r="F24" s="337"/>
      <c r="G24" s="337"/>
      <c r="H24" s="337"/>
      <c r="I24" s="338"/>
    </row>
    <row r="25" spans="2:9" s="159" customFormat="1" ht="15" customHeight="1">
      <c r="B25" s="336"/>
      <c r="C25" s="337"/>
      <c r="D25" s="337"/>
      <c r="E25" s="337"/>
      <c r="F25" s="337"/>
      <c r="G25" s="337"/>
      <c r="H25" s="337"/>
      <c r="I25" s="338"/>
    </row>
    <row r="26" spans="2:9" s="159" customFormat="1" ht="15" customHeight="1" thickBot="1">
      <c r="B26" s="339"/>
      <c r="C26" s="340"/>
      <c r="D26" s="340"/>
      <c r="E26" s="340"/>
      <c r="F26" s="340"/>
      <c r="G26" s="340"/>
      <c r="H26" s="340"/>
      <c r="I26" s="341"/>
    </row>
    <row r="27" spans="2:9" ht="24" customHeight="1" thickBot="1">
      <c r="B27" s="1891" t="s">
        <v>4673</v>
      </c>
      <c r="C27" s="1892"/>
      <c r="D27" s="1892"/>
      <c r="E27" s="1892"/>
      <c r="F27" s="1892"/>
      <c r="G27" s="1893"/>
      <c r="H27" s="1894"/>
      <c r="I27" s="1895"/>
    </row>
    <row r="28" spans="2:9" s="159" customFormat="1" ht="15" customHeight="1">
      <c r="B28" s="285"/>
      <c r="C28" s="285"/>
      <c r="D28" s="285"/>
      <c r="E28" s="285"/>
      <c r="F28" s="285"/>
      <c r="G28" s="285"/>
      <c r="H28" s="285"/>
      <c r="I28" s="285"/>
    </row>
    <row r="29" spans="2:9" s="159" customFormat="1" ht="15" customHeight="1" thickBot="1">
      <c r="B29" s="285"/>
      <c r="C29" s="285"/>
      <c r="D29" s="285"/>
      <c r="E29" s="285"/>
      <c r="F29" s="285"/>
      <c r="G29" s="285"/>
      <c r="H29" s="285"/>
      <c r="I29" s="285"/>
    </row>
    <row r="30" spans="2:9" s="159" customFormat="1" ht="15" customHeight="1">
      <c r="B30" s="1885" t="s">
        <v>5284</v>
      </c>
      <c r="C30" s="1886"/>
      <c r="D30" s="1886"/>
      <c r="E30" s="1886"/>
      <c r="F30" s="1886"/>
      <c r="G30" s="1886"/>
      <c r="H30" s="1886"/>
      <c r="I30" s="1887"/>
    </row>
    <row r="31" spans="2:9" s="159" customFormat="1" ht="15" customHeight="1" thickBot="1">
      <c r="B31" s="1888"/>
      <c r="C31" s="1889"/>
      <c r="D31" s="1889"/>
      <c r="E31" s="1889"/>
      <c r="F31" s="1889"/>
      <c r="G31" s="1889"/>
      <c r="H31" s="1889"/>
      <c r="I31" s="1890"/>
    </row>
    <row r="32" spans="2:9" s="159" customFormat="1" ht="48" thickBot="1">
      <c r="B32" s="329" t="s">
        <v>13</v>
      </c>
      <c r="C32" s="330" t="s">
        <v>14</v>
      </c>
      <c r="D32" s="330" t="s">
        <v>15</v>
      </c>
      <c r="E32" s="330" t="s">
        <v>16</v>
      </c>
      <c r="F32" s="331" t="s">
        <v>17</v>
      </c>
      <c r="G32" s="331" t="s">
        <v>18</v>
      </c>
      <c r="H32" s="331" t="s">
        <v>19</v>
      </c>
      <c r="I32" s="332" t="s">
        <v>20</v>
      </c>
    </row>
    <row r="33" spans="2:9" s="159" customFormat="1" ht="15" customHeight="1">
      <c r="B33" s="333"/>
      <c r="C33" s="334"/>
      <c r="D33" s="334"/>
      <c r="E33" s="334"/>
      <c r="F33" s="334"/>
      <c r="G33" s="334"/>
      <c r="H33" s="334"/>
      <c r="I33" s="335"/>
    </row>
    <row r="34" spans="2:9" s="159" customFormat="1" ht="15" customHeight="1">
      <c r="B34" s="336"/>
      <c r="C34" s="337"/>
      <c r="D34" s="337"/>
      <c r="E34" s="337"/>
      <c r="F34" s="337"/>
      <c r="G34" s="337"/>
      <c r="H34" s="337"/>
      <c r="I34" s="338"/>
    </row>
    <row r="35" spans="2:9" s="159" customFormat="1" ht="15" customHeight="1">
      <c r="B35" s="336"/>
      <c r="C35" s="337"/>
      <c r="D35" s="337"/>
      <c r="E35" s="337"/>
      <c r="F35" s="337"/>
      <c r="G35" s="337"/>
      <c r="H35" s="337"/>
      <c r="I35" s="338"/>
    </row>
    <row r="36" spans="2:9" s="159" customFormat="1" ht="15" customHeight="1">
      <c r="B36" s="336"/>
      <c r="C36" s="337"/>
      <c r="D36" s="337"/>
      <c r="E36" s="337"/>
      <c r="F36" s="337"/>
      <c r="G36" s="337"/>
      <c r="H36" s="337"/>
      <c r="I36" s="338"/>
    </row>
    <row r="37" spans="2:9" s="159" customFormat="1" ht="15" customHeight="1">
      <c r="B37" s="336"/>
      <c r="C37" s="337"/>
      <c r="D37" s="337"/>
      <c r="E37" s="337"/>
      <c r="F37" s="337"/>
      <c r="G37" s="337"/>
      <c r="H37" s="337"/>
      <c r="I37" s="338"/>
    </row>
    <row r="38" spans="2:9" s="159" customFormat="1" ht="15" customHeight="1">
      <c r="B38" s="336"/>
      <c r="C38" s="337"/>
      <c r="D38" s="337"/>
      <c r="E38" s="337"/>
      <c r="F38" s="337"/>
      <c r="G38" s="337"/>
      <c r="H38" s="337"/>
      <c r="I38" s="338"/>
    </row>
    <row r="39" spans="2:9" s="159" customFormat="1" ht="15" customHeight="1">
      <c r="B39" s="336"/>
      <c r="C39" s="337"/>
      <c r="D39" s="337"/>
      <c r="E39" s="337"/>
      <c r="F39" s="337"/>
      <c r="G39" s="337"/>
      <c r="H39" s="337"/>
      <c r="I39" s="338"/>
    </row>
    <row r="40" spans="2:9" s="159" customFormat="1" ht="15" customHeight="1">
      <c r="B40" s="336"/>
      <c r="C40" s="337"/>
      <c r="D40" s="337"/>
      <c r="E40" s="337"/>
      <c r="F40" s="337"/>
      <c r="G40" s="337"/>
      <c r="H40" s="337"/>
      <c r="I40" s="338"/>
    </row>
    <row r="41" spans="2:9" s="159" customFormat="1" ht="15" customHeight="1">
      <c r="B41" s="336"/>
      <c r="C41" s="337"/>
      <c r="D41" s="337"/>
      <c r="E41" s="337"/>
      <c r="F41" s="337"/>
      <c r="G41" s="337"/>
      <c r="H41" s="337"/>
      <c r="I41" s="338"/>
    </row>
    <row r="42" spans="2:9" s="159" customFormat="1" ht="15" customHeight="1">
      <c r="B42" s="336"/>
      <c r="C42" s="337"/>
      <c r="D42" s="337"/>
      <c r="E42" s="337"/>
      <c r="F42" s="337"/>
      <c r="G42" s="337"/>
      <c r="H42" s="337"/>
      <c r="I42" s="338"/>
    </row>
    <row r="43" spans="2:9" s="159" customFormat="1" ht="15" customHeight="1">
      <c r="B43" s="336"/>
      <c r="C43" s="337"/>
      <c r="D43" s="337"/>
      <c r="E43" s="337"/>
      <c r="F43" s="337"/>
      <c r="G43" s="337"/>
      <c r="H43" s="337"/>
      <c r="I43" s="338"/>
    </row>
    <row r="44" spans="2:9" s="159" customFormat="1" ht="15" customHeight="1">
      <c r="B44" s="336"/>
      <c r="C44" s="337"/>
      <c r="D44" s="337"/>
      <c r="E44" s="337"/>
      <c r="F44" s="337"/>
      <c r="G44" s="337"/>
      <c r="H44" s="337"/>
      <c r="I44" s="338"/>
    </row>
    <row r="45" spans="2:9" s="159" customFormat="1" ht="15" customHeight="1" thickBot="1">
      <c r="B45" s="339"/>
      <c r="C45" s="340"/>
      <c r="D45" s="340"/>
      <c r="E45" s="340"/>
      <c r="F45" s="340"/>
      <c r="G45" s="340"/>
      <c r="H45" s="340"/>
      <c r="I45" s="341"/>
    </row>
    <row r="46" spans="2:9" ht="24" customHeight="1" thickBot="1">
      <c r="B46" s="1891" t="s">
        <v>4673</v>
      </c>
      <c r="C46" s="1892"/>
      <c r="D46" s="1892"/>
      <c r="E46" s="1892"/>
      <c r="F46" s="1892"/>
      <c r="G46" s="1893"/>
      <c r="H46" s="1894"/>
      <c r="I46" s="1895"/>
    </row>
    <row r="47" spans="2:9" s="159" customFormat="1" ht="15" customHeight="1">
      <c r="B47" s="285"/>
      <c r="C47" s="285"/>
      <c r="D47" s="285"/>
      <c r="E47" s="285"/>
      <c r="F47" s="285"/>
      <c r="G47" s="285"/>
      <c r="H47" s="285"/>
      <c r="I47" s="285"/>
    </row>
    <row r="48" spans="2:9" s="159" customFormat="1" ht="15" customHeight="1">
      <c r="B48" s="285"/>
      <c r="C48" s="285"/>
      <c r="D48" s="285"/>
      <c r="E48" s="285"/>
      <c r="F48" s="285"/>
      <c r="G48" s="285"/>
      <c r="H48" s="285"/>
      <c r="I48" s="285"/>
    </row>
    <row r="49" spans="2:9" s="159" customFormat="1" ht="15" customHeight="1">
      <c r="B49" s="285"/>
      <c r="C49" s="285"/>
      <c r="D49" s="285"/>
      <c r="E49" s="285"/>
      <c r="F49" s="285"/>
      <c r="G49" s="285"/>
      <c r="H49" s="285"/>
      <c r="I49" s="285"/>
    </row>
    <row r="50" spans="2:9" s="159" customFormat="1" ht="15" customHeight="1">
      <c r="B50" s="285"/>
      <c r="C50" s="285"/>
      <c r="D50" s="285"/>
      <c r="E50" s="285"/>
      <c r="F50" s="285"/>
      <c r="G50" s="285"/>
      <c r="H50" s="285"/>
      <c r="I50" s="285"/>
    </row>
    <row r="51" spans="2:9" s="159" customFormat="1" ht="15" customHeight="1">
      <c r="B51" s="285"/>
      <c r="C51" s="285"/>
      <c r="D51" s="285"/>
      <c r="E51" s="285"/>
      <c r="F51" s="285"/>
      <c r="G51" s="285"/>
      <c r="H51" s="285"/>
      <c r="I51" s="285"/>
    </row>
    <row r="52" spans="2:9" s="159" customFormat="1" ht="15" customHeight="1">
      <c r="B52" s="285"/>
      <c r="C52" s="285"/>
      <c r="D52" s="285"/>
      <c r="E52" s="285"/>
      <c r="F52" s="285"/>
      <c r="G52" s="285"/>
      <c r="H52" s="285"/>
      <c r="I52" s="285"/>
    </row>
    <row r="53" spans="2:9" s="159" customFormat="1" ht="15" customHeight="1">
      <c r="B53" s="285"/>
      <c r="C53" s="285"/>
      <c r="D53" s="285"/>
      <c r="E53" s="285"/>
      <c r="F53" s="285"/>
      <c r="G53" s="285"/>
      <c r="H53" s="285"/>
      <c r="I53" s="285"/>
    </row>
    <row r="54" spans="2:9" s="159" customFormat="1" ht="15" customHeight="1">
      <c r="B54" s="285"/>
      <c r="C54" s="285"/>
      <c r="D54" s="285"/>
      <c r="E54" s="285"/>
      <c r="F54" s="285"/>
      <c r="G54" s="285"/>
      <c r="H54" s="285"/>
      <c r="I54" s="285"/>
    </row>
    <row r="55" spans="2:9" s="159" customFormat="1" ht="15" customHeight="1">
      <c r="B55" s="285"/>
      <c r="C55" s="285"/>
      <c r="D55" s="285"/>
      <c r="E55" s="285"/>
      <c r="F55" s="285"/>
      <c r="G55" s="285"/>
      <c r="H55" s="285"/>
      <c r="I55" s="285"/>
    </row>
    <row r="56" spans="2:9" s="159" customFormat="1" ht="15" customHeight="1">
      <c r="B56" s="285"/>
      <c r="C56" s="285"/>
      <c r="D56" s="285"/>
      <c r="E56" s="285"/>
      <c r="F56" s="285"/>
      <c r="G56" s="285"/>
      <c r="H56" s="285"/>
      <c r="I56" s="285"/>
    </row>
    <row r="57" spans="2:9" s="159" customFormat="1" ht="15" customHeight="1">
      <c r="B57" s="285"/>
      <c r="C57" s="285"/>
      <c r="D57" s="285"/>
      <c r="E57" s="285"/>
      <c r="F57" s="285"/>
      <c r="G57" s="285"/>
      <c r="H57" s="285"/>
      <c r="I57" s="285"/>
    </row>
    <row r="58" spans="2:9" s="159" customFormat="1" ht="15" customHeight="1">
      <c r="B58" s="285"/>
      <c r="C58" s="285"/>
      <c r="D58" s="285"/>
      <c r="E58" s="285"/>
      <c r="F58" s="285"/>
      <c r="G58" s="285"/>
      <c r="H58" s="285"/>
      <c r="I58" s="285"/>
    </row>
    <row r="59" spans="2:9" s="159" customFormat="1" ht="15" customHeight="1">
      <c r="B59" s="285"/>
      <c r="C59" s="285"/>
      <c r="D59" s="285"/>
      <c r="E59" s="285"/>
      <c r="F59" s="285"/>
      <c r="G59" s="285"/>
      <c r="H59" s="285"/>
      <c r="I59" s="285"/>
    </row>
    <row r="60" spans="2:9" s="159" customFormat="1" ht="15" customHeight="1">
      <c r="B60" s="285"/>
      <c r="C60" s="285"/>
      <c r="D60" s="285"/>
      <c r="E60" s="285"/>
      <c r="F60" s="285"/>
      <c r="G60" s="285"/>
      <c r="H60" s="285"/>
      <c r="I60" s="285"/>
    </row>
    <row r="61" spans="2:9" s="159" customFormat="1" ht="15" customHeight="1">
      <c r="B61" s="285"/>
      <c r="C61" s="285"/>
      <c r="D61" s="285"/>
      <c r="E61" s="285"/>
      <c r="F61" s="285"/>
      <c r="G61" s="285"/>
      <c r="H61" s="285"/>
      <c r="I61" s="285"/>
    </row>
    <row r="62" spans="2:9" s="159" customFormat="1" ht="15" customHeight="1">
      <c r="B62" s="285"/>
      <c r="C62" s="285"/>
      <c r="D62" s="285"/>
      <c r="E62" s="285"/>
      <c r="F62" s="285"/>
      <c r="G62" s="285"/>
      <c r="H62" s="285"/>
      <c r="I62" s="285"/>
    </row>
    <row r="63" spans="2:9" s="159" customFormat="1" ht="15" customHeight="1">
      <c r="B63" s="285"/>
      <c r="C63" s="285"/>
      <c r="D63" s="285"/>
      <c r="E63" s="285"/>
      <c r="F63" s="285"/>
      <c r="G63" s="285"/>
      <c r="H63" s="285"/>
      <c r="I63" s="285"/>
    </row>
    <row r="64" spans="2:9" s="159" customFormat="1" ht="15" customHeight="1">
      <c r="B64" s="285"/>
      <c r="C64" s="285"/>
      <c r="D64" s="285"/>
      <c r="E64" s="285"/>
      <c r="F64" s="285"/>
      <c r="G64" s="285"/>
      <c r="H64" s="285"/>
      <c r="I64" s="285"/>
    </row>
    <row r="65" spans="2:9" s="159" customFormat="1" ht="15" customHeight="1">
      <c r="B65" s="285"/>
      <c r="C65" s="285"/>
      <c r="D65" s="285"/>
      <c r="E65" s="285"/>
      <c r="F65" s="285"/>
      <c r="G65" s="285"/>
      <c r="H65" s="285"/>
      <c r="I65" s="285"/>
    </row>
    <row r="66" spans="2:9" s="159" customFormat="1" ht="15" customHeight="1">
      <c r="B66" s="285"/>
      <c r="C66" s="285"/>
      <c r="D66" s="285"/>
      <c r="E66" s="285"/>
      <c r="F66" s="285"/>
      <c r="G66" s="285"/>
      <c r="H66" s="285"/>
      <c r="I66" s="285"/>
    </row>
    <row r="67" spans="2:9" s="159" customFormat="1" ht="15" customHeight="1">
      <c r="B67" s="285"/>
      <c r="C67" s="285"/>
      <c r="D67" s="285"/>
      <c r="E67" s="285"/>
      <c r="F67" s="285"/>
      <c r="G67" s="285"/>
      <c r="H67" s="285"/>
      <c r="I67" s="285"/>
    </row>
    <row r="68" spans="2:9" s="159" customFormat="1" ht="15" customHeight="1">
      <c r="B68" s="285"/>
      <c r="C68" s="285"/>
      <c r="D68" s="285"/>
      <c r="E68" s="285"/>
      <c r="F68" s="285"/>
      <c r="G68" s="285"/>
      <c r="H68" s="285"/>
      <c r="I68" s="285"/>
    </row>
    <row r="69" spans="2:9" s="159" customFormat="1" ht="15" customHeight="1">
      <c r="B69" s="285"/>
      <c r="C69" s="285"/>
      <c r="D69" s="285"/>
      <c r="E69" s="285"/>
      <c r="F69" s="285"/>
      <c r="G69" s="285"/>
      <c r="H69" s="285"/>
      <c r="I69" s="285"/>
    </row>
  </sheetData>
  <mergeCells count="11">
    <mergeCell ref="E3:G3"/>
    <mergeCell ref="H3:I4"/>
    <mergeCell ref="F4:G4"/>
    <mergeCell ref="B5:I5"/>
    <mergeCell ref="B9:I9"/>
    <mergeCell ref="B11:I12"/>
    <mergeCell ref="B30:I31"/>
    <mergeCell ref="B46:G46"/>
    <mergeCell ref="H46:I46"/>
    <mergeCell ref="B27:G27"/>
    <mergeCell ref="H27:I27"/>
  </mergeCells>
  <printOptions horizontalCentered="1"/>
  <pageMargins left="0.78740157480314965" right="0.19685039370078741" top="0.39370078740157483" bottom="0.78740157480314965" header="0.19685039370078741" footer="0.19685039370078741"/>
  <pageSetup paperSize="9" scale="56" orientation="portrait" r:id="rId1"/>
  <headerFooter scaleWithDoc="0" alignWithMargins="0">
    <oddHeader>&amp;RPágina &amp;P de &amp;N</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349"/>
  <sheetViews>
    <sheetView topLeftCell="A3581" workbookViewId="0">
      <selection activeCell="B3596" sqref="B3596"/>
    </sheetView>
  </sheetViews>
  <sheetFormatPr defaultRowHeight="15"/>
  <cols>
    <col min="1" max="1" width="10.7109375" style="649" customWidth="1"/>
    <col min="2" max="2" width="120.7109375" style="650" customWidth="1"/>
    <col min="3" max="3" width="10.7109375" style="649" customWidth="1"/>
    <col min="4" max="4" width="12.7109375" style="841" customWidth="1"/>
    <col min="5" max="16384" width="9.140625" style="841"/>
  </cols>
  <sheetData>
    <row r="1" spans="1:4" ht="16.5" thickBot="1">
      <c r="A1" s="284" t="s">
        <v>48</v>
      </c>
      <c r="B1" s="117" t="s">
        <v>49</v>
      </c>
      <c r="C1" s="284" t="s">
        <v>50</v>
      </c>
      <c r="D1" s="284" t="s">
        <v>51</v>
      </c>
    </row>
    <row r="2" spans="1:4">
      <c r="A2" s="1169">
        <v>4757</v>
      </c>
      <c r="B2" s="1170" t="s">
        <v>772</v>
      </c>
      <c r="C2" s="1169" t="s">
        <v>11595</v>
      </c>
      <c r="D2" s="651" t="s">
        <v>12472</v>
      </c>
    </row>
    <row r="3" spans="1:4" ht="30">
      <c r="A3" s="652">
        <v>12075</v>
      </c>
      <c r="B3" s="653" t="s">
        <v>5342</v>
      </c>
      <c r="C3" s="652" t="s">
        <v>11596</v>
      </c>
      <c r="D3" s="654" t="s">
        <v>16373</v>
      </c>
    </row>
    <row r="4" spans="1:4" ht="30">
      <c r="A4" s="1169">
        <v>1520</v>
      </c>
      <c r="B4" s="1170" t="s">
        <v>11597</v>
      </c>
      <c r="C4" s="1169" t="s">
        <v>11598</v>
      </c>
      <c r="D4" s="651" t="s">
        <v>16374</v>
      </c>
    </row>
    <row r="5" spans="1:4" ht="30">
      <c r="A5" s="652">
        <v>2404</v>
      </c>
      <c r="B5" s="653" t="s">
        <v>2679</v>
      </c>
      <c r="C5" s="652" t="s">
        <v>11599</v>
      </c>
      <c r="D5" s="654" t="s">
        <v>12474</v>
      </c>
    </row>
    <row r="6" spans="1:4">
      <c r="A6" s="1169">
        <v>2720</v>
      </c>
      <c r="B6" s="1170" t="s">
        <v>5567</v>
      </c>
      <c r="C6" s="1169" t="s">
        <v>11595</v>
      </c>
      <c r="D6" s="651" t="s">
        <v>12475</v>
      </c>
    </row>
    <row r="7" spans="1:4" ht="30">
      <c r="A7" s="652">
        <v>2719</v>
      </c>
      <c r="B7" s="653" t="s">
        <v>2680</v>
      </c>
      <c r="C7" s="652" t="s">
        <v>11595</v>
      </c>
      <c r="D7" s="654" t="s">
        <v>12476</v>
      </c>
    </row>
    <row r="8" spans="1:4" ht="30">
      <c r="A8" s="1169">
        <v>13382</v>
      </c>
      <c r="B8" s="1170" t="s">
        <v>2681</v>
      </c>
      <c r="C8" s="1169" t="s">
        <v>11596</v>
      </c>
      <c r="D8" s="651" t="s">
        <v>16375</v>
      </c>
    </row>
    <row r="9" spans="1:4" ht="30">
      <c r="A9" s="652">
        <v>20198</v>
      </c>
      <c r="B9" s="653" t="s">
        <v>5007</v>
      </c>
      <c r="C9" s="652" t="s">
        <v>11598</v>
      </c>
      <c r="D9" s="654" t="s">
        <v>12477</v>
      </c>
    </row>
    <row r="10" spans="1:4" ht="30">
      <c r="A10" s="1169">
        <v>4087</v>
      </c>
      <c r="B10" s="1170" t="s">
        <v>16376</v>
      </c>
      <c r="C10" s="1169" t="s">
        <v>11596</v>
      </c>
      <c r="D10" s="651" t="s">
        <v>16377</v>
      </c>
    </row>
    <row r="11" spans="1:4" ht="30">
      <c r="A11" s="652">
        <v>4126</v>
      </c>
      <c r="B11" s="653" t="s">
        <v>2682</v>
      </c>
      <c r="C11" s="652" t="s">
        <v>11596</v>
      </c>
      <c r="D11" s="654" t="s">
        <v>16378</v>
      </c>
    </row>
    <row r="12" spans="1:4">
      <c r="A12" s="1169">
        <v>38605</v>
      </c>
      <c r="B12" s="1170" t="s">
        <v>2683</v>
      </c>
      <c r="C12" s="1169" t="s">
        <v>11596</v>
      </c>
      <c r="D12" s="651" t="s">
        <v>16379</v>
      </c>
    </row>
    <row r="13" spans="1:4">
      <c r="A13" s="652">
        <v>11270</v>
      </c>
      <c r="B13" s="653" t="s">
        <v>2684</v>
      </c>
      <c r="C13" s="652" t="s">
        <v>11596</v>
      </c>
      <c r="D13" s="654" t="s">
        <v>12646</v>
      </c>
    </row>
    <row r="14" spans="1:4">
      <c r="A14" s="1169">
        <v>412</v>
      </c>
      <c r="B14" s="1170" t="s">
        <v>2685</v>
      </c>
      <c r="C14" s="1169" t="s">
        <v>11596</v>
      </c>
      <c r="D14" s="651" t="s">
        <v>12478</v>
      </c>
    </row>
    <row r="15" spans="1:4">
      <c r="A15" s="652">
        <v>414</v>
      </c>
      <c r="B15" s="653" t="s">
        <v>2686</v>
      </c>
      <c r="C15" s="652" t="s">
        <v>11596</v>
      </c>
      <c r="D15" s="654" t="s">
        <v>12479</v>
      </c>
    </row>
    <row r="16" spans="1:4">
      <c r="A16" s="1169">
        <v>410</v>
      </c>
      <c r="B16" s="1170" t="s">
        <v>2687</v>
      </c>
      <c r="C16" s="1169" t="s">
        <v>11596</v>
      </c>
      <c r="D16" s="651" t="s">
        <v>12480</v>
      </c>
    </row>
    <row r="17" spans="1:4">
      <c r="A17" s="652">
        <v>411</v>
      </c>
      <c r="B17" s="653" t="s">
        <v>2688</v>
      </c>
      <c r="C17" s="652" t="s">
        <v>11596</v>
      </c>
      <c r="D17" s="654" t="s">
        <v>12481</v>
      </c>
    </row>
    <row r="18" spans="1:4">
      <c r="A18" s="1169">
        <v>408</v>
      </c>
      <c r="B18" s="1170" t="s">
        <v>2689</v>
      </c>
      <c r="C18" s="1169" t="s">
        <v>11596</v>
      </c>
      <c r="D18" s="651" t="s">
        <v>12482</v>
      </c>
    </row>
    <row r="19" spans="1:4">
      <c r="A19" s="652">
        <v>39131</v>
      </c>
      <c r="B19" s="653" t="s">
        <v>2690</v>
      </c>
      <c r="C19" s="652" t="s">
        <v>11596</v>
      </c>
      <c r="D19" s="654" t="s">
        <v>13677</v>
      </c>
    </row>
    <row r="20" spans="1:4">
      <c r="A20" s="1169">
        <v>394</v>
      </c>
      <c r="B20" s="1170" t="s">
        <v>2691</v>
      </c>
      <c r="C20" s="1169" t="s">
        <v>11596</v>
      </c>
      <c r="D20" s="651" t="s">
        <v>13678</v>
      </c>
    </row>
    <row r="21" spans="1:4">
      <c r="A21" s="652">
        <v>39130</v>
      </c>
      <c r="B21" s="653" t="s">
        <v>2692</v>
      </c>
      <c r="C21" s="652" t="s">
        <v>11596</v>
      </c>
      <c r="D21" s="654" t="s">
        <v>13548</v>
      </c>
    </row>
    <row r="22" spans="1:4">
      <c r="A22" s="1169">
        <v>395</v>
      </c>
      <c r="B22" s="1170" t="s">
        <v>2693</v>
      </c>
      <c r="C22" s="1169" t="s">
        <v>11596</v>
      </c>
      <c r="D22" s="651" t="s">
        <v>12634</v>
      </c>
    </row>
    <row r="23" spans="1:4">
      <c r="A23" s="652">
        <v>39127</v>
      </c>
      <c r="B23" s="653" t="s">
        <v>2694</v>
      </c>
      <c r="C23" s="652" t="s">
        <v>11596</v>
      </c>
      <c r="D23" s="654" t="s">
        <v>13065</v>
      </c>
    </row>
    <row r="24" spans="1:4">
      <c r="A24" s="1169">
        <v>392</v>
      </c>
      <c r="B24" s="1170" t="s">
        <v>2695</v>
      </c>
      <c r="C24" s="1169" t="s">
        <v>11596</v>
      </c>
      <c r="D24" s="651" t="s">
        <v>15501</v>
      </c>
    </row>
    <row r="25" spans="1:4">
      <c r="A25" s="652">
        <v>39129</v>
      </c>
      <c r="B25" s="653" t="s">
        <v>2696</v>
      </c>
      <c r="C25" s="652" t="s">
        <v>11596</v>
      </c>
      <c r="D25" s="654" t="s">
        <v>14307</v>
      </c>
    </row>
    <row r="26" spans="1:4">
      <c r="A26" s="1169">
        <v>393</v>
      </c>
      <c r="B26" s="1170" t="s">
        <v>2697</v>
      </c>
      <c r="C26" s="1169" t="s">
        <v>11596</v>
      </c>
      <c r="D26" s="651" t="s">
        <v>12489</v>
      </c>
    </row>
    <row r="27" spans="1:4">
      <c r="A27" s="652">
        <v>39133</v>
      </c>
      <c r="B27" s="653" t="s">
        <v>2698</v>
      </c>
      <c r="C27" s="652" t="s">
        <v>11596</v>
      </c>
      <c r="D27" s="654" t="s">
        <v>12859</v>
      </c>
    </row>
    <row r="28" spans="1:4">
      <c r="A28" s="1169">
        <v>397</v>
      </c>
      <c r="B28" s="1170" t="s">
        <v>2699</v>
      </c>
      <c r="C28" s="1169" t="s">
        <v>11596</v>
      </c>
      <c r="D28" s="651" t="s">
        <v>14308</v>
      </c>
    </row>
    <row r="29" spans="1:4">
      <c r="A29" s="652">
        <v>39132</v>
      </c>
      <c r="B29" s="653" t="s">
        <v>2700</v>
      </c>
      <c r="C29" s="652" t="s">
        <v>11596</v>
      </c>
      <c r="D29" s="654" t="s">
        <v>14411</v>
      </c>
    </row>
    <row r="30" spans="1:4">
      <c r="A30" s="1169">
        <v>396</v>
      </c>
      <c r="B30" s="1170" t="s">
        <v>2701</v>
      </c>
      <c r="C30" s="1169" t="s">
        <v>11596</v>
      </c>
      <c r="D30" s="651" t="s">
        <v>15737</v>
      </c>
    </row>
    <row r="31" spans="1:4">
      <c r="A31" s="652">
        <v>39135</v>
      </c>
      <c r="B31" s="653" t="s">
        <v>2702</v>
      </c>
      <c r="C31" s="652" t="s">
        <v>11596</v>
      </c>
      <c r="D31" s="654" t="s">
        <v>14754</v>
      </c>
    </row>
    <row r="32" spans="1:4">
      <c r="A32" s="1169">
        <v>39128</v>
      </c>
      <c r="B32" s="1170" t="s">
        <v>2703</v>
      </c>
      <c r="C32" s="1169" t="s">
        <v>11596</v>
      </c>
      <c r="D32" s="651" t="s">
        <v>13751</v>
      </c>
    </row>
    <row r="33" spans="1:4">
      <c r="A33" s="652">
        <v>400</v>
      </c>
      <c r="B33" s="653" t="s">
        <v>2704</v>
      </c>
      <c r="C33" s="652" t="s">
        <v>11596</v>
      </c>
      <c r="D33" s="654" t="s">
        <v>13828</v>
      </c>
    </row>
    <row r="34" spans="1:4">
      <c r="A34" s="1169">
        <v>39125</v>
      </c>
      <c r="B34" s="1170" t="s">
        <v>2705</v>
      </c>
      <c r="C34" s="1169" t="s">
        <v>11596</v>
      </c>
      <c r="D34" s="651" t="s">
        <v>13751</v>
      </c>
    </row>
    <row r="35" spans="1:4">
      <c r="A35" s="652">
        <v>39134</v>
      </c>
      <c r="B35" s="653" t="s">
        <v>2706</v>
      </c>
      <c r="C35" s="652" t="s">
        <v>11596</v>
      </c>
      <c r="D35" s="654" t="s">
        <v>12935</v>
      </c>
    </row>
    <row r="36" spans="1:4">
      <c r="A36" s="1169">
        <v>398</v>
      </c>
      <c r="B36" s="1170" t="s">
        <v>2707</v>
      </c>
      <c r="C36" s="1169" t="s">
        <v>11596</v>
      </c>
      <c r="D36" s="651" t="s">
        <v>13137</v>
      </c>
    </row>
    <row r="37" spans="1:4">
      <c r="A37" s="652">
        <v>39126</v>
      </c>
      <c r="B37" s="653" t="s">
        <v>2708</v>
      </c>
      <c r="C37" s="652" t="s">
        <v>11596</v>
      </c>
      <c r="D37" s="654" t="s">
        <v>16044</v>
      </c>
    </row>
    <row r="38" spans="1:4">
      <c r="A38" s="1169">
        <v>399</v>
      </c>
      <c r="B38" s="1170" t="s">
        <v>2709</v>
      </c>
      <c r="C38" s="1169" t="s">
        <v>11596</v>
      </c>
      <c r="D38" s="651" t="s">
        <v>14016</v>
      </c>
    </row>
    <row r="39" spans="1:4">
      <c r="A39" s="652">
        <v>39158</v>
      </c>
      <c r="B39" s="653" t="s">
        <v>6976</v>
      </c>
      <c r="C39" s="652" t="s">
        <v>11596</v>
      </c>
      <c r="D39" s="654" t="s">
        <v>14360</v>
      </c>
    </row>
    <row r="40" spans="1:4">
      <c r="A40" s="1169">
        <v>39141</v>
      </c>
      <c r="B40" s="1170" t="s">
        <v>2710</v>
      </c>
      <c r="C40" s="1169" t="s">
        <v>11596</v>
      </c>
      <c r="D40" s="651" t="s">
        <v>13933</v>
      </c>
    </row>
    <row r="41" spans="1:4">
      <c r="A41" s="652">
        <v>39140</v>
      </c>
      <c r="B41" s="653" t="s">
        <v>2711</v>
      </c>
      <c r="C41" s="652" t="s">
        <v>11596</v>
      </c>
      <c r="D41" s="654" t="s">
        <v>12980</v>
      </c>
    </row>
    <row r="42" spans="1:4">
      <c r="A42" s="1169">
        <v>39137</v>
      </c>
      <c r="B42" s="1170" t="s">
        <v>2712</v>
      </c>
      <c r="C42" s="1169" t="s">
        <v>11596</v>
      </c>
      <c r="D42" s="651" t="s">
        <v>12910</v>
      </c>
    </row>
    <row r="43" spans="1:4">
      <c r="A43" s="652">
        <v>39139</v>
      </c>
      <c r="B43" s="653" t="s">
        <v>2713</v>
      </c>
      <c r="C43" s="652" t="s">
        <v>11596</v>
      </c>
      <c r="D43" s="654" t="s">
        <v>14612</v>
      </c>
    </row>
    <row r="44" spans="1:4">
      <c r="A44" s="1169">
        <v>39143</v>
      </c>
      <c r="B44" s="1170" t="s">
        <v>2714</v>
      </c>
      <c r="C44" s="1169" t="s">
        <v>11596</v>
      </c>
      <c r="D44" s="651" t="s">
        <v>13066</v>
      </c>
    </row>
    <row r="45" spans="1:4">
      <c r="A45" s="652">
        <v>39142</v>
      </c>
      <c r="B45" s="653" t="s">
        <v>2715</v>
      </c>
      <c r="C45" s="652" t="s">
        <v>11596</v>
      </c>
      <c r="D45" s="654" t="s">
        <v>13165</v>
      </c>
    </row>
    <row r="46" spans="1:4">
      <c r="A46" s="1169">
        <v>39138</v>
      </c>
      <c r="B46" s="1170" t="s">
        <v>2716</v>
      </c>
      <c r="C46" s="1169" t="s">
        <v>11596</v>
      </c>
      <c r="D46" s="651" t="s">
        <v>12504</v>
      </c>
    </row>
    <row r="47" spans="1:4">
      <c r="A47" s="652">
        <v>39136</v>
      </c>
      <c r="B47" s="653" t="s">
        <v>2717</v>
      </c>
      <c r="C47" s="652" t="s">
        <v>11596</v>
      </c>
      <c r="D47" s="654" t="s">
        <v>13888</v>
      </c>
    </row>
    <row r="48" spans="1:4">
      <c r="A48" s="1169">
        <v>39144</v>
      </c>
      <c r="B48" s="1170" t="s">
        <v>2718</v>
      </c>
      <c r="C48" s="1169" t="s">
        <v>11596</v>
      </c>
      <c r="D48" s="651" t="s">
        <v>12634</v>
      </c>
    </row>
    <row r="49" spans="1:4">
      <c r="A49" s="652">
        <v>39145</v>
      </c>
      <c r="B49" s="653" t="s">
        <v>2719</v>
      </c>
      <c r="C49" s="652" t="s">
        <v>11596</v>
      </c>
      <c r="D49" s="654" t="s">
        <v>14527</v>
      </c>
    </row>
    <row r="50" spans="1:4">
      <c r="A50" s="1169">
        <v>12615</v>
      </c>
      <c r="B50" s="1170" t="s">
        <v>2720</v>
      </c>
      <c r="C50" s="1169" t="s">
        <v>11596</v>
      </c>
      <c r="D50" s="651" t="s">
        <v>13889</v>
      </c>
    </row>
    <row r="51" spans="1:4">
      <c r="A51" s="652">
        <v>11927</v>
      </c>
      <c r="B51" s="653" t="s">
        <v>2721</v>
      </c>
      <c r="C51" s="652" t="s">
        <v>11596</v>
      </c>
      <c r="D51" s="654" t="s">
        <v>13157</v>
      </c>
    </row>
    <row r="52" spans="1:4">
      <c r="A52" s="1169">
        <v>11928</v>
      </c>
      <c r="B52" s="1170" t="s">
        <v>2722</v>
      </c>
      <c r="C52" s="1169" t="s">
        <v>11596</v>
      </c>
      <c r="D52" s="651" t="s">
        <v>12585</v>
      </c>
    </row>
    <row r="53" spans="1:4">
      <c r="A53" s="652">
        <v>11929</v>
      </c>
      <c r="B53" s="653" t="s">
        <v>2723</v>
      </c>
      <c r="C53" s="652" t="s">
        <v>11596</v>
      </c>
      <c r="D53" s="654" t="s">
        <v>14278</v>
      </c>
    </row>
    <row r="54" spans="1:4">
      <c r="A54" s="1169">
        <v>36801</v>
      </c>
      <c r="B54" s="1170" t="s">
        <v>2724</v>
      </c>
      <c r="C54" s="1169" t="s">
        <v>11596</v>
      </c>
      <c r="D54" s="651" t="s">
        <v>12515</v>
      </c>
    </row>
    <row r="55" spans="1:4">
      <c r="A55" s="652">
        <v>36246</v>
      </c>
      <c r="B55" s="653" t="s">
        <v>6977</v>
      </c>
      <c r="C55" s="652" t="s">
        <v>11600</v>
      </c>
      <c r="D55" s="654" t="s">
        <v>12727</v>
      </c>
    </row>
    <row r="56" spans="1:4">
      <c r="A56" s="1169">
        <v>37600</v>
      </c>
      <c r="B56" s="1170" t="s">
        <v>6978</v>
      </c>
      <c r="C56" s="1169" t="s">
        <v>11596</v>
      </c>
      <c r="D56" s="651" t="s">
        <v>12517</v>
      </c>
    </row>
    <row r="57" spans="1:4">
      <c r="A57" s="652">
        <v>37599</v>
      </c>
      <c r="B57" s="653" t="s">
        <v>2725</v>
      </c>
      <c r="C57" s="652" t="s">
        <v>11596</v>
      </c>
      <c r="D57" s="654" t="s">
        <v>12518</v>
      </c>
    </row>
    <row r="58" spans="1:4">
      <c r="A58" s="1169">
        <v>1</v>
      </c>
      <c r="B58" s="1170" t="s">
        <v>773</v>
      </c>
      <c r="C58" s="1169" t="s">
        <v>11601</v>
      </c>
      <c r="D58" s="651" t="s">
        <v>12519</v>
      </c>
    </row>
    <row r="59" spans="1:4">
      <c r="A59" s="652">
        <v>3</v>
      </c>
      <c r="B59" s="653" t="s">
        <v>4757</v>
      </c>
      <c r="C59" s="652" t="s">
        <v>11602</v>
      </c>
      <c r="D59" s="654" t="s">
        <v>12861</v>
      </c>
    </row>
    <row r="60" spans="1:4">
      <c r="A60" s="1169">
        <v>26</v>
      </c>
      <c r="B60" s="1170" t="s">
        <v>774</v>
      </c>
      <c r="C60" s="1169" t="s">
        <v>11601</v>
      </c>
      <c r="D60" s="651" t="s">
        <v>14565</v>
      </c>
    </row>
    <row r="61" spans="1:4">
      <c r="A61" s="652">
        <v>20</v>
      </c>
      <c r="B61" s="653" t="s">
        <v>775</v>
      </c>
      <c r="C61" s="652" t="s">
        <v>11601</v>
      </c>
      <c r="D61" s="654" t="s">
        <v>15343</v>
      </c>
    </row>
    <row r="62" spans="1:4">
      <c r="A62" s="1169">
        <v>21</v>
      </c>
      <c r="B62" s="1170" t="s">
        <v>776</v>
      </c>
      <c r="C62" s="1169" t="s">
        <v>11601</v>
      </c>
      <c r="D62" s="651" t="s">
        <v>15343</v>
      </c>
    </row>
    <row r="63" spans="1:4">
      <c r="A63" s="652">
        <v>24</v>
      </c>
      <c r="B63" s="653" t="s">
        <v>777</v>
      </c>
      <c r="C63" s="652" t="s">
        <v>11601</v>
      </c>
      <c r="D63" s="654" t="s">
        <v>15343</v>
      </c>
    </row>
    <row r="64" spans="1:4">
      <c r="A64" s="1169">
        <v>25</v>
      </c>
      <c r="B64" s="1170" t="s">
        <v>778</v>
      </c>
      <c r="C64" s="1169" t="s">
        <v>11601</v>
      </c>
      <c r="D64" s="651" t="s">
        <v>15343</v>
      </c>
    </row>
    <row r="65" spans="1:4">
      <c r="A65" s="652">
        <v>34341</v>
      </c>
      <c r="B65" s="653" t="s">
        <v>12524</v>
      </c>
      <c r="C65" s="652" t="s">
        <v>11601</v>
      </c>
      <c r="D65" s="654" t="s">
        <v>13056</v>
      </c>
    </row>
    <row r="66" spans="1:4">
      <c r="A66" s="1169">
        <v>22</v>
      </c>
      <c r="B66" s="1170" t="s">
        <v>779</v>
      </c>
      <c r="C66" s="1169" t="s">
        <v>11601</v>
      </c>
      <c r="D66" s="651" t="s">
        <v>12523</v>
      </c>
    </row>
    <row r="67" spans="1:4">
      <c r="A67" s="652">
        <v>23</v>
      </c>
      <c r="B67" s="653" t="s">
        <v>780</v>
      </c>
      <c r="C67" s="652" t="s">
        <v>11601</v>
      </c>
      <c r="D67" s="654" t="s">
        <v>14707</v>
      </c>
    </row>
    <row r="68" spans="1:4">
      <c r="A68" s="1169">
        <v>34439</v>
      </c>
      <c r="B68" s="1170" t="s">
        <v>781</v>
      </c>
      <c r="C68" s="1169" t="s">
        <v>11601</v>
      </c>
      <c r="D68" s="651" t="s">
        <v>12528</v>
      </c>
    </row>
    <row r="69" spans="1:4">
      <c r="A69" s="652">
        <v>34</v>
      </c>
      <c r="B69" s="653" t="s">
        <v>782</v>
      </c>
      <c r="C69" s="652" t="s">
        <v>11601</v>
      </c>
      <c r="D69" s="654" t="s">
        <v>12526</v>
      </c>
    </row>
    <row r="70" spans="1:4">
      <c r="A70" s="1169">
        <v>34441</v>
      </c>
      <c r="B70" s="1170" t="s">
        <v>783</v>
      </c>
      <c r="C70" s="1169" t="s">
        <v>11601</v>
      </c>
      <c r="D70" s="651" t="s">
        <v>12529</v>
      </c>
    </row>
    <row r="71" spans="1:4">
      <c r="A71" s="652">
        <v>31</v>
      </c>
      <c r="B71" s="653" t="s">
        <v>784</v>
      </c>
      <c r="C71" s="652" t="s">
        <v>11601</v>
      </c>
      <c r="D71" s="654" t="s">
        <v>12530</v>
      </c>
    </row>
    <row r="72" spans="1:4">
      <c r="A72" s="1169">
        <v>34443</v>
      </c>
      <c r="B72" s="1170" t="s">
        <v>785</v>
      </c>
      <c r="C72" s="1169" t="s">
        <v>11601</v>
      </c>
      <c r="D72" s="651" t="s">
        <v>12529</v>
      </c>
    </row>
    <row r="73" spans="1:4">
      <c r="A73" s="652">
        <v>27</v>
      </c>
      <c r="B73" s="653" t="s">
        <v>786</v>
      </c>
      <c r="C73" s="652" t="s">
        <v>11601</v>
      </c>
      <c r="D73" s="654" t="s">
        <v>12530</v>
      </c>
    </row>
    <row r="74" spans="1:4">
      <c r="A74" s="1169">
        <v>34446</v>
      </c>
      <c r="B74" s="1170" t="s">
        <v>787</v>
      </c>
      <c r="C74" s="1169" t="s">
        <v>11601</v>
      </c>
      <c r="D74" s="651" t="s">
        <v>12529</v>
      </c>
    </row>
    <row r="75" spans="1:4">
      <c r="A75" s="652">
        <v>29</v>
      </c>
      <c r="B75" s="653" t="s">
        <v>788</v>
      </c>
      <c r="C75" s="652" t="s">
        <v>11601</v>
      </c>
      <c r="D75" s="654" t="s">
        <v>12531</v>
      </c>
    </row>
    <row r="76" spans="1:4">
      <c r="A76" s="1169">
        <v>28</v>
      </c>
      <c r="B76" s="1170" t="s">
        <v>789</v>
      </c>
      <c r="C76" s="1169" t="s">
        <v>11601</v>
      </c>
      <c r="D76" s="651" t="s">
        <v>12532</v>
      </c>
    </row>
    <row r="77" spans="1:4">
      <c r="A77" s="652">
        <v>34449</v>
      </c>
      <c r="B77" s="653" t="s">
        <v>790</v>
      </c>
      <c r="C77" s="652" t="s">
        <v>11601</v>
      </c>
      <c r="D77" s="654" t="s">
        <v>12533</v>
      </c>
    </row>
    <row r="78" spans="1:4">
      <c r="A78" s="1169">
        <v>32</v>
      </c>
      <c r="B78" s="1170" t="s">
        <v>791</v>
      </c>
      <c r="C78" s="1169" t="s">
        <v>11601</v>
      </c>
      <c r="D78" s="651" t="s">
        <v>12534</v>
      </c>
    </row>
    <row r="79" spans="1:4">
      <c r="A79" s="652">
        <v>33</v>
      </c>
      <c r="B79" s="653" t="s">
        <v>792</v>
      </c>
      <c r="C79" s="652" t="s">
        <v>11601</v>
      </c>
      <c r="D79" s="654" t="s">
        <v>12533</v>
      </c>
    </row>
    <row r="80" spans="1:4">
      <c r="A80" s="1169">
        <v>34343</v>
      </c>
      <c r="B80" s="1170" t="s">
        <v>793</v>
      </c>
      <c r="C80" s="1169" t="s">
        <v>11601</v>
      </c>
      <c r="D80" s="651" t="s">
        <v>12535</v>
      </c>
    </row>
    <row r="81" spans="1:4">
      <c r="A81" s="652">
        <v>34452</v>
      </c>
      <c r="B81" s="653" t="s">
        <v>794</v>
      </c>
      <c r="C81" s="652" t="s">
        <v>11601</v>
      </c>
      <c r="D81" s="654" t="s">
        <v>12536</v>
      </c>
    </row>
    <row r="82" spans="1:4">
      <c r="A82" s="1169">
        <v>36</v>
      </c>
      <c r="B82" s="1170" t="s">
        <v>795</v>
      </c>
      <c r="C82" s="1169" t="s">
        <v>11601</v>
      </c>
      <c r="D82" s="651" t="s">
        <v>12527</v>
      </c>
    </row>
    <row r="83" spans="1:4">
      <c r="A83" s="652">
        <v>34456</v>
      </c>
      <c r="B83" s="653" t="s">
        <v>796</v>
      </c>
      <c r="C83" s="652" t="s">
        <v>11601</v>
      </c>
      <c r="D83" s="654" t="s">
        <v>12536</v>
      </c>
    </row>
    <row r="84" spans="1:4">
      <c r="A84" s="1169">
        <v>39</v>
      </c>
      <c r="B84" s="1170" t="s">
        <v>797</v>
      </c>
      <c r="C84" s="1169" t="s">
        <v>11601</v>
      </c>
      <c r="D84" s="651" t="s">
        <v>12527</v>
      </c>
    </row>
    <row r="85" spans="1:4">
      <c r="A85" s="652">
        <v>34457</v>
      </c>
      <c r="B85" s="653" t="s">
        <v>16380</v>
      </c>
      <c r="C85" s="652" t="s">
        <v>11601</v>
      </c>
      <c r="D85" s="654" t="s">
        <v>12521</v>
      </c>
    </row>
    <row r="86" spans="1:4">
      <c r="A86" s="1169">
        <v>40</v>
      </c>
      <c r="B86" s="1170" t="s">
        <v>798</v>
      </c>
      <c r="C86" s="1169" t="s">
        <v>11601</v>
      </c>
      <c r="D86" s="651" t="s">
        <v>12537</v>
      </c>
    </row>
    <row r="87" spans="1:4">
      <c r="A87" s="652">
        <v>34460</v>
      </c>
      <c r="B87" s="653" t="s">
        <v>799</v>
      </c>
      <c r="C87" s="652" t="s">
        <v>11601</v>
      </c>
      <c r="D87" s="654" t="s">
        <v>12538</v>
      </c>
    </row>
    <row r="88" spans="1:4">
      <c r="A88" s="1169">
        <v>42</v>
      </c>
      <c r="B88" s="1170" t="s">
        <v>800</v>
      </c>
      <c r="C88" s="1169" t="s">
        <v>11601</v>
      </c>
      <c r="D88" s="651" t="s">
        <v>12539</v>
      </c>
    </row>
    <row r="89" spans="1:4">
      <c r="A89" s="652">
        <v>38</v>
      </c>
      <c r="B89" s="653" t="s">
        <v>801</v>
      </c>
      <c r="C89" s="652" t="s">
        <v>11601</v>
      </c>
      <c r="D89" s="654" t="s">
        <v>12540</v>
      </c>
    </row>
    <row r="90" spans="1:4">
      <c r="A90" s="1169">
        <v>34344</v>
      </c>
      <c r="B90" s="1170" t="s">
        <v>802</v>
      </c>
      <c r="C90" s="1169" t="s">
        <v>11601</v>
      </c>
      <c r="D90" s="651" t="s">
        <v>12541</v>
      </c>
    </row>
    <row r="91" spans="1:4">
      <c r="A91" s="652">
        <v>20063</v>
      </c>
      <c r="B91" s="653" t="s">
        <v>803</v>
      </c>
      <c r="C91" s="652" t="s">
        <v>11596</v>
      </c>
      <c r="D91" s="654" t="s">
        <v>13136</v>
      </c>
    </row>
    <row r="92" spans="1:4">
      <c r="A92" s="1169">
        <v>40410</v>
      </c>
      <c r="B92" s="1170" t="s">
        <v>11376</v>
      </c>
      <c r="C92" s="1169" t="s">
        <v>11596</v>
      </c>
      <c r="D92" s="651" t="s">
        <v>12543</v>
      </c>
    </row>
    <row r="93" spans="1:4">
      <c r="A93" s="652">
        <v>40411</v>
      </c>
      <c r="B93" s="653" t="s">
        <v>11377</v>
      </c>
      <c r="C93" s="652" t="s">
        <v>11596</v>
      </c>
      <c r="D93" s="654" t="s">
        <v>12544</v>
      </c>
    </row>
    <row r="94" spans="1:4">
      <c r="A94" s="1169">
        <v>40412</v>
      </c>
      <c r="B94" s="1170" t="s">
        <v>11378</v>
      </c>
      <c r="C94" s="1169" t="s">
        <v>11596</v>
      </c>
      <c r="D94" s="651" t="s">
        <v>12545</v>
      </c>
    </row>
    <row r="95" spans="1:4">
      <c r="A95" s="652">
        <v>38838</v>
      </c>
      <c r="B95" s="653" t="s">
        <v>16381</v>
      </c>
      <c r="C95" s="652" t="s">
        <v>11596</v>
      </c>
      <c r="D95" s="654" t="s">
        <v>12871</v>
      </c>
    </row>
    <row r="96" spans="1:4">
      <c r="A96" s="1169">
        <v>38839</v>
      </c>
      <c r="B96" s="1170" t="s">
        <v>16382</v>
      </c>
      <c r="C96" s="1169" t="s">
        <v>11596</v>
      </c>
      <c r="D96" s="651" t="s">
        <v>13375</v>
      </c>
    </row>
    <row r="97" spans="1:4" ht="30">
      <c r="A97" s="652">
        <v>55</v>
      </c>
      <c r="B97" s="653" t="s">
        <v>6785</v>
      </c>
      <c r="C97" s="652" t="s">
        <v>11596</v>
      </c>
      <c r="D97" s="654" t="s">
        <v>12546</v>
      </c>
    </row>
    <row r="98" spans="1:4" ht="30">
      <c r="A98" s="1169">
        <v>61</v>
      </c>
      <c r="B98" s="1170" t="s">
        <v>6786</v>
      </c>
      <c r="C98" s="1169" t="s">
        <v>11596</v>
      </c>
      <c r="D98" s="651" t="s">
        <v>12547</v>
      </c>
    </row>
    <row r="99" spans="1:4" ht="30">
      <c r="A99" s="652">
        <v>62</v>
      </c>
      <c r="B99" s="653" t="s">
        <v>6787</v>
      </c>
      <c r="C99" s="652" t="s">
        <v>11596</v>
      </c>
      <c r="D99" s="654" t="s">
        <v>12548</v>
      </c>
    </row>
    <row r="100" spans="1:4">
      <c r="A100" s="1169">
        <v>77</v>
      </c>
      <c r="B100" s="1170" t="s">
        <v>5734</v>
      </c>
      <c r="C100" s="1169" t="s">
        <v>11596</v>
      </c>
      <c r="D100" s="651" t="s">
        <v>12549</v>
      </c>
    </row>
    <row r="101" spans="1:4">
      <c r="A101" s="652">
        <v>76</v>
      </c>
      <c r="B101" s="653" t="s">
        <v>5735</v>
      </c>
      <c r="C101" s="652" t="s">
        <v>11596</v>
      </c>
      <c r="D101" s="654" t="s">
        <v>12550</v>
      </c>
    </row>
    <row r="102" spans="1:4">
      <c r="A102" s="1169">
        <v>67</v>
      </c>
      <c r="B102" s="1170" t="s">
        <v>804</v>
      </c>
      <c r="C102" s="1169" t="s">
        <v>11596</v>
      </c>
      <c r="D102" s="651" t="s">
        <v>12551</v>
      </c>
    </row>
    <row r="103" spans="1:4">
      <c r="A103" s="652">
        <v>71</v>
      </c>
      <c r="B103" s="653" t="s">
        <v>805</v>
      </c>
      <c r="C103" s="652" t="s">
        <v>11596</v>
      </c>
      <c r="D103" s="654" t="s">
        <v>12552</v>
      </c>
    </row>
    <row r="104" spans="1:4">
      <c r="A104" s="1169">
        <v>73</v>
      </c>
      <c r="B104" s="1170" t="s">
        <v>806</v>
      </c>
      <c r="C104" s="1169" t="s">
        <v>11596</v>
      </c>
      <c r="D104" s="651" t="s">
        <v>12553</v>
      </c>
    </row>
    <row r="105" spans="1:4">
      <c r="A105" s="652">
        <v>103</v>
      </c>
      <c r="B105" s="653" t="s">
        <v>807</v>
      </c>
      <c r="C105" s="652" t="s">
        <v>11596</v>
      </c>
      <c r="D105" s="654" t="s">
        <v>12554</v>
      </c>
    </row>
    <row r="106" spans="1:4">
      <c r="A106" s="1169">
        <v>107</v>
      </c>
      <c r="B106" s="1170" t="s">
        <v>808</v>
      </c>
      <c r="C106" s="1169" t="s">
        <v>11596</v>
      </c>
      <c r="D106" s="651" t="s">
        <v>12555</v>
      </c>
    </row>
    <row r="107" spans="1:4">
      <c r="A107" s="652">
        <v>65</v>
      </c>
      <c r="B107" s="653" t="s">
        <v>809</v>
      </c>
      <c r="C107" s="652" t="s">
        <v>11596</v>
      </c>
      <c r="D107" s="654" t="s">
        <v>12556</v>
      </c>
    </row>
    <row r="108" spans="1:4">
      <c r="A108" s="1169">
        <v>108</v>
      </c>
      <c r="B108" s="1170" t="s">
        <v>810</v>
      </c>
      <c r="C108" s="1169" t="s">
        <v>11596</v>
      </c>
      <c r="D108" s="651" t="s">
        <v>12485</v>
      </c>
    </row>
    <row r="109" spans="1:4">
      <c r="A109" s="652">
        <v>110</v>
      </c>
      <c r="B109" s="653" t="s">
        <v>811</v>
      </c>
      <c r="C109" s="652" t="s">
        <v>11596</v>
      </c>
      <c r="D109" s="654" t="s">
        <v>12557</v>
      </c>
    </row>
    <row r="110" spans="1:4">
      <c r="A110" s="1169">
        <v>109</v>
      </c>
      <c r="B110" s="1170" t="s">
        <v>812</v>
      </c>
      <c r="C110" s="1169" t="s">
        <v>11596</v>
      </c>
      <c r="D110" s="651" t="s">
        <v>12558</v>
      </c>
    </row>
    <row r="111" spans="1:4">
      <c r="A111" s="652">
        <v>111</v>
      </c>
      <c r="B111" s="653" t="s">
        <v>813</v>
      </c>
      <c r="C111" s="652" t="s">
        <v>11596</v>
      </c>
      <c r="D111" s="654" t="s">
        <v>12559</v>
      </c>
    </row>
    <row r="112" spans="1:4">
      <c r="A112" s="1169">
        <v>112</v>
      </c>
      <c r="B112" s="1170" t="s">
        <v>814</v>
      </c>
      <c r="C112" s="1169" t="s">
        <v>11596</v>
      </c>
      <c r="D112" s="651" t="s">
        <v>12560</v>
      </c>
    </row>
    <row r="113" spans="1:4">
      <c r="A113" s="652">
        <v>113</v>
      </c>
      <c r="B113" s="653" t="s">
        <v>815</v>
      </c>
      <c r="C113" s="652" t="s">
        <v>11596</v>
      </c>
      <c r="D113" s="654" t="s">
        <v>12561</v>
      </c>
    </row>
    <row r="114" spans="1:4">
      <c r="A114" s="1169">
        <v>104</v>
      </c>
      <c r="B114" s="1170" t="s">
        <v>816</v>
      </c>
      <c r="C114" s="1169" t="s">
        <v>11596</v>
      </c>
      <c r="D114" s="651" t="s">
        <v>12562</v>
      </c>
    </row>
    <row r="115" spans="1:4">
      <c r="A115" s="652">
        <v>102</v>
      </c>
      <c r="B115" s="653" t="s">
        <v>817</v>
      </c>
      <c r="C115" s="652" t="s">
        <v>11596</v>
      </c>
      <c r="D115" s="654" t="s">
        <v>12563</v>
      </c>
    </row>
    <row r="116" spans="1:4">
      <c r="A116" s="1169">
        <v>95</v>
      </c>
      <c r="B116" s="1170" t="s">
        <v>818</v>
      </c>
      <c r="C116" s="1169" t="s">
        <v>11596</v>
      </c>
      <c r="D116" s="651" t="s">
        <v>12564</v>
      </c>
    </row>
    <row r="117" spans="1:4">
      <c r="A117" s="652">
        <v>96</v>
      </c>
      <c r="B117" s="653" t="s">
        <v>819</v>
      </c>
      <c r="C117" s="652" t="s">
        <v>11596</v>
      </c>
      <c r="D117" s="654" t="s">
        <v>12565</v>
      </c>
    </row>
    <row r="118" spans="1:4">
      <c r="A118" s="1169">
        <v>97</v>
      </c>
      <c r="B118" s="1170" t="s">
        <v>820</v>
      </c>
      <c r="C118" s="1169" t="s">
        <v>11596</v>
      </c>
      <c r="D118" s="651" t="s">
        <v>12566</v>
      </c>
    </row>
    <row r="119" spans="1:4">
      <c r="A119" s="652">
        <v>98</v>
      </c>
      <c r="B119" s="653" t="s">
        <v>821</v>
      </c>
      <c r="C119" s="652" t="s">
        <v>11596</v>
      </c>
      <c r="D119" s="654" t="s">
        <v>12567</v>
      </c>
    </row>
    <row r="120" spans="1:4">
      <c r="A120" s="1169">
        <v>99</v>
      </c>
      <c r="B120" s="1170" t="s">
        <v>822</v>
      </c>
      <c r="C120" s="1169" t="s">
        <v>11596</v>
      </c>
      <c r="D120" s="651" t="s">
        <v>12568</v>
      </c>
    </row>
    <row r="121" spans="1:4">
      <c r="A121" s="652">
        <v>100</v>
      </c>
      <c r="B121" s="653" t="s">
        <v>823</v>
      </c>
      <c r="C121" s="652" t="s">
        <v>11596</v>
      </c>
      <c r="D121" s="654" t="s">
        <v>12569</v>
      </c>
    </row>
    <row r="122" spans="1:4">
      <c r="A122" s="1169">
        <v>75</v>
      </c>
      <c r="B122" s="1170" t="s">
        <v>824</v>
      </c>
      <c r="C122" s="1169" t="s">
        <v>11596</v>
      </c>
      <c r="D122" s="651" t="s">
        <v>12570</v>
      </c>
    </row>
    <row r="123" spans="1:4">
      <c r="A123" s="652">
        <v>114</v>
      </c>
      <c r="B123" s="653" t="s">
        <v>825</v>
      </c>
      <c r="C123" s="652" t="s">
        <v>11596</v>
      </c>
      <c r="D123" s="654" t="s">
        <v>12571</v>
      </c>
    </row>
    <row r="124" spans="1:4">
      <c r="A124" s="1169">
        <v>68</v>
      </c>
      <c r="B124" s="1170" t="s">
        <v>826</v>
      </c>
      <c r="C124" s="1169" t="s">
        <v>11596</v>
      </c>
      <c r="D124" s="651" t="s">
        <v>12572</v>
      </c>
    </row>
    <row r="125" spans="1:4">
      <c r="A125" s="652">
        <v>86</v>
      </c>
      <c r="B125" s="653" t="s">
        <v>2726</v>
      </c>
      <c r="C125" s="652" t="s">
        <v>11596</v>
      </c>
      <c r="D125" s="654" t="s">
        <v>12573</v>
      </c>
    </row>
    <row r="126" spans="1:4">
      <c r="A126" s="1169">
        <v>66</v>
      </c>
      <c r="B126" s="1170" t="s">
        <v>2727</v>
      </c>
      <c r="C126" s="1169" t="s">
        <v>11596</v>
      </c>
      <c r="D126" s="651" t="s">
        <v>12574</v>
      </c>
    </row>
    <row r="127" spans="1:4">
      <c r="A127" s="652">
        <v>69</v>
      </c>
      <c r="B127" s="653" t="s">
        <v>827</v>
      </c>
      <c r="C127" s="652" t="s">
        <v>11596</v>
      </c>
      <c r="D127" s="654" t="s">
        <v>12569</v>
      </c>
    </row>
    <row r="128" spans="1:4">
      <c r="A128" s="1169">
        <v>83</v>
      </c>
      <c r="B128" s="1170" t="s">
        <v>2728</v>
      </c>
      <c r="C128" s="1169" t="s">
        <v>11596</v>
      </c>
      <c r="D128" s="651" t="s">
        <v>12575</v>
      </c>
    </row>
    <row r="129" spans="1:4">
      <c r="A129" s="652">
        <v>74</v>
      </c>
      <c r="B129" s="653" t="s">
        <v>828</v>
      </c>
      <c r="C129" s="652" t="s">
        <v>11596</v>
      </c>
      <c r="D129" s="654" t="s">
        <v>12576</v>
      </c>
    </row>
    <row r="130" spans="1:4">
      <c r="A130" s="1169">
        <v>106</v>
      </c>
      <c r="B130" s="1170" t="s">
        <v>2729</v>
      </c>
      <c r="C130" s="1169" t="s">
        <v>11596</v>
      </c>
      <c r="D130" s="651" t="s">
        <v>12577</v>
      </c>
    </row>
    <row r="131" spans="1:4">
      <c r="A131" s="652">
        <v>87</v>
      </c>
      <c r="B131" s="653" t="s">
        <v>2730</v>
      </c>
      <c r="C131" s="652" t="s">
        <v>11596</v>
      </c>
      <c r="D131" s="654" t="s">
        <v>12578</v>
      </c>
    </row>
    <row r="132" spans="1:4">
      <c r="A132" s="1169">
        <v>88</v>
      </c>
      <c r="B132" s="1170" t="s">
        <v>2731</v>
      </c>
      <c r="C132" s="1169" t="s">
        <v>11596</v>
      </c>
      <c r="D132" s="651" t="s">
        <v>12579</v>
      </c>
    </row>
    <row r="133" spans="1:4">
      <c r="A133" s="652">
        <v>89</v>
      </c>
      <c r="B133" s="653" t="s">
        <v>2732</v>
      </c>
      <c r="C133" s="652" t="s">
        <v>11596</v>
      </c>
      <c r="D133" s="654" t="s">
        <v>12580</v>
      </c>
    </row>
    <row r="134" spans="1:4">
      <c r="A134" s="1169">
        <v>90</v>
      </c>
      <c r="B134" s="1170" t="s">
        <v>2733</v>
      </c>
      <c r="C134" s="1169" t="s">
        <v>11596</v>
      </c>
      <c r="D134" s="651" t="s">
        <v>12581</v>
      </c>
    </row>
    <row r="135" spans="1:4">
      <c r="A135" s="652">
        <v>81</v>
      </c>
      <c r="B135" s="653" t="s">
        <v>2734</v>
      </c>
      <c r="C135" s="652" t="s">
        <v>11596</v>
      </c>
      <c r="D135" s="654" t="s">
        <v>12582</v>
      </c>
    </row>
    <row r="136" spans="1:4">
      <c r="A136" s="1169">
        <v>82</v>
      </c>
      <c r="B136" s="1170" t="s">
        <v>5008</v>
      </c>
      <c r="C136" s="1169" t="s">
        <v>11596</v>
      </c>
      <c r="D136" s="651" t="s">
        <v>12583</v>
      </c>
    </row>
    <row r="137" spans="1:4">
      <c r="A137" s="652">
        <v>105</v>
      </c>
      <c r="B137" s="653" t="s">
        <v>2735</v>
      </c>
      <c r="C137" s="652" t="s">
        <v>11596</v>
      </c>
      <c r="D137" s="654" t="s">
        <v>12584</v>
      </c>
    </row>
    <row r="138" spans="1:4">
      <c r="A138" s="1169">
        <v>60</v>
      </c>
      <c r="B138" s="1170" t="s">
        <v>6788</v>
      </c>
      <c r="C138" s="1169" t="s">
        <v>11596</v>
      </c>
      <c r="D138" s="651" t="s">
        <v>12585</v>
      </c>
    </row>
    <row r="139" spans="1:4">
      <c r="A139" s="652">
        <v>72</v>
      </c>
      <c r="B139" s="653" t="s">
        <v>829</v>
      </c>
      <c r="C139" s="652" t="s">
        <v>11596</v>
      </c>
      <c r="D139" s="654" t="s">
        <v>12586</v>
      </c>
    </row>
    <row r="140" spans="1:4">
      <c r="A140" s="1169">
        <v>70</v>
      </c>
      <c r="B140" s="1170" t="s">
        <v>830</v>
      </c>
      <c r="C140" s="1169" t="s">
        <v>11596</v>
      </c>
      <c r="D140" s="651" t="s">
        <v>12587</v>
      </c>
    </row>
    <row r="141" spans="1:4">
      <c r="A141" s="652">
        <v>85</v>
      </c>
      <c r="B141" s="653" t="s">
        <v>831</v>
      </c>
      <c r="C141" s="652" t="s">
        <v>11596</v>
      </c>
      <c r="D141" s="654" t="s">
        <v>12588</v>
      </c>
    </row>
    <row r="142" spans="1:4">
      <c r="A142" s="1169">
        <v>84</v>
      </c>
      <c r="B142" s="1170" t="s">
        <v>5736</v>
      </c>
      <c r="C142" s="1169" t="s">
        <v>11596</v>
      </c>
      <c r="D142" s="651" t="s">
        <v>12589</v>
      </c>
    </row>
    <row r="143" spans="1:4">
      <c r="A143" s="652">
        <v>37997</v>
      </c>
      <c r="B143" s="653" t="s">
        <v>4758</v>
      </c>
      <c r="C143" s="652" t="s">
        <v>11596</v>
      </c>
      <c r="D143" s="654" t="s">
        <v>12590</v>
      </c>
    </row>
    <row r="144" spans="1:4">
      <c r="A144" s="1169">
        <v>37998</v>
      </c>
      <c r="B144" s="1170" t="s">
        <v>4759</v>
      </c>
      <c r="C144" s="1169" t="s">
        <v>11596</v>
      </c>
      <c r="D144" s="651" t="s">
        <v>12591</v>
      </c>
    </row>
    <row r="145" spans="1:4" ht="30">
      <c r="A145" s="652">
        <v>10899</v>
      </c>
      <c r="B145" s="653" t="s">
        <v>2736</v>
      </c>
      <c r="C145" s="652" t="s">
        <v>11596</v>
      </c>
      <c r="D145" s="654" t="s">
        <v>12592</v>
      </c>
    </row>
    <row r="146" spans="1:4" ht="30">
      <c r="A146" s="1169">
        <v>10900</v>
      </c>
      <c r="B146" s="1170" t="s">
        <v>2737</v>
      </c>
      <c r="C146" s="1169" t="s">
        <v>11596</v>
      </c>
      <c r="D146" s="651" t="s">
        <v>12593</v>
      </c>
    </row>
    <row r="147" spans="1:4">
      <c r="A147" s="652">
        <v>46</v>
      </c>
      <c r="B147" s="653" t="s">
        <v>2738</v>
      </c>
      <c r="C147" s="652" t="s">
        <v>11596</v>
      </c>
      <c r="D147" s="654" t="s">
        <v>12594</v>
      </c>
    </row>
    <row r="148" spans="1:4">
      <c r="A148" s="1169">
        <v>51</v>
      </c>
      <c r="B148" s="1170" t="s">
        <v>832</v>
      </c>
      <c r="C148" s="1169" t="s">
        <v>11596</v>
      </c>
      <c r="D148" s="651" t="s">
        <v>12595</v>
      </c>
    </row>
    <row r="149" spans="1:4">
      <c r="A149" s="652">
        <v>12863</v>
      </c>
      <c r="B149" s="653" t="s">
        <v>833</v>
      </c>
      <c r="C149" s="652" t="s">
        <v>11596</v>
      </c>
      <c r="D149" s="654" t="s">
        <v>12596</v>
      </c>
    </row>
    <row r="150" spans="1:4">
      <c r="A150" s="1169">
        <v>50</v>
      </c>
      <c r="B150" s="1170" t="s">
        <v>2739</v>
      </c>
      <c r="C150" s="1169" t="s">
        <v>11596</v>
      </c>
      <c r="D150" s="651" t="s">
        <v>12597</v>
      </c>
    </row>
    <row r="151" spans="1:4">
      <c r="A151" s="652">
        <v>47</v>
      </c>
      <c r="B151" s="653" t="s">
        <v>834</v>
      </c>
      <c r="C151" s="652" t="s">
        <v>11596</v>
      </c>
      <c r="D151" s="654" t="s">
        <v>12598</v>
      </c>
    </row>
    <row r="152" spans="1:4">
      <c r="A152" s="1169">
        <v>48</v>
      </c>
      <c r="B152" s="1170" t="s">
        <v>835</v>
      </c>
      <c r="C152" s="1169" t="s">
        <v>11596</v>
      </c>
      <c r="D152" s="651" t="s">
        <v>12599</v>
      </c>
    </row>
    <row r="153" spans="1:4">
      <c r="A153" s="652">
        <v>52</v>
      </c>
      <c r="B153" s="653" t="s">
        <v>2740</v>
      </c>
      <c r="C153" s="652" t="s">
        <v>11596</v>
      </c>
      <c r="D153" s="654" t="s">
        <v>12600</v>
      </c>
    </row>
    <row r="154" spans="1:4">
      <c r="A154" s="1169">
        <v>43</v>
      </c>
      <c r="B154" s="1170" t="s">
        <v>2741</v>
      </c>
      <c r="C154" s="1169" t="s">
        <v>11596</v>
      </c>
      <c r="D154" s="651" t="s">
        <v>12601</v>
      </c>
    </row>
    <row r="155" spans="1:4">
      <c r="A155" s="652">
        <v>4791</v>
      </c>
      <c r="B155" s="653" t="s">
        <v>4760</v>
      </c>
      <c r="C155" s="652" t="s">
        <v>11601</v>
      </c>
      <c r="D155" s="654" t="s">
        <v>12602</v>
      </c>
    </row>
    <row r="156" spans="1:4">
      <c r="A156" s="1169">
        <v>157</v>
      </c>
      <c r="B156" s="1170" t="s">
        <v>836</v>
      </c>
      <c r="C156" s="1169" t="s">
        <v>11601</v>
      </c>
      <c r="D156" s="651" t="s">
        <v>12603</v>
      </c>
    </row>
    <row r="157" spans="1:4">
      <c r="A157" s="652">
        <v>156</v>
      </c>
      <c r="B157" s="653" t="s">
        <v>837</v>
      </c>
      <c r="C157" s="652" t="s">
        <v>11601</v>
      </c>
      <c r="D157" s="654" t="s">
        <v>12604</v>
      </c>
    </row>
    <row r="158" spans="1:4">
      <c r="A158" s="1169">
        <v>131</v>
      </c>
      <c r="B158" s="1170" t="s">
        <v>838</v>
      </c>
      <c r="C158" s="1169" t="s">
        <v>11601</v>
      </c>
      <c r="D158" s="651" t="s">
        <v>12605</v>
      </c>
    </row>
    <row r="159" spans="1:4">
      <c r="A159" s="652">
        <v>39719</v>
      </c>
      <c r="B159" s="653" t="s">
        <v>2742</v>
      </c>
      <c r="C159" s="652" t="s">
        <v>11602</v>
      </c>
      <c r="D159" s="654" t="s">
        <v>16001</v>
      </c>
    </row>
    <row r="160" spans="1:4">
      <c r="A160" s="1169">
        <v>21114</v>
      </c>
      <c r="B160" s="1170" t="s">
        <v>839</v>
      </c>
      <c r="C160" s="1169" t="s">
        <v>11596</v>
      </c>
      <c r="D160" s="651" t="s">
        <v>15912</v>
      </c>
    </row>
    <row r="161" spans="1:4">
      <c r="A161" s="652">
        <v>117</v>
      </c>
      <c r="B161" s="653" t="s">
        <v>840</v>
      </c>
      <c r="C161" s="652" t="s">
        <v>11596</v>
      </c>
      <c r="D161" s="654" t="s">
        <v>12994</v>
      </c>
    </row>
    <row r="162" spans="1:4">
      <c r="A162" s="1169">
        <v>119</v>
      </c>
      <c r="B162" s="1170" t="s">
        <v>841</v>
      </c>
      <c r="C162" s="1169" t="s">
        <v>11596</v>
      </c>
      <c r="D162" s="651" t="s">
        <v>12533</v>
      </c>
    </row>
    <row r="163" spans="1:4">
      <c r="A163" s="652">
        <v>20080</v>
      </c>
      <c r="B163" s="653" t="s">
        <v>842</v>
      </c>
      <c r="C163" s="652" t="s">
        <v>11596</v>
      </c>
      <c r="D163" s="654" t="s">
        <v>15990</v>
      </c>
    </row>
    <row r="164" spans="1:4">
      <c r="A164" s="1169">
        <v>122</v>
      </c>
      <c r="B164" s="1170" t="s">
        <v>843</v>
      </c>
      <c r="C164" s="1169" t="s">
        <v>11596</v>
      </c>
      <c r="D164" s="651" t="s">
        <v>13820</v>
      </c>
    </row>
    <row r="165" spans="1:4">
      <c r="A165" s="652">
        <v>3410</v>
      </c>
      <c r="B165" s="653" t="s">
        <v>2743</v>
      </c>
      <c r="C165" s="652" t="s">
        <v>11601</v>
      </c>
      <c r="D165" s="654" t="s">
        <v>12611</v>
      </c>
    </row>
    <row r="166" spans="1:4">
      <c r="A166" s="1169">
        <v>124</v>
      </c>
      <c r="B166" s="1170" t="s">
        <v>2744</v>
      </c>
      <c r="C166" s="1169" t="s">
        <v>11602</v>
      </c>
      <c r="D166" s="651" t="s">
        <v>12612</v>
      </c>
    </row>
    <row r="167" spans="1:4">
      <c r="A167" s="652">
        <v>7334</v>
      </c>
      <c r="B167" s="653" t="s">
        <v>2745</v>
      </c>
      <c r="C167" s="652" t="s">
        <v>11602</v>
      </c>
      <c r="D167" s="654" t="s">
        <v>13920</v>
      </c>
    </row>
    <row r="168" spans="1:4">
      <c r="A168" s="1169">
        <v>7325</v>
      </c>
      <c r="B168" s="1170" t="s">
        <v>2746</v>
      </c>
      <c r="C168" s="1169" t="s">
        <v>11601</v>
      </c>
      <c r="D168" s="651" t="s">
        <v>12613</v>
      </c>
    </row>
    <row r="169" spans="1:4">
      <c r="A169" s="652">
        <v>123</v>
      </c>
      <c r="B169" s="653" t="s">
        <v>844</v>
      </c>
      <c r="C169" s="652" t="s">
        <v>11602</v>
      </c>
      <c r="D169" s="654" t="s">
        <v>12538</v>
      </c>
    </row>
    <row r="170" spans="1:4">
      <c r="A170" s="1169">
        <v>127</v>
      </c>
      <c r="B170" s="1170" t="s">
        <v>845</v>
      </c>
      <c r="C170" s="1169" t="s">
        <v>11602</v>
      </c>
      <c r="D170" s="651" t="s">
        <v>12614</v>
      </c>
    </row>
    <row r="171" spans="1:4">
      <c r="A171" s="652">
        <v>133</v>
      </c>
      <c r="B171" s="653" t="s">
        <v>846</v>
      </c>
      <c r="C171" s="652" t="s">
        <v>11602</v>
      </c>
      <c r="D171" s="654" t="s">
        <v>12615</v>
      </c>
    </row>
    <row r="172" spans="1:4">
      <c r="A172" s="1169">
        <v>37538</v>
      </c>
      <c r="B172" s="1170" t="s">
        <v>2747</v>
      </c>
      <c r="C172" s="1169" t="s">
        <v>11603</v>
      </c>
      <c r="D172" s="651" t="s">
        <v>12616</v>
      </c>
    </row>
    <row r="173" spans="1:4">
      <c r="A173" s="652">
        <v>132</v>
      </c>
      <c r="B173" s="653" t="s">
        <v>2748</v>
      </c>
      <c r="C173" s="652" t="s">
        <v>11602</v>
      </c>
      <c r="D173" s="654" t="s">
        <v>12617</v>
      </c>
    </row>
    <row r="174" spans="1:4">
      <c r="A174" s="1169">
        <v>13408</v>
      </c>
      <c r="B174" s="1170" t="s">
        <v>847</v>
      </c>
      <c r="C174" s="1169" t="s">
        <v>11604</v>
      </c>
      <c r="D174" s="651" t="s">
        <v>12618</v>
      </c>
    </row>
    <row r="175" spans="1:4">
      <c r="A175" s="652">
        <v>37476</v>
      </c>
      <c r="B175" s="653" t="s">
        <v>5065</v>
      </c>
      <c r="C175" s="652" t="s">
        <v>11596</v>
      </c>
      <c r="D175" s="654" t="s">
        <v>16383</v>
      </c>
    </row>
    <row r="176" spans="1:4">
      <c r="A176" s="1169">
        <v>37478</v>
      </c>
      <c r="B176" s="1170" t="s">
        <v>2749</v>
      </c>
      <c r="C176" s="1169" t="s">
        <v>11596</v>
      </c>
      <c r="D176" s="651" t="s">
        <v>16384</v>
      </c>
    </row>
    <row r="177" spans="1:4">
      <c r="A177" s="652">
        <v>37477</v>
      </c>
      <c r="B177" s="653" t="s">
        <v>2750</v>
      </c>
      <c r="C177" s="652" t="s">
        <v>11596</v>
      </c>
      <c r="D177" s="654" t="s">
        <v>16385</v>
      </c>
    </row>
    <row r="178" spans="1:4">
      <c r="A178" s="1169">
        <v>37479</v>
      </c>
      <c r="B178" s="1170" t="s">
        <v>2751</v>
      </c>
      <c r="C178" s="1169" t="s">
        <v>11596</v>
      </c>
      <c r="D178" s="651" t="s">
        <v>16386</v>
      </c>
    </row>
    <row r="179" spans="1:4">
      <c r="A179" s="652">
        <v>4319</v>
      </c>
      <c r="B179" s="653" t="s">
        <v>848</v>
      </c>
      <c r="C179" s="652" t="s">
        <v>11596</v>
      </c>
      <c r="D179" s="654" t="s">
        <v>12619</v>
      </c>
    </row>
    <row r="180" spans="1:4">
      <c r="A180" s="1169">
        <v>40553</v>
      </c>
      <c r="B180" s="1170" t="s">
        <v>7308</v>
      </c>
      <c r="C180" s="1169" t="s">
        <v>11598</v>
      </c>
      <c r="D180" s="651" t="s">
        <v>12620</v>
      </c>
    </row>
    <row r="181" spans="1:4">
      <c r="A181" s="652">
        <v>13003</v>
      </c>
      <c r="B181" s="653" t="s">
        <v>5009</v>
      </c>
      <c r="C181" s="652" t="s">
        <v>11602</v>
      </c>
      <c r="D181" s="654" t="s">
        <v>16144</v>
      </c>
    </row>
    <row r="182" spans="1:4">
      <c r="A182" s="1169">
        <v>6114</v>
      </c>
      <c r="B182" s="1170" t="s">
        <v>849</v>
      </c>
      <c r="C182" s="1169" t="s">
        <v>11595</v>
      </c>
      <c r="D182" s="651" t="s">
        <v>12622</v>
      </c>
    </row>
    <row r="183" spans="1:4">
      <c r="A183" s="652">
        <v>40912</v>
      </c>
      <c r="B183" s="653" t="s">
        <v>5066</v>
      </c>
      <c r="C183" s="652" t="s">
        <v>11605</v>
      </c>
      <c r="D183" s="654" t="s">
        <v>12623</v>
      </c>
    </row>
    <row r="184" spans="1:4">
      <c r="A184" s="1169">
        <v>247</v>
      </c>
      <c r="B184" s="1170" t="s">
        <v>5067</v>
      </c>
      <c r="C184" s="1169" t="s">
        <v>11595</v>
      </c>
      <c r="D184" s="651" t="s">
        <v>12624</v>
      </c>
    </row>
    <row r="185" spans="1:4">
      <c r="A185" s="652">
        <v>40919</v>
      </c>
      <c r="B185" s="653" t="s">
        <v>5068</v>
      </c>
      <c r="C185" s="652" t="s">
        <v>11605</v>
      </c>
      <c r="D185" s="654" t="s">
        <v>12625</v>
      </c>
    </row>
    <row r="186" spans="1:4">
      <c r="A186" s="1169">
        <v>25958</v>
      </c>
      <c r="B186" s="1170" t="s">
        <v>6440</v>
      </c>
      <c r="C186" s="1169" t="s">
        <v>11595</v>
      </c>
      <c r="D186" s="651" t="s">
        <v>12549</v>
      </c>
    </row>
    <row r="187" spans="1:4">
      <c r="A187" s="652">
        <v>40984</v>
      </c>
      <c r="B187" s="653" t="s">
        <v>5069</v>
      </c>
      <c r="C187" s="652" t="s">
        <v>11605</v>
      </c>
      <c r="D187" s="654" t="s">
        <v>12626</v>
      </c>
    </row>
    <row r="188" spans="1:4">
      <c r="A188" s="1169">
        <v>248</v>
      </c>
      <c r="B188" s="1170" t="s">
        <v>850</v>
      </c>
      <c r="C188" s="1169" t="s">
        <v>11595</v>
      </c>
      <c r="D188" s="651" t="s">
        <v>12627</v>
      </c>
    </row>
    <row r="189" spans="1:4">
      <c r="A189" s="652">
        <v>41086</v>
      </c>
      <c r="B189" s="653" t="s">
        <v>5070</v>
      </c>
      <c r="C189" s="652" t="s">
        <v>11605</v>
      </c>
      <c r="D189" s="654" t="s">
        <v>12628</v>
      </c>
    </row>
    <row r="190" spans="1:4">
      <c r="A190" s="1169">
        <v>6127</v>
      </c>
      <c r="B190" s="1170" t="s">
        <v>6167</v>
      </c>
      <c r="C190" s="1169" t="s">
        <v>11595</v>
      </c>
      <c r="D190" s="651" t="s">
        <v>12629</v>
      </c>
    </row>
    <row r="191" spans="1:4">
      <c r="A191" s="652">
        <v>34466</v>
      </c>
      <c r="B191" s="653" t="s">
        <v>851</v>
      </c>
      <c r="C191" s="652" t="s">
        <v>11595</v>
      </c>
      <c r="D191" s="654" t="s">
        <v>12630</v>
      </c>
    </row>
    <row r="192" spans="1:4">
      <c r="A192" s="1169">
        <v>41083</v>
      </c>
      <c r="B192" s="1170" t="s">
        <v>5071</v>
      </c>
      <c r="C192" s="1169" t="s">
        <v>11605</v>
      </c>
      <c r="D192" s="651" t="s">
        <v>12631</v>
      </c>
    </row>
    <row r="193" spans="1:4">
      <c r="A193" s="652">
        <v>252</v>
      </c>
      <c r="B193" s="653" t="s">
        <v>5072</v>
      </c>
      <c r="C193" s="652" t="s">
        <v>11595</v>
      </c>
      <c r="D193" s="654" t="s">
        <v>12632</v>
      </c>
    </row>
    <row r="194" spans="1:4">
      <c r="A194" s="1169">
        <v>40909</v>
      </c>
      <c r="B194" s="1170" t="s">
        <v>5073</v>
      </c>
      <c r="C194" s="1169" t="s">
        <v>11605</v>
      </c>
      <c r="D194" s="651" t="s">
        <v>12633</v>
      </c>
    </row>
    <row r="195" spans="1:4">
      <c r="A195" s="652">
        <v>242</v>
      </c>
      <c r="B195" s="653" t="s">
        <v>852</v>
      </c>
      <c r="C195" s="652" t="s">
        <v>11595</v>
      </c>
      <c r="D195" s="654" t="s">
        <v>12627</v>
      </c>
    </row>
    <row r="196" spans="1:4">
      <c r="A196" s="1169">
        <v>41085</v>
      </c>
      <c r="B196" s="1170" t="s">
        <v>5074</v>
      </c>
      <c r="C196" s="1169" t="s">
        <v>11605</v>
      </c>
      <c r="D196" s="651" t="s">
        <v>12628</v>
      </c>
    </row>
    <row r="197" spans="1:4">
      <c r="A197" s="652">
        <v>427</v>
      </c>
      <c r="B197" s="653" t="s">
        <v>853</v>
      </c>
      <c r="C197" s="652" t="s">
        <v>11596</v>
      </c>
      <c r="D197" s="654" t="s">
        <v>12511</v>
      </c>
    </row>
    <row r="198" spans="1:4">
      <c r="A198" s="1169">
        <v>417</v>
      </c>
      <c r="B198" s="1170" t="s">
        <v>6441</v>
      </c>
      <c r="C198" s="1169" t="s">
        <v>11596</v>
      </c>
      <c r="D198" s="651" t="s">
        <v>12634</v>
      </c>
    </row>
    <row r="199" spans="1:4">
      <c r="A199" s="652">
        <v>11273</v>
      </c>
      <c r="B199" s="653" t="s">
        <v>2752</v>
      </c>
      <c r="C199" s="652" t="s">
        <v>11596</v>
      </c>
      <c r="D199" s="654" t="s">
        <v>12635</v>
      </c>
    </row>
    <row r="200" spans="1:4">
      <c r="A200" s="1169">
        <v>11272</v>
      </c>
      <c r="B200" s="1170" t="s">
        <v>2753</v>
      </c>
      <c r="C200" s="1169" t="s">
        <v>11596</v>
      </c>
      <c r="D200" s="651" t="s">
        <v>12636</v>
      </c>
    </row>
    <row r="201" spans="1:4">
      <c r="A201" s="652">
        <v>11275</v>
      </c>
      <c r="B201" s="653" t="s">
        <v>2754</v>
      </c>
      <c r="C201" s="652" t="s">
        <v>11596</v>
      </c>
      <c r="D201" s="654" t="s">
        <v>12637</v>
      </c>
    </row>
    <row r="202" spans="1:4">
      <c r="A202" s="1169">
        <v>11274</v>
      </c>
      <c r="B202" s="1170" t="s">
        <v>2755</v>
      </c>
      <c r="C202" s="1169" t="s">
        <v>11596</v>
      </c>
      <c r="D202" s="651" t="s">
        <v>12478</v>
      </c>
    </row>
    <row r="203" spans="1:4">
      <c r="A203" s="652">
        <v>38954</v>
      </c>
      <c r="B203" s="653" t="s">
        <v>5010</v>
      </c>
      <c r="C203" s="652" t="s">
        <v>11596</v>
      </c>
      <c r="D203" s="654" t="s">
        <v>14764</v>
      </c>
    </row>
    <row r="204" spans="1:4">
      <c r="A204" s="1169">
        <v>38956</v>
      </c>
      <c r="B204" s="1170" t="s">
        <v>5011</v>
      </c>
      <c r="C204" s="1169" t="s">
        <v>11596</v>
      </c>
      <c r="D204" s="651" t="s">
        <v>16387</v>
      </c>
    </row>
    <row r="205" spans="1:4">
      <c r="A205" s="652">
        <v>38470</v>
      </c>
      <c r="B205" s="653" t="s">
        <v>5012</v>
      </c>
      <c r="C205" s="652" t="s">
        <v>11596</v>
      </c>
      <c r="D205" s="654" t="s">
        <v>14154</v>
      </c>
    </row>
    <row r="206" spans="1:4">
      <c r="A206" s="1169">
        <v>38547</v>
      </c>
      <c r="B206" s="1170" t="s">
        <v>5013</v>
      </c>
      <c r="C206" s="1169" t="s">
        <v>11596</v>
      </c>
      <c r="D206" s="651" t="s">
        <v>13824</v>
      </c>
    </row>
    <row r="207" spans="1:4">
      <c r="A207" s="652">
        <v>38469</v>
      </c>
      <c r="B207" s="653" t="s">
        <v>5014</v>
      </c>
      <c r="C207" s="652" t="s">
        <v>11596</v>
      </c>
      <c r="D207" s="654" t="s">
        <v>16388</v>
      </c>
    </row>
    <row r="208" spans="1:4">
      <c r="A208" s="1169">
        <v>38467</v>
      </c>
      <c r="B208" s="1170" t="s">
        <v>5015</v>
      </c>
      <c r="C208" s="1169" t="s">
        <v>11596</v>
      </c>
      <c r="D208" s="651" t="s">
        <v>16389</v>
      </c>
    </row>
    <row r="209" spans="1:4">
      <c r="A209" s="652">
        <v>38468</v>
      </c>
      <c r="B209" s="653" t="s">
        <v>5016</v>
      </c>
      <c r="C209" s="652" t="s">
        <v>11596</v>
      </c>
      <c r="D209" s="654" t="s">
        <v>16390</v>
      </c>
    </row>
    <row r="210" spans="1:4">
      <c r="A210" s="1169">
        <v>38471</v>
      </c>
      <c r="B210" s="1170" t="s">
        <v>5017</v>
      </c>
      <c r="C210" s="1169" t="s">
        <v>11596</v>
      </c>
      <c r="D210" s="651" t="s">
        <v>16391</v>
      </c>
    </row>
    <row r="211" spans="1:4">
      <c r="A211" s="652">
        <v>37370</v>
      </c>
      <c r="B211" s="653" t="s">
        <v>5018</v>
      </c>
      <c r="C211" s="652" t="s">
        <v>11595</v>
      </c>
      <c r="D211" s="654" t="s">
        <v>14409</v>
      </c>
    </row>
    <row r="212" spans="1:4">
      <c r="A212" s="1169">
        <v>40862</v>
      </c>
      <c r="B212" s="1170" t="s">
        <v>5019</v>
      </c>
      <c r="C212" s="1169" t="s">
        <v>11605</v>
      </c>
      <c r="D212" s="651" t="s">
        <v>16392</v>
      </c>
    </row>
    <row r="213" spans="1:4">
      <c r="A213" s="652">
        <v>10658</v>
      </c>
      <c r="B213" s="653" t="s">
        <v>5737</v>
      </c>
      <c r="C213" s="652" t="s">
        <v>11596</v>
      </c>
      <c r="D213" s="654" t="s">
        <v>12641</v>
      </c>
    </row>
    <row r="214" spans="1:4">
      <c r="A214" s="1169">
        <v>253</v>
      </c>
      <c r="B214" s="1170" t="s">
        <v>854</v>
      </c>
      <c r="C214" s="1169" t="s">
        <v>11595</v>
      </c>
      <c r="D214" s="651" t="s">
        <v>12472</v>
      </c>
    </row>
    <row r="215" spans="1:4">
      <c r="A215" s="652">
        <v>40809</v>
      </c>
      <c r="B215" s="653" t="s">
        <v>2756</v>
      </c>
      <c r="C215" s="652" t="s">
        <v>11605</v>
      </c>
      <c r="D215" s="654" t="s">
        <v>12642</v>
      </c>
    </row>
    <row r="216" spans="1:4">
      <c r="A216" s="1169">
        <v>583</v>
      </c>
      <c r="B216" s="1170" t="s">
        <v>855</v>
      </c>
      <c r="C216" s="1169" t="s">
        <v>11601</v>
      </c>
      <c r="D216" s="651" t="s">
        <v>15839</v>
      </c>
    </row>
    <row r="217" spans="1:4">
      <c r="A217" s="652">
        <v>38957</v>
      </c>
      <c r="B217" s="653" t="s">
        <v>5020</v>
      </c>
      <c r="C217" s="652" t="s">
        <v>11606</v>
      </c>
      <c r="D217" s="654" t="s">
        <v>16393</v>
      </c>
    </row>
    <row r="218" spans="1:4">
      <c r="A218" s="1169">
        <v>299</v>
      </c>
      <c r="B218" s="1170" t="s">
        <v>857</v>
      </c>
      <c r="C218" s="1169" t="s">
        <v>11596</v>
      </c>
      <c r="D218" s="651" t="s">
        <v>12486</v>
      </c>
    </row>
    <row r="219" spans="1:4">
      <c r="A219" s="652">
        <v>298</v>
      </c>
      <c r="B219" s="653" t="s">
        <v>858</v>
      </c>
      <c r="C219" s="652" t="s">
        <v>11596</v>
      </c>
      <c r="D219" s="654" t="s">
        <v>12644</v>
      </c>
    </row>
    <row r="220" spans="1:4">
      <c r="A220" s="1169">
        <v>295</v>
      </c>
      <c r="B220" s="1170" t="s">
        <v>859</v>
      </c>
      <c r="C220" s="1169" t="s">
        <v>11596</v>
      </c>
      <c r="D220" s="651" t="s">
        <v>12645</v>
      </c>
    </row>
    <row r="221" spans="1:4">
      <c r="A221" s="652">
        <v>296</v>
      </c>
      <c r="B221" s="653" t="s">
        <v>860</v>
      </c>
      <c r="C221" s="652" t="s">
        <v>11596</v>
      </c>
      <c r="D221" s="654" t="s">
        <v>12646</v>
      </c>
    </row>
    <row r="222" spans="1:4">
      <c r="A222" s="1169">
        <v>297</v>
      </c>
      <c r="B222" s="1170" t="s">
        <v>861</v>
      </c>
      <c r="C222" s="1169" t="s">
        <v>11596</v>
      </c>
      <c r="D222" s="651" t="s">
        <v>12647</v>
      </c>
    </row>
    <row r="223" spans="1:4">
      <c r="A223" s="652">
        <v>301</v>
      </c>
      <c r="B223" s="653" t="s">
        <v>862</v>
      </c>
      <c r="C223" s="652" t="s">
        <v>11596</v>
      </c>
      <c r="D223" s="654" t="s">
        <v>12648</v>
      </c>
    </row>
    <row r="224" spans="1:4">
      <c r="A224" s="1169">
        <v>300</v>
      </c>
      <c r="B224" s="1170" t="s">
        <v>863</v>
      </c>
      <c r="C224" s="1169" t="s">
        <v>11596</v>
      </c>
      <c r="D224" s="651" t="s">
        <v>12649</v>
      </c>
    </row>
    <row r="225" spans="1:4">
      <c r="A225" s="652">
        <v>20084</v>
      </c>
      <c r="B225" s="653" t="s">
        <v>864</v>
      </c>
      <c r="C225" s="652" t="s">
        <v>11596</v>
      </c>
      <c r="D225" s="654" t="s">
        <v>12645</v>
      </c>
    </row>
    <row r="226" spans="1:4">
      <c r="A226" s="1169">
        <v>20085</v>
      </c>
      <c r="B226" s="1170" t="s">
        <v>865</v>
      </c>
      <c r="C226" s="1169" t="s">
        <v>11596</v>
      </c>
      <c r="D226" s="651" t="s">
        <v>12650</v>
      </c>
    </row>
    <row r="227" spans="1:4">
      <c r="A227" s="652">
        <v>311</v>
      </c>
      <c r="B227" s="653" t="s">
        <v>866</v>
      </c>
      <c r="C227" s="652" t="s">
        <v>11596</v>
      </c>
      <c r="D227" s="654" t="s">
        <v>12651</v>
      </c>
    </row>
    <row r="228" spans="1:4">
      <c r="A228" s="1169">
        <v>318</v>
      </c>
      <c r="B228" s="1170" t="s">
        <v>867</v>
      </c>
      <c r="C228" s="1169" t="s">
        <v>11596</v>
      </c>
      <c r="D228" s="651" t="s">
        <v>12652</v>
      </c>
    </row>
    <row r="229" spans="1:4">
      <c r="A229" s="652">
        <v>319</v>
      </c>
      <c r="B229" s="653" t="s">
        <v>868</v>
      </c>
      <c r="C229" s="652" t="s">
        <v>11596</v>
      </c>
      <c r="D229" s="654" t="s">
        <v>12653</v>
      </c>
    </row>
    <row r="230" spans="1:4">
      <c r="A230" s="1169">
        <v>320</v>
      </c>
      <c r="B230" s="1170" t="s">
        <v>869</v>
      </c>
      <c r="C230" s="1169" t="s">
        <v>11596</v>
      </c>
      <c r="D230" s="651" t="s">
        <v>12654</v>
      </c>
    </row>
    <row r="231" spans="1:4">
      <c r="A231" s="652">
        <v>314</v>
      </c>
      <c r="B231" s="653" t="s">
        <v>870</v>
      </c>
      <c r="C231" s="652" t="s">
        <v>11596</v>
      </c>
      <c r="D231" s="654" t="s">
        <v>12655</v>
      </c>
    </row>
    <row r="232" spans="1:4">
      <c r="A232" s="1169">
        <v>303</v>
      </c>
      <c r="B232" s="1170" t="s">
        <v>11607</v>
      </c>
      <c r="C232" s="1169" t="s">
        <v>11596</v>
      </c>
      <c r="D232" s="651" t="s">
        <v>12656</v>
      </c>
    </row>
    <row r="233" spans="1:4">
      <c r="A233" s="652">
        <v>304</v>
      </c>
      <c r="B233" s="653" t="s">
        <v>11608</v>
      </c>
      <c r="C233" s="652" t="s">
        <v>11596</v>
      </c>
      <c r="D233" s="654" t="s">
        <v>12657</v>
      </c>
    </row>
    <row r="234" spans="1:4">
      <c r="A234" s="1169">
        <v>305</v>
      </c>
      <c r="B234" s="1170" t="s">
        <v>11609</v>
      </c>
      <c r="C234" s="1169" t="s">
        <v>11596</v>
      </c>
      <c r="D234" s="651" t="s">
        <v>12658</v>
      </c>
    </row>
    <row r="235" spans="1:4">
      <c r="A235" s="652">
        <v>306</v>
      </c>
      <c r="B235" s="653" t="s">
        <v>11610</v>
      </c>
      <c r="C235" s="652" t="s">
        <v>11596</v>
      </c>
      <c r="D235" s="654" t="s">
        <v>12659</v>
      </c>
    </row>
    <row r="236" spans="1:4">
      <c r="A236" s="1169">
        <v>307</v>
      </c>
      <c r="B236" s="1170" t="s">
        <v>11611</v>
      </c>
      <c r="C236" s="1169" t="s">
        <v>11596</v>
      </c>
      <c r="D236" s="651" t="s">
        <v>12660</v>
      </c>
    </row>
    <row r="237" spans="1:4">
      <c r="A237" s="652">
        <v>309</v>
      </c>
      <c r="B237" s="653" t="s">
        <v>11612</v>
      </c>
      <c r="C237" s="652" t="s">
        <v>11596</v>
      </c>
      <c r="D237" s="654" t="s">
        <v>12661</v>
      </c>
    </row>
    <row r="238" spans="1:4">
      <c r="A238" s="1169">
        <v>310</v>
      </c>
      <c r="B238" s="1170" t="s">
        <v>11613</v>
      </c>
      <c r="C238" s="1169" t="s">
        <v>11596</v>
      </c>
      <c r="D238" s="651" t="s">
        <v>12662</v>
      </c>
    </row>
    <row r="239" spans="1:4">
      <c r="A239" s="652">
        <v>328</v>
      </c>
      <c r="B239" s="653" t="s">
        <v>2757</v>
      </c>
      <c r="C239" s="652" t="s">
        <v>11596</v>
      </c>
      <c r="D239" s="654" t="s">
        <v>12663</v>
      </c>
    </row>
    <row r="240" spans="1:4">
      <c r="A240" s="1169">
        <v>325</v>
      </c>
      <c r="B240" s="1170" t="s">
        <v>2758</v>
      </c>
      <c r="C240" s="1169" t="s">
        <v>11596</v>
      </c>
      <c r="D240" s="651" t="s">
        <v>12664</v>
      </c>
    </row>
    <row r="241" spans="1:4">
      <c r="A241" s="652">
        <v>20326</v>
      </c>
      <c r="B241" s="653" t="s">
        <v>2759</v>
      </c>
      <c r="C241" s="652" t="s">
        <v>11596</v>
      </c>
      <c r="D241" s="654" t="s">
        <v>12665</v>
      </c>
    </row>
    <row r="242" spans="1:4">
      <c r="A242" s="1169">
        <v>329</v>
      </c>
      <c r="B242" s="1170" t="s">
        <v>2760</v>
      </c>
      <c r="C242" s="1169" t="s">
        <v>11596</v>
      </c>
      <c r="D242" s="651" t="s">
        <v>12666</v>
      </c>
    </row>
    <row r="243" spans="1:4">
      <c r="A243" s="652">
        <v>308</v>
      </c>
      <c r="B243" s="653" t="s">
        <v>11614</v>
      </c>
      <c r="C243" s="652" t="s">
        <v>11596</v>
      </c>
      <c r="D243" s="654" t="s">
        <v>12667</v>
      </c>
    </row>
    <row r="244" spans="1:4">
      <c r="A244" s="1169">
        <v>39642</v>
      </c>
      <c r="B244" s="1170" t="s">
        <v>2761</v>
      </c>
      <c r="C244" s="1169" t="s">
        <v>11596</v>
      </c>
      <c r="D244" s="651" t="s">
        <v>12668</v>
      </c>
    </row>
    <row r="245" spans="1:4">
      <c r="A245" s="652">
        <v>39641</v>
      </c>
      <c r="B245" s="653" t="s">
        <v>2762</v>
      </c>
      <c r="C245" s="652" t="s">
        <v>11596</v>
      </c>
      <c r="D245" s="654" t="s">
        <v>12482</v>
      </c>
    </row>
    <row r="246" spans="1:4">
      <c r="A246" s="1169">
        <v>39643</v>
      </c>
      <c r="B246" s="1170" t="s">
        <v>2763</v>
      </c>
      <c r="C246" s="1169" t="s">
        <v>11596</v>
      </c>
      <c r="D246" s="651" t="s">
        <v>12669</v>
      </c>
    </row>
    <row r="247" spans="1:4">
      <c r="A247" s="652">
        <v>39644</v>
      </c>
      <c r="B247" s="653" t="s">
        <v>2764</v>
      </c>
      <c r="C247" s="652" t="s">
        <v>11596</v>
      </c>
      <c r="D247" s="654" t="s">
        <v>12538</v>
      </c>
    </row>
    <row r="248" spans="1:4">
      <c r="A248" s="1169">
        <v>39645</v>
      </c>
      <c r="B248" s="1170" t="s">
        <v>2765</v>
      </c>
      <c r="C248" s="1169" t="s">
        <v>11596</v>
      </c>
      <c r="D248" s="651" t="s">
        <v>12670</v>
      </c>
    </row>
    <row r="249" spans="1:4">
      <c r="A249" s="652">
        <v>12548</v>
      </c>
      <c r="B249" s="653" t="s">
        <v>2766</v>
      </c>
      <c r="C249" s="652" t="s">
        <v>11596</v>
      </c>
      <c r="D249" s="654" t="s">
        <v>16394</v>
      </c>
    </row>
    <row r="250" spans="1:4">
      <c r="A250" s="1169">
        <v>13113</v>
      </c>
      <c r="B250" s="1170" t="s">
        <v>2767</v>
      </c>
      <c r="C250" s="1169" t="s">
        <v>11596</v>
      </c>
      <c r="D250" s="651" t="s">
        <v>16164</v>
      </c>
    </row>
    <row r="251" spans="1:4">
      <c r="A251" s="652">
        <v>13114</v>
      </c>
      <c r="B251" s="653" t="s">
        <v>2768</v>
      </c>
      <c r="C251" s="652" t="s">
        <v>11596</v>
      </c>
      <c r="D251" s="654" t="s">
        <v>16395</v>
      </c>
    </row>
    <row r="252" spans="1:4">
      <c r="A252" s="1169">
        <v>12530</v>
      </c>
      <c r="B252" s="1170" t="s">
        <v>2769</v>
      </c>
      <c r="C252" s="1169" t="s">
        <v>11596</v>
      </c>
      <c r="D252" s="651" t="s">
        <v>16396</v>
      </c>
    </row>
    <row r="253" spans="1:4">
      <c r="A253" s="652">
        <v>12531</v>
      </c>
      <c r="B253" s="653" t="s">
        <v>2770</v>
      </c>
      <c r="C253" s="652" t="s">
        <v>11596</v>
      </c>
      <c r="D253" s="654" t="s">
        <v>16397</v>
      </c>
    </row>
    <row r="254" spans="1:4">
      <c r="A254" s="1169">
        <v>12532</v>
      </c>
      <c r="B254" s="1170" t="s">
        <v>2771</v>
      </c>
      <c r="C254" s="1169" t="s">
        <v>11596</v>
      </c>
      <c r="D254" s="651" t="s">
        <v>16398</v>
      </c>
    </row>
    <row r="255" spans="1:4">
      <c r="A255" s="652">
        <v>12533</v>
      </c>
      <c r="B255" s="653" t="s">
        <v>2772</v>
      </c>
      <c r="C255" s="652" t="s">
        <v>11596</v>
      </c>
      <c r="D255" s="654" t="s">
        <v>16399</v>
      </c>
    </row>
    <row r="256" spans="1:4">
      <c r="A256" s="1169">
        <v>12544</v>
      </c>
      <c r="B256" s="1170" t="s">
        <v>2773</v>
      </c>
      <c r="C256" s="1169" t="s">
        <v>11596</v>
      </c>
      <c r="D256" s="651" t="s">
        <v>16400</v>
      </c>
    </row>
    <row r="257" spans="1:4">
      <c r="A257" s="652">
        <v>12546</v>
      </c>
      <c r="B257" s="653" t="s">
        <v>2774</v>
      </c>
      <c r="C257" s="652" t="s">
        <v>11596</v>
      </c>
      <c r="D257" s="654" t="s">
        <v>16401</v>
      </c>
    </row>
    <row r="258" spans="1:4">
      <c r="A258" s="1169">
        <v>12547</v>
      </c>
      <c r="B258" s="1170" t="s">
        <v>2775</v>
      </c>
      <c r="C258" s="1169" t="s">
        <v>11596</v>
      </c>
      <c r="D258" s="651" t="s">
        <v>16402</v>
      </c>
    </row>
    <row r="259" spans="1:4">
      <c r="A259" s="652">
        <v>12551</v>
      </c>
      <c r="B259" s="653" t="s">
        <v>2776</v>
      </c>
      <c r="C259" s="652" t="s">
        <v>11596</v>
      </c>
      <c r="D259" s="654" t="s">
        <v>16403</v>
      </c>
    </row>
    <row r="260" spans="1:4">
      <c r="A260" s="1169">
        <v>12563</v>
      </c>
      <c r="B260" s="1170" t="s">
        <v>2777</v>
      </c>
      <c r="C260" s="1169" t="s">
        <v>11596</v>
      </c>
      <c r="D260" s="651" t="s">
        <v>16404</v>
      </c>
    </row>
    <row r="261" spans="1:4">
      <c r="A261" s="652">
        <v>12565</v>
      </c>
      <c r="B261" s="653" t="s">
        <v>2778</v>
      </c>
      <c r="C261" s="652" t="s">
        <v>11596</v>
      </c>
      <c r="D261" s="654" t="s">
        <v>16405</v>
      </c>
    </row>
    <row r="262" spans="1:4">
      <c r="A262" s="1169">
        <v>12567</v>
      </c>
      <c r="B262" s="1170" t="s">
        <v>2779</v>
      </c>
      <c r="C262" s="1169" t="s">
        <v>11596</v>
      </c>
      <c r="D262" s="651" t="s">
        <v>16406</v>
      </c>
    </row>
    <row r="263" spans="1:4">
      <c r="A263" s="652">
        <v>12568</v>
      </c>
      <c r="B263" s="653" t="s">
        <v>2780</v>
      </c>
      <c r="C263" s="652" t="s">
        <v>11596</v>
      </c>
      <c r="D263" s="654" t="s">
        <v>16407</v>
      </c>
    </row>
    <row r="264" spans="1:4">
      <c r="A264" s="1169">
        <v>11789</v>
      </c>
      <c r="B264" s="1170" t="s">
        <v>871</v>
      </c>
      <c r="C264" s="1169" t="s">
        <v>11596</v>
      </c>
      <c r="D264" s="651" t="s">
        <v>12672</v>
      </c>
    </row>
    <row r="265" spans="1:4">
      <c r="A265" s="652">
        <v>20975</v>
      </c>
      <c r="B265" s="653" t="s">
        <v>2781</v>
      </c>
      <c r="C265" s="652" t="s">
        <v>11596</v>
      </c>
      <c r="D265" s="654" t="s">
        <v>12673</v>
      </c>
    </row>
    <row r="266" spans="1:4">
      <c r="A266" s="1169">
        <v>20976</v>
      </c>
      <c r="B266" s="1170" t="s">
        <v>2782</v>
      </c>
      <c r="C266" s="1169" t="s">
        <v>11596</v>
      </c>
      <c r="D266" s="651" t="s">
        <v>12602</v>
      </c>
    </row>
    <row r="267" spans="1:4">
      <c r="A267" s="652">
        <v>40340</v>
      </c>
      <c r="B267" s="653" t="s">
        <v>5568</v>
      </c>
      <c r="C267" s="652" t="s">
        <v>11596</v>
      </c>
      <c r="D267" s="654" t="s">
        <v>12674</v>
      </c>
    </row>
    <row r="268" spans="1:4">
      <c r="A268" s="1169">
        <v>40341</v>
      </c>
      <c r="B268" s="1170" t="s">
        <v>5569</v>
      </c>
      <c r="C268" s="1169" t="s">
        <v>11596</v>
      </c>
      <c r="D268" s="651" t="s">
        <v>12675</v>
      </c>
    </row>
    <row r="269" spans="1:4">
      <c r="A269" s="652">
        <v>40342</v>
      </c>
      <c r="B269" s="653" t="s">
        <v>5570</v>
      </c>
      <c r="C269" s="652" t="s">
        <v>11596</v>
      </c>
      <c r="D269" s="654" t="s">
        <v>12676</v>
      </c>
    </row>
    <row r="270" spans="1:4">
      <c r="A270" s="1169">
        <v>40343</v>
      </c>
      <c r="B270" s="1170" t="s">
        <v>5571</v>
      </c>
      <c r="C270" s="1169" t="s">
        <v>11596</v>
      </c>
      <c r="D270" s="651" t="s">
        <v>12677</v>
      </c>
    </row>
    <row r="271" spans="1:4">
      <c r="A271" s="652">
        <v>40344</v>
      </c>
      <c r="B271" s="653" t="s">
        <v>5572</v>
      </c>
      <c r="C271" s="652" t="s">
        <v>11596</v>
      </c>
      <c r="D271" s="654" t="s">
        <v>12678</v>
      </c>
    </row>
    <row r="272" spans="1:4">
      <c r="A272" s="1169">
        <v>40345</v>
      </c>
      <c r="B272" s="1170" t="s">
        <v>6442</v>
      </c>
      <c r="C272" s="1169" t="s">
        <v>11596</v>
      </c>
      <c r="D272" s="651" t="s">
        <v>12679</v>
      </c>
    </row>
    <row r="273" spans="1:4">
      <c r="A273" s="652">
        <v>40346</v>
      </c>
      <c r="B273" s="653" t="s">
        <v>6443</v>
      </c>
      <c r="C273" s="652" t="s">
        <v>11596</v>
      </c>
      <c r="D273" s="654" t="s">
        <v>12680</v>
      </c>
    </row>
    <row r="274" spans="1:4">
      <c r="A274" s="1169">
        <v>40347</v>
      </c>
      <c r="B274" s="1170" t="s">
        <v>5573</v>
      </c>
      <c r="C274" s="1169" t="s">
        <v>11596</v>
      </c>
      <c r="D274" s="651" t="s">
        <v>12681</v>
      </c>
    </row>
    <row r="275" spans="1:4">
      <c r="A275" s="652">
        <v>38840</v>
      </c>
      <c r="B275" s="653" t="s">
        <v>16408</v>
      </c>
      <c r="C275" s="652" t="s">
        <v>11596</v>
      </c>
      <c r="D275" s="654" t="s">
        <v>16141</v>
      </c>
    </row>
    <row r="276" spans="1:4">
      <c r="A276" s="1169">
        <v>38841</v>
      </c>
      <c r="B276" s="1170" t="s">
        <v>16409</v>
      </c>
      <c r="C276" s="1169" t="s">
        <v>11596</v>
      </c>
      <c r="D276" s="651" t="s">
        <v>13678</v>
      </c>
    </row>
    <row r="277" spans="1:4">
      <c r="A277" s="652">
        <v>38842</v>
      </c>
      <c r="B277" s="653" t="s">
        <v>16410</v>
      </c>
      <c r="C277" s="652" t="s">
        <v>11596</v>
      </c>
      <c r="D277" s="654" t="s">
        <v>13056</v>
      </c>
    </row>
    <row r="278" spans="1:4">
      <c r="A278" s="1169">
        <v>38843</v>
      </c>
      <c r="B278" s="1170" t="s">
        <v>16411</v>
      </c>
      <c r="C278" s="1169" t="s">
        <v>11596</v>
      </c>
      <c r="D278" s="651" t="s">
        <v>14336</v>
      </c>
    </row>
    <row r="279" spans="1:4" ht="30">
      <c r="A279" s="652">
        <v>13761</v>
      </c>
      <c r="B279" s="653" t="s">
        <v>2783</v>
      </c>
      <c r="C279" s="652" t="s">
        <v>11596</v>
      </c>
      <c r="D279" s="654" t="s">
        <v>16412</v>
      </c>
    </row>
    <row r="280" spans="1:4" ht="30">
      <c r="A280" s="1169">
        <v>12888</v>
      </c>
      <c r="B280" s="1170" t="s">
        <v>5021</v>
      </c>
      <c r="C280" s="1169" t="s">
        <v>11615</v>
      </c>
      <c r="D280" s="651" t="s">
        <v>12682</v>
      </c>
    </row>
    <row r="281" spans="1:4">
      <c r="A281" s="652">
        <v>12889</v>
      </c>
      <c r="B281" s="653" t="s">
        <v>5022</v>
      </c>
      <c r="C281" s="652" t="s">
        <v>11615</v>
      </c>
      <c r="D281" s="654" t="s">
        <v>12683</v>
      </c>
    </row>
    <row r="282" spans="1:4" ht="30">
      <c r="A282" s="1169">
        <v>4814</v>
      </c>
      <c r="B282" s="1170" t="s">
        <v>6789</v>
      </c>
      <c r="C282" s="1169" t="s">
        <v>11596</v>
      </c>
      <c r="D282" s="651" t="s">
        <v>16413</v>
      </c>
    </row>
    <row r="283" spans="1:4">
      <c r="A283" s="652">
        <v>25967</v>
      </c>
      <c r="B283" s="653" t="s">
        <v>6979</v>
      </c>
      <c r="C283" s="652" t="s">
        <v>11596</v>
      </c>
      <c r="D283" s="654" t="s">
        <v>12685</v>
      </c>
    </row>
    <row r="284" spans="1:4">
      <c r="A284" s="1169">
        <v>6122</v>
      </c>
      <c r="B284" s="1170" t="s">
        <v>872</v>
      </c>
      <c r="C284" s="1169" t="s">
        <v>11595</v>
      </c>
      <c r="D284" s="651" t="s">
        <v>12686</v>
      </c>
    </row>
    <row r="285" spans="1:4">
      <c r="A285" s="652">
        <v>40810</v>
      </c>
      <c r="B285" s="653" t="s">
        <v>2784</v>
      </c>
      <c r="C285" s="652" t="s">
        <v>11605</v>
      </c>
      <c r="D285" s="654" t="s">
        <v>12687</v>
      </c>
    </row>
    <row r="286" spans="1:4">
      <c r="A286" s="1169">
        <v>21100</v>
      </c>
      <c r="B286" s="1170" t="s">
        <v>2785</v>
      </c>
      <c r="C286" s="1169" t="s">
        <v>11596</v>
      </c>
      <c r="D286" s="651" t="s">
        <v>16414</v>
      </c>
    </row>
    <row r="287" spans="1:4" ht="30">
      <c r="A287" s="652">
        <v>11816</v>
      </c>
      <c r="B287" s="653" t="s">
        <v>2786</v>
      </c>
      <c r="C287" s="652" t="s">
        <v>11596</v>
      </c>
      <c r="D287" s="654" t="s">
        <v>16415</v>
      </c>
    </row>
    <row r="288" spans="1:4" ht="30">
      <c r="A288" s="1169">
        <v>11814</v>
      </c>
      <c r="B288" s="1170" t="s">
        <v>2787</v>
      </c>
      <c r="C288" s="1169" t="s">
        <v>11596</v>
      </c>
      <c r="D288" s="651" t="s">
        <v>16416</v>
      </c>
    </row>
    <row r="289" spans="1:4" ht="30">
      <c r="A289" s="652">
        <v>14186</v>
      </c>
      <c r="B289" s="653" t="s">
        <v>2788</v>
      </c>
      <c r="C289" s="652" t="s">
        <v>11596</v>
      </c>
      <c r="D289" s="654" t="s">
        <v>16417</v>
      </c>
    </row>
    <row r="290" spans="1:4" ht="30">
      <c r="A290" s="1169">
        <v>14185</v>
      </c>
      <c r="B290" s="1170" t="s">
        <v>2789</v>
      </c>
      <c r="C290" s="1169" t="s">
        <v>11596</v>
      </c>
      <c r="D290" s="651" t="s">
        <v>16418</v>
      </c>
    </row>
    <row r="291" spans="1:4" ht="30">
      <c r="A291" s="652">
        <v>11811</v>
      </c>
      <c r="B291" s="653" t="s">
        <v>2790</v>
      </c>
      <c r="C291" s="652" t="s">
        <v>11596</v>
      </c>
      <c r="D291" s="654" t="s">
        <v>16419</v>
      </c>
    </row>
    <row r="292" spans="1:4">
      <c r="A292" s="1169">
        <v>26038</v>
      </c>
      <c r="B292" s="1170" t="s">
        <v>2791</v>
      </c>
      <c r="C292" s="1169" t="s">
        <v>11596</v>
      </c>
      <c r="D292" s="651" t="s">
        <v>12688</v>
      </c>
    </row>
    <row r="293" spans="1:4">
      <c r="A293" s="652">
        <v>34482</v>
      </c>
      <c r="B293" s="653" t="s">
        <v>2792</v>
      </c>
      <c r="C293" s="652" t="s">
        <v>11596</v>
      </c>
      <c r="D293" s="654" t="s">
        <v>12689</v>
      </c>
    </row>
    <row r="294" spans="1:4">
      <c r="A294" s="1169">
        <v>34469</v>
      </c>
      <c r="B294" s="1170" t="s">
        <v>873</v>
      </c>
      <c r="C294" s="1169" t="s">
        <v>11596</v>
      </c>
      <c r="D294" s="651" t="s">
        <v>12690</v>
      </c>
    </row>
    <row r="295" spans="1:4">
      <c r="A295" s="652">
        <v>34472</v>
      </c>
      <c r="B295" s="653" t="s">
        <v>874</v>
      </c>
      <c r="C295" s="652" t="s">
        <v>11596</v>
      </c>
      <c r="D295" s="654" t="s">
        <v>12691</v>
      </c>
    </row>
    <row r="296" spans="1:4">
      <c r="A296" s="1169">
        <v>34476</v>
      </c>
      <c r="B296" s="1170" t="s">
        <v>875</v>
      </c>
      <c r="C296" s="1169" t="s">
        <v>11596</v>
      </c>
      <c r="D296" s="651" t="s">
        <v>12692</v>
      </c>
    </row>
    <row r="297" spans="1:4">
      <c r="A297" s="652">
        <v>34477</v>
      </c>
      <c r="B297" s="653" t="s">
        <v>876</v>
      </c>
      <c r="C297" s="652" t="s">
        <v>11596</v>
      </c>
      <c r="D297" s="654" t="s">
        <v>12693</v>
      </c>
    </row>
    <row r="298" spans="1:4">
      <c r="A298" s="1169">
        <v>39847</v>
      </c>
      <c r="B298" s="1170" t="s">
        <v>6444</v>
      </c>
      <c r="C298" s="1169" t="s">
        <v>11596</v>
      </c>
      <c r="D298" s="651" t="s">
        <v>16420</v>
      </c>
    </row>
    <row r="299" spans="1:4">
      <c r="A299" s="652">
        <v>39844</v>
      </c>
      <c r="B299" s="653" t="s">
        <v>6445</v>
      </c>
      <c r="C299" s="652" t="s">
        <v>11596</v>
      </c>
      <c r="D299" s="654" t="s">
        <v>16421</v>
      </c>
    </row>
    <row r="300" spans="1:4">
      <c r="A300" s="1169">
        <v>39845</v>
      </c>
      <c r="B300" s="1170" t="s">
        <v>6446</v>
      </c>
      <c r="C300" s="1169" t="s">
        <v>11596</v>
      </c>
      <c r="D300" s="651" t="s">
        <v>16422</v>
      </c>
    </row>
    <row r="301" spans="1:4">
      <c r="A301" s="652">
        <v>39846</v>
      </c>
      <c r="B301" s="653" t="s">
        <v>6447</v>
      </c>
      <c r="C301" s="652" t="s">
        <v>11596</v>
      </c>
      <c r="D301" s="654" t="s">
        <v>16423</v>
      </c>
    </row>
    <row r="302" spans="1:4">
      <c r="A302" s="1169">
        <v>39838</v>
      </c>
      <c r="B302" s="1170" t="s">
        <v>6448</v>
      </c>
      <c r="C302" s="1169" t="s">
        <v>11596</v>
      </c>
      <c r="D302" s="651" t="s">
        <v>16424</v>
      </c>
    </row>
    <row r="303" spans="1:4">
      <c r="A303" s="652">
        <v>39839</v>
      </c>
      <c r="B303" s="653" t="s">
        <v>6449</v>
      </c>
      <c r="C303" s="652" t="s">
        <v>11596</v>
      </c>
      <c r="D303" s="654" t="s">
        <v>16425</v>
      </c>
    </row>
    <row r="304" spans="1:4">
      <c r="A304" s="1169">
        <v>39840</v>
      </c>
      <c r="B304" s="1170" t="s">
        <v>6450</v>
      </c>
      <c r="C304" s="1169" t="s">
        <v>11596</v>
      </c>
      <c r="D304" s="651" t="s">
        <v>16426</v>
      </c>
    </row>
    <row r="305" spans="1:4">
      <c r="A305" s="652">
        <v>39841</v>
      </c>
      <c r="B305" s="653" t="s">
        <v>6451</v>
      </c>
      <c r="C305" s="652" t="s">
        <v>11596</v>
      </c>
      <c r="D305" s="654" t="s">
        <v>16427</v>
      </c>
    </row>
    <row r="306" spans="1:4">
      <c r="A306" s="1169">
        <v>39842</v>
      </c>
      <c r="B306" s="1170" t="s">
        <v>6452</v>
      </c>
      <c r="C306" s="1169" t="s">
        <v>11596</v>
      </c>
      <c r="D306" s="651" t="s">
        <v>16428</v>
      </c>
    </row>
    <row r="307" spans="1:4">
      <c r="A307" s="652">
        <v>39843</v>
      </c>
      <c r="B307" s="653" t="s">
        <v>6453</v>
      </c>
      <c r="C307" s="652" t="s">
        <v>11596</v>
      </c>
      <c r="D307" s="654" t="s">
        <v>16429</v>
      </c>
    </row>
    <row r="308" spans="1:4">
      <c r="A308" s="1169">
        <v>39580</v>
      </c>
      <c r="B308" s="1170" t="s">
        <v>12694</v>
      </c>
      <c r="C308" s="1169" t="s">
        <v>11596</v>
      </c>
      <c r="D308" s="651" t="s">
        <v>16430</v>
      </c>
    </row>
    <row r="309" spans="1:4">
      <c r="A309" s="652">
        <v>39577</v>
      </c>
      <c r="B309" s="653" t="s">
        <v>12695</v>
      </c>
      <c r="C309" s="652" t="s">
        <v>11596</v>
      </c>
      <c r="D309" s="654" t="s">
        <v>16431</v>
      </c>
    </row>
    <row r="310" spans="1:4">
      <c r="A310" s="1169">
        <v>39578</v>
      </c>
      <c r="B310" s="1170" t="s">
        <v>12696</v>
      </c>
      <c r="C310" s="1169" t="s">
        <v>11596</v>
      </c>
      <c r="D310" s="651" t="s">
        <v>16432</v>
      </c>
    </row>
    <row r="311" spans="1:4">
      <c r="A311" s="652">
        <v>39579</v>
      </c>
      <c r="B311" s="653" t="s">
        <v>12697</v>
      </c>
      <c r="C311" s="652" t="s">
        <v>11596</v>
      </c>
      <c r="D311" s="654" t="s">
        <v>16433</v>
      </c>
    </row>
    <row r="312" spans="1:4">
      <c r="A312" s="1169">
        <v>39557</v>
      </c>
      <c r="B312" s="1170" t="s">
        <v>12698</v>
      </c>
      <c r="C312" s="1169" t="s">
        <v>11596</v>
      </c>
      <c r="D312" s="651" t="s">
        <v>16434</v>
      </c>
    </row>
    <row r="313" spans="1:4">
      <c r="A313" s="652">
        <v>39558</v>
      </c>
      <c r="B313" s="653" t="s">
        <v>12699</v>
      </c>
      <c r="C313" s="652" t="s">
        <v>11596</v>
      </c>
      <c r="D313" s="654" t="s">
        <v>16435</v>
      </c>
    </row>
    <row r="314" spans="1:4">
      <c r="A314" s="1169">
        <v>39559</v>
      </c>
      <c r="B314" s="1170" t="s">
        <v>12700</v>
      </c>
      <c r="C314" s="1169" t="s">
        <v>11596</v>
      </c>
      <c r="D314" s="651" t="s">
        <v>16436</v>
      </c>
    </row>
    <row r="315" spans="1:4">
      <c r="A315" s="652">
        <v>39560</v>
      </c>
      <c r="B315" s="653" t="s">
        <v>12701</v>
      </c>
      <c r="C315" s="652" t="s">
        <v>11596</v>
      </c>
      <c r="D315" s="654" t="s">
        <v>16437</v>
      </c>
    </row>
    <row r="316" spans="1:4">
      <c r="A316" s="1169">
        <v>39561</v>
      </c>
      <c r="B316" s="1170" t="s">
        <v>12702</v>
      </c>
      <c r="C316" s="1169" t="s">
        <v>11596</v>
      </c>
      <c r="D316" s="651" t="s">
        <v>16438</v>
      </c>
    </row>
    <row r="317" spans="1:4">
      <c r="A317" s="652">
        <v>39556</v>
      </c>
      <c r="B317" s="653" t="s">
        <v>12703</v>
      </c>
      <c r="C317" s="652" t="s">
        <v>11596</v>
      </c>
      <c r="D317" s="654" t="s">
        <v>16439</v>
      </c>
    </row>
    <row r="318" spans="1:4">
      <c r="A318" s="1169">
        <v>39555</v>
      </c>
      <c r="B318" s="1170" t="s">
        <v>12704</v>
      </c>
      <c r="C318" s="1169" t="s">
        <v>11596</v>
      </c>
      <c r="D318" s="651" t="s">
        <v>16440</v>
      </c>
    </row>
    <row r="319" spans="1:4">
      <c r="A319" s="652">
        <v>39548</v>
      </c>
      <c r="B319" s="653" t="s">
        <v>12705</v>
      </c>
      <c r="C319" s="652" t="s">
        <v>11596</v>
      </c>
      <c r="D319" s="654" t="s">
        <v>16441</v>
      </c>
    </row>
    <row r="320" spans="1:4">
      <c r="A320" s="1169">
        <v>39554</v>
      </c>
      <c r="B320" s="1170" t="s">
        <v>12706</v>
      </c>
      <c r="C320" s="1169" t="s">
        <v>11596</v>
      </c>
      <c r="D320" s="651" t="s">
        <v>16442</v>
      </c>
    </row>
    <row r="321" spans="1:4">
      <c r="A321" s="652">
        <v>39550</v>
      </c>
      <c r="B321" s="653" t="s">
        <v>12707</v>
      </c>
      <c r="C321" s="652" t="s">
        <v>11596</v>
      </c>
      <c r="D321" s="654" t="s">
        <v>16443</v>
      </c>
    </row>
    <row r="322" spans="1:4">
      <c r="A322" s="1169">
        <v>39551</v>
      </c>
      <c r="B322" s="1170" t="s">
        <v>12708</v>
      </c>
      <c r="C322" s="1169" t="s">
        <v>11596</v>
      </c>
      <c r="D322" s="651" t="s">
        <v>16444</v>
      </c>
    </row>
    <row r="323" spans="1:4">
      <c r="A323" s="652">
        <v>39826</v>
      </c>
      <c r="B323" s="653" t="s">
        <v>6454</v>
      </c>
      <c r="C323" s="652" t="s">
        <v>11596</v>
      </c>
      <c r="D323" s="654" t="s">
        <v>16445</v>
      </c>
    </row>
    <row r="324" spans="1:4">
      <c r="A324" s="1169">
        <v>10700</v>
      </c>
      <c r="B324" s="1170" t="s">
        <v>877</v>
      </c>
      <c r="C324" s="1169" t="s">
        <v>11596</v>
      </c>
      <c r="D324" s="651" t="s">
        <v>16446</v>
      </c>
    </row>
    <row r="325" spans="1:4">
      <c r="A325" s="652">
        <v>346</v>
      </c>
      <c r="B325" s="653" t="s">
        <v>878</v>
      </c>
      <c r="C325" s="652" t="s">
        <v>11601</v>
      </c>
      <c r="D325" s="654" t="s">
        <v>12709</v>
      </c>
    </row>
    <row r="326" spans="1:4">
      <c r="A326" s="1169">
        <v>3312</v>
      </c>
      <c r="B326" s="1170" t="s">
        <v>879</v>
      </c>
      <c r="C326" s="1169" t="s">
        <v>11601</v>
      </c>
      <c r="D326" s="651" t="s">
        <v>14204</v>
      </c>
    </row>
    <row r="327" spans="1:4">
      <c r="A327" s="652">
        <v>339</v>
      </c>
      <c r="B327" s="653" t="s">
        <v>880</v>
      </c>
      <c r="C327" s="652" t="s">
        <v>11600</v>
      </c>
      <c r="D327" s="654" t="s">
        <v>12503</v>
      </c>
    </row>
    <row r="328" spans="1:4">
      <c r="A328" s="1169">
        <v>34346</v>
      </c>
      <c r="B328" s="1170" t="s">
        <v>881</v>
      </c>
      <c r="C328" s="1169" t="s">
        <v>11600</v>
      </c>
      <c r="D328" s="651" t="s">
        <v>12487</v>
      </c>
    </row>
    <row r="329" spans="1:4">
      <c r="A329" s="652">
        <v>338</v>
      </c>
      <c r="B329" s="653" t="s">
        <v>882</v>
      </c>
      <c r="C329" s="652" t="s">
        <v>11601</v>
      </c>
      <c r="D329" s="654" t="s">
        <v>12711</v>
      </c>
    </row>
    <row r="330" spans="1:4">
      <c r="A330" s="1169">
        <v>340</v>
      </c>
      <c r="B330" s="1170" t="s">
        <v>883</v>
      </c>
      <c r="C330" s="1169" t="s">
        <v>11600</v>
      </c>
      <c r="D330" s="651" t="s">
        <v>12712</v>
      </c>
    </row>
    <row r="331" spans="1:4">
      <c r="A331" s="652">
        <v>334</v>
      </c>
      <c r="B331" s="653" t="s">
        <v>2793</v>
      </c>
      <c r="C331" s="652" t="s">
        <v>11601</v>
      </c>
      <c r="D331" s="654" t="s">
        <v>12713</v>
      </c>
    </row>
    <row r="332" spans="1:4">
      <c r="A332" s="1169">
        <v>335</v>
      </c>
      <c r="B332" s="1170" t="s">
        <v>884</v>
      </c>
      <c r="C332" s="1169" t="s">
        <v>11601</v>
      </c>
      <c r="D332" s="651" t="s">
        <v>12714</v>
      </c>
    </row>
    <row r="333" spans="1:4">
      <c r="A333" s="652">
        <v>342</v>
      </c>
      <c r="B333" s="653" t="s">
        <v>885</v>
      </c>
      <c r="C333" s="652" t="s">
        <v>11601</v>
      </c>
      <c r="D333" s="654" t="s">
        <v>12715</v>
      </c>
    </row>
    <row r="334" spans="1:4">
      <c r="A334" s="1169">
        <v>333</v>
      </c>
      <c r="B334" s="1170" t="s">
        <v>886</v>
      </c>
      <c r="C334" s="1169" t="s">
        <v>11601</v>
      </c>
      <c r="D334" s="651" t="s">
        <v>12716</v>
      </c>
    </row>
    <row r="335" spans="1:4">
      <c r="A335" s="652">
        <v>343</v>
      </c>
      <c r="B335" s="653" t="s">
        <v>887</v>
      </c>
      <c r="C335" s="652" t="s">
        <v>11600</v>
      </c>
      <c r="D335" s="654" t="s">
        <v>12717</v>
      </c>
    </row>
    <row r="336" spans="1:4">
      <c r="A336" s="1169">
        <v>344</v>
      </c>
      <c r="B336" s="1170" t="s">
        <v>888</v>
      </c>
      <c r="C336" s="1169" t="s">
        <v>11601</v>
      </c>
      <c r="D336" s="651" t="s">
        <v>12718</v>
      </c>
    </row>
    <row r="337" spans="1:4">
      <c r="A337" s="652">
        <v>345</v>
      </c>
      <c r="B337" s="653" t="s">
        <v>889</v>
      </c>
      <c r="C337" s="652" t="s">
        <v>11601</v>
      </c>
      <c r="D337" s="654" t="s">
        <v>12719</v>
      </c>
    </row>
    <row r="338" spans="1:4">
      <c r="A338" s="1169">
        <v>341</v>
      </c>
      <c r="B338" s="1170" t="s">
        <v>889</v>
      </c>
      <c r="C338" s="1169" t="s">
        <v>11600</v>
      </c>
      <c r="D338" s="651" t="s">
        <v>12720</v>
      </c>
    </row>
    <row r="339" spans="1:4">
      <c r="A339" s="652">
        <v>11107</v>
      </c>
      <c r="B339" s="653" t="s">
        <v>890</v>
      </c>
      <c r="C339" s="652" t="s">
        <v>11601</v>
      </c>
      <c r="D339" s="654" t="s">
        <v>12721</v>
      </c>
    </row>
    <row r="340" spans="1:4">
      <c r="A340" s="1169">
        <v>3313</v>
      </c>
      <c r="B340" s="1170" t="s">
        <v>891</v>
      </c>
      <c r="C340" s="1169" t="s">
        <v>11601</v>
      </c>
      <c r="D340" s="651" t="s">
        <v>16191</v>
      </c>
    </row>
    <row r="341" spans="1:4">
      <c r="A341" s="652">
        <v>34562</v>
      </c>
      <c r="B341" s="653" t="s">
        <v>2794</v>
      </c>
      <c r="C341" s="652" t="s">
        <v>11601</v>
      </c>
      <c r="D341" s="654" t="s">
        <v>12632</v>
      </c>
    </row>
    <row r="342" spans="1:4">
      <c r="A342" s="1169">
        <v>337</v>
      </c>
      <c r="B342" s="1170" t="s">
        <v>892</v>
      </c>
      <c r="C342" s="1169" t="s">
        <v>11601</v>
      </c>
      <c r="D342" s="651" t="s">
        <v>12722</v>
      </c>
    </row>
    <row r="343" spans="1:4">
      <c r="A343" s="652">
        <v>369</v>
      </c>
      <c r="B343" s="653" t="s">
        <v>2795</v>
      </c>
      <c r="C343" s="652" t="s">
        <v>11598</v>
      </c>
      <c r="D343" s="654" t="s">
        <v>16447</v>
      </c>
    </row>
    <row r="344" spans="1:4">
      <c r="A344" s="1169">
        <v>366</v>
      </c>
      <c r="B344" s="1170" t="s">
        <v>5023</v>
      </c>
      <c r="C344" s="1169" t="s">
        <v>11598</v>
      </c>
      <c r="D344" s="651" t="s">
        <v>16448</v>
      </c>
    </row>
    <row r="345" spans="1:4">
      <c r="A345" s="652">
        <v>367</v>
      </c>
      <c r="B345" s="653" t="s">
        <v>5024</v>
      </c>
      <c r="C345" s="652" t="s">
        <v>11598</v>
      </c>
      <c r="D345" s="654" t="s">
        <v>14745</v>
      </c>
    </row>
    <row r="346" spans="1:4">
      <c r="A346" s="1169">
        <v>370</v>
      </c>
      <c r="B346" s="1170" t="s">
        <v>5025</v>
      </c>
      <c r="C346" s="1169" t="s">
        <v>11598</v>
      </c>
      <c r="D346" s="651" t="s">
        <v>12724</v>
      </c>
    </row>
    <row r="347" spans="1:4">
      <c r="A347" s="652">
        <v>368</v>
      </c>
      <c r="B347" s="653" t="s">
        <v>5026</v>
      </c>
      <c r="C347" s="652" t="s">
        <v>11598</v>
      </c>
      <c r="D347" s="654" t="s">
        <v>16449</v>
      </c>
    </row>
    <row r="348" spans="1:4">
      <c r="A348" s="1169">
        <v>11075</v>
      </c>
      <c r="B348" s="1170" t="s">
        <v>5027</v>
      </c>
      <c r="C348" s="1169" t="s">
        <v>11598</v>
      </c>
      <c r="D348" s="651" t="s">
        <v>16450</v>
      </c>
    </row>
    <row r="349" spans="1:4">
      <c r="A349" s="652">
        <v>11076</v>
      </c>
      <c r="B349" s="653" t="s">
        <v>5028</v>
      </c>
      <c r="C349" s="652" t="s">
        <v>11598</v>
      </c>
      <c r="D349" s="654" t="s">
        <v>16451</v>
      </c>
    </row>
    <row r="350" spans="1:4">
      <c r="A350" s="1169">
        <v>1381</v>
      </c>
      <c r="B350" s="1170" t="s">
        <v>893</v>
      </c>
      <c r="C350" s="1169" t="s">
        <v>11601</v>
      </c>
      <c r="D350" s="651" t="s">
        <v>12726</v>
      </c>
    </row>
    <row r="351" spans="1:4">
      <c r="A351" s="652">
        <v>34353</v>
      </c>
      <c r="B351" s="653" t="s">
        <v>894</v>
      </c>
      <c r="C351" s="652" t="s">
        <v>11601</v>
      </c>
      <c r="D351" s="654" t="s">
        <v>12506</v>
      </c>
    </row>
    <row r="352" spans="1:4">
      <c r="A352" s="1169">
        <v>37595</v>
      </c>
      <c r="B352" s="1170" t="s">
        <v>895</v>
      </c>
      <c r="C352" s="1169" t="s">
        <v>11601</v>
      </c>
      <c r="D352" s="651" t="s">
        <v>12727</v>
      </c>
    </row>
    <row r="353" spans="1:4">
      <c r="A353" s="652">
        <v>37596</v>
      </c>
      <c r="B353" s="653" t="s">
        <v>896</v>
      </c>
      <c r="C353" s="652" t="s">
        <v>11601</v>
      </c>
      <c r="D353" s="654" t="s">
        <v>12728</v>
      </c>
    </row>
    <row r="354" spans="1:4">
      <c r="A354" s="1169">
        <v>371</v>
      </c>
      <c r="B354" s="1170" t="s">
        <v>2796</v>
      </c>
      <c r="C354" s="1169" t="s">
        <v>11601</v>
      </c>
      <c r="D354" s="651" t="s">
        <v>12729</v>
      </c>
    </row>
    <row r="355" spans="1:4">
      <c r="A355" s="652">
        <v>37553</v>
      </c>
      <c r="B355" s="653" t="s">
        <v>897</v>
      </c>
      <c r="C355" s="652" t="s">
        <v>11601</v>
      </c>
      <c r="D355" s="654" t="s">
        <v>12730</v>
      </c>
    </row>
    <row r="356" spans="1:4">
      <c r="A356" s="1169">
        <v>37552</v>
      </c>
      <c r="B356" s="1170" t="s">
        <v>898</v>
      </c>
      <c r="C356" s="1169" t="s">
        <v>11601</v>
      </c>
      <c r="D356" s="651" t="s">
        <v>12731</v>
      </c>
    </row>
    <row r="357" spans="1:4">
      <c r="A357" s="652">
        <v>36880</v>
      </c>
      <c r="B357" s="653" t="s">
        <v>899</v>
      </c>
      <c r="C357" s="652" t="s">
        <v>11601</v>
      </c>
      <c r="D357" s="654" t="s">
        <v>12732</v>
      </c>
    </row>
    <row r="358" spans="1:4">
      <c r="A358" s="1169">
        <v>34355</v>
      </c>
      <c r="B358" s="1170" t="s">
        <v>2797</v>
      </c>
      <c r="C358" s="1169" t="s">
        <v>11601</v>
      </c>
      <c r="D358" s="651" t="s">
        <v>12733</v>
      </c>
    </row>
    <row r="359" spans="1:4">
      <c r="A359" s="652">
        <v>130</v>
      </c>
      <c r="B359" s="653" t="s">
        <v>900</v>
      </c>
      <c r="C359" s="652" t="s">
        <v>11601</v>
      </c>
      <c r="D359" s="654" t="s">
        <v>12734</v>
      </c>
    </row>
    <row r="360" spans="1:4">
      <c r="A360" s="1169">
        <v>135</v>
      </c>
      <c r="B360" s="1170" t="s">
        <v>5075</v>
      </c>
      <c r="C360" s="1169" t="s">
        <v>11601</v>
      </c>
      <c r="D360" s="651" t="s">
        <v>12735</v>
      </c>
    </row>
    <row r="361" spans="1:4">
      <c r="A361" s="652">
        <v>36886</v>
      </c>
      <c r="B361" s="653" t="s">
        <v>901</v>
      </c>
      <c r="C361" s="652" t="s">
        <v>11601</v>
      </c>
      <c r="D361" s="654" t="s">
        <v>12736</v>
      </c>
    </row>
    <row r="362" spans="1:4">
      <c r="A362" s="1169">
        <v>374</v>
      </c>
      <c r="B362" s="1170" t="s">
        <v>902</v>
      </c>
      <c r="C362" s="1169" t="s">
        <v>11601</v>
      </c>
      <c r="D362" s="651" t="s">
        <v>12737</v>
      </c>
    </row>
    <row r="363" spans="1:4">
      <c r="A363" s="652">
        <v>38546</v>
      </c>
      <c r="B363" s="653" t="s">
        <v>903</v>
      </c>
      <c r="C363" s="652" t="s">
        <v>11598</v>
      </c>
      <c r="D363" s="654" t="s">
        <v>12738</v>
      </c>
    </row>
    <row r="364" spans="1:4">
      <c r="A364" s="1169">
        <v>34549</v>
      </c>
      <c r="B364" s="1170" t="s">
        <v>904</v>
      </c>
      <c r="C364" s="1169" t="s">
        <v>11598</v>
      </c>
      <c r="D364" s="651" t="s">
        <v>16452</v>
      </c>
    </row>
    <row r="365" spans="1:4">
      <c r="A365" s="652">
        <v>6081</v>
      </c>
      <c r="B365" s="653" t="s">
        <v>905</v>
      </c>
      <c r="C365" s="652" t="s">
        <v>11598</v>
      </c>
      <c r="D365" s="654" t="s">
        <v>16453</v>
      </c>
    </row>
    <row r="366" spans="1:4">
      <c r="A366" s="1169">
        <v>6077</v>
      </c>
      <c r="B366" s="1170" t="s">
        <v>906</v>
      </c>
      <c r="C366" s="1169" t="s">
        <v>11598</v>
      </c>
      <c r="D366" s="651" t="s">
        <v>13540</v>
      </c>
    </row>
    <row r="367" spans="1:4">
      <c r="A367" s="652">
        <v>6079</v>
      </c>
      <c r="B367" s="653" t="s">
        <v>2798</v>
      </c>
      <c r="C367" s="652" t="s">
        <v>11598</v>
      </c>
      <c r="D367" s="654" t="s">
        <v>14837</v>
      </c>
    </row>
    <row r="368" spans="1:4">
      <c r="A368" s="1169">
        <v>1091</v>
      </c>
      <c r="B368" s="1170" t="s">
        <v>2799</v>
      </c>
      <c r="C368" s="1169" t="s">
        <v>11596</v>
      </c>
      <c r="D368" s="651" t="s">
        <v>12742</v>
      </c>
    </row>
    <row r="369" spans="1:4">
      <c r="A369" s="652">
        <v>1094</v>
      </c>
      <c r="B369" s="653" t="s">
        <v>2800</v>
      </c>
      <c r="C369" s="652" t="s">
        <v>11596</v>
      </c>
      <c r="D369" s="654" t="s">
        <v>12743</v>
      </c>
    </row>
    <row r="370" spans="1:4">
      <c r="A370" s="1169">
        <v>1095</v>
      </c>
      <c r="B370" s="1170" t="s">
        <v>2801</v>
      </c>
      <c r="C370" s="1169" t="s">
        <v>11596</v>
      </c>
      <c r="D370" s="651" t="s">
        <v>12744</v>
      </c>
    </row>
    <row r="371" spans="1:4">
      <c r="A371" s="652">
        <v>1092</v>
      </c>
      <c r="B371" s="653" t="s">
        <v>2802</v>
      </c>
      <c r="C371" s="652" t="s">
        <v>11596</v>
      </c>
      <c r="D371" s="654" t="s">
        <v>12745</v>
      </c>
    </row>
    <row r="372" spans="1:4">
      <c r="A372" s="1169">
        <v>1093</v>
      </c>
      <c r="B372" s="1170" t="s">
        <v>2803</v>
      </c>
      <c r="C372" s="1169" t="s">
        <v>11596</v>
      </c>
      <c r="D372" s="651" t="s">
        <v>12746</v>
      </c>
    </row>
    <row r="373" spans="1:4">
      <c r="A373" s="652">
        <v>1090</v>
      </c>
      <c r="B373" s="653" t="s">
        <v>2804</v>
      </c>
      <c r="C373" s="652" t="s">
        <v>11596</v>
      </c>
      <c r="D373" s="654" t="s">
        <v>12747</v>
      </c>
    </row>
    <row r="374" spans="1:4">
      <c r="A374" s="1169">
        <v>1096</v>
      </c>
      <c r="B374" s="1170" t="s">
        <v>2805</v>
      </c>
      <c r="C374" s="1169" t="s">
        <v>11596</v>
      </c>
      <c r="D374" s="651" t="s">
        <v>12748</v>
      </c>
    </row>
    <row r="375" spans="1:4">
      <c r="A375" s="652">
        <v>1097</v>
      </c>
      <c r="B375" s="653" t="s">
        <v>11616</v>
      </c>
      <c r="C375" s="652" t="s">
        <v>11596</v>
      </c>
      <c r="D375" s="654" t="s">
        <v>12749</v>
      </c>
    </row>
    <row r="376" spans="1:4">
      <c r="A376" s="1169">
        <v>378</v>
      </c>
      <c r="B376" s="1170" t="s">
        <v>907</v>
      </c>
      <c r="C376" s="1169" t="s">
        <v>11595</v>
      </c>
      <c r="D376" s="651" t="s">
        <v>12472</v>
      </c>
    </row>
    <row r="377" spans="1:4">
      <c r="A377" s="652">
        <v>40911</v>
      </c>
      <c r="B377" s="653" t="s">
        <v>5076</v>
      </c>
      <c r="C377" s="652" t="s">
        <v>11605</v>
      </c>
      <c r="D377" s="654" t="s">
        <v>12642</v>
      </c>
    </row>
    <row r="378" spans="1:4">
      <c r="A378" s="1169">
        <v>33939</v>
      </c>
      <c r="B378" s="1170" t="s">
        <v>908</v>
      </c>
      <c r="C378" s="1169" t="s">
        <v>11595</v>
      </c>
      <c r="D378" s="651" t="s">
        <v>12750</v>
      </c>
    </row>
    <row r="379" spans="1:4">
      <c r="A379" s="652">
        <v>40815</v>
      </c>
      <c r="B379" s="653" t="s">
        <v>2806</v>
      </c>
      <c r="C379" s="652" t="s">
        <v>11605</v>
      </c>
      <c r="D379" s="654" t="s">
        <v>12751</v>
      </c>
    </row>
    <row r="380" spans="1:4">
      <c r="A380" s="1169">
        <v>34760</v>
      </c>
      <c r="B380" s="1170" t="s">
        <v>909</v>
      </c>
      <c r="C380" s="1169" t="s">
        <v>11595</v>
      </c>
      <c r="D380" s="651" t="s">
        <v>12750</v>
      </c>
    </row>
    <row r="381" spans="1:4">
      <c r="A381" s="652">
        <v>40935</v>
      </c>
      <c r="B381" s="653" t="s">
        <v>5077</v>
      </c>
      <c r="C381" s="652" t="s">
        <v>11605</v>
      </c>
      <c r="D381" s="654" t="s">
        <v>12751</v>
      </c>
    </row>
    <row r="382" spans="1:4">
      <c r="A382" s="1169">
        <v>33952</v>
      </c>
      <c r="B382" s="1170" t="s">
        <v>910</v>
      </c>
      <c r="C382" s="1169" t="s">
        <v>11595</v>
      </c>
      <c r="D382" s="651" t="s">
        <v>12752</v>
      </c>
    </row>
    <row r="383" spans="1:4">
      <c r="A383" s="652">
        <v>40816</v>
      </c>
      <c r="B383" s="653" t="s">
        <v>2807</v>
      </c>
      <c r="C383" s="652" t="s">
        <v>11605</v>
      </c>
      <c r="D383" s="654" t="s">
        <v>12753</v>
      </c>
    </row>
    <row r="384" spans="1:4">
      <c r="A384" s="1169">
        <v>33953</v>
      </c>
      <c r="B384" s="1170" t="s">
        <v>911</v>
      </c>
      <c r="C384" s="1169" t="s">
        <v>11595</v>
      </c>
      <c r="D384" s="651" t="s">
        <v>12754</v>
      </c>
    </row>
    <row r="385" spans="1:4">
      <c r="A385" s="652">
        <v>40817</v>
      </c>
      <c r="B385" s="653" t="s">
        <v>2808</v>
      </c>
      <c r="C385" s="652" t="s">
        <v>11605</v>
      </c>
      <c r="D385" s="654" t="s">
        <v>12755</v>
      </c>
    </row>
    <row r="386" spans="1:4">
      <c r="A386" s="1169">
        <v>13348</v>
      </c>
      <c r="B386" s="1170" t="s">
        <v>2809</v>
      </c>
      <c r="C386" s="1169" t="s">
        <v>11596</v>
      </c>
      <c r="D386" s="651" t="s">
        <v>14270</v>
      </c>
    </row>
    <row r="387" spans="1:4">
      <c r="A387" s="652">
        <v>39211</v>
      </c>
      <c r="B387" s="653" t="s">
        <v>2810</v>
      </c>
      <c r="C387" s="652" t="s">
        <v>11596</v>
      </c>
      <c r="D387" s="654" t="s">
        <v>12757</v>
      </c>
    </row>
    <row r="388" spans="1:4">
      <c r="A388" s="1169">
        <v>39212</v>
      </c>
      <c r="B388" s="1170" t="s">
        <v>2811</v>
      </c>
      <c r="C388" s="1169" t="s">
        <v>11596</v>
      </c>
      <c r="D388" s="651" t="s">
        <v>12758</v>
      </c>
    </row>
    <row r="389" spans="1:4">
      <c r="A389" s="652">
        <v>39208</v>
      </c>
      <c r="B389" s="653" t="s">
        <v>2812</v>
      </c>
      <c r="C389" s="652" t="s">
        <v>11596</v>
      </c>
      <c r="D389" s="654" t="s">
        <v>12509</v>
      </c>
    </row>
    <row r="390" spans="1:4">
      <c r="A390" s="1169">
        <v>39210</v>
      </c>
      <c r="B390" s="1170" t="s">
        <v>2813</v>
      </c>
      <c r="C390" s="1169" t="s">
        <v>11596</v>
      </c>
      <c r="D390" s="651" t="s">
        <v>12759</v>
      </c>
    </row>
    <row r="391" spans="1:4">
      <c r="A391" s="652">
        <v>39214</v>
      </c>
      <c r="B391" s="653" t="s">
        <v>2814</v>
      </c>
      <c r="C391" s="652" t="s">
        <v>11596</v>
      </c>
      <c r="D391" s="654" t="s">
        <v>12760</v>
      </c>
    </row>
    <row r="392" spans="1:4">
      <c r="A392" s="1169">
        <v>39213</v>
      </c>
      <c r="B392" s="1170" t="s">
        <v>2815</v>
      </c>
      <c r="C392" s="1169" t="s">
        <v>11596</v>
      </c>
      <c r="D392" s="651" t="s">
        <v>12761</v>
      </c>
    </row>
    <row r="393" spans="1:4">
      <c r="A393" s="652">
        <v>39209</v>
      </c>
      <c r="B393" s="653" t="s">
        <v>2816</v>
      </c>
      <c r="C393" s="652" t="s">
        <v>11596</v>
      </c>
      <c r="D393" s="654" t="s">
        <v>12762</v>
      </c>
    </row>
    <row r="394" spans="1:4">
      <c r="A394" s="1169">
        <v>39207</v>
      </c>
      <c r="B394" s="1170" t="s">
        <v>2817</v>
      </c>
      <c r="C394" s="1169" t="s">
        <v>11596</v>
      </c>
      <c r="D394" s="651" t="s">
        <v>12759</v>
      </c>
    </row>
    <row r="395" spans="1:4">
      <c r="A395" s="652">
        <v>39215</v>
      </c>
      <c r="B395" s="653" t="s">
        <v>2818</v>
      </c>
      <c r="C395" s="652" t="s">
        <v>11596</v>
      </c>
      <c r="D395" s="654" t="s">
        <v>12763</v>
      </c>
    </row>
    <row r="396" spans="1:4">
      <c r="A396" s="1169">
        <v>39216</v>
      </c>
      <c r="B396" s="1170" t="s">
        <v>2819</v>
      </c>
      <c r="C396" s="1169" t="s">
        <v>11596</v>
      </c>
      <c r="D396" s="651" t="s">
        <v>12528</v>
      </c>
    </row>
    <row r="397" spans="1:4">
      <c r="A397" s="652">
        <v>379</v>
      </c>
      <c r="B397" s="653" t="s">
        <v>2820</v>
      </c>
      <c r="C397" s="652" t="s">
        <v>11596</v>
      </c>
      <c r="D397" s="654" t="s">
        <v>12850</v>
      </c>
    </row>
    <row r="398" spans="1:4">
      <c r="A398" s="1169">
        <v>11267</v>
      </c>
      <c r="B398" s="1170" t="s">
        <v>5343</v>
      </c>
      <c r="C398" s="1169" t="s">
        <v>11596</v>
      </c>
      <c r="D398" s="651" t="s">
        <v>13938</v>
      </c>
    </row>
    <row r="399" spans="1:4">
      <c r="A399" s="652">
        <v>41901</v>
      </c>
      <c r="B399" s="653" t="s">
        <v>6020</v>
      </c>
      <c r="C399" s="652" t="s">
        <v>11601</v>
      </c>
      <c r="D399" s="654" t="s">
        <v>16454</v>
      </c>
    </row>
    <row r="400" spans="1:4">
      <c r="A400" s="1169">
        <v>510</v>
      </c>
      <c r="B400" s="1170" t="s">
        <v>912</v>
      </c>
      <c r="C400" s="1169" t="s">
        <v>11601</v>
      </c>
      <c r="D400" s="651" t="s">
        <v>13840</v>
      </c>
    </row>
    <row r="401" spans="1:4">
      <c r="A401" s="652">
        <v>516</v>
      </c>
      <c r="B401" s="653" t="s">
        <v>913</v>
      </c>
      <c r="C401" s="652" t="s">
        <v>11601</v>
      </c>
      <c r="D401" s="654" t="s">
        <v>14487</v>
      </c>
    </row>
    <row r="402" spans="1:4">
      <c r="A402" s="1169">
        <v>509</v>
      </c>
      <c r="B402" s="1170" t="s">
        <v>914</v>
      </c>
      <c r="C402" s="1169" t="s">
        <v>11601</v>
      </c>
      <c r="D402" s="651" t="s">
        <v>15522</v>
      </c>
    </row>
    <row r="403" spans="1:4">
      <c r="A403" s="652">
        <v>40331</v>
      </c>
      <c r="B403" s="653" t="s">
        <v>6980</v>
      </c>
      <c r="C403" s="652" t="s">
        <v>11595</v>
      </c>
      <c r="D403" s="654" t="s">
        <v>12767</v>
      </c>
    </row>
    <row r="404" spans="1:4">
      <c r="A404" s="1169">
        <v>40930</v>
      </c>
      <c r="B404" s="1170" t="s">
        <v>6981</v>
      </c>
      <c r="C404" s="1169" t="s">
        <v>11605</v>
      </c>
      <c r="D404" s="651" t="s">
        <v>12768</v>
      </c>
    </row>
    <row r="405" spans="1:4">
      <c r="A405" s="652">
        <v>11761</v>
      </c>
      <c r="B405" s="653" t="s">
        <v>2821</v>
      </c>
      <c r="C405" s="652" t="s">
        <v>11596</v>
      </c>
      <c r="D405" s="654" t="s">
        <v>12769</v>
      </c>
    </row>
    <row r="406" spans="1:4">
      <c r="A406" s="1169">
        <v>377</v>
      </c>
      <c r="B406" s="1170" t="s">
        <v>915</v>
      </c>
      <c r="C406" s="1169" t="s">
        <v>11596</v>
      </c>
      <c r="D406" s="651" t="s">
        <v>12770</v>
      </c>
    </row>
    <row r="407" spans="1:4">
      <c r="A407" s="652">
        <v>7588</v>
      </c>
      <c r="B407" s="653" t="s">
        <v>2822</v>
      </c>
      <c r="C407" s="652" t="s">
        <v>11596</v>
      </c>
      <c r="D407" s="654" t="s">
        <v>16455</v>
      </c>
    </row>
    <row r="408" spans="1:4">
      <c r="A408" s="1169">
        <v>34392</v>
      </c>
      <c r="B408" s="1170" t="s">
        <v>5344</v>
      </c>
      <c r="C408" s="1169" t="s">
        <v>11595</v>
      </c>
      <c r="D408" s="651" t="s">
        <v>12622</v>
      </c>
    </row>
    <row r="409" spans="1:4">
      <c r="A409" s="652">
        <v>40908</v>
      </c>
      <c r="B409" s="653" t="s">
        <v>5078</v>
      </c>
      <c r="C409" s="652" t="s">
        <v>11605</v>
      </c>
      <c r="D409" s="654" t="s">
        <v>12623</v>
      </c>
    </row>
    <row r="410" spans="1:4">
      <c r="A410" s="1169">
        <v>34551</v>
      </c>
      <c r="B410" s="1170" t="s">
        <v>916</v>
      </c>
      <c r="C410" s="1169" t="s">
        <v>11595</v>
      </c>
      <c r="D410" s="651" t="s">
        <v>12772</v>
      </c>
    </row>
    <row r="411" spans="1:4">
      <c r="A411" s="652">
        <v>41078</v>
      </c>
      <c r="B411" s="653" t="s">
        <v>5079</v>
      </c>
      <c r="C411" s="652" t="s">
        <v>11605</v>
      </c>
      <c r="D411" s="654" t="s">
        <v>12773</v>
      </c>
    </row>
    <row r="412" spans="1:4">
      <c r="A412" s="1169">
        <v>6117</v>
      </c>
      <c r="B412" s="1170" t="s">
        <v>6455</v>
      </c>
      <c r="C412" s="1169" t="s">
        <v>11595</v>
      </c>
      <c r="D412" s="651" t="s">
        <v>12622</v>
      </c>
    </row>
    <row r="413" spans="1:4">
      <c r="A413" s="652">
        <v>2359</v>
      </c>
      <c r="B413" s="653" t="s">
        <v>6168</v>
      </c>
      <c r="C413" s="652" t="s">
        <v>11595</v>
      </c>
      <c r="D413" s="654" t="s">
        <v>13639</v>
      </c>
    </row>
    <row r="414" spans="1:4">
      <c r="A414" s="1169">
        <v>246</v>
      </c>
      <c r="B414" s="1170" t="s">
        <v>917</v>
      </c>
      <c r="C414" s="1169" t="s">
        <v>11595</v>
      </c>
      <c r="D414" s="651" t="s">
        <v>12624</v>
      </c>
    </row>
    <row r="415" spans="1:4">
      <c r="A415" s="652">
        <v>40927</v>
      </c>
      <c r="B415" s="653" t="s">
        <v>5080</v>
      </c>
      <c r="C415" s="652" t="s">
        <v>11605</v>
      </c>
      <c r="D415" s="654" t="s">
        <v>12775</v>
      </c>
    </row>
    <row r="416" spans="1:4">
      <c r="A416" s="1169">
        <v>2350</v>
      </c>
      <c r="B416" s="1170" t="s">
        <v>918</v>
      </c>
      <c r="C416" s="1169" t="s">
        <v>11595</v>
      </c>
      <c r="D416" s="651" t="s">
        <v>12776</v>
      </c>
    </row>
    <row r="417" spans="1:4">
      <c r="A417" s="652">
        <v>40812</v>
      </c>
      <c r="B417" s="653" t="s">
        <v>2823</v>
      </c>
      <c r="C417" s="652" t="s">
        <v>11605</v>
      </c>
      <c r="D417" s="654" t="s">
        <v>12777</v>
      </c>
    </row>
    <row r="418" spans="1:4">
      <c r="A418" s="1169">
        <v>245</v>
      </c>
      <c r="B418" s="1170" t="s">
        <v>5081</v>
      </c>
      <c r="C418" s="1169" t="s">
        <v>11595</v>
      </c>
      <c r="D418" s="651" t="s">
        <v>12778</v>
      </c>
    </row>
    <row r="419" spans="1:4">
      <c r="A419" s="652">
        <v>41090</v>
      </c>
      <c r="B419" s="653" t="s">
        <v>5082</v>
      </c>
      <c r="C419" s="652" t="s">
        <v>11605</v>
      </c>
      <c r="D419" s="654" t="s">
        <v>12779</v>
      </c>
    </row>
    <row r="420" spans="1:4">
      <c r="A420" s="1169">
        <v>251</v>
      </c>
      <c r="B420" s="1170" t="s">
        <v>919</v>
      </c>
      <c r="C420" s="1169" t="s">
        <v>11595</v>
      </c>
      <c r="D420" s="651" t="s">
        <v>12780</v>
      </c>
    </row>
    <row r="421" spans="1:4">
      <c r="A421" s="652">
        <v>40975</v>
      </c>
      <c r="B421" s="653" t="s">
        <v>5083</v>
      </c>
      <c r="C421" s="652" t="s">
        <v>11605</v>
      </c>
      <c r="D421" s="654" t="s">
        <v>12781</v>
      </c>
    </row>
    <row r="422" spans="1:4">
      <c r="A422" s="1169">
        <v>41072</v>
      </c>
      <c r="B422" s="1170" t="s">
        <v>5084</v>
      </c>
      <c r="C422" s="1169" t="s">
        <v>11605</v>
      </c>
      <c r="D422" s="651" t="s">
        <v>12782</v>
      </c>
    </row>
    <row r="423" spans="1:4">
      <c r="A423" s="652">
        <v>6121</v>
      </c>
      <c r="B423" s="653" t="s">
        <v>920</v>
      </c>
      <c r="C423" s="652" t="s">
        <v>11595</v>
      </c>
      <c r="D423" s="654" t="s">
        <v>12783</v>
      </c>
    </row>
    <row r="424" spans="1:4">
      <c r="A424" s="1169">
        <v>41071</v>
      </c>
      <c r="B424" s="1170" t="s">
        <v>5085</v>
      </c>
      <c r="C424" s="1169" t="s">
        <v>11605</v>
      </c>
      <c r="D424" s="651" t="s">
        <v>12784</v>
      </c>
    </row>
    <row r="425" spans="1:4">
      <c r="A425" s="652">
        <v>244</v>
      </c>
      <c r="B425" s="653" t="s">
        <v>921</v>
      </c>
      <c r="C425" s="652" t="s">
        <v>11595</v>
      </c>
      <c r="D425" s="654" t="s">
        <v>12622</v>
      </c>
    </row>
    <row r="426" spans="1:4">
      <c r="A426" s="1169">
        <v>41093</v>
      </c>
      <c r="B426" s="1170" t="s">
        <v>5086</v>
      </c>
      <c r="C426" s="1169" t="s">
        <v>11605</v>
      </c>
      <c r="D426" s="651" t="s">
        <v>12623</v>
      </c>
    </row>
    <row r="427" spans="1:4">
      <c r="A427" s="652">
        <v>532</v>
      </c>
      <c r="B427" s="653" t="s">
        <v>922</v>
      </c>
      <c r="C427" s="652" t="s">
        <v>11595</v>
      </c>
      <c r="D427" s="654" t="s">
        <v>12785</v>
      </c>
    </row>
    <row r="428" spans="1:4">
      <c r="A428" s="1169">
        <v>40931</v>
      </c>
      <c r="B428" s="1170" t="s">
        <v>5087</v>
      </c>
      <c r="C428" s="1169" t="s">
        <v>11605</v>
      </c>
      <c r="D428" s="651" t="s">
        <v>12786</v>
      </c>
    </row>
    <row r="429" spans="1:4">
      <c r="A429" s="652">
        <v>36150</v>
      </c>
      <c r="B429" s="653" t="s">
        <v>2824</v>
      </c>
      <c r="C429" s="652" t="s">
        <v>11596</v>
      </c>
      <c r="D429" s="654" t="s">
        <v>12787</v>
      </c>
    </row>
    <row r="430" spans="1:4">
      <c r="A430" s="1169">
        <v>41069</v>
      </c>
      <c r="B430" s="1170" t="s">
        <v>5088</v>
      </c>
      <c r="C430" s="1169" t="s">
        <v>11605</v>
      </c>
      <c r="D430" s="651" t="s">
        <v>12788</v>
      </c>
    </row>
    <row r="431" spans="1:4">
      <c r="A431" s="652">
        <v>4760</v>
      </c>
      <c r="B431" s="653" t="s">
        <v>6456</v>
      </c>
      <c r="C431" s="652" t="s">
        <v>11595</v>
      </c>
      <c r="D431" s="654" t="s">
        <v>12789</v>
      </c>
    </row>
    <row r="432" spans="1:4">
      <c r="A432" s="1169">
        <v>10422</v>
      </c>
      <c r="B432" s="1170" t="s">
        <v>923</v>
      </c>
      <c r="C432" s="1169" t="s">
        <v>11596</v>
      </c>
      <c r="D432" s="651" t="s">
        <v>12790</v>
      </c>
    </row>
    <row r="433" spans="1:4">
      <c r="A433" s="652">
        <v>10420</v>
      </c>
      <c r="B433" s="653" t="s">
        <v>924</v>
      </c>
      <c r="C433" s="652" t="s">
        <v>11596</v>
      </c>
      <c r="D433" s="654" t="s">
        <v>12791</v>
      </c>
    </row>
    <row r="434" spans="1:4">
      <c r="A434" s="1169">
        <v>10421</v>
      </c>
      <c r="B434" s="1170" t="s">
        <v>925</v>
      </c>
      <c r="C434" s="1169" t="s">
        <v>11596</v>
      </c>
      <c r="D434" s="651" t="s">
        <v>12792</v>
      </c>
    </row>
    <row r="435" spans="1:4">
      <c r="A435" s="652">
        <v>36519</v>
      </c>
      <c r="B435" s="653" t="s">
        <v>2825</v>
      </c>
      <c r="C435" s="652" t="s">
        <v>11596</v>
      </c>
      <c r="D435" s="654" t="s">
        <v>12793</v>
      </c>
    </row>
    <row r="436" spans="1:4">
      <c r="A436" s="1169">
        <v>36520</v>
      </c>
      <c r="B436" s="1170" t="s">
        <v>2826</v>
      </c>
      <c r="C436" s="1169" t="s">
        <v>11596</v>
      </c>
      <c r="D436" s="651" t="s">
        <v>12794</v>
      </c>
    </row>
    <row r="437" spans="1:4">
      <c r="A437" s="652">
        <v>11784</v>
      </c>
      <c r="B437" s="653" t="s">
        <v>926</v>
      </c>
      <c r="C437" s="652" t="s">
        <v>11596</v>
      </c>
      <c r="D437" s="654" t="s">
        <v>12795</v>
      </c>
    </row>
    <row r="438" spans="1:4">
      <c r="A438" s="1169">
        <v>10</v>
      </c>
      <c r="B438" s="1170" t="s">
        <v>927</v>
      </c>
      <c r="C438" s="1169" t="s">
        <v>11596</v>
      </c>
      <c r="D438" s="651" t="s">
        <v>15750</v>
      </c>
    </row>
    <row r="439" spans="1:4">
      <c r="A439" s="652">
        <v>4815</v>
      </c>
      <c r="B439" s="653" t="s">
        <v>928</v>
      </c>
      <c r="C439" s="652" t="s">
        <v>11596</v>
      </c>
      <c r="D439" s="654" t="s">
        <v>12797</v>
      </c>
    </row>
    <row r="440" spans="1:4">
      <c r="A440" s="1169">
        <v>541</v>
      </c>
      <c r="B440" s="1170" t="s">
        <v>929</v>
      </c>
      <c r="C440" s="1169" t="s">
        <v>11596</v>
      </c>
      <c r="D440" s="651" t="s">
        <v>12804</v>
      </c>
    </row>
    <row r="441" spans="1:4">
      <c r="A441" s="652">
        <v>542</v>
      </c>
      <c r="B441" s="653" t="s">
        <v>930</v>
      </c>
      <c r="C441" s="652" t="s">
        <v>11596</v>
      </c>
      <c r="D441" s="654" t="s">
        <v>12805</v>
      </c>
    </row>
    <row r="442" spans="1:4">
      <c r="A442" s="1169">
        <v>540</v>
      </c>
      <c r="B442" s="1170" t="s">
        <v>931</v>
      </c>
      <c r="C442" s="1169" t="s">
        <v>11596</v>
      </c>
      <c r="D442" s="651" t="s">
        <v>12806</v>
      </c>
    </row>
    <row r="443" spans="1:4" ht="30">
      <c r="A443" s="652">
        <v>38364</v>
      </c>
      <c r="B443" s="653" t="s">
        <v>6790</v>
      </c>
      <c r="C443" s="652" t="s">
        <v>11596</v>
      </c>
      <c r="D443" s="654" t="s">
        <v>16456</v>
      </c>
    </row>
    <row r="444" spans="1:4">
      <c r="A444" s="1169">
        <v>11692</v>
      </c>
      <c r="B444" s="1170" t="s">
        <v>2827</v>
      </c>
      <c r="C444" s="1169" t="s">
        <v>11599</v>
      </c>
      <c r="D444" s="651" t="s">
        <v>16457</v>
      </c>
    </row>
    <row r="445" spans="1:4" ht="30">
      <c r="A445" s="652">
        <v>1746</v>
      </c>
      <c r="B445" s="653" t="s">
        <v>16458</v>
      </c>
      <c r="C445" s="652" t="s">
        <v>11596</v>
      </c>
      <c r="D445" s="654" t="s">
        <v>12798</v>
      </c>
    </row>
    <row r="446" spans="1:4" ht="30">
      <c r="A446" s="1169">
        <v>1748</v>
      </c>
      <c r="B446" s="1170" t="s">
        <v>16459</v>
      </c>
      <c r="C446" s="1169" t="s">
        <v>11596</v>
      </c>
      <c r="D446" s="651" t="s">
        <v>12799</v>
      </c>
    </row>
    <row r="447" spans="1:4" ht="30">
      <c r="A447" s="652">
        <v>1749</v>
      </c>
      <c r="B447" s="653" t="s">
        <v>16460</v>
      </c>
      <c r="C447" s="652" t="s">
        <v>11596</v>
      </c>
      <c r="D447" s="654" t="s">
        <v>12800</v>
      </c>
    </row>
    <row r="448" spans="1:4" ht="30">
      <c r="A448" s="1169">
        <v>37412</v>
      </c>
      <c r="B448" s="1170" t="s">
        <v>16461</v>
      </c>
      <c r="C448" s="1169" t="s">
        <v>11596</v>
      </c>
      <c r="D448" s="651" t="s">
        <v>12801</v>
      </c>
    </row>
    <row r="449" spans="1:4">
      <c r="A449" s="652">
        <v>1745</v>
      </c>
      <c r="B449" s="653" t="s">
        <v>16462</v>
      </c>
      <c r="C449" s="652" t="s">
        <v>11596</v>
      </c>
      <c r="D449" s="654" t="s">
        <v>12802</v>
      </c>
    </row>
    <row r="450" spans="1:4">
      <c r="A450" s="1169">
        <v>1750</v>
      </c>
      <c r="B450" s="1170" t="s">
        <v>16463</v>
      </c>
      <c r="C450" s="1169" t="s">
        <v>11596</v>
      </c>
      <c r="D450" s="651" t="s">
        <v>12803</v>
      </c>
    </row>
    <row r="451" spans="1:4">
      <c r="A451" s="652">
        <v>11687</v>
      </c>
      <c r="B451" s="653" t="s">
        <v>932</v>
      </c>
      <c r="C451" s="652" t="s">
        <v>11600</v>
      </c>
      <c r="D451" s="654" t="s">
        <v>12807</v>
      </c>
    </row>
    <row r="452" spans="1:4">
      <c r="A452" s="1169">
        <v>11689</v>
      </c>
      <c r="B452" s="1170" t="s">
        <v>933</v>
      </c>
      <c r="C452" s="1169" t="s">
        <v>11600</v>
      </c>
      <c r="D452" s="651" t="s">
        <v>12808</v>
      </c>
    </row>
    <row r="453" spans="1:4">
      <c r="A453" s="652">
        <v>11693</v>
      </c>
      <c r="B453" s="653" t="s">
        <v>934</v>
      </c>
      <c r="C453" s="652" t="s">
        <v>11599</v>
      </c>
      <c r="D453" s="654" t="s">
        <v>12809</v>
      </c>
    </row>
    <row r="454" spans="1:4">
      <c r="A454" s="1169">
        <v>36215</v>
      </c>
      <c r="B454" s="1170" t="s">
        <v>2828</v>
      </c>
      <c r="C454" s="1169" t="s">
        <v>11596</v>
      </c>
      <c r="D454" s="651" t="s">
        <v>12810</v>
      </c>
    </row>
    <row r="455" spans="1:4">
      <c r="A455" s="652">
        <v>38381</v>
      </c>
      <c r="B455" s="653" t="s">
        <v>6021</v>
      </c>
      <c r="C455" s="652" t="s">
        <v>11596</v>
      </c>
      <c r="D455" s="654" t="s">
        <v>12811</v>
      </c>
    </row>
    <row r="456" spans="1:4">
      <c r="A456" s="1169">
        <v>39621</v>
      </c>
      <c r="B456" s="1170" t="s">
        <v>2829</v>
      </c>
      <c r="C456" s="1169" t="s">
        <v>11606</v>
      </c>
      <c r="D456" s="651" t="s">
        <v>16464</v>
      </c>
    </row>
    <row r="457" spans="1:4">
      <c r="A457" s="652">
        <v>39624</v>
      </c>
      <c r="B457" s="653" t="s">
        <v>2830</v>
      </c>
      <c r="C457" s="652" t="s">
        <v>11606</v>
      </c>
      <c r="D457" s="654" t="s">
        <v>16465</v>
      </c>
    </row>
    <row r="458" spans="1:4">
      <c r="A458" s="1169">
        <v>39615</v>
      </c>
      <c r="B458" s="1170" t="s">
        <v>2831</v>
      </c>
      <c r="C458" s="1169" t="s">
        <v>11596</v>
      </c>
      <c r="D458" s="651" t="s">
        <v>16466</v>
      </c>
    </row>
    <row r="459" spans="1:4">
      <c r="A459" s="652">
        <v>39620</v>
      </c>
      <c r="B459" s="653" t="s">
        <v>2832</v>
      </c>
      <c r="C459" s="652" t="s">
        <v>11596</v>
      </c>
      <c r="D459" s="654" t="s">
        <v>16467</v>
      </c>
    </row>
    <row r="460" spans="1:4">
      <c r="A460" s="1169">
        <v>39623</v>
      </c>
      <c r="B460" s="1170" t="s">
        <v>2833</v>
      </c>
      <c r="C460" s="1169" t="s">
        <v>11596</v>
      </c>
      <c r="D460" s="651" t="s">
        <v>16468</v>
      </c>
    </row>
    <row r="461" spans="1:4">
      <c r="A461" s="652">
        <v>36214</v>
      </c>
      <c r="B461" s="653" t="s">
        <v>935</v>
      </c>
      <c r="C461" s="652" t="s">
        <v>11596</v>
      </c>
      <c r="D461" s="654" t="s">
        <v>12812</v>
      </c>
    </row>
    <row r="462" spans="1:4">
      <c r="A462" s="1169">
        <v>36207</v>
      </c>
      <c r="B462" s="1170" t="s">
        <v>2834</v>
      </c>
      <c r="C462" s="1169" t="s">
        <v>11596</v>
      </c>
      <c r="D462" s="651" t="s">
        <v>12813</v>
      </c>
    </row>
    <row r="463" spans="1:4">
      <c r="A463" s="652">
        <v>36209</v>
      </c>
      <c r="B463" s="653" t="s">
        <v>2835</v>
      </c>
      <c r="C463" s="652" t="s">
        <v>11596</v>
      </c>
      <c r="D463" s="654" t="s">
        <v>12814</v>
      </c>
    </row>
    <row r="464" spans="1:4">
      <c r="A464" s="1169">
        <v>36210</v>
      </c>
      <c r="B464" s="1170" t="s">
        <v>936</v>
      </c>
      <c r="C464" s="1169" t="s">
        <v>11596</v>
      </c>
      <c r="D464" s="651" t="s">
        <v>12815</v>
      </c>
    </row>
    <row r="465" spans="1:4">
      <c r="A465" s="652">
        <v>36212</v>
      </c>
      <c r="B465" s="653" t="s">
        <v>5345</v>
      </c>
      <c r="C465" s="652" t="s">
        <v>11596</v>
      </c>
      <c r="D465" s="654" t="s">
        <v>12816</v>
      </c>
    </row>
    <row r="466" spans="1:4">
      <c r="A466" s="1169">
        <v>36211</v>
      </c>
      <c r="B466" s="1170" t="s">
        <v>6457</v>
      </c>
      <c r="C466" s="1169" t="s">
        <v>11596</v>
      </c>
      <c r="D466" s="651" t="s">
        <v>12817</v>
      </c>
    </row>
    <row r="467" spans="1:4">
      <c r="A467" s="652">
        <v>36204</v>
      </c>
      <c r="B467" s="653" t="s">
        <v>937</v>
      </c>
      <c r="C467" s="652" t="s">
        <v>11596</v>
      </c>
      <c r="D467" s="654" t="s">
        <v>12818</v>
      </c>
    </row>
    <row r="468" spans="1:4">
      <c r="A468" s="1169">
        <v>36205</v>
      </c>
      <c r="B468" s="1170" t="s">
        <v>938</v>
      </c>
      <c r="C468" s="1169" t="s">
        <v>11596</v>
      </c>
      <c r="D468" s="651" t="s">
        <v>12819</v>
      </c>
    </row>
    <row r="469" spans="1:4">
      <c r="A469" s="652">
        <v>36081</v>
      </c>
      <c r="B469" s="653" t="s">
        <v>939</v>
      </c>
      <c r="C469" s="652" t="s">
        <v>11596</v>
      </c>
      <c r="D469" s="654" t="s">
        <v>12820</v>
      </c>
    </row>
    <row r="470" spans="1:4">
      <c r="A470" s="1169">
        <v>36206</v>
      </c>
      <c r="B470" s="1170" t="s">
        <v>940</v>
      </c>
      <c r="C470" s="1169" t="s">
        <v>11596</v>
      </c>
      <c r="D470" s="651" t="s">
        <v>12821</v>
      </c>
    </row>
    <row r="471" spans="1:4">
      <c r="A471" s="652">
        <v>36218</v>
      </c>
      <c r="B471" s="653" t="s">
        <v>941</v>
      </c>
      <c r="C471" s="652" t="s">
        <v>11596</v>
      </c>
      <c r="D471" s="654" t="s">
        <v>12822</v>
      </c>
    </row>
    <row r="472" spans="1:4">
      <c r="A472" s="1169">
        <v>36220</v>
      </c>
      <c r="B472" s="1170" t="s">
        <v>942</v>
      </c>
      <c r="C472" s="1169" t="s">
        <v>11596</v>
      </c>
      <c r="D472" s="651" t="s">
        <v>12823</v>
      </c>
    </row>
    <row r="473" spans="1:4">
      <c r="A473" s="652">
        <v>36080</v>
      </c>
      <c r="B473" s="653" t="s">
        <v>943</v>
      </c>
      <c r="C473" s="652" t="s">
        <v>11596</v>
      </c>
      <c r="D473" s="654" t="s">
        <v>12824</v>
      </c>
    </row>
    <row r="474" spans="1:4">
      <c r="A474" s="1169">
        <v>36223</v>
      </c>
      <c r="B474" s="1170" t="s">
        <v>944</v>
      </c>
      <c r="C474" s="1169" t="s">
        <v>11596</v>
      </c>
      <c r="D474" s="651" t="s">
        <v>12825</v>
      </c>
    </row>
    <row r="475" spans="1:4">
      <c r="A475" s="652">
        <v>546</v>
      </c>
      <c r="B475" s="653" t="s">
        <v>6458</v>
      </c>
      <c r="C475" s="652" t="s">
        <v>11601</v>
      </c>
      <c r="D475" s="654" t="s">
        <v>12826</v>
      </c>
    </row>
    <row r="476" spans="1:4">
      <c r="A476" s="1169">
        <v>557</v>
      </c>
      <c r="B476" s="1170" t="s">
        <v>2836</v>
      </c>
      <c r="C476" s="1169" t="s">
        <v>11600</v>
      </c>
      <c r="D476" s="651" t="s">
        <v>12827</v>
      </c>
    </row>
    <row r="477" spans="1:4">
      <c r="A477" s="652">
        <v>552</v>
      </c>
      <c r="B477" s="653" t="s">
        <v>2837</v>
      </c>
      <c r="C477" s="652" t="s">
        <v>11600</v>
      </c>
      <c r="D477" s="654" t="s">
        <v>12828</v>
      </c>
    </row>
    <row r="478" spans="1:4">
      <c r="A478" s="1169">
        <v>555</v>
      </c>
      <c r="B478" s="1170" t="s">
        <v>2838</v>
      </c>
      <c r="C478" s="1169" t="s">
        <v>11600</v>
      </c>
      <c r="D478" s="651" t="s">
        <v>12829</v>
      </c>
    </row>
    <row r="479" spans="1:4">
      <c r="A479" s="652">
        <v>565</v>
      </c>
      <c r="B479" s="653" t="s">
        <v>2839</v>
      </c>
      <c r="C479" s="652" t="s">
        <v>11600</v>
      </c>
      <c r="D479" s="654" t="s">
        <v>12830</v>
      </c>
    </row>
    <row r="480" spans="1:4">
      <c r="A480" s="1169">
        <v>549</v>
      </c>
      <c r="B480" s="1170" t="s">
        <v>2840</v>
      </c>
      <c r="C480" s="1169" t="s">
        <v>11600</v>
      </c>
      <c r="D480" s="651" t="s">
        <v>12831</v>
      </c>
    </row>
    <row r="481" spans="1:4">
      <c r="A481" s="652">
        <v>559</v>
      </c>
      <c r="B481" s="653" t="s">
        <v>2841</v>
      </c>
      <c r="C481" s="652" t="s">
        <v>11600</v>
      </c>
      <c r="D481" s="654" t="s">
        <v>12832</v>
      </c>
    </row>
    <row r="482" spans="1:4">
      <c r="A482" s="1169">
        <v>551</v>
      </c>
      <c r="B482" s="1170" t="s">
        <v>2842</v>
      </c>
      <c r="C482" s="1169" t="s">
        <v>11600</v>
      </c>
      <c r="D482" s="651" t="s">
        <v>12833</v>
      </c>
    </row>
    <row r="483" spans="1:4">
      <c r="A483" s="652">
        <v>547</v>
      </c>
      <c r="B483" s="653" t="s">
        <v>2843</v>
      </c>
      <c r="C483" s="652" t="s">
        <v>11600</v>
      </c>
      <c r="D483" s="654" t="s">
        <v>12834</v>
      </c>
    </row>
    <row r="484" spans="1:4">
      <c r="A484" s="1169">
        <v>560</v>
      </c>
      <c r="B484" s="1170" t="s">
        <v>2844</v>
      </c>
      <c r="C484" s="1169" t="s">
        <v>11600</v>
      </c>
      <c r="D484" s="651" t="s">
        <v>12835</v>
      </c>
    </row>
    <row r="485" spans="1:4">
      <c r="A485" s="652">
        <v>566</v>
      </c>
      <c r="B485" s="653" t="s">
        <v>2845</v>
      </c>
      <c r="C485" s="652" t="s">
        <v>11600</v>
      </c>
      <c r="D485" s="654" t="s">
        <v>12836</v>
      </c>
    </row>
    <row r="486" spans="1:4">
      <c r="A486" s="1169">
        <v>563</v>
      </c>
      <c r="B486" s="1170" t="s">
        <v>2846</v>
      </c>
      <c r="C486" s="1169" t="s">
        <v>11600</v>
      </c>
      <c r="D486" s="651" t="s">
        <v>12837</v>
      </c>
    </row>
    <row r="487" spans="1:4">
      <c r="A487" s="652">
        <v>581</v>
      </c>
      <c r="B487" s="653" t="s">
        <v>945</v>
      </c>
      <c r="C487" s="652" t="s">
        <v>11599</v>
      </c>
      <c r="D487" s="654" t="s">
        <v>12838</v>
      </c>
    </row>
    <row r="488" spans="1:4">
      <c r="A488" s="1169">
        <v>38127</v>
      </c>
      <c r="B488" s="1170" t="s">
        <v>2847</v>
      </c>
      <c r="C488" s="1169" t="s">
        <v>11596</v>
      </c>
      <c r="D488" s="651" t="s">
        <v>12839</v>
      </c>
    </row>
    <row r="489" spans="1:4">
      <c r="A489" s="652">
        <v>38060</v>
      </c>
      <c r="B489" s="653" t="s">
        <v>2848</v>
      </c>
      <c r="C489" s="652" t="s">
        <v>11596</v>
      </c>
      <c r="D489" s="654" t="s">
        <v>15036</v>
      </c>
    </row>
    <row r="490" spans="1:4">
      <c r="A490" s="1169">
        <v>10956</v>
      </c>
      <c r="B490" s="1170" t="s">
        <v>2849</v>
      </c>
      <c r="C490" s="1169" t="s">
        <v>11596</v>
      </c>
      <c r="D490" s="651" t="s">
        <v>16469</v>
      </c>
    </row>
    <row r="491" spans="1:4">
      <c r="A491" s="652">
        <v>39380</v>
      </c>
      <c r="B491" s="653" t="s">
        <v>6791</v>
      </c>
      <c r="C491" s="652" t="s">
        <v>11596</v>
      </c>
      <c r="D491" s="654" t="s">
        <v>13413</v>
      </c>
    </row>
    <row r="492" spans="1:4">
      <c r="A492" s="1169">
        <v>13374</v>
      </c>
      <c r="B492" s="1170" t="s">
        <v>12842</v>
      </c>
      <c r="C492" s="1169" t="s">
        <v>11596</v>
      </c>
      <c r="D492" s="651" t="s">
        <v>16470</v>
      </c>
    </row>
    <row r="493" spans="1:4">
      <c r="A493" s="652">
        <v>37597</v>
      </c>
      <c r="B493" s="653" t="s">
        <v>946</v>
      </c>
      <c r="C493" s="652" t="s">
        <v>11596</v>
      </c>
      <c r="D493" s="654" t="s">
        <v>16471</v>
      </c>
    </row>
    <row r="494" spans="1:4" ht="30">
      <c r="A494" s="1169">
        <v>183</v>
      </c>
      <c r="B494" s="1170" t="s">
        <v>6169</v>
      </c>
      <c r="C494" s="1169" t="s">
        <v>11617</v>
      </c>
      <c r="D494" s="651" t="s">
        <v>16472</v>
      </c>
    </row>
    <row r="495" spans="1:4" ht="30">
      <c r="A495" s="652">
        <v>184</v>
      </c>
      <c r="B495" s="653" t="s">
        <v>6170</v>
      </c>
      <c r="C495" s="652" t="s">
        <v>11617</v>
      </c>
      <c r="D495" s="654" t="s">
        <v>16473</v>
      </c>
    </row>
    <row r="496" spans="1:4" ht="30">
      <c r="A496" s="1169">
        <v>195</v>
      </c>
      <c r="B496" s="1170" t="s">
        <v>11618</v>
      </c>
      <c r="C496" s="1169" t="s">
        <v>11617</v>
      </c>
      <c r="D496" s="651" t="s">
        <v>16474</v>
      </c>
    </row>
    <row r="497" spans="1:4" ht="30">
      <c r="A497" s="652">
        <v>194</v>
      </c>
      <c r="B497" s="653" t="s">
        <v>6171</v>
      </c>
      <c r="C497" s="652" t="s">
        <v>11617</v>
      </c>
      <c r="D497" s="654" t="s">
        <v>16475</v>
      </c>
    </row>
    <row r="498" spans="1:4" ht="30">
      <c r="A498" s="1169">
        <v>20001</v>
      </c>
      <c r="B498" s="1170" t="s">
        <v>2850</v>
      </c>
      <c r="C498" s="1169" t="s">
        <v>11617</v>
      </c>
      <c r="D498" s="651" t="s">
        <v>16476</v>
      </c>
    </row>
    <row r="499" spans="1:4" ht="30">
      <c r="A499" s="652">
        <v>181</v>
      </c>
      <c r="B499" s="653" t="s">
        <v>6172</v>
      </c>
      <c r="C499" s="652" t="s">
        <v>11617</v>
      </c>
      <c r="D499" s="654" t="s">
        <v>16033</v>
      </c>
    </row>
    <row r="500" spans="1:4" ht="30">
      <c r="A500" s="1169">
        <v>39837</v>
      </c>
      <c r="B500" s="1170" t="s">
        <v>6982</v>
      </c>
      <c r="C500" s="1169" t="s">
        <v>11617</v>
      </c>
      <c r="D500" s="651" t="s">
        <v>16477</v>
      </c>
    </row>
    <row r="501" spans="1:4" ht="30">
      <c r="A501" s="652">
        <v>10535</v>
      </c>
      <c r="B501" s="653" t="s">
        <v>2851</v>
      </c>
      <c r="C501" s="652" t="s">
        <v>11596</v>
      </c>
      <c r="D501" s="654" t="s">
        <v>16478</v>
      </c>
    </row>
    <row r="502" spans="1:4">
      <c r="A502" s="1169">
        <v>10537</v>
      </c>
      <c r="B502" s="1170" t="s">
        <v>2852</v>
      </c>
      <c r="C502" s="1169" t="s">
        <v>11596</v>
      </c>
      <c r="D502" s="651" t="s">
        <v>16479</v>
      </c>
    </row>
    <row r="503" spans="1:4">
      <c r="A503" s="652">
        <v>13891</v>
      </c>
      <c r="B503" s="653" t="s">
        <v>2853</v>
      </c>
      <c r="C503" s="652" t="s">
        <v>11596</v>
      </c>
      <c r="D503" s="654" t="s">
        <v>16480</v>
      </c>
    </row>
    <row r="504" spans="1:4">
      <c r="A504" s="1169">
        <v>25975</v>
      </c>
      <c r="B504" s="1170" t="s">
        <v>2854</v>
      </c>
      <c r="C504" s="1169" t="s">
        <v>11596</v>
      </c>
      <c r="D504" s="651" t="s">
        <v>16481</v>
      </c>
    </row>
    <row r="505" spans="1:4" ht="30">
      <c r="A505" s="652">
        <v>36396</v>
      </c>
      <c r="B505" s="653" t="s">
        <v>2855</v>
      </c>
      <c r="C505" s="652" t="s">
        <v>11596</v>
      </c>
      <c r="D505" s="654" t="s">
        <v>16482</v>
      </c>
    </row>
    <row r="506" spans="1:4" ht="30">
      <c r="A506" s="1169">
        <v>36397</v>
      </c>
      <c r="B506" s="1170" t="s">
        <v>2856</v>
      </c>
      <c r="C506" s="1169" t="s">
        <v>11596</v>
      </c>
      <c r="D506" s="651" t="s">
        <v>16483</v>
      </c>
    </row>
    <row r="507" spans="1:4">
      <c r="A507" s="652">
        <v>36398</v>
      </c>
      <c r="B507" s="653" t="s">
        <v>2857</v>
      </c>
      <c r="C507" s="652" t="s">
        <v>11596</v>
      </c>
      <c r="D507" s="654" t="s">
        <v>16484</v>
      </c>
    </row>
    <row r="508" spans="1:4">
      <c r="A508" s="1169">
        <v>647</v>
      </c>
      <c r="B508" s="1170" t="s">
        <v>947</v>
      </c>
      <c r="C508" s="1169" t="s">
        <v>11595</v>
      </c>
      <c r="D508" s="651" t="s">
        <v>12846</v>
      </c>
    </row>
    <row r="509" spans="1:4">
      <c r="A509" s="652">
        <v>40920</v>
      </c>
      <c r="B509" s="653" t="s">
        <v>5089</v>
      </c>
      <c r="C509" s="652" t="s">
        <v>11605</v>
      </c>
      <c r="D509" s="654" t="s">
        <v>12847</v>
      </c>
    </row>
    <row r="510" spans="1:4">
      <c r="A510" s="1169">
        <v>7266</v>
      </c>
      <c r="B510" s="1170" t="s">
        <v>2858</v>
      </c>
      <c r="C510" s="1169" t="s">
        <v>11619</v>
      </c>
      <c r="D510" s="651" t="s">
        <v>16485</v>
      </c>
    </row>
    <row r="511" spans="1:4">
      <c r="A511" s="652">
        <v>7270</v>
      </c>
      <c r="B511" s="653" t="s">
        <v>2859</v>
      </c>
      <c r="C511" s="652" t="s">
        <v>11596</v>
      </c>
      <c r="D511" s="654" t="s">
        <v>15516</v>
      </c>
    </row>
    <row r="512" spans="1:4">
      <c r="A512" s="1169">
        <v>7269</v>
      </c>
      <c r="B512" s="1170" t="s">
        <v>2860</v>
      </c>
      <c r="C512" s="1169" t="s">
        <v>11596</v>
      </c>
      <c r="D512" s="651" t="s">
        <v>16245</v>
      </c>
    </row>
    <row r="513" spans="1:4">
      <c r="A513" s="652">
        <v>7271</v>
      </c>
      <c r="B513" s="653" t="s">
        <v>2861</v>
      </c>
      <c r="C513" s="652" t="s">
        <v>11596</v>
      </c>
      <c r="D513" s="654" t="s">
        <v>13799</v>
      </c>
    </row>
    <row r="514" spans="1:4">
      <c r="A514" s="1169">
        <v>7268</v>
      </c>
      <c r="B514" s="1170" t="s">
        <v>2862</v>
      </c>
      <c r="C514" s="1169" t="s">
        <v>11596</v>
      </c>
      <c r="D514" s="651" t="s">
        <v>13933</v>
      </c>
    </row>
    <row r="515" spans="1:4">
      <c r="A515" s="652">
        <v>7267</v>
      </c>
      <c r="B515" s="653" t="s">
        <v>2863</v>
      </c>
      <c r="C515" s="652" t="s">
        <v>11596</v>
      </c>
      <c r="D515" s="654" t="s">
        <v>16245</v>
      </c>
    </row>
    <row r="516" spans="1:4">
      <c r="A516" s="1169">
        <v>38783</v>
      </c>
      <c r="B516" s="1170" t="s">
        <v>2864</v>
      </c>
      <c r="C516" s="1169" t="s">
        <v>11596</v>
      </c>
      <c r="D516" s="651" t="s">
        <v>15038</v>
      </c>
    </row>
    <row r="517" spans="1:4">
      <c r="A517" s="652">
        <v>37593</v>
      </c>
      <c r="B517" s="653" t="s">
        <v>2865</v>
      </c>
      <c r="C517" s="652" t="s">
        <v>11596</v>
      </c>
      <c r="D517" s="654" t="s">
        <v>13041</v>
      </c>
    </row>
    <row r="518" spans="1:4">
      <c r="A518" s="1169">
        <v>37594</v>
      </c>
      <c r="B518" s="1170" t="s">
        <v>6173</v>
      </c>
      <c r="C518" s="1169" t="s">
        <v>11596</v>
      </c>
      <c r="D518" s="651" t="s">
        <v>12664</v>
      </c>
    </row>
    <row r="519" spans="1:4">
      <c r="A519" s="652">
        <v>37592</v>
      </c>
      <c r="B519" s="653" t="s">
        <v>2866</v>
      </c>
      <c r="C519" s="652" t="s">
        <v>11596</v>
      </c>
      <c r="D519" s="654" t="s">
        <v>14299</v>
      </c>
    </row>
    <row r="520" spans="1:4">
      <c r="A520" s="1169">
        <v>34556</v>
      </c>
      <c r="B520" s="1170" t="s">
        <v>2867</v>
      </c>
      <c r="C520" s="1169" t="s">
        <v>11596</v>
      </c>
      <c r="D520" s="651" t="s">
        <v>12730</v>
      </c>
    </row>
    <row r="521" spans="1:4">
      <c r="A521" s="652">
        <v>37873</v>
      </c>
      <c r="B521" s="653" t="s">
        <v>2868</v>
      </c>
      <c r="C521" s="652" t="s">
        <v>11596</v>
      </c>
      <c r="D521" s="654" t="s">
        <v>13137</v>
      </c>
    </row>
    <row r="522" spans="1:4">
      <c r="A522" s="1169">
        <v>34564</v>
      </c>
      <c r="B522" s="1170" t="s">
        <v>2869</v>
      </c>
      <c r="C522" s="1169" t="s">
        <v>11596</v>
      </c>
      <c r="D522" s="651" t="s">
        <v>13158</v>
      </c>
    </row>
    <row r="523" spans="1:4">
      <c r="A523" s="652">
        <v>34565</v>
      </c>
      <c r="B523" s="653" t="s">
        <v>2870</v>
      </c>
      <c r="C523" s="652" t="s">
        <v>11596</v>
      </c>
      <c r="D523" s="654" t="s">
        <v>15343</v>
      </c>
    </row>
    <row r="524" spans="1:4">
      <c r="A524" s="1169">
        <v>38590</v>
      </c>
      <c r="B524" s="1170" t="s">
        <v>2871</v>
      </c>
      <c r="C524" s="1169" t="s">
        <v>11596</v>
      </c>
      <c r="D524" s="651" t="s">
        <v>13620</v>
      </c>
    </row>
    <row r="525" spans="1:4">
      <c r="A525" s="652">
        <v>34566</v>
      </c>
      <c r="B525" s="653" t="s">
        <v>2872</v>
      </c>
      <c r="C525" s="652" t="s">
        <v>11596</v>
      </c>
      <c r="D525" s="654" t="s">
        <v>12994</v>
      </c>
    </row>
    <row r="526" spans="1:4">
      <c r="A526" s="1169">
        <v>34567</v>
      </c>
      <c r="B526" s="1170" t="s">
        <v>2873</v>
      </c>
      <c r="C526" s="1169" t="s">
        <v>11596</v>
      </c>
      <c r="D526" s="651" t="s">
        <v>15484</v>
      </c>
    </row>
    <row r="527" spans="1:4">
      <c r="A527" s="652">
        <v>38591</v>
      </c>
      <c r="B527" s="653" t="s">
        <v>2874</v>
      </c>
      <c r="C527" s="652" t="s">
        <v>11596</v>
      </c>
      <c r="D527" s="654" t="s">
        <v>13642</v>
      </c>
    </row>
    <row r="528" spans="1:4">
      <c r="A528" s="1169">
        <v>34568</v>
      </c>
      <c r="B528" s="1170" t="s">
        <v>2875</v>
      </c>
      <c r="C528" s="1169" t="s">
        <v>11596</v>
      </c>
      <c r="D528" s="651" t="s">
        <v>12498</v>
      </c>
    </row>
    <row r="529" spans="1:4">
      <c r="A529" s="652">
        <v>34569</v>
      </c>
      <c r="B529" s="653" t="s">
        <v>2876</v>
      </c>
      <c r="C529" s="652" t="s">
        <v>11596</v>
      </c>
      <c r="D529" s="654" t="s">
        <v>12558</v>
      </c>
    </row>
    <row r="530" spans="1:4">
      <c r="A530" s="1169">
        <v>34570</v>
      </c>
      <c r="B530" s="1170" t="s">
        <v>2877</v>
      </c>
      <c r="C530" s="1169" t="s">
        <v>11596</v>
      </c>
      <c r="D530" s="651" t="s">
        <v>16454</v>
      </c>
    </row>
    <row r="531" spans="1:4">
      <c r="A531" s="652">
        <v>25070</v>
      </c>
      <c r="B531" s="653" t="s">
        <v>2878</v>
      </c>
      <c r="C531" s="652" t="s">
        <v>11596</v>
      </c>
      <c r="D531" s="654" t="s">
        <v>13752</v>
      </c>
    </row>
    <row r="532" spans="1:4">
      <c r="A532" s="1169">
        <v>34571</v>
      </c>
      <c r="B532" s="1170" t="s">
        <v>2879</v>
      </c>
      <c r="C532" s="1169" t="s">
        <v>11596</v>
      </c>
      <c r="D532" s="651" t="s">
        <v>12863</v>
      </c>
    </row>
    <row r="533" spans="1:4">
      <c r="A533" s="652">
        <v>34573</v>
      </c>
      <c r="B533" s="653" t="s">
        <v>2880</v>
      </c>
      <c r="C533" s="652" t="s">
        <v>11596</v>
      </c>
      <c r="D533" s="654" t="s">
        <v>12492</v>
      </c>
    </row>
    <row r="534" spans="1:4">
      <c r="A534" s="1169">
        <v>37107</v>
      </c>
      <c r="B534" s="1170" t="s">
        <v>2881</v>
      </c>
      <c r="C534" s="1169" t="s">
        <v>11596</v>
      </c>
      <c r="D534" s="651" t="s">
        <v>15341</v>
      </c>
    </row>
    <row r="535" spans="1:4">
      <c r="A535" s="652">
        <v>34576</v>
      </c>
      <c r="B535" s="653" t="s">
        <v>2882</v>
      </c>
      <c r="C535" s="652" t="s">
        <v>11596</v>
      </c>
      <c r="D535" s="654" t="s">
        <v>14754</v>
      </c>
    </row>
    <row r="536" spans="1:4">
      <c r="A536" s="1169">
        <v>34577</v>
      </c>
      <c r="B536" s="1170" t="s">
        <v>2883</v>
      </c>
      <c r="C536" s="1169" t="s">
        <v>11596</v>
      </c>
      <c r="D536" s="651" t="s">
        <v>15341</v>
      </c>
    </row>
    <row r="537" spans="1:4">
      <c r="A537" s="652">
        <v>34578</v>
      </c>
      <c r="B537" s="653" t="s">
        <v>2884</v>
      </c>
      <c r="C537" s="652" t="s">
        <v>11596</v>
      </c>
      <c r="D537" s="654" t="s">
        <v>13896</v>
      </c>
    </row>
    <row r="538" spans="1:4">
      <c r="A538" s="1169">
        <v>34579</v>
      </c>
      <c r="B538" s="1170" t="s">
        <v>2885</v>
      </c>
      <c r="C538" s="1169" t="s">
        <v>11596</v>
      </c>
      <c r="D538" s="651" t="s">
        <v>15639</v>
      </c>
    </row>
    <row r="539" spans="1:4">
      <c r="A539" s="652">
        <v>25067</v>
      </c>
      <c r="B539" s="653" t="s">
        <v>2886</v>
      </c>
      <c r="C539" s="652" t="s">
        <v>11596</v>
      </c>
      <c r="D539" s="654" t="s">
        <v>13158</v>
      </c>
    </row>
    <row r="540" spans="1:4">
      <c r="A540" s="1169">
        <v>34580</v>
      </c>
      <c r="B540" s="1170" t="s">
        <v>2887</v>
      </c>
      <c r="C540" s="1169" t="s">
        <v>11596</v>
      </c>
      <c r="D540" s="651" t="s">
        <v>13735</v>
      </c>
    </row>
    <row r="541" spans="1:4">
      <c r="A541" s="652">
        <v>25071</v>
      </c>
      <c r="B541" s="653" t="s">
        <v>2888</v>
      </c>
      <c r="C541" s="652" t="s">
        <v>11596</v>
      </c>
      <c r="D541" s="654" t="s">
        <v>13793</v>
      </c>
    </row>
    <row r="542" spans="1:4">
      <c r="A542" s="1169">
        <v>38395</v>
      </c>
      <c r="B542" s="1170" t="s">
        <v>6022</v>
      </c>
      <c r="C542" s="1169" t="s">
        <v>11596</v>
      </c>
      <c r="D542" s="651" t="s">
        <v>12871</v>
      </c>
    </row>
    <row r="543" spans="1:4">
      <c r="A543" s="652">
        <v>34583</v>
      </c>
      <c r="B543" s="653" t="s">
        <v>948</v>
      </c>
      <c r="C543" s="652" t="s">
        <v>11599</v>
      </c>
      <c r="D543" s="654" t="s">
        <v>12872</v>
      </c>
    </row>
    <row r="544" spans="1:4">
      <c r="A544" s="1169">
        <v>34584</v>
      </c>
      <c r="B544" s="1170" t="s">
        <v>949</v>
      </c>
      <c r="C544" s="1169" t="s">
        <v>11599</v>
      </c>
      <c r="D544" s="651" t="s">
        <v>12873</v>
      </c>
    </row>
    <row r="545" spans="1:4" ht="30">
      <c r="A545" s="652">
        <v>709</v>
      </c>
      <c r="B545" s="653" t="s">
        <v>11620</v>
      </c>
      <c r="C545" s="652" t="s">
        <v>11599</v>
      </c>
      <c r="D545" s="654" t="s">
        <v>12874</v>
      </c>
    </row>
    <row r="546" spans="1:4">
      <c r="A546" s="1169">
        <v>716</v>
      </c>
      <c r="B546" s="1170" t="s">
        <v>16486</v>
      </c>
      <c r="C546" s="1169" t="s">
        <v>11596</v>
      </c>
      <c r="D546" s="651" t="s">
        <v>15959</v>
      </c>
    </row>
    <row r="547" spans="1:4">
      <c r="A547" s="652">
        <v>715</v>
      </c>
      <c r="B547" s="653" t="s">
        <v>2889</v>
      </c>
      <c r="C547" s="652" t="s">
        <v>11596</v>
      </c>
      <c r="D547" s="654" t="s">
        <v>14365</v>
      </c>
    </row>
    <row r="548" spans="1:4">
      <c r="A548" s="1169">
        <v>718</v>
      </c>
      <c r="B548" s="1170" t="s">
        <v>2890</v>
      </c>
      <c r="C548" s="1169" t="s">
        <v>11596</v>
      </c>
      <c r="D548" s="651" t="s">
        <v>16487</v>
      </c>
    </row>
    <row r="549" spans="1:4">
      <c r="A549" s="652">
        <v>11981</v>
      </c>
      <c r="B549" s="653" t="s">
        <v>16488</v>
      </c>
      <c r="C549" s="652" t="s">
        <v>11596</v>
      </c>
      <c r="D549" s="654" t="s">
        <v>13540</v>
      </c>
    </row>
    <row r="550" spans="1:4">
      <c r="A550" s="1169">
        <v>10610</v>
      </c>
      <c r="B550" s="1170" t="s">
        <v>2891</v>
      </c>
      <c r="C550" s="1169" t="s">
        <v>11596</v>
      </c>
      <c r="D550" s="651" t="s">
        <v>12668</v>
      </c>
    </row>
    <row r="551" spans="1:4">
      <c r="A551" s="652">
        <v>34585</v>
      </c>
      <c r="B551" s="653" t="s">
        <v>2892</v>
      </c>
      <c r="C551" s="652" t="s">
        <v>11596</v>
      </c>
      <c r="D551" s="654" t="s">
        <v>13138</v>
      </c>
    </row>
    <row r="552" spans="1:4">
      <c r="A552" s="1169">
        <v>34586</v>
      </c>
      <c r="B552" s="1170" t="s">
        <v>2893</v>
      </c>
      <c r="C552" s="1169" t="s">
        <v>11596</v>
      </c>
      <c r="D552" s="651" t="s">
        <v>15515</v>
      </c>
    </row>
    <row r="553" spans="1:4">
      <c r="A553" s="652">
        <v>38603</v>
      </c>
      <c r="B553" s="653" t="s">
        <v>2894</v>
      </c>
      <c r="C553" s="652" t="s">
        <v>11596</v>
      </c>
      <c r="D553" s="654" t="s">
        <v>13166</v>
      </c>
    </row>
    <row r="554" spans="1:4">
      <c r="A554" s="1169">
        <v>34588</v>
      </c>
      <c r="B554" s="1170" t="s">
        <v>2895</v>
      </c>
      <c r="C554" s="1169" t="s">
        <v>11596</v>
      </c>
      <c r="D554" s="651" t="s">
        <v>12486</v>
      </c>
    </row>
    <row r="555" spans="1:4">
      <c r="A555" s="652">
        <v>34590</v>
      </c>
      <c r="B555" s="653" t="s">
        <v>2896</v>
      </c>
      <c r="C555" s="652" t="s">
        <v>11596</v>
      </c>
      <c r="D555" s="654" t="s">
        <v>12493</v>
      </c>
    </row>
    <row r="556" spans="1:4">
      <c r="A556" s="1169">
        <v>34591</v>
      </c>
      <c r="B556" s="1170" t="s">
        <v>2897</v>
      </c>
      <c r="C556" s="1169" t="s">
        <v>11596</v>
      </c>
      <c r="D556" s="651" t="s">
        <v>14530</v>
      </c>
    </row>
    <row r="557" spans="1:4">
      <c r="A557" s="652">
        <v>37103</v>
      </c>
      <c r="B557" s="653" t="s">
        <v>6174</v>
      </c>
      <c r="C557" s="652" t="s">
        <v>11596</v>
      </c>
      <c r="D557" s="654" t="s">
        <v>14481</v>
      </c>
    </row>
    <row r="558" spans="1:4">
      <c r="A558" s="1169">
        <v>34555</v>
      </c>
      <c r="B558" s="1170" t="s">
        <v>6175</v>
      </c>
      <c r="C558" s="1169" t="s">
        <v>11596</v>
      </c>
      <c r="D558" s="651" t="s">
        <v>13761</v>
      </c>
    </row>
    <row r="559" spans="1:4">
      <c r="A559" s="652">
        <v>34599</v>
      </c>
      <c r="B559" s="653" t="s">
        <v>6176</v>
      </c>
      <c r="C559" s="652" t="s">
        <v>11596</v>
      </c>
      <c r="D559" s="654" t="s">
        <v>13141</v>
      </c>
    </row>
    <row r="560" spans="1:4">
      <c r="A560" s="1169">
        <v>674</v>
      </c>
      <c r="B560" s="1170" t="s">
        <v>5738</v>
      </c>
      <c r="C560" s="1169" t="s">
        <v>11599</v>
      </c>
      <c r="D560" s="651" t="s">
        <v>16489</v>
      </c>
    </row>
    <row r="561" spans="1:4">
      <c r="A561" s="652">
        <v>34600</v>
      </c>
      <c r="B561" s="653" t="s">
        <v>5739</v>
      </c>
      <c r="C561" s="652" t="s">
        <v>11599</v>
      </c>
      <c r="D561" s="654" t="s">
        <v>16490</v>
      </c>
    </row>
    <row r="562" spans="1:4">
      <c r="A562" s="1169">
        <v>652</v>
      </c>
      <c r="B562" s="1170" t="s">
        <v>2898</v>
      </c>
      <c r="C562" s="1169" t="s">
        <v>11599</v>
      </c>
      <c r="D562" s="651" t="s">
        <v>16491</v>
      </c>
    </row>
    <row r="563" spans="1:4">
      <c r="A563" s="652">
        <v>34592</v>
      </c>
      <c r="B563" s="653" t="s">
        <v>2899</v>
      </c>
      <c r="C563" s="652" t="s">
        <v>11596</v>
      </c>
      <c r="D563" s="654" t="s">
        <v>12644</v>
      </c>
    </row>
    <row r="564" spans="1:4">
      <c r="A564" s="1169">
        <v>651</v>
      </c>
      <c r="B564" s="1170" t="s">
        <v>2900</v>
      </c>
      <c r="C564" s="1169" t="s">
        <v>11596</v>
      </c>
      <c r="D564" s="651" t="s">
        <v>12494</v>
      </c>
    </row>
    <row r="565" spans="1:4">
      <c r="A565" s="652">
        <v>654</v>
      </c>
      <c r="B565" s="653" t="s">
        <v>2901</v>
      </c>
      <c r="C565" s="652" t="s">
        <v>11596</v>
      </c>
      <c r="D565" s="654" t="s">
        <v>13143</v>
      </c>
    </row>
    <row r="566" spans="1:4">
      <c r="A566" s="1169">
        <v>650</v>
      </c>
      <c r="B566" s="1170" t="s">
        <v>2902</v>
      </c>
      <c r="C566" s="1169" t="s">
        <v>11596</v>
      </c>
      <c r="D566" s="651" t="s">
        <v>13677</v>
      </c>
    </row>
    <row r="567" spans="1:4" ht="30">
      <c r="A567" s="652">
        <v>40517</v>
      </c>
      <c r="B567" s="653" t="s">
        <v>6983</v>
      </c>
      <c r="C567" s="652" t="s">
        <v>11599</v>
      </c>
      <c r="D567" s="654" t="s">
        <v>16492</v>
      </c>
    </row>
    <row r="568" spans="1:4" ht="30">
      <c r="A568" s="1169">
        <v>40520</v>
      </c>
      <c r="B568" s="1170" t="s">
        <v>6984</v>
      </c>
      <c r="C568" s="1169" t="s">
        <v>11599</v>
      </c>
      <c r="D568" s="651" t="s">
        <v>16493</v>
      </c>
    </row>
    <row r="569" spans="1:4" ht="30">
      <c r="A569" s="652">
        <v>40515</v>
      </c>
      <c r="B569" s="653" t="s">
        <v>11621</v>
      </c>
      <c r="C569" s="652" t="s">
        <v>11599</v>
      </c>
      <c r="D569" s="654" t="s">
        <v>16494</v>
      </c>
    </row>
    <row r="570" spans="1:4" ht="30">
      <c r="A570" s="1169">
        <v>40516</v>
      </c>
      <c r="B570" s="1170" t="s">
        <v>11622</v>
      </c>
      <c r="C570" s="1169" t="s">
        <v>11599</v>
      </c>
      <c r="D570" s="651" t="s">
        <v>15975</v>
      </c>
    </row>
    <row r="571" spans="1:4" ht="30">
      <c r="A571" s="652">
        <v>40525</v>
      </c>
      <c r="B571" s="653" t="s">
        <v>6985</v>
      </c>
      <c r="C571" s="652" t="s">
        <v>11599</v>
      </c>
      <c r="D571" s="654" t="s">
        <v>16495</v>
      </c>
    </row>
    <row r="572" spans="1:4" ht="30">
      <c r="A572" s="1169">
        <v>40529</v>
      </c>
      <c r="B572" s="1170" t="s">
        <v>6986</v>
      </c>
      <c r="C572" s="1169" t="s">
        <v>11599</v>
      </c>
      <c r="D572" s="651" t="s">
        <v>15950</v>
      </c>
    </row>
    <row r="573" spans="1:4" ht="30">
      <c r="A573" s="652">
        <v>695</v>
      </c>
      <c r="B573" s="653" t="s">
        <v>2903</v>
      </c>
      <c r="C573" s="652" t="s">
        <v>11599</v>
      </c>
      <c r="D573" s="654" t="s">
        <v>16496</v>
      </c>
    </row>
    <row r="574" spans="1:4" ht="30">
      <c r="A574" s="1169">
        <v>40524</v>
      </c>
      <c r="B574" s="1170" t="s">
        <v>6987</v>
      </c>
      <c r="C574" s="1169" t="s">
        <v>11599</v>
      </c>
      <c r="D574" s="651" t="s">
        <v>16495</v>
      </c>
    </row>
    <row r="575" spans="1:4" ht="30">
      <c r="A575" s="652">
        <v>36156</v>
      </c>
      <c r="B575" s="653" t="s">
        <v>6988</v>
      </c>
      <c r="C575" s="652" t="s">
        <v>11599</v>
      </c>
      <c r="D575" s="654" t="s">
        <v>15608</v>
      </c>
    </row>
    <row r="576" spans="1:4" ht="30">
      <c r="A576" s="1169">
        <v>36155</v>
      </c>
      <c r="B576" s="1170" t="s">
        <v>2904</v>
      </c>
      <c r="C576" s="1169" t="s">
        <v>11599</v>
      </c>
      <c r="D576" s="651" t="s">
        <v>16497</v>
      </c>
    </row>
    <row r="577" spans="1:4" ht="30">
      <c r="A577" s="652">
        <v>36154</v>
      </c>
      <c r="B577" s="653" t="s">
        <v>6023</v>
      </c>
      <c r="C577" s="652" t="s">
        <v>11599</v>
      </c>
      <c r="D577" s="654" t="s">
        <v>16498</v>
      </c>
    </row>
    <row r="578" spans="1:4" ht="30">
      <c r="A578" s="1169">
        <v>36196</v>
      </c>
      <c r="B578" s="1170" t="s">
        <v>2905</v>
      </c>
      <c r="C578" s="1169" t="s">
        <v>11599</v>
      </c>
      <c r="D578" s="651" t="s">
        <v>15608</v>
      </c>
    </row>
    <row r="579" spans="1:4" ht="30">
      <c r="A579" s="652">
        <v>679</v>
      </c>
      <c r="B579" s="653" t="s">
        <v>2906</v>
      </c>
      <c r="C579" s="652" t="s">
        <v>11599</v>
      </c>
      <c r="D579" s="654" t="s">
        <v>16080</v>
      </c>
    </row>
    <row r="580" spans="1:4" ht="30">
      <c r="A580" s="1169">
        <v>711</v>
      </c>
      <c r="B580" s="1170" t="s">
        <v>2907</v>
      </c>
      <c r="C580" s="1169" t="s">
        <v>11599</v>
      </c>
      <c r="D580" s="651" t="s">
        <v>16499</v>
      </c>
    </row>
    <row r="581" spans="1:4" ht="30">
      <c r="A581" s="652">
        <v>712</v>
      </c>
      <c r="B581" s="653" t="s">
        <v>2908</v>
      </c>
      <c r="C581" s="652" t="s">
        <v>11599</v>
      </c>
      <c r="D581" s="654" t="s">
        <v>15427</v>
      </c>
    </row>
    <row r="582" spans="1:4" ht="30">
      <c r="A582" s="1169">
        <v>36191</v>
      </c>
      <c r="B582" s="1170" t="s">
        <v>2908</v>
      </c>
      <c r="C582" s="1169" t="s">
        <v>11596</v>
      </c>
      <c r="D582" s="651" t="s">
        <v>13892</v>
      </c>
    </row>
    <row r="583" spans="1:4" ht="30">
      <c r="A583" s="652">
        <v>36169</v>
      </c>
      <c r="B583" s="653" t="s">
        <v>2909</v>
      </c>
      <c r="C583" s="652" t="s">
        <v>11599</v>
      </c>
      <c r="D583" s="654" t="s">
        <v>13049</v>
      </c>
    </row>
    <row r="584" spans="1:4" ht="30">
      <c r="A584" s="1169">
        <v>36172</v>
      </c>
      <c r="B584" s="1170" t="s">
        <v>2910</v>
      </c>
      <c r="C584" s="1169" t="s">
        <v>11599</v>
      </c>
      <c r="D584" s="651" t="s">
        <v>16500</v>
      </c>
    </row>
    <row r="585" spans="1:4" ht="30">
      <c r="A585" s="652">
        <v>36174</v>
      </c>
      <c r="B585" s="653" t="s">
        <v>2911</v>
      </c>
      <c r="C585" s="652" t="s">
        <v>11599</v>
      </c>
      <c r="D585" s="654" t="s">
        <v>16088</v>
      </c>
    </row>
    <row r="586" spans="1:4" ht="30">
      <c r="A586" s="1169">
        <v>36170</v>
      </c>
      <c r="B586" s="1170" t="s">
        <v>2912</v>
      </c>
      <c r="C586" s="1169" t="s">
        <v>11599</v>
      </c>
      <c r="D586" s="651" t="s">
        <v>15427</v>
      </c>
    </row>
    <row r="587" spans="1:4">
      <c r="A587" s="652">
        <v>12614</v>
      </c>
      <c r="B587" s="653" t="s">
        <v>5346</v>
      </c>
      <c r="C587" s="652" t="s">
        <v>11596</v>
      </c>
      <c r="D587" s="654" t="s">
        <v>12886</v>
      </c>
    </row>
    <row r="588" spans="1:4">
      <c r="A588" s="1169">
        <v>6140</v>
      </c>
      <c r="B588" s="1170" t="s">
        <v>950</v>
      </c>
      <c r="C588" s="1169" t="s">
        <v>11596</v>
      </c>
      <c r="D588" s="651" t="s">
        <v>16060</v>
      </c>
    </row>
    <row r="589" spans="1:4">
      <c r="A589" s="652">
        <v>38399</v>
      </c>
      <c r="B589" s="653" t="s">
        <v>4761</v>
      </c>
      <c r="C589" s="652" t="s">
        <v>11596</v>
      </c>
      <c r="D589" s="654" t="s">
        <v>16501</v>
      </c>
    </row>
    <row r="590" spans="1:4" ht="30">
      <c r="A590" s="1169">
        <v>735</v>
      </c>
      <c r="B590" s="1170" t="s">
        <v>2913</v>
      </c>
      <c r="C590" s="1169" t="s">
        <v>11596</v>
      </c>
      <c r="D590" s="651" t="s">
        <v>12892</v>
      </c>
    </row>
    <row r="591" spans="1:4" ht="30">
      <c r="A591" s="652">
        <v>736</v>
      </c>
      <c r="B591" s="653" t="s">
        <v>2914</v>
      </c>
      <c r="C591" s="652" t="s">
        <v>11596</v>
      </c>
      <c r="D591" s="654" t="s">
        <v>12893</v>
      </c>
    </row>
    <row r="592" spans="1:4" ht="30">
      <c r="A592" s="1169">
        <v>729</v>
      </c>
      <c r="B592" s="1170" t="s">
        <v>2915</v>
      </c>
      <c r="C592" s="1169" t="s">
        <v>11596</v>
      </c>
      <c r="D592" s="651" t="s">
        <v>12894</v>
      </c>
    </row>
    <row r="593" spans="1:4" ht="30">
      <c r="A593" s="652">
        <v>39925</v>
      </c>
      <c r="B593" s="653" t="s">
        <v>2916</v>
      </c>
      <c r="C593" s="652" t="s">
        <v>11596</v>
      </c>
      <c r="D593" s="654" t="s">
        <v>12895</v>
      </c>
    </row>
    <row r="594" spans="1:4" ht="30">
      <c r="A594" s="1169">
        <v>731</v>
      </c>
      <c r="B594" s="1170" t="s">
        <v>2917</v>
      </c>
      <c r="C594" s="1169" t="s">
        <v>11596</v>
      </c>
      <c r="D594" s="651" t="s">
        <v>12896</v>
      </c>
    </row>
    <row r="595" spans="1:4" ht="30">
      <c r="A595" s="652">
        <v>10575</v>
      </c>
      <c r="B595" s="653" t="s">
        <v>2918</v>
      </c>
      <c r="C595" s="652" t="s">
        <v>11596</v>
      </c>
      <c r="D595" s="654" t="s">
        <v>12897</v>
      </c>
    </row>
    <row r="596" spans="1:4" ht="30">
      <c r="A596" s="1169">
        <v>733</v>
      </c>
      <c r="B596" s="1170" t="s">
        <v>2919</v>
      </c>
      <c r="C596" s="1169" t="s">
        <v>11596</v>
      </c>
      <c r="D596" s="651" t="s">
        <v>12898</v>
      </c>
    </row>
    <row r="597" spans="1:4" ht="30">
      <c r="A597" s="652">
        <v>732</v>
      </c>
      <c r="B597" s="653" t="s">
        <v>2920</v>
      </c>
      <c r="C597" s="652" t="s">
        <v>11596</v>
      </c>
      <c r="D597" s="654" t="s">
        <v>12899</v>
      </c>
    </row>
    <row r="598" spans="1:4" ht="30">
      <c r="A598" s="1169">
        <v>737</v>
      </c>
      <c r="B598" s="1170" t="s">
        <v>2921</v>
      </c>
      <c r="C598" s="1169" t="s">
        <v>11596</v>
      </c>
      <c r="D598" s="651" t="s">
        <v>12900</v>
      </c>
    </row>
    <row r="599" spans="1:4" ht="30">
      <c r="A599" s="652">
        <v>738</v>
      </c>
      <c r="B599" s="653" t="s">
        <v>2922</v>
      </c>
      <c r="C599" s="652" t="s">
        <v>11596</v>
      </c>
      <c r="D599" s="654" t="s">
        <v>12901</v>
      </c>
    </row>
    <row r="600" spans="1:4" ht="30">
      <c r="A600" s="1169">
        <v>740</v>
      </c>
      <c r="B600" s="1170" t="s">
        <v>11623</v>
      </c>
      <c r="C600" s="1169" t="s">
        <v>11596</v>
      </c>
      <c r="D600" s="651" t="s">
        <v>12902</v>
      </c>
    </row>
    <row r="601" spans="1:4" ht="30">
      <c r="A601" s="652">
        <v>734</v>
      </c>
      <c r="B601" s="653" t="s">
        <v>2923</v>
      </c>
      <c r="C601" s="652" t="s">
        <v>11596</v>
      </c>
      <c r="D601" s="654" t="s">
        <v>12903</v>
      </c>
    </row>
    <row r="602" spans="1:4">
      <c r="A602" s="1169">
        <v>39008</v>
      </c>
      <c r="B602" s="1170" t="s">
        <v>2924</v>
      </c>
      <c r="C602" s="1169" t="s">
        <v>11596</v>
      </c>
      <c r="D602" s="651" t="s">
        <v>16502</v>
      </c>
    </row>
    <row r="603" spans="1:4">
      <c r="A603" s="652">
        <v>39009</v>
      </c>
      <c r="B603" s="653" t="s">
        <v>2925</v>
      </c>
      <c r="C603" s="652" t="s">
        <v>11596</v>
      </c>
      <c r="D603" s="654" t="s">
        <v>16503</v>
      </c>
    </row>
    <row r="604" spans="1:4" ht="30">
      <c r="A604" s="1169">
        <v>10587</v>
      </c>
      <c r="B604" s="1170" t="s">
        <v>5740</v>
      </c>
      <c r="C604" s="1169" t="s">
        <v>11596</v>
      </c>
      <c r="D604" s="651" t="s">
        <v>16504</v>
      </c>
    </row>
    <row r="605" spans="1:4" ht="30">
      <c r="A605" s="652">
        <v>759</v>
      </c>
      <c r="B605" s="653" t="s">
        <v>5741</v>
      </c>
      <c r="C605" s="652" t="s">
        <v>11596</v>
      </c>
      <c r="D605" s="654" t="s">
        <v>16505</v>
      </c>
    </row>
    <row r="606" spans="1:4" ht="30">
      <c r="A606" s="1169">
        <v>761</v>
      </c>
      <c r="B606" s="1170" t="s">
        <v>2926</v>
      </c>
      <c r="C606" s="1169" t="s">
        <v>11596</v>
      </c>
      <c r="D606" s="651" t="s">
        <v>16506</v>
      </c>
    </row>
    <row r="607" spans="1:4" ht="30">
      <c r="A607" s="652">
        <v>750</v>
      </c>
      <c r="B607" s="653" t="s">
        <v>2927</v>
      </c>
      <c r="C607" s="652" t="s">
        <v>11596</v>
      </c>
      <c r="D607" s="654" t="s">
        <v>16507</v>
      </c>
    </row>
    <row r="608" spans="1:4" ht="30">
      <c r="A608" s="1169">
        <v>755</v>
      </c>
      <c r="B608" s="1170" t="s">
        <v>2928</v>
      </c>
      <c r="C608" s="1169" t="s">
        <v>11596</v>
      </c>
      <c r="D608" s="651" t="s">
        <v>16508</v>
      </c>
    </row>
    <row r="609" spans="1:4" ht="30">
      <c r="A609" s="652">
        <v>749</v>
      </c>
      <c r="B609" s="653" t="s">
        <v>5742</v>
      </c>
      <c r="C609" s="652" t="s">
        <v>11596</v>
      </c>
      <c r="D609" s="654" t="s">
        <v>16509</v>
      </c>
    </row>
    <row r="610" spans="1:4" ht="30">
      <c r="A610" s="1169">
        <v>756</v>
      </c>
      <c r="B610" s="1170" t="s">
        <v>2929</v>
      </c>
      <c r="C610" s="1169" t="s">
        <v>11596</v>
      </c>
      <c r="D610" s="651" t="s">
        <v>16510</v>
      </c>
    </row>
    <row r="611" spans="1:4" ht="30">
      <c r="A611" s="652">
        <v>757</v>
      </c>
      <c r="B611" s="653" t="s">
        <v>2930</v>
      </c>
      <c r="C611" s="652" t="s">
        <v>11596</v>
      </c>
      <c r="D611" s="654" t="s">
        <v>16511</v>
      </c>
    </row>
    <row r="612" spans="1:4" ht="30">
      <c r="A612" s="1169">
        <v>10588</v>
      </c>
      <c r="B612" s="1170" t="s">
        <v>2931</v>
      </c>
      <c r="C612" s="1169" t="s">
        <v>11596</v>
      </c>
      <c r="D612" s="651" t="s">
        <v>16512</v>
      </c>
    </row>
    <row r="613" spans="1:4" ht="30">
      <c r="A613" s="652">
        <v>10592</v>
      </c>
      <c r="B613" s="653" t="s">
        <v>2932</v>
      </c>
      <c r="C613" s="652" t="s">
        <v>11596</v>
      </c>
      <c r="D613" s="654" t="s">
        <v>16513</v>
      </c>
    </row>
    <row r="614" spans="1:4" ht="30">
      <c r="A614" s="1169">
        <v>10589</v>
      </c>
      <c r="B614" s="1170" t="s">
        <v>6177</v>
      </c>
      <c r="C614" s="1169" t="s">
        <v>11596</v>
      </c>
      <c r="D614" s="651" t="s">
        <v>16514</v>
      </c>
    </row>
    <row r="615" spans="1:4" ht="30">
      <c r="A615" s="652">
        <v>760</v>
      </c>
      <c r="B615" s="653" t="s">
        <v>2933</v>
      </c>
      <c r="C615" s="652" t="s">
        <v>11596</v>
      </c>
      <c r="D615" s="654" t="s">
        <v>16515</v>
      </c>
    </row>
    <row r="616" spans="1:4" ht="30">
      <c r="A616" s="1169">
        <v>751</v>
      </c>
      <c r="B616" s="1170" t="s">
        <v>5090</v>
      </c>
      <c r="C616" s="1169" t="s">
        <v>11596</v>
      </c>
      <c r="D616" s="651" t="s">
        <v>16516</v>
      </c>
    </row>
    <row r="617" spans="1:4" ht="30">
      <c r="A617" s="652">
        <v>754</v>
      </c>
      <c r="B617" s="653" t="s">
        <v>2934</v>
      </c>
      <c r="C617" s="652" t="s">
        <v>11596</v>
      </c>
      <c r="D617" s="654" t="s">
        <v>16517</v>
      </c>
    </row>
    <row r="618" spans="1:4">
      <c r="A618" s="1169">
        <v>14013</v>
      </c>
      <c r="B618" s="1170" t="s">
        <v>2935</v>
      </c>
      <c r="C618" s="1169" t="s">
        <v>11596</v>
      </c>
      <c r="D618" s="651" t="s">
        <v>12904</v>
      </c>
    </row>
    <row r="619" spans="1:4" ht="30">
      <c r="A619" s="652">
        <v>39917</v>
      </c>
      <c r="B619" s="653" t="s">
        <v>2936</v>
      </c>
      <c r="C619" s="652" t="s">
        <v>11596</v>
      </c>
      <c r="D619" s="654" t="s">
        <v>16518</v>
      </c>
    </row>
    <row r="620" spans="1:4">
      <c r="A620" s="1169">
        <v>5081</v>
      </c>
      <c r="B620" s="1170" t="s">
        <v>5347</v>
      </c>
      <c r="C620" s="1169" t="s">
        <v>11606</v>
      </c>
      <c r="D620" s="651" t="s">
        <v>15329</v>
      </c>
    </row>
    <row r="621" spans="1:4">
      <c r="A621" s="652">
        <v>38167</v>
      </c>
      <c r="B621" s="653" t="s">
        <v>5348</v>
      </c>
      <c r="C621" s="652" t="s">
        <v>11606</v>
      </c>
      <c r="D621" s="654" t="s">
        <v>15799</v>
      </c>
    </row>
    <row r="622" spans="1:4">
      <c r="A622" s="1169">
        <v>36145</v>
      </c>
      <c r="B622" s="1170" t="s">
        <v>951</v>
      </c>
      <c r="C622" s="1169" t="s">
        <v>11606</v>
      </c>
      <c r="D622" s="651" t="s">
        <v>12907</v>
      </c>
    </row>
    <row r="623" spans="1:4">
      <c r="A623" s="652">
        <v>12893</v>
      </c>
      <c r="B623" s="653" t="s">
        <v>2937</v>
      </c>
      <c r="C623" s="652" t="s">
        <v>11606</v>
      </c>
      <c r="D623" s="654" t="s">
        <v>12908</v>
      </c>
    </row>
    <row r="624" spans="1:4">
      <c r="A624" s="1169">
        <v>11685</v>
      </c>
      <c r="B624" s="1170" t="s">
        <v>6792</v>
      </c>
      <c r="C624" s="1169" t="s">
        <v>11596</v>
      </c>
      <c r="D624" s="651" t="s">
        <v>12607</v>
      </c>
    </row>
    <row r="625" spans="1:4">
      <c r="A625" s="652">
        <v>11679</v>
      </c>
      <c r="B625" s="653" t="s">
        <v>5743</v>
      </c>
      <c r="C625" s="652" t="s">
        <v>11596</v>
      </c>
      <c r="D625" s="654" t="s">
        <v>12538</v>
      </c>
    </row>
    <row r="626" spans="1:4">
      <c r="A626" s="1169">
        <v>11680</v>
      </c>
      <c r="B626" s="1170" t="s">
        <v>5744</v>
      </c>
      <c r="C626" s="1169" t="s">
        <v>11596</v>
      </c>
      <c r="D626" s="651" t="s">
        <v>12866</v>
      </c>
    </row>
    <row r="627" spans="1:4">
      <c r="A627" s="652">
        <v>2512</v>
      </c>
      <c r="B627" s="653" t="s">
        <v>952</v>
      </c>
      <c r="C627" s="652" t="s">
        <v>11596</v>
      </c>
      <c r="D627" s="654" t="s">
        <v>16519</v>
      </c>
    </row>
    <row r="628" spans="1:4">
      <c r="A628" s="1169">
        <v>4374</v>
      </c>
      <c r="B628" s="1170" t="s">
        <v>5349</v>
      </c>
      <c r="C628" s="1169" t="s">
        <v>11596</v>
      </c>
      <c r="D628" s="651" t="s">
        <v>12910</v>
      </c>
    </row>
    <row r="629" spans="1:4" ht="30">
      <c r="A629" s="652">
        <v>7568</v>
      </c>
      <c r="B629" s="653" t="s">
        <v>5350</v>
      </c>
      <c r="C629" s="652" t="s">
        <v>11596</v>
      </c>
      <c r="D629" s="654" t="s">
        <v>12911</v>
      </c>
    </row>
    <row r="630" spans="1:4">
      <c r="A630" s="1169">
        <v>7584</v>
      </c>
      <c r="B630" s="1170" t="s">
        <v>6989</v>
      </c>
      <c r="C630" s="1169" t="s">
        <v>11596</v>
      </c>
      <c r="D630" s="651" t="s">
        <v>12712</v>
      </c>
    </row>
    <row r="631" spans="1:4">
      <c r="A631" s="652">
        <v>11945</v>
      </c>
      <c r="B631" s="653" t="s">
        <v>5351</v>
      </c>
      <c r="C631" s="652" t="s">
        <v>11596</v>
      </c>
      <c r="D631" s="654" t="s">
        <v>12479</v>
      </c>
    </row>
    <row r="632" spans="1:4">
      <c r="A632" s="1169">
        <v>11946</v>
      </c>
      <c r="B632" s="1170" t="s">
        <v>5352</v>
      </c>
      <c r="C632" s="1169" t="s">
        <v>11596</v>
      </c>
      <c r="D632" s="651" t="s">
        <v>12479</v>
      </c>
    </row>
    <row r="633" spans="1:4">
      <c r="A633" s="652">
        <v>4375</v>
      </c>
      <c r="B633" s="653" t="s">
        <v>5353</v>
      </c>
      <c r="C633" s="652" t="s">
        <v>11596</v>
      </c>
      <c r="D633" s="654" t="s">
        <v>12912</v>
      </c>
    </row>
    <row r="634" spans="1:4" ht="30">
      <c r="A634" s="1169">
        <v>11950</v>
      </c>
      <c r="B634" s="1170" t="s">
        <v>5354</v>
      </c>
      <c r="C634" s="1169" t="s">
        <v>11596</v>
      </c>
      <c r="D634" s="651" t="s">
        <v>12913</v>
      </c>
    </row>
    <row r="635" spans="1:4">
      <c r="A635" s="652">
        <v>4376</v>
      </c>
      <c r="B635" s="653" t="s">
        <v>5355</v>
      </c>
      <c r="C635" s="652" t="s">
        <v>11596</v>
      </c>
      <c r="D635" s="654" t="s">
        <v>12481</v>
      </c>
    </row>
    <row r="636" spans="1:4" ht="30">
      <c r="A636" s="1169">
        <v>7583</v>
      </c>
      <c r="B636" s="1170" t="s">
        <v>5356</v>
      </c>
      <c r="C636" s="1169" t="s">
        <v>11596</v>
      </c>
      <c r="D636" s="651" t="s">
        <v>12508</v>
      </c>
    </row>
    <row r="637" spans="1:4" ht="30">
      <c r="A637" s="652">
        <v>4350</v>
      </c>
      <c r="B637" s="653" t="s">
        <v>2938</v>
      </c>
      <c r="C637" s="652" t="s">
        <v>11596</v>
      </c>
      <c r="D637" s="654" t="s">
        <v>12509</v>
      </c>
    </row>
    <row r="638" spans="1:4">
      <c r="A638" s="1169">
        <v>39886</v>
      </c>
      <c r="B638" s="1170" t="s">
        <v>2939</v>
      </c>
      <c r="C638" s="1169" t="s">
        <v>11596</v>
      </c>
      <c r="D638" s="651" t="s">
        <v>12915</v>
      </c>
    </row>
    <row r="639" spans="1:4">
      <c r="A639" s="652">
        <v>39887</v>
      </c>
      <c r="B639" s="653" t="s">
        <v>2940</v>
      </c>
      <c r="C639" s="652" t="s">
        <v>11596</v>
      </c>
      <c r="D639" s="654" t="s">
        <v>12669</v>
      </c>
    </row>
    <row r="640" spans="1:4">
      <c r="A640" s="1169">
        <v>39888</v>
      </c>
      <c r="B640" s="1170" t="s">
        <v>2941</v>
      </c>
      <c r="C640" s="1169" t="s">
        <v>11596</v>
      </c>
      <c r="D640" s="651" t="s">
        <v>12916</v>
      </c>
    </row>
    <row r="641" spans="1:4">
      <c r="A641" s="652">
        <v>39890</v>
      </c>
      <c r="B641" s="653" t="s">
        <v>2942</v>
      </c>
      <c r="C641" s="652" t="s">
        <v>11596</v>
      </c>
      <c r="D641" s="654" t="s">
        <v>12917</v>
      </c>
    </row>
    <row r="642" spans="1:4">
      <c r="A642" s="1169">
        <v>39891</v>
      </c>
      <c r="B642" s="1170" t="s">
        <v>2943</v>
      </c>
      <c r="C642" s="1169" t="s">
        <v>11596</v>
      </c>
      <c r="D642" s="651" t="s">
        <v>12918</v>
      </c>
    </row>
    <row r="643" spans="1:4">
      <c r="A643" s="652">
        <v>39892</v>
      </c>
      <c r="B643" s="653" t="s">
        <v>2944</v>
      </c>
      <c r="C643" s="652" t="s">
        <v>11596</v>
      </c>
      <c r="D643" s="654" t="s">
        <v>12919</v>
      </c>
    </row>
    <row r="644" spans="1:4">
      <c r="A644" s="1169">
        <v>790</v>
      </c>
      <c r="B644" s="1170" t="s">
        <v>2945</v>
      </c>
      <c r="C644" s="1169" t="s">
        <v>11596</v>
      </c>
      <c r="D644" s="651" t="s">
        <v>12920</v>
      </c>
    </row>
    <row r="645" spans="1:4">
      <c r="A645" s="652">
        <v>766</v>
      </c>
      <c r="B645" s="653" t="s">
        <v>2946</v>
      </c>
      <c r="C645" s="652" t="s">
        <v>11596</v>
      </c>
      <c r="D645" s="654" t="s">
        <v>12920</v>
      </c>
    </row>
    <row r="646" spans="1:4">
      <c r="A646" s="1169">
        <v>791</v>
      </c>
      <c r="B646" s="1170" t="s">
        <v>2947</v>
      </c>
      <c r="C646" s="1169" t="s">
        <v>11596</v>
      </c>
      <c r="D646" s="651" t="s">
        <v>12920</v>
      </c>
    </row>
    <row r="647" spans="1:4">
      <c r="A647" s="652">
        <v>767</v>
      </c>
      <c r="B647" s="653" t="s">
        <v>2948</v>
      </c>
      <c r="C647" s="652" t="s">
        <v>11596</v>
      </c>
      <c r="D647" s="654" t="s">
        <v>12920</v>
      </c>
    </row>
    <row r="648" spans="1:4">
      <c r="A648" s="1169">
        <v>768</v>
      </c>
      <c r="B648" s="1170" t="s">
        <v>2949</v>
      </c>
      <c r="C648" s="1169" t="s">
        <v>11596</v>
      </c>
      <c r="D648" s="651" t="s">
        <v>12921</v>
      </c>
    </row>
    <row r="649" spans="1:4">
      <c r="A649" s="652">
        <v>789</v>
      </c>
      <c r="B649" s="653" t="s">
        <v>2950</v>
      </c>
      <c r="C649" s="652" t="s">
        <v>11596</v>
      </c>
      <c r="D649" s="654" t="s">
        <v>12922</v>
      </c>
    </row>
    <row r="650" spans="1:4">
      <c r="A650" s="1169">
        <v>769</v>
      </c>
      <c r="B650" s="1170" t="s">
        <v>2951</v>
      </c>
      <c r="C650" s="1169" t="s">
        <v>11596</v>
      </c>
      <c r="D650" s="651" t="s">
        <v>12921</v>
      </c>
    </row>
    <row r="651" spans="1:4">
      <c r="A651" s="652">
        <v>770</v>
      </c>
      <c r="B651" s="653" t="s">
        <v>2952</v>
      </c>
      <c r="C651" s="652" t="s">
        <v>11596</v>
      </c>
      <c r="D651" s="654" t="s">
        <v>12512</v>
      </c>
    </row>
    <row r="652" spans="1:4">
      <c r="A652" s="1169">
        <v>12394</v>
      </c>
      <c r="B652" s="1170" t="s">
        <v>2953</v>
      </c>
      <c r="C652" s="1169" t="s">
        <v>11596</v>
      </c>
      <c r="D652" s="651" t="s">
        <v>12512</v>
      </c>
    </row>
    <row r="653" spans="1:4">
      <c r="A653" s="652">
        <v>764</v>
      </c>
      <c r="B653" s="653" t="s">
        <v>2954</v>
      </c>
      <c r="C653" s="652" t="s">
        <v>11596</v>
      </c>
      <c r="D653" s="654" t="s">
        <v>12923</v>
      </c>
    </row>
    <row r="654" spans="1:4">
      <c r="A654" s="1169">
        <v>765</v>
      </c>
      <c r="B654" s="1170" t="s">
        <v>2955</v>
      </c>
      <c r="C654" s="1169" t="s">
        <v>11596</v>
      </c>
      <c r="D654" s="651" t="s">
        <v>12923</v>
      </c>
    </row>
    <row r="655" spans="1:4">
      <c r="A655" s="652">
        <v>787</v>
      </c>
      <c r="B655" s="653" t="s">
        <v>2956</v>
      </c>
      <c r="C655" s="652" t="s">
        <v>11596</v>
      </c>
      <c r="D655" s="654" t="s">
        <v>12924</v>
      </c>
    </row>
    <row r="656" spans="1:4">
      <c r="A656" s="1169">
        <v>774</v>
      </c>
      <c r="B656" s="1170" t="s">
        <v>2957</v>
      </c>
      <c r="C656" s="1169" t="s">
        <v>11596</v>
      </c>
      <c r="D656" s="651" t="s">
        <v>12924</v>
      </c>
    </row>
    <row r="657" spans="1:4">
      <c r="A657" s="652">
        <v>773</v>
      </c>
      <c r="B657" s="653" t="s">
        <v>2958</v>
      </c>
      <c r="C657" s="652" t="s">
        <v>11596</v>
      </c>
      <c r="D657" s="654" t="s">
        <v>12924</v>
      </c>
    </row>
    <row r="658" spans="1:4">
      <c r="A658" s="1169">
        <v>775</v>
      </c>
      <c r="B658" s="1170" t="s">
        <v>2959</v>
      </c>
      <c r="C658" s="1169" t="s">
        <v>11596</v>
      </c>
      <c r="D658" s="651" t="s">
        <v>12924</v>
      </c>
    </row>
    <row r="659" spans="1:4">
      <c r="A659" s="652">
        <v>788</v>
      </c>
      <c r="B659" s="653" t="s">
        <v>2960</v>
      </c>
      <c r="C659" s="652" t="s">
        <v>11596</v>
      </c>
      <c r="D659" s="654" t="s">
        <v>12925</v>
      </c>
    </row>
    <row r="660" spans="1:4">
      <c r="A660" s="1169">
        <v>772</v>
      </c>
      <c r="B660" s="1170" t="s">
        <v>2961</v>
      </c>
      <c r="C660" s="1169" t="s">
        <v>11596</v>
      </c>
      <c r="D660" s="651" t="s">
        <v>12925</v>
      </c>
    </row>
    <row r="661" spans="1:4">
      <c r="A661" s="652">
        <v>771</v>
      </c>
      <c r="B661" s="653" t="s">
        <v>2962</v>
      </c>
      <c r="C661" s="652" t="s">
        <v>11596</v>
      </c>
      <c r="D661" s="654" t="s">
        <v>12925</v>
      </c>
    </row>
    <row r="662" spans="1:4">
      <c r="A662" s="1169">
        <v>779</v>
      </c>
      <c r="B662" s="1170" t="s">
        <v>2963</v>
      </c>
      <c r="C662" s="1169" t="s">
        <v>11596</v>
      </c>
      <c r="D662" s="651" t="s">
        <v>12526</v>
      </c>
    </row>
    <row r="663" spans="1:4">
      <c r="A663" s="652">
        <v>776</v>
      </c>
      <c r="B663" s="653" t="s">
        <v>2964</v>
      </c>
      <c r="C663" s="652" t="s">
        <v>11596</v>
      </c>
      <c r="D663" s="654" t="s">
        <v>12926</v>
      </c>
    </row>
    <row r="664" spans="1:4">
      <c r="A664" s="1169">
        <v>777</v>
      </c>
      <c r="B664" s="1170" t="s">
        <v>2965</v>
      </c>
      <c r="C664" s="1169" t="s">
        <v>11596</v>
      </c>
      <c r="D664" s="651" t="s">
        <v>12927</v>
      </c>
    </row>
    <row r="665" spans="1:4">
      <c r="A665" s="652">
        <v>780</v>
      </c>
      <c r="B665" s="653" t="s">
        <v>2966</v>
      </c>
      <c r="C665" s="652" t="s">
        <v>11596</v>
      </c>
      <c r="D665" s="654" t="s">
        <v>12928</v>
      </c>
    </row>
    <row r="666" spans="1:4">
      <c r="A666" s="1169">
        <v>778</v>
      </c>
      <c r="B666" s="1170" t="s">
        <v>2967</v>
      </c>
      <c r="C666" s="1169" t="s">
        <v>11596</v>
      </c>
      <c r="D666" s="651" t="s">
        <v>12926</v>
      </c>
    </row>
    <row r="667" spans="1:4">
      <c r="A667" s="652">
        <v>781</v>
      </c>
      <c r="B667" s="653" t="s">
        <v>2968</v>
      </c>
      <c r="C667" s="652" t="s">
        <v>11596</v>
      </c>
      <c r="D667" s="654" t="s">
        <v>12929</v>
      </c>
    </row>
    <row r="668" spans="1:4">
      <c r="A668" s="1169">
        <v>786</v>
      </c>
      <c r="B668" s="1170" t="s">
        <v>2969</v>
      </c>
      <c r="C668" s="1169" t="s">
        <v>11596</v>
      </c>
      <c r="D668" s="651" t="s">
        <v>12929</v>
      </c>
    </row>
    <row r="669" spans="1:4">
      <c r="A669" s="652">
        <v>782</v>
      </c>
      <c r="B669" s="653" t="s">
        <v>2970</v>
      </c>
      <c r="C669" s="652" t="s">
        <v>11596</v>
      </c>
      <c r="D669" s="654" t="s">
        <v>12929</v>
      </c>
    </row>
    <row r="670" spans="1:4">
      <c r="A670" s="1169">
        <v>783</v>
      </c>
      <c r="B670" s="1170" t="s">
        <v>2971</v>
      </c>
      <c r="C670" s="1169" t="s">
        <v>11596</v>
      </c>
      <c r="D670" s="651" t="s">
        <v>12930</v>
      </c>
    </row>
    <row r="671" spans="1:4">
      <c r="A671" s="652">
        <v>785</v>
      </c>
      <c r="B671" s="653" t="s">
        <v>2972</v>
      </c>
      <c r="C671" s="652" t="s">
        <v>11596</v>
      </c>
      <c r="D671" s="654" t="s">
        <v>12931</v>
      </c>
    </row>
    <row r="672" spans="1:4">
      <c r="A672" s="1169">
        <v>784</v>
      </c>
      <c r="B672" s="1170" t="s">
        <v>2973</v>
      </c>
      <c r="C672" s="1169" t="s">
        <v>11596</v>
      </c>
      <c r="D672" s="651" t="s">
        <v>12932</v>
      </c>
    </row>
    <row r="673" spans="1:4">
      <c r="A673" s="652">
        <v>831</v>
      </c>
      <c r="B673" s="653" t="s">
        <v>2974</v>
      </c>
      <c r="C673" s="652" t="s">
        <v>11596</v>
      </c>
      <c r="D673" s="654" t="s">
        <v>16520</v>
      </c>
    </row>
    <row r="674" spans="1:4">
      <c r="A674" s="1169">
        <v>828</v>
      </c>
      <c r="B674" s="1170" t="s">
        <v>2975</v>
      </c>
      <c r="C674" s="1169" t="s">
        <v>11596</v>
      </c>
      <c r="D674" s="651" t="s">
        <v>15494</v>
      </c>
    </row>
    <row r="675" spans="1:4">
      <c r="A675" s="652">
        <v>829</v>
      </c>
      <c r="B675" s="653" t="s">
        <v>2976</v>
      </c>
      <c r="C675" s="652" t="s">
        <v>11596</v>
      </c>
      <c r="D675" s="654" t="s">
        <v>14526</v>
      </c>
    </row>
    <row r="676" spans="1:4">
      <c r="A676" s="1169">
        <v>812</v>
      </c>
      <c r="B676" s="1170" t="s">
        <v>2977</v>
      </c>
      <c r="C676" s="1169" t="s">
        <v>11596</v>
      </c>
      <c r="D676" s="651" t="s">
        <v>16073</v>
      </c>
    </row>
    <row r="677" spans="1:4">
      <c r="A677" s="652">
        <v>819</v>
      </c>
      <c r="B677" s="653" t="s">
        <v>2978</v>
      </c>
      <c r="C677" s="652" t="s">
        <v>11596</v>
      </c>
      <c r="D677" s="654" t="s">
        <v>15518</v>
      </c>
    </row>
    <row r="678" spans="1:4">
      <c r="A678" s="1169">
        <v>818</v>
      </c>
      <c r="B678" s="1170" t="s">
        <v>2979</v>
      </c>
      <c r="C678" s="1169" t="s">
        <v>11596</v>
      </c>
      <c r="D678" s="651" t="s">
        <v>14336</v>
      </c>
    </row>
    <row r="679" spans="1:4">
      <c r="A679" s="652">
        <v>823</v>
      </c>
      <c r="B679" s="653" t="s">
        <v>2980</v>
      </c>
      <c r="C679" s="652" t="s">
        <v>11596</v>
      </c>
      <c r="D679" s="654" t="s">
        <v>16521</v>
      </c>
    </row>
    <row r="680" spans="1:4">
      <c r="A680" s="1169">
        <v>830</v>
      </c>
      <c r="B680" s="1170" t="s">
        <v>2981</v>
      </c>
      <c r="C680" s="1169" t="s">
        <v>11596</v>
      </c>
      <c r="D680" s="651" t="s">
        <v>12612</v>
      </c>
    </row>
    <row r="681" spans="1:4">
      <c r="A681" s="652">
        <v>826</v>
      </c>
      <c r="B681" s="653" t="s">
        <v>2982</v>
      </c>
      <c r="C681" s="652" t="s">
        <v>11596</v>
      </c>
      <c r="D681" s="654" t="s">
        <v>15836</v>
      </c>
    </row>
    <row r="682" spans="1:4">
      <c r="A682" s="1169">
        <v>827</v>
      </c>
      <c r="B682" s="1170" t="s">
        <v>2983</v>
      </c>
      <c r="C682" s="1169" t="s">
        <v>11596</v>
      </c>
      <c r="D682" s="651" t="s">
        <v>15874</v>
      </c>
    </row>
    <row r="683" spans="1:4">
      <c r="A683" s="652">
        <v>832</v>
      </c>
      <c r="B683" s="653" t="s">
        <v>2984</v>
      </c>
      <c r="C683" s="652" t="s">
        <v>11596</v>
      </c>
      <c r="D683" s="654" t="s">
        <v>13677</v>
      </c>
    </row>
    <row r="684" spans="1:4">
      <c r="A684" s="1169">
        <v>833</v>
      </c>
      <c r="B684" s="1170" t="s">
        <v>2985</v>
      </c>
      <c r="C684" s="1169" t="s">
        <v>11596</v>
      </c>
      <c r="D684" s="651" t="s">
        <v>13082</v>
      </c>
    </row>
    <row r="685" spans="1:4">
      <c r="A685" s="652">
        <v>834</v>
      </c>
      <c r="B685" s="653" t="s">
        <v>2986</v>
      </c>
      <c r="C685" s="652" t="s">
        <v>11596</v>
      </c>
      <c r="D685" s="654" t="s">
        <v>15778</v>
      </c>
    </row>
    <row r="686" spans="1:4">
      <c r="A686" s="1169">
        <v>825</v>
      </c>
      <c r="B686" s="1170" t="s">
        <v>2987</v>
      </c>
      <c r="C686" s="1169" t="s">
        <v>11596</v>
      </c>
      <c r="D686" s="651" t="s">
        <v>12558</v>
      </c>
    </row>
    <row r="687" spans="1:4">
      <c r="A687" s="652">
        <v>813</v>
      </c>
      <c r="B687" s="653" t="s">
        <v>2988</v>
      </c>
      <c r="C687" s="652" t="s">
        <v>11596</v>
      </c>
      <c r="D687" s="654" t="s">
        <v>13404</v>
      </c>
    </row>
    <row r="688" spans="1:4">
      <c r="A688" s="1169">
        <v>820</v>
      </c>
      <c r="B688" s="1170" t="s">
        <v>2989</v>
      </c>
      <c r="C688" s="1169" t="s">
        <v>11596</v>
      </c>
      <c r="D688" s="651" t="s">
        <v>12530</v>
      </c>
    </row>
    <row r="689" spans="1:4">
      <c r="A689" s="652">
        <v>816</v>
      </c>
      <c r="B689" s="653" t="s">
        <v>2990</v>
      </c>
      <c r="C689" s="652" t="s">
        <v>11596</v>
      </c>
      <c r="D689" s="654" t="s">
        <v>14600</v>
      </c>
    </row>
    <row r="690" spans="1:4">
      <c r="A690" s="1169">
        <v>814</v>
      </c>
      <c r="B690" s="1170" t="s">
        <v>2991</v>
      </c>
      <c r="C690" s="1169" t="s">
        <v>11596</v>
      </c>
      <c r="D690" s="651" t="s">
        <v>14521</v>
      </c>
    </row>
    <row r="691" spans="1:4">
      <c r="A691" s="652">
        <v>815</v>
      </c>
      <c r="B691" s="653" t="s">
        <v>2992</v>
      </c>
      <c r="C691" s="652" t="s">
        <v>11596</v>
      </c>
      <c r="D691" s="654" t="s">
        <v>15997</v>
      </c>
    </row>
    <row r="692" spans="1:4">
      <c r="A692" s="1169">
        <v>822</v>
      </c>
      <c r="B692" s="1170" t="s">
        <v>2993</v>
      </c>
      <c r="C692" s="1169" t="s">
        <v>11596</v>
      </c>
      <c r="D692" s="651" t="s">
        <v>13767</v>
      </c>
    </row>
    <row r="693" spans="1:4">
      <c r="A693" s="652">
        <v>821</v>
      </c>
      <c r="B693" s="653" t="s">
        <v>2994</v>
      </c>
      <c r="C693" s="652" t="s">
        <v>11596</v>
      </c>
      <c r="D693" s="654" t="s">
        <v>15605</v>
      </c>
    </row>
    <row r="694" spans="1:4">
      <c r="A694" s="1169">
        <v>817</v>
      </c>
      <c r="B694" s="1170" t="s">
        <v>2995</v>
      </c>
      <c r="C694" s="1169" t="s">
        <v>11596</v>
      </c>
      <c r="D694" s="651" t="s">
        <v>16522</v>
      </c>
    </row>
    <row r="695" spans="1:4">
      <c r="A695" s="652">
        <v>20086</v>
      </c>
      <c r="B695" s="653" t="s">
        <v>2996</v>
      </c>
      <c r="C695" s="652" t="s">
        <v>11596</v>
      </c>
      <c r="D695" s="654" t="s">
        <v>13895</v>
      </c>
    </row>
    <row r="696" spans="1:4">
      <c r="A696" s="1169">
        <v>39191</v>
      </c>
      <c r="B696" s="1170" t="s">
        <v>2997</v>
      </c>
      <c r="C696" s="1169" t="s">
        <v>11596</v>
      </c>
      <c r="D696" s="651" t="s">
        <v>12950</v>
      </c>
    </row>
    <row r="697" spans="1:4">
      <c r="A697" s="652">
        <v>39190</v>
      </c>
      <c r="B697" s="653" t="s">
        <v>2998</v>
      </c>
      <c r="C697" s="652" t="s">
        <v>11596</v>
      </c>
      <c r="D697" s="654" t="s">
        <v>12951</v>
      </c>
    </row>
    <row r="698" spans="1:4">
      <c r="A698" s="1169">
        <v>39189</v>
      </c>
      <c r="B698" s="1170" t="s">
        <v>2999</v>
      </c>
      <c r="C698" s="1169" t="s">
        <v>11596</v>
      </c>
      <c r="D698" s="651" t="s">
        <v>12952</v>
      </c>
    </row>
    <row r="699" spans="1:4">
      <c r="A699" s="652">
        <v>39186</v>
      </c>
      <c r="B699" s="653" t="s">
        <v>3000</v>
      </c>
      <c r="C699" s="652" t="s">
        <v>11596</v>
      </c>
      <c r="D699" s="654" t="s">
        <v>12953</v>
      </c>
    </row>
    <row r="700" spans="1:4">
      <c r="A700" s="1169">
        <v>39188</v>
      </c>
      <c r="B700" s="1170" t="s">
        <v>3001</v>
      </c>
      <c r="C700" s="1169" t="s">
        <v>11596</v>
      </c>
      <c r="D700" s="651" t="s">
        <v>12954</v>
      </c>
    </row>
    <row r="701" spans="1:4">
      <c r="A701" s="652">
        <v>39187</v>
      </c>
      <c r="B701" s="653" t="s">
        <v>3002</v>
      </c>
      <c r="C701" s="652" t="s">
        <v>11596</v>
      </c>
      <c r="D701" s="654" t="s">
        <v>12741</v>
      </c>
    </row>
    <row r="702" spans="1:4">
      <c r="A702" s="1169">
        <v>39184</v>
      </c>
      <c r="B702" s="1170" t="s">
        <v>3003</v>
      </c>
      <c r="C702" s="1169" t="s">
        <v>11596</v>
      </c>
      <c r="D702" s="651" t="s">
        <v>12763</v>
      </c>
    </row>
    <row r="703" spans="1:4">
      <c r="A703" s="652">
        <v>39185</v>
      </c>
      <c r="B703" s="653" t="s">
        <v>3004</v>
      </c>
      <c r="C703" s="652" t="s">
        <v>11596</v>
      </c>
      <c r="D703" s="654" t="s">
        <v>12955</v>
      </c>
    </row>
    <row r="704" spans="1:4">
      <c r="A704" s="1169">
        <v>39198</v>
      </c>
      <c r="B704" s="1170" t="s">
        <v>3005</v>
      </c>
      <c r="C704" s="1169" t="s">
        <v>11596</v>
      </c>
      <c r="D704" s="651" t="s">
        <v>12956</v>
      </c>
    </row>
    <row r="705" spans="1:4">
      <c r="A705" s="652">
        <v>39197</v>
      </c>
      <c r="B705" s="653" t="s">
        <v>3006</v>
      </c>
      <c r="C705" s="652" t="s">
        <v>11596</v>
      </c>
      <c r="D705" s="654" t="s">
        <v>12957</v>
      </c>
    </row>
    <row r="706" spans="1:4">
      <c r="A706" s="1169">
        <v>39196</v>
      </c>
      <c r="B706" s="1170" t="s">
        <v>3007</v>
      </c>
      <c r="C706" s="1169" t="s">
        <v>11596</v>
      </c>
      <c r="D706" s="651" t="s">
        <v>12958</v>
      </c>
    </row>
    <row r="707" spans="1:4">
      <c r="A707" s="652">
        <v>39199</v>
      </c>
      <c r="B707" s="653" t="s">
        <v>3008</v>
      </c>
      <c r="C707" s="652" t="s">
        <v>11596</v>
      </c>
      <c r="D707" s="654" t="s">
        <v>12959</v>
      </c>
    </row>
    <row r="708" spans="1:4">
      <c r="A708" s="1169">
        <v>39195</v>
      </c>
      <c r="B708" s="1170" t="s">
        <v>3009</v>
      </c>
      <c r="C708" s="1169" t="s">
        <v>11596</v>
      </c>
      <c r="D708" s="651" t="s">
        <v>12960</v>
      </c>
    </row>
    <row r="709" spans="1:4">
      <c r="A709" s="652">
        <v>39194</v>
      </c>
      <c r="B709" s="653" t="s">
        <v>3010</v>
      </c>
      <c r="C709" s="652" t="s">
        <v>11596</v>
      </c>
      <c r="D709" s="654" t="s">
        <v>12961</v>
      </c>
    </row>
    <row r="710" spans="1:4">
      <c r="A710" s="1169">
        <v>39193</v>
      </c>
      <c r="B710" s="1170" t="s">
        <v>3011</v>
      </c>
      <c r="C710" s="1169" t="s">
        <v>11596</v>
      </c>
      <c r="D710" s="651" t="s">
        <v>12962</v>
      </c>
    </row>
    <row r="711" spans="1:4">
      <c r="A711" s="652">
        <v>39192</v>
      </c>
      <c r="B711" s="653" t="s">
        <v>3012</v>
      </c>
      <c r="C711" s="652" t="s">
        <v>11596</v>
      </c>
      <c r="D711" s="654" t="s">
        <v>12963</v>
      </c>
    </row>
    <row r="712" spans="1:4">
      <c r="A712" s="1169">
        <v>39920</v>
      </c>
      <c r="B712" s="1170" t="s">
        <v>3013</v>
      </c>
      <c r="C712" s="1169" t="s">
        <v>11596</v>
      </c>
      <c r="D712" s="651" t="s">
        <v>12836</v>
      </c>
    </row>
    <row r="713" spans="1:4">
      <c r="A713" s="652">
        <v>39201</v>
      </c>
      <c r="B713" s="653" t="s">
        <v>3014</v>
      </c>
      <c r="C713" s="652" t="s">
        <v>11596</v>
      </c>
      <c r="D713" s="654" t="s">
        <v>12964</v>
      </c>
    </row>
    <row r="714" spans="1:4">
      <c r="A714" s="1169">
        <v>39200</v>
      </c>
      <c r="B714" s="1170" t="s">
        <v>3015</v>
      </c>
      <c r="C714" s="1169" t="s">
        <v>11596</v>
      </c>
      <c r="D714" s="651" t="s">
        <v>12965</v>
      </c>
    </row>
    <row r="715" spans="1:4">
      <c r="A715" s="652">
        <v>39203</v>
      </c>
      <c r="B715" s="653" t="s">
        <v>3016</v>
      </c>
      <c r="C715" s="652" t="s">
        <v>11596</v>
      </c>
      <c r="D715" s="654" t="s">
        <v>12966</v>
      </c>
    </row>
    <row r="716" spans="1:4">
      <c r="A716" s="1169">
        <v>39202</v>
      </c>
      <c r="B716" s="1170" t="s">
        <v>3017</v>
      </c>
      <c r="C716" s="1169" t="s">
        <v>11596</v>
      </c>
      <c r="D716" s="651" t="s">
        <v>12967</v>
      </c>
    </row>
    <row r="717" spans="1:4">
      <c r="A717" s="652">
        <v>39205</v>
      </c>
      <c r="B717" s="653" t="s">
        <v>3018</v>
      </c>
      <c r="C717" s="652" t="s">
        <v>11596</v>
      </c>
      <c r="D717" s="654" t="s">
        <v>12968</v>
      </c>
    </row>
    <row r="718" spans="1:4">
      <c r="A718" s="1169">
        <v>39204</v>
      </c>
      <c r="B718" s="1170" t="s">
        <v>3019</v>
      </c>
      <c r="C718" s="1169" t="s">
        <v>11596</v>
      </c>
      <c r="D718" s="651" t="s">
        <v>12969</v>
      </c>
    </row>
    <row r="719" spans="1:4">
      <c r="A719" s="652">
        <v>39206</v>
      </c>
      <c r="B719" s="653" t="s">
        <v>3020</v>
      </c>
      <c r="C719" s="652" t="s">
        <v>11596</v>
      </c>
      <c r="D719" s="654" t="s">
        <v>12970</v>
      </c>
    </row>
    <row r="720" spans="1:4">
      <c r="A720" s="1169">
        <v>797</v>
      </c>
      <c r="B720" s="1170" t="s">
        <v>16523</v>
      </c>
      <c r="C720" s="1169" t="s">
        <v>11596</v>
      </c>
      <c r="D720" s="651" t="s">
        <v>12871</v>
      </c>
    </row>
    <row r="721" spans="1:4">
      <c r="A721" s="652">
        <v>798</v>
      </c>
      <c r="B721" s="653" t="s">
        <v>16524</v>
      </c>
      <c r="C721" s="652" t="s">
        <v>11596</v>
      </c>
      <c r="D721" s="654" t="s">
        <v>15389</v>
      </c>
    </row>
    <row r="722" spans="1:4">
      <c r="A722" s="1169">
        <v>796</v>
      </c>
      <c r="B722" s="1170" t="s">
        <v>16525</v>
      </c>
      <c r="C722" s="1169" t="s">
        <v>11596</v>
      </c>
      <c r="D722" s="651" t="s">
        <v>15041</v>
      </c>
    </row>
    <row r="723" spans="1:4">
      <c r="A723" s="652">
        <v>799</v>
      </c>
      <c r="B723" s="653" t="s">
        <v>16526</v>
      </c>
      <c r="C723" s="652" t="s">
        <v>11596</v>
      </c>
      <c r="D723" s="654" t="s">
        <v>12730</v>
      </c>
    </row>
    <row r="724" spans="1:4">
      <c r="A724" s="1169">
        <v>792</v>
      </c>
      <c r="B724" s="1170" t="s">
        <v>953</v>
      </c>
      <c r="C724" s="1169" t="s">
        <v>11596</v>
      </c>
      <c r="D724" s="651" t="s">
        <v>13642</v>
      </c>
    </row>
    <row r="725" spans="1:4">
      <c r="A725" s="652">
        <v>804</v>
      </c>
      <c r="B725" s="653" t="s">
        <v>16527</v>
      </c>
      <c r="C725" s="652" t="s">
        <v>11596</v>
      </c>
      <c r="D725" s="654" t="s">
        <v>14337</v>
      </c>
    </row>
    <row r="726" spans="1:4">
      <c r="A726" s="1169">
        <v>793</v>
      </c>
      <c r="B726" s="1170" t="s">
        <v>16528</v>
      </c>
      <c r="C726" s="1169" t="s">
        <v>11596</v>
      </c>
      <c r="D726" s="651" t="s">
        <v>14565</v>
      </c>
    </row>
    <row r="727" spans="1:4">
      <c r="A727" s="652">
        <v>801</v>
      </c>
      <c r="B727" s="653" t="s">
        <v>16529</v>
      </c>
      <c r="C727" s="652" t="s">
        <v>11596</v>
      </c>
      <c r="D727" s="654" t="s">
        <v>12880</v>
      </c>
    </row>
    <row r="728" spans="1:4">
      <c r="A728" s="1169">
        <v>794</v>
      </c>
      <c r="B728" s="1170" t="s">
        <v>16530</v>
      </c>
      <c r="C728" s="1169" t="s">
        <v>11596</v>
      </c>
      <c r="D728" s="651" t="s">
        <v>13036</v>
      </c>
    </row>
    <row r="729" spans="1:4">
      <c r="A729" s="652">
        <v>802</v>
      </c>
      <c r="B729" s="653" t="s">
        <v>16531</v>
      </c>
      <c r="C729" s="652" t="s">
        <v>11596</v>
      </c>
      <c r="D729" s="654" t="s">
        <v>13413</v>
      </c>
    </row>
    <row r="730" spans="1:4">
      <c r="A730" s="1169">
        <v>803</v>
      </c>
      <c r="B730" s="1170" t="s">
        <v>16532</v>
      </c>
      <c r="C730" s="1169" t="s">
        <v>11596</v>
      </c>
      <c r="D730" s="651" t="s">
        <v>16533</v>
      </c>
    </row>
    <row r="731" spans="1:4">
      <c r="A731" s="652">
        <v>38001</v>
      </c>
      <c r="B731" s="653" t="s">
        <v>4762</v>
      </c>
      <c r="C731" s="652" t="s">
        <v>11596</v>
      </c>
      <c r="D731" s="654" t="s">
        <v>12645</v>
      </c>
    </row>
    <row r="732" spans="1:4">
      <c r="A732" s="1169">
        <v>38002</v>
      </c>
      <c r="B732" s="1170" t="s">
        <v>4763</v>
      </c>
      <c r="C732" s="1169" t="s">
        <v>11596</v>
      </c>
      <c r="D732" s="651" t="s">
        <v>12972</v>
      </c>
    </row>
    <row r="733" spans="1:4">
      <c r="A733" s="652">
        <v>38003</v>
      </c>
      <c r="B733" s="653" t="s">
        <v>4764</v>
      </c>
      <c r="C733" s="652" t="s">
        <v>11596</v>
      </c>
      <c r="D733" s="654" t="s">
        <v>12973</v>
      </c>
    </row>
    <row r="734" spans="1:4">
      <c r="A734" s="1169">
        <v>38004</v>
      </c>
      <c r="B734" s="1170" t="s">
        <v>4765</v>
      </c>
      <c r="C734" s="1169" t="s">
        <v>11596</v>
      </c>
      <c r="D734" s="651" t="s">
        <v>12974</v>
      </c>
    </row>
    <row r="735" spans="1:4">
      <c r="A735" s="652">
        <v>36327</v>
      </c>
      <c r="B735" s="653" t="s">
        <v>16534</v>
      </c>
      <c r="C735" s="652" t="s">
        <v>11596</v>
      </c>
      <c r="D735" s="654" t="s">
        <v>14218</v>
      </c>
    </row>
    <row r="736" spans="1:4">
      <c r="A736" s="1169">
        <v>38992</v>
      </c>
      <c r="B736" s="1170" t="s">
        <v>16535</v>
      </c>
      <c r="C736" s="1169" t="s">
        <v>11596</v>
      </c>
      <c r="D736" s="651" t="s">
        <v>12648</v>
      </c>
    </row>
    <row r="737" spans="1:4">
      <c r="A737" s="652">
        <v>38993</v>
      </c>
      <c r="B737" s="653" t="s">
        <v>16536</v>
      </c>
      <c r="C737" s="652" t="s">
        <v>11596</v>
      </c>
      <c r="D737" s="654" t="s">
        <v>13380</v>
      </c>
    </row>
    <row r="738" spans="1:4">
      <c r="A738" s="1169">
        <v>38418</v>
      </c>
      <c r="B738" s="1170" t="s">
        <v>4766</v>
      </c>
      <c r="C738" s="1169" t="s">
        <v>11596</v>
      </c>
      <c r="D738" s="651" t="s">
        <v>12975</v>
      </c>
    </row>
    <row r="739" spans="1:4">
      <c r="A739" s="652">
        <v>39178</v>
      </c>
      <c r="B739" s="653" t="s">
        <v>3021</v>
      </c>
      <c r="C739" s="652" t="s">
        <v>11596</v>
      </c>
      <c r="D739" s="654" t="s">
        <v>12976</v>
      </c>
    </row>
    <row r="740" spans="1:4">
      <c r="A740" s="1169">
        <v>39177</v>
      </c>
      <c r="B740" s="1170" t="s">
        <v>3022</v>
      </c>
      <c r="C740" s="1169" t="s">
        <v>11596</v>
      </c>
      <c r="D740" s="651" t="s">
        <v>12977</v>
      </c>
    </row>
    <row r="741" spans="1:4">
      <c r="A741" s="652">
        <v>39174</v>
      </c>
      <c r="B741" s="653" t="s">
        <v>3023</v>
      </c>
      <c r="C741" s="652" t="s">
        <v>11596</v>
      </c>
      <c r="D741" s="654" t="s">
        <v>12850</v>
      </c>
    </row>
    <row r="742" spans="1:4">
      <c r="A742" s="1169">
        <v>39176</v>
      </c>
      <c r="B742" s="1170" t="s">
        <v>3024</v>
      </c>
      <c r="C742" s="1169" t="s">
        <v>11596</v>
      </c>
      <c r="D742" s="651" t="s">
        <v>12978</v>
      </c>
    </row>
    <row r="743" spans="1:4">
      <c r="A743" s="652">
        <v>39180</v>
      </c>
      <c r="B743" s="653" t="s">
        <v>3025</v>
      </c>
      <c r="C743" s="652" t="s">
        <v>11596</v>
      </c>
      <c r="D743" s="654" t="s">
        <v>12979</v>
      </c>
    </row>
    <row r="744" spans="1:4">
      <c r="A744" s="1169">
        <v>39179</v>
      </c>
      <c r="B744" s="1170" t="s">
        <v>3026</v>
      </c>
      <c r="C744" s="1169" t="s">
        <v>11596</v>
      </c>
      <c r="D744" s="651" t="s">
        <v>12547</v>
      </c>
    </row>
    <row r="745" spans="1:4">
      <c r="A745" s="652">
        <v>39175</v>
      </c>
      <c r="B745" s="653" t="s">
        <v>3027</v>
      </c>
      <c r="C745" s="652" t="s">
        <v>11596</v>
      </c>
      <c r="D745" s="654" t="s">
        <v>12980</v>
      </c>
    </row>
    <row r="746" spans="1:4">
      <c r="A746" s="1169">
        <v>39217</v>
      </c>
      <c r="B746" s="1170" t="s">
        <v>3028</v>
      </c>
      <c r="C746" s="1169" t="s">
        <v>11596</v>
      </c>
      <c r="D746" s="651" t="s">
        <v>12848</v>
      </c>
    </row>
    <row r="747" spans="1:4">
      <c r="A747" s="652">
        <v>39181</v>
      </c>
      <c r="B747" s="653" t="s">
        <v>3029</v>
      </c>
      <c r="C747" s="652" t="s">
        <v>11596</v>
      </c>
      <c r="D747" s="654" t="s">
        <v>12981</v>
      </c>
    </row>
    <row r="748" spans="1:4">
      <c r="A748" s="1169">
        <v>39182</v>
      </c>
      <c r="B748" s="1170" t="s">
        <v>3030</v>
      </c>
      <c r="C748" s="1169" t="s">
        <v>11596</v>
      </c>
      <c r="D748" s="651" t="s">
        <v>12982</v>
      </c>
    </row>
    <row r="749" spans="1:4">
      <c r="A749" s="652">
        <v>12616</v>
      </c>
      <c r="B749" s="653" t="s">
        <v>6459</v>
      </c>
      <c r="C749" s="652" t="s">
        <v>11596</v>
      </c>
      <c r="D749" s="654" t="s">
        <v>15398</v>
      </c>
    </row>
    <row r="750" spans="1:4" ht="30">
      <c r="A750" s="1169">
        <v>1049</v>
      </c>
      <c r="B750" s="1170" t="s">
        <v>4720</v>
      </c>
      <c r="C750" s="1169" t="s">
        <v>11596</v>
      </c>
      <c r="D750" s="651" t="s">
        <v>12990</v>
      </c>
    </row>
    <row r="751" spans="1:4" ht="30">
      <c r="A751" s="652">
        <v>1099</v>
      </c>
      <c r="B751" s="653" t="s">
        <v>5029</v>
      </c>
      <c r="C751" s="652" t="s">
        <v>11596</v>
      </c>
      <c r="D751" s="654" t="s">
        <v>12765</v>
      </c>
    </row>
    <row r="752" spans="1:4" ht="30">
      <c r="A752" s="1169">
        <v>39678</v>
      </c>
      <c r="B752" s="1170" t="s">
        <v>5574</v>
      </c>
      <c r="C752" s="1169" t="s">
        <v>11596</v>
      </c>
      <c r="D752" s="651" t="s">
        <v>12506</v>
      </c>
    </row>
    <row r="753" spans="1:4" ht="30">
      <c r="A753" s="652">
        <v>1050</v>
      </c>
      <c r="B753" s="653" t="s">
        <v>3031</v>
      </c>
      <c r="C753" s="652" t="s">
        <v>11596</v>
      </c>
      <c r="D753" s="654" t="s">
        <v>12971</v>
      </c>
    </row>
    <row r="754" spans="1:4" ht="30">
      <c r="A754" s="1169">
        <v>1101</v>
      </c>
      <c r="B754" s="1170" t="s">
        <v>3032</v>
      </c>
      <c r="C754" s="1169" t="s">
        <v>11596</v>
      </c>
      <c r="D754" s="651" t="s">
        <v>12991</v>
      </c>
    </row>
    <row r="755" spans="1:4" ht="30">
      <c r="A755" s="652">
        <v>1100</v>
      </c>
      <c r="B755" s="653" t="s">
        <v>3033</v>
      </c>
      <c r="C755" s="652" t="s">
        <v>11596</v>
      </c>
      <c r="D755" s="654" t="s">
        <v>12992</v>
      </c>
    </row>
    <row r="756" spans="1:4" ht="30">
      <c r="A756" s="1169">
        <v>39679</v>
      </c>
      <c r="B756" s="1170" t="s">
        <v>3034</v>
      </c>
      <c r="C756" s="1169" t="s">
        <v>11596</v>
      </c>
      <c r="D756" s="651" t="s">
        <v>12993</v>
      </c>
    </row>
    <row r="757" spans="1:4" ht="30">
      <c r="A757" s="652">
        <v>1098</v>
      </c>
      <c r="B757" s="653" t="s">
        <v>3035</v>
      </c>
      <c r="C757" s="652" t="s">
        <v>11596</v>
      </c>
      <c r="D757" s="654" t="s">
        <v>12994</v>
      </c>
    </row>
    <row r="758" spans="1:4" ht="30">
      <c r="A758" s="1169">
        <v>1102</v>
      </c>
      <c r="B758" s="1170" t="s">
        <v>3036</v>
      </c>
      <c r="C758" s="1169" t="s">
        <v>11596</v>
      </c>
      <c r="D758" s="651" t="s">
        <v>12995</v>
      </c>
    </row>
    <row r="759" spans="1:4" ht="30">
      <c r="A759" s="652">
        <v>1051</v>
      </c>
      <c r="B759" s="653" t="s">
        <v>3037</v>
      </c>
      <c r="C759" s="652" t="s">
        <v>11596</v>
      </c>
      <c r="D759" s="654" t="s">
        <v>12996</v>
      </c>
    </row>
    <row r="760" spans="1:4">
      <c r="A760" s="1169">
        <v>37399</v>
      </c>
      <c r="B760" s="1170" t="s">
        <v>954</v>
      </c>
      <c r="C760" s="1169" t="s">
        <v>11596</v>
      </c>
      <c r="D760" s="651" t="s">
        <v>12997</v>
      </c>
    </row>
    <row r="761" spans="1:4">
      <c r="A761" s="652">
        <v>42014</v>
      </c>
      <c r="B761" s="653" t="s">
        <v>11379</v>
      </c>
      <c r="C761" s="652" t="s">
        <v>11601</v>
      </c>
      <c r="D761" s="654" t="s">
        <v>12998</v>
      </c>
    </row>
    <row r="762" spans="1:4">
      <c r="A762" s="1169">
        <v>42012</v>
      </c>
      <c r="B762" s="1170" t="s">
        <v>11380</v>
      </c>
      <c r="C762" s="1169" t="s">
        <v>11601</v>
      </c>
      <c r="D762" s="651" t="s">
        <v>12999</v>
      </c>
    </row>
    <row r="763" spans="1:4">
      <c r="A763" s="652">
        <v>42013</v>
      </c>
      <c r="B763" s="653" t="s">
        <v>11381</v>
      </c>
      <c r="C763" s="652" t="s">
        <v>11601</v>
      </c>
      <c r="D763" s="654" t="s">
        <v>13000</v>
      </c>
    </row>
    <row r="764" spans="1:4">
      <c r="A764" s="1169">
        <v>25004</v>
      </c>
      <c r="B764" s="1170" t="s">
        <v>3038</v>
      </c>
      <c r="C764" s="1169" t="s">
        <v>11601</v>
      </c>
      <c r="D764" s="651" t="s">
        <v>16537</v>
      </c>
    </row>
    <row r="765" spans="1:4">
      <c r="A765" s="652">
        <v>25002</v>
      </c>
      <c r="B765" s="653" t="s">
        <v>3039</v>
      </c>
      <c r="C765" s="652" t="s">
        <v>11601</v>
      </c>
      <c r="D765" s="654" t="s">
        <v>15388</v>
      </c>
    </row>
    <row r="766" spans="1:4">
      <c r="A766" s="1169">
        <v>37409</v>
      </c>
      <c r="B766" s="1170" t="s">
        <v>3040</v>
      </c>
      <c r="C766" s="1169" t="s">
        <v>11601</v>
      </c>
      <c r="D766" s="651" t="s">
        <v>14710</v>
      </c>
    </row>
    <row r="767" spans="1:4">
      <c r="A767" s="652">
        <v>841</v>
      </c>
      <c r="B767" s="653" t="s">
        <v>3041</v>
      </c>
      <c r="C767" s="652" t="s">
        <v>11601</v>
      </c>
      <c r="D767" s="654" t="s">
        <v>16066</v>
      </c>
    </row>
    <row r="768" spans="1:4">
      <c r="A768" s="1169">
        <v>25005</v>
      </c>
      <c r="B768" s="1170" t="s">
        <v>3042</v>
      </c>
      <c r="C768" s="1169" t="s">
        <v>11601</v>
      </c>
      <c r="D768" s="651" t="s">
        <v>16538</v>
      </c>
    </row>
    <row r="769" spans="1:4">
      <c r="A769" s="652">
        <v>25003</v>
      </c>
      <c r="B769" s="653" t="s">
        <v>3043</v>
      </c>
      <c r="C769" s="652" t="s">
        <v>11601</v>
      </c>
      <c r="D769" s="654" t="s">
        <v>16172</v>
      </c>
    </row>
    <row r="770" spans="1:4">
      <c r="A770" s="1169">
        <v>37410</v>
      </c>
      <c r="B770" s="1170" t="s">
        <v>3044</v>
      </c>
      <c r="C770" s="1169" t="s">
        <v>11601</v>
      </c>
      <c r="D770" s="651" t="s">
        <v>16538</v>
      </c>
    </row>
    <row r="771" spans="1:4">
      <c r="A771" s="652">
        <v>842</v>
      </c>
      <c r="B771" s="653" t="s">
        <v>3045</v>
      </c>
      <c r="C771" s="652" t="s">
        <v>11601</v>
      </c>
      <c r="D771" s="654" t="s">
        <v>14088</v>
      </c>
    </row>
    <row r="772" spans="1:4">
      <c r="A772" s="1169">
        <v>862</v>
      </c>
      <c r="B772" s="1170" t="s">
        <v>955</v>
      </c>
      <c r="C772" s="1169" t="s">
        <v>11600</v>
      </c>
      <c r="D772" s="651" t="s">
        <v>12537</v>
      </c>
    </row>
    <row r="773" spans="1:4">
      <c r="A773" s="652">
        <v>866</v>
      </c>
      <c r="B773" s="653" t="s">
        <v>956</v>
      </c>
      <c r="C773" s="652" t="s">
        <v>11600</v>
      </c>
      <c r="D773" s="654" t="s">
        <v>13006</v>
      </c>
    </row>
    <row r="774" spans="1:4">
      <c r="A774" s="1169">
        <v>892</v>
      </c>
      <c r="B774" s="1170" t="s">
        <v>957</v>
      </c>
      <c r="C774" s="1169" t="s">
        <v>11600</v>
      </c>
      <c r="D774" s="651" t="s">
        <v>13007</v>
      </c>
    </row>
    <row r="775" spans="1:4">
      <c r="A775" s="652">
        <v>857</v>
      </c>
      <c r="B775" s="653" t="s">
        <v>958</v>
      </c>
      <c r="C775" s="652" t="s">
        <v>11600</v>
      </c>
      <c r="D775" s="654" t="s">
        <v>13008</v>
      </c>
    </row>
    <row r="776" spans="1:4">
      <c r="A776" s="1169">
        <v>37404</v>
      </c>
      <c r="B776" s="1170" t="s">
        <v>959</v>
      </c>
      <c r="C776" s="1169" t="s">
        <v>11600</v>
      </c>
      <c r="D776" s="651" t="s">
        <v>13009</v>
      </c>
    </row>
    <row r="777" spans="1:4">
      <c r="A777" s="652">
        <v>868</v>
      </c>
      <c r="B777" s="653" t="s">
        <v>960</v>
      </c>
      <c r="C777" s="652" t="s">
        <v>11600</v>
      </c>
      <c r="D777" s="654" t="s">
        <v>13010</v>
      </c>
    </row>
    <row r="778" spans="1:4">
      <c r="A778" s="1169">
        <v>870</v>
      </c>
      <c r="B778" s="1170" t="s">
        <v>961</v>
      </c>
      <c r="C778" s="1169" t="s">
        <v>11600</v>
      </c>
      <c r="D778" s="651" t="s">
        <v>13011</v>
      </c>
    </row>
    <row r="779" spans="1:4">
      <c r="A779" s="652">
        <v>863</v>
      </c>
      <c r="B779" s="653" t="s">
        <v>962</v>
      </c>
      <c r="C779" s="652" t="s">
        <v>11600</v>
      </c>
      <c r="D779" s="654" t="s">
        <v>13012</v>
      </c>
    </row>
    <row r="780" spans="1:4">
      <c r="A780" s="1169">
        <v>867</v>
      </c>
      <c r="B780" s="1170" t="s">
        <v>963</v>
      </c>
      <c r="C780" s="1169" t="s">
        <v>11600</v>
      </c>
      <c r="D780" s="651" t="s">
        <v>13013</v>
      </c>
    </row>
    <row r="781" spans="1:4">
      <c r="A781" s="652">
        <v>891</v>
      </c>
      <c r="B781" s="653" t="s">
        <v>964</v>
      </c>
      <c r="C781" s="652" t="s">
        <v>11600</v>
      </c>
      <c r="D781" s="654" t="s">
        <v>13014</v>
      </c>
    </row>
    <row r="782" spans="1:4">
      <c r="A782" s="1169">
        <v>864</v>
      </c>
      <c r="B782" s="1170" t="s">
        <v>965</v>
      </c>
      <c r="C782" s="1169" t="s">
        <v>11600</v>
      </c>
      <c r="D782" s="651" t="s">
        <v>12939</v>
      </c>
    </row>
    <row r="783" spans="1:4">
      <c r="A783" s="652">
        <v>865</v>
      </c>
      <c r="B783" s="653" t="s">
        <v>966</v>
      </c>
      <c r="C783" s="652" t="s">
        <v>11600</v>
      </c>
      <c r="D783" s="654" t="s">
        <v>13015</v>
      </c>
    </row>
    <row r="784" spans="1:4">
      <c r="A784" s="1169">
        <v>1006</v>
      </c>
      <c r="B784" s="1170" t="s">
        <v>6460</v>
      </c>
      <c r="C784" s="1169" t="s">
        <v>11600</v>
      </c>
      <c r="D784" s="651" t="s">
        <v>16037</v>
      </c>
    </row>
    <row r="785" spans="1:4">
      <c r="A785" s="652">
        <v>948</v>
      </c>
      <c r="B785" s="653" t="s">
        <v>967</v>
      </c>
      <c r="C785" s="652" t="s">
        <v>11600</v>
      </c>
      <c r="D785" s="654" t="s">
        <v>13241</v>
      </c>
    </row>
    <row r="786" spans="1:4">
      <c r="A786" s="1169">
        <v>947</v>
      </c>
      <c r="B786" s="1170" t="s">
        <v>968</v>
      </c>
      <c r="C786" s="1169" t="s">
        <v>11600</v>
      </c>
      <c r="D786" s="651" t="s">
        <v>13690</v>
      </c>
    </row>
    <row r="787" spans="1:4">
      <c r="A787" s="652">
        <v>911</v>
      </c>
      <c r="B787" s="653" t="s">
        <v>969</v>
      </c>
      <c r="C787" s="652" t="s">
        <v>11600</v>
      </c>
      <c r="D787" s="654" t="s">
        <v>16539</v>
      </c>
    </row>
    <row r="788" spans="1:4">
      <c r="A788" s="1169">
        <v>925</v>
      </c>
      <c r="B788" s="1170" t="s">
        <v>970</v>
      </c>
      <c r="C788" s="1169" t="s">
        <v>11600</v>
      </c>
      <c r="D788" s="651" t="s">
        <v>15521</v>
      </c>
    </row>
    <row r="789" spans="1:4">
      <c r="A789" s="652">
        <v>954</v>
      </c>
      <c r="B789" s="653" t="s">
        <v>971</v>
      </c>
      <c r="C789" s="652" t="s">
        <v>11600</v>
      </c>
      <c r="D789" s="654" t="s">
        <v>14997</v>
      </c>
    </row>
    <row r="790" spans="1:4">
      <c r="A790" s="1169">
        <v>901</v>
      </c>
      <c r="B790" s="1170" t="s">
        <v>972</v>
      </c>
      <c r="C790" s="1169" t="s">
        <v>11600</v>
      </c>
      <c r="D790" s="651" t="s">
        <v>16540</v>
      </c>
    </row>
    <row r="791" spans="1:4">
      <c r="A791" s="652">
        <v>926</v>
      </c>
      <c r="B791" s="653" t="s">
        <v>973</v>
      </c>
      <c r="C791" s="652" t="s">
        <v>11600</v>
      </c>
      <c r="D791" s="654" t="s">
        <v>14923</v>
      </c>
    </row>
    <row r="792" spans="1:4">
      <c r="A792" s="1169">
        <v>912</v>
      </c>
      <c r="B792" s="1170" t="s">
        <v>974</v>
      </c>
      <c r="C792" s="1169" t="s">
        <v>11600</v>
      </c>
      <c r="D792" s="651" t="s">
        <v>16541</v>
      </c>
    </row>
    <row r="793" spans="1:4">
      <c r="A793" s="652">
        <v>955</v>
      </c>
      <c r="B793" s="653" t="s">
        <v>975</v>
      </c>
      <c r="C793" s="652" t="s">
        <v>11600</v>
      </c>
      <c r="D793" s="654" t="s">
        <v>16041</v>
      </c>
    </row>
    <row r="794" spans="1:4">
      <c r="A794" s="1169">
        <v>946</v>
      </c>
      <c r="B794" s="1170" t="s">
        <v>976</v>
      </c>
      <c r="C794" s="1169" t="s">
        <v>11600</v>
      </c>
      <c r="D794" s="651" t="s">
        <v>16542</v>
      </c>
    </row>
    <row r="795" spans="1:4">
      <c r="A795" s="652">
        <v>953</v>
      </c>
      <c r="B795" s="653" t="s">
        <v>977</v>
      </c>
      <c r="C795" s="652" t="s">
        <v>11600</v>
      </c>
      <c r="D795" s="654" t="s">
        <v>16543</v>
      </c>
    </row>
    <row r="796" spans="1:4">
      <c r="A796" s="1169">
        <v>902</v>
      </c>
      <c r="B796" s="1170" t="s">
        <v>978</v>
      </c>
      <c r="C796" s="1169" t="s">
        <v>11600</v>
      </c>
      <c r="D796" s="651" t="s">
        <v>16544</v>
      </c>
    </row>
    <row r="797" spans="1:4">
      <c r="A797" s="652">
        <v>927</v>
      </c>
      <c r="B797" s="653" t="s">
        <v>979</v>
      </c>
      <c r="C797" s="652" t="s">
        <v>11600</v>
      </c>
      <c r="D797" s="654" t="s">
        <v>16087</v>
      </c>
    </row>
    <row r="798" spans="1:4">
      <c r="A798" s="1169">
        <v>913</v>
      </c>
      <c r="B798" s="1170" t="s">
        <v>980</v>
      </c>
      <c r="C798" s="1169" t="s">
        <v>11600</v>
      </c>
      <c r="D798" s="651" t="s">
        <v>15966</v>
      </c>
    </row>
    <row r="799" spans="1:4">
      <c r="A799" s="652">
        <v>903</v>
      </c>
      <c r="B799" s="653" t="s">
        <v>981</v>
      </c>
      <c r="C799" s="652" t="s">
        <v>11600</v>
      </c>
      <c r="D799" s="654" t="s">
        <v>13367</v>
      </c>
    </row>
    <row r="800" spans="1:4">
      <c r="A800" s="1169">
        <v>945</v>
      </c>
      <c r="B800" s="1170" t="s">
        <v>982</v>
      </c>
      <c r="C800" s="1169" t="s">
        <v>11600</v>
      </c>
      <c r="D800" s="651" t="s">
        <v>15558</v>
      </c>
    </row>
    <row r="801" spans="1:4">
      <c r="A801" s="652">
        <v>914</v>
      </c>
      <c r="B801" s="653" t="s">
        <v>983</v>
      </c>
      <c r="C801" s="652" t="s">
        <v>11600</v>
      </c>
      <c r="D801" s="654" t="s">
        <v>16545</v>
      </c>
    </row>
    <row r="802" spans="1:4" ht="30">
      <c r="A802" s="1169">
        <v>993</v>
      </c>
      <c r="B802" s="1170" t="s">
        <v>6461</v>
      </c>
      <c r="C802" s="1169" t="s">
        <v>11600</v>
      </c>
      <c r="D802" s="651" t="s">
        <v>14219</v>
      </c>
    </row>
    <row r="803" spans="1:4" ht="30">
      <c r="A803" s="652">
        <v>1020</v>
      </c>
      <c r="B803" s="653" t="s">
        <v>6462</v>
      </c>
      <c r="C803" s="652" t="s">
        <v>11600</v>
      </c>
      <c r="D803" s="654" t="s">
        <v>15705</v>
      </c>
    </row>
    <row r="804" spans="1:4" ht="30">
      <c r="A804" s="1169">
        <v>1017</v>
      </c>
      <c r="B804" s="1170" t="s">
        <v>5575</v>
      </c>
      <c r="C804" s="1169" t="s">
        <v>11600</v>
      </c>
      <c r="D804" s="651" t="s">
        <v>16546</v>
      </c>
    </row>
    <row r="805" spans="1:4" ht="30">
      <c r="A805" s="652">
        <v>999</v>
      </c>
      <c r="B805" s="653" t="s">
        <v>6463</v>
      </c>
      <c r="C805" s="652" t="s">
        <v>11600</v>
      </c>
      <c r="D805" s="654" t="s">
        <v>16547</v>
      </c>
    </row>
    <row r="806" spans="1:4" ht="30">
      <c r="A806" s="1169">
        <v>995</v>
      </c>
      <c r="B806" s="1170" t="s">
        <v>5576</v>
      </c>
      <c r="C806" s="1169" t="s">
        <v>11600</v>
      </c>
      <c r="D806" s="651" t="s">
        <v>13401</v>
      </c>
    </row>
    <row r="807" spans="1:4" ht="30">
      <c r="A807" s="652">
        <v>1000</v>
      </c>
      <c r="B807" s="653" t="s">
        <v>5577</v>
      </c>
      <c r="C807" s="652" t="s">
        <v>11600</v>
      </c>
      <c r="D807" s="654" t="s">
        <v>16548</v>
      </c>
    </row>
    <row r="808" spans="1:4" ht="30">
      <c r="A808" s="1169">
        <v>1022</v>
      </c>
      <c r="B808" s="1170" t="s">
        <v>6464</v>
      </c>
      <c r="C808" s="1169" t="s">
        <v>11600</v>
      </c>
      <c r="D808" s="651" t="s">
        <v>13175</v>
      </c>
    </row>
    <row r="809" spans="1:4" ht="30">
      <c r="A809" s="652">
        <v>1015</v>
      </c>
      <c r="B809" s="653" t="s">
        <v>6465</v>
      </c>
      <c r="C809" s="652" t="s">
        <v>11600</v>
      </c>
      <c r="D809" s="654" t="s">
        <v>16549</v>
      </c>
    </row>
    <row r="810" spans="1:4" ht="30">
      <c r="A810" s="1169">
        <v>996</v>
      </c>
      <c r="B810" s="1170" t="s">
        <v>5578</v>
      </c>
      <c r="C810" s="1169" t="s">
        <v>11600</v>
      </c>
      <c r="D810" s="651" t="s">
        <v>15416</v>
      </c>
    </row>
    <row r="811" spans="1:4" ht="30">
      <c r="A811" s="652">
        <v>1001</v>
      </c>
      <c r="B811" s="653" t="s">
        <v>6466</v>
      </c>
      <c r="C811" s="652" t="s">
        <v>11600</v>
      </c>
      <c r="D811" s="654" t="s">
        <v>16550</v>
      </c>
    </row>
    <row r="812" spans="1:4" ht="30">
      <c r="A812" s="1169">
        <v>1019</v>
      </c>
      <c r="B812" s="1170" t="s">
        <v>5579</v>
      </c>
      <c r="C812" s="1169" t="s">
        <v>11600</v>
      </c>
      <c r="D812" s="651" t="s">
        <v>16551</v>
      </c>
    </row>
    <row r="813" spans="1:4" ht="30">
      <c r="A813" s="652">
        <v>1021</v>
      </c>
      <c r="B813" s="653" t="s">
        <v>5580</v>
      </c>
      <c r="C813" s="652" t="s">
        <v>11600</v>
      </c>
      <c r="D813" s="654" t="s">
        <v>14481</v>
      </c>
    </row>
    <row r="814" spans="1:4" ht="30">
      <c r="A814" s="1169">
        <v>39249</v>
      </c>
      <c r="B814" s="1170" t="s">
        <v>6467</v>
      </c>
      <c r="C814" s="1169" t="s">
        <v>11600</v>
      </c>
      <c r="D814" s="651" t="s">
        <v>16552</v>
      </c>
    </row>
    <row r="815" spans="1:4" ht="30">
      <c r="A815" s="652">
        <v>1018</v>
      </c>
      <c r="B815" s="653" t="s">
        <v>6468</v>
      </c>
      <c r="C815" s="652" t="s">
        <v>11600</v>
      </c>
      <c r="D815" s="654" t="s">
        <v>16553</v>
      </c>
    </row>
    <row r="816" spans="1:4" ht="30">
      <c r="A816" s="1169">
        <v>39250</v>
      </c>
      <c r="B816" s="1170" t="s">
        <v>6469</v>
      </c>
      <c r="C816" s="1169" t="s">
        <v>11600</v>
      </c>
      <c r="D816" s="651" t="s">
        <v>16554</v>
      </c>
    </row>
    <row r="817" spans="1:4" ht="30">
      <c r="A817" s="652">
        <v>994</v>
      </c>
      <c r="B817" s="653" t="s">
        <v>5581</v>
      </c>
      <c r="C817" s="652" t="s">
        <v>11600</v>
      </c>
      <c r="D817" s="654" t="s">
        <v>12836</v>
      </c>
    </row>
    <row r="818" spans="1:4" ht="30">
      <c r="A818" s="1169">
        <v>977</v>
      </c>
      <c r="B818" s="1170" t="s">
        <v>6470</v>
      </c>
      <c r="C818" s="1169" t="s">
        <v>11600</v>
      </c>
      <c r="D818" s="651" t="s">
        <v>16555</v>
      </c>
    </row>
    <row r="819" spans="1:4" ht="30">
      <c r="A819" s="652">
        <v>998</v>
      </c>
      <c r="B819" s="653" t="s">
        <v>6471</v>
      </c>
      <c r="C819" s="652" t="s">
        <v>11600</v>
      </c>
      <c r="D819" s="654" t="s">
        <v>15875</v>
      </c>
    </row>
    <row r="820" spans="1:4" ht="30">
      <c r="A820" s="1169">
        <v>39251</v>
      </c>
      <c r="B820" s="1170" t="s">
        <v>5582</v>
      </c>
      <c r="C820" s="1169" t="s">
        <v>11600</v>
      </c>
      <c r="D820" s="651" t="s">
        <v>15403</v>
      </c>
    </row>
    <row r="821" spans="1:4" ht="30">
      <c r="A821" s="652">
        <v>1011</v>
      </c>
      <c r="B821" s="653" t="s">
        <v>5583</v>
      </c>
      <c r="C821" s="652" t="s">
        <v>11600</v>
      </c>
      <c r="D821" s="654" t="s">
        <v>12504</v>
      </c>
    </row>
    <row r="822" spans="1:4" ht="30">
      <c r="A822" s="1169">
        <v>39252</v>
      </c>
      <c r="B822" s="1170" t="s">
        <v>5584</v>
      </c>
      <c r="C822" s="1169" t="s">
        <v>11600</v>
      </c>
      <c r="D822" s="651" t="s">
        <v>15516</v>
      </c>
    </row>
    <row r="823" spans="1:4" ht="30">
      <c r="A823" s="652">
        <v>1013</v>
      </c>
      <c r="B823" s="653" t="s">
        <v>5585</v>
      </c>
      <c r="C823" s="652" t="s">
        <v>11600</v>
      </c>
      <c r="D823" s="654" t="s">
        <v>15038</v>
      </c>
    </row>
    <row r="824" spans="1:4" ht="30">
      <c r="A824" s="1169">
        <v>980</v>
      </c>
      <c r="B824" s="1170" t="s">
        <v>5586</v>
      </c>
      <c r="C824" s="1169" t="s">
        <v>11600</v>
      </c>
      <c r="D824" s="651" t="s">
        <v>16175</v>
      </c>
    </row>
    <row r="825" spans="1:4" ht="30">
      <c r="A825" s="652">
        <v>39237</v>
      </c>
      <c r="B825" s="653" t="s">
        <v>5587</v>
      </c>
      <c r="C825" s="652" t="s">
        <v>11600</v>
      </c>
      <c r="D825" s="654" t="s">
        <v>16556</v>
      </c>
    </row>
    <row r="826" spans="1:4" ht="30">
      <c r="A826" s="1169">
        <v>39238</v>
      </c>
      <c r="B826" s="1170" t="s">
        <v>13032</v>
      </c>
      <c r="C826" s="1169" t="s">
        <v>11600</v>
      </c>
      <c r="D826" s="651" t="s">
        <v>15840</v>
      </c>
    </row>
    <row r="827" spans="1:4" ht="30">
      <c r="A827" s="652">
        <v>979</v>
      </c>
      <c r="B827" s="653" t="s">
        <v>5588</v>
      </c>
      <c r="C827" s="652" t="s">
        <v>11600</v>
      </c>
      <c r="D827" s="654" t="s">
        <v>12766</v>
      </c>
    </row>
    <row r="828" spans="1:4" ht="30">
      <c r="A828" s="1169">
        <v>39239</v>
      </c>
      <c r="B828" s="1170" t="s">
        <v>6472</v>
      </c>
      <c r="C828" s="1169" t="s">
        <v>11600</v>
      </c>
      <c r="D828" s="651" t="s">
        <v>16557</v>
      </c>
    </row>
    <row r="829" spans="1:4" ht="30">
      <c r="A829" s="652">
        <v>1014</v>
      </c>
      <c r="B829" s="653" t="s">
        <v>5589</v>
      </c>
      <c r="C829" s="652" t="s">
        <v>11600</v>
      </c>
      <c r="D829" s="654" t="s">
        <v>12650</v>
      </c>
    </row>
    <row r="830" spans="1:4" ht="30">
      <c r="A830" s="1169">
        <v>39240</v>
      </c>
      <c r="B830" s="1170" t="s">
        <v>5590</v>
      </c>
      <c r="C830" s="1169" t="s">
        <v>11600</v>
      </c>
      <c r="D830" s="651" t="s">
        <v>16558</v>
      </c>
    </row>
    <row r="831" spans="1:4" ht="30">
      <c r="A831" s="652">
        <v>39232</v>
      </c>
      <c r="B831" s="653" t="s">
        <v>5591</v>
      </c>
      <c r="C831" s="652" t="s">
        <v>11600</v>
      </c>
      <c r="D831" s="654" t="s">
        <v>14463</v>
      </c>
    </row>
    <row r="832" spans="1:4" ht="30">
      <c r="A832" s="1169">
        <v>39233</v>
      </c>
      <c r="B832" s="1170" t="s">
        <v>5592</v>
      </c>
      <c r="C832" s="1169" t="s">
        <v>11600</v>
      </c>
      <c r="D832" s="651" t="s">
        <v>12742</v>
      </c>
    </row>
    <row r="833" spans="1:4" ht="30">
      <c r="A833" s="652">
        <v>981</v>
      </c>
      <c r="B833" s="653" t="s">
        <v>5593</v>
      </c>
      <c r="C833" s="652" t="s">
        <v>11600</v>
      </c>
      <c r="D833" s="654" t="s">
        <v>13678</v>
      </c>
    </row>
    <row r="834" spans="1:4" ht="30">
      <c r="A834" s="1169">
        <v>39234</v>
      </c>
      <c r="B834" s="1170" t="s">
        <v>5594</v>
      </c>
      <c r="C834" s="1169" t="s">
        <v>11600</v>
      </c>
      <c r="D834" s="651" t="s">
        <v>16559</v>
      </c>
    </row>
    <row r="835" spans="1:4" ht="30">
      <c r="A835" s="652">
        <v>982</v>
      </c>
      <c r="B835" s="653" t="s">
        <v>5595</v>
      </c>
      <c r="C835" s="652" t="s">
        <v>11600</v>
      </c>
      <c r="D835" s="654" t="s">
        <v>13752</v>
      </c>
    </row>
    <row r="836" spans="1:4" ht="30">
      <c r="A836" s="1169">
        <v>39235</v>
      </c>
      <c r="B836" s="1170" t="s">
        <v>5596</v>
      </c>
      <c r="C836" s="1169" t="s">
        <v>11600</v>
      </c>
      <c r="D836" s="651" t="s">
        <v>16560</v>
      </c>
    </row>
    <row r="837" spans="1:4" ht="30">
      <c r="A837" s="652">
        <v>39236</v>
      </c>
      <c r="B837" s="653" t="s">
        <v>5597</v>
      </c>
      <c r="C837" s="652" t="s">
        <v>11600</v>
      </c>
      <c r="D837" s="654" t="s">
        <v>15879</v>
      </c>
    </row>
    <row r="838" spans="1:4" ht="30">
      <c r="A838" s="1169">
        <v>876</v>
      </c>
      <c r="B838" s="1170" t="s">
        <v>6473</v>
      </c>
      <c r="C838" s="1169" t="s">
        <v>11600</v>
      </c>
      <c r="D838" s="651" t="s">
        <v>16561</v>
      </c>
    </row>
    <row r="839" spans="1:4" ht="30">
      <c r="A839" s="652">
        <v>877</v>
      </c>
      <c r="B839" s="653" t="s">
        <v>6474</v>
      </c>
      <c r="C839" s="652" t="s">
        <v>11600</v>
      </c>
      <c r="D839" s="654" t="s">
        <v>16562</v>
      </c>
    </row>
    <row r="840" spans="1:4" ht="30">
      <c r="A840" s="1169">
        <v>882</v>
      </c>
      <c r="B840" s="1170" t="s">
        <v>6475</v>
      </c>
      <c r="C840" s="1169" t="s">
        <v>11600</v>
      </c>
      <c r="D840" s="651" t="s">
        <v>16563</v>
      </c>
    </row>
    <row r="841" spans="1:4" ht="30">
      <c r="A841" s="652">
        <v>878</v>
      </c>
      <c r="B841" s="653" t="s">
        <v>6476</v>
      </c>
      <c r="C841" s="652" t="s">
        <v>11600</v>
      </c>
      <c r="D841" s="654" t="s">
        <v>16564</v>
      </c>
    </row>
    <row r="842" spans="1:4" ht="30">
      <c r="A842" s="1169">
        <v>879</v>
      </c>
      <c r="B842" s="1170" t="s">
        <v>6477</v>
      </c>
      <c r="C842" s="1169" t="s">
        <v>11600</v>
      </c>
      <c r="D842" s="651" t="s">
        <v>16565</v>
      </c>
    </row>
    <row r="843" spans="1:4" ht="30">
      <c r="A843" s="652">
        <v>880</v>
      </c>
      <c r="B843" s="653" t="s">
        <v>6478</v>
      </c>
      <c r="C843" s="652" t="s">
        <v>11600</v>
      </c>
      <c r="D843" s="654" t="s">
        <v>16566</v>
      </c>
    </row>
    <row r="844" spans="1:4" ht="30">
      <c r="A844" s="1169">
        <v>873</v>
      </c>
      <c r="B844" s="1170" t="s">
        <v>6479</v>
      </c>
      <c r="C844" s="1169" t="s">
        <v>11600</v>
      </c>
      <c r="D844" s="651" t="s">
        <v>16567</v>
      </c>
    </row>
    <row r="845" spans="1:4" ht="30">
      <c r="A845" s="652">
        <v>881</v>
      </c>
      <c r="B845" s="653" t="s">
        <v>6990</v>
      </c>
      <c r="C845" s="652" t="s">
        <v>11600</v>
      </c>
      <c r="D845" s="654" t="s">
        <v>16568</v>
      </c>
    </row>
    <row r="846" spans="1:4" ht="30">
      <c r="A846" s="1169">
        <v>874</v>
      </c>
      <c r="B846" s="1170" t="s">
        <v>6480</v>
      </c>
      <c r="C846" s="1169" t="s">
        <v>11600</v>
      </c>
      <c r="D846" s="651" t="s">
        <v>16569</v>
      </c>
    </row>
    <row r="847" spans="1:4" ht="30">
      <c r="A847" s="652">
        <v>875</v>
      </c>
      <c r="B847" s="653" t="s">
        <v>6481</v>
      </c>
      <c r="C847" s="652" t="s">
        <v>11600</v>
      </c>
      <c r="D847" s="654" t="s">
        <v>16570</v>
      </c>
    </row>
    <row r="848" spans="1:4">
      <c r="A848" s="1169">
        <v>983</v>
      </c>
      <c r="B848" s="1170" t="s">
        <v>6482</v>
      </c>
      <c r="C848" s="1169" t="s">
        <v>11600</v>
      </c>
      <c r="D848" s="651" t="s">
        <v>14270</v>
      </c>
    </row>
    <row r="849" spans="1:4">
      <c r="A849" s="652">
        <v>985</v>
      </c>
      <c r="B849" s="653" t="s">
        <v>6483</v>
      </c>
      <c r="C849" s="652" t="s">
        <v>11600</v>
      </c>
      <c r="D849" s="654" t="s">
        <v>16571</v>
      </c>
    </row>
    <row r="850" spans="1:4">
      <c r="A850" s="1169">
        <v>990</v>
      </c>
      <c r="B850" s="1170" t="s">
        <v>6484</v>
      </c>
      <c r="C850" s="1169" t="s">
        <v>11600</v>
      </c>
      <c r="D850" s="651" t="s">
        <v>16093</v>
      </c>
    </row>
    <row r="851" spans="1:4">
      <c r="A851" s="652">
        <v>39241</v>
      </c>
      <c r="B851" s="653" t="s">
        <v>6485</v>
      </c>
      <c r="C851" s="652" t="s">
        <v>11600</v>
      </c>
      <c r="D851" s="654" t="s">
        <v>15063</v>
      </c>
    </row>
    <row r="852" spans="1:4">
      <c r="A852" s="1169">
        <v>1005</v>
      </c>
      <c r="B852" s="1170" t="s">
        <v>6486</v>
      </c>
      <c r="C852" s="1169" t="s">
        <v>11600</v>
      </c>
      <c r="D852" s="651" t="s">
        <v>16572</v>
      </c>
    </row>
    <row r="853" spans="1:4">
      <c r="A853" s="652">
        <v>984</v>
      </c>
      <c r="B853" s="653" t="s">
        <v>6487</v>
      </c>
      <c r="C853" s="652" t="s">
        <v>11600</v>
      </c>
      <c r="D853" s="654" t="s">
        <v>13025</v>
      </c>
    </row>
    <row r="854" spans="1:4">
      <c r="A854" s="1169">
        <v>991</v>
      </c>
      <c r="B854" s="1170" t="s">
        <v>6488</v>
      </c>
      <c r="C854" s="1169" t="s">
        <v>11600</v>
      </c>
      <c r="D854" s="651" t="s">
        <v>16573</v>
      </c>
    </row>
    <row r="855" spans="1:4">
      <c r="A855" s="652">
        <v>986</v>
      </c>
      <c r="B855" s="653" t="s">
        <v>6489</v>
      </c>
      <c r="C855" s="652" t="s">
        <v>11600</v>
      </c>
      <c r="D855" s="654" t="s">
        <v>12946</v>
      </c>
    </row>
    <row r="856" spans="1:4">
      <c r="A856" s="1169">
        <v>1024</v>
      </c>
      <c r="B856" s="1170" t="s">
        <v>6490</v>
      </c>
      <c r="C856" s="1169" t="s">
        <v>11600</v>
      </c>
      <c r="D856" s="651" t="s">
        <v>16574</v>
      </c>
    </row>
    <row r="857" spans="1:4">
      <c r="A857" s="652">
        <v>987</v>
      </c>
      <c r="B857" s="653" t="s">
        <v>6491</v>
      </c>
      <c r="C857" s="652" t="s">
        <v>11600</v>
      </c>
      <c r="D857" s="654" t="s">
        <v>15411</v>
      </c>
    </row>
    <row r="858" spans="1:4">
      <c r="A858" s="1169">
        <v>1003</v>
      </c>
      <c r="B858" s="1170" t="s">
        <v>6492</v>
      </c>
      <c r="C858" s="1169" t="s">
        <v>11600</v>
      </c>
      <c r="D858" s="651" t="s">
        <v>15484</v>
      </c>
    </row>
    <row r="859" spans="1:4">
      <c r="A859" s="652">
        <v>992</v>
      </c>
      <c r="B859" s="653" t="s">
        <v>6493</v>
      </c>
      <c r="C859" s="652" t="s">
        <v>11600</v>
      </c>
      <c r="D859" s="654" t="s">
        <v>16575</v>
      </c>
    </row>
    <row r="860" spans="1:4">
      <c r="A860" s="1169">
        <v>1007</v>
      </c>
      <c r="B860" s="1170" t="s">
        <v>6494</v>
      </c>
      <c r="C860" s="1169" t="s">
        <v>11600</v>
      </c>
      <c r="D860" s="651" t="s">
        <v>16576</v>
      </c>
    </row>
    <row r="861" spans="1:4">
      <c r="A861" s="652">
        <v>39242</v>
      </c>
      <c r="B861" s="653" t="s">
        <v>6495</v>
      </c>
      <c r="C861" s="652" t="s">
        <v>11600</v>
      </c>
      <c r="D861" s="654" t="s">
        <v>16577</v>
      </c>
    </row>
    <row r="862" spans="1:4">
      <c r="A862" s="1169">
        <v>1008</v>
      </c>
      <c r="B862" s="1170" t="s">
        <v>6496</v>
      </c>
      <c r="C862" s="1169" t="s">
        <v>11600</v>
      </c>
      <c r="D862" s="651" t="s">
        <v>12730</v>
      </c>
    </row>
    <row r="863" spans="1:4">
      <c r="A863" s="652">
        <v>988</v>
      </c>
      <c r="B863" s="653" t="s">
        <v>6497</v>
      </c>
      <c r="C863" s="652" t="s">
        <v>11600</v>
      </c>
      <c r="D863" s="654" t="s">
        <v>16578</v>
      </c>
    </row>
    <row r="864" spans="1:4">
      <c r="A864" s="1169">
        <v>989</v>
      </c>
      <c r="B864" s="1170" t="s">
        <v>6498</v>
      </c>
      <c r="C864" s="1169" t="s">
        <v>11600</v>
      </c>
      <c r="D864" s="651" t="s">
        <v>15368</v>
      </c>
    </row>
    <row r="865" spans="1:4">
      <c r="A865" s="652">
        <v>34602</v>
      </c>
      <c r="B865" s="653" t="s">
        <v>984</v>
      </c>
      <c r="C865" s="652" t="s">
        <v>11600</v>
      </c>
      <c r="D865" s="654" t="s">
        <v>12733</v>
      </c>
    </row>
    <row r="866" spans="1:4">
      <c r="A866" s="1169">
        <v>34603</v>
      </c>
      <c r="B866" s="1170" t="s">
        <v>985</v>
      </c>
      <c r="C866" s="1169" t="s">
        <v>11600</v>
      </c>
      <c r="D866" s="651" t="s">
        <v>13134</v>
      </c>
    </row>
    <row r="867" spans="1:4">
      <c r="A867" s="652">
        <v>34607</v>
      </c>
      <c r="B867" s="653" t="s">
        <v>986</v>
      </c>
      <c r="C867" s="652" t="s">
        <v>11600</v>
      </c>
      <c r="D867" s="654" t="s">
        <v>13775</v>
      </c>
    </row>
    <row r="868" spans="1:4">
      <c r="A868" s="1169">
        <v>34609</v>
      </c>
      <c r="B868" s="1170" t="s">
        <v>987</v>
      </c>
      <c r="C868" s="1169" t="s">
        <v>11600</v>
      </c>
      <c r="D868" s="651" t="s">
        <v>12811</v>
      </c>
    </row>
    <row r="869" spans="1:4">
      <c r="A869" s="652">
        <v>34618</v>
      </c>
      <c r="B869" s="653" t="s">
        <v>988</v>
      </c>
      <c r="C869" s="652" t="s">
        <v>11600</v>
      </c>
      <c r="D869" s="654" t="s">
        <v>13137</v>
      </c>
    </row>
    <row r="870" spans="1:4">
      <c r="A870" s="1169">
        <v>34620</v>
      </c>
      <c r="B870" s="1170" t="s">
        <v>989</v>
      </c>
      <c r="C870" s="1169" t="s">
        <v>11600</v>
      </c>
      <c r="D870" s="651" t="s">
        <v>14010</v>
      </c>
    </row>
    <row r="871" spans="1:4">
      <c r="A871" s="652">
        <v>34621</v>
      </c>
      <c r="B871" s="653" t="s">
        <v>990</v>
      </c>
      <c r="C871" s="652" t="s">
        <v>11600</v>
      </c>
      <c r="D871" s="654" t="s">
        <v>12766</v>
      </c>
    </row>
    <row r="872" spans="1:4">
      <c r="A872" s="1169">
        <v>34622</v>
      </c>
      <c r="B872" s="1170" t="s">
        <v>991</v>
      </c>
      <c r="C872" s="1169" t="s">
        <v>11600</v>
      </c>
      <c r="D872" s="651" t="s">
        <v>13552</v>
      </c>
    </row>
    <row r="873" spans="1:4">
      <c r="A873" s="652">
        <v>34624</v>
      </c>
      <c r="B873" s="653" t="s">
        <v>992</v>
      </c>
      <c r="C873" s="652" t="s">
        <v>11600</v>
      </c>
      <c r="D873" s="654" t="s">
        <v>12542</v>
      </c>
    </row>
    <row r="874" spans="1:4">
      <c r="A874" s="1169">
        <v>34626</v>
      </c>
      <c r="B874" s="1170" t="s">
        <v>993</v>
      </c>
      <c r="C874" s="1169" t="s">
        <v>11600</v>
      </c>
      <c r="D874" s="651" t="s">
        <v>15945</v>
      </c>
    </row>
    <row r="875" spans="1:4">
      <c r="A875" s="652">
        <v>34627</v>
      </c>
      <c r="B875" s="653" t="s">
        <v>994</v>
      </c>
      <c r="C875" s="652" t="s">
        <v>11600</v>
      </c>
      <c r="D875" s="654" t="s">
        <v>15503</v>
      </c>
    </row>
    <row r="876" spans="1:4">
      <c r="A876" s="1169">
        <v>34629</v>
      </c>
      <c r="B876" s="1170" t="s">
        <v>995</v>
      </c>
      <c r="C876" s="1169" t="s">
        <v>11600</v>
      </c>
      <c r="D876" s="651" t="s">
        <v>16579</v>
      </c>
    </row>
    <row r="877" spans="1:4" ht="30">
      <c r="A877" s="652">
        <v>39257</v>
      </c>
      <c r="B877" s="653" t="s">
        <v>6499</v>
      </c>
      <c r="C877" s="652" t="s">
        <v>11600</v>
      </c>
      <c r="D877" s="654" t="s">
        <v>12865</v>
      </c>
    </row>
    <row r="878" spans="1:4" ht="30">
      <c r="A878" s="1169">
        <v>39261</v>
      </c>
      <c r="B878" s="1170" t="s">
        <v>6500</v>
      </c>
      <c r="C878" s="1169" t="s">
        <v>11600</v>
      </c>
      <c r="D878" s="651" t="s">
        <v>16580</v>
      </c>
    </row>
    <row r="879" spans="1:4" ht="30">
      <c r="A879" s="652">
        <v>39268</v>
      </c>
      <c r="B879" s="653" t="s">
        <v>6501</v>
      </c>
      <c r="C879" s="652" t="s">
        <v>11600</v>
      </c>
      <c r="D879" s="654" t="s">
        <v>16581</v>
      </c>
    </row>
    <row r="880" spans="1:4" ht="30">
      <c r="A880" s="1169">
        <v>39262</v>
      </c>
      <c r="B880" s="1170" t="s">
        <v>6502</v>
      </c>
      <c r="C880" s="1169" t="s">
        <v>11600</v>
      </c>
      <c r="D880" s="651" t="s">
        <v>13241</v>
      </c>
    </row>
    <row r="881" spans="1:4" ht="30">
      <c r="A881" s="652">
        <v>39258</v>
      </c>
      <c r="B881" s="653" t="s">
        <v>6793</v>
      </c>
      <c r="C881" s="652" t="s">
        <v>11600</v>
      </c>
      <c r="D881" s="654" t="s">
        <v>15814</v>
      </c>
    </row>
    <row r="882" spans="1:4" ht="30">
      <c r="A882" s="1169">
        <v>39263</v>
      </c>
      <c r="B882" s="1170" t="s">
        <v>6503</v>
      </c>
      <c r="C882" s="1169" t="s">
        <v>11600</v>
      </c>
      <c r="D882" s="651" t="s">
        <v>15953</v>
      </c>
    </row>
    <row r="883" spans="1:4" ht="30">
      <c r="A883" s="652">
        <v>39264</v>
      </c>
      <c r="B883" s="653" t="s">
        <v>6504</v>
      </c>
      <c r="C883" s="652" t="s">
        <v>11600</v>
      </c>
      <c r="D883" s="654" t="s">
        <v>15619</v>
      </c>
    </row>
    <row r="884" spans="1:4" ht="30">
      <c r="A884" s="1169">
        <v>39259</v>
      </c>
      <c r="B884" s="1170" t="s">
        <v>6505</v>
      </c>
      <c r="C884" s="1169" t="s">
        <v>11600</v>
      </c>
      <c r="D884" s="651" t="s">
        <v>15895</v>
      </c>
    </row>
    <row r="885" spans="1:4" ht="30">
      <c r="A885" s="652">
        <v>39265</v>
      </c>
      <c r="B885" s="653" t="s">
        <v>6506</v>
      </c>
      <c r="C885" s="652" t="s">
        <v>11600</v>
      </c>
      <c r="D885" s="654" t="s">
        <v>16582</v>
      </c>
    </row>
    <row r="886" spans="1:4" ht="30">
      <c r="A886" s="1169">
        <v>39260</v>
      </c>
      <c r="B886" s="1170" t="s">
        <v>6507</v>
      </c>
      <c r="C886" s="1169" t="s">
        <v>11600</v>
      </c>
      <c r="D886" s="651" t="s">
        <v>15938</v>
      </c>
    </row>
    <row r="887" spans="1:4" ht="30">
      <c r="A887" s="652">
        <v>39266</v>
      </c>
      <c r="B887" s="653" t="s">
        <v>6508</v>
      </c>
      <c r="C887" s="652" t="s">
        <v>11600</v>
      </c>
      <c r="D887" s="654" t="s">
        <v>16583</v>
      </c>
    </row>
    <row r="888" spans="1:4" ht="30">
      <c r="A888" s="1169">
        <v>39267</v>
      </c>
      <c r="B888" s="1170" t="s">
        <v>6509</v>
      </c>
      <c r="C888" s="1169" t="s">
        <v>11600</v>
      </c>
      <c r="D888" s="651" t="s">
        <v>16584</v>
      </c>
    </row>
    <row r="889" spans="1:4">
      <c r="A889" s="652">
        <v>11901</v>
      </c>
      <c r="B889" s="653" t="s">
        <v>996</v>
      </c>
      <c r="C889" s="652" t="s">
        <v>11600</v>
      </c>
      <c r="D889" s="654" t="s">
        <v>14526</v>
      </c>
    </row>
    <row r="890" spans="1:4">
      <c r="A890" s="1169">
        <v>11902</v>
      </c>
      <c r="B890" s="1170" t="s">
        <v>997</v>
      </c>
      <c r="C890" s="1169" t="s">
        <v>11600</v>
      </c>
      <c r="D890" s="651" t="s">
        <v>14105</v>
      </c>
    </row>
    <row r="891" spans="1:4">
      <c r="A891" s="652">
        <v>11903</v>
      </c>
      <c r="B891" s="653" t="s">
        <v>998</v>
      </c>
      <c r="C891" s="652" t="s">
        <v>11600</v>
      </c>
      <c r="D891" s="654" t="s">
        <v>13609</v>
      </c>
    </row>
    <row r="892" spans="1:4">
      <c r="A892" s="1169">
        <v>11904</v>
      </c>
      <c r="B892" s="1170" t="s">
        <v>999</v>
      </c>
      <c r="C892" s="1169" t="s">
        <v>11600</v>
      </c>
      <c r="D892" s="651" t="s">
        <v>16585</v>
      </c>
    </row>
    <row r="893" spans="1:4">
      <c r="A893" s="652">
        <v>11905</v>
      </c>
      <c r="B893" s="653" t="s">
        <v>1000</v>
      </c>
      <c r="C893" s="652" t="s">
        <v>11600</v>
      </c>
      <c r="D893" s="654" t="s">
        <v>12542</v>
      </c>
    </row>
    <row r="894" spans="1:4">
      <c r="A894" s="1169">
        <v>11906</v>
      </c>
      <c r="B894" s="1170" t="s">
        <v>1001</v>
      </c>
      <c r="C894" s="1169" t="s">
        <v>11600</v>
      </c>
      <c r="D894" s="651" t="s">
        <v>16044</v>
      </c>
    </row>
    <row r="895" spans="1:4">
      <c r="A895" s="652">
        <v>11919</v>
      </c>
      <c r="B895" s="653" t="s">
        <v>1002</v>
      </c>
      <c r="C895" s="652" t="s">
        <v>11600</v>
      </c>
      <c r="D895" s="654" t="s">
        <v>13058</v>
      </c>
    </row>
    <row r="896" spans="1:4">
      <c r="A896" s="1169">
        <v>11920</v>
      </c>
      <c r="B896" s="1170" t="s">
        <v>1003</v>
      </c>
      <c r="C896" s="1169" t="s">
        <v>11600</v>
      </c>
      <c r="D896" s="651" t="s">
        <v>15864</v>
      </c>
    </row>
    <row r="897" spans="1:4">
      <c r="A897" s="652">
        <v>11924</v>
      </c>
      <c r="B897" s="653" t="s">
        <v>1004</v>
      </c>
      <c r="C897" s="652" t="s">
        <v>11600</v>
      </c>
      <c r="D897" s="654" t="s">
        <v>16586</v>
      </c>
    </row>
    <row r="898" spans="1:4">
      <c r="A898" s="1169">
        <v>11921</v>
      </c>
      <c r="B898" s="1170" t="s">
        <v>1005</v>
      </c>
      <c r="C898" s="1169" t="s">
        <v>11600</v>
      </c>
      <c r="D898" s="651" t="s">
        <v>16587</v>
      </c>
    </row>
    <row r="899" spans="1:4">
      <c r="A899" s="652">
        <v>11922</v>
      </c>
      <c r="B899" s="653" t="s">
        <v>1006</v>
      </c>
      <c r="C899" s="652" t="s">
        <v>11600</v>
      </c>
      <c r="D899" s="654" t="s">
        <v>14714</v>
      </c>
    </row>
    <row r="900" spans="1:4">
      <c r="A900" s="1169">
        <v>11923</v>
      </c>
      <c r="B900" s="1170" t="s">
        <v>1007</v>
      </c>
      <c r="C900" s="1169" t="s">
        <v>11600</v>
      </c>
      <c r="D900" s="651" t="s">
        <v>15833</v>
      </c>
    </row>
    <row r="901" spans="1:4">
      <c r="A901" s="652">
        <v>11916</v>
      </c>
      <c r="B901" s="653" t="s">
        <v>3046</v>
      </c>
      <c r="C901" s="652" t="s">
        <v>11600</v>
      </c>
      <c r="D901" s="654" t="s">
        <v>16588</v>
      </c>
    </row>
    <row r="902" spans="1:4">
      <c r="A902" s="1169">
        <v>11914</v>
      </c>
      <c r="B902" s="1170" t="s">
        <v>3047</v>
      </c>
      <c r="C902" s="1169" t="s">
        <v>11600</v>
      </c>
      <c r="D902" s="651" t="s">
        <v>16589</v>
      </c>
    </row>
    <row r="903" spans="1:4">
      <c r="A903" s="652">
        <v>11917</v>
      </c>
      <c r="B903" s="653" t="s">
        <v>3048</v>
      </c>
      <c r="C903" s="652" t="s">
        <v>11600</v>
      </c>
      <c r="D903" s="654" t="s">
        <v>13522</v>
      </c>
    </row>
    <row r="904" spans="1:4">
      <c r="A904" s="1169">
        <v>11918</v>
      </c>
      <c r="B904" s="1170" t="s">
        <v>3049</v>
      </c>
      <c r="C904" s="1169" t="s">
        <v>11600</v>
      </c>
      <c r="D904" s="651" t="s">
        <v>16590</v>
      </c>
    </row>
    <row r="905" spans="1:4">
      <c r="A905" s="652">
        <v>37734</v>
      </c>
      <c r="B905" s="653" t="s">
        <v>1008</v>
      </c>
      <c r="C905" s="652" t="s">
        <v>11596</v>
      </c>
      <c r="D905" s="654" t="s">
        <v>16591</v>
      </c>
    </row>
    <row r="906" spans="1:4">
      <c r="A906" s="1169">
        <v>37733</v>
      </c>
      <c r="B906" s="1170" t="s">
        <v>1009</v>
      </c>
      <c r="C906" s="1169" t="s">
        <v>11596</v>
      </c>
      <c r="D906" s="651" t="s">
        <v>16592</v>
      </c>
    </row>
    <row r="907" spans="1:4">
      <c r="A907" s="652">
        <v>37735</v>
      </c>
      <c r="B907" s="653" t="s">
        <v>1010</v>
      </c>
      <c r="C907" s="652" t="s">
        <v>11596</v>
      </c>
      <c r="D907" s="654" t="s">
        <v>16593</v>
      </c>
    </row>
    <row r="908" spans="1:4">
      <c r="A908" s="1169">
        <v>2354</v>
      </c>
      <c r="B908" s="1170" t="s">
        <v>6991</v>
      </c>
      <c r="C908" s="1169" t="s">
        <v>11595</v>
      </c>
      <c r="D908" s="651" t="s">
        <v>13075</v>
      </c>
    </row>
    <row r="909" spans="1:4">
      <c r="A909" s="652">
        <v>41758</v>
      </c>
      <c r="B909" s="653" t="s">
        <v>5357</v>
      </c>
      <c r="C909" s="652" t="s">
        <v>11596</v>
      </c>
      <c r="D909" s="654" t="s">
        <v>13043</v>
      </c>
    </row>
    <row r="910" spans="1:4" ht="30">
      <c r="A910" s="1169">
        <v>5090</v>
      </c>
      <c r="B910" s="1170" t="s">
        <v>5358</v>
      </c>
      <c r="C910" s="1169" t="s">
        <v>11596</v>
      </c>
      <c r="D910" s="651" t="s">
        <v>15076</v>
      </c>
    </row>
    <row r="911" spans="1:4" ht="30">
      <c r="A911" s="652">
        <v>5085</v>
      </c>
      <c r="B911" s="653" t="s">
        <v>5359</v>
      </c>
      <c r="C911" s="652" t="s">
        <v>11596</v>
      </c>
      <c r="D911" s="654" t="s">
        <v>16594</v>
      </c>
    </row>
    <row r="912" spans="1:4">
      <c r="A912" s="1169">
        <v>38374</v>
      </c>
      <c r="B912" s="1170" t="s">
        <v>3050</v>
      </c>
      <c r="C912" s="1169" t="s">
        <v>11596</v>
      </c>
      <c r="D912" s="651" t="s">
        <v>13078</v>
      </c>
    </row>
    <row r="913" spans="1:4">
      <c r="A913" s="652">
        <v>20212</v>
      </c>
      <c r="B913" s="653" t="s">
        <v>5030</v>
      </c>
      <c r="C913" s="652" t="s">
        <v>11600</v>
      </c>
      <c r="D913" s="654" t="s">
        <v>12635</v>
      </c>
    </row>
    <row r="914" spans="1:4">
      <c r="A914" s="1169">
        <v>4430</v>
      </c>
      <c r="B914" s="1170" t="s">
        <v>4767</v>
      </c>
      <c r="C914" s="1169" t="s">
        <v>11600</v>
      </c>
      <c r="D914" s="651" t="s">
        <v>12533</v>
      </c>
    </row>
    <row r="915" spans="1:4">
      <c r="A915" s="652">
        <v>4400</v>
      </c>
      <c r="B915" s="653" t="s">
        <v>4768</v>
      </c>
      <c r="C915" s="652" t="s">
        <v>11600</v>
      </c>
      <c r="D915" s="654" t="s">
        <v>14081</v>
      </c>
    </row>
    <row r="916" spans="1:4">
      <c r="A916" s="1169">
        <v>4496</v>
      </c>
      <c r="B916" s="1170" t="s">
        <v>3051</v>
      </c>
      <c r="C916" s="1169" t="s">
        <v>11600</v>
      </c>
      <c r="D916" s="651" t="s">
        <v>13082</v>
      </c>
    </row>
    <row r="917" spans="1:4">
      <c r="A917" s="652">
        <v>11871</v>
      </c>
      <c r="B917" s="653" t="s">
        <v>3052</v>
      </c>
      <c r="C917" s="652" t="s">
        <v>11596</v>
      </c>
      <c r="D917" s="654" t="s">
        <v>13083</v>
      </c>
    </row>
    <row r="918" spans="1:4">
      <c r="A918" s="1169">
        <v>34636</v>
      </c>
      <c r="B918" s="1170" t="s">
        <v>1011</v>
      </c>
      <c r="C918" s="1169" t="s">
        <v>11596</v>
      </c>
      <c r="D918" s="651" t="s">
        <v>16595</v>
      </c>
    </row>
    <row r="919" spans="1:4">
      <c r="A919" s="652">
        <v>34639</v>
      </c>
      <c r="B919" s="653" t="s">
        <v>1012</v>
      </c>
      <c r="C919" s="652" t="s">
        <v>11596</v>
      </c>
      <c r="D919" s="654" t="s">
        <v>16596</v>
      </c>
    </row>
    <row r="920" spans="1:4">
      <c r="A920" s="1169">
        <v>34640</v>
      </c>
      <c r="B920" s="1170" t="s">
        <v>1013</v>
      </c>
      <c r="C920" s="1169" t="s">
        <v>11596</v>
      </c>
      <c r="D920" s="651" t="s">
        <v>16597</v>
      </c>
    </row>
    <row r="921" spans="1:4">
      <c r="A921" s="652">
        <v>34637</v>
      </c>
      <c r="B921" s="653" t="s">
        <v>1014</v>
      </c>
      <c r="C921" s="652" t="s">
        <v>11596</v>
      </c>
      <c r="D921" s="654" t="s">
        <v>16598</v>
      </c>
    </row>
    <row r="922" spans="1:4">
      <c r="A922" s="1169">
        <v>34638</v>
      </c>
      <c r="B922" s="1170" t="s">
        <v>1015</v>
      </c>
      <c r="C922" s="1169" t="s">
        <v>11596</v>
      </c>
      <c r="D922" s="651" t="s">
        <v>16599</v>
      </c>
    </row>
    <row r="923" spans="1:4">
      <c r="A923" s="652">
        <v>11868</v>
      </c>
      <c r="B923" s="653" t="s">
        <v>1016</v>
      </c>
      <c r="C923" s="652" t="s">
        <v>11596</v>
      </c>
      <c r="D923" s="654" t="s">
        <v>13085</v>
      </c>
    </row>
    <row r="924" spans="1:4">
      <c r="A924" s="1169">
        <v>37106</v>
      </c>
      <c r="B924" s="1170" t="s">
        <v>1017</v>
      </c>
      <c r="C924" s="1169" t="s">
        <v>11596</v>
      </c>
      <c r="D924" s="651" t="s">
        <v>13086</v>
      </c>
    </row>
    <row r="925" spans="1:4">
      <c r="A925" s="652">
        <v>11869</v>
      </c>
      <c r="B925" s="653" t="s">
        <v>1018</v>
      </c>
      <c r="C925" s="652" t="s">
        <v>11596</v>
      </c>
      <c r="D925" s="654" t="s">
        <v>13087</v>
      </c>
    </row>
    <row r="926" spans="1:4">
      <c r="A926" s="1169">
        <v>37104</v>
      </c>
      <c r="B926" s="1170" t="s">
        <v>1019</v>
      </c>
      <c r="C926" s="1169" t="s">
        <v>11596</v>
      </c>
      <c r="D926" s="651" t="s">
        <v>13088</v>
      </c>
    </row>
    <row r="927" spans="1:4">
      <c r="A927" s="652">
        <v>37105</v>
      </c>
      <c r="B927" s="653" t="s">
        <v>1020</v>
      </c>
      <c r="C927" s="652" t="s">
        <v>11596</v>
      </c>
      <c r="D927" s="654" t="s">
        <v>13089</v>
      </c>
    </row>
    <row r="928" spans="1:4">
      <c r="A928" s="1169">
        <v>11638</v>
      </c>
      <c r="B928" s="1170" t="s">
        <v>3053</v>
      </c>
      <c r="C928" s="1169" t="s">
        <v>11596</v>
      </c>
      <c r="D928" s="651" t="s">
        <v>13090</v>
      </c>
    </row>
    <row r="929" spans="1:4">
      <c r="A929" s="652">
        <v>1030</v>
      </c>
      <c r="B929" s="653" t="s">
        <v>3054</v>
      </c>
      <c r="C929" s="652" t="s">
        <v>11596</v>
      </c>
      <c r="D929" s="654" t="s">
        <v>16600</v>
      </c>
    </row>
    <row r="930" spans="1:4">
      <c r="A930" s="1169">
        <v>11694</v>
      </c>
      <c r="B930" s="1170" t="s">
        <v>3055</v>
      </c>
      <c r="C930" s="1169" t="s">
        <v>11596</v>
      </c>
      <c r="D930" s="651" t="s">
        <v>16601</v>
      </c>
    </row>
    <row r="931" spans="1:4" ht="30">
      <c r="A931" s="652">
        <v>35277</v>
      </c>
      <c r="B931" s="653" t="s">
        <v>3056</v>
      </c>
      <c r="C931" s="652" t="s">
        <v>11596</v>
      </c>
      <c r="D931" s="654" t="s">
        <v>13092</v>
      </c>
    </row>
    <row r="932" spans="1:4" ht="45">
      <c r="A932" s="1169">
        <v>10521</v>
      </c>
      <c r="B932" s="1170" t="s">
        <v>5745</v>
      </c>
      <c r="C932" s="1169" t="s">
        <v>11596</v>
      </c>
      <c r="D932" s="651" t="s">
        <v>13093</v>
      </c>
    </row>
    <row r="933" spans="1:4" ht="45">
      <c r="A933" s="652">
        <v>10885</v>
      </c>
      <c r="B933" s="653" t="s">
        <v>5746</v>
      </c>
      <c r="C933" s="652" t="s">
        <v>11596</v>
      </c>
      <c r="D933" s="654" t="s">
        <v>13094</v>
      </c>
    </row>
    <row r="934" spans="1:4" ht="45">
      <c r="A934" s="1169">
        <v>20962</v>
      </c>
      <c r="B934" s="1170" t="s">
        <v>5747</v>
      </c>
      <c r="C934" s="1169" t="s">
        <v>11596</v>
      </c>
      <c r="D934" s="651" t="s">
        <v>13095</v>
      </c>
    </row>
    <row r="935" spans="1:4" ht="45">
      <c r="A935" s="652">
        <v>20963</v>
      </c>
      <c r="B935" s="653" t="s">
        <v>5748</v>
      </c>
      <c r="C935" s="652" t="s">
        <v>11596</v>
      </c>
      <c r="D935" s="654" t="s">
        <v>13096</v>
      </c>
    </row>
    <row r="936" spans="1:4">
      <c r="A936" s="1169">
        <v>2555</v>
      </c>
      <c r="B936" s="1170" t="s">
        <v>5598</v>
      </c>
      <c r="C936" s="1169" t="s">
        <v>11596</v>
      </c>
      <c r="D936" s="651" t="s">
        <v>16144</v>
      </c>
    </row>
    <row r="937" spans="1:4">
      <c r="A937" s="652">
        <v>2556</v>
      </c>
      <c r="B937" s="653" t="s">
        <v>5599</v>
      </c>
      <c r="C937" s="652" t="s">
        <v>11596</v>
      </c>
      <c r="D937" s="654" t="s">
        <v>15506</v>
      </c>
    </row>
    <row r="938" spans="1:4">
      <c r="A938" s="1169">
        <v>2557</v>
      </c>
      <c r="B938" s="1170" t="s">
        <v>5600</v>
      </c>
      <c r="C938" s="1169" t="s">
        <v>11596</v>
      </c>
      <c r="D938" s="651" t="s">
        <v>13172</v>
      </c>
    </row>
    <row r="939" spans="1:4">
      <c r="A939" s="652">
        <v>39810</v>
      </c>
      <c r="B939" s="653" t="s">
        <v>11624</v>
      </c>
      <c r="C939" s="652" t="s">
        <v>11596</v>
      </c>
      <c r="D939" s="654" t="s">
        <v>13097</v>
      </c>
    </row>
    <row r="940" spans="1:4">
      <c r="A940" s="1169">
        <v>39811</v>
      </c>
      <c r="B940" s="1170" t="s">
        <v>11625</v>
      </c>
      <c r="C940" s="1169" t="s">
        <v>11596</v>
      </c>
      <c r="D940" s="651" t="s">
        <v>12544</v>
      </c>
    </row>
    <row r="941" spans="1:4">
      <c r="A941" s="652">
        <v>39812</v>
      </c>
      <c r="B941" s="653" t="s">
        <v>11626</v>
      </c>
      <c r="C941" s="652" t="s">
        <v>11596</v>
      </c>
      <c r="D941" s="654" t="s">
        <v>13098</v>
      </c>
    </row>
    <row r="942" spans="1:4">
      <c r="A942" s="1169">
        <v>20254</v>
      </c>
      <c r="B942" s="1170" t="s">
        <v>5601</v>
      </c>
      <c r="C942" s="1169" t="s">
        <v>11596</v>
      </c>
      <c r="D942" s="651" t="s">
        <v>16602</v>
      </c>
    </row>
    <row r="943" spans="1:4">
      <c r="A943" s="652">
        <v>39771</v>
      </c>
      <c r="B943" s="653" t="s">
        <v>5602</v>
      </c>
      <c r="C943" s="652" t="s">
        <v>11596</v>
      </c>
      <c r="D943" s="654" t="s">
        <v>16603</v>
      </c>
    </row>
    <row r="944" spans="1:4">
      <c r="A944" s="1169">
        <v>20255</v>
      </c>
      <c r="B944" s="1170" t="s">
        <v>5603</v>
      </c>
      <c r="C944" s="1169" t="s">
        <v>11596</v>
      </c>
      <c r="D944" s="651" t="s">
        <v>16604</v>
      </c>
    </row>
    <row r="945" spans="1:4">
      <c r="A945" s="652">
        <v>39772</v>
      </c>
      <c r="B945" s="653" t="s">
        <v>5604</v>
      </c>
      <c r="C945" s="652" t="s">
        <v>11596</v>
      </c>
      <c r="D945" s="654" t="s">
        <v>15974</v>
      </c>
    </row>
    <row r="946" spans="1:4">
      <c r="A946" s="1169">
        <v>20253</v>
      </c>
      <c r="B946" s="1170" t="s">
        <v>5605</v>
      </c>
      <c r="C946" s="1169" t="s">
        <v>11596</v>
      </c>
      <c r="D946" s="651" t="s">
        <v>16605</v>
      </c>
    </row>
    <row r="947" spans="1:4">
      <c r="A947" s="652">
        <v>39773</v>
      </c>
      <c r="B947" s="653" t="s">
        <v>5606</v>
      </c>
      <c r="C947" s="652" t="s">
        <v>11596</v>
      </c>
      <c r="D947" s="654" t="s">
        <v>16606</v>
      </c>
    </row>
    <row r="948" spans="1:4">
      <c r="A948" s="1169">
        <v>39774</v>
      </c>
      <c r="B948" s="1170" t="s">
        <v>5607</v>
      </c>
      <c r="C948" s="1169" t="s">
        <v>11596</v>
      </c>
      <c r="D948" s="651" t="s">
        <v>16607</v>
      </c>
    </row>
    <row r="949" spans="1:4">
      <c r="A949" s="652">
        <v>39775</v>
      </c>
      <c r="B949" s="653" t="s">
        <v>5608</v>
      </c>
      <c r="C949" s="652" t="s">
        <v>11596</v>
      </c>
      <c r="D949" s="654" t="s">
        <v>16608</v>
      </c>
    </row>
    <row r="950" spans="1:4">
      <c r="A950" s="1169">
        <v>39776</v>
      </c>
      <c r="B950" s="1170" t="s">
        <v>5609</v>
      </c>
      <c r="C950" s="1169" t="s">
        <v>11596</v>
      </c>
      <c r="D950" s="651" t="s">
        <v>16609</v>
      </c>
    </row>
    <row r="951" spans="1:4">
      <c r="A951" s="652">
        <v>39777</v>
      </c>
      <c r="B951" s="653" t="s">
        <v>5610</v>
      </c>
      <c r="C951" s="652" t="s">
        <v>11596</v>
      </c>
      <c r="D951" s="654" t="s">
        <v>16610</v>
      </c>
    </row>
    <row r="952" spans="1:4">
      <c r="A952" s="1169">
        <v>11250</v>
      </c>
      <c r="B952" s="1170" t="s">
        <v>5611</v>
      </c>
      <c r="C952" s="1169" t="s">
        <v>11596</v>
      </c>
      <c r="D952" s="651" t="s">
        <v>16611</v>
      </c>
    </row>
    <row r="953" spans="1:4">
      <c r="A953" s="652">
        <v>39766</v>
      </c>
      <c r="B953" s="653" t="s">
        <v>5612</v>
      </c>
      <c r="C953" s="652" t="s">
        <v>11596</v>
      </c>
      <c r="D953" s="654" t="s">
        <v>16612</v>
      </c>
    </row>
    <row r="954" spans="1:4">
      <c r="A954" s="1169">
        <v>11251</v>
      </c>
      <c r="B954" s="1170" t="s">
        <v>5613</v>
      </c>
      <c r="C954" s="1169" t="s">
        <v>11596</v>
      </c>
      <c r="D954" s="651" t="s">
        <v>15493</v>
      </c>
    </row>
    <row r="955" spans="1:4">
      <c r="A955" s="652">
        <v>39767</v>
      </c>
      <c r="B955" s="653" t="s">
        <v>5614</v>
      </c>
      <c r="C955" s="652" t="s">
        <v>11596</v>
      </c>
      <c r="D955" s="654" t="s">
        <v>16613</v>
      </c>
    </row>
    <row r="956" spans="1:4">
      <c r="A956" s="1169">
        <v>11253</v>
      </c>
      <c r="B956" s="1170" t="s">
        <v>5615</v>
      </c>
      <c r="C956" s="1169" t="s">
        <v>11596</v>
      </c>
      <c r="D956" s="651" t="s">
        <v>16614</v>
      </c>
    </row>
    <row r="957" spans="1:4">
      <c r="A957" s="652">
        <v>11254</v>
      </c>
      <c r="B957" s="653" t="s">
        <v>5616</v>
      </c>
      <c r="C957" s="652" t="s">
        <v>11596</v>
      </c>
      <c r="D957" s="654" t="s">
        <v>16615</v>
      </c>
    </row>
    <row r="958" spans="1:4">
      <c r="A958" s="1169">
        <v>11255</v>
      </c>
      <c r="B958" s="1170" t="s">
        <v>5617</v>
      </c>
      <c r="C958" s="1169" t="s">
        <v>11596</v>
      </c>
      <c r="D958" s="651" t="s">
        <v>16610</v>
      </c>
    </row>
    <row r="959" spans="1:4">
      <c r="A959" s="652">
        <v>11256</v>
      </c>
      <c r="B959" s="653" t="s">
        <v>5618</v>
      </c>
      <c r="C959" s="652" t="s">
        <v>11596</v>
      </c>
      <c r="D959" s="654" t="s">
        <v>16616</v>
      </c>
    </row>
    <row r="960" spans="1:4">
      <c r="A960" s="1169">
        <v>14055</v>
      </c>
      <c r="B960" s="1170" t="s">
        <v>5619</v>
      </c>
      <c r="C960" s="1169" t="s">
        <v>11596</v>
      </c>
      <c r="D960" s="651" t="s">
        <v>16617</v>
      </c>
    </row>
    <row r="961" spans="1:4">
      <c r="A961" s="652">
        <v>39768</v>
      </c>
      <c r="B961" s="653" t="s">
        <v>5620</v>
      </c>
      <c r="C961" s="652" t="s">
        <v>11596</v>
      </c>
      <c r="D961" s="654" t="s">
        <v>16618</v>
      </c>
    </row>
    <row r="962" spans="1:4">
      <c r="A962" s="1169">
        <v>11247</v>
      </c>
      <c r="B962" s="1170" t="s">
        <v>5621</v>
      </c>
      <c r="C962" s="1169" t="s">
        <v>11596</v>
      </c>
      <c r="D962" s="651" t="s">
        <v>16619</v>
      </c>
    </row>
    <row r="963" spans="1:4">
      <c r="A963" s="652">
        <v>39769</v>
      </c>
      <c r="B963" s="653" t="s">
        <v>5622</v>
      </c>
      <c r="C963" s="652" t="s">
        <v>11596</v>
      </c>
      <c r="D963" s="654" t="s">
        <v>16620</v>
      </c>
    </row>
    <row r="964" spans="1:4">
      <c r="A964" s="1169">
        <v>11249</v>
      </c>
      <c r="B964" s="1170" t="s">
        <v>5623</v>
      </c>
      <c r="C964" s="1169" t="s">
        <v>11596</v>
      </c>
      <c r="D964" s="651" t="s">
        <v>16621</v>
      </c>
    </row>
    <row r="965" spans="1:4">
      <c r="A965" s="652">
        <v>39770</v>
      </c>
      <c r="B965" s="653" t="s">
        <v>5624</v>
      </c>
      <c r="C965" s="652" t="s">
        <v>11596</v>
      </c>
      <c r="D965" s="654" t="s">
        <v>16622</v>
      </c>
    </row>
    <row r="966" spans="1:4">
      <c r="A966" s="1169">
        <v>10569</v>
      </c>
      <c r="B966" s="1170" t="s">
        <v>5625</v>
      </c>
      <c r="C966" s="1169" t="s">
        <v>11596</v>
      </c>
      <c r="D966" s="651" t="s">
        <v>14300</v>
      </c>
    </row>
    <row r="967" spans="1:4">
      <c r="A967" s="652">
        <v>1872</v>
      </c>
      <c r="B967" s="653" t="s">
        <v>5626</v>
      </c>
      <c r="C967" s="652" t="s">
        <v>11596</v>
      </c>
      <c r="D967" s="654" t="s">
        <v>12506</v>
      </c>
    </row>
    <row r="968" spans="1:4">
      <c r="A968" s="1169">
        <v>1873</v>
      </c>
      <c r="B968" s="1170" t="s">
        <v>5627</v>
      </c>
      <c r="C968" s="1169" t="s">
        <v>11596</v>
      </c>
      <c r="D968" s="651" t="s">
        <v>13103</v>
      </c>
    </row>
    <row r="969" spans="1:4" ht="30">
      <c r="A969" s="652">
        <v>39693</v>
      </c>
      <c r="B969" s="653" t="s">
        <v>5628</v>
      </c>
      <c r="C969" s="652" t="s">
        <v>11596</v>
      </c>
      <c r="D969" s="654" t="s">
        <v>16623</v>
      </c>
    </row>
    <row r="970" spans="1:4">
      <c r="A970" s="1169">
        <v>39692</v>
      </c>
      <c r="B970" s="1170" t="s">
        <v>5629</v>
      </c>
      <c r="C970" s="1169" t="s">
        <v>11596</v>
      </c>
      <c r="D970" s="651" t="s">
        <v>16624</v>
      </c>
    </row>
    <row r="971" spans="1:4">
      <c r="A971" s="652">
        <v>39681</v>
      </c>
      <c r="B971" s="653" t="s">
        <v>6510</v>
      </c>
      <c r="C971" s="652" t="s">
        <v>11596</v>
      </c>
      <c r="D971" s="654" t="s">
        <v>16040</v>
      </c>
    </row>
    <row r="972" spans="1:4">
      <c r="A972" s="1169">
        <v>39680</v>
      </c>
      <c r="B972" s="1170" t="s">
        <v>6511</v>
      </c>
      <c r="C972" s="1169" t="s">
        <v>11596</v>
      </c>
      <c r="D972" s="651" t="s">
        <v>16625</v>
      </c>
    </row>
    <row r="973" spans="1:4">
      <c r="A973" s="652">
        <v>39682</v>
      </c>
      <c r="B973" s="653" t="s">
        <v>6512</v>
      </c>
      <c r="C973" s="652" t="s">
        <v>11596</v>
      </c>
      <c r="D973" s="654" t="s">
        <v>16626</v>
      </c>
    </row>
    <row r="974" spans="1:4" ht="30">
      <c r="A974" s="1169">
        <v>39685</v>
      </c>
      <c r="B974" s="1170" t="s">
        <v>5630</v>
      </c>
      <c r="C974" s="1169" t="s">
        <v>11596</v>
      </c>
      <c r="D974" s="651" t="s">
        <v>16627</v>
      </c>
    </row>
    <row r="975" spans="1:4" ht="30">
      <c r="A975" s="652">
        <v>39687</v>
      </c>
      <c r="B975" s="653" t="s">
        <v>5631</v>
      </c>
      <c r="C975" s="652" t="s">
        <v>11596</v>
      </c>
      <c r="D975" s="654" t="s">
        <v>16628</v>
      </c>
    </row>
    <row r="976" spans="1:4">
      <c r="A976" s="1169">
        <v>3280</v>
      </c>
      <c r="B976" s="1170" t="s">
        <v>1021</v>
      </c>
      <c r="C976" s="1169" t="s">
        <v>11596</v>
      </c>
      <c r="D976" s="651" t="s">
        <v>16629</v>
      </c>
    </row>
    <row r="977" spans="1:4">
      <c r="A977" s="652">
        <v>11881</v>
      </c>
      <c r="B977" s="653" t="s">
        <v>1022</v>
      </c>
      <c r="C977" s="652" t="s">
        <v>11596</v>
      </c>
      <c r="D977" s="654" t="s">
        <v>16002</v>
      </c>
    </row>
    <row r="978" spans="1:4">
      <c r="A978" s="1169">
        <v>34641</v>
      </c>
      <c r="B978" s="1170" t="s">
        <v>3057</v>
      </c>
      <c r="C978" s="1169" t="s">
        <v>11596</v>
      </c>
      <c r="D978" s="651" t="s">
        <v>16630</v>
      </c>
    </row>
    <row r="979" spans="1:4">
      <c r="A979" s="652">
        <v>34643</v>
      </c>
      <c r="B979" s="653" t="s">
        <v>3058</v>
      </c>
      <c r="C979" s="652" t="s">
        <v>11596</v>
      </c>
      <c r="D979" s="654" t="s">
        <v>13105</v>
      </c>
    </row>
    <row r="980" spans="1:4">
      <c r="A980" s="1169">
        <v>3278</v>
      </c>
      <c r="B980" s="1170" t="s">
        <v>1023</v>
      </c>
      <c r="C980" s="1169" t="s">
        <v>11596</v>
      </c>
      <c r="D980" s="651" t="s">
        <v>16398</v>
      </c>
    </row>
    <row r="981" spans="1:4">
      <c r="A981" s="652">
        <v>3279</v>
      </c>
      <c r="B981" s="653" t="s">
        <v>3059</v>
      </c>
      <c r="C981" s="652" t="s">
        <v>11596</v>
      </c>
      <c r="D981" s="654" t="s">
        <v>15637</v>
      </c>
    </row>
    <row r="982" spans="1:4" ht="30">
      <c r="A982" s="1169">
        <v>1062</v>
      </c>
      <c r="B982" s="1170" t="s">
        <v>5632</v>
      </c>
      <c r="C982" s="1169" t="s">
        <v>11596</v>
      </c>
      <c r="D982" s="651" t="s">
        <v>16631</v>
      </c>
    </row>
    <row r="983" spans="1:4" ht="30">
      <c r="A983" s="652">
        <v>39686</v>
      </c>
      <c r="B983" s="653" t="s">
        <v>5633</v>
      </c>
      <c r="C983" s="652" t="s">
        <v>11596</v>
      </c>
      <c r="D983" s="654" t="s">
        <v>16632</v>
      </c>
    </row>
    <row r="984" spans="1:4" ht="30">
      <c r="A984" s="1169">
        <v>39683</v>
      </c>
      <c r="B984" s="1170" t="s">
        <v>6513</v>
      </c>
      <c r="C984" s="1169" t="s">
        <v>11596</v>
      </c>
      <c r="D984" s="651" t="s">
        <v>16633</v>
      </c>
    </row>
    <row r="985" spans="1:4">
      <c r="A985" s="652">
        <v>1871</v>
      </c>
      <c r="B985" s="653" t="s">
        <v>5634</v>
      </c>
      <c r="C985" s="652" t="s">
        <v>11596</v>
      </c>
      <c r="D985" s="654" t="s">
        <v>12985</v>
      </c>
    </row>
    <row r="986" spans="1:4">
      <c r="A986" s="1169">
        <v>12001</v>
      </c>
      <c r="B986" s="1170" t="s">
        <v>5635</v>
      </c>
      <c r="C986" s="1169" t="s">
        <v>11596</v>
      </c>
      <c r="D986" s="651" t="s">
        <v>12522</v>
      </c>
    </row>
    <row r="987" spans="1:4">
      <c r="A987" s="652">
        <v>11882</v>
      </c>
      <c r="B987" s="653" t="s">
        <v>1024</v>
      </c>
      <c r="C987" s="652" t="s">
        <v>11596</v>
      </c>
      <c r="D987" s="654" t="s">
        <v>16398</v>
      </c>
    </row>
    <row r="988" spans="1:4" ht="30">
      <c r="A988" s="1169">
        <v>39689</v>
      </c>
      <c r="B988" s="1170" t="s">
        <v>5636</v>
      </c>
      <c r="C988" s="1169" t="s">
        <v>11596</v>
      </c>
      <c r="D988" s="651" t="s">
        <v>16634</v>
      </c>
    </row>
    <row r="989" spans="1:4" ht="30">
      <c r="A989" s="652">
        <v>39688</v>
      </c>
      <c r="B989" s="653" t="s">
        <v>6514</v>
      </c>
      <c r="C989" s="652" t="s">
        <v>11596</v>
      </c>
      <c r="D989" s="654" t="s">
        <v>16635</v>
      </c>
    </row>
    <row r="990" spans="1:4" ht="30">
      <c r="A990" s="1169">
        <v>1068</v>
      </c>
      <c r="B990" s="1170" t="s">
        <v>5637</v>
      </c>
      <c r="C990" s="1169" t="s">
        <v>11596</v>
      </c>
      <c r="D990" s="651" t="s">
        <v>16636</v>
      </c>
    </row>
    <row r="991" spans="1:4" ht="30">
      <c r="A991" s="652">
        <v>39690</v>
      </c>
      <c r="B991" s="653" t="s">
        <v>5638</v>
      </c>
      <c r="C991" s="652" t="s">
        <v>11596</v>
      </c>
      <c r="D991" s="654" t="s">
        <v>16637</v>
      </c>
    </row>
    <row r="992" spans="1:4" ht="30">
      <c r="A992" s="1169">
        <v>39691</v>
      </c>
      <c r="B992" s="1170" t="s">
        <v>5639</v>
      </c>
      <c r="C992" s="1169" t="s">
        <v>11596</v>
      </c>
      <c r="D992" s="651" t="s">
        <v>16638</v>
      </c>
    </row>
    <row r="993" spans="1:4">
      <c r="A993" s="652">
        <v>39808</v>
      </c>
      <c r="B993" s="653" t="s">
        <v>7323</v>
      </c>
      <c r="C993" s="652" t="s">
        <v>11596</v>
      </c>
      <c r="D993" s="654" t="s">
        <v>13106</v>
      </c>
    </row>
    <row r="994" spans="1:4">
      <c r="A994" s="1169">
        <v>39809</v>
      </c>
      <c r="B994" s="1170" t="s">
        <v>11627</v>
      </c>
      <c r="C994" s="1169" t="s">
        <v>11596</v>
      </c>
      <c r="D994" s="651" t="s">
        <v>13107</v>
      </c>
    </row>
    <row r="995" spans="1:4">
      <c r="A995" s="652">
        <v>11713</v>
      </c>
      <c r="B995" s="653" t="s">
        <v>3060</v>
      </c>
      <c r="C995" s="652" t="s">
        <v>11596</v>
      </c>
      <c r="D995" s="654" t="s">
        <v>13108</v>
      </c>
    </row>
    <row r="996" spans="1:4">
      <c r="A996" s="1169">
        <v>11716</v>
      </c>
      <c r="B996" s="1170" t="s">
        <v>3061</v>
      </c>
      <c r="C996" s="1169" t="s">
        <v>11596</v>
      </c>
      <c r="D996" s="651" t="s">
        <v>13109</v>
      </c>
    </row>
    <row r="997" spans="1:4">
      <c r="A997" s="652">
        <v>5103</v>
      </c>
      <c r="B997" s="653" t="s">
        <v>3062</v>
      </c>
      <c r="C997" s="652" t="s">
        <v>11596</v>
      </c>
      <c r="D997" s="654" t="s">
        <v>13110</v>
      </c>
    </row>
    <row r="998" spans="1:4">
      <c r="A998" s="1169">
        <v>11712</v>
      </c>
      <c r="B998" s="1170" t="s">
        <v>3063</v>
      </c>
      <c r="C998" s="1169" t="s">
        <v>11596</v>
      </c>
      <c r="D998" s="651" t="s">
        <v>13111</v>
      </c>
    </row>
    <row r="999" spans="1:4">
      <c r="A999" s="652">
        <v>11717</v>
      </c>
      <c r="B999" s="653" t="s">
        <v>3064</v>
      </c>
      <c r="C999" s="652" t="s">
        <v>11596</v>
      </c>
      <c r="D999" s="654" t="s">
        <v>13112</v>
      </c>
    </row>
    <row r="1000" spans="1:4">
      <c r="A1000" s="1169">
        <v>11714</v>
      </c>
      <c r="B1000" s="1170" t="s">
        <v>3065</v>
      </c>
      <c r="C1000" s="1169" t="s">
        <v>11596</v>
      </c>
      <c r="D1000" s="651" t="s">
        <v>13113</v>
      </c>
    </row>
    <row r="1001" spans="1:4">
      <c r="A1001" s="652">
        <v>11715</v>
      </c>
      <c r="B1001" s="653" t="s">
        <v>3066</v>
      </c>
      <c r="C1001" s="652" t="s">
        <v>11596</v>
      </c>
      <c r="D1001" s="654" t="s">
        <v>13114</v>
      </c>
    </row>
    <row r="1002" spans="1:4">
      <c r="A1002" s="1169">
        <v>11880</v>
      </c>
      <c r="B1002" s="1170" t="s">
        <v>3067</v>
      </c>
      <c r="C1002" s="1169" t="s">
        <v>11596</v>
      </c>
      <c r="D1002" s="651" t="s">
        <v>13115</v>
      </c>
    </row>
    <row r="1003" spans="1:4">
      <c r="A1003" s="652">
        <v>599</v>
      </c>
      <c r="B1003" s="653" t="s">
        <v>1025</v>
      </c>
      <c r="C1003" s="652" t="s">
        <v>11599</v>
      </c>
      <c r="D1003" s="654" t="s">
        <v>13116</v>
      </c>
    </row>
    <row r="1004" spans="1:4">
      <c r="A1004" s="1169">
        <v>34380</v>
      </c>
      <c r="B1004" s="1170" t="s">
        <v>1026</v>
      </c>
      <c r="C1004" s="1169" t="s">
        <v>11596</v>
      </c>
      <c r="D1004" s="651" t="s">
        <v>13117</v>
      </c>
    </row>
    <row r="1005" spans="1:4">
      <c r="A1005" s="652">
        <v>1106</v>
      </c>
      <c r="B1005" s="653" t="s">
        <v>1027</v>
      </c>
      <c r="C1005" s="652" t="s">
        <v>11601</v>
      </c>
      <c r="D1005" s="654" t="s">
        <v>12759</v>
      </c>
    </row>
    <row r="1006" spans="1:4">
      <c r="A1006" s="1169">
        <v>11161</v>
      </c>
      <c r="B1006" s="1170" t="s">
        <v>1028</v>
      </c>
      <c r="C1006" s="1169" t="s">
        <v>11601</v>
      </c>
      <c r="D1006" s="651" t="s">
        <v>12556</v>
      </c>
    </row>
    <row r="1007" spans="1:4">
      <c r="A1007" s="652">
        <v>1107</v>
      </c>
      <c r="B1007" s="653" t="s">
        <v>1029</v>
      </c>
      <c r="C1007" s="652" t="s">
        <v>11601</v>
      </c>
      <c r="D1007" s="654" t="s">
        <v>13118</v>
      </c>
    </row>
    <row r="1008" spans="1:4">
      <c r="A1008" s="1169">
        <v>4758</v>
      </c>
      <c r="B1008" s="1170" t="s">
        <v>5091</v>
      </c>
      <c r="C1008" s="1169" t="s">
        <v>11595</v>
      </c>
      <c r="D1008" s="651" t="s">
        <v>13119</v>
      </c>
    </row>
    <row r="1009" spans="1:4">
      <c r="A1009" s="652">
        <v>41080</v>
      </c>
      <c r="B1009" s="653" t="s">
        <v>5092</v>
      </c>
      <c r="C1009" s="652" t="s">
        <v>11605</v>
      </c>
      <c r="D1009" s="654" t="s">
        <v>13120</v>
      </c>
    </row>
    <row r="1010" spans="1:4">
      <c r="A1010" s="1169">
        <v>25963</v>
      </c>
      <c r="B1010" s="1170" t="s">
        <v>1030</v>
      </c>
      <c r="C1010" s="1169" t="s">
        <v>11601</v>
      </c>
      <c r="D1010" s="651" t="s">
        <v>12479</v>
      </c>
    </row>
    <row r="1011" spans="1:4">
      <c r="A1011" s="652">
        <v>4759</v>
      </c>
      <c r="B1011" s="653" t="s">
        <v>1031</v>
      </c>
      <c r="C1011" s="652" t="s">
        <v>11595</v>
      </c>
      <c r="D1011" s="654" t="s">
        <v>13121</v>
      </c>
    </row>
    <row r="1012" spans="1:4">
      <c r="A1012" s="1169">
        <v>41068</v>
      </c>
      <c r="B1012" s="1170" t="s">
        <v>5093</v>
      </c>
      <c r="C1012" s="1169" t="s">
        <v>11605</v>
      </c>
      <c r="D1012" s="651" t="s">
        <v>13122</v>
      </c>
    </row>
    <row r="1013" spans="1:4">
      <c r="A1013" s="652">
        <v>1108</v>
      </c>
      <c r="B1013" s="653" t="s">
        <v>3068</v>
      </c>
      <c r="C1013" s="652" t="s">
        <v>11600</v>
      </c>
      <c r="D1013" s="654" t="s">
        <v>16639</v>
      </c>
    </row>
    <row r="1014" spans="1:4">
      <c r="A1014" s="1169">
        <v>1117</v>
      </c>
      <c r="B1014" s="1170" t="s">
        <v>3069</v>
      </c>
      <c r="C1014" s="1169" t="s">
        <v>11600</v>
      </c>
      <c r="D1014" s="651" t="s">
        <v>16640</v>
      </c>
    </row>
    <row r="1015" spans="1:4">
      <c r="A1015" s="652">
        <v>1118</v>
      </c>
      <c r="B1015" s="653" t="s">
        <v>3070</v>
      </c>
      <c r="C1015" s="652" t="s">
        <v>11600</v>
      </c>
      <c r="D1015" s="654" t="s">
        <v>16641</v>
      </c>
    </row>
    <row r="1016" spans="1:4">
      <c r="A1016" s="1169">
        <v>1110</v>
      </c>
      <c r="B1016" s="1170" t="s">
        <v>3071</v>
      </c>
      <c r="C1016" s="1169" t="s">
        <v>11600</v>
      </c>
      <c r="D1016" s="651" t="s">
        <v>16641</v>
      </c>
    </row>
    <row r="1017" spans="1:4">
      <c r="A1017" s="652">
        <v>12618</v>
      </c>
      <c r="B1017" s="653" t="s">
        <v>3072</v>
      </c>
      <c r="C1017" s="652" t="s">
        <v>11596</v>
      </c>
      <c r="D1017" s="654" t="s">
        <v>15589</v>
      </c>
    </row>
    <row r="1018" spans="1:4">
      <c r="A1018" s="1169">
        <v>40871</v>
      </c>
      <c r="B1018" s="1170" t="s">
        <v>5031</v>
      </c>
      <c r="C1018" s="1169" t="s">
        <v>11600</v>
      </c>
      <c r="D1018" s="651" t="s">
        <v>16642</v>
      </c>
    </row>
    <row r="1019" spans="1:4">
      <c r="A1019" s="652">
        <v>40869</v>
      </c>
      <c r="B1019" s="653" t="s">
        <v>5032</v>
      </c>
      <c r="C1019" s="652" t="s">
        <v>11600</v>
      </c>
      <c r="D1019" s="654" t="s">
        <v>16643</v>
      </c>
    </row>
    <row r="1020" spans="1:4">
      <c r="A1020" s="1169">
        <v>40870</v>
      </c>
      <c r="B1020" s="1170" t="s">
        <v>5033</v>
      </c>
      <c r="C1020" s="1169" t="s">
        <v>11600</v>
      </c>
      <c r="D1020" s="651" t="s">
        <v>16644</v>
      </c>
    </row>
    <row r="1021" spans="1:4">
      <c r="A1021" s="652">
        <v>1109</v>
      </c>
      <c r="B1021" s="653" t="s">
        <v>3073</v>
      </c>
      <c r="C1021" s="652" t="s">
        <v>11600</v>
      </c>
      <c r="D1021" s="654" t="s">
        <v>16645</v>
      </c>
    </row>
    <row r="1022" spans="1:4">
      <c r="A1022" s="1169">
        <v>1119</v>
      </c>
      <c r="B1022" s="1170" t="s">
        <v>3074</v>
      </c>
      <c r="C1022" s="1169" t="s">
        <v>11600</v>
      </c>
      <c r="D1022" s="651" t="s">
        <v>15433</v>
      </c>
    </row>
    <row r="1023" spans="1:4">
      <c r="A1023" s="652">
        <v>13115</v>
      </c>
      <c r="B1023" s="653" t="s">
        <v>3075</v>
      </c>
      <c r="C1023" s="652" t="s">
        <v>11600</v>
      </c>
      <c r="D1023" s="654" t="s">
        <v>13651</v>
      </c>
    </row>
    <row r="1024" spans="1:4">
      <c r="A1024" s="1169">
        <v>10541</v>
      </c>
      <c r="B1024" s="1170" t="s">
        <v>3076</v>
      </c>
      <c r="C1024" s="1169" t="s">
        <v>11600</v>
      </c>
      <c r="D1024" s="651" t="s">
        <v>15996</v>
      </c>
    </row>
    <row r="1025" spans="1:4">
      <c r="A1025" s="652">
        <v>10543</v>
      </c>
      <c r="B1025" s="653" t="s">
        <v>3077</v>
      </c>
      <c r="C1025" s="652" t="s">
        <v>11600</v>
      </c>
      <c r="D1025" s="654" t="s">
        <v>16646</v>
      </c>
    </row>
    <row r="1026" spans="1:4">
      <c r="A1026" s="1169">
        <v>10544</v>
      </c>
      <c r="B1026" s="1170" t="s">
        <v>3078</v>
      </c>
      <c r="C1026" s="1169" t="s">
        <v>11600</v>
      </c>
      <c r="D1026" s="651" t="s">
        <v>16647</v>
      </c>
    </row>
    <row r="1027" spans="1:4">
      <c r="A1027" s="652">
        <v>10545</v>
      </c>
      <c r="B1027" s="653" t="s">
        <v>3079</v>
      </c>
      <c r="C1027" s="652" t="s">
        <v>11600</v>
      </c>
      <c r="D1027" s="654" t="s">
        <v>16648</v>
      </c>
    </row>
    <row r="1028" spans="1:4">
      <c r="A1028" s="1169">
        <v>10542</v>
      </c>
      <c r="B1028" s="1170" t="s">
        <v>3080</v>
      </c>
      <c r="C1028" s="1169" t="s">
        <v>11600</v>
      </c>
      <c r="D1028" s="651" t="s">
        <v>16649</v>
      </c>
    </row>
    <row r="1029" spans="1:4">
      <c r="A1029" s="652">
        <v>38958</v>
      </c>
      <c r="B1029" s="653" t="s">
        <v>5094</v>
      </c>
      <c r="C1029" s="652" t="s">
        <v>11596</v>
      </c>
      <c r="D1029" s="654" t="s">
        <v>14991</v>
      </c>
    </row>
    <row r="1030" spans="1:4">
      <c r="A1030" s="1169">
        <v>38365</v>
      </c>
      <c r="B1030" s="1170" t="s">
        <v>6794</v>
      </c>
      <c r="C1030" s="1169" t="s">
        <v>11599</v>
      </c>
      <c r="D1030" s="651" t="s">
        <v>12589</v>
      </c>
    </row>
    <row r="1031" spans="1:4" ht="30">
      <c r="A1031" s="652">
        <v>37745</v>
      </c>
      <c r="B1031" s="653" t="s">
        <v>3081</v>
      </c>
      <c r="C1031" s="652" t="s">
        <v>11596</v>
      </c>
      <c r="D1031" s="654" t="s">
        <v>16650</v>
      </c>
    </row>
    <row r="1032" spans="1:4" ht="30">
      <c r="A1032" s="1169">
        <v>37754</v>
      </c>
      <c r="B1032" s="1170" t="s">
        <v>3082</v>
      </c>
      <c r="C1032" s="1169" t="s">
        <v>11596</v>
      </c>
      <c r="D1032" s="651" t="s">
        <v>16651</v>
      </c>
    </row>
    <row r="1033" spans="1:4" ht="30">
      <c r="A1033" s="652">
        <v>37748</v>
      </c>
      <c r="B1033" s="653" t="s">
        <v>3083</v>
      </c>
      <c r="C1033" s="652" t="s">
        <v>11596</v>
      </c>
      <c r="D1033" s="654" t="s">
        <v>16652</v>
      </c>
    </row>
    <row r="1034" spans="1:4" ht="30">
      <c r="A1034" s="1169">
        <v>37761</v>
      </c>
      <c r="B1034" s="1170" t="s">
        <v>3084</v>
      </c>
      <c r="C1034" s="1169" t="s">
        <v>11596</v>
      </c>
      <c r="D1034" s="651" t="s">
        <v>16653</v>
      </c>
    </row>
    <row r="1035" spans="1:4" ht="30">
      <c r="A1035" s="652">
        <v>37757</v>
      </c>
      <c r="B1035" s="653" t="s">
        <v>3085</v>
      </c>
      <c r="C1035" s="652" t="s">
        <v>11596</v>
      </c>
      <c r="D1035" s="654" t="s">
        <v>16654</v>
      </c>
    </row>
    <row r="1036" spans="1:4" ht="30">
      <c r="A1036" s="1169">
        <v>37759</v>
      </c>
      <c r="B1036" s="1170" t="s">
        <v>3086</v>
      </c>
      <c r="C1036" s="1169" t="s">
        <v>11596</v>
      </c>
      <c r="D1036" s="651" t="s">
        <v>16655</v>
      </c>
    </row>
    <row r="1037" spans="1:4" ht="30">
      <c r="A1037" s="652">
        <v>37766</v>
      </c>
      <c r="B1037" s="653" t="s">
        <v>3087</v>
      </c>
      <c r="C1037" s="652" t="s">
        <v>11596</v>
      </c>
      <c r="D1037" s="654" t="s">
        <v>16656</v>
      </c>
    </row>
    <row r="1038" spans="1:4" ht="30">
      <c r="A1038" s="1169">
        <v>37752</v>
      </c>
      <c r="B1038" s="1170" t="s">
        <v>3088</v>
      </c>
      <c r="C1038" s="1169" t="s">
        <v>11596</v>
      </c>
      <c r="D1038" s="651" t="s">
        <v>16657</v>
      </c>
    </row>
    <row r="1039" spans="1:4" ht="30">
      <c r="A1039" s="652">
        <v>37760</v>
      </c>
      <c r="B1039" s="653" t="s">
        <v>3089</v>
      </c>
      <c r="C1039" s="652" t="s">
        <v>11596</v>
      </c>
      <c r="D1039" s="654" t="s">
        <v>16658</v>
      </c>
    </row>
    <row r="1040" spans="1:4" ht="30">
      <c r="A1040" s="1169">
        <v>37765</v>
      </c>
      <c r="B1040" s="1170" t="s">
        <v>3090</v>
      </c>
      <c r="C1040" s="1169" t="s">
        <v>11596</v>
      </c>
      <c r="D1040" s="651" t="s">
        <v>16659</v>
      </c>
    </row>
    <row r="1041" spans="1:4" ht="30">
      <c r="A1041" s="652">
        <v>37746</v>
      </c>
      <c r="B1041" s="653" t="s">
        <v>3091</v>
      </c>
      <c r="C1041" s="652" t="s">
        <v>11596</v>
      </c>
      <c r="D1041" s="654" t="s">
        <v>16660</v>
      </c>
    </row>
    <row r="1042" spans="1:4" ht="30">
      <c r="A1042" s="1169">
        <v>37750</v>
      </c>
      <c r="B1042" s="1170" t="s">
        <v>3092</v>
      </c>
      <c r="C1042" s="1169" t="s">
        <v>11596</v>
      </c>
      <c r="D1042" s="651" t="s">
        <v>16661</v>
      </c>
    </row>
    <row r="1043" spans="1:4" ht="30">
      <c r="A1043" s="652">
        <v>37753</v>
      </c>
      <c r="B1043" s="653" t="s">
        <v>3093</v>
      </c>
      <c r="C1043" s="652" t="s">
        <v>11596</v>
      </c>
      <c r="D1043" s="654" t="s">
        <v>16662</v>
      </c>
    </row>
    <row r="1044" spans="1:4" ht="30">
      <c r="A1044" s="1169">
        <v>37756</v>
      </c>
      <c r="B1044" s="1170" t="s">
        <v>3094</v>
      </c>
      <c r="C1044" s="1169" t="s">
        <v>11596</v>
      </c>
      <c r="D1044" s="651" t="s">
        <v>16653</v>
      </c>
    </row>
    <row r="1045" spans="1:4" ht="30">
      <c r="A1045" s="652">
        <v>37755</v>
      </c>
      <c r="B1045" s="653" t="s">
        <v>3095</v>
      </c>
      <c r="C1045" s="652" t="s">
        <v>11596</v>
      </c>
      <c r="D1045" s="654" t="s">
        <v>16663</v>
      </c>
    </row>
    <row r="1046" spans="1:4" ht="30">
      <c r="A1046" s="1169">
        <v>37758</v>
      </c>
      <c r="B1046" s="1170" t="s">
        <v>3096</v>
      </c>
      <c r="C1046" s="1169" t="s">
        <v>11596</v>
      </c>
      <c r="D1046" s="651" t="s">
        <v>16664</v>
      </c>
    </row>
    <row r="1047" spans="1:4" ht="30">
      <c r="A1047" s="652">
        <v>37747</v>
      </c>
      <c r="B1047" s="653" t="s">
        <v>3097</v>
      </c>
      <c r="C1047" s="652" t="s">
        <v>11596</v>
      </c>
      <c r="D1047" s="654" t="s">
        <v>16665</v>
      </c>
    </row>
    <row r="1048" spans="1:4" ht="30">
      <c r="A1048" s="1169">
        <v>37767</v>
      </c>
      <c r="B1048" s="1170" t="s">
        <v>3098</v>
      </c>
      <c r="C1048" s="1169" t="s">
        <v>11596</v>
      </c>
      <c r="D1048" s="651" t="s">
        <v>16666</v>
      </c>
    </row>
    <row r="1049" spans="1:4" ht="30">
      <c r="A1049" s="652">
        <v>37751</v>
      </c>
      <c r="B1049" s="653" t="s">
        <v>3099</v>
      </c>
      <c r="C1049" s="652" t="s">
        <v>11596</v>
      </c>
      <c r="D1049" s="654" t="s">
        <v>16666</v>
      </c>
    </row>
    <row r="1050" spans="1:4" ht="30">
      <c r="A1050" s="1169">
        <v>37749</v>
      </c>
      <c r="B1050" s="1170" t="s">
        <v>3100</v>
      </c>
      <c r="C1050" s="1169" t="s">
        <v>11596</v>
      </c>
      <c r="D1050" s="651" t="s">
        <v>16667</v>
      </c>
    </row>
    <row r="1051" spans="1:4">
      <c r="A1051" s="652">
        <v>13617</v>
      </c>
      <c r="B1051" s="653" t="s">
        <v>3101</v>
      </c>
      <c r="C1051" s="652" t="s">
        <v>11596</v>
      </c>
      <c r="D1051" s="654" t="s">
        <v>16668</v>
      </c>
    </row>
    <row r="1052" spans="1:4">
      <c r="A1052" s="1169">
        <v>1159</v>
      </c>
      <c r="B1052" s="1170" t="s">
        <v>1032</v>
      </c>
      <c r="C1052" s="1169" t="s">
        <v>11596</v>
      </c>
      <c r="D1052" s="651" t="s">
        <v>16669</v>
      </c>
    </row>
    <row r="1053" spans="1:4">
      <c r="A1053" s="652">
        <v>12114</v>
      </c>
      <c r="B1053" s="653" t="s">
        <v>6178</v>
      </c>
      <c r="C1053" s="652" t="s">
        <v>11596</v>
      </c>
      <c r="D1053" s="654" t="s">
        <v>13133</v>
      </c>
    </row>
    <row r="1054" spans="1:4">
      <c r="A1054" s="1169">
        <v>38106</v>
      </c>
      <c r="B1054" s="1170" t="s">
        <v>6515</v>
      </c>
      <c r="C1054" s="1169" t="s">
        <v>11596</v>
      </c>
      <c r="D1054" s="651" t="s">
        <v>13134</v>
      </c>
    </row>
    <row r="1055" spans="1:4">
      <c r="A1055" s="652">
        <v>38085</v>
      </c>
      <c r="B1055" s="653" t="s">
        <v>6516</v>
      </c>
      <c r="C1055" s="652" t="s">
        <v>11596</v>
      </c>
      <c r="D1055" s="654" t="s">
        <v>13135</v>
      </c>
    </row>
    <row r="1056" spans="1:4">
      <c r="A1056" s="1169">
        <v>38599</v>
      </c>
      <c r="B1056" s="1170" t="s">
        <v>3102</v>
      </c>
      <c r="C1056" s="1169" t="s">
        <v>11596</v>
      </c>
      <c r="D1056" s="651" t="s">
        <v>15447</v>
      </c>
    </row>
    <row r="1057" spans="1:4">
      <c r="A1057" s="652">
        <v>38596</v>
      </c>
      <c r="B1057" s="653" t="s">
        <v>3103</v>
      </c>
      <c r="C1057" s="652" t="s">
        <v>11596</v>
      </c>
      <c r="D1057" s="654" t="s">
        <v>15484</v>
      </c>
    </row>
    <row r="1058" spans="1:4">
      <c r="A1058" s="1169">
        <v>38600</v>
      </c>
      <c r="B1058" s="1170" t="s">
        <v>3104</v>
      </c>
      <c r="C1058" s="1169" t="s">
        <v>11596</v>
      </c>
      <c r="D1058" s="651" t="s">
        <v>16234</v>
      </c>
    </row>
    <row r="1059" spans="1:4">
      <c r="A1059" s="652">
        <v>38597</v>
      </c>
      <c r="B1059" s="653" t="s">
        <v>3105</v>
      </c>
      <c r="C1059" s="652" t="s">
        <v>11596</v>
      </c>
      <c r="D1059" s="654" t="s">
        <v>13604</v>
      </c>
    </row>
    <row r="1060" spans="1:4">
      <c r="A1060" s="1169">
        <v>659</v>
      </c>
      <c r="B1060" s="1170" t="s">
        <v>3106</v>
      </c>
      <c r="C1060" s="1169" t="s">
        <v>11596</v>
      </c>
      <c r="D1060" s="651" t="s">
        <v>12668</v>
      </c>
    </row>
    <row r="1061" spans="1:4">
      <c r="A1061" s="652">
        <v>660</v>
      </c>
      <c r="B1061" s="653" t="s">
        <v>3107</v>
      </c>
      <c r="C1061" s="652" t="s">
        <v>11596</v>
      </c>
      <c r="D1061" s="654" t="s">
        <v>15737</v>
      </c>
    </row>
    <row r="1062" spans="1:4">
      <c r="A1062" s="1169">
        <v>658</v>
      </c>
      <c r="B1062" s="1170" t="s">
        <v>3108</v>
      </c>
      <c r="C1062" s="1169" t="s">
        <v>11596</v>
      </c>
      <c r="D1062" s="651" t="s">
        <v>12490</v>
      </c>
    </row>
    <row r="1063" spans="1:4">
      <c r="A1063" s="652">
        <v>38548</v>
      </c>
      <c r="B1063" s="653" t="s">
        <v>3109</v>
      </c>
      <c r="C1063" s="652" t="s">
        <v>11596</v>
      </c>
      <c r="D1063" s="654" t="s">
        <v>13165</v>
      </c>
    </row>
    <row r="1064" spans="1:4">
      <c r="A1064" s="1169">
        <v>34647</v>
      </c>
      <c r="B1064" s="1170" t="s">
        <v>3110</v>
      </c>
      <c r="C1064" s="1169" t="s">
        <v>11596</v>
      </c>
      <c r="D1064" s="651" t="s">
        <v>14418</v>
      </c>
    </row>
    <row r="1065" spans="1:4">
      <c r="A1065" s="652">
        <v>34649</v>
      </c>
      <c r="B1065" s="653" t="s">
        <v>3111</v>
      </c>
      <c r="C1065" s="652" t="s">
        <v>11596</v>
      </c>
      <c r="D1065" s="654" t="s">
        <v>14529</v>
      </c>
    </row>
    <row r="1066" spans="1:4">
      <c r="A1066" s="1169">
        <v>34652</v>
      </c>
      <c r="B1066" s="1170" t="s">
        <v>3112</v>
      </c>
      <c r="C1066" s="1169" t="s">
        <v>11596</v>
      </c>
      <c r="D1066" s="651" t="s">
        <v>15899</v>
      </c>
    </row>
    <row r="1067" spans="1:4">
      <c r="A1067" s="652">
        <v>34655</v>
      </c>
      <c r="B1067" s="653" t="s">
        <v>3113</v>
      </c>
      <c r="C1067" s="652" t="s">
        <v>11596</v>
      </c>
      <c r="D1067" s="654" t="s">
        <v>16670</v>
      </c>
    </row>
    <row r="1068" spans="1:4">
      <c r="A1068" s="1169">
        <v>40607</v>
      </c>
      <c r="B1068" s="1170" t="s">
        <v>5360</v>
      </c>
      <c r="C1068" s="1169" t="s">
        <v>11596</v>
      </c>
      <c r="D1068" s="651" t="s">
        <v>12734</v>
      </c>
    </row>
    <row r="1069" spans="1:4">
      <c r="A1069" s="652">
        <v>585</v>
      </c>
      <c r="B1069" s="653" t="s">
        <v>1033</v>
      </c>
      <c r="C1069" s="652" t="s">
        <v>11601</v>
      </c>
      <c r="D1069" s="654" t="s">
        <v>15565</v>
      </c>
    </row>
    <row r="1070" spans="1:4">
      <c r="A1070" s="1169">
        <v>4777</v>
      </c>
      <c r="B1070" s="1170" t="s">
        <v>6517</v>
      </c>
      <c r="C1070" s="1169" t="s">
        <v>11601</v>
      </c>
      <c r="D1070" s="651" t="s">
        <v>13145</v>
      </c>
    </row>
    <row r="1071" spans="1:4">
      <c r="A1071" s="652">
        <v>587</v>
      </c>
      <c r="B1071" s="653" t="s">
        <v>3114</v>
      </c>
      <c r="C1071" s="652" t="s">
        <v>11601</v>
      </c>
      <c r="D1071" s="654" t="s">
        <v>16671</v>
      </c>
    </row>
    <row r="1072" spans="1:4">
      <c r="A1072" s="1169">
        <v>590</v>
      </c>
      <c r="B1072" s="1170" t="s">
        <v>3115</v>
      </c>
      <c r="C1072" s="1169" t="s">
        <v>11601</v>
      </c>
      <c r="D1072" s="651" t="s">
        <v>13148</v>
      </c>
    </row>
    <row r="1073" spans="1:4">
      <c r="A1073" s="652">
        <v>592</v>
      </c>
      <c r="B1073" s="653" t="s">
        <v>3116</v>
      </c>
      <c r="C1073" s="652" t="s">
        <v>11601</v>
      </c>
      <c r="D1073" s="654" t="s">
        <v>16671</v>
      </c>
    </row>
    <row r="1074" spans="1:4">
      <c r="A1074" s="1169">
        <v>586</v>
      </c>
      <c r="B1074" s="1170" t="s">
        <v>1034</v>
      </c>
      <c r="C1074" s="1169" t="s">
        <v>11600</v>
      </c>
      <c r="D1074" s="651" t="s">
        <v>15896</v>
      </c>
    </row>
    <row r="1075" spans="1:4">
      <c r="A1075" s="652">
        <v>591</v>
      </c>
      <c r="B1075" s="653" t="s">
        <v>1035</v>
      </c>
      <c r="C1075" s="652" t="s">
        <v>11601</v>
      </c>
      <c r="D1075" s="654" t="s">
        <v>15565</v>
      </c>
    </row>
    <row r="1076" spans="1:4">
      <c r="A1076" s="1169">
        <v>588</v>
      </c>
      <c r="B1076" s="1170" t="s">
        <v>1036</v>
      </c>
      <c r="C1076" s="1169" t="s">
        <v>11600</v>
      </c>
      <c r="D1076" s="651" t="s">
        <v>16672</v>
      </c>
    </row>
    <row r="1077" spans="1:4">
      <c r="A1077" s="652">
        <v>589</v>
      </c>
      <c r="B1077" s="653" t="s">
        <v>1037</v>
      </c>
      <c r="C1077" s="652" t="s">
        <v>11600</v>
      </c>
      <c r="D1077" s="654" t="s">
        <v>16673</v>
      </c>
    </row>
    <row r="1078" spans="1:4">
      <c r="A1078" s="1169">
        <v>584</v>
      </c>
      <c r="B1078" s="1170" t="s">
        <v>1038</v>
      </c>
      <c r="C1078" s="1169" t="s">
        <v>11600</v>
      </c>
      <c r="D1078" s="651" t="s">
        <v>16189</v>
      </c>
    </row>
    <row r="1079" spans="1:4">
      <c r="A1079" s="652">
        <v>4912</v>
      </c>
      <c r="B1079" s="653" t="s">
        <v>5749</v>
      </c>
      <c r="C1079" s="652" t="s">
        <v>11601</v>
      </c>
      <c r="D1079" s="654" t="s">
        <v>12512</v>
      </c>
    </row>
    <row r="1080" spans="1:4">
      <c r="A1080" s="1169">
        <v>574</v>
      </c>
      <c r="B1080" s="1170" t="s">
        <v>3117</v>
      </c>
      <c r="C1080" s="1169" t="s">
        <v>11600</v>
      </c>
      <c r="D1080" s="651" t="s">
        <v>13151</v>
      </c>
    </row>
    <row r="1081" spans="1:4">
      <c r="A1081" s="652">
        <v>567</v>
      </c>
      <c r="B1081" s="653" t="s">
        <v>3118</v>
      </c>
      <c r="C1081" s="652" t="s">
        <v>11600</v>
      </c>
      <c r="D1081" s="654" t="s">
        <v>13152</v>
      </c>
    </row>
    <row r="1082" spans="1:4">
      <c r="A1082" s="1169">
        <v>568</v>
      </c>
      <c r="B1082" s="1170" t="s">
        <v>3119</v>
      </c>
      <c r="C1082" s="1169" t="s">
        <v>11600</v>
      </c>
      <c r="D1082" s="651" t="s">
        <v>13153</v>
      </c>
    </row>
    <row r="1083" spans="1:4">
      <c r="A1083" s="652">
        <v>569</v>
      </c>
      <c r="B1083" s="653" t="s">
        <v>3120</v>
      </c>
      <c r="C1083" s="652" t="s">
        <v>11601</v>
      </c>
      <c r="D1083" s="654" t="s">
        <v>13154</v>
      </c>
    </row>
    <row r="1084" spans="1:4">
      <c r="A1084" s="1169">
        <v>1165</v>
      </c>
      <c r="B1084" s="1170" t="s">
        <v>3121</v>
      </c>
      <c r="C1084" s="1169" t="s">
        <v>11596</v>
      </c>
      <c r="D1084" s="651" t="s">
        <v>13155</v>
      </c>
    </row>
    <row r="1085" spans="1:4">
      <c r="A1085" s="652">
        <v>1164</v>
      </c>
      <c r="B1085" s="653" t="s">
        <v>3122</v>
      </c>
      <c r="C1085" s="652" t="s">
        <v>11596</v>
      </c>
      <c r="D1085" s="654" t="s">
        <v>13156</v>
      </c>
    </row>
    <row r="1086" spans="1:4">
      <c r="A1086" s="1169">
        <v>1162</v>
      </c>
      <c r="B1086" s="1170" t="s">
        <v>3123</v>
      </c>
      <c r="C1086" s="1169" t="s">
        <v>11596</v>
      </c>
      <c r="D1086" s="651" t="s">
        <v>13157</v>
      </c>
    </row>
    <row r="1087" spans="1:4">
      <c r="A1087" s="652">
        <v>12395</v>
      </c>
      <c r="B1087" s="653" t="s">
        <v>3124</v>
      </c>
      <c r="C1087" s="652" t="s">
        <v>11596</v>
      </c>
      <c r="D1087" s="654" t="s">
        <v>13158</v>
      </c>
    </row>
    <row r="1088" spans="1:4">
      <c r="A1088" s="1169">
        <v>1170</v>
      </c>
      <c r="B1088" s="1170" t="s">
        <v>3125</v>
      </c>
      <c r="C1088" s="1169" t="s">
        <v>11596</v>
      </c>
      <c r="D1088" s="651" t="s">
        <v>12514</v>
      </c>
    </row>
    <row r="1089" spans="1:4">
      <c r="A1089" s="652">
        <v>1169</v>
      </c>
      <c r="B1089" s="653" t="s">
        <v>3126</v>
      </c>
      <c r="C1089" s="652" t="s">
        <v>11596</v>
      </c>
      <c r="D1089" s="654" t="s">
        <v>13159</v>
      </c>
    </row>
    <row r="1090" spans="1:4">
      <c r="A1090" s="1169">
        <v>1166</v>
      </c>
      <c r="B1090" s="1170" t="s">
        <v>3127</v>
      </c>
      <c r="C1090" s="1169" t="s">
        <v>11596</v>
      </c>
      <c r="D1090" s="651" t="s">
        <v>13160</v>
      </c>
    </row>
    <row r="1091" spans="1:4">
      <c r="A1091" s="652">
        <v>1163</v>
      </c>
      <c r="B1091" s="653" t="s">
        <v>3128</v>
      </c>
      <c r="C1091" s="652" t="s">
        <v>11596</v>
      </c>
      <c r="D1091" s="654" t="s">
        <v>13161</v>
      </c>
    </row>
    <row r="1092" spans="1:4">
      <c r="A1092" s="1169">
        <v>12396</v>
      </c>
      <c r="B1092" s="1170" t="s">
        <v>3129</v>
      </c>
      <c r="C1092" s="1169" t="s">
        <v>11596</v>
      </c>
      <c r="D1092" s="651" t="s">
        <v>13158</v>
      </c>
    </row>
    <row r="1093" spans="1:4">
      <c r="A1093" s="652">
        <v>1168</v>
      </c>
      <c r="B1093" s="653" t="s">
        <v>3130</v>
      </c>
      <c r="C1093" s="652" t="s">
        <v>11596</v>
      </c>
      <c r="D1093" s="654" t="s">
        <v>13162</v>
      </c>
    </row>
    <row r="1094" spans="1:4">
      <c r="A1094" s="1169">
        <v>1167</v>
      </c>
      <c r="B1094" s="1170" t="s">
        <v>3131</v>
      </c>
      <c r="C1094" s="1169" t="s">
        <v>11596</v>
      </c>
      <c r="D1094" s="651" t="s">
        <v>13163</v>
      </c>
    </row>
    <row r="1095" spans="1:4">
      <c r="A1095" s="652">
        <v>36331</v>
      </c>
      <c r="B1095" s="653" t="s">
        <v>16674</v>
      </c>
      <c r="C1095" s="652" t="s">
        <v>11596</v>
      </c>
      <c r="D1095" s="654" t="s">
        <v>12619</v>
      </c>
    </row>
    <row r="1096" spans="1:4">
      <c r="A1096" s="1169">
        <v>36346</v>
      </c>
      <c r="B1096" s="1170" t="s">
        <v>16675</v>
      </c>
      <c r="C1096" s="1169" t="s">
        <v>11596</v>
      </c>
      <c r="D1096" s="651" t="s">
        <v>13894</v>
      </c>
    </row>
    <row r="1097" spans="1:4">
      <c r="A1097" s="652">
        <v>1210</v>
      </c>
      <c r="B1097" s="653" t="s">
        <v>3132</v>
      </c>
      <c r="C1097" s="652" t="s">
        <v>11596</v>
      </c>
      <c r="D1097" s="654" t="s">
        <v>13354</v>
      </c>
    </row>
    <row r="1098" spans="1:4">
      <c r="A1098" s="1169">
        <v>1203</v>
      </c>
      <c r="B1098" s="1170" t="s">
        <v>3133</v>
      </c>
      <c r="C1098" s="1169" t="s">
        <v>11596</v>
      </c>
      <c r="D1098" s="651" t="s">
        <v>13617</v>
      </c>
    </row>
    <row r="1099" spans="1:4">
      <c r="A1099" s="652">
        <v>1197</v>
      </c>
      <c r="B1099" s="653" t="s">
        <v>4769</v>
      </c>
      <c r="C1099" s="652" t="s">
        <v>11596</v>
      </c>
      <c r="D1099" s="654" t="s">
        <v>12478</v>
      </c>
    </row>
    <row r="1100" spans="1:4">
      <c r="A1100" s="1169">
        <v>1202</v>
      </c>
      <c r="B1100" s="1170" t="s">
        <v>4770</v>
      </c>
      <c r="C1100" s="1169" t="s">
        <v>11596</v>
      </c>
      <c r="D1100" s="651" t="s">
        <v>13036</v>
      </c>
    </row>
    <row r="1101" spans="1:4">
      <c r="A1101" s="652">
        <v>1188</v>
      </c>
      <c r="B1101" s="653" t="s">
        <v>3134</v>
      </c>
      <c r="C1101" s="652" t="s">
        <v>11596</v>
      </c>
      <c r="D1101" s="654" t="s">
        <v>15411</v>
      </c>
    </row>
    <row r="1102" spans="1:4">
      <c r="A1102" s="1169">
        <v>1211</v>
      </c>
      <c r="B1102" s="1170" t="s">
        <v>3135</v>
      </c>
      <c r="C1102" s="1169" t="s">
        <v>11596</v>
      </c>
      <c r="D1102" s="651" t="s">
        <v>16676</v>
      </c>
    </row>
    <row r="1103" spans="1:4">
      <c r="A1103" s="652">
        <v>1198</v>
      </c>
      <c r="B1103" s="653" t="s">
        <v>4771</v>
      </c>
      <c r="C1103" s="652" t="s">
        <v>11596</v>
      </c>
      <c r="D1103" s="654" t="s">
        <v>16144</v>
      </c>
    </row>
    <row r="1104" spans="1:4">
      <c r="A1104" s="1169">
        <v>1199</v>
      </c>
      <c r="B1104" s="1170" t="s">
        <v>3136</v>
      </c>
      <c r="C1104" s="1169" t="s">
        <v>11596</v>
      </c>
      <c r="D1104" s="651" t="s">
        <v>16677</v>
      </c>
    </row>
    <row r="1105" spans="1:4">
      <c r="A1105" s="652">
        <v>20088</v>
      </c>
      <c r="B1105" s="653" t="s">
        <v>4772</v>
      </c>
      <c r="C1105" s="652" t="s">
        <v>11596</v>
      </c>
      <c r="D1105" s="654" t="s">
        <v>13168</v>
      </c>
    </row>
    <row r="1106" spans="1:4">
      <c r="A1106" s="1169">
        <v>20089</v>
      </c>
      <c r="B1106" s="1170" t="s">
        <v>4773</v>
      </c>
      <c r="C1106" s="1169" t="s">
        <v>11596</v>
      </c>
      <c r="D1106" s="651" t="s">
        <v>13169</v>
      </c>
    </row>
    <row r="1107" spans="1:4">
      <c r="A1107" s="652">
        <v>20087</v>
      </c>
      <c r="B1107" s="653" t="s">
        <v>4774</v>
      </c>
      <c r="C1107" s="652" t="s">
        <v>11596</v>
      </c>
      <c r="D1107" s="654" t="s">
        <v>13170</v>
      </c>
    </row>
    <row r="1108" spans="1:4">
      <c r="A1108" s="1169">
        <v>1200</v>
      </c>
      <c r="B1108" s="1170" t="s">
        <v>4775</v>
      </c>
      <c r="C1108" s="1169" t="s">
        <v>11596</v>
      </c>
      <c r="D1108" s="651" t="s">
        <v>15773</v>
      </c>
    </row>
    <row r="1109" spans="1:4">
      <c r="A1109" s="652">
        <v>12909</v>
      </c>
      <c r="B1109" s="653" t="s">
        <v>4776</v>
      </c>
      <c r="C1109" s="652" t="s">
        <v>11596</v>
      </c>
      <c r="D1109" s="654" t="s">
        <v>12656</v>
      </c>
    </row>
    <row r="1110" spans="1:4">
      <c r="A1110" s="1169">
        <v>12910</v>
      </c>
      <c r="B1110" s="1170" t="s">
        <v>4777</v>
      </c>
      <c r="C1110" s="1169" t="s">
        <v>11596</v>
      </c>
      <c r="D1110" s="651" t="s">
        <v>15508</v>
      </c>
    </row>
    <row r="1111" spans="1:4">
      <c r="A1111" s="652">
        <v>1184</v>
      </c>
      <c r="B1111" s="653" t="s">
        <v>4778</v>
      </c>
      <c r="C1111" s="652" t="s">
        <v>11596</v>
      </c>
      <c r="D1111" s="654" t="s">
        <v>16678</v>
      </c>
    </row>
    <row r="1112" spans="1:4">
      <c r="A1112" s="1169">
        <v>1191</v>
      </c>
      <c r="B1112" s="1170" t="s">
        <v>4779</v>
      </c>
      <c r="C1112" s="1169" t="s">
        <v>11596</v>
      </c>
      <c r="D1112" s="651" t="s">
        <v>13828</v>
      </c>
    </row>
    <row r="1113" spans="1:4">
      <c r="A1113" s="652">
        <v>1185</v>
      </c>
      <c r="B1113" s="653" t="s">
        <v>4780</v>
      </c>
      <c r="C1113" s="652" t="s">
        <v>11596</v>
      </c>
      <c r="D1113" s="654" t="s">
        <v>12619</v>
      </c>
    </row>
    <row r="1114" spans="1:4">
      <c r="A1114" s="1169">
        <v>1189</v>
      </c>
      <c r="B1114" s="1170" t="s">
        <v>4781</v>
      </c>
      <c r="C1114" s="1169" t="s">
        <v>11596</v>
      </c>
      <c r="D1114" s="651" t="s">
        <v>14105</v>
      </c>
    </row>
    <row r="1115" spans="1:4">
      <c r="A1115" s="652">
        <v>1193</v>
      </c>
      <c r="B1115" s="653" t="s">
        <v>4782</v>
      </c>
      <c r="C1115" s="652" t="s">
        <v>11596</v>
      </c>
      <c r="D1115" s="654" t="s">
        <v>12656</v>
      </c>
    </row>
    <row r="1116" spans="1:4">
      <c r="A1116" s="1169">
        <v>1194</v>
      </c>
      <c r="B1116" s="1170" t="s">
        <v>4783</v>
      </c>
      <c r="C1116" s="1169" t="s">
        <v>11596</v>
      </c>
      <c r="D1116" s="651" t="s">
        <v>13173</v>
      </c>
    </row>
    <row r="1117" spans="1:4">
      <c r="A1117" s="652">
        <v>1195</v>
      </c>
      <c r="B1117" s="653" t="s">
        <v>4784</v>
      </c>
      <c r="C1117" s="652" t="s">
        <v>11596</v>
      </c>
      <c r="D1117" s="654" t="s">
        <v>14073</v>
      </c>
    </row>
    <row r="1118" spans="1:4">
      <c r="A1118" s="1169">
        <v>1204</v>
      </c>
      <c r="B1118" s="1170" t="s">
        <v>4785</v>
      </c>
      <c r="C1118" s="1169" t="s">
        <v>11596</v>
      </c>
      <c r="D1118" s="651" t="s">
        <v>16269</v>
      </c>
    </row>
    <row r="1119" spans="1:4">
      <c r="A1119" s="652">
        <v>1205</v>
      </c>
      <c r="B1119" s="653" t="s">
        <v>4786</v>
      </c>
      <c r="C1119" s="652" t="s">
        <v>11596</v>
      </c>
      <c r="D1119" s="654" t="s">
        <v>16679</v>
      </c>
    </row>
    <row r="1120" spans="1:4">
      <c r="A1120" s="1169">
        <v>1207</v>
      </c>
      <c r="B1120" s="1170" t="s">
        <v>3137</v>
      </c>
      <c r="C1120" s="1169" t="s">
        <v>11596</v>
      </c>
      <c r="D1120" s="651" t="s">
        <v>16680</v>
      </c>
    </row>
    <row r="1121" spans="1:4">
      <c r="A1121" s="652">
        <v>1206</v>
      </c>
      <c r="B1121" s="653" t="s">
        <v>3138</v>
      </c>
      <c r="C1121" s="652" t="s">
        <v>11596</v>
      </c>
      <c r="D1121" s="654" t="s">
        <v>15380</v>
      </c>
    </row>
    <row r="1122" spans="1:4">
      <c r="A1122" s="1169">
        <v>1183</v>
      </c>
      <c r="B1122" s="1170" t="s">
        <v>3139</v>
      </c>
      <c r="C1122" s="1169" t="s">
        <v>11596</v>
      </c>
      <c r="D1122" s="651" t="s">
        <v>13755</v>
      </c>
    </row>
    <row r="1123" spans="1:4">
      <c r="A1123" s="652">
        <v>26047</v>
      </c>
      <c r="B1123" s="653" t="s">
        <v>1039</v>
      </c>
      <c r="C1123" s="652" t="s">
        <v>11596</v>
      </c>
      <c r="D1123" s="654" t="s">
        <v>16681</v>
      </c>
    </row>
    <row r="1124" spans="1:4">
      <c r="A1124" s="1169">
        <v>26048</v>
      </c>
      <c r="B1124" s="1170" t="s">
        <v>1040</v>
      </c>
      <c r="C1124" s="1169" t="s">
        <v>11596</v>
      </c>
      <c r="D1124" s="651" t="s">
        <v>16682</v>
      </c>
    </row>
    <row r="1125" spans="1:4">
      <c r="A1125" s="652">
        <v>12894</v>
      </c>
      <c r="B1125" s="653" t="s">
        <v>3140</v>
      </c>
      <c r="C1125" s="652" t="s">
        <v>11596</v>
      </c>
      <c r="D1125" s="654" t="s">
        <v>13180</v>
      </c>
    </row>
    <row r="1126" spans="1:4">
      <c r="A1126" s="1169">
        <v>12895</v>
      </c>
      <c r="B1126" s="1170" t="s">
        <v>3141</v>
      </c>
      <c r="C1126" s="1169" t="s">
        <v>11596</v>
      </c>
      <c r="D1126" s="651" t="s">
        <v>13181</v>
      </c>
    </row>
    <row r="1127" spans="1:4" ht="30">
      <c r="A1127" s="652">
        <v>1631</v>
      </c>
      <c r="B1127" s="653" t="s">
        <v>1041</v>
      </c>
      <c r="C1127" s="652" t="s">
        <v>11596</v>
      </c>
      <c r="D1127" s="654" t="s">
        <v>13182</v>
      </c>
    </row>
    <row r="1128" spans="1:4" ht="30">
      <c r="A1128" s="1169">
        <v>1633</v>
      </c>
      <c r="B1128" s="1170" t="s">
        <v>1042</v>
      </c>
      <c r="C1128" s="1169" t="s">
        <v>11596</v>
      </c>
      <c r="D1128" s="651" t="s">
        <v>13183</v>
      </c>
    </row>
    <row r="1129" spans="1:4">
      <c r="A1129" s="652">
        <v>10818</v>
      </c>
      <c r="B1129" s="653" t="s">
        <v>1043</v>
      </c>
      <c r="C1129" s="652" t="s">
        <v>11601</v>
      </c>
      <c r="D1129" s="654" t="s">
        <v>13690</v>
      </c>
    </row>
    <row r="1130" spans="1:4" ht="30">
      <c r="A1130" s="1169">
        <v>39359</v>
      </c>
      <c r="B1130" s="1170" t="s">
        <v>16683</v>
      </c>
      <c r="C1130" s="1169" t="s">
        <v>11596</v>
      </c>
      <c r="D1130" s="651" t="s">
        <v>16684</v>
      </c>
    </row>
    <row r="1131" spans="1:4" ht="30">
      <c r="A1131" s="652">
        <v>39360</v>
      </c>
      <c r="B1131" s="653" t="s">
        <v>16685</v>
      </c>
      <c r="C1131" s="652" t="s">
        <v>11596</v>
      </c>
      <c r="D1131" s="654" t="s">
        <v>16247</v>
      </c>
    </row>
    <row r="1132" spans="1:4">
      <c r="A1132" s="1169">
        <v>10710</v>
      </c>
      <c r="B1132" s="1170" t="s">
        <v>3142</v>
      </c>
      <c r="C1132" s="1169" t="s">
        <v>11599</v>
      </c>
      <c r="D1132" s="651" t="s">
        <v>16686</v>
      </c>
    </row>
    <row r="1133" spans="1:4">
      <c r="A1133" s="652">
        <v>10709</v>
      </c>
      <c r="B1133" s="653" t="s">
        <v>1044</v>
      </c>
      <c r="C1133" s="652" t="s">
        <v>11599</v>
      </c>
      <c r="D1133" s="654" t="s">
        <v>16687</v>
      </c>
    </row>
    <row r="1134" spans="1:4">
      <c r="A1134" s="1169">
        <v>39636</v>
      </c>
      <c r="B1134" s="1170" t="s">
        <v>3143</v>
      </c>
      <c r="C1134" s="1169" t="s">
        <v>11599</v>
      </c>
      <c r="D1134" s="651" t="s">
        <v>16688</v>
      </c>
    </row>
    <row r="1135" spans="1:4">
      <c r="A1135" s="652">
        <v>10708</v>
      </c>
      <c r="B1135" s="653" t="s">
        <v>1045</v>
      </c>
      <c r="C1135" s="652" t="s">
        <v>11599</v>
      </c>
      <c r="D1135" s="654" t="s">
        <v>16264</v>
      </c>
    </row>
    <row r="1136" spans="1:4">
      <c r="A1136" s="1169">
        <v>39635</v>
      </c>
      <c r="B1136" s="1170" t="s">
        <v>3144</v>
      </c>
      <c r="C1136" s="1169" t="s">
        <v>11599</v>
      </c>
      <c r="D1136" s="651" t="s">
        <v>16110</v>
      </c>
    </row>
    <row r="1137" spans="1:4">
      <c r="A1137" s="652">
        <v>40913</v>
      </c>
      <c r="B1137" s="653" t="s">
        <v>5095</v>
      </c>
      <c r="C1137" s="652" t="s">
        <v>11605</v>
      </c>
      <c r="D1137" s="654" t="s">
        <v>13186</v>
      </c>
    </row>
    <row r="1138" spans="1:4">
      <c r="A1138" s="1169">
        <v>1214</v>
      </c>
      <c r="B1138" s="1170" t="s">
        <v>5096</v>
      </c>
      <c r="C1138" s="1169" t="s">
        <v>11595</v>
      </c>
      <c r="D1138" s="651" t="s">
        <v>13187</v>
      </c>
    </row>
    <row r="1139" spans="1:4">
      <c r="A1139" s="652">
        <v>40915</v>
      </c>
      <c r="B1139" s="653" t="s">
        <v>5097</v>
      </c>
      <c r="C1139" s="652" t="s">
        <v>11605</v>
      </c>
      <c r="D1139" s="654" t="s">
        <v>13188</v>
      </c>
    </row>
    <row r="1140" spans="1:4">
      <c r="A1140" s="1169">
        <v>1213</v>
      </c>
      <c r="B1140" s="1170" t="s">
        <v>1046</v>
      </c>
      <c r="C1140" s="1169" t="s">
        <v>11595</v>
      </c>
      <c r="D1140" s="651" t="s">
        <v>12472</v>
      </c>
    </row>
    <row r="1141" spans="1:4">
      <c r="A1141" s="652">
        <v>40914</v>
      </c>
      <c r="B1141" s="653" t="s">
        <v>5098</v>
      </c>
      <c r="C1141" s="652" t="s">
        <v>11605</v>
      </c>
      <c r="D1141" s="654" t="s">
        <v>12642</v>
      </c>
    </row>
    <row r="1142" spans="1:4">
      <c r="A1142" s="1169">
        <v>5091</v>
      </c>
      <c r="B1142" s="1170" t="s">
        <v>5361</v>
      </c>
      <c r="C1142" s="1169" t="s">
        <v>11596</v>
      </c>
      <c r="D1142" s="651" t="s">
        <v>16689</v>
      </c>
    </row>
    <row r="1143" spans="1:4" ht="30">
      <c r="A1143" s="652">
        <v>14615</v>
      </c>
      <c r="B1143" s="653" t="s">
        <v>3145</v>
      </c>
      <c r="C1143" s="652" t="s">
        <v>11596</v>
      </c>
      <c r="D1143" s="654" t="s">
        <v>16690</v>
      </c>
    </row>
    <row r="1144" spans="1:4">
      <c r="A1144" s="1169">
        <v>2711</v>
      </c>
      <c r="B1144" s="1170" t="s">
        <v>4787</v>
      </c>
      <c r="C1144" s="1169" t="s">
        <v>11596</v>
      </c>
      <c r="D1144" s="651" t="s">
        <v>16691</v>
      </c>
    </row>
    <row r="1145" spans="1:4" ht="30">
      <c r="A1145" s="652">
        <v>37727</v>
      </c>
      <c r="B1145" s="653" t="s">
        <v>3146</v>
      </c>
      <c r="C1145" s="652" t="s">
        <v>11596</v>
      </c>
      <c r="D1145" s="654" t="s">
        <v>16692</v>
      </c>
    </row>
    <row r="1146" spans="1:4" ht="30">
      <c r="A1146" s="1169">
        <v>37728</v>
      </c>
      <c r="B1146" s="1170" t="s">
        <v>5640</v>
      </c>
      <c r="C1146" s="1169" t="s">
        <v>11596</v>
      </c>
      <c r="D1146" s="651" t="s">
        <v>16693</v>
      </c>
    </row>
    <row r="1147" spans="1:4" ht="30">
      <c r="A1147" s="652">
        <v>37729</v>
      </c>
      <c r="B1147" s="653" t="s">
        <v>3147</v>
      </c>
      <c r="C1147" s="652" t="s">
        <v>11596</v>
      </c>
      <c r="D1147" s="654" t="s">
        <v>16694</v>
      </c>
    </row>
    <row r="1148" spans="1:4" ht="30">
      <c r="A1148" s="1169">
        <v>37730</v>
      </c>
      <c r="B1148" s="1170" t="s">
        <v>6179</v>
      </c>
      <c r="C1148" s="1169" t="s">
        <v>11596</v>
      </c>
      <c r="D1148" s="651" t="s">
        <v>16695</v>
      </c>
    </row>
    <row r="1149" spans="1:4" ht="30">
      <c r="A1149" s="652">
        <v>37731</v>
      </c>
      <c r="B1149" s="653" t="s">
        <v>3148</v>
      </c>
      <c r="C1149" s="652" t="s">
        <v>11596</v>
      </c>
      <c r="D1149" s="654" t="s">
        <v>16696</v>
      </c>
    </row>
    <row r="1150" spans="1:4" ht="30">
      <c r="A1150" s="1169">
        <v>37732</v>
      </c>
      <c r="B1150" s="1170" t="s">
        <v>3149</v>
      </c>
      <c r="C1150" s="1169" t="s">
        <v>11596</v>
      </c>
      <c r="D1150" s="651" t="s">
        <v>16697</v>
      </c>
    </row>
    <row r="1151" spans="1:4">
      <c r="A1151" s="652">
        <v>4743</v>
      </c>
      <c r="B1151" s="653" t="s">
        <v>1047</v>
      </c>
      <c r="C1151" s="652" t="s">
        <v>11598</v>
      </c>
      <c r="D1151" s="654" t="s">
        <v>13189</v>
      </c>
    </row>
    <row r="1152" spans="1:4">
      <c r="A1152" s="1169">
        <v>4744</v>
      </c>
      <c r="B1152" s="1170" t="s">
        <v>1048</v>
      </c>
      <c r="C1152" s="1169" t="s">
        <v>11598</v>
      </c>
      <c r="D1152" s="651" t="s">
        <v>13190</v>
      </c>
    </row>
    <row r="1153" spans="1:4">
      <c r="A1153" s="652">
        <v>4745</v>
      </c>
      <c r="B1153" s="653" t="s">
        <v>1049</v>
      </c>
      <c r="C1153" s="652" t="s">
        <v>11598</v>
      </c>
      <c r="D1153" s="654" t="s">
        <v>13191</v>
      </c>
    </row>
    <row r="1154" spans="1:4" ht="30">
      <c r="A1154" s="1169">
        <v>36496</v>
      </c>
      <c r="B1154" s="1170" t="s">
        <v>3150</v>
      </c>
      <c r="C1154" s="1169" t="s">
        <v>11596</v>
      </c>
      <c r="D1154" s="651" t="s">
        <v>16698</v>
      </c>
    </row>
    <row r="1155" spans="1:4" ht="30">
      <c r="A1155" s="652">
        <v>10630</v>
      </c>
      <c r="B1155" s="653" t="s">
        <v>16699</v>
      </c>
      <c r="C1155" s="652" t="s">
        <v>11596</v>
      </c>
      <c r="D1155" s="654" t="s">
        <v>16700</v>
      </c>
    </row>
    <row r="1156" spans="1:4" ht="30">
      <c r="A1156" s="1169">
        <v>37762</v>
      </c>
      <c r="B1156" s="1170" t="s">
        <v>16701</v>
      </c>
      <c r="C1156" s="1169" t="s">
        <v>11596</v>
      </c>
      <c r="D1156" s="651" t="s">
        <v>16702</v>
      </c>
    </row>
    <row r="1157" spans="1:4" ht="30">
      <c r="A1157" s="652">
        <v>37763</v>
      </c>
      <c r="B1157" s="653" t="s">
        <v>16703</v>
      </c>
      <c r="C1157" s="652" t="s">
        <v>11596</v>
      </c>
      <c r="D1157" s="654" t="s">
        <v>16704</v>
      </c>
    </row>
    <row r="1158" spans="1:4" ht="30">
      <c r="A1158" s="1169">
        <v>41992</v>
      </c>
      <c r="B1158" s="1170" t="s">
        <v>16705</v>
      </c>
      <c r="C1158" s="1169" t="s">
        <v>11596</v>
      </c>
      <c r="D1158" s="651" t="s">
        <v>16706</v>
      </c>
    </row>
    <row r="1159" spans="1:4" ht="30">
      <c r="A1159" s="652">
        <v>13215</v>
      </c>
      <c r="B1159" s="653" t="s">
        <v>16707</v>
      </c>
      <c r="C1159" s="652" t="s">
        <v>11596</v>
      </c>
      <c r="D1159" s="654" t="s">
        <v>16708</v>
      </c>
    </row>
    <row r="1160" spans="1:4">
      <c r="A1160" s="1169">
        <v>4235</v>
      </c>
      <c r="B1160" s="1170" t="s">
        <v>5099</v>
      </c>
      <c r="C1160" s="1169" t="s">
        <v>11595</v>
      </c>
      <c r="D1160" s="651" t="s">
        <v>13192</v>
      </c>
    </row>
    <row r="1161" spans="1:4">
      <c r="A1161" s="652">
        <v>40976</v>
      </c>
      <c r="B1161" s="653" t="s">
        <v>5100</v>
      </c>
      <c r="C1161" s="652" t="s">
        <v>11605</v>
      </c>
      <c r="D1161" s="654" t="s">
        <v>13193</v>
      </c>
    </row>
    <row r="1162" spans="1:4">
      <c r="A1162" s="1169">
        <v>39013</v>
      </c>
      <c r="B1162" s="1170" t="s">
        <v>6992</v>
      </c>
      <c r="C1162" s="1169" t="s">
        <v>11596</v>
      </c>
      <c r="D1162" s="651" t="s">
        <v>12488</v>
      </c>
    </row>
    <row r="1163" spans="1:4">
      <c r="A1163" s="652">
        <v>41967</v>
      </c>
      <c r="B1163" s="653" t="s">
        <v>11628</v>
      </c>
      <c r="C1163" s="652" t="s">
        <v>11602</v>
      </c>
      <c r="D1163" s="654" t="s">
        <v>14776</v>
      </c>
    </row>
    <row r="1164" spans="1:4">
      <c r="A1164" s="1169">
        <v>12760</v>
      </c>
      <c r="B1164" s="1170" t="s">
        <v>5034</v>
      </c>
      <c r="C1164" s="1169" t="s">
        <v>11599</v>
      </c>
      <c r="D1164" s="651" t="s">
        <v>13195</v>
      </c>
    </row>
    <row r="1165" spans="1:4">
      <c r="A1165" s="652">
        <v>12759</v>
      </c>
      <c r="B1165" s="653" t="s">
        <v>5035</v>
      </c>
      <c r="C1165" s="652" t="s">
        <v>11599</v>
      </c>
      <c r="D1165" s="654" t="s">
        <v>13196</v>
      </c>
    </row>
    <row r="1166" spans="1:4">
      <c r="A1166" s="1169">
        <v>40424</v>
      </c>
      <c r="B1166" s="1170" t="s">
        <v>6180</v>
      </c>
      <c r="C1166" s="1169" t="s">
        <v>11601</v>
      </c>
      <c r="D1166" s="651" t="s">
        <v>14329</v>
      </c>
    </row>
    <row r="1167" spans="1:4">
      <c r="A1167" s="652">
        <v>1325</v>
      </c>
      <c r="B1167" s="653" t="s">
        <v>3151</v>
      </c>
      <c r="C1167" s="652" t="s">
        <v>11601</v>
      </c>
      <c r="D1167" s="654" t="s">
        <v>15775</v>
      </c>
    </row>
    <row r="1168" spans="1:4">
      <c r="A1168" s="1169">
        <v>1327</v>
      </c>
      <c r="B1168" s="1170" t="s">
        <v>3152</v>
      </c>
      <c r="C1168" s="1169" t="s">
        <v>11601</v>
      </c>
      <c r="D1168" s="651" t="s">
        <v>15692</v>
      </c>
    </row>
    <row r="1169" spans="1:4">
      <c r="A1169" s="652">
        <v>1328</v>
      </c>
      <c r="B1169" s="653" t="s">
        <v>3153</v>
      </c>
      <c r="C1169" s="652" t="s">
        <v>11601</v>
      </c>
      <c r="D1169" s="654" t="s">
        <v>13502</v>
      </c>
    </row>
    <row r="1170" spans="1:4">
      <c r="A1170" s="1169">
        <v>1321</v>
      </c>
      <c r="B1170" s="1170" t="s">
        <v>3154</v>
      </c>
      <c r="C1170" s="1169" t="s">
        <v>11601</v>
      </c>
      <c r="D1170" s="651" t="s">
        <v>13339</v>
      </c>
    </row>
    <row r="1171" spans="1:4">
      <c r="A1171" s="652">
        <v>1318</v>
      </c>
      <c r="B1171" s="653" t="s">
        <v>3155</v>
      </c>
      <c r="C1171" s="652" t="s">
        <v>11601</v>
      </c>
      <c r="D1171" s="654" t="s">
        <v>16709</v>
      </c>
    </row>
    <row r="1172" spans="1:4">
      <c r="A1172" s="1169">
        <v>1322</v>
      </c>
      <c r="B1172" s="1170" t="s">
        <v>3156</v>
      </c>
      <c r="C1172" s="1169" t="s">
        <v>11601</v>
      </c>
      <c r="D1172" s="651" t="s">
        <v>16710</v>
      </c>
    </row>
    <row r="1173" spans="1:4">
      <c r="A1173" s="652">
        <v>1323</v>
      </c>
      <c r="B1173" s="653" t="s">
        <v>3157</v>
      </c>
      <c r="C1173" s="652" t="s">
        <v>11601</v>
      </c>
      <c r="D1173" s="654" t="s">
        <v>13379</v>
      </c>
    </row>
    <row r="1174" spans="1:4">
      <c r="A1174" s="1169">
        <v>1319</v>
      </c>
      <c r="B1174" s="1170" t="s">
        <v>3158</v>
      </c>
      <c r="C1174" s="1169" t="s">
        <v>11601</v>
      </c>
      <c r="D1174" s="651" t="s">
        <v>12514</v>
      </c>
    </row>
    <row r="1175" spans="1:4">
      <c r="A1175" s="652">
        <v>11026</v>
      </c>
      <c r="B1175" s="653" t="s">
        <v>3159</v>
      </c>
      <c r="C1175" s="652" t="s">
        <v>11601</v>
      </c>
      <c r="D1175" s="654" t="s">
        <v>13387</v>
      </c>
    </row>
    <row r="1176" spans="1:4">
      <c r="A1176" s="1169">
        <v>11027</v>
      </c>
      <c r="B1176" s="1170" t="s">
        <v>3160</v>
      </c>
      <c r="C1176" s="1169" t="s">
        <v>11601</v>
      </c>
      <c r="D1176" s="651" t="s">
        <v>12629</v>
      </c>
    </row>
    <row r="1177" spans="1:4">
      <c r="A1177" s="652">
        <v>11046</v>
      </c>
      <c r="B1177" s="653" t="s">
        <v>3161</v>
      </c>
      <c r="C1177" s="652" t="s">
        <v>11601</v>
      </c>
      <c r="D1177" s="654" t="s">
        <v>14096</v>
      </c>
    </row>
    <row r="1178" spans="1:4">
      <c r="A1178" s="1169">
        <v>11047</v>
      </c>
      <c r="B1178" s="1170" t="s">
        <v>6795</v>
      </c>
      <c r="C1178" s="1169" t="s">
        <v>11601</v>
      </c>
      <c r="D1178" s="651" t="s">
        <v>14756</v>
      </c>
    </row>
    <row r="1179" spans="1:4">
      <c r="A1179" s="652">
        <v>39630</v>
      </c>
      <c r="B1179" s="653" t="s">
        <v>13206</v>
      </c>
      <c r="C1179" s="652" t="s">
        <v>11599</v>
      </c>
      <c r="D1179" s="654" t="s">
        <v>16711</v>
      </c>
    </row>
    <row r="1180" spans="1:4">
      <c r="A1180" s="1169">
        <v>11049</v>
      </c>
      <c r="B1180" s="1170" t="s">
        <v>3162</v>
      </c>
      <c r="C1180" s="1169" t="s">
        <v>11601</v>
      </c>
      <c r="D1180" s="651" t="s">
        <v>16712</v>
      </c>
    </row>
    <row r="1181" spans="1:4">
      <c r="A1181" s="652">
        <v>39632</v>
      </c>
      <c r="B1181" s="653" t="s">
        <v>13208</v>
      </c>
      <c r="C1181" s="652" t="s">
        <v>11599</v>
      </c>
      <c r="D1181" s="654" t="s">
        <v>15828</v>
      </c>
    </row>
    <row r="1182" spans="1:4">
      <c r="A1182" s="1169">
        <v>11051</v>
      </c>
      <c r="B1182" s="1170" t="s">
        <v>3163</v>
      </c>
      <c r="C1182" s="1169" t="s">
        <v>11601</v>
      </c>
      <c r="D1182" s="651" t="s">
        <v>13213</v>
      </c>
    </row>
    <row r="1183" spans="1:4">
      <c r="A1183" s="652">
        <v>11061</v>
      </c>
      <c r="B1183" s="653" t="s">
        <v>6796</v>
      </c>
      <c r="C1183" s="652" t="s">
        <v>11601</v>
      </c>
      <c r="D1183" s="654" t="s">
        <v>13405</v>
      </c>
    </row>
    <row r="1184" spans="1:4">
      <c r="A1184" s="1169">
        <v>1336</v>
      </c>
      <c r="B1184" s="1170" t="s">
        <v>13209</v>
      </c>
      <c r="C1184" s="1169" t="s">
        <v>11599</v>
      </c>
      <c r="D1184" s="651" t="s">
        <v>16713</v>
      </c>
    </row>
    <row r="1185" spans="1:4">
      <c r="A1185" s="652">
        <v>1333</v>
      </c>
      <c r="B1185" s="653" t="s">
        <v>3164</v>
      </c>
      <c r="C1185" s="652" t="s">
        <v>11601</v>
      </c>
      <c r="D1185" s="654" t="s">
        <v>14081</v>
      </c>
    </row>
    <row r="1186" spans="1:4">
      <c r="A1186" s="1169">
        <v>1330</v>
      </c>
      <c r="B1186" s="1170" t="s">
        <v>3165</v>
      </c>
      <c r="C1186" s="1169" t="s">
        <v>11601</v>
      </c>
      <c r="D1186" s="651" t="s">
        <v>14250</v>
      </c>
    </row>
    <row r="1187" spans="1:4">
      <c r="A1187" s="652">
        <v>10957</v>
      </c>
      <c r="B1187" s="653" t="s">
        <v>3166</v>
      </c>
      <c r="C1187" s="652" t="s">
        <v>11601</v>
      </c>
      <c r="D1187" s="654" t="s">
        <v>16712</v>
      </c>
    </row>
    <row r="1188" spans="1:4">
      <c r="A1188" s="1169">
        <v>1332</v>
      </c>
      <c r="B1188" s="1170" t="s">
        <v>3167</v>
      </c>
      <c r="C1188" s="1169" t="s">
        <v>11601</v>
      </c>
      <c r="D1188" s="651" t="s">
        <v>13566</v>
      </c>
    </row>
    <row r="1189" spans="1:4">
      <c r="A1189" s="652">
        <v>1334</v>
      </c>
      <c r="B1189" s="653" t="s">
        <v>3168</v>
      </c>
      <c r="C1189" s="652" t="s">
        <v>11601</v>
      </c>
      <c r="D1189" s="654" t="s">
        <v>15654</v>
      </c>
    </row>
    <row r="1190" spans="1:4">
      <c r="A1190" s="1169">
        <v>1335</v>
      </c>
      <c r="B1190" s="1170" t="s">
        <v>3169</v>
      </c>
      <c r="C1190" s="1169" t="s">
        <v>11601</v>
      </c>
      <c r="D1190" s="651" t="s">
        <v>13384</v>
      </c>
    </row>
    <row r="1191" spans="1:4">
      <c r="A1191" s="652">
        <v>40425</v>
      </c>
      <c r="B1191" s="653" t="s">
        <v>6181</v>
      </c>
      <c r="C1191" s="652" t="s">
        <v>11601</v>
      </c>
      <c r="D1191" s="654" t="s">
        <v>13898</v>
      </c>
    </row>
    <row r="1192" spans="1:4">
      <c r="A1192" s="1169">
        <v>1337</v>
      </c>
      <c r="B1192" s="1170" t="s">
        <v>3170</v>
      </c>
      <c r="C1192" s="1169" t="s">
        <v>11601</v>
      </c>
      <c r="D1192" s="651" t="s">
        <v>14167</v>
      </c>
    </row>
    <row r="1193" spans="1:4">
      <c r="A1193" s="652">
        <v>11122</v>
      </c>
      <c r="B1193" s="653" t="s">
        <v>3171</v>
      </c>
      <c r="C1193" s="652" t="s">
        <v>11601</v>
      </c>
      <c r="D1193" s="654" t="s">
        <v>13679</v>
      </c>
    </row>
    <row r="1194" spans="1:4">
      <c r="A1194" s="1169">
        <v>11123</v>
      </c>
      <c r="B1194" s="1170" t="s">
        <v>3172</v>
      </c>
      <c r="C1194" s="1169" t="s">
        <v>11601</v>
      </c>
      <c r="D1194" s="651" t="s">
        <v>13679</v>
      </c>
    </row>
    <row r="1195" spans="1:4">
      <c r="A1195" s="652">
        <v>11125</v>
      </c>
      <c r="B1195" s="653" t="s">
        <v>3173</v>
      </c>
      <c r="C1195" s="652" t="s">
        <v>11601</v>
      </c>
      <c r="D1195" s="654" t="s">
        <v>13679</v>
      </c>
    </row>
    <row r="1196" spans="1:4">
      <c r="A1196" s="1169">
        <v>39416</v>
      </c>
      <c r="B1196" s="1170" t="s">
        <v>5036</v>
      </c>
      <c r="C1196" s="1169" t="s">
        <v>11599</v>
      </c>
      <c r="D1196" s="651" t="s">
        <v>13215</v>
      </c>
    </row>
    <row r="1197" spans="1:4">
      <c r="A1197" s="652">
        <v>39417</v>
      </c>
      <c r="B1197" s="653" t="s">
        <v>3174</v>
      </c>
      <c r="C1197" s="652" t="s">
        <v>11599</v>
      </c>
      <c r="D1197" s="654" t="s">
        <v>13216</v>
      </c>
    </row>
    <row r="1198" spans="1:4">
      <c r="A1198" s="1169">
        <v>39414</v>
      </c>
      <c r="B1198" s="1170" t="s">
        <v>3175</v>
      </c>
      <c r="C1198" s="1169" t="s">
        <v>11599</v>
      </c>
      <c r="D1198" s="651" t="s">
        <v>13217</v>
      </c>
    </row>
    <row r="1199" spans="1:4">
      <c r="A1199" s="652">
        <v>39415</v>
      </c>
      <c r="B1199" s="653" t="s">
        <v>3176</v>
      </c>
      <c r="C1199" s="652" t="s">
        <v>11599</v>
      </c>
      <c r="D1199" s="654" t="s">
        <v>12993</v>
      </c>
    </row>
    <row r="1200" spans="1:4">
      <c r="A1200" s="1169">
        <v>39412</v>
      </c>
      <c r="B1200" s="1170" t="s">
        <v>3177</v>
      </c>
      <c r="C1200" s="1169" t="s">
        <v>11599</v>
      </c>
      <c r="D1200" s="651" t="s">
        <v>13218</v>
      </c>
    </row>
    <row r="1201" spans="1:4">
      <c r="A1201" s="652">
        <v>39413</v>
      </c>
      <c r="B1201" s="653" t="s">
        <v>3178</v>
      </c>
      <c r="C1201" s="652" t="s">
        <v>11599</v>
      </c>
      <c r="D1201" s="654" t="s">
        <v>13219</v>
      </c>
    </row>
    <row r="1202" spans="1:4">
      <c r="A1202" s="1169">
        <v>1338</v>
      </c>
      <c r="B1202" s="1170" t="s">
        <v>3179</v>
      </c>
      <c r="C1202" s="1169" t="s">
        <v>11599</v>
      </c>
      <c r="D1202" s="651" t="s">
        <v>16714</v>
      </c>
    </row>
    <row r="1203" spans="1:4">
      <c r="A1203" s="652">
        <v>1340</v>
      </c>
      <c r="B1203" s="653" t="s">
        <v>3180</v>
      </c>
      <c r="C1203" s="652" t="s">
        <v>11599</v>
      </c>
      <c r="D1203" s="654" t="s">
        <v>15998</v>
      </c>
    </row>
    <row r="1204" spans="1:4">
      <c r="A1204" s="1169">
        <v>1341</v>
      </c>
      <c r="B1204" s="1170" t="s">
        <v>3181</v>
      </c>
      <c r="C1204" s="1169" t="s">
        <v>11599</v>
      </c>
      <c r="D1204" s="651" t="s">
        <v>16677</v>
      </c>
    </row>
    <row r="1205" spans="1:4">
      <c r="A1205" s="652">
        <v>1364</v>
      </c>
      <c r="B1205" s="653" t="s">
        <v>3182</v>
      </c>
      <c r="C1205" s="652" t="s">
        <v>11599</v>
      </c>
      <c r="D1205" s="654" t="s">
        <v>16715</v>
      </c>
    </row>
    <row r="1206" spans="1:4">
      <c r="A1206" s="1169">
        <v>1361</v>
      </c>
      <c r="B1206" s="1170" t="s">
        <v>3183</v>
      </c>
      <c r="C1206" s="1169" t="s">
        <v>11596</v>
      </c>
      <c r="D1206" s="651" t="s">
        <v>16716</v>
      </c>
    </row>
    <row r="1207" spans="1:4">
      <c r="A1207" s="652">
        <v>1362</v>
      </c>
      <c r="B1207" s="653" t="s">
        <v>3184</v>
      </c>
      <c r="C1207" s="652" t="s">
        <v>11599</v>
      </c>
      <c r="D1207" s="654" t="s">
        <v>16717</v>
      </c>
    </row>
    <row r="1208" spans="1:4">
      <c r="A1208" s="1169">
        <v>11131</v>
      </c>
      <c r="B1208" s="1170" t="s">
        <v>3185</v>
      </c>
      <c r="C1208" s="1169" t="s">
        <v>11599</v>
      </c>
      <c r="D1208" s="651" t="s">
        <v>16718</v>
      </c>
    </row>
    <row r="1209" spans="1:4">
      <c r="A1209" s="652">
        <v>11132</v>
      </c>
      <c r="B1209" s="653" t="s">
        <v>3186</v>
      </c>
      <c r="C1209" s="652" t="s">
        <v>11599</v>
      </c>
      <c r="D1209" s="654" t="s">
        <v>16719</v>
      </c>
    </row>
    <row r="1210" spans="1:4">
      <c r="A1210" s="1169">
        <v>1363</v>
      </c>
      <c r="B1210" s="1170" t="s">
        <v>3187</v>
      </c>
      <c r="C1210" s="1169" t="s">
        <v>11599</v>
      </c>
      <c r="D1210" s="651" t="s">
        <v>16720</v>
      </c>
    </row>
    <row r="1211" spans="1:4">
      <c r="A1211" s="652">
        <v>11130</v>
      </c>
      <c r="B1211" s="653" t="s">
        <v>3188</v>
      </c>
      <c r="C1211" s="652" t="s">
        <v>11599</v>
      </c>
      <c r="D1211" s="654" t="s">
        <v>12948</v>
      </c>
    </row>
    <row r="1212" spans="1:4">
      <c r="A1212" s="1169">
        <v>11134</v>
      </c>
      <c r="B1212" s="1170" t="s">
        <v>3189</v>
      </c>
      <c r="C1212" s="1169" t="s">
        <v>11599</v>
      </c>
      <c r="D1212" s="651" t="s">
        <v>13226</v>
      </c>
    </row>
    <row r="1213" spans="1:4">
      <c r="A1213" s="652">
        <v>11135</v>
      </c>
      <c r="B1213" s="653" t="s">
        <v>3190</v>
      </c>
      <c r="C1213" s="652" t="s">
        <v>11599</v>
      </c>
      <c r="D1213" s="654" t="s">
        <v>13227</v>
      </c>
    </row>
    <row r="1214" spans="1:4">
      <c r="A1214" s="1169">
        <v>11136</v>
      </c>
      <c r="B1214" s="1170" t="s">
        <v>3191</v>
      </c>
      <c r="C1214" s="1169" t="s">
        <v>11599</v>
      </c>
      <c r="D1214" s="651" t="s">
        <v>13228</v>
      </c>
    </row>
    <row r="1215" spans="1:4">
      <c r="A1215" s="652">
        <v>34743</v>
      </c>
      <c r="B1215" s="653" t="s">
        <v>3192</v>
      </c>
      <c r="C1215" s="652" t="s">
        <v>11599</v>
      </c>
      <c r="D1215" s="654" t="s">
        <v>13229</v>
      </c>
    </row>
    <row r="1216" spans="1:4">
      <c r="A1216" s="1169">
        <v>11137</v>
      </c>
      <c r="B1216" s="1170" t="s">
        <v>3193</v>
      </c>
      <c r="C1216" s="1169" t="s">
        <v>11599</v>
      </c>
      <c r="D1216" s="651" t="s">
        <v>13230</v>
      </c>
    </row>
    <row r="1217" spans="1:4">
      <c r="A1217" s="652">
        <v>34745</v>
      </c>
      <c r="B1217" s="653" t="s">
        <v>3194</v>
      </c>
      <c r="C1217" s="652" t="s">
        <v>11599</v>
      </c>
      <c r="D1217" s="654" t="s">
        <v>13231</v>
      </c>
    </row>
    <row r="1218" spans="1:4">
      <c r="A1218" s="1169">
        <v>34746</v>
      </c>
      <c r="B1218" s="1170" t="s">
        <v>3195</v>
      </c>
      <c r="C1218" s="1169" t="s">
        <v>11599</v>
      </c>
      <c r="D1218" s="651" t="s">
        <v>13232</v>
      </c>
    </row>
    <row r="1219" spans="1:4">
      <c r="A1219" s="652">
        <v>1360</v>
      </c>
      <c r="B1219" s="653" t="s">
        <v>3196</v>
      </c>
      <c r="C1219" s="652" t="s">
        <v>11599</v>
      </c>
      <c r="D1219" s="654" t="s">
        <v>13233</v>
      </c>
    </row>
    <row r="1220" spans="1:4">
      <c r="A1220" s="1169">
        <v>1346</v>
      </c>
      <c r="B1220" s="1170" t="s">
        <v>6518</v>
      </c>
      <c r="C1220" s="1169" t="s">
        <v>11599</v>
      </c>
      <c r="D1220" s="651" t="s">
        <v>15068</v>
      </c>
    </row>
    <row r="1221" spans="1:4">
      <c r="A1221" s="652">
        <v>1345</v>
      </c>
      <c r="B1221" s="653" t="s">
        <v>6519</v>
      </c>
      <c r="C1221" s="652" t="s">
        <v>11599</v>
      </c>
      <c r="D1221" s="654" t="s">
        <v>13591</v>
      </c>
    </row>
    <row r="1222" spans="1:4">
      <c r="A1222" s="1169">
        <v>1344</v>
      </c>
      <c r="B1222" s="1170" t="s">
        <v>6520</v>
      </c>
      <c r="C1222" s="1169" t="s">
        <v>11596</v>
      </c>
      <c r="D1222" s="651" t="s">
        <v>16183</v>
      </c>
    </row>
    <row r="1223" spans="1:4">
      <c r="A1223" s="652">
        <v>1342</v>
      </c>
      <c r="B1223" s="653" t="s">
        <v>5750</v>
      </c>
      <c r="C1223" s="652" t="s">
        <v>11596</v>
      </c>
      <c r="D1223" s="654" t="s">
        <v>16721</v>
      </c>
    </row>
    <row r="1224" spans="1:4">
      <c r="A1224" s="1169">
        <v>1347</v>
      </c>
      <c r="B1224" s="1170" t="s">
        <v>5101</v>
      </c>
      <c r="C1224" s="1169" t="s">
        <v>11599</v>
      </c>
      <c r="D1224" s="651" t="s">
        <v>15298</v>
      </c>
    </row>
    <row r="1225" spans="1:4">
      <c r="A1225" s="652">
        <v>1349</v>
      </c>
      <c r="B1225" s="653" t="s">
        <v>5102</v>
      </c>
      <c r="C1225" s="652" t="s">
        <v>11596</v>
      </c>
      <c r="D1225" s="654" t="s">
        <v>15885</v>
      </c>
    </row>
    <row r="1226" spans="1:4">
      <c r="A1226" s="1169">
        <v>1350</v>
      </c>
      <c r="B1226" s="1170" t="s">
        <v>3197</v>
      </c>
      <c r="C1226" s="1169" t="s">
        <v>11596</v>
      </c>
      <c r="D1226" s="651" t="s">
        <v>16722</v>
      </c>
    </row>
    <row r="1227" spans="1:4">
      <c r="A1227" s="652">
        <v>1357</v>
      </c>
      <c r="B1227" s="653" t="s">
        <v>3198</v>
      </c>
      <c r="C1227" s="652" t="s">
        <v>11596</v>
      </c>
      <c r="D1227" s="654" t="s">
        <v>13100</v>
      </c>
    </row>
    <row r="1228" spans="1:4">
      <c r="A1228" s="1169">
        <v>1355</v>
      </c>
      <c r="B1228" s="1170" t="s">
        <v>3199</v>
      </c>
      <c r="C1228" s="1169" t="s">
        <v>11599</v>
      </c>
      <c r="D1228" s="651" t="s">
        <v>16723</v>
      </c>
    </row>
    <row r="1229" spans="1:4">
      <c r="A1229" s="652">
        <v>1358</v>
      </c>
      <c r="B1229" s="653" t="s">
        <v>3200</v>
      </c>
      <c r="C1229" s="652" t="s">
        <v>11599</v>
      </c>
      <c r="D1229" s="654" t="s">
        <v>15044</v>
      </c>
    </row>
    <row r="1230" spans="1:4">
      <c r="A1230" s="1169">
        <v>1359</v>
      </c>
      <c r="B1230" s="1170" t="s">
        <v>3201</v>
      </c>
      <c r="C1230" s="1169" t="s">
        <v>11596</v>
      </c>
      <c r="D1230" s="651" t="s">
        <v>16724</v>
      </c>
    </row>
    <row r="1231" spans="1:4">
      <c r="A1231" s="652">
        <v>1351</v>
      </c>
      <c r="B1231" s="653" t="s">
        <v>3202</v>
      </c>
      <c r="C1231" s="652" t="s">
        <v>11596</v>
      </c>
      <c r="D1231" s="654" t="s">
        <v>15507</v>
      </c>
    </row>
    <row r="1232" spans="1:4">
      <c r="A1232" s="1169">
        <v>34659</v>
      </c>
      <c r="B1232" s="1170" t="s">
        <v>3203</v>
      </c>
      <c r="C1232" s="1169" t="s">
        <v>11599</v>
      </c>
      <c r="D1232" s="651" t="s">
        <v>15851</v>
      </c>
    </row>
    <row r="1233" spans="1:4">
      <c r="A1233" s="652">
        <v>34514</v>
      </c>
      <c r="B1233" s="653" t="s">
        <v>3204</v>
      </c>
      <c r="C1233" s="652" t="s">
        <v>11599</v>
      </c>
      <c r="D1233" s="654" t="s">
        <v>16725</v>
      </c>
    </row>
    <row r="1234" spans="1:4">
      <c r="A1234" s="1169">
        <v>34660</v>
      </c>
      <c r="B1234" s="1170" t="s">
        <v>3205</v>
      </c>
      <c r="C1234" s="1169" t="s">
        <v>11599</v>
      </c>
      <c r="D1234" s="651" t="s">
        <v>12580</v>
      </c>
    </row>
    <row r="1235" spans="1:4">
      <c r="A1235" s="652">
        <v>34661</v>
      </c>
      <c r="B1235" s="653" t="s">
        <v>3206</v>
      </c>
      <c r="C1235" s="652" t="s">
        <v>11599</v>
      </c>
      <c r="D1235" s="654" t="s">
        <v>16726</v>
      </c>
    </row>
    <row r="1236" spans="1:4">
      <c r="A1236" s="1169">
        <v>34667</v>
      </c>
      <c r="B1236" s="1170" t="s">
        <v>3207</v>
      </c>
      <c r="C1236" s="1169" t="s">
        <v>11599</v>
      </c>
      <c r="D1236" s="651" t="s">
        <v>12886</v>
      </c>
    </row>
    <row r="1237" spans="1:4">
      <c r="A1237" s="652">
        <v>34668</v>
      </c>
      <c r="B1237" s="653" t="s">
        <v>3208</v>
      </c>
      <c r="C1237" s="652" t="s">
        <v>11599</v>
      </c>
      <c r="D1237" s="654" t="s">
        <v>16248</v>
      </c>
    </row>
    <row r="1238" spans="1:4">
      <c r="A1238" s="1169">
        <v>34741</v>
      </c>
      <c r="B1238" s="1170" t="s">
        <v>3209</v>
      </c>
      <c r="C1238" s="1169" t="s">
        <v>11599</v>
      </c>
      <c r="D1238" s="651" t="s">
        <v>16727</v>
      </c>
    </row>
    <row r="1239" spans="1:4">
      <c r="A1239" s="652">
        <v>34664</v>
      </c>
      <c r="B1239" s="653" t="s">
        <v>3210</v>
      </c>
      <c r="C1239" s="652" t="s">
        <v>11599</v>
      </c>
      <c r="D1239" s="654" t="s">
        <v>16728</v>
      </c>
    </row>
    <row r="1240" spans="1:4">
      <c r="A1240" s="1169">
        <v>34665</v>
      </c>
      <c r="B1240" s="1170" t="s">
        <v>3211</v>
      </c>
      <c r="C1240" s="1169" t="s">
        <v>11599</v>
      </c>
      <c r="D1240" s="651" t="s">
        <v>16729</v>
      </c>
    </row>
    <row r="1241" spans="1:4">
      <c r="A1241" s="652">
        <v>34666</v>
      </c>
      <c r="B1241" s="653" t="s">
        <v>3212</v>
      </c>
      <c r="C1241" s="652" t="s">
        <v>11599</v>
      </c>
      <c r="D1241" s="654" t="s">
        <v>16730</v>
      </c>
    </row>
    <row r="1242" spans="1:4">
      <c r="A1242" s="1169">
        <v>34669</v>
      </c>
      <c r="B1242" s="1170" t="s">
        <v>3213</v>
      </c>
      <c r="C1242" s="1169" t="s">
        <v>11599</v>
      </c>
      <c r="D1242" s="651" t="s">
        <v>16731</v>
      </c>
    </row>
    <row r="1243" spans="1:4">
      <c r="A1243" s="652">
        <v>34670</v>
      </c>
      <c r="B1243" s="653" t="s">
        <v>3214</v>
      </c>
      <c r="C1243" s="652" t="s">
        <v>11599</v>
      </c>
      <c r="D1243" s="654" t="s">
        <v>13147</v>
      </c>
    </row>
    <row r="1244" spans="1:4">
      <c r="A1244" s="1169">
        <v>34671</v>
      </c>
      <c r="B1244" s="1170" t="s">
        <v>3215</v>
      </c>
      <c r="C1244" s="1169" t="s">
        <v>11599</v>
      </c>
      <c r="D1244" s="651" t="s">
        <v>15433</v>
      </c>
    </row>
    <row r="1245" spans="1:4">
      <c r="A1245" s="652">
        <v>34672</v>
      </c>
      <c r="B1245" s="653" t="s">
        <v>3216</v>
      </c>
      <c r="C1245" s="652" t="s">
        <v>11599</v>
      </c>
      <c r="D1245" s="654" t="s">
        <v>16732</v>
      </c>
    </row>
    <row r="1246" spans="1:4">
      <c r="A1246" s="1169">
        <v>34673</v>
      </c>
      <c r="B1246" s="1170" t="s">
        <v>3217</v>
      </c>
      <c r="C1246" s="1169" t="s">
        <v>11599</v>
      </c>
      <c r="D1246" s="651" t="s">
        <v>16733</v>
      </c>
    </row>
    <row r="1247" spans="1:4">
      <c r="A1247" s="652">
        <v>34674</v>
      </c>
      <c r="B1247" s="653" t="s">
        <v>3218</v>
      </c>
      <c r="C1247" s="652" t="s">
        <v>11599</v>
      </c>
      <c r="D1247" s="654" t="s">
        <v>16734</v>
      </c>
    </row>
    <row r="1248" spans="1:4">
      <c r="A1248" s="1169">
        <v>34675</v>
      </c>
      <c r="B1248" s="1170" t="s">
        <v>3219</v>
      </c>
      <c r="C1248" s="1169" t="s">
        <v>11599</v>
      </c>
      <c r="D1248" s="651" t="s">
        <v>15370</v>
      </c>
    </row>
    <row r="1249" spans="1:4">
      <c r="A1249" s="652">
        <v>34676</v>
      </c>
      <c r="B1249" s="653" t="s">
        <v>3220</v>
      </c>
      <c r="C1249" s="652" t="s">
        <v>11599</v>
      </c>
      <c r="D1249" s="654" t="s">
        <v>15949</v>
      </c>
    </row>
    <row r="1250" spans="1:4">
      <c r="A1250" s="1169">
        <v>34677</v>
      </c>
      <c r="B1250" s="1170" t="s">
        <v>3221</v>
      </c>
      <c r="C1250" s="1169" t="s">
        <v>11599</v>
      </c>
      <c r="D1250" s="651" t="s">
        <v>15297</v>
      </c>
    </row>
    <row r="1251" spans="1:4" ht="30">
      <c r="A1251" s="652">
        <v>40623</v>
      </c>
      <c r="B1251" s="653" t="s">
        <v>13248</v>
      </c>
      <c r="C1251" s="652" t="s">
        <v>11606</v>
      </c>
      <c r="D1251" s="654" t="s">
        <v>13130</v>
      </c>
    </row>
    <row r="1252" spans="1:4">
      <c r="A1252" s="1169">
        <v>11584</v>
      </c>
      <c r="B1252" s="1170" t="s">
        <v>6182</v>
      </c>
      <c r="C1252" s="1169" t="s">
        <v>11596</v>
      </c>
      <c r="D1252" s="651" t="s">
        <v>16735</v>
      </c>
    </row>
    <row r="1253" spans="1:4">
      <c r="A1253" s="652">
        <v>11112</v>
      </c>
      <c r="B1253" s="653" t="s">
        <v>3222</v>
      </c>
      <c r="C1253" s="652" t="s">
        <v>11601</v>
      </c>
      <c r="D1253" s="654" t="s">
        <v>13679</v>
      </c>
    </row>
    <row r="1254" spans="1:4">
      <c r="A1254" s="1169">
        <v>11115</v>
      </c>
      <c r="B1254" s="1170" t="s">
        <v>3223</v>
      </c>
      <c r="C1254" s="1169" t="s">
        <v>11600</v>
      </c>
      <c r="D1254" s="651" t="s">
        <v>13210</v>
      </c>
    </row>
    <row r="1255" spans="1:4">
      <c r="A1255" s="652">
        <v>11113</v>
      </c>
      <c r="B1255" s="653" t="s">
        <v>3224</v>
      </c>
      <c r="C1255" s="652" t="s">
        <v>11601</v>
      </c>
      <c r="D1255" s="654" t="s">
        <v>13679</v>
      </c>
    </row>
    <row r="1256" spans="1:4">
      <c r="A1256" s="1169">
        <v>11114</v>
      </c>
      <c r="B1256" s="1170" t="s">
        <v>3225</v>
      </c>
      <c r="C1256" s="1169" t="s">
        <v>11600</v>
      </c>
      <c r="D1256" s="651" t="s">
        <v>13727</v>
      </c>
    </row>
    <row r="1257" spans="1:4" ht="30">
      <c r="A1257" s="652">
        <v>12083</v>
      </c>
      <c r="B1257" s="653" t="s">
        <v>13251</v>
      </c>
      <c r="C1257" s="652" t="s">
        <v>11596</v>
      </c>
      <c r="D1257" s="654" t="s">
        <v>16736</v>
      </c>
    </row>
    <row r="1258" spans="1:4" ht="30">
      <c r="A1258" s="1169">
        <v>12081</v>
      </c>
      <c r="B1258" s="1170" t="s">
        <v>13252</v>
      </c>
      <c r="C1258" s="1169" t="s">
        <v>11596</v>
      </c>
      <c r="D1258" s="651" t="s">
        <v>16737</v>
      </c>
    </row>
    <row r="1259" spans="1:4" ht="30">
      <c r="A1259" s="652">
        <v>12082</v>
      </c>
      <c r="B1259" s="653" t="s">
        <v>13253</v>
      </c>
      <c r="C1259" s="652" t="s">
        <v>11596</v>
      </c>
      <c r="D1259" s="654" t="s">
        <v>16738</v>
      </c>
    </row>
    <row r="1260" spans="1:4" ht="30">
      <c r="A1260" s="1169">
        <v>13354</v>
      </c>
      <c r="B1260" s="1170" t="s">
        <v>13254</v>
      </c>
      <c r="C1260" s="1169" t="s">
        <v>11596</v>
      </c>
      <c r="D1260" s="651" t="s">
        <v>16739</v>
      </c>
    </row>
    <row r="1261" spans="1:4" ht="30">
      <c r="A1261" s="652">
        <v>14057</v>
      </c>
      <c r="B1261" s="653" t="s">
        <v>13255</v>
      </c>
      <c r="C1261" s="652" t="s">
        <v>11596</v>
      </c>
      <c r="D1261" s="654" t="s">
        <v>16740</v>
      </c>
    </row>
    <row r="1262" spans="1:4" ht="30">
      <c r="A1262" s="1169">
        <v>14058</v>
      </c>
      <c r="B1262" s="1170" t="s">
        <v>13256</v>
      </c>
      <c r="C1262" s="1169" t="s">
        <v>11596</v>
      </c>
      <c r="D1262" s="651" t="s">
        <v>16741</v>
      </c>
    </row>
    <row r="1263" spans="1:4" ht="30">
      <c r="A1263" s="652">
        <v>20971</v>
      </c>
      <c r="B1263" s="653" t="s">
        <v>3226</v>
      </c>
      <c r="C1263" s="652" t="s">
        <v>11596</v>
      </c>
      <c r="D1263" s="654" t="s">
        <v>13257</v>
      </c>
    </row>
    <row r="1264" spans="1:4" ht="30">
      <c r="A1264" s="1169">
        <v>5047</v>
      </c>
      <c r="B1264" s="1170" t="s">
        <v>13258</v>
      </c>
      <c r="C1264" s="1169" t="s">
        <v>11596</v>
      </c>
      <c r="D1264" s="651" t="s">
        <v>16742</v>
      </c>
    </row>
    <row r="1265" spans="1:4" ht="30">
      <c r="A1265" s="652">
        <v>13369</v>
      </c>
      <c r="B1265" s="653" t="s">
        <v>13259</v>
      </c>
      <c r="C1265" s="652" t="s">
        <v>11596</v>
      </c>
      <c r="D1265" s="654" t="s">
        <v>16743</v>
      </c>
    </row>
    <row r="1266" spans="1:4" ht="30">
      <c r="A1266" s="1169">
        <v>13370</v>
      </c>
      <c r="B1266" s="1170" t="s">
        <v>13260</v>
      </c>
      <c r="C1266" s="1169" t="s">
        <v>11596</v>
      </c>
      <c r="D1266" s="651" t="s">
        <v>16744</v>
      </c>
    </row>
    <row r="1267" spans="1:4">
      <c r="A1267" s="652">
        <v>13279</v>
      </c>
      <c r="B1267" s="653" t="s">
        <v>6797</v>
      </c>
      <c r="C1267" s="652" t="s">
        <v>11601</v>
      </c>
      <c r="D1267" s="654" t="s">
        <v>16132</v>
      </c>
    </row>
    <row r="1268" spans="1:4">
      <c r="A1268" s="1169">
        <v>11977</v>
      </c>
      <c r="B1268" s="1170" t="s">
        <v>1050</v>
      </c>
      <c r="C1268" s="1169" t="s">
        <v>11596</v>
      </c>
      <c r="D1268" s="651" t="s">
        <v>13164</v>
      </c>
    </row>
    <row r="1269" spans="1:4">
      <c r="A1269" s="652">
        <v>11975</v>
      </c>
      <c r="B1269" s="653" t="s">
        <v>1051</v>
      </c>
      <c r="C1269" s="652" t="s">
        <v>11596</v>
      </c>
      <c r="D1269" s="654" t="s">
        <v>16745</v>
      </c>
    </row>
    <row r="1270" spans="1:4">
      <c r="A1270" s="1169">
        <v>39746</v>
      </c>
      <c r="B1270" s="1170" t="s">
        <v>3227</v>
      </c>
      <c r="C1270" s="1169" t="s">
        <v>11596</v>
      </c>
      <c r="D1270" s="651" t="s">
        <v>16746</v>
      </c>
    </row>
    <row r="1271" spans="1:4">
      <c r="A1271" s="652">
        <v>11976</v>
      </c>
      <c r="B1271" s="653" t="s">
        <v>13264</v>
      </c>
      <c r="C1271" s="652" t="s">
        <v>11596</v>
      </c>
      <c r="D1271" s="654" t="s">
        <v>12759</v>
      </c>
    </row>
    <row r="1272" spans="1:4">
      <c r="A1272" s="1169">
        <v>1368</v>
      </c>
      <c r="B1272" s="1170" t="s">
        <v>1052</v>
      </c>
      <c r="C1272" s="1169" t="s">
        <v>11596</v>
      </c>
      <c r="D1272" s="651" t="s">
        <v>16747</v>
      </c>
    </row>
    <row r="1273" spans="1:4">
      <c r="A1273" s="652">
        <v>1367</v>
      </c>
      <c r="B1273" s="653" t="s">
        <v>1053</v>
      </c>
      <c r="C1273" s="652" t="s">
        <v>11596</v>
      </c>
      <c r="D1273" s="654" t="s">
        <v>16748</v>
      </c>
    </row>
    <row r="1274" spans="1:4">
      <c r="A1274" s="1169">
        <v>7608</v>
      </c>
      <c r="B1274" s="1170" t="s">
        <v>1054</v>
      </c>
      <c r="C1274" s="1169" t="s">
        <v>11596</v>
      </c>
      <c r="D1274" s="651" t="s">
        <v>12763</v>
      </c>
    </row>
    <row r="1275" spans="1:4">
      <c r="A1275" s="652">
        <v>41900</v>
      </c>
      <c r="B1275" s="653" t="s">
        <v>6024</v>
      </c>
      <c r="C1275" s="652" t="s">
        <v>11601</v>
      </c>
      <c r="D1275" s="654" t="s">
        <v>15737</v>
      </c>
    </row>
    <row r="1276" spans="1:4">
      <c r="A1276" s="1169">
        <v>41899</v>
      </c>
      <c r="B1276" s="1170" t="s">
        <v>6025</v>
      </c>
      <c r="C1276" s="1169" t="s">
        <v>11629</v>
      </c>
      <c r="D1276" s="651" t="s">
        <v>16749</v>
      </c>
    </row>
    <row r="1277" spans="1:4">
      <c r="A1277" s="652">
        <v>1380</v>
      </c>
      <c r="B1277" s="653" t="s">
        <v>1055</v>
      </c>
      <c r="C1277" s="652" t="s">
        <v>11601</v>
      </c>
      <c r="D1277" s="654" t="s">
        <v>12547</v>
      </c>
    </row>
    <row r="1278" spans="1:4">
      <c r="A1278" s="1169">
        <v>1375</v>
      </c>
      <c r="B1278" s="1170" t="s">
        <v>1056</v>
      </c>
      <c r="C1278" s="1169" t="s">
        <v>11601</v>
      </c>
      <c r="D1278" s="651" t="s">
        <v>13267</v>
      </c>
    </row>
    <row r="1279" spans="1:4">
      <c r="A1279" s="652">
        <v>1379</v>
      </c>
      <c r="B1279" s="653" t="s">
        <v>1057</v>
      </c>
      <c r="C1279" s="652" t="s">
        <v>11601</v>
      </c>
      <c r="D1279" s="654" t="s">
        <v>15516</v>
      </c>
    </row>
    <row r="1280" spans="1:4">
      <c r="A1280" s="1169">
        <v>10511</v>
      </c>
      <c r="B1280" s="1170" t="s">
        <v>1058</v>
      </c>
      <c r="C1280" s="1169" t="s">
        <v>11630</v>
      </c>
      <c r="D1280" s="651" t="s">
        <v>16750</v>
      </c>
    </row>
    <row r="1281" spans="1:4">
      <c r="A1281" s="652">
        <v>13284</v>
      </c>
      <c r="B1281" s="653" t="s">
        <v>1059</v>
      </c>
      <c r="C1281" s="652" t="s">
        <v>11601</v>
      </c>
      <c r="D1281" s="654" t="s">
        <v>15494</v>
      </c>
    </row>
    <row r="1282" spans="1:4">
      <c r="A1282" s="1169">
        <v>25974</v>
      </c>
      <c r="B1282" s="1170" t="s">
        <v>1060</v>
      </c>
      <c r="C1282" s="1169" t="s">
        <v>11601</v>
      </c>
      <c r="D1282" s="651" t="s">
        <v>13774</v>
      </c>
    </row>
    <row r="1283" spans="1:4">
      <c r="A1283" s="652">
        <v>1382</v>
      </c>
      <c r="B1283" s="653" t="s">
        <v>1061</v>
      </c>
      <c r="C1283" s="652" t="s">
        <v>11630</v>
      </c>
      <c r="D1283" s="654" t="s">
        <v>16038</v>
      </c>
    </row>
    <row r="1284" spans="1:4">
      <c r="A1284" s="1169">
        <v>34753</v>
      </c>
      <c r="B1284" s="1170" t="s">
        <v>1062</v>
      </c>
      <c r="C1284" s="1169" t="s">
        <v>11601</v>
      </c>
      <c r="D1284" s="651" t="s">
        <v>13271</v>
      </c>
    </row>
    <row r="1285" spans="1:4">
      <c r="A1285" s="652">
        <v>420</v>
      </c>
      <c r="B1285" s="653" t="s">
        <v>3228</v>
      </c>
      <c r="C1285" s="652" t="s">
        <v>11596</v>
      </c>
      <c r="D1285" s="654" t="s">
        <v>13272</v>
      </c>
    </row>
    <row r="1286" spans="1:4" ht="30">
      <c r="A1286" s="1169">
        <v>12327</v>
      </c>
      <c r="B1286" s="1170" t="s">
        <v>3229</v>
      </c>
      <c r="C1286" s="1169" t="s">
        <v>11596</v>
      </c>
      <c r="D1286" s="651" t="s">
        <v>13273</v>
      </c>
    </row>
    <row r="1287" spans="1:4">
      <c r="A1287" s="652">
        <v>36148</v>
      </c>
      <c r="B1287" s="653" t="s">
        <v>1063</v>
      </c>
      <c r="C1287" s="652" t="s">
        <v>11596</v>
      </c>
      <c r="D1287" s="654" t="s">
        <v>12908</v>
      </c>
    </row>
    <row r="1288" spans="1:4">
      <c r="A1288" s="1169">
        <v>12329</v>
      </c>
      <c r="B1288" s="1170" t="s">
        <v>1064</v>
      </c>
      <c r="C1288" s="1169" t="s">
        <v>11601</v>
      </c>
      <c r="D1288" s="651" t="s">
        <v>13274</v>
      </c>
    </row>
    <row r="1289" spans="1:4">
      <c r="A1289" s="652">
        <v>1339</v>
      </c>
      <c r="B1289" s="653" t="s">
        <v>3230</v>
      </c>
      <c r="C1289" s="652" t="s">
        <v>11601</v>
      </c>
      <c r="D1289" s="654" t="s">
        <v>15350</v>
      </c>
    </row>
    <row r="1290" spans="1:4">
      <c r="A1290" s="1169">
        <v>11849</v>
      </c>
      <c r="B1290" s="1170" t="s">
        <v>4788</v>
      </c>
      <c r="C1290" s="1169" t="s">
        <v>11602</v>
      </c>
      <c r="D1290" s="651" t="s">
        <v>13275</v>
      </c>
    </row>
    <row r="1291" spans="1:4">
      <c r="A1291" s="652">
        <v>37418</v>
      </c>
      <c r="B1291" s="653" t="s">
        <v>5751</v>
      </c>
      <c r="C1291" s="652" t="s">
        <v>11596</v>
      </c>
      <c r="D1291" s="654" t="s">
        <v>13276</v>
      </c>
    </row>
    <row r="1292" spans="1:4">
      <c r="A1292" s="1169">
        <v>37419</v>
      </c>
      <c r="B1292" s="1170" t="s">
        <v>3231</v>
      </c>
      <c r="C1292" s="1169" t="s">
        <v>11596</v>
      </c>
      <c r="D1292" s="651" t="s">
        <v>13277</v>
      </c>
    </row>
    <row r="1293" spans="1:4">
      <c r="A1293" s="652">
        <v>1427</v>
      </c>
      <c r="B1293" s="653" t="s">
        <v>6521</v>
      </c>
      <c r="C1293" s="652" t="s">
        <v>11596</v>
      </c>
      <c r="D1293" s="654" t="s">
        <v>13278</v>
      </c>
    </row>
    <row r="1294" spans="1:4">
      <c r="A1294" s="1169">
        <v>1402</v>
      </c>
      <c r="B1294" s="1170" t="s">
        <v>6522</v>
      </c>
      <c r="C1294" s="1169" t="s">
        <v>11596</v>
      </c>
      <c r="D1294" s="651" t="s">
        <v>13279</v>
      </c>
    </row>
    <row r="1295" spans="1:4">
      <c r="A1295" s="652">
        <v>1420</v>
      </c>
      <c r="B1295" s="653" t="s">
        <v>6523</v>
      </c>
      <c r="C1295" s="652" t="s">
        <v>11596</v>
      </c>
      <c r="D1295" s="654" t="s">
        <v>13280</v>
      </c>
    </row>
    <row r="1296" spans="1:4">
      <c r="A1296" s="1169">
        <v>1419</v>
      </c>
      <c r="B1296" s="1170" t="s">
        <v>6524</v>
      </c>
      <c r="C1296" s="1169" t="s">
        <v>11596</v>
      </c>
      <c r="D1296" s="651" t="s">
        <v>13281</v>
      </c>
    </row>
    <row r="1297" spans="1:4">
      <c r="A1297" s="652">
        <v>1414</v>
      </c>
      <c r="B1297" s="653" t="s">
        <v>6525</v>
      </c>
      <c r="C1297" s="652" t="s">
        <v>11596</v>
      </c>
      <c r="D1297" s="654" t="s">
        <v>13282</v>
      </c>
    </row>
    <row r="1298" spans="1:4">
      <c r="A1298" s="1169">
        <v>1413</v>
      </c>
      <c r="B1298" s="1170" t="s">
        <v>6526</v>
      </c>
      <c r="C1298" s="1169" t="s">
        <v>11596</v>
      </c>
      <c r="D1298" s="651" t="s">
        <v>13283</v>
      </c>
    </row>
    <row r="1299" spans="1:4">
      <c r="A1299" s="652">
        <v>1412</v>
      </c>
      <c r="B1299" s="653" t="s">
        <v>6527</v>
      </c>
      <c r="C1299" s="652" t="s">
        <v>11596</v>
      </c>
      <c r="D1299" s="654" t="s">
        <v>13284</v>
      </c>
    </row>
    <row r="1300" spans="1:4" ht="30">
      <c r="A1300" s="1169">
        <v>1411</v>
      </c>
      <c r="B1300" s="1170" t="s">
        <v>6528</v>
      </c>
      <c r="C1300" s="1169" t="s">
        <v>11596</v>
      </c>
      <c r="D1300" s="651" t="s">
        <v>13285</v>
      </c>
    </row>
    <row r="1301" spans="1:4" ht="30">
      <c r="A1301" s="652">
        <v>1406</v>
      </c>
      <c r="B1301" s="653" t="s">
        <v>6529</v>
      </c>
      <c r="C1301" s="652" t="s">
        <v>11596</v>
      </c>
      <c r="D1301" s="654" t="s">
        <v>13286</v>
      </c>
    </row>
    <row r="1302" spans="1:4" ht="30">
      <c r="A1302" s="1169">
        <v>1407</v>
      </c>
      <c r="B1302" s="1170" t="s">
        <v>6530</v>
      </c>
      <c r="C1302" s="1169" t="s">
        <v>11596</v>
      </c>
      <c r="D1302" s="651" t="s">
        <v>13287</v>
      </c>
    </row>
    <row r="1303" spans="1:4" ht="30">
      <c r="A1303" s="652">
        <v>1404</v>
      </c>
      <c r="B1303" s="653" t="s">
        <v>6531</v>
      </c>
      <c r="C1303" s="652" t="s">
        <v>11596</v>
      </c>
      <c r="D1303" s="654" t="s">
        <v>13288</v>
      </c>
    </row>
    <row r="1304" spans="1:4" ht="45">
      <c r="A1304" s="1169">
        <v>11281</v>
      </c>
      <c r="B1304" s="1170" t="s">
        <v>13289</v>
      </c>
      <c r="C1304" s="1169" t="s">
        <v>11596</v>
      </c>
      <c r="D1304" s="651" t="s">
        <v>13290</v>
      </c>
    </row>
    <row r="1305" spans="1:4" ht="45">
      <c r="A1305" s="652">
        <v>40699</v>
      </c>
      <c r="B1305" s="653" t="s">
        <v>13291</v>
      </c>
      <c r="C1305" s="652" t="s">
        <v>11596</v>
      </c>
      <c r="D1305" s="654" t="s">
        <v>13292</v>
      </c>
    </row>
    <row r="1306" spans="1:4" ht="45">
      <c r="A1306" s="1169">
        <v>40701</v>
      </c>
      <c r="B1306" s="1170" t="s">
        <v>13293</v>
      </c>
      <c r="C1306" s="1169" t="s">
        <v>11596</v>
      </c>
      <c r="D1306" s="651" t="s">
        <v>13294</v>
      </c>
    </row>
    <row r="1307" spans="1:4" ht="45">
      <c r="A1307" s="652">
        <v>1442</v>
      </c>
      <c r="B1307" s="653" t="s">
        <v>5752</v>
      </c>
      <c r="C1307" s="652" t="s">
        <v>11596</v>
      </c>
      <c r="D1307" s="654" t="s">
        <v>13295</v>
      </c>
    </row>
    <row r="1308" spans="1:4" ht="45">
      <c r="A1308" s="1169">
        <v>13457</v>
      </c>
      <c r="B1308" s="1170" t="s">
        <v>13296</v>
      </c>
      <c r="C1308" s="1169" t="s">
        <v>11596</v>
      </c>
      <c r="D1308" s="651" t="s">
        <v>13297</v>
      </c>
    </row>
    <row r="1309" spans="1:4" ht="45">
      <c r="A1309" s="652">
        <v>40700</v>
      </c>
      <c r="B1309" s="653" t="s">
        <v>13298</v>
      </c>
      <c r="C1309" s="652" t="s">
        <v>11596</v>
      </c>
      <c r="D1309" s="654" t="s">
        <v>13299</v>
      </c>
    </row>
    <row r="1310" spans="1:4">
      <c r="A1310" s="1169">
        <v>13458</v>
      </c>
      <c r="B1310" s="1170" t="s">
        <v>3232</v>
      </c>
      <c r="C1310" s="1169" t="s">
        <v>11596</v>
      </c>
      <c r="D1310" s="651" t="s">
        <v>13300</v>
      </c>
    </row>
    <row r="1311" spans="1:4">
      <c r="A1311" s="652">
        <v>36524</v>
      </c>
      <c r="B1311" s="653" t="s">
        <v>3233</v>
      </c>
      <c r="C1311" s="652" t="s">
        <v>11596</v>
      </c>
      <c r="D1311" s="654" t="s">
        <v>13301</v>
      </c>
    </row>
    <row r="1312" spans="1:4">
      <c r="A1312" s="1169">
        <v>36526</v>
      </c>
      <c r="B1312" s="1170" t="s">
        <v>5037</v>
      </c>
      <c r="C1312" s="1169" t="s">
        <v>11596</v>
      </c>
      <c r="D1312" s="651" t="s">
        <v>13302</v>
      </c>
    </row>
    <row r="1313" spans="1:4">
      <c r="A1313" s="652">
        <v>36523</v>
      </c>
      <c r="B1313" s="653" t="s">
        <v>3234</v>
      </c>
      <c r="C1313" s="652" t="s">
        <v>11596</v>
      </c>
      <c r="D1313" s="654" t="s">
        <v>13303</v>
      </c>
    </row>
    <row r="1314" spans="1:4">
      <c r="A1314" s="1169">
        <v>36527</v>
      </c>
      <c r="B1314" s="1170" t="s">
        <v>3235</v>
      </c>
      <c r="C1314" s="1169" t="s">
        <v>11596</v>
      </c>
      <c r="D1314" s="651" t="s">
        <v>13304</v>
      </c>
    </row>
    <row r="1315" spans="1:4">
      <c r="A1315" s="652">
        <v>13803</v>
      </c>
      <c r="B1315" s="653" t="s">
        <v>3236</v>
      </c>
      <c r="C1315" s="652" t="s">
        <v>11596</v>
      </c>
      <c r="D1315" s="654" t="s">
        <v>13305</v>
      </c>
    </row>
    <row r="1316" spans="1:4">
      <c r="A1316" s="1169">
        <v>38642</v>
      </c>
      <c r="B1316" s="1170" t="s">
        <v>3237</v>
      </c>
      <c r="C1316" s="1169" t="s">
        <v>11596</v>
      </c>
      <c r="D1316" s="651" t="s">
        <v>13306</v>
      </c>
    </row>
    <row r="1317" spans="1:4">
      <c r="A1317" s="652">
        <v>36522</v>
      </c>
      <c r="B1317" s="653" t="s">
        <v>3238</v>
      </c>
      <c r="C1317" s="652" t="s">
        <v>11596</v>
      </c>
      <c r="D1317" s="654" t="s">
        <v>13307</v>
      </c>
    </row>
    <row r="1318" spans="1:4">
      <c r="A1318" s="1169">
        <v>36525</v>
      </c>
      <c r="B1318" s="1170" t="s">
        <v>3239</v>
      </c>
      <c r="C1318" s="1169" t="s">
        <v>11596</v>
      </c>
      <c r="D1318" s="651" t="s">
        <v>13308</v>
      </c>
    </row>
    <row r="1319" spans="1:4" ht="30">
      <c r="A1319" s="652">
        <v>41991</v>
      </c>
      <c r="B1319" s="653" t="s">
        <v>11631</v>
      </c>
      <c r="C1319" s="652" t="s">
        <v>11596</v>
      </c>
      <c r="D1319" s="654" t="s">
        <v>13309</v>
      </c>
    </row>
    <row r="1320" spans="1:4">
      <c r="A1320" s="1169">
        <v>34348</v>
      </c>
      <c r="B1320" s="1170" t="s">
        <v>3240</v>
      </c>
      <c r="C1320" s="1169" t="s">
        <v>11600</v>
      </c>
      <c r="D1320" s="651" t="s">
        <v>13310</v>
      </c>
    </row>
    <row r="1321" spans="1:4">
      <c r="A1321" s="652">
        <v>34347</v>
      </c>
      <c r="B1321" s="653" t="s">
        <v>3241</v>
      </c>
      <c r="C1321" s="652" t="s">
        <v>11600</v>
      </c>
      <c r="D1321" s="654" t="s">
        <v>13311</v>
      </c>
    </row>
    <row r="1322" spans="1:4" ht="30">
      <c r="A1322" s="1169">
        <v>11146</v>
      </c>
      <c r="B1322" s="1170" t="s">
        <v>3242</v>
      </c>
      <c r="C1322" s="1169" t="s">
        <v>11598</v>
      </c>
      <c r="D1322" s="651" t="s">
        <v>13312</v>
      </c>
    </row>
    <row r="1323" spans="1:4" ht="30">
      <c r="A1323" s="652">
        <v>11147</v>
      </c>
      <c r="B1323" s="653" t="s">
        <v>3243</v>
      </c>
      <c r="C1323" s="652" t="s">
        <v>11598</v>
      </c>
      <c r="D1323" s="654" t="s">
        <v>13313</v>
      </c>
    </row>
    <row r="1324" spans="1:4" ht="30">
      <c r="A1324" s="1169">
        <v>34872</v>
      </c>
      <c r="B1324" s="1170" t="s">
        <v>3244</v>
      </c>
      <c r="C1324" s="1169" t="s">
        <v>11598</v>
      </c>
      <c r="D1324" s="651" t="s">
        <v>13314</v>
      </c>
    </row>
    <row r="1325" spans="1:4" ht="30">
      <c r="A1325" s="652">
        <v>34491</v>
      </c>
      <c r="B1325" s="653" t="s">
        <v>3245</v>
      </c>
      <c r="C1325" s="652" t="s">
        <v>11598</v>
      </c>
      <c r="D1325" s="654" t="s">
        <v>13315</v>
      </c>
    </row>
    <row r="1326" spans="1:4" ht="30">
      <c r="A1326" s="1169">
        <v>34770</v>
      </c>
      <c r="B1326" s="1170" t="s">
        <v>5103</v>
      </c>
      <c r="C1326" s="1169" t="s">
        <v>11629</v>
      </c>
      <c r="D1326" s="651" t="s">
        <v>16751</v>
      </c>
    </row>
    <row r="1327" spans="1:4" ht="30">
      <c r="A1327" s="652">
        <v>1518</v>
      </c>
      <c r="B1327" s="653" t="s">
        <v>1065</v>
      </c>
      <c r="C1327" s="652" t="s">
        <v>11629</v>
      </c>
      <c r="D1327" s="654" t="s">
        <v>16752</v>
      </c>
    </row>
    <row r="1328" spans="1:4" ht="30">
      <c r="A1328" s="1169">
        <v>41965</v>
      </c>
      <c r="B1328" s="1170" t="s">
        <v>7312</v>
      </c>
      <c r="C1328" s="1169" t="s">
        <v>11629</v>
      </c>
      <c r="D1328" s="651" t="s">
        <v>16753</v>
      </c>
    </row>
    <row r="1329" spans="1:4" ht="30">
      <c r="A1329" s="652">
        <v>34492</v>
      </c>
      <c r="B1329" s="653" t="s">
        <v>3246</v>
      </c>
      <c r="C1329" s="652" t="s">
        <v>11598</v>
      </c>
      <c r="D1329" s="654" t="s">
        <v>13316</v>
      </c>
    </row>
    <row r="1330" spans="1:4" ht="30">
      <c r="A1330" s="1169">
        <v>1524</v>
      </c>
      <c r="B1330" s="1170" t="s">
        <v>3247</v>
      </c>
      <c r="C1330" s="1169" t="s">
        <v>11598</v>
      </c>
      <c r="D1330" s="651" t="s">
        <v>13317</v>
      </c>
    </row>
    <row r="1331" spans="1:4" ht="30">
      <c r="A1331" s="652">
        <v>38404</v>
      </c>
      <c r="B1331" s="653" t="s">
        <v>3248</v>
      </c>
      <c r="C1331" s="652" t="s">
        <v>11598</v>
      </c>
      <c r="D1331" s="654" t="s">
        <v>13318</v>
      </c>
    </row>
    <row r="1332" spans="1:4" ht="30">
      <c r="A1332" s="1169">
        <v>39849</v>
      </c>
      <c r="B1332" s="1170" t="s">
        <v>3249</v>
      </c>
      <c r="C1332" s="1169" t="s">
        <v>11598</v>
      </c>
      <c r="D1332" s="651" t="s">
        <v>13319</v>
      </c>
    </row>
    <row r="1333" spans="1:4" ht="30">
      <c r="A1333" s="652">
        <v>38464</v>
      </c>
      <c r="B1333" s="653" t="s">
        <v>3250</v>
      </c>
      <c r="C1333" s="652" t="s">
        <v>11598</v>
      </c>
      <c r="D1333" s="654" t="s">
        <v>13320</v>
      </c>
    </row>
    <row r="1334" spans="1:4" ht="30">
      <c r="A1334" s="1169">
        <v>34493</v>
      </c>
      <c r="B1334" s="1170" t="s">
        <v>3251</v>
      </c>
      <c r="C1334" s="1169" t="s">
        <v>11598</v>
      </c>
      <c r="D1334" s="651" t="s">
        <v>13321</v>
      </c>
    </row>
    <row r="1335" spans="1:4" ht="30">
      <c r="A1335" s="652">
        <v>1527</v>
      </c>
      <c r="B1335" s="653" t="s">
        <v>3252</v>
      </c>
      <c r="C1335" s="652" t="s">
        <v>11598</v>
      </c>
      <c r="D1335" s="654" t="s">
        <v>13322</v>
      </c>
    </row>
    <row r="1336" spans="1:4" ht="30">
      <c r="A1336" s="1169">
        <v>38405</v>
      </c>
      <c r="B1336" s="1170" t="s">
        <v>3253</v>
      </c>
      <c r="C1336" s="1169" t="s">
        <v>11598</v>
      </c>
      <c r="D1336" s="651" t="s">
        <v>13323</v>
      </c>
    </row>
    <row r="1337" spans="1:4" ht="30">
      <c r="A1337" s="652">
        <v>38408</v>
      </c>
      <c r="B1337" s="653" t="s">
        <v>3254</v>
      </c>
      <c r="C1337" s="652" t="s">
        <v>11598</v>
      </c>
      <c r="D1337" s="654" t="s">
        <v>13324</v>
      </c>
    </row>
    <row r="1338" spans="1:4" ht="30">
      <c r="A1338" s="1169">
        <v>34494</v>
      </c>
      <c r="B1338" s="1170" t="s">
        <v>3255</v>
      </c>
      <c r="C1338" s="1169" t="s">
        <v>11598</v>
      </c>
      <c r="D1338" s="651" t="s">
        <v>13325</v>
      </c>
    </row>
    <row r="1339" spans="1:4" ht="30">
      <c r="A1339" s="652">
        <v>1525</v>
      </c>
      <c r="B1339" s="653" t="s">
        <v>3256</v>
      </c>
      <c r="C1339" s="652" t="s">
        <v>11598</v>
      </c>
      <c r="D1339" s="654" t="s">
        <v>13326</v>
      </c>
    </row>
    <row r="1340" spans="1:4" ht="30">
      <c r="A1340" s="1169">
        <v>38406</v>
      </c>
      <c r="B1340" s="1170" t="s">
        <v>3257</v>
      </c>
      <c r="C1340" s="1169" t="s">
        <v>11598</v>
      </c>
      <c r="D1340" s="651" t="s">
        <v>13327</v>
      </c>
    </row>
    <row r="1341" spans="1:4" ht="30">
      <c r="A1341" s="652">
        <v>38409</v>
      </c>
      <c r="B1341" s="653" t="s">
        <v>3258</v>
      </c>
      <c r="C1341" s="652" t="s">
        <v>11598</v>
      </c>
      <c r="D1341" s="654" t="s">
        <v>13328</v>
      </c>
    </row>
    <row r="1342" spans="1:4" ht="30">
      <c r="A1342" s="1169">
        <v>34495</v>
      </c>
      <c r="B1342" s="1170" t="s">
        <v>3259</v>
      </c>
      <c r="C1342" s="1169" t="s">
        <v>11598</v>
      </c>
      <c r="D1342" s="651" t="s">
        <v>13329</v>
      </c>
    </row>
    <row r="1343" spans="1:4" ht="30">
      <c r="A1343" s="652">
        <v>11145</v>
      </c>
      <c r="B1343" s="653" t="s">
        <v>3260</v>
      </c>
      <c r="C1343" s="652" t="s">
        <v>11598</v>
      </c>
      <c r="D1343" s="654" t="s">
        <v>13330</v>
      </c>
    </row>
    <row r="1344" spans="1:4" ht="30">
      <c r="A1344" s="1169">
        <v>34496</v>
      </c>
      <c r="B1344" s="1170" t="s">
        <v>3261</v>
      </c>
      <c r="C1344" s="1169" t="s">
        <v>11598</v>
      </c>
      <c r="D1344" s="651" t="s">
        <v>13331</v>
      </c>
    </row>
    <row r="1345" spans="1:4" ht="30">
      <c r="A1345" s="652">
        <v>34479</v>
      </c>
      <c r="B1345" s="653" t="s">
        <v>3262</v>
      </c>
      <c r="C1345" s="652" t="s">
        <v>11598</v>
      </c>
      <c r="D1345" s="654" t="s">
        <v>13332</v>
      </c>
    </row>
    <row r="1346" spans="1:4" ht="30">
      <c r="A1346" s="1169">
        <v>34481</v>
      </c>
      <c r="B1346" s="1170" t="s">
        <v>3263</v>
      </c>
      <c r="C1346" s="1169" t="s">
        <v>11598</v>
      </c>
      <c r="D1346" s="651" t="s">
        <v>13333</v>
      </c>
    </row>
    <row r="1347" spans="1:4" ht="30">
      <c r="A1347" s="652">
        <v>34483</v>
      </c>
      <c r="B1347" s="653" t="s">
        <v>3264</v>
      </c>
      <c r="C1347" s="652" t="s">
        <v>11598</v>
      </c>
      <c r="D1347" s="654" t="s">
        <v>13334</v>
      </c>
    </row>
    <row r="1348" spans="1:4" ht="30">
      <c r="A1348" s="1169">
        <v>34485</v>
      </c>
      <c r="B1348" s="1170" t="s">
        <v>3265</v>
      </c>
      <c r="C1348" s="1169" t="s">
        <v>11598</v>
      </c>
      <c r="D1348" s="651" t="s">
        <v>13335</v>
      </c>
    </row>
    <row r="1349" spans="1:4" ht="30">
      <c r="A1349" s="652">
        <v>34497</v>
      </c>
      <c r="B1349" s="653" t="s">
        <v>3266</v>
      </c>
      <c r="C1349" s="652" t="s">
        <v>11598</v>
      </c>
      <c r="D1349" s="654" t="s">
        <v>13336</v>
      </c>
    </row>
    <row r="1350" spans="1:4" ht="30">
      <c r="A1350" s="1169">
        <v>14041</v>
      </c>
      <c r="B1350" s="1170" t="s">
        <v>3267</v>
      </c>
      <c r="C1350" s="1169" t="s">
        <v>11598</v>
      </c>
      <c r="D1350" s="651" t="s">
        <v>13337</v>
      </c>
    </row>
    <row r="1351" spans="1:4" ht="30">
      <c r="A1351" s="652">
        <v>1523</v>
      </c>
      <c r="B1351" s="653" t="s">
        <v>3268</v>
      </c>
      <c r="C1351" s="652" t="s">
        <v>11598</v>
      </c>
      <c r="D1351" s="654" t="s">
        <v>13338</v>
      </c>
    </row>
    <row r="1352" spans="1:4">
      <c r="A1352" s="1169">
        <v>14052</v>
      </c>
      <c r="B1352" s="1170" t="s">
        <v>3269</v>
      </c>
      <c r="C1352" s="1169" t="s">
        <v>11596</v>
      </c>
      <c r="D1352" s="651" t="s">
        <v>13339</v>
      </c>
    </row>
    <row r="1353" spans="1:4">
      <c r="A1353" s="652">
        <v>14054</v>
      </c>
      <c r="B1353" s="653" t="s">
        <v>3270</v>
      </c>
      <c r="C1353" s="652" t="s">
        <v>11596</v>
      </c>
      <c r="D1353" s="654" t="s">
        <v>13340</v>
      </c>
    </row>
    <row r="1354" spans="1:4">
      <c r="A1354" s="1169">
        <v>14053</v>
      </c>
      <c r="B1354" s="1170" t="s">
        <v>3271</v>
      </c>
      <c r="C1354" s="1169" t="s">
        <v>11596</v>
      </c>
      <c r="D1354" s="651" t="s">
        <v>13192</v>
      </c>
    </row>
    <row r="1355" spans="1:4">
      <c r="A1355" s="652">
        <v>2558</v>
      </c>
      <c r="B1355" s="653" t="s">
        <v>3272</v>
      </c>
      <c r="C1355" s="652" t="s">
        <v>11596</v>
      </c>
      <c r="D1355" s="654" t="s">
        <v>13341</v>
      </c>
    </row>
    <row r="1356" spans="1:4">
      <c r="A1356" s="1169">
        <v>2560</v>
      </c>
      <c r="B1356" s="1170" t="s">
        <v>3273</v>
      </c>
      <c r="C1356" s="1169" t="s">
        <v>11596</v>
      </c>
      <c r="D1356" s="651" t="s">
        <v>12622</v>
      </c>
    </row>
    <row r="1357" spans="1:4">
      <c r="A1357" s="652">
        <v>2559</v>
      </c>
      <c r="B1357" s="653" t="s">
        <v>3274</v>
      </c>
      <c r="C1357" s="652" t="s">
        <v>11596</v>
      </c>
      <c r="D1357" s="654" t="s">
        <v>13342</v>
      </c>
    </row>
    <row r="1358" spans="1:4">
      <c r="A1358" s="1169">
        <v>2592</v>
      </c>
      <c r="B1358" s="1170" t="s">
        <v>3275</v>
      </c>
      <c r="C1358" s="1169" t="s">
        <v>11596</v>
      </c>
      <c r="D1358" s="651" t="s">
        <v>13343</v>
      </c>
    </row>
    <row r="1359" spans="1:4">
      <c r="A1359" s="652">
        <v>2566</v>
      </c>
      <c r="B1359" s="653" t="s">
        <v>3276</v>
      </c>
      <c r="C1359" s="652" t="s">
        <v>11596</v>
      </c>
      <c r="D1359" s="654" t="s">
        <v>13344</v>
      </c>
    </row>
    <row r="1360" spans="1:4">
      <c r="A1360" s="1169">
        <v>2589</v>
      </c>
      <c r="B1360" s="1170" t="s">
        <v>3277</v>
      </c>
      <c r="C1360" s="1169" t="s">
        <v>11596</v>
      </c>
      <c r="D1360" s="651" t="s">
        <v>13345</v>
      </c>
    </row>
    <row r="1361" spans="1:4">
      <c r="A1361" s="652">
        <v>2591</v>
      </c>
      <c r="B1361" s="653" t="s">
        <v>3278</v>
      </c>
      <c r="C1361" s="652" t="s">
        <v>11596</v>
      </c>
      <c r="D1361" s="654" t="s">
        <v>13346</v>
      </c>
    </row>
    <row r="1362" spans="1:4">
      <c r="A1362" s="1169">
        <v>2590</v>
      </c>
      <c r="B1362" s="1170" t="s">
        <v>3279</v>
      </c>
      <c r="C1362" s="1169" t="s">
        <v>11596</v>
      </c>
      <c r="D1362" s="651" t="s">
        <v>13347</v>
      </c>
    </row>
    <row r="1363" spans="1:4">
      <c r="A1363" s="652">
        <v>2567</v>
      </c>
      <c r="B1363" s="653" t="s">
        <v>3280</v>
      </c>
      <c r="C1363" s="652" t="s">
        <v>11596</v>
      </c>
      <c r="D1363" s="654" t="s">
        <v>13348</v>
      </c>
    </row>
    <row r="1364" spans="1:4">
      <c r="A1364" s="1169">
        <v>2565</v>
      </c>
      <c r="B1364" s="1170" t="s">
        <v>3281</v>
      </c>
      <c r="C1364" s="1169" t="s">
        <v>11596</v>
      </c>
      <c r="D1364" s="651" t="s">
        <v>13349</v>
      </c>
    </row>
    <row r="1365" spans="1:4">
      <c r="A1365" s="652">
        <v>2568</v>
      </c>
      <c r="B1365" s="653" t="s">
        <v>3282</v>
      </c>
      <c r="C1365" s="652" t="s">
        <v>11596</v>
      </c>
      <c r="D1365" s="654" t="s">
        <v>13350</v>
      </c>
    </row>
    <row r="1366" spans="1:4">
      <c r="A1366" s="1169">
        <v>2594</v>
      </c>
      <c r="B1366" s="1170" t="s">
        <v>3283</v>
      </c>
      <c r="C1366" s="1169" t="s">
        <v>11596</v>
      </c>
      <c r="D1366" s="651" t="s">
        <v>13351</v>
      </c>
    </row>
    <row r="1367" spans="1:4">
      <c r="A1367" s="652">
        <v>2587</v>
      </c>
      <c r="B1367" s="653" t="s">
        <v>3284</v>
      </c>
      <c r="C1367" s="652" t="s">
        <v>11596</v>
      </c>
      <c r="D1367" s="654" t="s">
        <v>13352</v>
      </c>
    </row>
    <row r="1368" spans="1:4">
      <c r="A1368" s="1169">
        <v>2588</v>
      </c>
      <c r="B1368" s="1170" t="s">
        <v>3285</v>
      </c>
      <c r="C1368" s="1169" t="s">
        <v>11596</v>
      </c>
      <c r="D1368" s="651" t="s">
        <v>13353</v>
      </c>
    </row>
    <row r="1369" spans="1:4">
      <c r="A1369" s="652">
        <v>2569</v>
      </c>
      <c r="B1369" s="653" t="s">
        <v>3286</v>
      </c>
      <c r="C1369" s="652" t="s">
        <v>11596</v>
      </c>
      <c r="D1369" s="654" t="s">
        <v>13354</v>
      </c>
    </row>
    <row r="1370" spans="1:4">
      <c r="A1370" s="1169">
        <v>2570</v>
      </c>
      <c r="B1370" s="1170" t="s">
        <v>3287</v>
      </c>
      <c r="C1370" s="1169" t="s">
        <v>11596</v>
      </c>
      <c r="D1370" s="651" t="s">
        <v>13355</v>
      </c>
    </row>
    <row r="1371" spans="1:4">
      <c r="A1371" s="652">
        <v>2571</v>
      </c>
      <c r="B1371" s="653" t="s">
        <v>3288</v>
      </c>
      <c r="C1371" s="652" t="s">
        <v>11596</v>
      </c>
      <c r="D1371" s="654" t="s">
        <v>13356</v>
      </c>
    </row>
    <row r="1372" spans="1:4">
      <c r="A1372" s="1169">
        <v>2593</v>
      </c>
      <c r="B1372" s="1170" t="s">
        <v>3289</v>
      </c>
      <c r="C1372" s="1169" t="s">
        <v>11596</v>
      </c>
      <c r="D1372" s="651" t="s">
        <v>13357</v>
      </c>
    </row>
    <row r="1373" spans="1:4">
      <c r="A1373" s="652">
        <v>2572</v>
      </c>
      <c r="B1373" s="653" t="s">
        <v>3290</v>
      </c>
      <c r="C1373" s="652" t="s">
        <v>11596</v>
      </c>
      <c r="D1373" s="654" t="s">
        <v>13358</v>
      </c>
    </row>
    <row r="1374" spans="1:4">
      <c r="A1374" s="1169">
        <v>2595</v>
      </c>
      <c r="B1374" s="1170" t="s">
        <v>3291</v>
      </c>
      <c r="C1374" s="1169" t="s">
        <v>11596</v>
      </c>
      <c r="D1374" s="651" t="s">
        <v>13359</v>
      </c>
    </row>
    <row r="1375" spans="1:4">
      <c r="A1375" s="652">
        <v>2576</v>
      </c>
      <c r="B1375" s="653" t="s">
        <v>3292</v>
      </c>
      <c r="C1375" s="652" t="s">
        <v>11596</v>
      </c>
      <c r="D1375" s="654" t="s">
        <v>13360</v>
      </c>
    </row>
    <row r="1376" spans="1:4">
      <c r="A1376" s="1169">
        <v>2575</v>
      </c>
      <c r="B1376" s="1170" t="s">
        <v>3293</v>
      </c>
      <c r="C1376" s="1169" t="s">
        <v>11596</v>
      </c>
      <c r="D1376" s="651" t="s">
        <v>12905</v>
      </c>
    </row>
    <row r="1377" spans="1:4">
      <c r="A1377" s="652">
        <v>2573</v>
      </c>
      <c r="B1377" s="653" t="s">
        <v>3294</v>
      </c>
      <c r="C1377" s="652" t="s">
        <v>11596</v>
      </c>
      <c r="D1377" s="654" t="s">
        <v>13361</v>
      </c>
    </row>
    <row r="1378" spans="1:4">
      <c r="A1378" s="1169">
        <v>2586</v>
      </c>
      <c r="B1378" s="1170" t="s">
        <v>3295</v>
      </c>
      <c r="C1378" s="1169" t="s">
        <v>11596</v>
      </c>
      <c r="D1378" s="651" t="s">
        <v>13362</v>
      </c>
    </row>
    <row r="1379" spans="1:4">
      <c r="A1379" s="652">
        <v>2577</v>
      </c>
      <c r="B1379" s="653" t="s">
        <v>3296</v>
      </c>
      <c r="C1379" s="652" t="s">
        <v>11596</v>
      </c>
      <c r="D1379" s="654" t="s">
        <v>13363</v>
      </c>
    </row>
    <row r="1380" spans="1:4">
      <c r="A1380" s="1169">
        <v>2574</v>
      </c>
      <c r="B1380" s="1170" t="s">
        <v>3297</v>
      </c>
      <c r="C1380" s="1169" t="s">
        <v>11596</v>
      </c>
      <c r="D1380" s="651" t="s">
        <v>13364</v>
      </c>
    </row>
    <row r="1381" spans="1:4">
      <c r="A1381" s="652">
        <v>2578</v>
      </c>
      <c r="B1381" s="653" t="s">
        <v>3298</v>
      </c>
      <c r="C1381" s="652" t="s">
        <v>11596</v>
      </c>
      <c r="D1381" s="654" t="s">
        <v>13365</v>
      </c>
    </row>
    <row r="1382" spans="1:4">
      <c r="A1382" s="1169">
        <v>2585</v>
      </c>
      <c r="B1382" s="1170" t="s">
        <v>3299</v>
      </c>
      <c r="C1382" s="1169" t="s">
        <v>11596</v>
      </c>
      <c r="D1382" s="651" t="s">
        <v>13366</v>
      </c>
    </row>
    <row r="1383" spans="1:4">
      <c r="A1383" s="652">
        <v>12008</v>
      </c>
      <c r="B1383" s="653" t="s">
        <v>3300</v>
      </c>
      <c r="C1383" s="652" t="s">
        <v>11596</v>
      </c>
      <c r="D1383" s="654" t="s">
        <v>13367</v>
      </c>
    </row>
    <row r="1384" spans="1:4">
      <c r="A1384" s="1169">
        <v>2582</v>
      </c>
      <c r="B1384" s="1170" t="s">
        <v>3301</v>
      </c>
      <c r="C1384" s="1169" t="s">
        <v>11596</v>
      </c>
      <c r="D1384" s="651" t="s">
        <v>13368</v>
      </c>
    </row>
    <row r="1385" spans="1:4">
      <c r="A1385" s="652">
        <v>2597</v>
      </c>
      <c r="B1385" s="653" t="s">
        <v>3302</v>
      </c>
      <c r="C1385" s="652" t="s">
        <v>11596</v>
      </c>
      <c r="D1385" s="654" t="s">
        <v>13369</v>
      </c>
    </row>
    <row r="1386" spans="1:4">
      <c r="A1386" s="1169">
        <v>2579</v>
      </c>
      <c r="B1386" s="1170" t="s">
        <v>3303</v>
      </c>
      <c r="C1386" s="1169" t="s">
        <v>11596</v>
      </c>
      <c r="D1386" s="651" t="s">
        <v>12989</v>
      </c>
    </row>
    <row r="1387" spans="1:4">
      <c r="A1387" s="652">
        <v>2581</v>
      </c>
      <c r="B1387" s="653" t="s">
        <v>3304</v>
      </c>
      <c r="C1387" s="652" t="s">
        <v>11596</v>
      </c>
      <c r="D1387" s="654" t="s">
        <v>13370</v>
      </c>
    </row>
    <row r="1388" spans="1:4">
      <c r="A1388" s="1169">
        <v>2596</v>
      </c>
      <c r="B1388" s="1170" t="s">
        <v>3305</v>
      </c>
      <c r="C1388" s="1169" t="s">
        <v>11596</v>
      </c>
      <c r="D1388" s="651" t="s">
        <v>13371</v>
      </c>
    </row>
    <row r="1389" spans="1:4">
      <c r="A1389" s="652">
        <v>2580</v>
      </c>
      <c r="B1389" s="653" t="s">
        <v>3306</v>
      </c>
      <c r="C1389" s="652" t="s">
        <v>11596</v>
      </c>
      <c r="D1389" s="654" t="s">
        <v>13372</v>
      </c>
    </row>
    <row r="1390" spans="1:4">
      <c r="A1390" s="1169">
        <v>2583</v>
      </c>
      <c r="B1390" s="1170" t="s">
        <v>3307</v>
      </c>
      <c r="C1390" s="1169" t="s">
        <v>11596</v>
      </c>
      <c r="D1390" s="651" t="s">
        <v>13373</v>
      </c>
    </row>
    <row r="1391" spans="1:4">
      <c r="A1391" s="652">
        <v>2584</v>
      </c>
      <c r="B1391" s="653" t="s">
        <v>3308</v>
      </c>
      <c r="C1391" s="652" t="s">
        <v>11596</v>
      </c>
      <c r="D1391" s="654" t="s">
        <v>13374</v>
      </c>
    </row>
    <row r="1392" spans="1:4">
      <c r="A1392" s="1169">
        <v>12010</v>
      </c>
      <c r="B1392" s="1170" t="s">
        <v>5753</v>
      </c>
      <c r="C1392" s="1169" t="s">
        <v>11596</v>
      </c>
      <c r="D1392" s="651" t="s">
        <v>12651</v>
      </c>
    </row>
    <row r="1393" spans="1:4">
      <c r="A1393" s="652">
        <v>39329</v>
      </c>
      <c r="B1393" s="653" t="s">
        <v>5641</v>
      </c>
      <c r="C1393" s="652" t="s">
        <v>11596</v>
      </c>
      <c r="D1393" s="654" t="s">
        <v>13375</v>
      </c>
    </row>
    <row r="1394" spans="1:4">
      <c r="A1394" s="1169">
        <v>39330</v>
      </c>
      <c r="B1394" s="1170" t="s">
        <v>5642</v>
      </c>
      <c r="C1394" s="1169" t="s">
        <v>11596</v>
      </c>
      <c r="D1394" s="651" t="s">
        <v>13376</v>
      </c>
    </row>
    <row r="1395" spans="1:4">
      <c r="A1395" s="652">
        <v>39332</v>
      </c>
      <c r="B1395" s="653" t="s">
        <v>5643</v>
      </c>
      <c r="C1395" s="652" t="s">
        <v>11596</v>
      </c>
      <c r="D1395" s="654" t="s">
        <v>13377</v>
      </c>
    </row>
    <row r="1396" spans="1:4">
      <c r="A1396" s="1169">
        <v>39331</v>
      </c>
      <c r="B1396" s="1170" t="s">
        <v>5644</v>
      </c>
      <c r="C1396" s="1169" t="s">
        <v>11596</v>
      </c>
      <c r="D1396" s="651" t="s">
        <v>13378</v>
      </c>
    </row>
    <row r="1397" spans="1:4">
      <c r="A1397" s="652">
        <v>39333</v>
      </c>
      <c r="B1397" s="653" t="s">
        <v>5645</v>
      </c>
      <c r="C1397" s="652" t="s">
        <v>11596</v>
      </c>
      <c r="D1397" s="654" t="s">
        <v>13212</v>
      </c>
    </row>
    <row r="1398" spans="1:4">
      <c r="A1398" s="1169">
        <v>39335</v>
      </c>
      <c r="B1398" s="1170" t="s">
        <v>5646</v>
      </c>
      <c r="C1398" s="1169" t="s">
        <v>11596</v>
      </c>
      <c r="D1398" s="651" t="s">
        <v>13379</v>
      </c>
    </row>
    <row r="1399" spans="1:4">
      <c r="A1399" s="652">
        <v>39334</v>
      </c>
      <c r="B1399" s="653" t="s">
        <v>5647</v>
      </c>
      <c r="C1399" s="652" t="s">
        <v>11596</v>
      </c>
      <c r="D1399" s="654" t="s">
        <v>13380</v>
      </c>
    </row>
    <row r="1400" spans="1:4">
      <c r="A1400" s="1169">
        <v>12016</v>
      </c>
      <c r="B1400" s="1170" t="s">
        <v>5754</v>
      </c>
      <c r="C1400" s="1169" t="s">
        <v>11596</v>
      </c>
      <c r="D1400" s="651" t="s">
        <v>13381</v>
      </c>
    </row>
    <row r="1401" spans="1:4">
      <c r="A1401" s="652">
        <v>12015</v>
      </c>
      <c r="B1401" s="653" t="s">
        <v>5648</v>
      </c>
      <c r="C1401" s="652" t="s">
        <v>11596</v>
      </c>
      <c r="D1401" s="654" t="s">
        <v>13382</v>
      </c>
    </row>
    <row r="1402" spans="1:4">
      <c r="A1402" s="1169">
        <v>12020</v>
      </c>
      <c r="B1402" s="1170" t="s">
        <v>5649</v>
      </c>
      <c r="C1402" s="1169" t="s">
        <v>11596</v>
      </c>
      <c r="D1402" s="651" t="s">
        <v>13381</v>
      </c>
    </row>
    <row r="1403" spans="1:4">
      <c r="A1403" s="652">
        <v>12019</v>
      </c>
      <c r="B1403" s="653" t="s">
        <v>5650</v>
      </c>
      <c r="C1403" s="652" t="s">
        <v>11596</v>
      </c>
      <c r="D1403" s="654" t="s">
        <v>13382</v>
      </c>
    </row>
    <row r="1404" spans="1:4">
      <c r="A1404" s="1169">
        <v>39336</v>
      </c>
      <c r="B1404" s="1170" t="s">
        <v>5651</v>
      </c>
      <c r="C1404" s="1169" t="s">
        <v>11596</v>
      </c>
      <c r="D1404" s="651" t="s">
        <v>13376</v>
      </c>
    </row>
    <row r="1405" spans="1:4">
      <c r="A1405" s="652">
        <v>39338</v>
      </c>
      <c r="B1405" s="653" t="s">
        <v>5652</v>
      </c>
      <c r="C1405" s="652" t="s">
        <v>11596</v>
      </c>
      <c r="D1405" s="654" t="s">
        <v>13377</v>
      </c>
    </row>
    <row r="1406" spans="1:4">
      <c r="A1406" s="1169">
        <v>39337</v>
      </c>
      <c r="B1406" s="1170" t="s">
        <v>5653</v>
      </c>
      <c r="C1406" s="1169" t="s">
        <v>11596</v>
      </c>
      <c r="D1406" s="651" t="s">
        <v>13378</v>
      </c>
    </row>
    <row r="1407" spans="1:4">
      <c r="A1407" s="652">
        <v>39341</v>
      </c>
      <c r="B1407" s="653" t="s">
        <v>5654</v>
      </c>
      <c r="C1407" s="652" t="s">
        <v>11596</v>
      </c>
      <c r="D1407" s="654" t="s">
        <v>13383</v>
      </c>
    </row>
    <row r="1408" spans="1:4">
      <c r="A1408" s="1169">
        <v>39340</v>
      </c>
      <c r="B1408" s="1170" t="s">
        <v>5655</v>
      </c>
      <c r="C1408" s="1169" t="s">
        <v>11596</v>
      </c>
      <c r="D1408" s="651" t="s">
        <v>13384</v>
      </c>
    </row>
    <row r="1409" spans="1:4">
      <c r="A1409" s="652">
        <v>12025</v>
      </c>
      <c r="B1409" s="653" t="s">
        <v>5656</v>
      </c>
      <c r="C1409" s="652" t="s">
        <v>11596</v>
      </c>
      <c r="D1409" s="654" t="s">
        <v>13385</v>
      </c>
    </row>
    <row r="1410" spans="1:4">
      <c r="A1410" s="1169">
        <v>39342</v>
      </c>
      <c r="B1410" s="1170" t="s">
        <v>5657</v>
      </c>
      <c r="C1410" s="1169" t="s">
        <v>11596</v>
      </c>
      <c r="D1410" s="651" t="s">
        <v>13383</v>
      </c>
    </row>
    <row r="1411" spans="1:4">
      <c r="A1411" s="652">
        <v>39343</v>
      </c>
      <c r="B1411" s="653" t="s">
        <v>5658</v>
      </c>
      <c r="C1411" s="652" t="s">
        <v>11596</v>
      </c>
      <c r="D1411" s="654" t="s">
        <v>12954</v>
      </c>
    </row>
    <row r="1412" spans="1:4">
      <c r="A1412" s="1169">
        <v>39345</v>
      </c>
      <c r="B1412" s="1170" t="s">
        <v>5659</v>
      </c>
      <c r="C1412" s="1169" t="s">
        <v>11596</v>
      </c>
      <c r="D1412" s="651" t="s">
        <v>13386</v>
      </c>
    </row>
    <row r="1413" spans="1:4">
      <c r="A1413" s="652">
        <v>39344</v>
      </c>
      <c r="B1413" s="653" t="s">
        <v>5660</v>
      </c>
      <c r="C1413" s="652" t="s">
        <v>11596</v>
      </c>
      <c r="D1413" s="654" t="s">
        <v>13387</v>
      </c>
    </row>
    <row r="1414" spans="1:4">
      <c r="A1414" s="1169">
        <v>12623</v>
      </c>
      <c r="B1414" s="1170" t="s">
        <v>1066</v>
      </c>
      <c r="C1414" s="1169" t="s">
        <v>11600</v>
      </c>
      <c r="D1414" s="651" t="s">
        <v>16754</v>
      </c>
    </row>
    <row r="1415" spans="1:4">
      <c r="A1415" s="652">
        <v>34498</v>
      </c>
      <c r="B1415" s="653" t="s">
        <v>5755</v>
      </c>
      <c r="C1415" s="652" t="s">
        <v>11596</v>
      </c>
      <c r="D1415" s="654" t="s">
        <v>13388</v>
      </c>
    </row>
    <row r="1416" spans="1:4">
      <c r="A1416" s="1169">
        <v>13244</v>
      </c>
      <c r="B1416" s="1170" t="s">
        <v>1067</v>
      </c>
      <c r="C1416" s="1169" t="s">
        <v>11596</v>
      </c>
      <c r="D1416" s="651" t="s">
        <v>13389</v>
      </c>
    </row>
    <row r="1417" spans="1:4">
      <c r="A1417" s="652">
        <v>38998</v>
      </c>
      <c r="B1417" s="653" t="s">
        <v>16755</v>
      </c>
      <c r="C1417" s="652" t="s">
        <v>11596</v>
      </c>
      <c r="D1417" s="654" t="s">
        <v>14620</v>
      </c>
    </row>
    <row r="1418" spans="1:4">
      <c r="A1418" s="1169">
        <v>38999</v>
      </c>
      <c r="B1418" s="1170" t="s">
        <v>16756</v>
      </c>
      <c r="C1418" s="1169" t="s">
        <v>11596</v>
      </c>
      <c r="D1418" s="651" t="s">
        <v>14940</v>
      </c>
    </row>
    <row r="1419" spans="1:4">
      <c r="A1419" s="652">
        <v>38996</v>
      </c>
      <c r="B1419" s="653" t="s">
        <v>16757</v>
      </c>
      <c r="C1419" s="652" t="s">
        <v>11596</v>
      </c>
      <c r="D1419" s="654" t="s">
        <v>13347</v>
      </c>
    </row>
    <row r="1420" spans="1:4">
      <c r="A1420" s="1169">
        <v>38997</v>
      </c>
      <c r="B1420" s="1170" t="s">
        <v>16758</v>
      </c>
      <c r="C1420" s="1169" t="s">
        <v>11596</v>
      </c>
      <c r="D1420" s="651" t="s">
        <v>13399</v>
      </c>
    </row>
    <row r="1421" spans="1:4">
      <c r="A1421" s="652">
        <v>39862</v>
      </c>
      <c r="B1421" s="653" t="s">
        <v>3309</v>
      </c>
      <c r="C1421" s="652" t="s">
        <v>11596</v>
      </c>
      <c r="D1421" s="654" t="s">
        <v>13179</v>
      </c>
    </row>
    <row r="1422" spans="1:4">
      <c r="A1422" s="1169">
        <v>39863</v>
      </c>
      <c r="B1422" s="1170" t="s">
        <v>3310</v>
      </c>
      <c r="C1422" s="1169" t="s">
        <v>11596</v>
      </c>
      <c r="D1422" s="651" t="s">
        <v>12984</v>
      </c>
    </row>
    <row r="1423" spans="1:4">
      <c r="A1423" s="652">
        <v>39864</v>
      </c>
      <c r="B1423" s="653" t="s">
        <v>3311</v>
      </c>
      <c r="C1423" s="652" t="s">
        <v>11596</v>
      </c>
      <c r="D1423" s="654" t="s">
        <v>13390</v>
      </c>
    </row>
    <row r="1424" spans="1:4">
      <c r="A1424" s="1169">
        <v>39865</v>
      </c>
      <c r="B1424" s="1170" t="s">
        <v>3312</v>
      </c>
      <c r="C1424" s="1169" t="s">
        <v>11596</v>
      </c>
      <c r="D1424" s="651" t="s">
        <v>13391</v>
      </c>
    </row>
    <row r="1425" spans="1:4" ht="30">
      <c r="A1425" s="652">
        <v>2517</v>
      </c>
      <c r="B1425" s="653" t="s">
        <v>3313</v>
      </c>
      <c r="C1425" s="652" t="s">
        <v>11596</v>
      </c>
      <c r="D1425" s="654" t="s">
        <v>12715</v>
      </c>
    </row>
    <row r="1426" spans="1:4" ht="30">
      <c r="A1426" s="1169">
        <v>2522</v>
      </c>
      <c r="B1426" s="1170" t="s">
        <v>3314</v>
      </c>
      <c r="C1426" s="1169" t="s">
        <v>11596</v>
      </c>
      <c r="D1426" s="651" t="s">
        <v>12659</v>
      </c>
    </row>
    <row r="1427" spans="1:4" ht="30">
      <c r="A1427" s="652">
        <v>2548</v>
      </c>
      <c r="B1427" s="653" t="s">
        <v>3315</v>
      </c>
      <c r="C1427" s="652" t="s">
        <v>11596</v>
      </c>
      <c r="D1427" s="654" t="s">
        <v>13392</v>
      </c>
    </row>
    <row r="1428" spans="1:4">
      <c r="A1428" s="1169">
        <v>2516</v>
      </c>
      <c r="B1428" s="1170" t="s">
        <v>3316</v>
      </c>
      <c r="C1428" s="1169" t="s">
        <v>11596</v>
      </c>
      <c r="D1428" s="651" t="s">
        <v>13393</v>
      </c>
    </row>
    <row r="1429" spans="1:4" ht="30">
      <c r="A1429" s="652">
        <v>2518</v>
      </c>
      <c r="B1429" s="653" t="s">
        <v>3317</v>
      </c>
      <c r="C1429" s="652" t="s">
        <v>11596</v>
      </c>
      <c r="D1429" s="654" t="s">
        <v>13394</v>
      </c>
    </row>
    <row r="1430" spans="1:4">
      <c r="A1430" s="1169">
        <v>2521</v>
      </c>
      <c r="B1430" s="1170" t="s">
        <v>3318</v>
      </c>
      <c r="C1430" s="1169" t="s">
        <v>11596</v>
      </c>
      <c r="D1430" s="651" t="s">
        <v>13395</v>
      </c>
    </row>
    <row r="1431" spans="1:4" ht="30">
      <c r="A1431" s="652">
        <v>2515</v>
      </c>
      <c r="B1431" s="653" t="s">
        <v>3319</v>
      </c>
      <c r="C1431" s="652" t="s">
        <v>11596</v>
      </c>
      <c r="D1431" s="654" t="s">
        <v>13396</v>
      </c>
    </row>
    <row r="1432" spans="1:4">
      <c r="A1432" s="1169">
        <v>2519</v>
      </c>
      <c r="B1432" s="1170" t="s">
        <v>3320</v>
      </c>
      <c r="C1432" s="1169" t="s">
        <v>11596</v>
      </c>
      <c r="D1432" s="651" t="s">
        <v>13397</v>
      </c>
    </row>
    <row r="1433" spans="1:4">
      <c r="A1433" s="652">
        <v>2520</v>
      </c>
      <c r="B1433" s="653" t="s">
        <v>3321</v>
      </c>
      <c r="C1433" s="652" t="s">
        <v>11596</v>
      </c>
      <c r="D1433" s="654" t="s">
        <v>13398</v>
      </c>
    </row>
    <row r="1434" spans="1:4">
      <c r="A1434" s="1169">
        <v>1602</v>
      </c>
      <c r="B1434" s="1170" t="s">
        <v>3322</v>
      </c>
      <c r="C1434" s="1169" t="s">
        <v>11596</v>
      </c>
      <c r="D1434" s="651" t="s">
        <v>16759</v>
      </c>
    </row>
    <row r="1435" spans="1:4">
      <c r="A1435" s="652">
        <v>1601</v>
      </c>
      <c r="B1435" s="653" t="s">
        <v>3323</v>
      </c>
      <c r="C1435" s="652" t="s">
        <v>11596</v>
      </c>
      <c r="D1435" s="654" t="s">
        <v>16760</v>
      </c>
    </row>
    <row r="1436" spans="1:4">
      <c r="A1436" s="1169">
        <v>1598</v>
      </c>
      <c r="B1436" s="1170" t="s">
        <v>3324</v>
      </c>
      <c r="C1436" s="1169" t="s">
        <v>11596</v>
      </c>
      <c r="D1436" s="651" t="s">
        <v>14250</v>
      </c>
    </row>
    <row r="1437" spans="1:4">
      <c r="A1437" s="652">
        <v>1600</v>
      </c>
      <c r="B1437" s="653" t="s">
        <v>6798</v>
      </c>
      <c r="C1437" s="652" t="s">
        <v>11596</v>
      </c>
      <c r="D1437" s="654" t="s">
        <v>15935</v>
      </c>
    </row>
    <row r="1438" spans="1:4">
      <c r="A1438" s="1169">
        <v>1603</v>
      </c>
      <c r="B1438" s="1170" t="s">
        <v>3325</v>
      </c>
      <c r="C1438" s="1169" t="s">
        <v>11596</v>
      </c>
      <c r="D1438" s="651" t="s">
        <v>16203</v>
      </c>
    </row>
    <row r="1439" spans="1:4">
      <c r="A1439" s="652">
        <v>1599</v>
      </c>
      <c r="B1439" s="653" t="s">
        <v>3326</v>
      </c>
      <c r="C1439" s="652" t="s">
        <v>11596</v>
      </c>
      <c r="D1439" s="654" t="s">
        <v>14080</v>
      </c>
    </row>
    <row r="1440" spans="1:4">
      <c r="A1440" s="1169">
        <v>1597</v>
      </c>
      <c r="B1440" s="1170" t="s">
        <v>3327</v>
      </c>
      <c r="C1440" s="1169" t="s">
        <v>11596</v>
      </c>
      <c r="D1440" s="651" t="s">
        <v>13197</v>
      </c>
    </row>
    <row r="1441" spans="1:4">
      <c r="A1441" s="652">
        <v>11821</v>
      </c>
      <c r="B1441" s="653" t="s">
        <v>3328</v>
      </c>
      <c r="C1441" s="652" t="s">
        <v>11596</v>
      </c>
      <c r="D1441" s="654" t="s">
        <v>12533</v>
      </c>
    </row>
    <row r="1442" spans="1:4">
      <c r="A1442" s="1169">
        <v>1562</v>
      </c>
      <c r="B1442" s="1170" t="s">
        <v>3329</v>
      </c>
      <c r="C1442" s="1169" t="s">
        <v>11596</v>
      </c>
      <c r="D1442" s="651" t="s">
        <v>15159</v>
      </c>
    </row>
    <row r="1443" spans="1:4">
      <c r="A1443" s="652">
        <v>1563</v>
      </c>
      <c r="B1443" s="653" t="s">
        <v>3330</v>
      </c>
      <c r="C1443" s="652" t="s">
        <v>11596</v>
      </c>
      <c r="D1443" s="654" t="s">
        <v>16761</v>
      </c>
    </row>
    <row r="1444" spans="1:4">
      <c r="A1444" s="1169">
        <v>11856</v>
      </c>
      <c r="B1444" s="1170" t="s">
        <v>1068</v>
      </c>
      <c r="C1444" s="1169" t="s">
        <v>11596</v>
      </c>
      <c r="D1444" s="651" t="s">
        <v>12856</v>
      </c>
    </row>
    <row r="1445" spans="1:4">
      <c r="A1445" s="652">
        <v>11857</v>
      </c>
      <c r="B1445" s="653" t="s">
        <v>1069</v>
      </c>
      <c r="C1445" s="652" t="s">
        <v>11596</v>
      </c>
      <c r="D1445" s="654" t="s">
        <v>14176</v>
      </c>
    </row>
    <row r="1446" spans="1:4">
      <c r="A1446" s="1169">
        <v>11858</v>
      </c>
      <c r="B1446" s="1170" t="s">
        <v>1070</v>
      </c>
      <c r="C1446" s="1169" t="s">
        <v>11596</v>
      </c>
      <c r="D1446" s="651" t="s">
        <v>14478</v>
      </c>
    </row>
    <row r="1447" spans="1:4">
      <c r="A1447" s="652">
        <v>1539</v>
      </c>
      <c r="B1447" s="653" t="s">
        <v>1071</v>
      </c>
      <c r="C1447" s="652" t="s">
        <v>11596</v>
      </c>
      <c r="D1447" s="654" t="s">
        <v>12987</v>
      </c>
    </row>
    <row r="1448" spans="1:4">
      <c r="A1448" s="1169">
        <v>11859</v>
      </c>
      <c r="B1448" s="1170" t="s">
        <v>1072</v>
      </c>
      <c r="C1448" s="1169" t="s">
        <v>11596</v>
      </c>
      <c r="D1448" s="651" t="s">
        <v>16762</v>
      </c>
    </row>
    <row r="1449" spans="1:4">
      <c r="A1449" s="652">
        <v>1550</v>
      </c>
      <c r="B1449" s="653" t="s">
        <v>1073</v>
      </c>
      <c r="C1449" s="652" t="s">
        <v>11596</v>
      </c>
      <c r="D1449" s="654" t="s">
        <v>12513</v>
      </c>
    </row>
    <row r="1450" spans="1:4">
      <c r="A1450" s="1169">
        <v>11854</v>
      </c>
      <c r="B1450" s="1170" t="s">
        <v>1074</v>
      </c>
      <c r="C1450" s="1169" t="s">
        <v>11596</v>
      </c>
      <c r="D1450" s="651" t="s">
        <v>14265</v>
      </c>
    </row>
    <row r="1451" spans="1:4">
      <c r="A1451" s="652">
        <v>11862</v>
      </c>
      <c r="B1451" s="653" t="s">
        <v>1075</v>
      </c>
      <c r="C1451" s="652" t="s">
        <v>11596</v>
      </c>
      <c r="D1451" s="654" t="s">
        <v>14465</v>
      </c>
    </row>
    <row r="1452" spans="1:4">
      <c r="A1452" s="1169">
        <v>11863</v>
      </c>
      <c r="B1452" s="1170" t="s">
        <v>1076</v>
      </c>
      <c r="C1452" s="1169" t="s">
        <v>11596</v>
      </c>
      <c r="D1452" s="651" t="s">
        <v>14304</v>
      </c>
    </row>
    <row r="1453" spans="1:4">
      <c r="A1453" s="652">
        <v>11855</v>
      </c>
      <c r="B1453" s="653" t="s">
        <v>1077</v>
      </c>
      <c r="C1453" s="652" t="s">
        <v>11596</v>
      </c>
      <c r="D1453" s="654" t="s">
        <v>15857</v>
      </c>
    </row>
    <row r="1454" spans="1:4">
      <c r="A1454" s="1169">
        <v>11864</v>
      </c>
      <c r="B1454" s="1170" t="s">
        <v>1078</v>
      </c>
      <c r="C1454" s="1169" t="s">
        <v>11596</v>
      </c>
      <c r="D1454" s="651" t="s">
        <v>15926</v>
      </c>
    </row>
    <row r="1455" spans="1:4" ht="30">
      <c r="A1455" s="652">
        <v>2527</v>
      </c>
      <c r="B1455" s="653" t="s">
        <v>3331</v>
      </c>
      <c r="C1455" s="652" t="s">
        <v>11596</v>
      </c>
      <c r="D1455" s="654" t="s">
        <v>13414</v>
      </c>
    </row>
    <row r="1456" spans="1:4" ht="30">
      <c r="A1456" s="1169">
        <v>2526</v>
      </c>
      <c r="B1456" s="1170" t="s">
        <v>3332</v>
      </c>
      <c r="C1456" s="1169" t="s">
        <v>11596</v>
      </c>
      <c r="D1456" s="651" t="s">
        <v>13415</v>
      </c>
    </row>
    <row r="1457" spans="1:4" ht="30">
      <c r="A1457" s="652">
        <v>2487</v>
      </c>
      <c r="B1457" s="653" t="s">
        <v>3333</v>
      </c>
      <c r="C1457" s="652" t="s">
        <v>11596</v>
      </c>
      <c r="D1457" s="654" t="s">
        <v>13416</v>
      </c>
    </row>
    <row r="1458" spans="1:4" ht="30">
      <c r="A1458" s="1169">
        <v>2483</v>
      </c>
      <c r="B1458" s="1170" t="s">
        <v>3334</v>
      </c>
      <c r="C1458" s="1169" t="s">
        <v>11596</v>
      </c>
      <c r="D1458" s="651" t="s">
        <v>13412</v>
      </c>
    </row>
    <row r="1459" spans="1:4" ht="30">
      <c r="A1459" s="652">
        <v>2528</v>
      </c>
      <c r="B1459" s="653" t="s">
        <v>3335</v>
      </c>
      <c r="C1459" s="652" t="s">
        <v>11596</v>
      </c>
      <c r="D1459" s="654" t="s">
        <v>13417</v>
      </c>
    </row>
    <row r="1460" spans="1:4" ht="30">
      <c r="A1460" s="1169">
        <v>2489</v>
      </c>
      <c r="B1460" s="1170" t="s">
        <v>3336</v>
      </c>
      <c r="C1460" s="1169" t="s">
        <v>11596</v>
      </c>
      <c r="D1460" s="651" t="s">
        <v>13079</v>
      </c>
    </row>
    <row r="1461" spans="1:4" ht="30">
      <c r="A1461" s="652">
        <v>2488</v>
      </c>
      <c r="B1461" s="653" t="s">
        <v>3337</v>
      </c>
      <c r="C1461" s="652" t="s">
        <v>11596</v>
      </c>
      <c r="D1461" s="654" t="s">
        <v>13418</v>
      </c>
    </row>
    <row r="1462" spans="1:4" ht="30">
      <c r="A1462" s="1169">
        <v>2484</v>
      </c>
      <c r="B1462" s="1170" t="s">
        <v>3338</v>
      </c>
      <c r="C1462" s="1169" t="s">
        <v>11596</v>
      </c>
      <c r="D1462" s="651" t="s">
        <v>13419</v>
      </c>
    </row>
    <row r="1463" spans="1:4" ht="30">
      <c r="A1463" s="652">
        <v>2485</v>
      </c>
      <c r="B1463" s="653" t="s">
        <v>3339</v>
      </c>
      <c r="C1463" s="652" t="s">
        <v>11596</v>
      </c>
      <c r="D1463" s="654" t="s">
        <v>13420</v>
      </c>
    </row>
    <row r="1464" spans="1:4">
      <c r="A1464" s="1169">
        <v>38005</v>
      </c>
      <c r="B1464" s="1170" t="s">
        <v>4789</v>
      </c>
      <c r="C1464" s="1169" t="s">
        <v>11596</v>
      </c>
      <c r="D1464" s="651" t="s">
        <v>13421</v>
      </c>
    </row>
    <row r="1465" spans="1:4">
      <c r="A1465" s="652">
        <v>38006</v>
      </c>
      <c r="B1465" s="653" t="s">
        <v>4790</v>
      </c>
      <c r="C1465" s="652" t="s">
        <v>11596</v>
      </c>
      <c r="D1465" s="654" t="s">
        <v>13422</v>
      </c>
    </row>
    <row r="1466" spans="1:4">
      <c r="A1466" s="1169">
        <v>38428</v>
      </c>
      <c r="B1466" s="1170" t="s">
        <v>3340</v>
      </c>
      <c r="C1466" s="1169" t="s">
        <v>11596</v>
      </c>
      <c r="D1466" s="651" t="s">
        <v>13423</v>
      </c>
    </row>
    <row r="1467" spans="1:4">
      <c r="A1467" s="652">
        <v>38007</v>
      </c>
      <c r="B1467" s="653" t="s">
        <v>4791</v>
      </c>
      <c r="C1467" s="652" t="s">
        <v>11596</v>
      </c>
      <c r="D1467" s="654" t="s">
        <v>13424</v>
      </c>
    </row>
    <row r="1468" spans="1:4">
      <c r="A1468" s="1169">
        <v>38008</v>
      </c>
      <c r="B1468" s="1170" t="s">
        <v>4792</v>
      </c>
      <c r="C1468" s="1169" t="s">
        <v>11596</v>
      </c>
      <c r="D1468" s="651" t="s">
        <v>13425</v>
      </c>
    </row>
    <row r="1469" spans="1:4">
      <c r="A1469" s="652">
        <v>38009</v>
      </c>
      <c r="B1469" s="653" t="s">
        <v>4793</v>
      </c>
      <c r="C1469" s="652" t="s">
        <v>11596</v>
      </c>
      <c r="D1469" s="654" t="s">
        <v>13426</v>
      </c>
    </row>
    <row r="1470" spans="1:4">
      <c r="A1470" s="1169">
        <v>39279</v>
      </c>
      <c r="B1470" s="1170" t="s">
        <v>16763</v>
      </c>
      <c r="C1470" s="1169" t="s">
        <v>11596</v>
      </c>
      <c r="D1470" s="651" t="s">
        <v>14013</v>
      </c>
    </row>
    <row r="1471" spans="1:4">
      <c r="A1471" s="652">
        <v>38845</v>
      </c>
      <c r="B1471" s="653" t="s">
        <v>16764</v>
      </c>
      <c r="C1471" s="652" t="s">
        <v>11596</v>
      </c>
      <c r="D1471" s="654" t="s">
        <v>15755</v>
      </c>
    </row>
    <row r="1472" spans="1:4">
      <c r="A1472" s="1169">
        <v>39280</v>
      </c>
      <c r="B1472" s="1170" t="s">
        <v>16765</v>
      </c>
      <c r="C1472" s="1169" t="s">
        <v>11596</v>
      </c>
      <c r="D1472" s="651" t="s">
        <v>12564</v>
      </c>
    </row>
    <row r="1473" spans="1:4">
      <c r="A1473" s="652">
        <v>39281</v>
      </c>
      <c r="B1473" s="653" t="s">
        <v>16766</v>
      </c>
      <c r="C1473" s="652" t="s">
        <v>11596</v>
      </c>
      <c r="D1473" s="654" t="s">
        <v>13053</v>
      </c>
    </row>
    <row r="1474" spans="1:4">
      <c r="A1474" s="1169">
        <v>38849</v>
      </c>
      <c r="B1474" s="1170" t="s">
        <v>16767</v>
      </c>
      <c r="C1474" s="1169" t="s">
        <v>11596</v>
      </c>
      <c r="D1474" s="651" t="s">
        <v>14197</v>
      </c>
    </row>
    <row r="1475" spans="1:4">
      <c r="A1475" s="652">
        <v>39282</v>
      </c>
      <c r="B1475" s="653" t="s">
        <v>16768</v>
      </c>
      <c r="C1475" s="652" t="s">
        <v>11596</v>
      </c>
      <c r="D1475" s="654" t="s">
        <v>16269</v>
      </c>
    </row>
    <row r="1476" spans="1:4">
      <c r="A1476" s="1169">
        <v>38852</v>
      </c>
      <c r="B1476" s="1170" t="s">
        <v>16769</v>
      </c>
      <c r="C1476" s="1169" t="s">
        <v>11596</v>
      </c>
      <c r="D1476" s="651" t="s">
        <v>15335</v>
      </c>
    </row>
    <row r="1477" spans="1:4">
      <c r="A1477" s="652">
        <v>38844</v>
      </c>
      <c r="B1477" s="653" t="s">
        <v>16770</v>
      </c>
      <c r="C1477" s="652" t="s">
        <v>11596</v>
      </c>
      <c r="D1477" s="654" t="s">
        <v>14252</v>
      </c>
    </row>
    <row r="1478" spans="1:4">
      <c r="A1478" s="1169">
        <v>38846</v>
      </c>
      <c r="B1478" s="1170" t="s">
        <v>16771</v>
      </c>
      <c r="C1478" s="1169" t="s">
        <v>11596</v>
      </c>
      <c r="D1478" s="651" t="s">
        <v>14057</v>
      </c>
    </row>
    <row r="1479" spans="1:4">
      <c r="A1479" s="652">
        <v>38847</v>
      </c>
      <c r="B1479" s="653" t="s">
        <v>16772</v>
      </c>
      <c r="C1479" s="652" t="s">
        <v>11596</v>
      </c>
      <c r="D1479" s="654" t="s">
        <v>13377</v>
      </c>
    </row>
    <row r="1480" spans="1:4">
      <c r="A1480" s="1169">
        <v>38850</v>
      </c>
      <c r="B1480" s="1170" t="s">
        <v>16773</v>
      </c>
      <c r="C1480" s="1169" t="s">
        <v>11596</v>
      </c>
      <c r="D1480" s="651" t="s">
        <v>14485</v>
      </c>
    </row>
    <row r="1481" spans="1:4">
      <c r="A1481" s="652">
        <v>38848</v>
      </c>
      <c r="B1481" s="653" t="s">
        <v>16774</v>
      </c>
      <c r="C1481" s="652" t="s">
        <v>11596</v>
      </c>
      <c r="D1481" s="654" t="s">
        <v>16007</v>
      </c>
    </row>
    <row r="1482" spans="1:4">
      <c r="A1482" s="1169">
        <v>38851</v>
      </c>
      <c r="B1482" s="1170" t="s">
        <v>16775</v>
      </c>
      <c r="C1482" s="1169" t="s">
        <v>11596</v>
      </c>
      <c r="D1482" s="651" t="s">
        <v>12660</v>
      </c>
    </row>
    <row r="1483" spans="1:4">
      <c r="A1483" s="652">
        <v>38860</v>
      </c>
      <c r="B1483" s="653" t="s">
        <v>16776</v>
      </c>
      <c r="C1483" s="652" t="s">
        <v>11596</v>
      </c>
      <c r="D1483" s="654" t="s">
        <v>15890</v>
      </c>
    </row>
    <row r="1484" spans="1:4">
      <c r="A1484" s="1169">
        <v>38861</v>
      </c>
      <c r="B1484" s="1170" t="s">
        <v>16777</v>
      </c>
      <c r="C1484" s="1169" t="s">
        <v>11596</v>
      </c>
      <c r="D1484" s="651" t="s">
        <v>15401</v>
      </c>
    </row>
    <row r="1485" spans="1:4">
      <c r="A1485" s="652">
        <v>38862</v>
      </c>
      <c r="B1485" s="653" t="s">
        <v>16778</v>
      </c>
      <c r="C1485" s="652" t="s">
        <v>11596</v>
      </c>
      <c r="D1485" s="654" t="s">
        <v>15713</v>
      </c>
    </row>
    <row r="1486" spans="1:4">
      <c r="A1486" s="1169">
        <v>38863</v>
      </c>
      <c r="B1486" s="1170" t="s">
        <v>16779</v>
      </c>
      <c r="C1486" s="1169" t="s">
        <v>11596</v>
      </c>
      <c r="D1486" s="651" t="s">
        <v>13887</v>
      </c>
    </row>
    <row r="1487" spans="1:4">
      <c r="A1487" s="652">
        <v>38865</v>
      </c>
      <c r="B1487" s="653" t="s">
        <v>16780</v>
      </c>
      <c r="C1487" s="652" t="s">
        <v>11596</v>
      </c>
      <c r="D1487" s="654" t="s">
        <v>15503</v>
      </c>
    </row>
    <row r="1488" spans="1:4">
      <c r="A1488" s="1169">
        <v>38864</v>
      </c>
      <c r="B1488" s="1170" t="s">
        <v>16781</v>
      </c>
      <c r="C1488" s="1169" t="s">
        <v>11596</v>
      </c>
      <c r="D1488" s="651" t="s">
        <v>12920</v>
      </c>
    </row>
    <row r="1489" spans="1:4">
      <c r="A1489" s="652">
        <v>38866</v>
      </c>
      <c r="B1489" s="653" t="s">
        <v>16782</v>
      </c>
      <c r="C1489" s="652" t="s">
        <v>11596</v>
      </c>
      <c r="D1489" s="654" t="s">
        <v>14697</v>
      </c>
    </row>
    <row r="1490" spans="1:4">
      <c r="A1490" s="1169">
        <v>38868</v>
      </c>
      <c r="B1490" s="1170" t="s">
        <v>16783</v>
      </c>
      <c r="C1490" s="1169" t="s">
        <v>11596</v>
      </c>
      <c r="D1490" s="651" t="s">
        <v>15235</v>
      </c>
    </row>
    <row r="1491" spans="1:4">
      <c r="A1491" s="652">
        <v>38853</v>
      </c>
      <c r="B1491" s="653" t="s">
        <v>16784</v>
      </c>
      <c r="C1491" s="652" t="s">
        <v>11596</v>
      </c>
      <c r="D1491" s="654" t="s">
        <v>14074</v>
      </c>
    </row>
    <row r="1492" spans="1:4">
      <c r="A1492" s="1169">
        <v>38854</v>
      </c>
      <c r="B1492" s="1170" t="s">
        <v>16785</v>
      </c>
      <c r="C1492" s="1169" t="s">
        <v>11596</v>
      </c>
      <c r="D1492" s="651" t="s">
        <v>12666</v>
      </c>
    </row>
    <row r="1493" spans="1:4">
      <c r="A1493" s="652">
        <v>38855</v>
      </c>
      <c r="B1493" s="653" t="s">
        <v>16786</v>
      </c>
      <c r="C1493" s="652" t="s">
        <v>11596</v>
      </c>
      <c r="D1493" s="654" t="s">
        <v>13262</v>
      </c>
    </row>
    <row r="1494" spans="1:4">
      <c r="A1494" s="1169">
        <v>38856</v>
      </c>
      <c r="B1494" s="1170" t="s">
        <v>16787</v>
      </c>
      <c r="C1494" s="1169" t="s">
        <v>11596</v>
      </c>
      <c r="D1494" s="651" t="s">
        <v>13413</v>
      </c>
    </row>
    <row r="1495" spans="1:4">
      <c r="A1495" s="652">
        <v>38857</v>
      </c>
      <c r="B1495" s="653" t="s">
        <v>16788</v>
      </c>
      <c r="C1495" s="652" t="s">
        <v>11596</v>
      </c>
      <c r="D1495" s="654" t="s">
        <v>15940</v>
      </c>
    </row>
    <row r="1496" spans="1:4">
      <c r="A1496" s="1169">
        <v>38858</v>
      </c>
      <c r="B1496" s="1170" t="s">
        <v>16789</v>
      </c>
      <c r="C1496" s="1169" t="s">
        <v>11596</v>
      </c>
      <c r="D1496" s="651" t="s">
        <v>15771</v>
      </c>
    </row>
    <row r="1497" spans="1:4">
      <c r="A1497" s="652">
        <v>38859</v>
      </c>
      <c r="B1497" s="653" t="s">
        <v>16790</v>
      </c>
      <c r="C1497" s="652" t="s">
        <v>11596</v>
      </c>
      <c r="D1497" s="654" t="s">
        <v>16791</v>
      </c>
    </row>
    <row r="1498" spans="1:4">
      <c r="A1498" s="1169">
        <v>1607</v>
      </c>
      <c r="B1498" s="1170" t="s">
        <v>3341</v>
      </c>
      <c r="C1498" s="1169" t="s">
        <v>11632</v>
      </c>
      <c r="D1498" s="651" t="s">
        <v>13427</v>
      </c>
    </row>
    <row r="1499" spans="1:4" ht="30">
      <c r="A1499" s="652">
        <v>11467</v>
      </c>
      <c r="B1499" s="653" t="s">
        <v>3342</v>
      </c>
      <c r="C1499" s="652" t="s">
        <v>11596</v>
      </c>
      <c r="D1499" s="654" t="s">
        <v>16792</v>
      </c>
    </row>
    <row r="1500" spans="1:4" ht="30">
      <c r="A1500" s="1169">
        <v>38169</v>
      </c>
      <c r="B1500" s="1170" t="s">
        <v>5362</v>
      </c>
      <c r="C1500" s="1169" t="s">
        <v>11632</v>
      </c>
      <c r="D1500" s="651" t="s">
        <v>14282</v>
      </c>
    </row>
    <row r="1501" spans="1:4">
      <c r="A1501" s="652">
        <v>6142</v>
      </c>
      <c r="B1501" s="653" t="s">
        <v>1079</v>
      </c>
      <c r="C1501" s="652" t="s">
        <v>11596</v>
      </c>
      <c r="D1501" s="654" t="s">
        <v>12663</v>
      </c>
    </row>
    <row r="1502" spans="1:4" ht="30">
      <c r="A1502" s="1169">
        <v>11686</v>
      </c>
      <c r="B1502" s="1170" t="s">
        <v>3343</v>
      </c>
      <c r="C1502" s="1169" t="s">
        <v>11596</v>
      </c>
      <c r="D1502" s="651" t="s">
        <v>16793</v>
      </c>
    </row>
    <row r="1503" spans="1:4">
      <c r="A1503" s="652">
        <v>37598</v>
      </c>
      <c r="B1503" s="653" t="s">
        <v>5038</v>
      </c>
      <c r="C1503" s="652" t="s">
        <v>11596</v>
      </c>
      <c r="D1503" s="654" t="s">
        <v>13429</v>
      </c>
    </row>
    <row r="1504" spans="1:4" ht="30">
      <c r="A1504" s="1169">
        <v>25398</v>
      </c>
      <c r="B1504" s="1170" t="s">
        <v>3344</v>
      </c>
      <c r="C1504" s="1169" t="s">
        <v>11596</v>
      </c>
      <c r="D1504" s="651" t="s">
        <v>16794</v>
      </c>
    </row>
    <row r="1505" spans="1:4" ht="30">
      <c r="A1505" s="652">
        <v>25399</v>
      </c>
      <c r="B1505" s="653" t="s">
        <v>3345</v>
      </c>
      <c r="C1505" s="652" t="s">
        <v>11596</v>
      </c>
      <c r="D1505" s="654" t="s">
        <v>16795</v>
      </c>
    </row>
    <row r="1506" spans="1:4" ht="30">
      <c r="A1506" s="1169">
        <v>10667</v>
      </c>
      <c r="B1506" s="1170" t="s">
        <v>6532</v>
      </c>
      <c r="C1506" s="1169" t="s">
        <v>11596</v>
      </c>
      <c r="D1506" s="651" t="s">
        <v>16796</v>
      </c>
    </row>
    <row r="1507" spans="1:4">
      <c r="A1507" s="652">
        <v>1613</v>
      </c>
      <c r="B1507" s="653" t="s">
        <v>11633</v>
      </c>
      <c r="C1507" s="652" t="s">
        <v>11596</v>
      </c>
      <c r="D1507" s="654" t="s">
        <v>13430</v>
      </c>
    </row>
    <row r="1508" spans="1:4">
      <c r="A1508" s="1169">
        <v>1626</v>
      </c>
      <c r="B1508" s="1170" t="s">
        <v>11634</v>
      </c>
      <c r="C1508" s="1169" t="s">
        <v>11596</v>
      </c>
      <c r="D1508" s="651" t="s">
        <v>13431</v>
      </c>
    </row>
    <row r="1509" spans="1:4">
      <c r="A1509" s="652">
        <v>1625</v>
      </c>
      <c r="B1509" s="653" t="s">
        <v>3346</v>
      </c>
      <c r="C1509" s="652" t="s">
        <v>11596</v>
      </c>
      <c r="D1509" s="654" t="s">
        <v>13432</v>
      </c>
    </row>
    <row r="1510" spans="1:4">
      <c r="A1510" s="1169">
        <v>1622</v>
      </c>
      <c r="B1510" s="1170" t="s">
        <v>11635</v>
      </c>
      <c r="C1510" s="1169" t="s">
        <v>11596</v>
      </c>
      <c r="D1510" s="651" t="s">
        <v>13433</v>
      </c>
    </row>
    <row r="1511" spans="1:4">
      <c r="A1511" s="652">
        <v>1620</v>
      </c>
      <c r="B1511" s="653" t="s">
        <v>3347</v>
      </c>
      <c r="C1511" s="652" t="s">
        <v>11596</v>
      </c>
      <c r="D1511" s="654" t="s">
        <v>13434</v>
      </c>
    </row>
    <row r="1512" spans="1:4">
      <c r="A1512" s="1169">
        <v>1629</v>
      </c>
      <c r="B1512" s="1170" t="s">
        <v>11636</v>
      </c>
      <c r="C1512" s="1169" t="s">
        <v>11596</v>
      </c>
      <c r="D1512" s="651" t="s">
        <v>13435</v>
      </c>
    </row>
    <row r="1513" spans="1:4">
      <c r="A1513" s="652">
        <v>1627</v>
      </c>
      <c r="B1513" s="653" t="s">
        <v>3348</v>
      </c>
      <c r="C1513" s="652" t="s">
        <v>11596</v>
      </c>
      <c r="D1513" s="654" t="s">
        <v>13436</v>
      </c>
    </row>
    <row r="1514" spans="1:4">
      <c r="A1514" s="1169">
        <v>1623</v>
      </c>
      <c r="B1514" s="1170" t="s">
        <v>3349</v>
      </c>
      <c r="C1514" s="1169" t="s">
        <v>11596</v>
      </c>
      <c r="D1514" s="651" t="s">
        <v>13437</v>
      </c>
    </row>
    <row r="1515" spans="1:4">
      <c r="A1515" s="652">
        <v>1619</v>
      </c>
      <c r="B1515" s="653" t="s">
        <v>3350</v>
      </c>
      <c r="C1515" s="652" t="s">
        <v>11596</v>
      </c>
      <c r="D1515" s="654" t="s">
        <v>13438</v>
      </c>
    </row>
    <row r="1516" spans="1:4">
      <c r="A1516" s="1169">
        <v>1630</v>
      </c>
      <c r="B1516" s="1170" t="s">
        <v>3351</v>
      </c>
      <c r="C1516" s="1169" t="s">
        <v>11596</v>
      </c>
      <c r="D1516" s="651" t="s">
        <v>13439</v>
      </c>
    </row>
    <row r="1517" spans="1:4">
      <c r="A1517" s="652">
        <v>1616</v>
      </c>
      <c r="B1517" s="653" t="s">
        <v>3352</v>
      </c>
      <c r="C1517" s="652" t="s">
        <v>11596</v>
      </c>
      <c r="D1517" s="654" t="s">
        <v>13440</v>
      </c>
    </row>
    <row r="1518" spans="1:4">
      <c r="A1518" s="1169">
        <v>1614</v>
      </c>
      <c r="B1518" s="1170" t="s">
        <v>3353</v>
      </c>
      <c r="C1518" s="1169" t="s">
        <v>11596</v>
      </c>
      <c r="D1518" s="651" t="s">
        <v>13441</v>
      </c>
    </row>
    <row r="1519" spans="1:4">
      <c r="A1519" s="652">
        <v>1617</v>
      </c>
      <c r="B1519" s="653" t="s">
        <v>3354</v>
      </c>
      <c r="C1519" s="652" t="s">
        <v>11596</v>
      </c>
      <c r="D1519" s="654" t="s">
        <v>13442</v>
      </c>
    </row>
    <row r="1520" spans="1:4">
      <c r="A1520" s="1169">
        <v>1621</v>
      </c>
      <c r="B1520" s="1170" t="s">
        <v>3355</v>
      </c>
      <c r="C1520" s="1169" t="s">
        <v>11596</v>
      </c>
      <c r="D1520" s="651" t="s">
        <v>13443</v>
      </c>
    </row>
    <row r="1521" spans="1:4">
      <c r="A1521" s="652">
        <v>1624</v>
      </c>
      <c r="B1521" s="653" t="s">
        <v>3356</v>
      </c>
      <c r="C1521" s="652" t="s">
        <v>11596</v>
      </c>
      <c r="D1521" s="654" t="s">
        <v>13444</v>
      </c>
    </row>
    <row r="1522" spans="1:4">
      <c r="A1522" s="1169">
        <v>1615</v>
      </c>
      <c r="B1522" s="1170" t="s">
        <v>3357</v>
      </c>
      <c r="C1522" s="1169" t="s">
        <v>11596</v>
      </c>
      <c r="D1522" s="651" t="s">
        <v>13445</v>
      </c>
    </row>
    <row r="1523" spans="1:4">
      <c r="A1523" s="652">
        <v>1612</v>
      </c>
      <c r="B1523" s="653" t="s">
        <v>3358</v>
      </c>
      <c r="C1523" s="652" t="s">
        <v>11596</v>
      </c>
      <c r="D1523" s="654" t="s">
        <v>13446</v>
      </c>
    </row>
    <row r="1524" spans="1:4">
      <c r="A1524" s="1169">
        <v>1618</v>
      </c>
      <c r="B1524" s="1170" t="s">
        <v>5661</v>
      </c>
      <c r="C1524" s="1169" t="s">
        <v>11596</v>
      </c>
      <c r="D1524" s="651" t="s">
        <v>13447</v>
      </c>
    </row>
    <row r="1525" spans="1:4">
      <c r="A1525" s="652">
        <v>14211</v>
      </c>
      <c r="B1525" s="653" t="s">
        <v>6799</v>
      </c>
      <c r="C1525" s="652" t="s">
        <v>11596</v>
      </c>
      <c r="D1525" s="654" t="s">
        <v>16797</v>
      </c>
    </row>
    <row r="1526" spans="1:4">
      <c r="A1526" s="1169">
        <v>40934</v>
      </c>
      <c r="B1526" s="1170" t="s">
        <v>5104</v>
      </c>
      <c r="C1526" s="1169" t="s">
        <v>11605</v>
      </c>
      <c r="D1526" s="651" t="s">
        <v>13449</v>
      </c>
    </row>
    <row r="1527" spans="1:4">
      <c r="A1527" s="652">
        <v>34500</v>
      </c>
      <c r="B1527" s="653" t="s">
        <v>5105</v>
      </c>
      <c r="C1527" s="652" t="s">
        <v>11595</v>
      </c>
      <c r="D1527" s="654" t="s">
        <v>13450</v>
      </c>
    </row>
    <row r="1528" spans="1:4">
      <c r="A1528" s="1169">
        <v>5328</v>
      </c>
      <c r="B1528" s="1170" t="s">
        <v>1080</v>
      </c>
      <c r="C1528" s="1169" t="s">
        <v>11596</v>
      </c>
      <c r="D1528" s="651" t="s">
        <v>13451</v>
      </c>
    </row>
    <row r="1529" spans="1:4">
      <c r="A1529" s="652">
        <v>38200</v>
      </c>
      <c r="B1529" s="653" t="s">
        <v>3359</v>
      </c>
      <c r="C1529" s="652" t="s">
        <v>11637</v>
      </c>
      <c r="D1529" s="654" t="s">
        <v>13452</v>
      </c>
    </row>
    <row r="1530" spans="1:4">
      <c r="A1530" s="1169">
        <v>39269</v>
      </c>
      <c r="B1530" s="1170" t="s">
        <v>5662</v>
      </c>
      <c r="C1530" s="1169" t="s">
        <v>11600</v>
      </c>
      <c r="D1530" s="651" t="s">
        <v>14270</v>
      </c>
    </row>
    <row r="1531" spans="1:4">
      <c r="A1531" s="652">
        <v>11889</v>
      </c>
      <c r="B1531" s="653" t="s">
        <v>5663</v>
      </c>
      <c r="C1531" s="652" t="s">
        <v>11600</v>
      </c>
      <c r="D1531" s="654" t="s">
        <v>15389</v>
      </c>
    </row>
    <row r="1532" spans="1:4">
      <c r="A1532" s="1169">
        <v>39270</v>
      </c>
      <c r="B1532" s="1170" t="s">
        <v>5756</v>
      </c>
      <c r="C1532" s="1169" t="s">
        <v>11600</v>
      </c>
      <c r="D1532" s="651" t="s">
        <v>12650</v>
      </c>
    </row>
    <row r="1533" spans="1:4">
      <c r="A1533" s="652">
        <v>11890</v>
      </c>
      <c r="B1533" s="653" t="s">
        <v>5664</v>
      </c>
      <c r="C1533" s="652" t="s">
        <v>11600</v>
      </c>
      <c r="D1533" s="654" t="s">
        <v>14303</v>
      </c>
    </row>
    <row r="1534" spans="1:4">
      <c r="A1534" s="1169">
        <v>11891</v>
      </c>
      <c r="B1534" s="1170" t="s">
        <v>5665</v>
      </c>
      <c r="C1534" s="1169" t="s">
        <v>11600</v>
      </c>
      <c r="D1534" s="651" t="s">
        <v>12733</v>
      </c>
    </row>
    <row r="1535" spans="1:4">
      <c r="A1535" s="652">
        <v>11892</v>
      </c>
      <c r="B1535" s="653" t="s">
        <v>5666</v>
      </c>
      <c r="C1535" s="652" t="s">
        <v>11600</v>
      </c>
      <c r="D1535" s="654" t="s">
        <v>12856</v>
      </c>
    </row>
    <row r="1536" spans="1:4">
      <c r="A1536" s="1169">
        <v>37601</v>
      </c>
      <c r="B1536" s="1170" t="s">
        <v>1081</v>
      </c>
      <c r="C1536" s="1169" t="s">
        <v>11600</v>
      </c>
      <c r="D1536" s="651" t="s">
        <v>12532</v>
      </c>
    </row>
    <row r="1537" spans="1:4">
      <c r="A1537" s="652">
        <v>1634</v>
      </c>
      <c r="B1537" s="653" t="s">
        <v>1082</v>
      </c>
      <c r="C1537" s="652" t="s">
        <v>11600</v>
      </c>
      <c r="D1537" s="654" t="s">
        <v>13456</v>
      </c>
    </row>
    <row r="1538" spans="1:4">
      <c r="A1538" s="1169">
        <v>5086</v>
      </c>
      <c r="B1538" s="1170" t="s">
        <v>5363</v>
      </c>
      <c r="C1538" s="1169" t="s">
        <v>11601</v>
      </c>
      <c r="D1538" s="651" t="s">
        <v>16194</v>
      </c>
    </row>
    <row r="1539" spans="1:4" ht="30">
      <c r="A1539" s="652">
        <v>11280</v>
      </c>
      <c r="B1539" s="653" t="s">
        <v>5757</v>
      </c>
      <c r="C1539" s="652" t="s">
        <v>11596</v>
      </c>
      <c r="D1539" s="654" t="s">
        <v>16798</v>
      </c>
    </row>
    <row r="1540" spans="1:4" ht="30">
      <c r="A1540" s="1169">
        <v>40519</v>
      </c>
      <c r="B1540" s="1170" t="s">
        <v>5364</v>
      </c>
      <c r="C1540" s="1169" t="s">
        <v>11596</v>
      </c>
      <c r="D1540" s="651" t="s">
        <v>16799</v>
      </c>
    </row>
    <row r="1541" spans="1:4">
      <c r="A1541" s="652">
        <v>39869</v>
      </c>
      <c r="B1541" s="653" t="s">
        <v>3360</v>
      </c>
      <c r="C1541" s="652" t="s">
        <v>11596</v>
      </c>
      <c r="D1541" s="654" t="s">
        <v>13457</v>
      </c>
    </row>
    <row r="1542" spans="1:4">
      <c r="A1542" s="1169">
        <v>39870</v>
      </c>
      <c r="B1542" s="1170" t="s">
        <v>3361</v>
      </c>
      <c r="C1542" s="1169" t="s">
        <v>11596</v>
      </c>
      <c r="D1542" s="651" t="s">
        <v>13458</v>
      </c>
    </row>
    <row r="1543" spans="1:4">
      <c r="A1543" s="652">
        <v>39871</v>
      </c>
      <c r="B1543" s="653" t="s">
        <v>3362</v>
      </c>
      <c r="C1543" s="652" t="s">
        <v>11596</v>
      </c>
      <c r="D1543" s="654" t="s">
        <v>13459</v>
      </c>
    </row>
    <row r="1544" spans="1:4">
      <c r="A1544" s="1169">
        <v>12722</v>
      </c>
      <c r="B1544" s="1170" t="s">
        <v>3363</v>
      </c>
      <c r="C1544" s="1169" t="s">
        <v>11596</v>
      </c>
      <c r="D1544" s="651" t="s">
        <v>13460</v>
      </c>
    </row>
    <row r="1545" spans="1:4">
      <c r="A1545" s="652">
        <v>12714</v>
      </c>
      <c r="B1545" s="653" t="s">
        <v>3364</v>
      </c>
      <c r="C1545" s="652" t="s">
        <v>11596</v>
      </c>
      <c r="D1545" s="654" t="s">
        <v>13461</v>
      </c>
    </row>
    <row r="1546" spans="1:4">
      <c r="A1546" s="1169">
        <v>12715</v>
      </c>
      <c r="B1546" s="1170" t="s">
        <v>3365</v>
      </c>
      <c r="C1546" s="1169" t="s">
        <v>11596</v>
      </c>
      <c r="D1546" s="651" t="s">
        <v>13462</v>
      </c>
    </row>
    <row r="1547" spans="1:4">
      <c r="A1547" s="652">
        <v>12716</v>
      </c>
      <c r="B1547" s="653" t="s">
        <v>3366</v>
      </c>
      <c r="C1547" s="652" t="s">
        <v>11596</v>
      </c>
      <c r="D1547" s="654" t="s">
        <v>13463</v>
      </c>
    </row>
    <row r="1548" spans="1:4">
      <c r="A1548" s="1169">
        <v>12717</v>
      </c>
      <c r="B1548" s="1170" t="s">
        <v>3367</v>
      </c>
      <c r="C1548" s="1169" t="s">
        <v>11596</v>
      </c>
      <c r="D1548" s="651" t="s">
        <v>13464</v>
      </c>
    </row>
    <row r="1549" spans="1:4">
      <c r="A1549" s="652">
        <v>12718</v>
      </c>
      <c r="B1549" s="653" t="s">
        <v>3368</v>
      </c>
      <c r="C1549" s="652" t="s">
        <v>11596</v>
      </c>
      <c r="D1549" s="654" t="s">
        <v>13465</v>
      </c>
    </row>
    <row r="1550" spans="1:4">
      <c r="A1550" s="1169">
        <v>12719</v>
      </c>
      <c r="B1550" s="1170" t="s">
        <v>3369</v>
      </c>
      <c r="C1550" s="1169" t="s">
        <v>11596</v>
      </c>
      <c r="D1550" s="651" t="s">
        <v>13466</v>
      </c>
    </row>
    <row r="1551" spans="1:4">
      <c r="A1551" s="652">
        <v>12720</v>
      </c>
      <c r="B1551" s="653" t="s">
        <v>3370</v>
      </c>
      <c r="C1551" s="652" t="s">
        <v>11596</v>
      </c>
      <c r="D1551" s="654" t="s">
        <v>13467</v>
      </c>
    </row>
    <row r="1552" spans="1:4">
      <c r="A1552" s="1169">
        <v>12721</v>
      </c>
      <c r="B1552" s="1170" t="s">
        <v>3371</v>
      </c>
      <c r="C1552" s="1169" t="s">
        <v>11596</v>
      </c>
      <c r="D1552" s="651" t="s">
        <v>13468</v>
      </c>
    </row>
    <row r="1553" spans="1:4">
      <c r="A1553" s="652">
        <v>3468</v>
      </c>
      <c r="B1553" s="653" t="s">
        <v>6533</v>
      </c>
      <c r="C1553" s="652" t="s">
        <v>11596</v>
      </c>
      <c r="D1553" s="654" t="s">
        <v>13469</v>
      </c>
    </row>
    <row r="1554" spans="1:4">
      <c r="A1554" s="1169">
        <v>3465</v>
      </c>
      <c r="B1554" s="1170" t="s">
        <v>6534</v>
      </c>
      <c r="C1554" s="1169" t="s">
        <v>11596</v>
      </c>
      <c r="D1554" s="651" t="s">
        <v>13470</v>
      </c>
    </row>
    <row r="1555" spans="1:4">
      <c r="A1555" s="652">
        <v>12403</v>
      </c>
      <c r="B1555" s="653" t="s">
        <v>6535</v>
      </c>
      <c r="C1555" s="652" t="s">
        <v>11596</v>
      </c>
      <c r="D1555" s="654" t="s">
        <v>13471</v>
      </c>
    </row>
    <row r="1556" spans="1:4">
      <c r="A1556" s="1169">
        <v>3463</v>
      </c>
      <c r="B1556" s="1170" t="s">
        <v>6536</v>
      </c>
      <c r="C1556" s="1169" t="s">
        <v>11596</v>
      </c>
      <c r="D1556" s="651" t="s">
        <v>13472</v>
      </c>
    </row>
    <row r="1557" spans="1:4">
      <c r="A1557" s="652">
        <v>3464</v>
      </c>
      <c r="B1557" s="653" t="s">
        <v>6537</v>
      </c>
      <c r="C1557" s="652" t="s">
        <v>11596</v>
      </c>
      <c r="D1557" s="654" t="s">
        <v>13472</v>
      </c>
    </row>
    <row r="1558" spans="1:4">
      <c r="A1558" s="1169">
        <v>3466</v>
      </c>
      <c r="B1558" s="1170" t="s">
        <v>6538</v>
      </c>
      <c r="C1558" s="1169" t="s">
        <v>11596</v>
      </c>
      <c r="D1558" s="651" t="s">
        <v>13473</v>
      </c>
    </row>
    <row r="1559" spans="1:4">
      <c r="A1559" s="652">
        <v>3467</v>
      </c>
      <c r="B1559" s="653" t="s">
        <v>6539</v>
      </c>
      <c r="C1559" s="652" t="s">
        <v>11596</v>
      </c>
      <c r="D1559" s="654" t="s">
        <v>13474</v>
      </c>
    </row>
    <row r="1560" spans="1:4">
      <c r="A1560" s="1169">
        <v>3462</v>
      </c>
      <c r="B1560" s="1170" t="s">
        <v>6540</v>
      </c>
      <c r="C1560" s="1169" t="s">
        <v>11596</v>
      </c>
      <c r="D1560" s="651" t="s">
        <v>13475</v>
      </c>
    </row>
    <row r="1561" spans="1:4">
      <c r="A1561" s="652">
        <v>3446</v>
      </c>
      <c r="B1561" s="653" t="s">
        <v>3372</v>
      </c>
      <c r="C1561" s="652" t="s">
        <v>11596</v>
      </c>
      <c r="D1561" s="654" t="s">
        <v>13476</v>
      </c>
    </row>
    <row r="1562" spans="1:4">
      <c r="A1562" s="1169">
        <v>3445</v>
      </c>
      <c r="B1562" s="1170" t="s">
        <v>3373</v>
      </c>
      <c r="C1562" s="1169" t="s">
        <v>11596</v>
      </c>
      <c r="D1562" s="651" t="s">
        <v>13477</v>
      </c>
    </row>
    <row r="1563" spans="1:4">
      <c r="A1563" s="652">
        <v>3441</v>
      </c>
      <c r="B1563" s="653" t="s">
        <v>3374</v>
      </c>
      <c r="C1563" s="652" t="s">
        <v>11596</v>
      </c>
      <c r="D1563" s="654" t="s">
        <v>13478</v>
      </c>
    </row>
    <row r="1564" spans="1:4">
      <c r="A1564" s="1169">
        <v>3444</v>
      </c>
      <c r="B1564" s="1170" t="s">
        <v>3375</v>
      </c>
      <c r="C1564" s="1169" t="s">
        <v>11596</v>
      </c>
      <c r="D1564" s="651" t="s">
        <v>13479</v>
      </c>
    </row>
    <row r="1565" spans="1:4">
      <c r="A1565" s="652">
        <v>12402</v>
      </c>
      <c r="B1565" s="653" t="s">
        <v>3376</v>
      </c>
      <c r="C1565" s="652" t="s">
        <v>11596</v>
      </c>
      <c r="D1565" s="654" t="s">
        <v>13480</v>
      </c>
    </row>
    <row r="1566" spans="1:4">
      <c r="A1566" s="1169">
        <v>3447</v>
      </c>
      <c r="B1566" s="1170" t="s">
        <v>3377</v>
      </c>
      <c r="C1566" s="1169" t="s">
        <v>11596</v>
      </c>
      <c r="D1566" s="651" t="s">
        <v>13481</v>
      </c>
    </row>
    <row r="1567" spans="1:4">
      <c r="A1567" s="652">
        <v>3442</v>
      </c>
      <c r="B1567" s="653" t="s">
        <v>3378</v>
      </c>
      <c r="C1567" s="652" t="s">
        <v>11596</v>
      </c>
      <c r="D1567" s="654" t="s">
        <v>13482</v>
      </c>
    </row>
    <row r="1568" spans="1:4">
      <c r="A1568" s="1169">
        <v>3448</v>
      </c>
      <c r="B1568" s="1170" t="s">
        <v>3379</v>
      </c>
      <c r="C1568" s="1169" t="s">
        <v>11596</v>
      </c>
      <c r="D1568" s="651" t="s">
        <v>13483</v>
      </c>
    </row>
    <row r="1569" spans="1:4">
      <c r="A1569" s="652">
        <v>3449</v>
      </c>
      <c r="B1569" s="653" t="s">
        <v>3380</v>
      </c>
      <c r="C1569" s="652" t="s">
        <v>11596</v>
      </c>
      <c r="D1569" s="654" t="s">
        <v>13484</v>
      </c>
    </row>
    <row r="1570" spans="1:4">
      <c r="A1570" s="1169">
        <v>37438</v>
      </c>
      <c r="B1570" s="1170" t="s">
        <v>1083</v>
      </c>
      <c r="C1570" s="1169" t="s">
        <v>11596</v>
      </c>
      <c r="D1570" s="651" t="s">
        <v>13485</v>
      </c>
    </row>
    <row r="1571" spans="1:4">
      <c r="A1571" s="652">
        <v>37439</v>
      </c>
      <c r="B1571" s="653" t="s">
        <v>1084</v>
      </c>
      <c r="C1571" s="652" t="s">
        <v>11596</v>
      </c>
      <c r="D1571" s="654" t="s">
        <v>13486</v>
      </c>
    </row>
    <row r="1572" spans="1:4">
      <c r="A1572" s="1169">
        <v>37435</v>
      </c>
      <c r="B1572" s="1170" t="s">
        <v>1085</v>
      </c>
      <c r="C1572" s="1169" t="s">
        <v>11596</v>
      </c>
      <c r="D1572" s="651" t="s">
        <v>12552</v>
      </c>
    </row>
    <row r="1573" spans="1:4">
      <c r="A1573" s="652">
        <v>37436</v>
      </c>
      <c r="B1573" s="653" t="s">
        <v>1086</v>
      </c>
      <c r="C1573" s="652" t="s">
        <v>11596</v>
      </c>
      <c r="D1573" s="654" t="s">
        <v>13487</v>
      </c>
    </row>
    <row r="1574" spans="1:4">
      <c r="A1574" s="1169">
        <v>37437</v>
      </c>
      <c r="B1574" s="1170" t="s">
        <v>1087</v>
      </c>
      <c r="C1574" s="1169" t="s">
        <v>11596</v>
      </c>
      <c r="D1574" s="651" t="s">
        <v>13488</v>
      </c>
    </row>
    <row r="1575" spans="1:4">
      <c r="A1575" s="652">
        <v>3473</v>
      </c>
      <c r="B1575" s="653" t="s">
        <v>3381</v>
      </c>
      <c r="C1575" s="652" t="s">
        <v>11596</v>
      </c>
      <c r="D1575" s="654" t="s">
        <v>13489</v>
      </c>
    </row>
    <row r="1576" spans="1:4">
      <c r="A1576" s="1169">
        <v>3474</v>
      </c>
      <c r="B1576" s="1170" t="s">
        <v>3382</v>
      </c>
      <c r="C1576" s="1169" t="s">
        <v>11596</v>
      </c>
      <c r="D1576" s="651" t="s">
        <v>13490</v>
      </c>
    </row>
    <row r="1577" spans="1:4">
      <c r="A1577" s="652">
        <v>3450</v>
      </c>
      <c r="B1577" s="653" t="s">
        <v>3383</v>
      </c>
      <c r="C1577" s="652" t="s">
        <v>11596</v>
      </c>
      <c r="D1577" s="654" t="s">
        <v>13349</v>
      </c>
    </row>
    <row r="1578" spans="1:4">
      <c r="A1578" s="1169">
        <v>3443</v>
      </c>
      <c r="B1578" s="1170" t="s">
        <v>3384</v>
      </c>
      <c r="C1578" s="1169" t="s">
        <v>11596</v>
      </c>
      <c r="D1578" s="651" t="s">
        <v>13491</v>
      </c>
    </row>
    <row r="1579" spans="1:4">
      <c r="A1579" s="652">
        <v>3453</v>
      </c>
      <c r="B1579" s="653" t="s">
        <v>3385</v>
      </c>
      <c r="C1579" s="652" t="s">
        <v>11596</v>
      </c>
      <c r="D1579" s="654" t="s">
        <v>13492</v>
      </c>
    </row>
    <row r="1580" spans="1:4">
      <c r="A1580" s="1169">
        <v>3452</v>
      </c>
      <c r="B1580" s="1170" t="s">
        <v>3386</v>
      </c>
      <c r="C1580" s="1169" t="s">
        <v>11596</v>
      </c>
      <c r="D1580" s="651" t="s">
        <v>13493</v>
      </c>
    </row>
    <row r="1581" spans="1:4">
      <c r="A1581" s="652">
        <v>3451</v>
      </c>
      <c r="B1581" s="653" t="s">
        <v>3387</v>
      </c>
      <c r="C1581" s="652" t="s">
        <v>11596</v>
      </c>
      <c r="D1581" s="654" t="s">
        <v>13494</v>
      </c>
    </row>
    <row r="1582" spans="1:4">
      <c r="A1582" s="1169">
        <v>3454</v>
      </c>
      <c r="B1582" s="1170" t="s">
        <v>3388</v>
      </c>
      <c r="C1582" s="1169" t="s">
        <v>11596</v>
      </c>
      <c r="D1582" s="651" t="s">
        <v>13495</v>
      </c>
    </row>
    <row r="1583" spans="1:4">
      <c r="A1583" s="652">
        <v>3458</v>
      </c>
      <c r="B1583" s="653" t="s">
        <v>3389</v>
      </c>
      <c r="C1583" s="652" t="s">
        <v>11596</v>
      </c>
      <c r="D1583" s="654" t="s">
        <v>13496</v>
      </c>
    </row>
    <row r="1584" spans="1:4">
      <c r="A1584" s="1169">
        <v>3457</v>
      </c>
      <c r="B1584" s="1170" t="s">
        <v>3390</v>
      </c>
      <c r="C1584" s="1169" t="s">
        <v>11596</v>
      </c>
      <c r="D1584" s="651" t="s">
        <v>13497</v>
      </c>
    </row>
    <row r="1585" spans="1:4">
      <c r="A1585" s="652">
        <v>3455</v>
      </c>
      <c r="B1585" s="653" t="s">
        <v>3391</v>
      </c>
      <c r="C1585" s="652" t="s">
        <v>11596</v>
      </c>
      <c r="D1585" s="654" t="s">
        <v>13498</v>
      </c>
    </row>
    <row r="1586" spans="1:4">
      <c r="A1586" s="1169">
        <v>3472</v>
      </c>
      <c r="B1586" s="1170" t="s">
        <v>3392</v>
      </c>
      <c r="C1586" s="1169" t="s">
        <v>11596</v>
      </c>
      <c r="D1586" s="651" t="s">
        <v>13499</v>
      </c>
    </row>
    <row r="1587" spans="1:4">
      <c r="A1587" s="652">
        <v>3470</v>
      </c>
      <c r="B1587" s="653" t="s">
        <v>3393</v>
      </c>
      <c r="C1587" s="652" t="s">
        <v>11596</v>
      </c>
      <c r="D1587" s="654" t="s">
        <v>13500</v>
      </c>
    </row>
    <row r="1588" spans="1:4">
      <c r="A1588" s="1169">
        <v>3471</v>
      </c>
      <c r="B1588" s="1170" t="s">
        <v>3394</v>
      </c>
      <c r="C1588" s="1169" t="s">
        <v>11596</v>
      </c>
      <c r="D1588" s="651" t="s">
        <v>13501</v>
      </c>
    </row>
    <row r="1589" spans="1:4">
      <c r="A1589" s="652">
        <v>3456</v>
      </c>
      <c r="B1589" s="653" t="s">
        <v>3395</v>
      </c>
      <c r="C1589" s="652" t="s">
        <v>11596</v>
      </c>
      <c r="D1589" s="654" t="s">
        <v>13502</v>
      </c>
    </row>
    <row r="1590" spans="1:4">
      <c r="A1590" s="1169">
        <v>3459</v>
      </c>
      <c r="B1590" s="1170" t="s">
        <v>3396</v>
      </c>
      <c r="C1590" s="1169" t="s">
        <v>11596</v>
      </c>
      <c r="D1590" s="651" t="s">
        <v>13503</v>
      </c>
    </row>
    <row r="1591" spans="1:4">
      <c r="A1591" s="652">
        <v>3469</v>
      </c>
      <c r="B1591" s="653" t="s">
        <v>3397</v>
      </c>
      <c r="C1591" s="652" t="s">
        <v>11596</v>
      </c>
      <c r="D1591" s="654" t="s">
        <v>13504</v>
      </c>
    </row>
    <row r="1592" spans="1:4">
      <c r="A1592" s="1169">
        <v>3460</v>
      </c>
      <c r="B1592" s="1170" t="s">
        <v>3398</v>
      </c>
      <c r="C1592" s="1169" t="s">
        <v>11596</v>
      </c>
      <c r="D1592" s="651" t="s">
        <v>13505</v>
      </c>
    </row>
    <row r="1593" spans="1:4">
      <c r="A1593" s="652">
        <v>3461</v>
      </c>
      <c r="B1593" s="653" t="s">
        <v>3399</v>
      </c>
      <c r="C1593" s="652" t="s">
        <v>11596</v>
      </c>
      <c r="D1593" s="654" t="s">
        <v>13506</v>
      </c>
    </row>
    <row r="1594" spans="1:4">
      <c r="A1594" s="1169">
        <v>37433</v>
      </c>
      <c r="B1594" s="1170" t="s">
        <v>1088</v>
      </c>
      <c r="C1594" s="1169" t="s">
        <v>11596</v>
      </c>
      <c r="D1594" s="651" t="s">
        <v>13485</v>
      </c>
    </row>
    <row r="1595" spans="1:4">
      <c r="A1595" s="652">
        <v>37430</v>
      </c>
      <c r="B1595" s="653" t="s">
        <v>1089</v>
      </c>
      <c r="C1595" s="652" t="s">
        <v>11596</v>
      </c>
      <c r="D1595" s="654" t="s">
        <v>13507</v>
      </c>
    </row>
    <row r="1596" spans="1:4">
      <c r="A1596" s="1169">
        <v>37434</v>
      </c>
      <c r="B1596" s="1170" t="s">
        <v>1090</v>
      </c>
      <c r="C1596" s="1169" t="s">
        <v>11596</v>
      </c>
      <c r="D1596" s="651" t="s">
        <v>13508</v>
      </c>
    </row>
    <row r="1597" spans="1:4">
      <c r="A1597" s="652">
        <v>37431</v>
      </c>
      <c r="B1597" s="653" t="s">
        <v>1091</v>
      </c>
      <c r="C1597" s="652" t="s">
        <v>11596</v>
      </c>
      <c r="D1597" s="654" t="s">
        <v>13071</v>
      </c>
    </row>
    <row r="1598" spans="1:4">
      <c r="A1598" s="1169">
        <v>37432</v>
      </c>
      <c r="B1598" s="1170" t="s">
        <v>1092</v>
      </c>
      <c r="C1598" s="1169" t="s">
        <v>11596</v>
      </c>
      <c r="D1598" s="651" t="s">
        <v>13509</v>
      </c>
    </row>
    <row r="1599" spans="1:4" ht="30">
      <c r="A1599" s="652">
        <v>37413</v>
      </c>
      <c r="B1599" s="653" t="s">
        <v>1093</v>
      </c>
      <c r="C1599" s="652" t="s">
        <v>11596</v>
      </c>
      <c r="D1599" s="654" t="s">
        <v>13510</v>
      </c>
    </row>
    <row r="1600" spans="1:4" ht="30">
      <c r="A1600" s="1169">
        <v>37414</v>
      </c>
      <c r="B1600" s="1170" t="s">
        <v>1094</v>
      </c>
      <c r="C1600" s="1169" t="s">
        <v>11596</v>
      </c>
      <c r="D1600" s="651" t="s">
        <v>13103</v>
      </c>
    </row>
    <row r="1601" spans="1:4" ht="30">
      <c r="A1601" s="652">
        <v>37415</v>
      </c>
      <c r="B1601" s="653" t="s">
        <v>1095</v>
      </c>
      <c r="C1601" s="652" t="s">
        <v>11596</v>
      </c>
      <c r="D1601" s="654" t="s">
        <v>13511</v>
      </c>
    </row>
    <row r="1602" spans="1:4">
      <c r="A1602" s="1169">
        <v>37416</v>
      </c>
      <c r="B1602" s="1170" t="s">
        <v>3400</v>
      </c>
      <c r="C1602" s="1169" t="s">
        <v>11596</v>
      </c>
      <c r="D1602" s="651" t="s">
        <v>12880</v>
      </c>
    </row>
    <row r="1603" spans="1:4">
      <c r="A1603" s="652">
        <v>37417</v>
      </c>
      <c r="B1603" s="653" t="s">
        <v>3401</v>
      </c>
      <c r="C1603" s="652" t="s">
        <v>11596</v>
      </c>
      <c r="D1603" s="654" t="s">
        <v>12542</v>
      </c>
    </row>
    <row r="1604" spans="1:4">
      <c r="A1604" s="1169">
        <v>3112</v>
      </c>
      <c r="B1604" s="1170" t="s">
        <v>5365</v>
      </c>
      <c r="C1604" s="1169" t="s">
        <v>11632</v>
      </c>
      <c r="D1604" s="651" t="s">
        <v>16800</v>
      </c>
    </row>
    <row r="1605" spans="1:4">
      <c r="A1605" s="652">
        <v>3113</v>
      </c>
      <c r="B1605" s="653" t="s">
        <v>5366</v>
      </c>
      <c r="C1605" s="652" t="s">
        <v>11632</v>
      </c>
      <c r="D1605" s="654" t="s">
        <v>15537</v>
      </c>
    </row>
    <row r="1606" spans="1:4" ht="30">
      <c r="A1606" s="1169">
        <v>3114</v>
      </c>
      <c r="B1606" s="1170" t="s">
        <v>5367</v>
      </c>
      <c r="C1606" s="1169" t="s">
        <v>11596</v>
      </c>
      <c r="D1606" s="651" t="s">
        <v>16801</v>
      </c>
    </row>
    <row r="1607" spans="1:4">
      <c r="A1607" s="652">
        <v>34519</v>
      </c>
      <c r="B1607" s="653" t="s">
        <v>3402</v>
      </c>
      <c r="C1607" s="652" t="s">
        <v>11596</v>
      </c>
      <c r="D1607" s="654" t="s">
        <v>13513</v>
      </c>
    </row>
    <row r="1608" spans="1:4">
      <c r="A1608" s="1169">
        <v>10510</v>
      </c>
      <c r="B1608" s="1170" t="s">
        <v>5368</v>
      </c>
      <c r="C1608" s="1169" t="s">
        <v>11596</v>
      </c>
      <c r="D1608" s="651" t="s">
        <v>16802</v>
      </c>
    </row>
    <row r="1609" spans="1:4">
      <c r="A1609" s="652">
        <v>1649</v>
      </c>
      <c r="B1609" s="653" t="s">
        <v>3403</v>
      </c>
      <c r="C1609" s="652" t="s">
        <v>11596</v>
      </c>
      <c r="D1609" s="654" t="s">
        <v>13514</v>
      </c>
    </row>
    <row r="1610" spans="1:4">
      <c r="A1610" s="1169">
        <v>1653</v>
      </c>
      <c r="B1610" s="1170" t="s">
        <v>3404</v>
      </c>
      <c r="C1610" s="1169" t="s">
        <v>11596</v>
      </c>
      <c r="D1610" s="651" t="s">
        <v>13515</v>
      </c>
    </row>
    <row r="1611" spans="1:4">
      <c r="A1611" s="652">
        <v>1647</v>
      </c>
      <c r="B1611" s="653" t="s">
        <v>3405</v>
      </c>
      <c r="C1611" s="652" t="s">
        <v>11596</v>
      </c>
      <c r="D1611" s="654" t="s">
        <v>13516</v>
      </c>
    </row>
    <row r="1612" spans="1:4">
      <c r="A1612" s="1169">
        <v>1648</v>
      </c>
      <c r="B1612" s="1170" t="s">
        <v>3406</v>
      </c>
      <c r="C1612" s="1169" t="s">
        <v>11596</v>
      </c>
      <c r="D1612" s="651" t="s">
        <v>13517</v>
      </c>
    </row>
    <row r="1613" spans="1:4">
      <c r="A1613" s="652">
        <v>1651</v>
      </c>
      <c r="B1613" s="653" t="s">
        <v>3407</v>
      </c>
      <c r="C1613" s="652" t="s">
        <v>11596</v>
      </c>
      <c r="D1613" s="654" t="s">
        <v>13518</v>
      </c>
    </row>
    <row r="1614" spans="1:4">
      <c r="A1614" s="1169">
        <v>1650</v>
      </c>
      <c r="B1614" s="1170" t="s">
        <v>3408</v>
      </c>
      <c r="C1614" s="1169" t="s">
        <v>11596</v>
      </c>
      <c r="D1614" s="651" t="s">
        <v>13519</v>
      </c>
    </row>
    <row r="1615" spans="1:4">
      <c r="A1615" s="652">
        <v>1654</v>
      </c>
      <c r="B1615" s="653" t="s">
        <v>3409</v>
      </c>
      <c r="C1615" s="652" t="s">
        <v>11596</v>
      </c>
      <c r="D1615" s="654" t="s">
        <v>13520</v>
      </c>
    </row>
    <row r="1616" spans="1:4">
      <c r="A1616" s="1169">
        <v>1652</v>
      </c>
      <c r="B1616" s="1170" t="s">
        <v>3410</v>
      </c>
      <c r="C1616" s="1169" t="s">
        <v>11596</v>
      </c>
      <c r="D1616" s="651" t="s">
        <v>13521</v>
      </c>
    </row>
    <row r="1617" spans="1:4">
      <c r="A1617" s="652">
        <v>1727</v>
      </c>
      <c r="B1617" s="653" t="s">
        <v>3411</v>
      </c>
      <c r="C1617" s="652" t="s">
        <v>11596</v>
      </c>
      <c r="D1617" s="654" t="s">
        <v>16178</v>
      </c>
    </row>
    <row r="1618" spans="1:4">
      <c r="A1618" s="1169">
        <v>12920</v>
      </c>
      <c r="B1618" s="1170" t="s">
        <v>1096</v>
      </c>
      <c r="C1618" s="1169" t="s">
        <v>11596</v>
      </c>
      <c r="D1618" s="651" t="s">
        <v>16803</v>
      </c>
    </row>
    <row r="1619" spans="1:4">
      <c r="A1619" s="652">
        <v>1725</v>
      </c>
      <c r="B1619" s="653" t="s">
        <v>1097</v>
      </c>
      <c r="C1619" s="652" t="s">
        <v>11596</v>
      </c>
      <c r="D1619" s="654" t="s">
        <v>14084</v>
      </c>
    </row>
    <row r="1620" spans="1:4">
      <c r="A1620" s="1169">
        <v>12943</v>
      </c>
      <c r="B1620" s="1170" t="s">
        <v>1098</v>
      </c>
      <c r="C1620" s="1169" t="s">
        <v>11596</v>
      </c>
      <c r="D1620" s="651" t="s">
        <v>16804</v>
      </c>
    </row>
    <row r="1621" spans="1:4">
      <c r="A1621" s="652">
        <v>1747</v>
      </c>
      <c r="B1621" s="653" t="s">
        <v>3412</v>
      </c>
      <c r="C1621" s="652" t="s">
        <v>11596</v>
      </c>
      <c r="D1621" s="654" t="s">
        <v>13524</v>
      </c>
    </row>
    <row r="1622" spans="1:4">
      <c r="A1622" s="1169">
        <v>1744</v>
      </c>
      <c r="B1622" s="1170" t="s">
        <v>3413</v>
      </c>
      <c r="C1622" s="1169" t="s">
        <v>11596</v>
      </c>
      <c r="D1622" s="651" t="s">
        <v>13525</v>
      </c>
    </row>
    <row r="1623" spans="1:4">
      <c r="A1623" s="652">
        <v>1743</v>
      </c>
      <c r="B1623" s="653" t="s">
        <v>3414</v>
      </c>
      <c r="C1623" s="652" t="s">
        <v>11596</v>
      </c>
      <c r="D1623" s="654" t="s">
        <v>13526</v>
      </c>
    </row>
    <row r="1624" spans="1:4">
      <c r="A1624" s="1169">
        <v>7241</v>
      </c>
      <c r="B1624" s="1170" t="s">
        <v>3415</v>
      </c>
      <c r="C1624" s="1169" t="s">
        <v>11599</v>
      </c>
      <c r="D1624" s="651" t="s">
        <v>15831</v>
      </c>
    </row>
    <row r="1625" spans="1:4" ht="30">
      <c r="A1625" s="652">
        <v>39640</v>
      </c>
      <c r="B1625" s="653" t="s">
        <v>3416</v>
      </c>
      <c r="C1625" s="652" t="s">
        <v>11596</v>
      </c>
      <c r="D1625" s="654" t="s">
        <v>12635</v>
      </c>
    </row>
    <row r="1626" spans="1:4" ht="30">
      <c r="A1626" s="1169">
        <v>11013</v>
      </c>
      <c r="B1626" s="1170" t="s">
        <v>6541</v>
      </c>
      <c r="C1626" s="1169" t="s">
        <v>11596</v>
      </c>
      <c r="D1626" s="651" t="s">
        <v>13528</v>
      </c>
    </row>
    <row r="1627" spans="1:4" ht="30">
      <c r="A1627" s="652">
        <v>11017</v>
      </c>
      <c r="B1627" s="653" t="s">
        <v>5758</v>
      </c>
      <c r="C1627" s="652" t="s">
        <v>11596</v>
      </c>
      <c r="D1627" s="654" t="s">
        <v>13529</v>
      </c>
    </row>
    <row r="1628" spans="1:4" ht="30">
      <c r="A1628" s="1169">
        <v>20236</v>
      </c>
      <c r="B1628" s="1170" t="s">
        <v>5759</v>
      </c>
      <c r="C1628" s="1169" t="s">
        <v>11596</v>
      </c>
      <c r="D1628" s="651" t="s">
        <v>13448</v>
      </c>
    </row>
    <row r="1629" spans="1:4">
      <c r="A1629" s="652">
        <v>7215</v>
      </c>
      <c r="B1629" s="653" t="s">
        <v>5760</v>
      </c>
      <c r="C1629" s="652" t="s">
        <v>11596</v>
      </c>
      <c r="D1629" s="654" t="s">
        <v>13530</v>
      </c>
    </row>
    <row r="1630" spans="1:4">
      <c r="A1630" s="1169">
        <v>7216</v>
      </c>
      <c r="B1630" s="1170" t="s">
        <v>5761</v>
      </c>
      <c r="C1630" s="1169" t="s">
        <v>11596</v>
      </c>
      <c r="D1630" s="651" t="s">
        <v>13531</v>
      </c>
    </row>
    <row r="1631" spans="1:4">
      <c r="A1631" s="652">
        <v>20235</v>
      </c>
      <c r="B1631" s="653" t="s">
        <v>3417</v>
      </c>
      <c r="C1631" s="652" t="s">
        <v>11596</v>
      </c>
      <c r="D1631" s="654" t="s">
        <v>13532</v>
      </c>
    </row>
    <row r="1632" spans="1:4">
      <c r="A1632" s="1169">
        <v>7181</v>
      </c>
      <c r="B1632" s="1170" t="s">
        <v>3418</v>
      </c>
      <c r="C1632" s="1169" t="s">
        <v>11596</v>
      </c>
      <c r="D1632" s="651" t="s">
        <v>13533</v>
      </c>
    </row>
    <row r="1633" spans="1:4">
      <c r="A1633" s="652">
        <v>40866</v>
      </c>
      <c r="B1633" s="653" t="s">
        <v>5039</v>
      </c>
      <c r="C1633" s="652" t="s">
        <v>11596</v>
      </c>
      <c r="D1633" s="654" t="s">
        <v>13156</v>
      </c>
    </row>
    <row r="1634" spans="1:4">
      <c r="A1634" s="1169">
        <v>7214</v>
      </c>
      <c r="B1634" s="1170" t="s">
        <v>3419</v>
      </c>
      <c r="C1634" s="1169" t="s">
        <v>11596</v>
      </c>
      <c r="D1634" s="651" t="s">
        <v>13535</v>
      </c>
    </row>
    <row r="1635" spans="1:4" ht="30">
      <c r="A1635" s="652">
        <v>7219</v>
      </c>
      <c r="B1635" s="653" t="s">
        <v>5762</v>
      </c>
      <c r="C1635" s="652" t="s">
        <v>11596</v>
      </c>
      <c r="D1635" s="654" t="s">
        <v>13536</v>
      </c>
    </row>
    <row r="1636" spans="1:4">
      <c r="A1636" s="1169">
        <v>37972</v>
      </c>
      <c r="B1636" s="1170" t="s">
        <v>4794</v>
      </c>
      <c r="C1636" s="1169" t="s">
        <v>11596</v>
      </c>
      <c r="D1636" s="651" t="s">
        <v>13537</v>
      </c>
    </row>
    <row r="1637" spans="1:4">
      <c r="A1637" s="652">
        <v>37973</v>
      </c>
      <c r="B1637" s="653" t="s">
        <v>4795</v>
      </c>
      <c r="C1637" s="652" t="s">
        <v>11596</v>
      </c>
      <c r="D1637" s="654" t="s">
        <v>13538</v>
      </c>
    </row>
    <row r="1638" spans="1:4">
      <c r="A1638" s="1169">
        <v>37971</v>
      </c>
      <c r="B1638" s="1170" t="s">
        <v>4796</v>
      </c>
      <c r="C1638" s="1169" t="s">
        <v>11596</v>
      </c>
      <c r="D1638" s="651" t="s">
        <v>12527</v>
      </c>
    </row>
    <row r="1639" spans="1:4">
      <c r="A1639" s="652">
        <v>20094</v>
      </c>
      <c r="B1639" s="653" t="s">
        <v>1099</v>
      </c>
      <c r="C1639" s="652" t="s">
        <v>11596</v>
      </c>
      <c r="D1639" s="654" t="s">
        <v>13539</v>
      </c>
    </row>
    <row r="1640" spans="1:4">
      <c r="A1640" s="1169">
        <v>20095</v>
      </c>
      <c r="B1640" s="1170" t="s">
        <v>1100</v>
      </c>
      <c r="C1640" s="1169" t="s">
        <v>11596</v>
      </c>
      <c r="D1640" s="651" t="s">
        <v>13540</v>
      </c>
    </row>
    <row r="1641" spans="1:4">
      <c r="A1641" s="652">
        <v>1954</v>
      </c>
      <c r="B1641" s="653" t="s">
        <v>1101</v>
      </c>
      <c r="C1641" s="652" t="s">
        <v>11596</v>
      </c>
      <c r="D1641" s="654" t="s">
        <v>13541</v>
      </c>
    </row>
    <row r="1642" spans="1:4">
      <c r="A1642" s="1169">
        <v>1926</v>
      </c>
      <c r="B1642" s="1170" t="s">
        <v>1102</v>
      </c>
      <c r="C1642" s="1169" t="s">
        <v>11596</v>
      </c>
      <c r="D1642" s="651" t="s">
        <v>13542</v>
      </c>
    </row>
    <row r="1643" spans="1:4">
      <c r="A1643" s="652">
        <v>1927</v>
      </c>
      <c r="B1643" s="653" t="s">
        <v>1103</v>
      </c>
      <c r="C1643" s="652" t="s">
        <v>11596</v>
      </c>
      <c r="D1643" s="654" t="s">
        <v>12483</v>
      </c>
    </row>
    <row r="1644" spans="1:4">
      <c r="A1644" s="1169">
        <v>1923</v>
      </c>
      <c r="B1644" s="1170" t="s">
        <v>1104</v>
      </c>
      <c r="C1644" s="1169" t="s">
        <v>11596</v>
      </c>
      <c r="D1644" s="651" t="s">
        <v>13543</v>
      </c>
    </row>
    <row r="1645" spans="1:4">
      <c r="A1645" s="652">
        <v>1929</v>
      </c>
      <c r="B1645" s="653" t="s">
        <v>1105</v>
      </c>
      <c r="C1645" s="652" t="s">
        <v>11596</v>
      </c>
      <c r="D1645" s="654" t="s">
        <v>13544</v>
      </c>
    </row>
    <row r="1646" spans="1:4">
      <c r="A1646" s="1169">
        <v>1930</v>
      </c>
      <c r="B1646" s="1170" t="s">
        <v>1106</v>
      </c>
      <c r="C1646" s="1169" t="s">
        <v>11596</v>
      </c>
      <c r="D1646" s="651" t="s">
        <v>13545</v>
      </c>
    </row>
    <row r="1647" spans="1:4">
      <c r="A1647" s="652">
        <v>1924</v>
      </c>
      <c r="B1647" s="653" t="s">
        <v>1107</v>
      </c>
      <c r="C1647" s="652" t="s">
        <v>11596</v>
      </c>
      <c r="D1647" s="654" t="s">
        <v>13516</v>
      </c>
    </row>
    <row r="1648" spans="1:4">
      <c r="A1648" s="1169">
        <v>1922</v>
      </c>
      <c r="B1648" s="1170" t="s">
        <v>1108</v>
      </c>
      <c r="C1648" s="1169" t="s">
        <v>11596</v>
      </c>
      <c r="D1648" s="651" t="s">
        <v>13546</v>
      </c>
    </row>
    <row r="1649" spans="1:4">
      <c r="A1649" s="652">
        <v>1953</v>
      </c>
      <c r="B1649" s="653" t="s">
        <v>1109</v>
      </c>
      <c r="C1649" s="652" t="s">
        <v>11596</v>
      </c>
      <c r="D1649" s="654" t="s">
        <v>12771</v>
      </c>
    </row>
    <row r="1650" spans="1:4">
      <c r="A1650" s="1169">
        <v>1962</v>
      </c>
      <c r="B1650" s="1170" t="s">
        <v>1110</v>
      </c>
      <c r="C1650" s="1169" t="s">
        <v>11596</v>
      </c>
      <c r="D1650" s="651" t="s">
        <v>13547</v>
      </c>
    </row>
    <row r="1651" spans="1:4">
      <c r="A1651" s="652">
        <v>1955</v>
      </c>
      <c r="B1651" s="653" t="s">
        <v>1111</v>
      </c>
      <c r="C1651" s="652" t="s">
        <v>11596</v>
      </c>
      <c r="D1651" s="654" t="s">
        <v>13548</v>
      </c>
    </row>
    <row r="1652" spans="1:4">
      <c r="A1652" s="1169">
        <v>1956</v>
      </c>
      <c r="B1652" s="1170" t="s">
        <v>1112</v>
      </c>
      <c r="C1652" s="1169" t="s">
        <v>11596</v>
      </c>
      <c r="D1652" s="651" t="s">
        <v>13549</v>
      </c>
    </row>
    <row r="1653" spans="1:4">
      <c r="A1653" s="652">
        <v>1957</v>
      </c>
      <c r="B1653" s="653" t="s">
        <v>1113</v>
      </c>
      <c r="C1653" s="652" t="s">
        <v>11596</v>
      </c>
      <c r="D1653" s="654" t="s">
        <v>13550</v>
      </c>
    </row>
    <row r="1654" spans="1:4">
      <c r="A1654" s="1169">
        <v>1958</v>
      </c>
      <c r="B1654" s="1170" t="s">
        <v>1114</v>
      </c>
      <c r="C1654" s="1169" t="s">
        <v>11596</v>
      </c>
      <c r="D1654" s="651" t="s">
        <v>13551</v>
      </c>
    </row>
    <row r="1655" spans="1:4">
      <c r="A1655" s="652">
        <v>1959</v>
      </c>
      <c r="B1655" s="653" t="s">
        <v>1115</v>
      </c>
      <c r="C1655" s="652" t="s">
        <v>11596</v>
      </c>
      <c r="D1655" s="654" t="s">
        <v>13552</v>
      </c>
    </row>
    <row r="1656" spans="1:4">
      <c r="A1656" s="1169">
        <v>1925</v>
      </c>
      <c r="B1656" s="1170" t="s">
        <v>1116</v>
      </c>
      <c r="C1656" s="1169" t="s">
        <v>11596</v>
      </c>
      <c r="D1656" s="651" t="s">
        <v>13553</v>
      </c>
    </row>
    <row r="1657" spans="1:4">
      <c r="A1657" s="652">
        <v>1960</v>
      </c>
      <c r="B1657" s="653" t="s">
        <v>1117</v>
      </c>
      <c r="C1657" s="652" t="s">
        <v>11596</v>
      </c>
      <c r="D1657" s="654" t="s">
        <v>13554</v>
      </c>
    </row>
    <row r="1658" spans="1:4">
      <c r="A1658" s="1169">
        <v>1961</v>
      </c>
      <c r="B1658" s="1170" t="s">
        <v>1118</v>
      </c>
      <c r="C1658" s="1169" t="s">
        <v>11596</v>
      </c>
      <c r="D1658" s="651" t="s">
        <v>13555</v>
      </c>
    </row>
    <row r="1659" spans="1:4">
      <c r="A1659" s="652">
        <v>38426</v>
      </c>
      <c r="B1659" s="653" t="s">
        <v>4797</v>
      </c>
      <c r="C1659" s="652" t="s">
        <v>11596</v>
      </c>
      <c r="D1659" s="654" t="s">
        <v>13556</v>
      </c>
    </row>
    <row r="1660" spans="1:4">
      <c r="A1660" s="1169">
        <v>38427</v>
      </c>
      <c r="B1660" s="1170" t="s">
        <v>4798</v>
      </c>
      <c r="C1660" s="1169" t="s">
        <v>11596</v>
      </c>
      <c r="D1660" s="651" t="s">
        <v>13557</v>
      </c>
    </row>
    <row r="1661" spans="1:4">
      <c r="A1661" s="652">
        <v>38425</v>
      </c>
      <c r="B1661" s="653" t="s">
        <v>4799</v>
      </c>
      <c r="C1661" s="652" t="s">
        <v>11596</v>
      </c>
      <c r="D1661" s="654" t="s">
        <v>13558</v>
      </c>
    </row>
    <row r="1662" spans="1:4">
      <c r="A1662" s="1169">
        <v>38423</v>
      </c>
      <c r="B1662" s="1170" t="s">
        <v>4800</v>
      </c>
      <c r="C1662" s="1169" t="s">
        <v>11596</v>
      </c>
      <c r="D1662" s="651" t="s">
        <v>13559</v>
      </c>
    </row>
    <row r="1663" spans="1:4">
      <c r="A1663" s="652">
        <v>38424</v>
      </c>
      <c r="B1663" s="653" t="s">
        <v>4801</v>
      </c>
      <c r="C1663" s="652" t="s">
        <v>11596</v>
      </c>
      <c r="D1663" s="654" t="s">
        <v>13560</v>
      </c>
    </row>
    <row r="1664" spans="1:4">
      <c r="A1664" s="1169">
        <v>38421</v>
      </c>
      <c r="B1664" s="1170" t="s">
        <v>4802</v>
      </c>
      <c r="C1664" s="1169" t="s">
        <v>11596</v>
      </c>
      <c r="D1664" s="651" t="s">
        <v>13561</v>
      </c>
    </row>
    <row r="1665" spans="1:4">
      <c r="A1665" s="652">
        <v>38422</v>
      </c>
      <c r="B1665" s="653" t="s">
        <v>4803</v>
      </c>
      <c r="C1665" s="652" t="s">
        <v>11596</v>
      </c>
      <c r="D1665" s="654" t="s">
        <v>13562</v>
      </c>
    </row>
    <row r="1666" spans="1:4">
      <c r="A1666" s="1169">
        <v>39866</v>
      </c>
      <c r="B1666" s="1170" t="s">
        <v>3420</v>
      </c>
      <c r="C1666" s="1169" t="s">
        <v>11596</v>
      </c>
      <c r="D1666" s="651" t="s">
        <v>13563</v>
      </c>
    </row>
    <row r="1667" spans="1:4">
      <c r="A1667" s="652">
        <v>39867</v>
      </c>
      <c r="B1667" s="653" t="s">
        <v>6993</v>
      </c>
      <c r="C1667" s="652" t="s">
        <v>11596</v>
      </c>
      <c r="D1667" s="654" t="s">
        <v>13564</v>
      </c>
    </row>
    <row r="1668" spans="1:4">
      <c r="A1668" s="1169">
        <v>39868</v>
      </c>
      <c r="B1668" s="1170" t="s">
        <v>3421</v>
      </c>
      <c r="C1668" s="1169" t="s">
        <v>11596</v>
      </c>
      <c r="D1668" s="651" t="s">
        <v>13565</v>
      </c>
    </row>
    <row r="1669" spans="1:4">
      <c r="A1669" s="652">
        <v>37999</v>
      </c>
      <c r="B1669" s="653" t="s">
        <v>4804</v>
      </c>
      <c r="C1669" s="652" t="s">
        <v>11596</v>
      </c>
      <c r="D1669" s="654" t="s">
        <v>13566</v>
      </c>
    </row>
    <row r="1670" spans="1:4">
      <c r="A1670" s="1169">
        <v>38000</v>
      </c>
      <c r="B1670" s="1170" t="s">
        <v>4805</v>
      </c>
      <c r="C1670" s="1169" t="s">
        <v>11596</v>
      </c>
      <c r="D1670" s="651" t="s">
        <v>13458</v>
      </c>
    </row>
    <row r="1671" spans="1:4">
      <c r="A1671" s="652">
        <v>38129</v>
      </c>
      <c r="B1671" s="653" t="s">
        <v>3422</v>
      </c>
      <c r="C1671" s="652" t="s">
        <v>11596</v>
      </c>
      <c r="D1671" s="654" t="s">
        <v>12656</v>
      </c>
    </row>
    <row r="1672" spans="1:4">
      <c r="A1672" s="1169">
        <v>38025</v>
      </c>
      <c r="B1672" s="1170" t="s">
        <v>3423</v>
      </c>
      <c r="C1672" s="1169" t="s">
        <v>11596</v>
      </c>
      <c r="D1672" s="651" t="s">
        <v>14776</v>
      </c>
    </row>
    <row r="1673" spans="1:4">
      <c r="A1673" s="652">
        <v>38026</v>
      </c>
      <c r="B1673" s="653" t="s">
        <v>3424</v>
      </c>
      <c r="C1673" s="652" t="s">
        <v>11596</v>
      </c>
      <c r="D1673" s="654" t="s">
        <v>13027</v>
      </c>
    </row>
    <row r="1674" spans="1:4">
      <c r="A1674" s="1169">
        <v>1858</v>
      </c>
      <c r="B1674" s="1170" t="s">
        <v>11638</v>
      </c>
      <c r="C1674" s="1169" t="s">
        <v>11596</v>
      </c>
      <c r="D1674" s="651" t="s">
        <v>13569</v>
      </c>
    </row>
    <row r="1675" spans="1:4">
      <c r="A1675" s="652">
        <v>1844</v>
      </c>
      <c r="B1675" s="653" t="s">
        <v>11639</v>
      </c>
      <c r="C1675" s="652" t="s">
        <v>11596</v>
      </c>
      <c r="D1675" s="654" t="s">
        <v>13570</v>
      </c>
    </row>
    <row r="1676" spans="1:4">
      <c r="A1676" s="1169">
        <v>1837</v>
      </c>
      <c r="B1676" s="1170" t="s">
        <v>11640</v>
      </c>
      <c r="C1676" s="1169" t="s">
        <v>11596</v>
      </c>
      <c r="D1676" s="651" t="s">
        <v>13571</v>
      </c>
    </row>
    <row r="1677" spans="1:4">
      <c r="A1677" s="652">
        <v>1860</v>
      </c>
      <c r="B1677" s="653" t="s">
        <v>11641</v>
      </c>
      <c r="C1677" s="652" t="s">
        <v>11596</v>
      </c>
      <c r="D1677" s="654" t="s">
        <v>13572</v>
      </c>
    </row>
    <row r="1678" spans="1:4">
      <c r="A1678" s="1169">
        <v>1862</v>
      </c>
      <c r="B1678" s="1170" t="s">
        <v>11642</v>
      </c>
      <c r="C1678" s="1169" t="s">
        <v>11596</v>
      </c>
      <c r="D1678" s="651" t="s">
        <v>13573</v>
      </c>
    </row>
    <row r="1679" spans="1:4">
      <c r="A1679" s="652">
        <v>1863</v>
      </c>
      <c r="B1679" s="653" t="s">
        <v>11643</v>
      </c>
      <c r="C1679" s="652" t="s">
        <v>11596</v>
      </c>
      <c r="D1679" s="654" t="s">
        <v>13574</v>
      </c>
    </row>
    <row r="1680" spans="1:4">
      <c r="A1680" s="1169">
        <v>1865</v>
      </c>
      <c r="B1680" s="1170" t="s">
        <v>11644</v>
      </c>
      <c r="C1680" s="1169" t="s">
        <v>11596</v>
      </c>
      <c r="D1680" s="651" t="s">
        <v>13575</v>
      </c>
    </row>
    <row r="1681" spans="1:4">
      <c r="A1681" s="652">
        <v>1866</v>
      </c>
      <c r="B1681" s="653" t="s">
        <v>11645</v>
      </c>
      <c r="C1681" s="652" t="s">
        <v>11596</v>
      </c>
      <c r="D1681" s="654" t="s">
        <v>13576</v>
      </c>
    </row>
    <row r="1682" spans="1:4">
      <c r="A1682" s="1169">
        <v>1853</v>
      </c>
      <c r="B1682" s="1170" t="s">
        <v>11646</v>
      </c>
      <c r="C1682" s="1169" t="s">
        <v>11596</v>
      </c>
      <c r="D1682" s="651" t="s">
        <v>13577</v>
      </c>
    </row>
    <row r="1683" spans="1:4">
      <c r="A1683" s="652">
        <v>1867</v>
      </c>
      <c r="B1683" s="653" t="s">
        <v>11647</v>
      </c>
      <c r="C1683" s="652" t="s">
        <v>11596</v>
      </c>
      <c r="D1683" s="654" t="s">
        <v>13578</v>
      </c>
    </row>
    <row r="1684" spans="1:4">
      <c r="A1684" s="1169">
        <v>1868</v>
      </c>
      <c r="B1684" s="1170" t="s">
        <v>11648</v>
      </c>
      <c r="C1684" s="1169" t="s">
        <v>11596</v>
      </c>
      <c r="D1684" s="651" t="s">
        <v>13579</v>
      </c>
    </row>
    <row r="1685" spans="1:4">
      <c r="A1685" s="652">
        <v>1859</v>
      </c>
      <c r="B1685" s="653" t="s">
        <v>11649</v>
      </c>
      <c r="C1685" s="652" t="s">
        <v>11596</v>
      </c>
      <c r="D1685" s="654" t="s">
        <v>13580</v>
      </c>
    </row>
    <row r="1686" spans="1:4">
      <c r="A1686" s="1169">
        <v>1836</v>
      </c>
      <c r="B1686" s="1170" t="s">
        <v>11650</v>
      </c>
      <c r="C1686" s="1169" t="s">
        <v>11596</v>
      </c>
      <c r="D1686" s="651" t="s">
        <v>13581</v>
      </c>
    </row>
    <row r="1687" spans="1:4">
      <c r="A1687" s="652">
        <v>36355</v>
      </c>
      <c r="B1687" s="653" t="s">
        <v>16805</v>
      </c>
      <c r="C1687" s="652" t="s">
        <v>11596</v>
      </c>
      <c r="D1687" s="654" t="s">
        <v>15407</v>
      </c>
    </row>
    <row r="1688" spans="1:4">
      <c r="A1688" s="1169">
        <v>36356</v>
      </c>
      <c r="B1688" s="1170" t="s">
        <v>16806</v>
      </c>
      <c r="C1688" s="1169" t="s">
        <v>11596</v>
      </c>
      <c r="D1688" s="651" t="s">
        <v>15791</v>
      </c>
    </row>
    <row r="1689" spans="1:4">
      <c r="A1689" s="652">
        <v>1932</v>
      </c>
      <c r="B1689" s="653" t="s">
        <v>1119</v>
      </c>
      <c r="C1689" s="652" t="s">
        <v>11596</v>
      </c>
      <c r="D1689" s="654" t="s">
        <v>13582</v>
      </c>
    </row>
    <row r="1690" spans="1:4">
      <c r="A1690" s="1169">
        <v>1933</v>
      </c>
      <c r="B1690" s="1170" t="s">
        <v>1120</v>
      </c>
      <c r="C1690" s="1169" t="s">
        <v>11596</v>
      </c>
      <c r="D1690" s="651" t="s">
        <v>13583</v>
      </c>
    </row>
    <row r="1691" spans="1:4">
      <c r="A1691" s="652">
        <v>1951</v>
      </c>
      <c r="B1691" s="653" t="s">
        <v>1121</v>
      </c>
      <c r="C1691" s="652" t="s">
        <v>11596</v>
      </c>
      <c r="D1691" s="654" t="s">
        <v>13584</v>
      </c>
    </row>
    <row r="1692" spans="1:4">
      <c r="A1692" s="1169">
        <v>1966</v>
      </c>
      <c r="B1692" s="1170" t="s">
        <v>1122</v>
      </c>
      <c r="C1692" s="1169" t="s">
        <v>11596</v>
      </c>
      <c r="D1692" s="651" t="s">
        <v>13028</v>
      </c>
    </row>
    <row r="1693" spans="1:4">
      <c r="A1693" s="652">
        <v>1952</v>
      </c>
      <c r="B1693" s="653" t="s">
        <v>1123</v>
      </c>
      <c r="C1693" s="652" t="s">
        <v>11596</v>
      </c>
      <c r="D1693" s="654" t="s">
        <v>13585</v>
      </c>
    </row>
    <row r="1694" spans="1:4">
      <c r="A1694" s="1169">
        <v>20104</v>
      </c>
      <c r="B1694" s="1170" t="s">
        <v>1124</v>
      </c>
      <c r="C1694" s="1169" t="s">
        <v>11596</v>
      </c>
      <c r="D1694" s="651" t="s">
        <v>13586</v>
      </c>
    </row>
    <row r="1695" spans="1:4">
      <c r="A1695" s="652">
        <v>20105</v>
      </c>
      <c r="B1695" s="653" t="s">
        <v>1125</v>
      </c>
      <c r="C1695" s="652" t="s">
        <v>11596</v>
      </c>
      <c r="D1695" s="654" t="s">
        <v>13587</v>
      </c>
    </row>
    <row r="1696" spans="1:4">
      <c r="A1696" s="1169">
        <v>1965</v>
      </c>
      <c r="B1696" s="1170" t="s">
        <v>1126</v>
      </c>
      <c r="C1696" s="1169" t="s">
        <v>11596</v>
      </c>
      <c r="D1696" s="651" t="s">
        <v>13588</v>
      </c>
    </row>
    <row r="1697" spans="1:4">
      <c r="A1697" s="652">
        <v>10765</v>
      </c>
      <c r="B1697" s="653" t="s">
        <v>1127</v>
      </c>
      <c r="C1697" s="652" t="s">
        <v>11596</v>
      </c>
      <c r="D1697" s="654" t="s">
        <v>13589</v>
      </c>
    </row>
    <row r="1698" spans="1:4">
      <c r="A1698" s="1169">
        <v>10767</v>
      </c>
      <c r="B1698" s="1170" t="s">
        <v>1128</v>
      </c>
      <c r="C1698" s="1169" t="s">
        <v>11596</v>
      </c>
      <c r="D1698" s="651" t="s">
        <v>13590</v>
      </c>
    </row>
    <row r="1699" spans="1:4">
      <c r="A1699" s="652">
        <v>1970</v>
      </c>
      <c r="B1699" s="653" t="s">
        <v>1129</v>
      </c>
      <c r="C1699" s="652" t="s">
        <v>11596</v>
      </c>
      <c r="D1699" s="654" t="s">
        <v>13591</v>
      </c>
    </row>
    <row r="1700" spans="1:4">
      <c r="A1700" s="1169">
        <v>1967</v>
      </c>
      <c r="B1700" s="1170" t="s">
        <v>1130</v>
      </c>
      <c r="C1700" s="1169" t="s">
        <v>11596</v>
      </c>
      <c r="D1700" s="651" t="s">
        <v>13157</v>
      </c>
    </row>
    <row r="1701" spans="1:4">
      <c r="A1701" s="652">
        <v>1968</v>
      </c>
      <c r="B1701" s="653" t="s">
        <v>1131</v>
      </c>
      <c r="C1701" s="652" t="s">
        <v>11596</v>
      </c>
      <c r="D1701" s="654" t="s">
        <v>13592</v>
      </c>
    </row>
    <row r="1702" spans="1:4">
      <c r="A1702" s="1169">
        <v>1969</v>
      </c>
      <c r="B1702" s="1170" t="s">
        <v>1132</v>
      </c>
      <c r="C1702" s="1169" t="s">
        <v>11596</v>
      </c>
      <c r="D1702" s="651" t="s">
        <v>13593</v>
      </c>
    </row>
    <row r="1703" spans="1:4">
      <c r="A1703" s="652">
        <v>1839</v>
      </c>
      <c r="B1703" s="653" t="s">
        <v>1133</v>
      </c>
      <c r="C1703" s="652" t="s">
        <v>11596</v>
      </c>
      <c r="D1703" s="654" t="s">
        <v>13594</v>
      </c>
    </row>
    <row r="1704" spans="1:4">
      <c r="A1704" s="1169">
        <v>1835</v>
      </c>
      <c r="B1704" s="1170" t="s">
        <v>1134</v>
      </c>
      <c r="C1704" s="1169" t="s">
        <v>11596</v>
      </c>
      <c r="D1704" s="651" t="s">
        <v>13595</v>
      </c>
    </row>
    <row r="1705" spans="1:4">
      <c r="A1705" s="652">
        <v>1823</v>
      </c>
      <c r="B1705" s="653" t="s">
        <v>1135</v>
      </c>
      <c r="C1705" s="652" t="s">
        <v>11596</v>
      </c>
      <c r="D1705" s="654" t="s">
        <v>13596</v>
      </c>
    </row>
    <row r="1706" spans="1:4">
      <c r="A1706" s="1169">
        <v>1827</v>
      </c>
      <c r="B1706" s="1170" t="s">
        <v>1136</v>
      </c>
      <c r="C1706" s="1169" t="s">
        <v>11596</v>
      </c>
      <c r="D1706" s="651" t="s">
        <v>13597</v>
      </c>
    </row>
    <row r="1707" spans="1:4">
      <c r="A1707" s="652">
        <v>1831</v>
      </c>
      <c r="B1707" s="653" t="s">
        <v>1137</v>
      </c>
      <c r="C1707" s="652" t="s">
        <v>11596</v>
      </c>
      <c r="D1707" s="654" t="s">
        <v>13027</v>
      </c>
    </row>
    <row r="1708" spans="1:4">
      <c r="A1708" s="1169">
        <v>1825</v>
      </c>
      <c r="B1708" s="1170" t="s">
        <v>1138</v>
      </c>
      <c r="C1708" s="1169" t="s">
        <v>11596</v>
      </c>
      <c r="D1708" s="651" t="s">
        <v>13598</v>
      </c>
    </row>
    <row r="1709" spans="1:4">
      <c r="A1709" s="652">
        <v>1828</v>
      </c>
      <c r="B1709" s="653" t="s">
        <v>1139</v>
      </c>
      <c r="C1709" s="652" t="s">
        <v>11596</v>
      </c>
      <c r="D1709" s="654" t="s">
        <v>13599</v>
      </c>
    </row>
    <row r="1710" spans="1:4">
      <c r="A1710" s="1169">
        <v>1845</v>
      </c>
      <c r="B1710" s="1170" t="s">
        <v>1140</v>
      </c>
      <c r="C1710" s="1169" t="s">
        <v>11596</v>
      </c>
      <c r="D1710" s="651" t="s">
        <v>13600</v>
      </c>
    </row>
    <row r="1711" spans="1:4">
      <c r="A1711" s="652">
        <v>1824</v>
      </c>
      <c r="B1711" s="653" t="s">
        <v>1141</v>
      </c>
      <c r="C1711" s="652" t="s">
        <v>11596</v>
      </c>
      <c r="D1711" s="654" t="s">
        <v>13601</v>
      </c>
    </row>
    <row r="1712" spans="1:4">
      <c r="A1712" s="1169">
        <v>1941</v>
      </c>
      <c r="B1712" s="1170" t="s">
        <v>3425</v>
      </c>
      <c r="C1712" s="1169" t="s">
        <v>11596</v>
      </c>
      <c r="D1712" s="651" t="s">
        <v>16807</v>
      </c>
    </row>
    <row r="1713" spans="1:4">
      <c r="A1713" s="652">
        <v>1940</v>
      </c>
      <c r="B1713" s="653" t="s">
        <v>3426</v>
      </c>
      <c r="C1713" s="652" t="s">
        <v>11596</v>
      </c>
      <c r="D1713" s="654" t="s">
        <v>13187</v>
      </c>
    </row>
    <row r="1714" spans="1:4">
      <c r="A1714" s="1169">
        <v>1937</v>
      </c>
      <c r="B1714" s="1170" t="s">
        <v>3427</v>
      </c>
      <c r="C1714" s="1169" t="s">
        <v>11596</v>
      </c>
      <c r="D1714" s="651" t="s">
        <v>12857</v>
      </c>
    </row>
    <row r="1715" spans="1:4">
      <c r="A1715" s="652">
        <v>1939</v>
      </c>
      <c r="B1715" s="653" t="s">
        <v>3428</v>
      </c>
      <c r="C1715" s="652" t="s">
        <v>11596</v>
      </c>
      <c r="D1715" s="654" t="s">
        <v>12735</v>
      </c>
    </row>
    <row r="1716" spans="1:4">
      <c r="A1716" s="1169">
        <v>1942</v>
      </c>
      <c r="B1716" s="1170" t="s">
        <v>3429</v>
      </c>
      <c r="C1716" s="1169" t="s">
        <v>11596</v>
      </c>
      <c r="D1716" s="651" t="s">
        <v>14713</v>
      </c>
    </row>
    <row r="1717" spans="1:4">
      <c r="A1717" s="652">
        <v>1938</v>
      </c>
      <c r="B1717" s="653" t="s">
        <v>3430</v>
      </c>
      <c r="C1717" s="652" t="s">
        <v>11596</v>
      </c>
      <c r="D1717" s="654" t="s">
        <v>13604</v>
      </c>
    </row>
    <row r="1718" spans="1:4">
      <c r="A1718" s="1169">
        <v>20097</v>
      </c>
      <c r="B1718" s="1170" t="s">
        <v>11651</v>
      </c>
      <c r="C1718" s="1169" t="s">
        <v>11596</v>
      </c>
      <c r="D1718" s="651" t="s">
        <v>13605</v>
      </c>
    </row>
    <row r="1719" spans="1:4">
      <c r="A1719" s="652">
        <v>20098</v>
      </c>
      <c r="B1719" s="653" t="s">
        <v>11652</v>
      </c>
      <c r="C1719" s="652" t="s">
        <v>11596</v>
      </c>
      <c r="D1719" s="654" t="s">
        <v>13606</v>
      </c>
    </row>
    <row r="1720" spans="1:4">
      <c r="A1720" s="1169">
        <v>20096</v>
      </c>
      <c r="B1720" s="1170" t="s">
        <v>11653</v>
      </c>
      <c r="C1720" s="1169" t="s">
        <v>11596</v>
      </c>
      <c r="D1720" s="651" t="s">
        <v>13607</v>
      </c>
    </row>
    <row r="1721" spans="1:4">
      <c r="A1721" s="652">
        <v>1964</v>
      </c>
      <c r="B1721" s="653" t="s">
        <v>1142</v>
      </c>
      <c r="C1721" s="652" t="s">
        <v>11596</v>
      </c>
      <c r="D1721" s="654" t="s">
        <v>13608</v>
      </c>
    </row>
    <row r="1722" spans="1:4">
      <c r="A1722" s="1169">
        <v>1880</v>
      </c>
      <c r="B1722" s="1170" t="s">
        <v>6994</v>
      </c>
      <c r="C1722" s="1169" t="s">
        <v>11596</v>
      </c>
      <c r="D1722" s="651" t="s">
        <v>13609</v>
      </c>
    </row>
    <row r="1723" spans="1:4">
      <c r="A1723" s="652">
        <v>39274</v>
      </c>
      <c r="B1723" s="653" t="s">
        <v>13610</v>
      </c>
      <c r="C1723" s="652" t="s">
        <v>11596</v>
      </c>
      <c r="D1723" s="654" t="s">
        <v>13041</v>
      </c>
    </row>
    <row r="1724" spans="1:4">
      <c r="A1724" s="1169">
        <v>2628</v>
      </c>
      <c r="B1724" s="1170" t="s">
        <v>11654</v>
      </c>
      <c r="C1724" s="1169" t="s">
        <v>11596</v>
      </c>
      <c r="D1724" s="651" t="s">
        <v>16032</v>
      </c>
    </row>
    <row r="1725" spans="1:4">
      <c r="A1725" s="652">
        <v>2622</v>
      </c>
      <c r="B1725" s="653" t="s">
        <v>11655</v>
      </c>
      <c r="C1725" s="652" t="s">
        <v>11596</v>
      </c>
      <c r="D1725" s="654" t="s">
        <v>12863</v>
      </c>
    </row>
    <row r="1726" spans="1:4">
      <c r="A1726" s="1169">
        <v>2623</v>
      </c>
      <c r="B1726" s="1170" t="s">
        <v>11656</v>
      </c>
      <c r="C1726" s="1169" t="s">
        <v>11596</v>
      </c>
      <c r="D1726" s="651" t="s">
        <v>12558</v>
      </c>
    </row>
    <row r="1727" spans="1:4">
      <c r="A1727" s="652">
        <v>2624</v>
      </c>
      <c r="B1727" s="653" t="s">
        <v>11657</v>
      </c>
      <c r="C1727" s="652" t="s">
        <v>11596</v>
      </c>
      <c r="D1727" s="654" t="s">
        <v>15932</v>
      </c>
    </row>
    <row r="1728" spans="1:4">
      <c r="A1728" s="1169">
        <v>2625</v>
      </c>
      <c r="B1728" s="1170" t="s">
        <v>11658</v>
      </c>
      <c r="C1728" s="1169" t="s">
        <v>11596</v>
      </c>
      <c r="D1728" s="651" t="s">
        <v>16146</v>
      </c>
    </row>
    <row r="1729" spans="1:4">
      <c r="A1729" s="652">
        <v>2626</v>
      </c>
      <c r="B1729" s="653" t="s">
        <v>11659</v>
      </c>
      <c r="C1729" s="652" t="s">
        <v>11596</v>
      </c>
      <c r="D1729" s="654" t="s">
        <v>15379</v>
      </c>
    </row>
    <row r="1730" spans="1:4">
      <c r="A1730" s="1169">
        <v>2630</v>
      </c>
      <c r="B1730" s="1170" t="s">
        <v>11660</v>
      </c>
      <c r="C1730" s="1169" t="s">
        <v>11596</v>
      </c>
      <c r="D1730" s="651" t="s">
        <v>12573</v>
      </c>
    </row>
    <row r="1731" spans="1:4">
      <c r="A1731" s="652">
        <v>2627</v>
      </c>
      <c r="B1731" s="653" t="s">
        <v>11661</v>
      </c>
      <c r="C1731" s="652" t="s">
        <v>11596</v>
      </c>
      <c r="D1731" s="654" t="s">
        <v>16808</v>
      </c>
    </row>
    <row r="1732" spans="1:4">
      <c r="A1732" s="1169">
        <v>2629</v>
      </c>
      <c r="B1732" s="1170" t="s">
        <v>11662</v>
      </c>
      <c r="C1732" s="1169" t="s">
        <v>11596</v>
      </c>
      <c r="D1732" s="651" t="s">
        <v>16809</v>
      </c>
    </row>
    <row r="1733" spans="1:4">
      <c r="A1733" s="652">
        <v>12033</v>
      </c>
      <c r="B1733" s="653" t="s">
        <v>5667</v>
      </c>
      <c r="C1733" s="652" t="s">
        <v>11596</v>
      </c>
      <c r="D1733" s="654" t="s">
        <v>13616</v>
      </c>
    </row>
    <row r="1734" spans="1:4">
      <c r="A1734" s="1169">
        <v>40408</v>
      </c>
      <c r="B1734" s="1170" t="s">
        <v>5668</v>
      </c>
      <c r="C1734" s="1169" t="s">
        <v>11596</v>
      </c>
      <c r="D1734" s="651" t="s">
        <v>13617</v>
      </c>
    </row>
    <row r="1735" spans="1:4">
      <c r="A1735" s="652">
        <v>40409</v>
      </c>
      <c r="B1735" s="653" t="s">
        <v>5763</v>
      </c>
      <c r="C1735" s="652" t="s">
        <v>11596</v>
      </c>
      <c r="D1735" s="654" t="s">
        <v>13618</v>
      </c>
    </row>
    <row r="1736" spans="1:4">
      <c r="A1736" s="1169">
        <v>39276</v>
      </c>
      <c r="B1736" s="1170" t="s">
        <v>5669</v>
      </c>
      <c r="C1736" s="1169" t="s">
        <v>11596</v>
      </c>
      <c r="D1736" s="651" t="s">
        <v>12557</v>
      </c>
    </row>
    <row r="1737" spans="1:4">
      <c r="A1737" s="652">
        <v>39277</v>
      </c>
      <c r="B1737" s="653" t="s">
        <v>5670</v>
      </c>
      <c r="C1737" s="652" t="s">
        <v>11596</v>
      </c>
      <c r="D1737" s="654" t="s">
        <v>13619</v>
      </c>
    </row>
    <row r="1738" spans="1:4">
      <c r="A1738" s="1169">
        <v>12034</v>
      </c>
      <c r="B1738" s="1170" t="s">
        <v>5671</v>
      </c>
      <c r="C1738" s="1169" t="s">
        <v>11596</v>
      </c>
      <c r="D1738" s="651" t="s">
        <v>13103</v>
      </c>
    </row>
    <row r="1739" spans="1:4">
      <c r="A1739" s="652">
        <v>39879</v>
      </c>
      <c r="B1739" s="653" t="s">
        <v>3431</v>
      </c>
      <c r="C1739" s="652" t="s">
        <v>11596</v>
      </c>
      <c r="D1739" s="654" t="s">
        <v>13620</v>
      </c>
    </row>
    <row r="1740" spans="1:4">
      <c r="A1740" s="1169">
        <v>39880</v>
      </c>
      <c r="B1740" s="1170" t="s">
        <v>3432</v>
      </c>
      <c r="C1740" s="1169" t="s">
        <v>11596</v>
      </c>
      <c r="D1740" s="651" t="s">
        <v>13400</v>
      </c>
    </row>
    <row r="1741" spans="1:4">
      <c r="A1741" s="652">
        <v>39881</v>
      </c>
      <c r="B1741" s="653" t="s">
        <v>3433</v>
      </c>
      <c r="C1741" s="652" t="s">
        <v>11596</v>
      </c>
      <c r="D1741" s="654" t="s">
        <v>13563</v>
      </c>
    </row>
    <row r="1742" spans="1:4">
      <c r="A1742" s="1169">
        <v>39882</v>
      </c>
      <c r="B1742" s="1170" t="s">
        <v>3434</v>
      </c>
      <c r="C1742" s="1169" t="s">
        <v>11596</v>
      </c>
      <c r="D1742" s="651" t="s">
        <v>13621</v>
      </c>
    </row>
    <row r="1743" spans="1:4">
      <c r="A1743" s="652">
        <v>39883</v>
      </c>
      <c r="B1743" s="653" t="s">
        <v>3435</v>
      </c>
      <c r="C1743" s="652" t="s">
        <v>11596</v>
      </c>
      <c r="D1743" s="654" t="s">
        <v>13622</v>
      </c>
    </row>
    <row r="1744" spans="1:4">
      <c r="A1744" s="1169">
        <v>39884</v>
      </c>
      <c r="B1744" s="1170" t="s">
        <v>3436</v>
      </c>
      <c r="C1744" s="1169" t="s">
        <v>11596</v>
      </c>
      <c r="D1744" s="651" t="s">
        <v>13623</v>
      </c>
    </row>
    <row r="1745" spans="1:4">
      <c r="A1745" s="652">
        <v>39885</v>
      </c>
      <c r="B1745" s="653" t="s">
        <v>3437</v>
      </c>
      <c r="C1745" s="652" t="s">
        <v>11596</v>
      </c>
      <c r="D1745" s="654" t="s">
        <v>13624</v>
      </c>
    </row>
    <row r="1746" spans="1:4">
      <c r="A1746" s="1169">
        <v>1777</v>
      </c>
      <c r="B1746" s="1170" t="s">
        <v>3438</v>
      </c>
      <c r="C1746" s="1169" t="s">
        <v>11596</v>
      </c>
      <c r="D1746" s="651" t="s">
        <v>13625</v>
      </c>
    </row>
    <row r="1747" spans="1:4">
      <c r="A1747" s="652">
        <v>1819</v>
      </c>
      <c r="B1747" s="653" t="s">
        <v>3439</v>
      </c>
      <c r="C1747" s="652" t="s">
        <v>11596</v>
      </c>
      <c r="D1747" s="654" t="s">
        <v>13626</v>
      </c>
    </row>
    <row r="1748" spans="1:4">
      <c r="A1748" s="1169">
        <v>1775</v>
      </c>
      <c r="B1748" s="1170" t="s">
        <v>3440</v>
      </c>
      <c r="C1748" s="1169" t="s">
        <v>11596</v>
      </c>
      <c r="D1748" s="651" t="s">
        <v>13627</v>
      </c>
    </row>
    <row r="1749" spans="1:4">
      <c r="A1749" s="652">
        <v>1776</v>
      </c>
      <c r="B1749" s="653" t="s">
        <v>3441</v>
      </c>
      <c r="C1749" s="652" t="s">
        <v>11596</v>
      </c>
      <c r="D1749" s="654" t="s">
        <v>13238</v>
      </c>
    </row>
    <row r="1750" spans="1:4">
      <c r="A1750" s="1169">
        <v>1778</v>
      </c>
      <c r="B1750" s="1170" t="s">
        <v>3442</v>
      </c>
      <c r="C1750" s="1169" t="s">
        <v>11596</v>
      </c>
      <c r="D1750" s="651" t="s">
        <v>13628</v>
      </c>
    </row>
    <row r="1751" spans="1:4">
      <c r="A1751" s="652">
        <v>1818</v>
      </c>
      <c r="B1751" s="653" t="s">
        <v>3443</v>
      </c>
      <c r="C1751" s="652" t="s">
        <v>11596</v>
      </c>
      <c r="D1751" s="654" t="s">
        <v>13629</v>
      </c>
    </row>
    <row r="1752" spans="1:4">
      <c r="A1752" s="1169">
        <v>1820</v>
      </c>
      <c r="B1752" s="1170" t="s">
        <v>3444</v>
      </c>
      <c r="C1752" s="1169" t="s">
        <v>11596</v>
      </c>
      <c r="D1752" s="651" t="s">
        <v>13630</v>
      </c>
    </row>
    <row r="1753" spans="1:4">
      <c r="A1753" s="652">
        <v>1779</v>
      </c>
      <c r="B1753" s="653" t="s">
        <v>3445</v>
      </c>
      <c r="C1753" s="652" t="s">
        <v>11596</v>
      </c>
      <c r="D1753" s="654" t="s">
        <v>13631</v>
      </c>
    </row>
    <row r="1754" spans="1:4">
      <c r="A1754" s="1169">
        <v>1780</v>
      </c>
      <c r="B1754" s="1170" t="s">
        <v>3446</v>
      </c>
      <c r="C1754" s="1169" t="s">
        <v>11596</v>
      </c>
      <c r="D1754" s="651" t="s">
        <v>13632</v>
      </c>
    </row>
    <row r="1755" spans="1:4">
      <c r="A1755" s="652">
        <v>1783</v>
      </c>
      <c r="B1755" s="653" t="s">
        <v>3447</v>
      </c>
      <c r="C1755" s="652" t="s">
        <v>11596</v>
      </c>
      <c r="D1755" s="654" t="s">
        <v>13633</v>
      </c>
    </row>
    <row r="1756" spans="1:4">
      <c r="A1756" s="1169">
        <v>1782</v>
      </c>
      <c r="B1756" s="1170" t="s">
        <v>3448</v>
      </c>
      <c r="C1756" s="1169" t="s">
        <v>11596</v>
      </c>
      <c r="D1756" s="651" t="s">
        <v>13030</v>
      </c>
    </row>
    <row r="1757" spans="1:4">
      <c r="A1757" s="652">
        <v>1817</v>
      </c>
      <c r="B1757" s="653" t="s">
        <v>3449</v>
      </c>
      <c r="C1757" s="652" t="s">
        <v>11596</v>
      </c>
      <c r="D1757" s="654" t="s">
        <v>12622</v>
      </c>
    </row>
    <row r="1758" spans="1:4">
      <c r="A1758" s="1169">
        <v>1781</v>
      </c>
      <c r="B1758" s="1170" t="s">
        <v>3450</v>
      </c>
      <c r="C1758" s="1169" t="s">
        <v>11596</v>
      </c>
      <c r="D1758" s="651" t="s">
        <v>13634</v>
      </c>
    </row>
    <row r="1759" spans="1:4">
      <c r="A1759" s="652">
        <v>1784</v>
      </c>
      <c r="B1759" s="653" t="s">
        <v>3451</v>
      </c>
      <c r="C1759" s="652" t="s">
        <v>11596</v>
      </c>
      <c r="D1759" s="654" t="s">
        <v>13635</v>
      </c>
    </row>
    <row r="1760" spans="1:4">
      <c r="A1760" s="1169">
        <v>1810</v>
      </c>
      <c r="B1760" s="1170" t="s">
        <v>3452</v>
      </c>
      <c r="C1760" s="1169" t="s">
        <v>11596</v>
      </c>
      <c r="D1760" s="651" t="s">
        <v>13636</v>
      </c>
    </row>
    <row r="1761" spans="1:4">
      <c r="A1761" s="652">
        <v>1811</v>
      </c>
      <c r="B1761" s="653" t="s">
        <v>3453</v>
      </c>
      <c r="C1761" s="652" t="s">
        <v>11596</v>
      </c>
      <c r="D1761" s="654" t="s">
        <v>13637</v>
      </c>
    </row>
    <row r="1762" spans="1:4">
      <c r="A1762" s="1169">
        <v>1812</v>
      </c>
      <c r="B1762" s="1170" t="s">
        <v>3454</v>
      </c>
      <c r="C1762" s="1169" t="s">
        <v>11596</v>
      </c>
      <c r="D1762" s="651" t="s">
        <v>13638</v>
      </c>
    </row>
    <row r="1763" spans="1:4">
      <c r="A1763" s="652">
        <v>40379</v>
      </c>
      <c r="B1763" s="653" t="s">
        <v>11663</v>
      </c>
      <c r="C1763" s="652" t="s">
        <v>11596</v>
      </c>
      <c r="D1763" s="654" t="s">
        <v>12921</v>
      </c>
    </row>
    <row r="1764" spans="1:4">
      <c r="A1764" s="1169">
        <v>40381</v>
      </c>
      <c r="B1764" s="1170" t="s">
        <v>11664</v>
      </c>
      <c r="C1764" s="1169" t="s">
        <v>11596</v>
      </c>
      <c r="D1764" s="651" t="s">
        <v>15571</v>
      </c>
    </row>
    <row r="1765" spans="1:4">
      <c r="A1765" s="652">
        <v>40423</v>
      </c>
      <c r="B1765" s="653" t="s">
        <v>11665</v>
      </c>
      <c r="C1765" s="652" t="s">
        <v>11596</v>
      </c>
      <c r="D1765" s="654" t="s">
        <v>13127</v>
      </c>
    </row>
    <row r="1766" spans="1:4">
      <c r="A1766" s="1169">
        <v>40384</v>
      </c>
      <c r="B1766" s="1170" t="s">
        <v>11666</v>
      </c>
      <c r="C1766" s="1169" t="s">
        <v>11596</v>
      </c>
      <c r="D1766" s="651" t="s">
        <v>15270</v>
      </c>
    </row>
    <row r="1767" spans="1:4">
      <c r="A1767" s="652">
        <v>40386</v>
      </c>
      <c r="B1767" s="653" t="s">
        <v>11667</v>
      </c>
      <c r="C1767" s="652" t="s">
        <v>11596</v>
      </c>
      <c r="D1767" s="654" t="s">
        <v>16810</v>
      </c>
    </row>
    <row r="1768" spans="1:4">
      <c r="A1768" s="1169">
        <v>40388</v>
      </c>
      <c r="B1768" s="1170" t="s">
        <v>11668</v>
      </c>
      <c r="C1768" s="1169" t="s">
        <v>11596</v>
      </c>
      <c r="D1768" s="651" t="s">
        <v>16811</v>
      </c>
    </row>
    <row r="1769" spans="1:4">
      <c r="A1769" s="652">
        <v>40389</v>
      </c>
      <c r="B1769" s="653" t="s">
        <v>11669</v>
      </c>
      <c r="C1769" s="652" t="s">
        <v>11596</v>
      </c>
      <c r="D1769" s="654" t="s">
        <v>16812</v>
      </c>
    </row>
    <row r="1770" spans="1:4">
      <c r="A1770" s="1169">
        <v>40391</v>
      </c>
      <c r="B1770" s="1170" t="s">
        <v>11670</v>
      </c>
      <c r="C1770" s="1169" t="s">
        <v>11596</v>
      </c>
      <c r="D1770" s="651" t="s">
        <v>16813</v>
      </c>
    </row>
    <row r="1771" spans="1:4">
      <c r="A1771" s="652">
        <v>40414</v>
      </c>
      <c r="B1771" s="653" t="s">
        <v>11671</v>
      </c>
      <c r="C1771" s="652" t="s">
        <v>11596</v>
      </c>
      <c r="D1771" s="654" t="s">
        <v>13639</v>
      </c>
    </row>
    <row r="1772" spans="1:4">
      <c r="A1772" s="1169">
        <v>40416</v>
      </c>
      <c r="B1772" s="1170" t="s">
        <v>11672</v>
      </c>
      <c r="C1772" s="1169" t="s">
        <v>11596</v>
      </c>
      <c r="D1772" s="651" t="s">
        <v>13640</v>
      </c>
    </row>
    <row r="1773" spans="1:4">
      <c r="A1773" s="652">
        <v>40418</v>
      </c>
      <c r="B1773" s="653" t="s">
        <v>11673</v>
      </c>
      <c r="C1773" s="652" t="s">
        <v>11596</v>
      </c>
      <c r="D1773" s="654" t="s">
        <v>13641</v>
      </c>
    </row>
    <row r="1774" spans="1:4">
      <c r="A1774" s="1169">
        <v>2615</v>
      </c>
      <c r="B1774" s="1170" t="s">
        <v>11674</v>
      </c>
      <c r="C1774" s="1169" t="s">
        <v>11596</v>
      </c>
      <c r="D1774" s="651" t="s">
        <v>16814</v>
      </c>
    </row>
    <row r="1775" spans="1:4">
      <c r="A1775" s="652">
        <v>2635</v>
      </c>
      <c r="B1775" s="653" t="s">
        <v>11675</v>
      </c>
      <c r="C1775" s="652" t="s">
        <v>11596</v>
      </c>
      <c r="D1775" s="654" t="s">
        <v>13609</v>
      </c>
    </row>
    <row r="1776" spans="1:4">
      <c r="A1776" s="1169">
        <v>2609</v>
      </c>
      <c r="B1776" s="1170" t="s">
        <v>11676</v>
      </c>
      <c r="C1776" s="1169" t="s">
        <v>11596</v>
      </c>
      <c r="D1776" s="651" t="s">
        <v>15497</v>
      </c>
    </row>
    <row r="1777" spans="1:4">
      <c r="A1777" s="652">
        <v>2634</v>
      </c>
      <c r="B1777" s="653" t="s">
        <v>11677</v>
      </c>
      <c r="C1777" s="652" t="s">
        <v>11596</v>
      </c>
      <c r="D1777" s="654" t="s">
        <v>15397</v>
      </c>
    </row>
    <row r="1778" spans="1:4">
      <c r="A1778" s="1169">
        <v>2611</v>
      </c>
      <c r="B1778" s="1170" t="s">
        <v>11678</v>
      </c>
      <c r="C1778" s="1169" t="s">
        <v>11596</v>
      </c>
      <c r="D1778" s="651" t="s">
        <v>14368</v>
      </c>
    </row>
    <row r="1779" spans="1:4">
      <c r="A1779" s="652">
        <v>2612</v>
      </c>
      <c r="B1779" s="653" t="s">
        <v>11679</v>
      </c>
      <c r="C1779" s="652" t="s">
        <v>11596</v>
      </c>
      <c r="D1779" s="654" t="s">
        <v>15860</v>
      </c>
    </row>
    <row r="1780" spans="1:4">
      <c r="A1780" s="1169">
        <v>2613</v>
      </c>
      <c r="B1780" s="1170" t="s">
        <v>11680</v>
      </c>
      <c r="C1780" s="1169" t="s">
        <v>11596</v>
      </c>
      <c r="D1780" s="651" t="s">
        <v>15469</v>
      </c>
    </row>
    <row r="1781" spans="1:4">
      <c r="A1781" s="652">
        <v>2614</v>
      </c>
      <c r="B1781" s="653" t="s">
        <v>11681</v>
      </c>
      <c r="C1781" s="652" t="s">
        <v>11596</v>
      </c>
      <c r="D1781" s="654" t="s">
        <v>15613</v>
      </c>
    </row>
    <row r="1782" spans="1:4">
      <c r="A1782" s="1169">
        <v>34359</v>
      </c>
      <c r="B1782" s="1170" t="s">
        <v>3455</v>
      </c>
      <c r="C1782" s="1169" t="s">
        <v>11596</v>
      </c>
      <c r="D1782" s="651" t="s">
        <v>15581</v>
      </c>
    </row>
    <row r="1783" spans="1:4">
      <c r="A1783" s="652">
        <v>1789</v>
      </c>
      <c r="B1783" s="653" t="s">
        <v>6542</v>
      </c>
      <c r="C1783" s="652" t="s">
        <v>11596</v>
      </c>
      <c r="D1783" s="654" t="s">
        <v>13646</v>
      </c>
    </row>
    <row r="1784" spans="1:4">
      <c r="A1784" s="1169">
        <v>1788</v>
      </c>
      <c r="B1784" s="1170" t="s">
        <v>3456</v>
      </c>
      <c r="C1784" s="1169" t="s">
        <v>11596</v>
      </c>
      <c r="D1784" s="651" t="s">
        <v>13647</v>
      </c>
    </row>
    <row r="1785" spans="1:4">
      <c r="A1785" s="652">
        <v>1786</v>
      </c>
      <c r="B1785" s="653" t="s">
        <v>3457</v>
      </c>
      <c r="C1785" s="652" t="s">
        <v>11596</v>
      </c>
      <c r="D1785" s="654" t="s">
        <v>13534</v>
      </c>
    </row>
    <row r="1786" spans="1:4">
      <c r="A1786" s="1169">
        <v>1787</v>
      </c>
      <c r="B1786" s="1170" t="s">
        <v>3458</v>
      </c>
      <c r="C1786" s="1169" t="s">
        <v>11596</v>
      </c>
      <c r="D1786" s="651" t="s">
        <v>13648</v>
      </c>
    </row>
    <row r="1787" spans="1:4">
      <c r="A1787" s="652">
        <v>1791</v>
      </c>
      <c r="B1787" s="653" t="s">
        <v>3459</v>
      </c>
      <c r="C1787" s="652" t="s">
        <v>11596</v>
      </c>
      <c r="D1787" s="654" t="s">
        <v>13649</v>
      </c>
    </row>
    <row r="1788" spans="1:4">
      <c r="A1788" s="1169">
        <v>1790</v>
      </c>
      <c r="B1788" s="1170" t="s">
        <v>3460</v>
      </c>
      <c r="C1788" s="1169" t="s">
        <v>11596</v>
      </c>
      <c r="D1788" s="651" t="s">
        <v>13650</v>
      </c>
    </row>
    <row r="1789" spans="1:4">
      <c r="A1789" s="652">
        <v>1813</v>
      </c>
      <c r="B1789" s="653" t="s">
        <v>3461</v>
      </c>
      <c r="C1789" s="652" t="s">
        <v>11596</v>
      </c>
      <c r="D1789" s="654" t="s">
        <v>13651</v>
      </c>
    </row>
    <row r="1790" spans="1:4">
      <c r="A1790" s="1169">
        <v>1792</v>
      </c>
      <c r="B1790" s="1170" t="s">
        <v>3462</v>
      </c>
      <c r="C1790" s="1169" t="s">
        <v>11596</v>
      </c>
      <c r="D1790" s="651" t="s">
        <v>13652</v>
      </c>
    </row>
    <row r="1791" spans="1:4">
      <c r="A1791" s="652">
        <v>1793</v>
      </c>
      <c r="B1791" s="653" t="s">
        <v>3463</v>
      </c>
      <c r="C1791" s="652" t="s">
        <v>11596</v>
      </c>
      <c r="D1791" s="654" t="s">
        <v>13653</v>
      </c>
    </row>
    <row r="1792" spans="1:4">
      <c r="A1792" s="1169">
        <v>1809</v>
      </c>
      <c r="B1792" s="1170" t="s">
        <v>3464</v>
      </c>
      <c r="C1792" s="1169" t="s">
        <v>11596</v>
      </c>
      <c r="D1792" s="651" t="s">
        <v>13654</v>
      </c>
    </row>
    <row r="1793" spans="1:4">
      <c r="A1793" s="652">
        <v>1814</v>
      </c>
      <c r="B1793" s="653" t="s">
        <v>3465</v>
      </c>
      <c r="C1793" s="652" t="s">
        <v>11596</v>
      </c>
      <c r="D1793" s="654" t="s">
        <v>13655</v>
      </c>
    </row>
    <row r="1794" spans="1:4">
      <c r="A1794" s="1169">
        <v>1803</v>
      </c>
      <c r="B1794" s="1170" t="s">
        <v>3466</v>
      </c>
      <c r="C1794" s="1169" t="s">
        <v>11596</v>
      </c>
      <c r="D1794" s="651" t="s">
        <v>13656</v>
      </c>
    </row>
    <row r="1795" spans="1:4">
      <c r="A1795" s="652">
        <v>1805</v>
      </c>
      <c r="B1795" s="653" t="s">
        <v>3467</v>
      </c>
      <c r="C1795" s="652" t="s">
        <v>11596</v>
      </c>
      <c r="D1795" s="654" t="s">
        <v>13657</v>
      </c>
    </row>
    <row r="1796" spans="1:4">
      <c r="A1796" s="1169">
        <v>1821</v>
      </c>
      <c r="B1796" s="1170" t="s">
        <v>3468</v>
      </c>
      <c r="C1796" s="1169" t="s">
        <v>11596</v>
      </c>
      <c r="D1796" s="651" t="s">
        <v>13658</v>
      </c>
    </row>
    <row r="1797" spans="1:4">
      <c r="A1797" s="652">
        <v>1806</v>
      </c>
      <c r="B1797" s="653" t="s">
        <v>3469</v>
      </c>
      <c r="C1797" s="652" t="s">
        <v>11596</v>
      </c>
      <c r="D1797" s="654" t="s">
        <v>13659</v>
      </c>
    </row>
    <row r="1798" spans="1:4">
      <c r="A1798" s="1169">
        <v>1804</v>
      </c>
      <c r="B1798" s="1170" t="s">
        <v>3470</v>
      </c>
      <c r="C1798" s="1169" t="s">
        <v>11596</v>
      </c>
      <c r="D1798" s="651" t="s">
        <v>13660</v>
      </c>
    </row>
    <row r="1799" spans="1:4">
      <c r="A1799" s="652">
        <v>1807</v>
      </c>
      <c r="B1799" s="653" t="s">
        <v>3471</v>
      </c>
      <c r="C1799" s="652" t="s">
        <v>11596</v>
      </c>
      <c r="D1799" s="654" t="s">
        <v>13661</v>
      </c>
    </row>
    <row r="1800" spans="1:4">
      <c r="A1800" s="1169">
        <v>1808</v>
      </c>
      <c r="B1800" s="1170" t="s">
        <v>3472</v>
      </c>
      <c r="C1800" s="1169" t="s">
        <v>11596</v>
      </c>
      <c r="D1800" s="651" t="s">
        <v>13662</v>
      </c>
    </row>
    <row r="1801" spans="1:4">
      <c r="A1801" s="652">
        <v>1797</v>
      </c>
      <c r="B1801" s="653" t="s">
        <v>3473</v>
      </c>
      <c r="C1801" s="652" t="s">
        <v>11596</v>
      </c>
      <c r="D1801" s="654" t="s">
        <v>13663</v>
      </c>
    </row>
    <row r="1802" spans="1:4">
      <c r="A1802" s="1169">
        <v>1796</v>
      </c>
      <c r="B1802" s="1170" t="s">
        <v>3474</v>
      </c>
      <c r="C1802" s="1169" t="s">
        <v>11596</v>
      </c>
      <c r="D1802" s="651" t="s">
        <v>13664</v>
      </c>
    </row>
    <row r="1803" spans="1:4">
      <c r="A1803" s="652">
        <v>1794</v>
      </c>
      <c r="B1803" s="653" t="s">
        <v>3475</v>
      </c>
      <c r="C1803" s="652" t="s">
        <v>11596</v>
      </c>
      <c r="D1803" s="654" t="s">
        <v>13665</v>
      </c>
    </row>
    <row r="1804" spans="1:4">
      <c r="A1804" s="1169">
        <v>1816</v>
      </c>
      <c r="B1804" s="1170" t="s">
        <v>3476</v>
      </c>
      <c r="C1804" s="1169" t="s">
        <v>11596</v>
      </c>
      <c r="D1804" s="651" t="s">
        <v>13219</v>
      </c>
    </row>
    <row r="1805" spans="1:4">
      <c r="A1805" s="652">
        <v>1815</v>
      </c>
      <c r="B1805" s="653" t="s">
        <v>3477</v>
      </c>
      <c r="C1805" s="652" t="s">
        <v>11596</v>
      </c>
      <c r="D1805" s="654" t="s">
        <v>13666</v>
      </c>
    </row>
    <row r="1806" spans="1:4">
      <c r="A1806" s="1169">
        <v>1798</v>
      </c>
      <c r="B1806" s="1170" t="s">
        <v>3478</v>
      </c>
      <c r="C1806" s="1169" t="s">
        <v>11596</v>
      </c>
      <c r="D1806" s="651" t="s">
        <v>13667</v>
      </c>
    </row>
    <row r="1807" spans="1:4">
      <c r="A1807" s="652">
        <v>1795</v>
      </c>
      <c r="B1807" s="653" t="s">
        <v>3479</v>
      </c>
      <c r="C1807" s="652" t="s">
        <v>11596</v>
      </c>
      <c r="D1807" s="654" t="s">
        <v>13668</v>
      </c>
    </row>
    <row r="1808" spans="1:4">
      <c r="A1808" s="1169">
        <v>1799</v>
      </c>
      <c r="B1808" s="1170" t="s">
        <v>3480</v>
      </c>
      <c r="C1808" s="1169" t="s">
        <v>11596</v>
      </c>
      <c r="D1808" s="651" t="s">
        <v>13669</v>
      </c>
    </row>
    <row r="1809" spans="1:4">
      <c r="A1809" s="652">
        <v>1800</v>
      </c>
      <c r="B1809" s="653" t="s">
        <v>3481</v>
      </c>
      <c r="C1809" s="652" t="s">
        <v>11596</v>
      </c>
      <c r="D1809" s="654" t="s">
        <v>13670</v>
      </c>
    </row>
    <row r="1810" spans="1:4">
      <c r="A1810" s="1169">
        <v>1802</v>
      </c>
      <c r="B1810" s="1170" t="s">
        <v>3482</v>
      </c>
      <c r="C1810" s="1169" t="s">
        <v>11596</v>
      </c>
      <c r="D1810" s="651" t="s">
        <v>13671</v>
      </c>
    </row>
    <row r="1811" spans="1:4">
      <c r="A1811" s="652">
        <v>40378</v>
      </c>
      <c r="B1811" s="653" t="s">
        <v>11382</v>
      </c>
      <c r="C1811" s="652" t="s">
        <v>11596</v>
      </c>
      <c r="D1811" s="654" t="s">
        <v>12921</v>
      </c>
    </row>
    <row r="1812" spans="1:4">
      <c r="A1812" s="1169">
        <v>40380</v>
      </c>
      <c r="B1812" s="1170" t="s">
        <v>11383</v>
      </c>
      <c r="C1812" s="1169" t="s">
        <v>11596</v>
      </c>
      <c r="D1812" s="651" t="s">
        <v>15571</v>
      </c>
    </row>
    <row r="1813" spans="1:4">
      <c r="A1813" s="652">
        <v>40382</v>
      </c>
      <c r="B1813" s="653" t="s">
        <v>11384</v>
      </c>
      <c r="C1813" s="652" t="s">
        <v>11596</v>
      </c>
      <c r="D1813" s="654" t="s">
        <v>13127</v>
      </c>
    </row>
    <row r="1814" spans="1:4">
      <c r="A1814" s="1169">
        <v>40383</v>
      </c>
      <c r="B1814" s="1170" t="s">
        <v>11385</v>
      </c>
      <c r="C1814" s="1169" t="s">
        <v>11596</v>
      </c>
      <c r="D1814" s="651" t="s">
        <v>15270</v>
      </c>
    </row>
    <row r="1815" spans="1:4">
      <c r="A1815" s="652">
        <v>40385</v>
      </c>
      <c r="B1815" s="653" t="s">
        <v>11386</v>
      </c>
      <c r="C1815" s="652" t="s">
        <v>11596</v>
      </c>
      <c r="D1815" s="654" t="s">
        <v>16810</v>
      </c>
    </row>
    <row r="1816" spans="1:4">
      <c r="A1816" s="1169">
        <v>40387</v>
      </c>
      <c r="B1816" s="1170" t="s">
        <v>11387</v>
      </c>
      <c r="C1816" s="1169" t="s">
        <v>11596</v>
      </c>
      <c r="D1816" s="651" t="s">
        <v>16815</v>
      </c>
    </row>
    <row r="1817" spans="1:4">
      <c r="A1817" s="652">
        <v>40422</v>
      </c>
      <c r="B1817" s="653" t="s">
        <v>11388</v>
      </c>
      <c r="C1817" s="652" t="s">
        <v>11596</v>
      </c>
      <c r="D1817" s="654" t="s">
        <v>16816</v>
      </c>
    </row>
    <row r="1818" spans="1:4">
      <c r="A1818" s="1169">
        <v>40390</v>
      </c>
      <c r="B1818" s="1170" t="s">
        <v>11389</v>
      </c>
      <c r="C1818" s="1169" t="s">
        <v>11596</v>
      </c>
      <c r="D1818" s="651" t="s">
        <v>16817</v>
      </c>
    </row>
    <row r="1819" spans="1:4">
      <c r="A1819" s="652">
        <v>40413</v>
      </c>
      <c r="B1819" s="653" t="s">
        <v>11682</v>
      </c>
      <c r="C1819" s="652" t="s">
        <v>11596</v>
      </c>
      <c r="D1819" s="654" t="s">
        <v>13672</v>
      </c>
    </row>
    <row r="1820" spans="1:4">
      <c r="A1820" s="1169">
        <v>40415</v>
      </c>
      <c r="B1820" s="1170" t="s">
        <v>11683</v>
      </c>
      <c r="C1820" s="1169" t="s">
        <v>11596</v>
      </c>
      <c r="D1820" s="651" t="s">
        <v>13673</v>
      </c>
    </row>
    <row r="1821" spans="1:4">
      <c r="A1821" s="652">
        <v>40417</v>
      </c>
      <c r="B1821" s="653" t="s">
        <v>11684</v>
      </c>
      <c r="C1821" s="652" t="s">
        <v>11596</v>
      </c>
      <c r="D1821" s="654" t="s">
        <v>13674</v>
      </c>
    </row>
    <row r="1822" spans="1:4">
      <c r="A1822" s="1169">
        <v>39271</v>
      </c>
      <c r="B1822" s="1170" t="s">
        <v>5672</v>
      </c>
      <c r="C1822" s="1169" t="s">
        <v>11596</v>
      </c>
      <c r="D1822" s="651" t="s">
        <v>12668</v>
      </c>
    </row>
    <row r="1823" spans="1:4">
      <c r="A1823" s="652">
        <v>39273</v>
      </c>
      <c r="B1823" s="653" t="s">
        <v>5673</v>
      </c>
      <c r="C1823" s="652" t="s">
        <v>11596</v>
      </c>
      <c r="D1823" s="654" t="s">
        <v>13549</v>
      </c>
    </row>
    <row r="1824" spans="1:4">
      <c r="A1824" s="1169">
        <v>39272</v>
      </c>
      <c r="B1824" s="1170" t="s">
        <v>5674</v>
      </c>
      <c r="C1824" s="1169" t="s">
        <v>11596</v>
      </c>
      <c r="D1824" s="651" t="s">
        <v>13675</v>
      </c>
    </row>
    <row r="1825" spans="1:4">
      <c r="A1825" s="652">
        <v>1875</v>
      </c>
      <c r="B1825" s="653" t="s">
        <v>5675</v>
      </c>
      <c r="C1825" s="652" t="s">
        <v>11596</v>
      </c>
      <c r="D1825" s="654" t="s">
        <v>13676</v>
      </c>
    </row>
    <row r="1826" spans="1:4">
      <c r="A1826" s="1169">
        <v>1874</v>
      </c>
      <c r="B1826" s="1170" t="s">
        <v>5676</v>
      </c>
      <c r="C1826" s="1169" t="s">
        <v>11596</v>
      </c>
      <c r="D1826" s="651" t="s">
        <v>12558</v>
      </c>
    </row>
    <row r="1827" spans="1:4">
      <c r="A1827" s="652">
        <v>1870</v>
      </c>
      <c r="B1827" s="653" t="s">
        <v>5677</v>
      </c>
      <c r="C1827" s="652" t="s">
        <v>11596</v>
      </c>
      <c r="D1827" s="654" t="s">
        <v>13677</v>
      </c>
    </row>
    <row r="1828" spans="1:4">
      <c r="A1828" s="1169">
        <v>1884</v>
      </c>
      <c r="B1828" s="1170" t="s">
        <v>5678</v>
      </c>
      <c r="C1828" s="1169" t="s">
        <v>11596</v>
      </c>
      <c r="D1828" s="651" t="s">
        <v>13510</v>
      </c>
    </row>
    <row r="1829" spans="1:4">
      <c r="A1829" s="652">
        <v>1887</v>
      </c>
      <c r="B1829" s="653" t="s">
        <v>5679</v>
      </c>
      <c r="C1829" s="652" t="s">
        <v>11596</v>
      </c>
      <c r="D1829" s="654" t="s">
        <v>13178</v>
      </c>
    </row>
    <row r="1830" spans="1:4">
      <c r="A1830" s="1169">
        <v>1876</v>
      </c>
      <c r="B1830" s="1170" t="s">
        <v>5680</v>
      </c>
      <c r="C1830" s="1169" t="s">
        <v>11596</v>
      </c>
      <c r="D1830" s="651" t="s">
        <v>13346</v>
      </c>
    </row>
    <row r="1831" spans="1:4">
      <c r="A1831" s="652">
        <v>1879</v>
      </c>
      <c r="B1831" s="653" t="s">
        <v>5681</v>
      </c>
      <c r="C1831" s="652" t="s">
        <v>11596</v>
      </c>
      <c r="D1831" s="654" t="s">
        <v>13678</v>
      </c>
    </row>
    <row r="1832" spans="1:4">
      <c r="A1832" s="1169">
        <v>1877</v>
      </c>
      <c r="B1832" s="1170" t="s">
        <v>5682</v>
      </c>
      <c r="C1832" s="1169" t="s">
        <v>11596</v>
      </c>
      <c r="D1832" s="651" t="s">
        <v>13679</v>
      </c>
    </row>
    <row r="1833" spans="1:4">
      <c r="A1833" s="652">
        <v>1878</v>
      </c>
      <c r="B1833" s="653" t="s">
        <v>5683</v>
      </c>
      <c r="C1833" s="652" t="s">
        <v>11596</v>
      </c>
      <c r="D1833" s="654" t="s">
        <v>13680</v>
      </c>
    </row>
    <row r="1834" spans="1:4">
      <c r="A1834" s="1169">
        <v>2621</v>
      </c>
      <c r="B1834" s="1170" t="s">
        <v>11685</v>
      </c>
      <c r="C1834" s="1169" t="s">
        <v>11596</v>
      </c>
      <c r="D1834" s="651" t="s">
        <v>16818</v>
      </c>
    </row>
    <row r="1835" spans="1:4">
      <c r="A1835" s="652">
        <v>2616</v>
      </c>
      <c r="B1835" s="653" t="s">
        <v>11686</v>
      </c>
      <c r="C1835" s="652" t="s">
        <v>11596</v>
      </c>
      <c r="D1835" s="654" t="s">
        <v>12733</v>
      </c>
    </row>
    <row r="1836" spans="1:4">
      <c r="A1836" s="1169">
        <v>2633</v>
      </c>
      <c r="B1836" s="1170" t="s">
        <v>11687</v>
      </c>
      <c r="C1836" s="1169" t="s">
        <v>11596</v>
      </c>
      <c r="D1836" s="651" t="s">
        <v>14530</v>
      </c>
    </row>
    <row r="1837" spans="1:4">
      <c r="A1837" s="652">
        <v>2617</v>
      </c>
      <c r="B1837" s="653" t="s">
        <v>11688</v>
      </c>
      <c r="C1837" s="652" t="s">
        <v>11596</v>
      </c>
      <c r="D1837" s="654" t="s">
        <v>16819</v>
      </c>
    </row>
    <row r="1838" spans="1:4">
      <c r="A1838" s="1169">
        <v>2618</v>
      </c>
      <c r="B1838" s="1170" t="s">
        <v>11689</v>
      </c>
      <c r="C1838" s="1169" t="s">
        <v>11596</v>
      </c>
      <c r="D1838" s="651" t="s">
        <v>13763</v>
      </c>
    </row>
    <row r="1839" spans="1:4">
      <c r="A1839" s="652">
        <v>2632</v>
      </c>
      <c r="B1839" s="653" t="s">
        <v>11690</v>
      </c>
      <c r="C1839" s="652" t="s">
        <v>11596</v>
      </c>
      <c r="D1839" s="654" t="s">
        <v>14079</v>
      </c>
    </row>
    <row r="1840" spans="1:4">
      <c r="A1840" s="1169">
        <v>2631</v>
      </c>
      <c r="B1840" s="1170" t="s">
        <v>11691</v>
      </c>
      <c r="C1840" s="1169" t="s">
        <v>11596</v>
      </c>
      <c r="D1840" s="651" t="s">
        <v>16820</v>
      </c>
    </row>
    <row r="1841" spans="1:4">
      <c r="A1841" s="652">
        <v>2619</v>
      </c>
      <c r="B1841" s="653" t="s">
        <v>11692</v>
      </c>
      <c r="C1841" s="652" t="s">
        <v>11596</v>
      </c>
      <c r="D1841" s="654" t="s">
        <v>15944</v>
      </c>
    </row>
    <row r="1842" spans="1:4">
      <c r="A1842" s="1169">
        <v>2620</v>
      </c>
      <c r="B1842" s="1170" t="s">
        <v>11693</v>
      </c>
      <c r="C1842" s="1169" t="s">
        <v>11596</v>
      </c>
      <c r="D1842" s="651" t="s">
        <v>16821</v>
      </c>
    </row>
    <row r="1843" spans="1:4">
      <c r="A1843" s="652">
        <v>25968</v>
      </c>
      <c r="B1843" s="653" t="s">
        <v>1143</v>
      </c>
      <c r="C1843" s="652" t="s">
        <v>11596</v>
      </c>
      <c r="D1843" s="654" t="s">
        <v>13683</v>
      </c>
    </row>
    <row r="1844" spans="1:4">
      <c r="A1844" s="1169">
        <v>38369</v>
      </c>
      <c r="B1844" s="1170" t="s">
        <v>4806</v>
      </c>
      <c r="C1844" s="1169" t="s">
        <v>11596</v>
      </c>
      <c r="D1844" s="651" t="s">
        <v>13000</v>
      </c>
    </row>
    <row r="1845" spans="1:4">
      <c r="A1845" s="652">
        <v>38370</v>
      </c>
      <c r="B1845" s="653" t="s">
        <v>4807</v>
      </c>
      <c r="C1845" s="652" t="s">
        <v>11596</v>
      </c>
      <c r="D1845" s="654" t="s">
        <v>13000</v>
      </c>
    </row>
    <row r="1846" spans="1:4">
      <c r="A1846" s="1169">
        <v>38372</v>
      </c>
      <c r="B1846" s="1170" t="s">
        <v>6026</v>
      </c>
      <c r="C1846" s="1169" t="s">
        <v>11596</v>
      </c>
      <c r="D1846" s="651" t="s">
        <v>13685</v>
      </c>
    </row>
    <row r="1847" spans="1:4">
      <c r="A1847" s="652">
        <v>2357</v>
      </c>
      <c r="B1847" s="653" t="s">
        <v>1144</v>
      </c>
      <c r="C1847" s="652" t="s">
        <v>11595</v>
      </c>
      <c r="D1847" s="654" t="s">
        <v>13178</v>
      </c>
    </row>
    <row r="1848" spans="1:4">
      <c r="A1848" s="1169">
        <v>40806</v>
      </c>
      <c r="B1848" s="1170" t="s">
        <v>3483</v>
      </c>
      <c r="C1848" s="1169" t="s">
        <v>11605</v>
      </c>
      <c r="D1848" s="651" t="s">
        <v>16822</v>
      </c>
    </row>
    <row r="1849" spans="1:4">
      <c r="A1849" s="652">
        <v>2355</v>
      </c>
      <c r="B1849" s="653" t="s">
        <v>1145</v>
      </c>
      <c r="C1849" s="652" t="s">
        <v>11595</v>
      </c>
      <c r="D1849" s="654" t="s">
        <v>13286</v>
      </c>
    </row>
    <row r="1850" spans="1:4">
      <c r="A1850" s="1169">
        <v>40805</v>
      </c>
      <c r="B1850" s="1170" t="s">
        <v>3484</v>
      </c>
      <c r="C1850" s="1169" t="s">
        <v>11605</v>
      </c>
      <c r="D1850" s="651" t="s">
        <v>16823</v>
      </c>
    </row>
    <row r="1851" spans="1:4">
      <c r="A1851" s="652">
        <v>2358</v>
      </c>
      <c r="B1851" s="653" t="s">
        <v>1146</v>
      </c>
      <c r="C1851" s="652" t="s">
        <v>11595</v>
      </c>
      <c r="D1851" s="654" t="s">
        <v>16824</v>
      </c>
    </row>
    <row r="1852" spans="1:4">
      <c r="A1852" s="1169">
        <v>40807</v>
      </c>
      <c r="B1852" s="1170" t="s">
        <v>3485</v>
      </c>
      <c r="C1852" s="1169" t="s">
        <v>11605</v>
      </c>
      <c r="D1852" s="651" t="s">
        <v>16825</v>
      </c>
    </row>
    <row r="1853" spans="1:4">
      <c r="A1853" s="652">
        <v>40808</v>
      </c>
      <c r="B1853" s="653" t="s">
        <v>5106</v>
      </c>
      <c r="C1853" s="652" t="s">
        <v>11605</v>
      </c>
      <c r="D1853" s="654" t="s">
        <v>16826</v>
      </c>
    </row>
    <row r="1854" spans="1:4">
      <c r="A1854" s="1169">
        <v>39397</v>
      </c>
      <c r="B1854" s="1170" t="s">
        <v>3486</v>
      </c>
      <c r="C1854" s="1169" t="s">
        <v>11602</v>
      </c>
      <c r="D1854" s="651" t="s">
        <v>13688</v>
      </c>
    </row>
    <row r="1855" spans="1:4">
      <c r="A1855" s="652">
        <v>2692</v>
      </c>
      <c r="B1855" s="653" t="s">
        <v>3487</v>
      </c>
      <c r="C1855" s="652" t="s">
        <v>11602</v>
      </c>
      <c r="D1855" s="654" t="s">
        <v>13081</v>
      </c>
    </row>
    <row r="1856" spans="1:4">
      <c r="A1856" s="1169">
        <v>6</v>
      </c>
      <c r="B1856" s="1170" t="s">
        <v>4808</v>
      </c>
      <c r="C1856" s="1169" t="s">
        <v>11602</v>
      </c>
      <c r="D1856" s="651" t="s">
        <v>14481</v>
      </c>
    </row>
    <row r="1857" spans="1:4">
      <c r="A1857" s="652">
        <v>5330</v>
      </c>
      <c r="B1857" s="653" t="s">
        <v>1147</v>
      </c>
      <c r="C1857" s="652" t="s">
        <v>11602</v>
      </c>
      <c r="D1857" s="654" t="s">
        <v>13689</v>
      </c>
    </row>
    <row r="1858" spans="1:4">
      <c r="A1858" s="1169">
        <v>26017</v>
      </c>
      <c r="B1858" s="1170" t="s">
        <v>1148</v>
      </c>
      <c r="C1858" s="1169" t="s">
        <v>11596</v>
      </c>
      <c r="D1858" s="651" t="s">
        <v>13690</v>
      </c>
    </row>
    <row r="1859" spans="1:4">
      <c r="A1859" s="652">
        <v>25931</v>
      </c>
      <c r="B1859" s="653" t="s">
        <v>3488</v>
      </c>
      <c r="C1859" s="652" t="s">
        <v>11596</v>
      </c>
      <c r="D1859" s="654" t="s">
        <v>13691</v>
      </c>
    </row>
    <row r="1860" spans="1:4">
      <c r="A1860" s="1169">
        <v>38140</v>
      </c>
      <c r="B1860" s="1170" t="s">
        <v>3489</v>
      </c>
      <c r="C1860" s="1169" t="s">
        <v>11596</v>
      </c>
      <c r="D1860" s="651" t="s">
        <v>12719</v>
      </c>
    </row>
    <row r="1861" spans="1:4">
      <c r="A1861" s="652">
        <v>13887</v>
      </c>
      <c r="B1861" s="653" t="s">
        <v>3490</v>
      </c>
      <c r="C1861" s="652" t="s">
        <v>11596</v>
      </c>
      <c r="D1861" s="654" t="s">
        <v>13692</v>
      </c>
    </row>
    <row r="1862" spans="1:4">
      <c r="A1862" s="1169">
        <v>26018</v>
      </c>
      <c r="B1862" s="1170" t="s">
        <v>3491</v>
      </c>
      <c r="C1862" s="1169" t="s">
        <v>11596</v>
      </c>
      <c r="D1862" s="651" t="s">
        <v>13471</v>
      </c>
    </row>
    <row r="1863" spans="1:4">
      <c r="A1863" s="652">
        <v>26019</v>
      </c>
      <c r="B1863" s="653" t="s">
        <v>3492</v>
      </c>
      <c r="C1863" s="652" t="s">
        <v>11596</v>
      </c>
      <c r="D1863" s="654" t="s">
        <v>13693</v>
      </c>
    </row>
    <row r="1864" spans="1:4">
      <c r="A1864" s="1169">
        <v>26020</v>
      </c>
      <c r="B1864" s="1170" t="s">
        <v>1149</v>
      </c>
      <c r="C1864" s="1169" t="s">
        <v>11596</v>
      </c>
      <c r="D1864" s="651" t="s">
        <v>13694</v>
      </c>
    </row>
    <row r="1865" spans="1:4">
      <c r="A1865" s="652">
        <v>34544</v>
      </c>
      <c r="B1865" s="653" t="s">
        <v>3493</v>
      </c>
      <c r="C1865" s="652" t="s">
        <v>11596</v>
      </c>
      <c r="D1865" s="654" t="s">
        <v>16827</v>
      </c>
    </row>
    <row r="1866" spans="1:4">
      <c r="A1866" s="1169">
        <v>34729</v>
      </c>
      <c r="B1866" s="1170" t="s">
        <v>3494</v>
      </c>
      <c r="C1866" s="1169" t="s">
        <v>11596</v>
      </c>
      <c r="D1866" s="651" t="s">
        <v>16828</v>
      </c>
    </row>
    <row r="1867" spans="1:4">
      <c r="A1867" s="652">
        <v>34734</v>
      </c>
      <c r="B1867" s="653" t="s">
        <v>3495</v>
      </c>
      <c r="C1867" s="652" t="s">
        <v>11596</v>
      </c>
      <c r="D1867" s="654" t="s">
        <v>16829</v>
      </c>
    </row>
    <row r="1868" spans="1:4">
      <c r="A1868" s="1169">
        <v>34738</v>
      </c>
      <c r="B1868" s="1170" t="s">
        <v>3496</v>
      </c>
      <c r="C1868" s="1169" t="s">
        <v>11596</v>
      </c>
      <c r="D1868" s="651" t="s">
        <v>16830</v>
      </c>
    </row>
    <row r="1869" spans="1:4">
      <c r="A1869" s="652">
        <v>2391</v>
      </c>
      <c r="B1869" s="653" t="s">
        <v>1150</v>
      </c>
      <c r="C1869" s="652" t="s">
        <v>11596</v>
      </c>
      <c r="D1869" s="654" t="s">
        <v>16831</v>
      </c>
    </row>
    <row r="1870" spans="1:4">
      <c r="A1870" s="1169">
        <v>2374</v>
      </c>
      <c r="B1870" s="1170" t="s">
        <v>3497</v>
      </c>
      <c r="C1870" s="1169" t="s">
        <v>11596</v>
      </c>
      <c r="D1870" s="651" t="s">
        <v>16832</v>
      </c>
    </row>
    <row r="1871" spans="1:4">
      <c r="A1871" s="652">
        <v>2377</v>
      </c>
      <c r="B1871" s="653" t="s">
        <v>3498</v>
      </c>
      <c r="C1871" s="652" t="s">
        <v>11596</v>
      </c>
      <c r="D1871" s="654" t="s">
        <v>16833</v>
      </c>
    </row>
    <row r="1872" spans="1:4">
      <c r="A1872" s="1169">
        <v>2393</v>
      </c>
      <c r="B1872" s="1170" t="s">
        <v>1151</v>
      </c>
      <c r="C1872" s="1169" t="s">
        <v>11596</v>
      </c>
      <c r="D1872" s="651" t="s">
        <v>16834</v>
      </c>
    </row>
    <row r="1873" spans="1:4">
      <c r="A1873" s="652">
        <v>34705</v>
      </c>
      <c r="B1873" s="653" t="s">
        <v>3499</v>
      </c>
      <c r="C1873" s="652" t="s">
        <v>11596</v>
      </c>
      <c r="D1873" s="654" t="s">
        <v>16835</v>
      </c>
    </row>
    <row r="1874" spans="1:4">
      <c r="A1874" s="1169">
        <v>34707</v>
      </c>
      <c r="B1874" s="1170" t="s">
        <v>1152</v>
      </c>
      <c r="C1874" s="1169" t="s">
        <v>11596</v>
      </c>
      <c r="D1874" s="651" t="s">
        <v>16836</v>
      </c>
    </row>
    <row r="1875" spans="1:4">
      <c r="A1875" s="652">
        <v>2378</v>
      </c>
      <c r="B1875" s="653" t="s">
        <v>3500</v>
      </c>
      <c r="C1875" s="652" t="s">
        <v>11596</v>
      </c>
      <c r="D1875" s="654" t="s">
        <v>16837</v>
      </c>
    </row>
    <row r="1876" spans="1:4">
      <c r="A1876" s="1169">
        <v>2379</v>
      </c>
      <c r="B1876" s="1170" t="s">
        <v>3501</v>
      </c>
      <c r="C1876" s="1169" t="s">
        <v>11596</v>
      </c>
      <c r="D1876" s="651" t="s">
        <v>16837</v>
      </c>
    </row>
    <row r="1877" spans="1:4">
      <c r="A1877" s="652">
        <v>2376</v>
      </c>
      <c r="B1877" s="653" t="s">
        <v>3502</v>
      </c>
      <c r="C1877" s="652" t="s">
        <v>11596</v>
      </c>
      <c r="D1877" s="654" t="s">
        <v>16838</v>
      </c>
    </row>
    <row r="1878" spans="1:4">
      <c r="A1878" s="1169">
        <v>2394</v>
      </c>
      <c r="B1878" s="1170" t="s">
        <v>1153</v>
      </c>
      <c r="C1878" s="1169" t="s">
        <v>11596</v>
      </c>
      <c r="D1878" s="651" t="s">
        <v>16839</v>
      </c>
    </row>
    <row r="1879" spans="1:4">
      <c r="A1879" s="652">
        <v>34686</v>
      </c>
      <c r="B1879" s="653" t="s">
        <v>3503</v>
      </c>
      <c r="C1879" s="652" t="s">
        <v>11596</v>
      </c>
      <c r="D1879" s="654" t="s">
        <v>14808</v>
      </c>
    </row>
    <row r="1880" spans="1:4">
      <c r="A1880" s="1169">
        <v>34616</v>
      </c>
      <c r="B1880" s="1170" t="s">
        <v>1154</v>
      </c>
      <c r="C1880" s="1169" t="s">
        <v>11596</v>
      </c>
      <c r="D1880" s="651" t="s">
        <v>13821</v>
      </c>
    </row>
    <row r="1881" spans="1:4">
      <c r="A1881" s="652">
        <v>34623</v>
      </c>
      <c r="B1881" s="653" t="s">
        <v>1155</v>
      </c>
      <c r="C1881" s="652" t="s">
        <v>11596</v>
      </c>
      <c r="D1881" s="654" t="s">
        <v>16840</v>
      </c>
    </row>
    <row r="1882" spans="1:4">
      <c r="A1882" s="1169">
        <v>34628</v>
      </c>
      <c r="B1882" s="1170" t="s">
        <v>1156</v>
      </c>
      <c r="C1882" s="1169" t="s">
        <v>11596</v>
      </c>
      <c r="D1882" s="651" t="s">
        <v>16841</v>
      </c>
    </row>
    <row r="1883" spans="1:4">
      <c r="A1883" s="652">
        <v>34653</v>
      </c>
      <c r="B1883" s="653" t="s">
        <v>3504</v>
      </c>
      <c r="C1883" s="652" t="s">
        <v>11596</v>
      </c>
      <c r="D1883" s="654" t="s">
        <v>16071</v>
      </c>
    </row>
    <row r="1884" spans="1:4">
      <c r="A1884" s="1169">
        <v>34688</v>
      </c>
      <c r="B1884" s="1170" t="s">
        <v>1157</v>
      </c>
      <c r="C1884" s="1169" t="s">
        <v>11596</v>
      </c>
      <c r="D1884" s="651" t="s">
        <v>13765</v>
      </c>
    </row>
    <row r="1885" spans="1:4">
      <c r="A1885" s="652">
        <v>34709</v>
      </c>
      <c r="B1885" s="653" t="s">
        <v>1158</v>
      </c>
      <c r="C1885" s="652" t="s">
        <v>11596</v>
      </c>
      <c r="D1885" s="654" t="s">
        <v>16842</v>
      </c>
    </row>
    <row r="1886" spans="1:4">
      <c r="A1886" s="1169">
        <v>34714</v>
      </c>
      <c r="B1886" s="1170" t="s">
        <v>1159</v>
      </c>
      <c r="C1886" s="1169" t="s">
        <v>11596</v>
      </c>
      <c r="D1886" s="651" t="s">
        <v>16843</v>
      </c>
    </row>
    <row r="1887" spans="1:4">
      <c r="A1887" s="652">
        <v>2388</v>
      </c>
      <c r="B1887" s="653" t="s">
        <v>5764</v>
      </c>
      <c r="C1887" s="652" t="s">
        <v>11596</v>
      </c>
      <c r="D1887" s="654" t="s">
        <v>16844</v>
      </c>
    </row>
    <row r="1888" spans="1:4">
      <c r="A1888" s="1169">
        <v>34606</v>
      </c>
      <c r="B1888" s="1170" t="s">
        <v>6800</v>
      </c>
      <c r="C1888" s="1169" t="s">
        <v>11596</v>
      </c>
      <c r="D1888" s="651" t="s">
        <v>16845</v>
      </c>
    </row>
    <row r="1889" spans="1:4">
      <c r="A1889" s="652">
        <v>34689</v>
      </c>
      <c r="B1889" s="653" t="s">
        <v>6801</v>
      </c>
      <c r="C1889" s="652" t="s">
        <v>11596</v>
      </c>
      <c r="D1889" s="654" t="s">
        <v>16846</v>
      </c>
    </row>
    <row r="1890" spans="1:4">
      <c r="A1890" s="1169">
        <v>2370</v>
      </c>
      <c r="B1890" s="1170" t="s">
        <v>5369</v>
      </c>
      <c r="C1890" s="1169" t="s">
        <v>11596</v>
      </c>
      <c r="D1890" s="651" t="s">
        <v>13383</v>
      </c>
    </row>
    <row r="1891" spans="1:4">
      <c r="A1891" s="652">
        <v>2386</v>
      </c>
      <c r="B1891" s="653" t="s">
        <v>5765</v>
      </c>
      <c r="C1891" s="652" t="s">
        <v>11596</v>
      </c>
      <c r="D1891" s="654" t="s">
        <v>13245</v>
      </c>
    </row>
    <row r="1892" spans="1:4">
      <c r="A1892" s="1169">
        <v>2392</v>
      </c>
      <c r="B1892" s="1170" t="s">
        <v>5766</v>
      </c>
      <c r="C1892" s="1169" t="s">
        <v>11596</v>
      </c>
      <c r="D1892" s="651" t="s">
        <v>16847</v>
      </c>
    </row>
    <row r="1893" spans="1:4">
      <c r="A1893" s="652">
        <v>2373</v>
      </c>
      <c r="B1893" s="653" t="s">
        <v>5767</v>
      </c>
      <c r="C1893" s="652" t="s">
        <v>11596</v>
      </c>
      <c r="D1893" s="654" t="s">
        <v>16848</v>
      </c>
    </row>
    <row r="1894" spans="1:4">
      <c r="A1894" s="1169">
        <v>39465</v>
      </c>
      <c r="B1894" s="1170" t="s">
        <v>5370</v>
      </c>
      <c r="C1894" s="1169" t="s">
        <v>11596</v>
      </c>
      <c r="D1894" s="651" t="s">
        <v>15812</v>
      </c>
    </row>
    <row r="1895" spans="1:4">
      <c r="A1895" s="652">
        <v>39466</v>
      </c>
      <c r="B1895" s="653" t="s">
        <v>5371</v>
      </c>
      <c r="C1895" s="652" t="s">
        <v>11596</v>
      </c>
      <c r="D1895" s="654" t="s">
        <v>16849</v>
      </c>
    </row>
    <row r="1896" spans="1:4">
      <c r="A1896" s="1169">
        <v>39467</v>
      </c>
      <c r="B1896" s="1170" t="s">
        <v>5372</v>
      </c>
      <c r="C1896" s="1169" t="s">
        <v>11596</v>
      </c>
      <c r="D1896" s="651" t="s">
        <v>16850</v>
      </c>
    </row>
    <row r="1897" spans="1:4">
      <c r="A1897" s="652">
        <v>39468</v>
      </c>
      <c r="B1897" s="653" t="s">
        <v>5373</v>
      </c>
      <c r="C1897" s="652" t="s">
        <v>11596</v>
      </c>
      <c r="D1897" s="654" t="s">
        <v>16851</v>
      </c>
    </row>
    <row r="1898" spans="1:4">
      <c r="A1898" s="1169">
        <v>39469</v>
      </c>
      <c r="B1898" s="1170" t="s">
        <v>6027</v>
      </c>
      <c r="C1898" s="1169" t="s">
        <v>11596</v>
      </c>
      <c r="D1898" s="651" t="s">
        <v>16852</v>
      </c>
    </row>
    <row r="1899" spans="1:4">
      <c r="A1899" s="652">
        <v>39470</v>
      </c>
      <c r="B1899" s="653" t="s">
        <v>5374</v>
      </c>
      <c r="C1899" s="652" t="s">
        <v>11596</v>
      </c>
      <c r="D1899" s="654" t="s">
        <v>16853</v>
      </c>
    </row>
    <row r="1900" spans="1:4">
      <c r="A1900" s="1169">
        <v>39471</v>
      </c>
      <c r="B1900" s="1170" t="s">
        <v>5375</v>
      </c>
      <c r="C1900" s="1169" t="s">
        <v>11596</v>
      </c>
      <c r="D1900" s="651" t="s">
        <v>16854</v>
      </c>
    </row>
    <row r="1901" spans="1:4">
      <c r="A1901" s="652">
        <v>39472</v>
      </c>
      <c r="B1901" s="653" t="s">
        <v>5376</v>
      </c>
      <c r="C1901" s="652" t="s">
        <v>11596</v>
      </c>
      <c r="D1901" s="654" t="s">
        <v>13084</v>
      </c>
    </row>
    <row r="1902" spans="1:4">
      <c r="A1902" s="1169">
        <v>39473</v>
      </c>
      <c r="B1902" s="1170" t="s">
        <v>6543</v>
      </c>
      <c r="C1902" s="1169" t="s">
        <v>11596</v>
      </c>
      <c r="D1902" s="651" t="s">
        <v>16855</v>
      </c>
    </row>
    <row r="1903" spans="1:4">
      <c r="A1903" s="652">
        <v>39474</v>
      </c>
      <c r="B1903" s="653" t="s">
        <v>5377</v>
      </c>
      <c r="C1903" s="652" t="s">
        <v>11596</v>
      </c>
      <c r="D1903" s="654" t="s">
        <v>16856</v>
      </c>
    </row>
    <row r="1904" spans="1:4">
      <c r="A1904" s="1169">
        <v>39475</v>
      </c>
      <c r="B1904" s="1170" t="s">
        <v>5378</v>
      </c>
      <c r="C1904" s="1169" t="s">
        <v>11596</v>
      </c>
      <c r="D1904" s="651" t="s">
        <v>16857</v>
      </c>
    </row>
    <row r="1905" spans="1:4">
      <c r="A1905" s="652">
        <v>39476</v>
      </c>
      <c r="B1905" s="653" t="s">
        <v>5379</v>
      </c>
      <c r="C1905" s="652" t="s">
        <v>11596</v>
      </c>
      <c r="D1905" s="654" t="s">
        <v>16858</v>
      </c>
    </row>
    <row r="1906" spans="1:4">
      <c r="A1906" s="1169">
        <v>39477</v>
      </c>
      <c r="B1906" s="1170" t="s">
        <v>11694</v>
      </c>
      <c r="C1906" s="1169" t="s">
        <v>11596</v>
      </c>
      <c r="D1906" s="651" t="s">
        <v>16859</v>
      </c>
    </row>
    <row r="1907" spans="1:4">
      <c r="A1907" s="652">
        <v>39478</v>
      </c>
      <c r="B1907" s="653" t="s">
        <v>5380</v>
      </c>
      <c r="C1907" s="652" t="s">
        <v>11596</v>
      </c>
      <c r="D1907" s="654" t="s">
        <v>13076</v>
      </c>
    </row>
    <row r="1908" spans="1:4">
      <c r="A1908" s="1169">
        <v>39479</v>
      </c>
      <c r="B1908" s="1170" t="s">
        <v>5381</v>
      </c>
      <c r="C1908" s="1169" t="s">
        <v>11596</v>
      </c>
      <c r="D1908" s="651" t="s">
        <v>16860</v>
      </c>
    </row>
    <row r="1909" spans="1:4">
      <c r="A1909" s="652">
        <v>39480</v>
      </c>
      <c r="B1909" s="653" t="s">
        <v>5382</v>
      </c>
      <c r="C1909" s="652" t="s">
        <v>11596</v>
      </c>
      <c r="D1909" s="654" t="s">
        <v>16861</v>
      </c>
    </row>
    <row r="1910" spans="1:4">
      <c r="A1910" s="1169">
        <v>39459</v>
      </c>
      <c r="B1910" s="1170" t="s">
        <v>5383</v>
      </c>
      <c r="C1910" s="1169" t="s">
        <v>11596</v>
      </c>
      <c r="D1910" s="651" t="s">
        <v>16862</v>
      </c>
    </row>
    <row r="1911" spans="1:4">
      <c r="A1911" s="652">
        <v>39445</v>
      </c>
      <c r="B1911" s="653" t="s">
        <v>5384</v>
      </c>
      <c r="C1911" s="652" t="s">
        <v>11596</v>
      </c>
      <c r="D1911" s="654" t="s">
        <v>16863</v>
      </c>
    </row>
    <row r="1912" spans="1:4">
      <c r="A1912" s="1169">
        <v>39446</v>
      </c>
      <c r="B1912" s="1170" t="s">
        <v>5385</v>
      </c>
      <c r="C1912" s="1169" t="s">
        <v>11596</v>
      </c>
      <c r="D1912" s="651" t="s">
        <v>16864</v>
      </c>
    </row>
    <row r="1913" spans="1:4">
      <c r="A1913" s="652">
        <v>39447</v>
      </c>
      <c r="B1913" s="653" t="s">
        <v>5386</v>
      </c>
      <c r="C1913" s="652" t="s">
        <v>11596</v>
      </c>
      <c r="D1913" s="654" t="s">
        <v>16865</v>
      </c>
    </row>
    <row r="1914" spans="1:4">
      <c r="A1914" s="1169">
        <v>39448</v>
      </c>
      <c r="B1914" s="1170" t="s">
        <v>5387</v>
      </c>
      <c r="C1914" s="1169" t="s">
        <v>11596</v>
      </c>
      <c r="D1914" s="651" t="s">
        <v>16866</v>
      </c>
    </row>
    <row r="1915" spans="1:4">
      <c r="A1915" s="652">
        <v>39450</v>
      </c>
      <c r="B1915" s="653" t="s">
        <v>5388</v>
      </c>
      <c r="C1915" s="652" t="s">
        <v>11596</v>
      </c>
      <c r="D1915" s="654" t="s">
        <v>16867</v>
      </c>
    </row>
    <row r="1916" spans="1:4">
      <c r="A1916" s="1169">
        <v>39451</v>
      </c>
      <c r="B1916" s="1170" t="s">
        <v>5389</v>
      </c>
      <c r="C1916" s="1169" t="s">
        <v>11596</v>
      </c>
      <c r="D1916" s="651" t="s">
        <v>16868</v>
      </c>
    </row>
    <row r="1917" spans="1:4">
      <c r="A1917" s="652">
        <v>39452</v>
      </c>
      <c r="B1917" s="653" t="s">
        <v>5390</v>
      </c>
      <c r="C1917" s="652" t="s">
        <v>11596</v>
      </c>
      <c r="D1917" s="654" t="s">
        <v>16869</v>
      </c>
    </row>
    <row r="1918" spans="1:4">
      <c r="A1918" s="1169">
        <v>39523</v>
      </c>
      <c r="B1918" s="1170" t="s">
        <v>5391</v>
      </c>
      <c r="C1918" s="1169" t="s">
        <v>11596</v>
      </c>
      <c r="D1918" s="651" t="s">
        <v>16870</v>
      </c>
    </row>
    <row r="1919" spans="1:4">
      <c r="A1919" s="652">
        <v>39449</v>
      </c>
      <c r="B1919" s="653" t="s">
        <v>5392</v>
      </c>
      <c r="C1919" s="652" t="s">
        <v>11596</v>
      </c>
      <c r="D1919" s="654" t="s">
        <v>16871</v>
      </c>
    </row>
    <row r="1920" spans="1:4">
      <c r="A1920" s="1169">
        <v>39455</v>
      </c>
      <c r="B1920" s="1170" t="s">
        <v>5393</v>
      </c>
      <c r="C1920" s="1169" t="s">
        <v>11596</v>
      </c>
      <c r="D1920" s="651" t="s">
        <v>16872</v>
      </c>
    </row>
    <row r="1921" spans="1:4">
      <c r="A1921" s="652">
        <v>39456</v>
      </c>
      <c r="B1921" s="653" t="s">
        <v>5394</v>
      </c>
      <c r="C1921" s="652" t="s">
        <v>11596</v>
      </c>
      <c r="D1921" s="654" t="s">
        <v>16873</v>
      </c>
    </row>
    <row r="1922" spans="1:4">
      <c r="A1922" s="1169">
        <v>39457</v>
      </c>
      <c r="B1922" s="1170" t="s">
        <v>5395</v>
      </c>
      <c r="C1922" s="1169" t="s">
        <v>11596</v>
      </c>
      <c r="D1922" s="651" t="s">
        <v>16851</v>
      </c>
    </row>
    <row r="1923" spans="1:4">
      <c r="A1923" s="652">
        <v>39458</v>
      </c>
      <c r="B1923" s="653" t="s">
        <v>5396</v>
      </c>
      <c r="C1923" s="652" t="s">
        <v>11596</v>
      </c>
      <c r="D1923" s="654" t="s">
        <v>16874</v>
      </c>
    </row>
    <row r="1924" spans="1:4">
      <c r="A1924" s="1169">
        <v>39464</v>
      </c>
      <c r="B1924" s="1170" t="s">
        <v>5397</v>
      </c>
      <c r="C1924" s="1169" t="s">
        <v>11596</v>
      </c>
      <c r="D1924" s="651" t="s">
        <v>16875</v>
      </c>
    </row>
    <row r="1925" spans="1:4">
      <c r="A1925" s="652">
        <v>39460</v>
      </c>
      <c r="B1925" s="653" t="s">
        <v>5398</v>
      </c>
      <c r="C1925" s="652" t="s">
        <v>11596</v>
      </c>
      <c r="D1925" s="654" t="s">
        <v>16876</v>
      </c>
    </row>
    <row r="1926" spans="1:4">
      <c r="A1926" s="1169">
        <v>39461</v>
      </c>
      <c r="B1926" s="1170" t="s">
        <v>5399</v>
      </c>
      <c r="C1926" s="1169" t="s">
        <v>11596</v>
      </c>
      <c r="D1926" s="651" t="s">
        <v>16877</v>
      </c>
    </row>
    <row r="1927" spans="1:4">
      <c r="A1927" s="652">
        <v>39462</v>
      </c>
      <c r="B1927" s="653" t="s">
        <v>5400</v>
      </c>
      <c r="C1927" s="652" t="s">
        <v>11596</v>
      </c>
      <c r="D1927" s="654" t="s">
        <v>15593</v>
      </c>
    </row>
    <row r="1928" spans="1:4">
      <c r="A1928" s="1169">
        <v>39463</v>
      </c>
      <c r="B1928" s="1170" t="s">
        <v>5401</v>
      </c>
      <c r="C1928" s="1169" t="s">
        <v>11596</v>
      </c>
      <c r="D1928" s="651" t="s">
        <v>16878</v>
      </c>
    </row>
    <row r="1929" spans="1:4">
      <c r="A1929" s="652">
        <v>26039</v>
      </c>
      <c r="B1929" s="653" t="s">
        <v>1160</v>
      </c>
      <c r="C1929" s="652" t="s">
        <v>11596</v>
      </c>
      <c r="D1929" s="654" t="s">
        <v>13706</v>
      </c>
    </row>
    <row r="1930" spans="1:4">
      <c r="A1930" s="1169">
        <v>2401</v>
      </c>
      <c r="B1930" s="1170" t="s">
        <v>3505</v>
      </c>
      <c r="C1930" s="1169" t="s">
        <v>11596</v>
      </c>
      <c r="D1930" s="651" t="s">
        <v>13707</v>
      </c>
    </row>
    <row r="1931" spans="1:4">
      <c r="A1931" s="652">
        <v>38870</v>
      </c>
      <c r="B1931" s="653" t="s">
        <v>16879</v>
      </c>
      <c r="C1931" s="652" t="s">
        <v>11596</v>
      </c>
      <c r="D1931" s="654" t="s">
        <v>16880</v>
      </c>
    </row>
    <row r="1932" spans="1:4">
      <c r="A1932" s="1169">
        <v>38869</v>
      </c>
      <c r="B1932" s="1170" t="s">
        <v>16881</v>
      </c>
      <c r="C1932" s="1169" t="s">
        <v>11596</v>
      </c>
      <c r="D1932" s="651" t="s">
        <v>16882</v>
      </c>
    </row>
    <row r="1933" spans="1:4">
      <c r="A1933" s="652">
        <v>38872</v>
      </c>
      <c r="B1933" s="653" t="s">
        <v>16883</v>
      </c>
      <c r="C1933" s="652" t="s">
        <v>11596</v>
      </c>
      <c r="D1933" s="654" t="s">
        <v>15195</v>
      </c>
    </row>
    <row r="1934" spans="1:4">
      <c r="A1934" s="1169">
        <v>38871</v>
      </c>
      <c r="B1934" s="1170" t="s">
        <v>16884</v>
      </c>
      <c r="C1934" s="1169" t="s">
        <v>11596</v>
      </c>
      <c r="D1934" s="651" t="s">
        <v>13238</v>
      </c>
    </row>
    <row r="1935" spans="1:4">
      <c r="A1935" s="652">
        <v>39283</v>
      </c>
      <c r="B1935" s="653" t="s">
        <v>16885</v>
      </c>
      <c r="C1935" s="652" t="s">
        <v>11596</v>
      </c>
      <c r="D1935" s="654" t="s">
        <v>16886</v>
      </c>
    </row>
    <row r="1936" spans="1:4">
      <c r="A1936" s="1169">
        <v>39284</v>
      </c>
      <c r="B1936" s="1170" t="s">
        <v>16887</v>
      </c>
      <c r="C1936" s="1169" t="s">
        <v>11596</v>
      </c>
      <c r="D1936" s="651" t="s">
        <v>16681</v>
      </c>
    </row>
    <row r="1937" spans="1:4">
      <c r="A1937" s="652">
        <v>39285</v>
      </c>
      <c r="B1937" s="653" t="s">
        <v>16888</v>
      </c>
      <c r="C1937" s="652" t="s">
        <v>11596</v>
      </c>
      <c r="D1937" s="654" t="s">
        <v>16889</v>
      </c>
    </row>
    <row r="1938" spans="1:4">
      <c r="A1938" s="1169">
        <v>39286</v>
      </c>
      <c r="B1938" s="1170" t="s">
        <v>16890</v>
      </c>
      <c r="C1938" s="1169" t="s">
        <v>11596</v>
      </c>
      <c r="D1938" s="651" t="s">
        <v>15848</v>
      </c>
    </row>
    <row r="1939" spans="1:4">
      <c r="A1939" s="652">
        <v>39287</v>
      </c>
      <c r="B1939" s="653" t="s">
        <v>16891</v>
      </c>
      <c r="C1939" s="652" t="s">
        <v>11596</v>
      </c>
      <c r="D1939" s="654" t="s">
        <v>16892</v>
      </c>
    </row>
    <row r="1940" spans="1:4">
      <c r="A1940" s="1169">
        <v>39288</v>
      </c>
      <c r="B1940" s="1170" t="s">
        <v>16893</v>
      </c>
      <c r="C1940" s="1169" t="s">
        <v>11596</v>
      </c>
      <c r="D1940" s="651" t="s">
        <v>16894</v>
      </c>
    </row>
    <row r="1941" spans="1:4">
      <c r="A1941" s="652">
        <v>2414</v>
      </c>
      <c r="B1941" s="653" t="s">
        <v>3506</v>
      </c>
      <c r="C1941" s="652" t="s">
        <v>11599</v>
      </c>
      <c r="D1941" s="654" t="s">
        <v>13708</v>
      </c>
    </row>
    <row r="1942" spans="1:4">
      <c r="A1942" s="1169">
        <v>2413</v>
      </c>
      <c r="B1942" s="1170" t="s">
        <v>3507</v>
      </c>
      <c r="C1942" s="1169" t="s">
        <v>11599</v>
      </c>
      <c r="D1942" s="651" t="s">
        <v>13709</v>
      </c>
    </row>
    <row r="1943" spans="1:4">
      <c r="A1943" s="652">
        <v>2405</v>
      </c>
      <c r="B1943" s="653" t="s">
        <v>3508</v>
      </c>
      <c r="C1943" s="652" t="s">
        <v>11599</v>
      </c>
      <c r="D1943" s="654" t="s">
        <v>13710</v>
      </c>
    </row>
    <row r="1944" spans="1:4">
      <c r="A1944" s="1169">
        <v>13361</v>
      </c>
      <c r="B1944" s="1170" t="s">
        <v>3509</v>
      </c>
      <c r="C1944" s="1169" t="s">
        <v>11599</v>
      </c>
      <c r="D1944" s="651" t="s">
        <v>13711</v>
      </c>
    </row>
    <row r="1945" spans="1:4">
      <c r="A1945" s="652">
        <v>11987</v>
      </c>
      <c r="B1945" s="653" t="s">
        <v>3510</v>
      </c>
      <c r="C1945" s="652" t="s">
        <v>11599</v>
      </c>
      <c r="D1945" s="654" t="s">
        <v>13712</v>
      </c>
    </row>
    <row r="1946" spans="1:4">
      <c r="A1946" s="1169">
        <v>2416</v>
      </c>
      <c r="B1946" s="1170" t="s">
        <v>3511</v>
      </c>
      <c r="C1946" s="1169" t="s">
        <v>11599</v>
      </c>
      <c r="D1946" s="651" t="s">
        <v>13713</v>
      </c>
    </row>
    <row r="1947" spans="1:4">
      <c r="A1947" s="652">
        <v>2412</v>
      </c>
      <c r="B1947" s="653" t="s">
        <v>3512</v>
      </c>
      <c r="C1947" s="652" t="s">
        <v>11599</v>
      </c>
      <c r="D1947" s="654" t="s">
        <v>13714</v>
      </c>
    </row>
    <row r="1948" spans="1:4">
      <c r="A1948" s="1169">
        <v>2411</v>
      </c>
      <c r="B1948" s="1170" t="s">
        <v>3513</v>
      </c>
      <c r="C1948" s="1169" t="s">
        <v>11599</v>
      </c>
      <c r="D1948" s="651" t="s">
        <v>13711</v>
      </c>
    </row>
    <row r="1949" spans="1:4">
      <c r="A1949" s="652">
        <v>2406</v>
      </c>
      <c r="B1949" s="653" t="s">
        <v>3514</v>
      </c>
      <c r="C1949" s="652" t="s">
        <v>11599</v>
      </c>
      <c r="D1949" s="654" t="s">
        <v>13715</v>
      </c>
    </row>
    <row r="1950" spans="1:4">
      <c r="A1950" s="1169">
        <v>10571</v>
      </c>
      <c r="B1950" s="1170" t="s">
        <v>3515</v>
      </c>
      <c r="C1950" s="1169" t="s">
        <v>11599</v>
      </c>
      <c r="D1950" s="651" t="s">
        <v>13716</v>
      </c>
    </row>
    <row r="1951" spans="1:4">
      <c r="A1951" s="652">
        <v>11985</v>
      </c>
      <c r="B1951" s="653" t="s">
        <v>3516</v>
      </c>
      <c r="C1951" s="652" t="s">
        <v>11599</v>
      </c>
      <c r="D1951" s="654" t="s">
        <v>13717</v>
      </c>
    </row>
    <row r="1952" spans="1:4">
      <c r="A1952" s="1169">
        <v>2410</v>
      </c>
      <c r="B1952" s="1170" t="s">
        <v>3517</v>
      </c>
      <c r="C1952" s="1169" t="s">
        <v>11599</v>
      </c>
      <c r="D1952" s="651" t="s">
        <v>13718</v>
      </c>
    </row>
    <row r="1953" spans="1:4">
      <c r="A1953" s="652">
        <v>2417</v>
      </c>
      <c r="B1953" s="653" t="s">
        <v>3518</v>
      </c>
      <c r="C1953" s="652" t="s">
        <v>11599</v>
      </c>
      <c r="D1953" s="654" t="s">
        <v>13719</v>
      </c>
    </row>
    <row r="1954" spans="1:4">
      <c r="A1954" s="1169">
        <v>2415</v>
      </c>
      <c r="B1954" s="1170" t="s">
        <v>11695</v>
      </c>
      <c r="C1954" s="1169" t="s">
        <v>11599</v>
      </c>
      <c r="D1954" s="651" t="s">
        <v>13720</v>
      </c>
    </row>
    <row r="1955" spans="1:4">
      <c r="A1955" s="652">
        <v>13360</v>
      </c>
      <c r="B1955" s="653" t="s">
        <v>3519</v>
      </c>
      <c r="C1955" s="652" t="s">
        <v>11599</v>
      </c>
      <c r="D1955" s="654" t="s">
        <v>13720</v>
      </c>
    </row>
    <row r="1956" spans="1:4">
      <c r="A1956" s="1169">
        <v>11983</v>
      </c>
      <c r="B1956" s="1170" t="s">
        <v>3520</v>
      </c>
      <c r="C1956" s="1169" t="s">
        <v>11599</v>
      </c>
      <c r="D1956" s="651" t="s">
        <v>13721</v>
      </c>
    </row>
    <row r="1957" spans="1:4">
      <c r="A1957" s="652">
        <v>11986</v>
      </c>
      <c r="B1957" s="653" t="s">
        <v>3521</v>
      </c>
      <c r="C1957" s="652" t="s">
        <v>11599</v>
      </c>
      <c r="D1957" s="654" t="s">
        <v>13722</v>
      </c>
    </row>
    <row r="1958" spans="1:4" ht="30">
      <c r="A1958" s="1169">
        <v>25976</v>
      </c>
      <c r="B1958" s="1170" t="s">
        <v>6802</v>
      </c>
      <c r="C1958" s="1169" t="s">
        <v>11599</v>
      </c>
      <c r="D1958" s="651" t="s">
        <v>16895</v>
      </c>
    </row>
    <row r="1959" spans="1:4">
      <c r="A1959" s="652">
        <v>10629</v>
      </c>
      <c r="B1959" s="653" t="s">
        <v>3522</v>
      </c>
      <c r="C1959" s="652" t="s">
        <v>11599</v>
      </c>
      <c r="D1959" s="654" t="s">
        <v>16896</v>
      </c>
    </row>
    <row r="1960" spans="1:4">
      <c r="A1960" s="1169">
        <v>10698</v>
      </c>
      <c r="B1960" s="1170" t="s">
        <v>3523</v>
      </c>
      <c r="C1960" s="1169" t="s">
        <v>11599</v>
      </c>
      <c r="D1960" s="651" t="s">
        <v>16897</v>
      </c>
    </row>
    <row r="1961" spans="1:4" ht="30">
      <c r="A1961" s="652">
        <v>40521</v>
      </c>
      <c r="B1961" s="653" t="s">
        <v>13723</v>
      </c>
      <c r="C1961" s="652" t="s">
        <v>11596</v>
      </c>
      <c r="D1961" s="654" t="s">
        <v>16898</v>
      </c>
    </row>
    <row r="1962" spans="1:4">
      <c r="A1962" s="1169">
        <v>2432</v>
      </c>
      <c r="B1962" s="1170" t="s">
        <v>3524</v>
      </c>
      <c r="C1962" s="1169" t="s">
        <v>11596</v>
      </c>
      <c r="D1962" s="651" t="s">
        <v>13724</v>
      </c>
    </row>
    <row r="1963" spans="1:4">
      <c r="A1963" s="652">
        <v>2418</v>
      </c>
      <c r="B1963" s="653" t="s">
        <v>3525</v>
      </c>
      <c r="C1963" s="652" t="s">
        <v>11596</v>
      </c>
      <c r="D1963" s="654" t="s">
        <v>13725</v>
      </c>
    </row>
    <row r="1964" spans="1:4">
      <c r="A1964" s="1169">
        <v>2433</v>
      </c>
      <c r="B1964" s="1170" t="s">
        <v>3526</v>
      </c>
      <c r="C1964" s="1169" t="s">
        <v>11596</v>
      </c>
      <c r="D1964" s="651" t="s">
        <v>12520</v>
      </c>
    </row>
    <row r="1965" spans="1:4">
      <c r="A1965" s="652">
        <v>2420</v>
      </c>
      <c r="B1965" s="653" t="s">
        <v>3527</v>
      </c>
      <c r="C1965" s="652" t="s">
        <v>11596</v>
      </c>
      <c r="D1965" s="654" t="s">
        <v>13726</v>
      </c>
    </row>
    <row r="1966" spans="1:4">
      <c r="A1966" s="1169">
        <v>2421</v>
      </c>
      <c r="B1966" s="1170" t="s">
        <v>3528</v>
      </c>
      <c r="C1966" s="1169" t="s">
        <v>11596</v>
      </c>
      <c r="D1966" s="651" t="s">
        <v>13727</v>
      </c>
    </row>
    <row r="1967" spans="1:4">
      <c r="A1967" s="652">
        <v>11447</v>
      </c>
      <c r="B1967" s="653" t="s">
        <v>5768</v>
      </c>
      <c r="C1967" s="652" t="s">
        <v>11596</v>
      </c>
      <c r="D1967" s="654" t="s">
        <v>12828</v>
      </c>
    </row>
    <row r="1968" spans="1:4">
      <c r="A1968" s="1169">
        <v>2429</v>
      </c>
      <c r="B1968" s="1170" t="s">
        <v>3529</v>
      </c>
      <c r="C1968" s="1169" t="s">
        <v>11596</v>
      </c>
      <c r="D1968" s="651" t="s">
        <v>13728</v>
      </c>
    </row>
    <row r="1969" spans="1:4">
      <c r="A1969" s="652">
        <v>11449</v>
      </c>
      <c r="B1969" s="653" t="s">
        <v>1161</v>
      </c>
      <c r="C1969" s="652" t="s">
        <v>11596</v>
      </c>
      <c r="D1969" s="654" t="s">
        <v>13729</v>
      </c>
    </row>
    <row r="1970" spans="1:4">
      <c r="A1970" s="1169">
        <v>11451</v>
      </c>
      <c r="B1970" s="1170" t="s">
        <v>1162</v>
      </c>
      <c r="C1970" s="1169" t="s">
        <v>11596</v>
      </c>
      <c r="D1970" s="651" t="s">
        <v>13730</v>
      </c>
    </row>
    <row r="1971" spans="1:4">
      <c r="A1971" s="652">
        <v>11116</v>
      </c>
      <c r="B1971" s="653" t="s">
        <v>1163</v>
      </c>
      <c r="C1971" s="652" t="s">
        <v>11596</v>
      </c>
      <c r="D1971" s="654" t="s">
        <v>13731</v>
      </c>
    </row>
    <row r="1972" spans="1:4">
      <c r="A1972" s="1169">
        <v>38411</v>
      </c>
      <c r="B1972" s="1170" t="s">
        <v>3530</v>
      </c>
      <c r="C1972" s="1169" t="s">
        <v>11596</v>
      </c>
      <c r="D1972" s="651" t="s">
        <v>16899</v>
      </c>
    </row>
    <row r="1973" spans="1:4">
      <c r="A1973" s="652">
        <v>1370</v>
      </c>
      <c r="B1973" s="653" t="s">
        <v>1164</v>
      </c>
      <c r="C1973" s="652" t="s">
        <v>11596</v>
      </c>
      <c r="D1973" s="654" t="s">
        <v>16900</v>
      </c>
    </row>
    <row r="1974" spans="1:4">
      <c r="A1974" s="1169">
        <v>38189</v>
      </c>
      <c r="B1974" s="1170" t="s">
        <v>1165</v>
      </c>
      <c r="C1974" s="1169" t="s">
        <v>11596</v>
      </c>
      <c r="D1974" s="651" t="s">
        <v>13732</v>
      </c>
    </row>
    <row r="1975" spans="1:4">
      <c r="A1975" s="652">
        <v>38190</v>
      </c>
      <c r="B1975" s="653" t="s">
        <v>3531</v>
      </c>
      <c r="C1975" s="652" t="s">
        <v>11596</v>
      </c>
      <c r="D1975" s="654" t="s">
        <v>13733</v>
      </c>
    </row>
    <row r="1976" spans="1:4">
      <c r="A1976" s="1169">
        <v>36516</v>
      </c>
      <c r="B1976" s="1170" t="s">
        <v>3532</v>
      </c>
      <c r="C1976" s="1169" t="s">
        <v>11596</v>
      </c>
      <c r="D1976" s="651" t="s">
        <v>13734</v>
      </c>
    </row>
    <row r="1977" spans="1:4">
      <c r="A1977" s="652">
        <v>34777</v>
      </c>
      <c r="B1977" s="653" t="s">
        <v>3533</v>
      </c>
      <c r="C1977" s="652" t="s">
        <v>11596</v>
      </c>
      <c r="D1977" s="654" t="s">
        <v>13175</v>
      </c>
    </row>
    <row r="1978" spans="1:4">
      <c r="A1978" s="1169">
        <v>7273</v>
      </c>
      <c r="B1978" s="1170" t="s">
        <v>3534</v>
      </c>
      <c r="C1978" s="1169" t="s">
        <v>11596</v>
      </c>
      <c r="D1978" s="651" t="s">
        <v>12949</v>
      </c>
    </row>
    <row r="1979" spans="1:4">
      <c r="A1979" s="652">
        <v>7272</v>
      </c>
      <c r="B1979" s="653" t="s">
        <v>3535</v>
      </c>
      <c r="C1979" s="652" t="s">
        <v>11596</v>
      </c>
      <c r="D1979" s="654" t="s">
        <v>13136</v>
      </c>
    </row>
    <row r="1980" spans="1:4">
      <c r="A1980" s="1169">
        <v>10605</v>
      </c>
      <c r="B1980" s="1170" t="s">
        <v>3536</v>
      </c>
      <c r="C1980" s="1169" t="s">
        <v>11596</v>
      </c>
      <c r="D1980" s="651" t="s">
        <v>14995</v>
      </c>
    </row>
    <row r="1981" spans="1:4">
      <c r="A1981" s="652">
        <v>10604</v>
      </c>
      <c r="B1981" s="653" t="s">
        <v>3537</v>
      </c>
      <c r="C1981" s="652" t="s">
        <v>11596</v>
      </c>
      <c r="D1981" s="654" t="s">
        <v>12500</v>
      </c>
    </row>
    <row r="1982" spans="1:4">
      <c r="A1982" s="1169">
        <v>672</v>
      </c>
      <c r="B1982" s="1170" t="s">
        <v>3538</v>
      </c>
      <c r="C1982" s="1169" t="s">
        <v>11596</v>
      </c>
      <c r="D1982" s="651" t="s">
        <v>12495</v>
      </c>
    </row>
    <row r="1983" spans="1:4">
      <c r="A1983" s="652">
        <v>668</v>
      </c>
      <c r="B1983" s="653" t="s">
        <v>3539</v>
      </c>
      <c r="C1983" s="652" t="s">
        <v>11596</v>
      </c>
      <c r="D1983" s="654" t="s">
        <v>12600</v>
      </c>
    </row>
    <row r="1984" spans="1:4">
      <c r="A1984" s="1169">
        <v>10578</v>
      </c>
      <c r="B1984" s="1170" t="s">
        <v>3540</v>
      </c>
      <c r="C1984" s="1169" t="s">
        <v>11596</v>
      </c>
      <c r="D1984" s="651" t="s">
        <v>14944</v>
      </c>
    </row>
    <row r="1985" spans="1:4">
      <c r="A1985" s="652">
        <v>666</v>
      </c>
      <c r="B1985" s="653" t="s">
        <v>3541</v>
      </c>
      <c r="C1985" s="652" t="s">
        <v>11596</v>
      </c>
      <c r="D1985" s="654" t="s">
        <v>15093</v>
      </c>
    </row>
    <row r="1986" spans="1:4">
      <c r="A1986" s="1169">
        <v>665</v>
      </c>
      <c r="B1986" s="1170" t="s">
        <v>3542</v>
      </c>
      <c r="C1986" s="1169" t="s">
        <v>11596</v>
      </c>
      <c r="D1986" s="651" t="s">
        <v>13908</v>
      </c>
    </row>
    <row r="1987" spans="1:4">
      <c r="A1987" s="652">
        <v>10577</v>
      </c>
      <c r="B1987" s="653" t="s">
        <v>3543</v>
      </c>
      <c r="C1987" s="652" t="s">
        <v>11596</v>
      </c>
      <c r="D1987" s="654" t="s">
        <v>14762</v>
      </c>
    </row>
    <row r="1988" spans="1:4">
      <c r="A1988" s="1169">
        <v>10583</v>
      </c>
      <c r="B1988" s="1170" t="s">
        <v>3544</v>
      </c>
      <c r="C1988" s="1169" t="s">
        <v>11596</v>
      </c>
      <c r="D1988" s="651" t="s">
        <v>16046</v>
      </c>
    </row>
    <row r="1989" spans="1:4">
      <c r="A1989" s="652">
        <v>10579</v>
      </c>
      <c r="B1989" s="653" t="s">
        <v>3545</v>
      </c>
      <c r="C1989" s="652" t="s">
        <v>11596</v>
      </c>
      <c r="D1989" s="654" t="s">
        <v>13937</v>
      </c>
    </row>
    <row r="1990" spans="1:4">
      <c r="A1990" s="1169">
        <v>10582</v>
      </c>
      <c r="B1990" s="1170" t="s">
        <v>3546</v>
      </c>
      <c r="C1990" s="1169" t="s">
        <v>11596</v>
      </c>
      <c r="D1990" s="651" t="s">
        <v>15481</v>
      </c>
    </row>
    <row r="1991" spans="1:4">
      <c r="A1991" s="652">
        <v>2436</v>
      </c>
      <c r="B1991" s="653" t="s">
        <v>1166</v>
      </c>
      <c r="C1991" s="652" t="s">
        <v>11595</v>
      </c>
      <c r="D1991" s="654" t="s">
        <v>13121</v>
      </c>
    </row>
    <row r="1992" spans="1:4">
      <c r="A1992" s="1169">
        <v>40918</v>
      </c>
      <c r="B1992" s="1170" t="s">
        <v>5107</v>
      </c>
      <c r="C1992" s="1169" t="s">
        <v>11605</v>
      </c>
      <c r="D1992" s="651" t="s">
        <v>13742</v>
      </c>
    </row>
    <row r="1993" spans="1:4">
      <c r="A1993" s="652">
        <v>40923</v>
      </c>
      <c r="B1993" s="653" t="s">
        <v>5108</v>
      </c>
      <c r="C1993" s="652" t="s">
        <v>11605</v>
      </c>
      <c r="D1993" s="654" t="s">
        <v>13743</v>
      </c>
    </row>
    <row r="1994" spans="1:4">
      <c r="A1994" s="1169">
        <v>2439</v>
      </c>
      <c r="B1994" s="1170" t="s">
        <v>6183</v>
      </c>
      <c r="C1994" s="1169" t="s">
        <v>11595</v>
      </c>
      <c r="D1994" s="651" t="s">
        <v>13345</v>
      </c>
    </row>
    <row r="1995" spans="1:4">
      <c r="A1995" s="652">
        <v>10998</v>
      </c>
      <c r="B1995" s="653" t="s">
        <v>6544</v>
      </c>
      <c r="C1995" s="652" t="s">
        <v>11601</v>
      </c>
      <c r="D1995" s="654" t="s">
        <v>13744</v>
      </c>
    </row>
    <row r="1996" spans="1:4">
      <c r="A1996" s="1169">
        <v>11002</v>
      </c>
      <c r="B1996" s="1170" t="s">
        <v>6545</v>
      </c>
      <c r="C1996" s="1169" t="s">
        <v>11601</v>
      </c>
      <c r="D1996" s="651" t="s">
        <v>13745</v>
      </c>
    </row>
    <row r="1997" spans="1:4">
      <c r="A1997" s="652">
        <v>10999</v>
      </c>
      <c r="B1997" s="653" t="s">
        <v>6546</v>
      </c>
      <c r="C1997" s="652" t="s">
        <v>11601</v>
      </c>
      <c r="D1997" s="654" t="s">
        <v>13746</v>
      </c>
    </row>
    <row r="1998" spans="1:4">
      <c r="A1998" s="1169">
        <v>10997</v>
      </c>
      <c r="B1998" s="1170" t="s">
        <v>6547</v>
      </c>
      <c r="C1998" s="1169" t="s">
        <v>11601</v>
      </c>
      <c r="D1998" s="651" t="s">
        <v>13747</v>
      </c>
    </row>
    <row r="1999" spans="1:4">
      <c r="A1999" s="652">
        <v>2685</v>
      </c>
      <c r="B1999" s="653" t="s">
        <v>5402</v>
      </c>
      <c r="C1999" s="652" t="s">
        <v>11600</v>
      </c>
      <c r="D1999" s="654" t="s">
        <v>13748</v>
      </c>
    </row>
    <row r="2000" spans="1:4">
      <c r="A2000" s="1169">
        <v>2680</v>
      </c>
      <c r="B2000" s="1170" t="s">
        <v>5403</v>
      </c>
      <c r="C2000" s="1169" t="s">
        <v>11600</v>
      </c>
      <c r="D2000" s="651" t="s">
        <v>13456</v>
      </c>
    </row>
    <row r="2001" spans="1:4">
      <c r="A2001" s="652">
        <v>2684</v>
      </c>
      <c r="B2001" s="653" t="s">
        <v>5404</v>
      </c>
      <c r="C2001" s="652" t="s">
        <v>11600</v>
      </c>
      <c r="D2001" s="654" t="s">
        <v>13749</v>
      </c>
    </row>
    <row r="2002" spans="1:4">
      <c r="A2002" s="1169">
        <v>2673</v>
      </c>
      <c r="B2002" s="1170" t="s">
        <v>5405</v>
      </c>
      <c r="C2002" s="1169" t="s">
        <v>11600</v>
      </c>
      <c r="D2002" s="651" t="s">
        <v>13548</v>
      </c>
    </row>
    <row r="2003" spans="1:4">
      <c r="A2003" s="652">
        <v>2681</v>
      </c>
      <c r="B2003" s="653" t="s">
        <v>5406</v>
      </c>
      <c r="C2003" s="652" t="s">
        <v>11600</v>
      </c>
      <c r="D2003" s="654" t="s">
        <v>13040</v>
      </c>
    </row>
    <row r="2004" spans="1:4">
      <c r="A2004" s="1169">
        <v>2682</v>
      </c>
      <c r="B2004" s="1170" t="s">
        <v>5407</v>
      </c>
      <c r="C2004" s="1169" t="s">
        <v>11600</v>
      </c>
      <c r="D2004" s="651" t="s">
        <v>13738</v>
      </c>
    </row>
    <row r="2005" spans="1:4">
      <c r="A2005" s="652">
        <v>2686</v>
      </c>
      <c r="B2005" s="653" t="s">
        <v>5408</v>
      </c>
      <c r="C2005" s="652" t="s">
        <v>11600</v>
      </c>
      <c r="D2005" s="654" t="s">
        <v>13750</v>
      </c>
    </row>
    <row r="2006" spans="1:4">
      <c r="A2006" s="1169">
        <v>2674</v>
      </c>
      <c r="B2006" s="1170" t="s">
        <v>5409</v>
      </c>
      <c r="C2006" s="1169" t="s">
        <v>11600</v>
      </c>
      <c r="D2006" s="651" t="s">
        <v>12648</v>
      </c>
    </row>
    <row r="2007" spans="1:4">
      <c r="A2007" s="652">
        <v>2683</v>
      </c>
      <c r="B2007" s="653" t="s">
        <v>5410</v>
      </c>
      <c r="C2007" s="652" t="s">
        <v>11600</v>
      </c>
      <c r="D2007" s="654" t="s">
        <v>13004</v>
      </c>
    </row>
    <row r="2008" spans="1:4">
      <c r="A2008" s="1169">
        <v>2676</v>
      </c>
      <c r="B2008" s="1170" t="s">
        <v>5411</v>
      </c>
      <c r="C2008" s="1169" t="s">
        <v>11600</v>
      </c>
      <c r="D2008" s="651" t="s">
        <v>13751</v>
      </c>
    </row>
    <row r="2009" spans="1:4">
      <c r="A2009" s="652">
        <v>2678</v>
      </c>
      <c r="B2009" s="653" t="s">
        <v>5412</v>
      </c>
      <c r="C2009" s="652" t="s">
        <v>11600</v>
      </c>
      <c r="D2009" s="654" t="s">
        <v>12976</v>
      </c>
    </row>
    <row r="2010" spans="1:4">
      <c r="A2010" s="1169">
        <v>2679</v>
      </c>
      <c r="B2010" s="1170" t="s">
        <v>5413</v>
      </c>
      <c r="C2010" s="1169" t="s">
        <v>11600</v>
      </c>
      <c r="D2010" s="651" t="s">
        <v>12884</v>
      </c>
    </row>
    <row r="2011" spans="1:4">
      <c r="A2011" s="652">
        <v>12070</v>
      </c>
      <c r="B2011" s="653" t="s">
        <v>5414</v>
      </c>
      <c r="C2011" s="652" t="s">
        <v>11600</v>
      </c>
      <c r="D2011" s="654" t="s">
        <v>13752</v>
      </c>
    </row>
    <row r="2012" spans="1:4">
      <c r="A2012" s="1169">
        <v>2675</v>
      </c>
      <c r="B2012" s="1170" t="s">
        <v>5415</v>
      </c>
      <c r="C2012" s="1169" t="s">
        <v>11600</v>
      </c>
      <c r="D2012" s="651" t="s">
        <v>13158</v>
      </c>
    </row>
    <row r="2013" spans="1:4">
      <c r="A2013" s="652">
        <v>12067</v>
      </c>
      <c r="B2013" s="653" t="s">
        <v>5416</v>
      </c>
      <c r="C2013" s="652" t="s">
        <v>11600</v>
      </c>
      <c r="D2013" s="654" t="s">
        <v>12539</v>
      </c>
    </row>
    <row r="2014" spans="1:4">
      <c r="A2014" s="1169">
        <v>21129</v>
      </c>
      <c r="B2014" s="1170" t="s">
        <v>11696</v>
      </c>
      <c r="C2014" s="1169" t="s">
        <v>11600</v>
      </c>
      <c r="D2014" s="651" t="s">
        <v>13936</v>
      </c>
    </row>
    <row r="2015" spans="1:4">
      <c r="A2015" s="652">
        <v>21136</v>
      </c>
      <c r="B2015" s="653" t="s">
        <v>11697</v>
      </c>
      <c r="C2015" s="652" t="s">
        <v>11600</v>
      </c>
      <c r="D2015" s="654" t="s">
        <v>13698</v>
      </c>
    </row>
    <row r="2016" spans="1:4">
      <c r="A2016" s="1169">
        <v>21128</v>
      </c>
      <c r="B2016" s="1170" t="s">
        <v>11698</v>
      </c>
      <c r="C2016" s="1169" t="s">
        <v>11600</v>
      </c>
      <c r="D2016" s="651" t="s">
        <v>14357</v>
      </c>
    </row>
    <row r="2017" spans="1:4">
      <c r="A2017" s="652">
        <v>21132</v>
      </c>
      <c r="B2017" s="653" t="s">
        <v>11699</v>
      </c>
      <c r="C2017" s="652" t="s">
        <v>11600</v>
      </c>
      <c r="D2017" s="654" t="s">
        <v>16901</v>
      </c>
    </row>
    <row r="2018" spans="1:4">
      <c r="A2018" s="1169">
        <v>21130</v>
      </c>
      <c r="B2018" s="1170" t="s">
        <v>11700</v>
      </c>
      <c r="C2018" s="1169" t="s">
        <v>11600</v>
      </c>
      <c r="D2018" s="651" t="s">
        <v>14274</v>
      </c>
    </row>
    <row r="2019" spans="1:4">
      <c r="A2019" s="652">
        <v>21135</v>
      </c>
      <c r="B2019" s="653" t="s">
        <v>11701</v>
      </c>
      <c r="C2019" s="652" t="s">
        <v>11600</v>
      </c>
      <c r="D2019" s="654" t="s">
        <v>15415</v>
      </c>
    </row>
    <row r="2020" spans="1:4">
      <c r="A2020" s="1169">
        <v>21131</v>
      </c>
      <c r="B2020" s="1170" t="s">
        <v>11702</v>
      </c>
      <c r="C2020" s="1169" t="s">
        <v>11600</v>
      </c>
      <c r="D2020" s="651" t="s">
        <v>15538</v>
      </c>
    </row>
    <row r="2021" spans="1:4">
      <c r="A2021" s="652">
        <v>21134</v>
      </c>
      <c r="B2021" s="653" t="s">
        <v>11703</v>
      </c>
      <c r="C2021" s="652" t="s">
        <v>11600</v>
      </c>
      <c r="D2021" s="654" t="s">
        <v>14358</v>
      </c>
    </row>
    <row r="2022" spans="1:4">
      <c r="A2022" s="1169">
        <v>21133</v>
      </c>
      <c r="B2022" s="1170" t="s">
        <v>11704</v>
      </c>
      <c r="C2022" s="1169" t="s">
        <v>11600</v>
      </c>
      <c r="D2022" s="651" t="s">
        <v>16902</v>
      </c>
    </row>
    <row r="2023" spans="1:4">
      <c r="A2023" s="652">
        <v>40401</v>
      </c>
      <c r="B2023" s="653" t="s">
        <v>13757</v>
      </c>
      <c r="C2023" s="652" t="s">
        <v>11600</v>
      </c>
      <c r="D2023" s="654" t="s">
        <v>12731</v>
      </c>
    </row>
    <row r="2024" spans="1:4">
      <c r="A2024" s="1169">
        <v>40402</v>
      </c>
      <c r="B2024" s="1170" t="s">
        <v>13758</v>
      </c>
      <c r="C2024" s="1169" t="s">
        <v>11600</v>
      </c>
      <c r="D2024" s="651" t="s">
        <v>12527</v>
      </c>
    </row>
    <row r="2025" spans="1:4">
      <c r="A2025" s="652">
        <v>40400</v>
      </c>
      <c r="B2025" s="653" t="s">
        <v>13760</v>
      </c>
      <c r="C2025" s="652" t="s">
        <v>11600</v>
      </c>
      <c r="D2025" s="654" t="s">
        <v>15471</v>
      </c>
    </row>
    <row r="2026" spans="1:4" ht="30">
      <c r="A2026" s="1169">
        <v>2504</v>
      </c>
      <c r="B2026" s="1170" t="s">
        <v>11705</v>
      </c>
      <c r="C2026" s="1169" t="s">
        <v>11600</v>
      </c>
      <c r="D2026" s="651" t="s">
        <v>14712</v>
      </c>
    </row>
    <row r="2027" spans="1:4" ht="30">
      <c r="A2027" s="652">
        <v>2501</v>
      </c>
      <c r="B2027" s="653" t="s">
        <v>11706</v>
      </c>
      <c r="C2027" s="652" t="s">
        <v>11600</v>
      </c>
      <c r="D2027" s="654" t="s">
        <v>13205</v>
      </c>
    </row>
    <row r="2028" spans="1:4" ht="30">
      <c r="A2028" s="1169">
        <v>2502</v>
      </c>
      <c r="B2028" s="1170" t="s">
        <v>11707</v>
      </c>
      <c r="C2028" s="1169" t="s">
        <v>11600</v>
      </c>
      <c r="D2028" s="651" t="s">
        <v>16903</v>
      </c>
    </row>
    <row r="2029" spans="1:4" ht="30">
      <c r="A2029" s="652">
        <v>2503</v>
      </c>
      <c r="B2029" s="653" t="s">
        <v>11708</v>
      </c>
      <c r="C2029" s="652" t="s">
        <v>11600</v>
      </c>
      <c r="D2029" s="654" t="s">
        <v>16904</v>
      </c>
    </row>
    <row r="2030" spans="1:4" ht="30">
      <c r="A2030" s="1169">
        <v>2500</v>
      </c>
      <c r="B2030" s="1170" t="s">
        <v>11709</v>
      </c>
      <c r="C2030" s="1169" t="s">
        <v>11600</v>
      </c>
      <c r="D2030" s="651" t="s">
        <v>15730</v>
      </c>
    </row>
    <row r="2031" spans="1:4" ht="30">
      <c r="A2031" s="652">
        <v>2505</v>
      </c>
      <c r="B2031" s="653" t="s">
        <v>11710</v>
      </c>
      <c r="C2031" s="652" t="s">
        <v>11600</v>
      </c>
      <c r="D2031" s="654" t="s">
        <v>16905</v>
      </c>
    </row>
    <row r="2032" spans="1:4">
      <c r="A2032" s="1169">
        <v>12056</v>
      </c>
      <c r="B2032" s="1170" t="s">
        <v>11711</v>
      </c>
      <c r="C2032" s="1169" t="s">
        <v>11600</v>
      </c>
      <c r="D2032" s="651" t="s">
        <v>16202</v>
      </c>
    </row>
    <row r="2033" spans="1:4">
      <c r="A2033" s="652">
        <v>12057</v>
      </c>
      <c r="B2033" s="653" t="s">
        <v>11712</v>
      </c>
      <c r="C2033" s="652" t="s">
        <v>11600</v>
      </c>
      <c r="D2033" s="654" t="s">
        <v>13999</v>
      </c>
    </row>
    <row r="2034" spans="1:4">
      <c r="A2034" s="1169">
        <v>12059</v>
      </c>
      <c r="B2034" s="1170" t="s">
        <v>11713</v>
      </c>
      <c r="C2034" s="1169" t="s">
        <v>11600</v>
      </c>
      <c r="D2034" s="651" t="s">
        <v>15340</v>
      </c>
    </row>
    <row r="2035" spans="1:4">
      <c r="A2035" s="652">
        <v>12058</v>
      </c>
      <c r="B2035" s="653" t="s">
        <v>11714</v>
      </c>
      <c r="C2035" s="652" t="s">
        <v>11600</v>
      </c>
      <c r="D2035" s="654" t="s">
        <v>13357</v>
      </c>
    </row>
    <row r="2036" spans="1:4">
      <c r="A2036" s="1169">
        <v>12060</v>
      </c>
      <c r="B2036" s="1170" t="s">
        <v>11715</v>
      </c>
      <c r="C2036" s="1169" t="s">
        <v>11600</v>
      </c>
      <c r="D2036" s="651" t="s">
        <v>16906</v>
      </c>
    </row>
    <row r="2037" spans="1:4">
      <c r="A2037" s="652">
        <v>12061</v>
      </c>
      <c r="B2037" s="653" t="s">
        <v>11716</v>
      </c>
      <c r="C2037" s="652" t="s">
        <v>11600</v>
      </c>
      <c r="D2037" s="654" t="s">
        <v>15629</v>
      </c>
    </row>
    <row r="2038" spans="1:4">
      <c r="A2038" s="1169">
        <v>12062</v>
      </c>
      <c r="B2038" s="1170" t="s">
        <v>11717</v>
      </c>
      <c r="C2038" s="1169" t="s">
        <v>11600</v>
      </c>
      <c r="D2038" s="651" t="s">
        <v>13729</v>
      </c>
    </row>
    <row r="2039" spans="1:4">
      <c r="A2039" s="652">
        <v>21137</v>
      </c>
      <c r="B2039" s="653" t="s">
        <v>6548</v>
      </c>
      <c r="C2039" s="652" t="s">
        <v>11600</v>
      </c>
      <c r="D2039" s="654" t="s">
        <v>14927</v>
      </c>
    </row>
    <row r="2040" spans="1:4">
      <c r="A2040" s="1169">
        <v>2687</v>
      </c>
      <c r="B2040" s="1170" t="s">
        <v>5417</v>
      </c>
      <c r="C2040" s="1169" t="s">
        <v>11600</v>
      </c>
      <c r="D2040" s="651" t="s">
        <v>12550</v>
      </c>
    </row>
    <row r="2041" spans="1:4">
      <c r="A2041" s="652">
        <v>2689</v>
      </c>
      <c r="B2041" s="653" t="s">
        <v>5418</v>
      </c>
      <c r="C2041" s="652" t="s">
        <v>11600</v>
      </c>
      <c r="D2041" s="654" t="s">
        <v>12496</v>
      </c>
    </row>
    <row r="2042" spans="1:4">
      <c r="A2042" s="1169">
        <v>2688</v>
      </c>
      <c r="B2042" s="1170" t="s">
        <v>5419</v>
      </c>
      <c r="C2042" s="1169" t="s">
        <v>11600</v>
      </c>
      <c r="D2042" s="651" t="s">
        <v>12977</v>
      </c>
    </row>
    <row r="2043" spans="1:4">
      <c r="A2043" s="652">
        <v>2690</v>
      </c>
      <c r="B2043" s="653" t="s">
        <v>5420</v>
      </c>
      <c r="C2043" s="652" t="s">
        <v>11600</v>
      </c>
      <c r="D2043" s="654" t="s">
        <v>12884</v>
      </c>
    </row>
    <row r="2044" spans="1:4">
      <c r="A2044" s="1169">
        <v>39243</v>
      </c>
      <c r="B2044" s="1170" t="s">
        <v>5421</v>
      </c>
      <c r="C2044" s="1169" t="s">
        <v>11600</v>
      </c>
      <c r="D2044" s="651" t="s">
        <v>13773</v>
      </c>
    </row>
    <row r="2045" spans="1:4">
      <c r="A2045" s="652">
        <v>39244</v>
      </c>
      <c r="B2045" s="653" t="s">
        <v>5422</v>
      </c>
      <c r="C2045" s="652" t="s">
        <v>11600</v>
      </c>
      <c r="D2045" s="654" t="s">
        <v>13774</v>
      </c>
    </row>
    <row r="2046" spans="1:4">
      <c r="A2046" s="1169">
        <v>39245</v>
      </c>
      <c r="B2046" s="1170" t="s">
        <v>5423</v>
      </c>
      <c r="C2046" s="1169" t="s">
        <v>11600</v>
      </c>
      <c r="D2046" s="651" t="s">
        <v>13145</v>
      </c>
    </row>
    <row r="2047" spans="1:4">
      <c r="A2047" s="652">
        <v>39254</v>
      </c>
      <c r="B2047" s="653" t="s">
        <v>5424</v>
      </c>
      <c r="C2047" s="652" t="s">
        <v>11600</v>
      </c>
      <c r="D2047" s="654" t="s">
        <v>13775</v>
      </c>
    </row>
    <row r="2048" spans="1:4">
      <c r="A2048" s="1169">
        <v>39255</v>
      </c>
      <c r="B2048" s="1170" t="s">
        <v>5425</v>
      </c>
      <c r="C2048" s="1169" t="s">
        <v>11600</v>
      </c>
      <c r="D2048" s="651" t="s">
        <v>12659</v>
      </c>
    </row>
    <row r="2049" spans="1:4">
      <c r="A2049" s="652">
        <v>39253</v>
      </c>
      <c r="B2049" s="653" t="s">
        <v>5426</v>
      </c>
      <c r="C2049" s="652" t="s">
        <v>11600</v>
      </c>
      <c r="D2049" s="654" t="s">
        <v>13457</v>
      </c>
    </row>
    <row r="2050" spans="1:4" ht="30">
      <c r="A2050" s="1169">
        <v>2446</v>
      </c>
      <c r="B2050" s="1170" t="s">
        <v>11718</v>
      </c>
      <c r="C2050" s="1169" t="s">
        <v>11600</v>
      </c>
      <c r="D2050" s="651" t="s">
        <v>16533</v>
      </c>
    </row>
    <row r="2051" spans="1:4" ht="30">
      <c r="A2051" s="652">
        <v>2442</v>
      </c>
      <c r="B2051" s="653" t="s">
        <v>11719</v>
      </c>
      <c r="C2051" s="652" t="s">
        <v>11600</v>
      </c>
      <c r="D2051" s="654" t="s">
        <v>12721</v>
      </c>
    </row>
    <row r="2052" spans="1:4" ht="30">
      <c r="A2052" s="1169">
        <v>39246</v>
      </c>
      <c r="B2052" s="1170" t="s">
        <v>13778</v>
      </c>
      <c r="C2052" s="1169" t="s">
        <v>11600</v>
      </c>
      <c r="D2052" s="651" t="s">
        <v>14482</v>
      </c>
    </row>
    <row r="2053" spans="1:4" ht="30">
      <c r="A2053" s="652">
        <v>39247</v>
      </c>
      <c r="B2053" s="653" t="s">
        <v>13780</v>
      </c>
      <c r="C2053" s="652" t="s">
        <v>11600</v>
      </c>
      <c r="D2053" s="654" t="s">
        <v>15386</v>
      </c>
    </row>
    <row r="2054" spans="1:4" ht="30">
      <c r="A2054" s="1169">
        <v>39248</v>
      </c>
      <c r="B2054" s="1170" t="s">
        <v>13782</v>
      </c>
      <c r="C2054" s="1169" t="s">
        <v>11600</v>
      </c>
      <c r="D2054" s="651" t="s">
        <v>16907</v>
      </c>
    </row>
    <row r="2055" spans="1:4">
      <c r="A2055" s="652">
        <v>2438</v>
      </c>
      <c r="B2055" s="653" t="s">
        <v>1167</v>
      </c>
      <c r="C2055" s="652" t="s">
        <v>11595</v>
      </c>
      <c r="D2055" s="654" t="s">
        <v>13784</v>
      </c>
    </row>
    <row r="2056" spans="1:4">
      <c r="A2056" s="1169">
        <v>40922</v>
      </c>
      <c r="B2056" s="1170" t="s">
        <v>5109</v>
      </c>
      <c r="C2056" s="1169" t="s">
        <v>11605</v>
      </c>
      <c r="D2056" s="651" t="s">
        <v>13785</v>
      </c>
    </row>
    <row r="2057" spans="1:4" ht="30">
      <c r="A2057" s="652">
        <v>36486</v>
      </c>
      <c r="B2057" s="653" t="s">
        <v>5769</v>
      </c>
      <c r="C2057" s="652" t="s">
        <v>11596</v>
      </c>
      <c r="D2057" s="654" t="s">
        <v>16908</v>
      </c>
    </row>
    <row r="2058" spans="1:4" ht="30">
      <c r="A2058" s="1169">
        <v>37777</v>
      </c>
      <c r="B2058" s="1170" t="s">
        <v>3547</v>
      </c>
      <c r="C2058" s="1169" t="s">
        <v>11596</v>
      </c>
      <c r="D2058" s="651" t="s">
        <v>16909</v>
      </c>
    </row>
    <row r="2059" spans="1:4">
      <c r="A2059" s="652">
        <v>12624</v>
      </c>
      <c r="B2059" s="653" t="s">
        <v>3548</v>
      </c>
      <c r="C2059" s="652" t="s">
        <v>11596</v>
      </c>
      <c r="D2059" s="654" t="s">
        <v>15327</v>
      </c>
    </row>
    <row r="2060" spans="1:4" ht="30">
      <c r="A2060" s="1169">
        <v>10638</v>
      </c>
      <c r="B2060" s="1170" t="s">
        <v>3549</v>
      </c>
      <c r="C2060" s="1169" t="s">
        <v>11596</v>
      </c>
      <c r="D2060" s="651" t="s">
        <v>13787</v>
      </c>
    </row>
    <row r="2061" spans="1:4" ht="30">
      <c r="A2061" s="652">
        <v>10635</v>
      </c>
      <c r="B2061" s="653" t="s">
        <v>3550</v>
      </c>
      <c r="C2061" s="652" t="s">
        <v>11596</v>
      </c>
      <c r="D2061" s="654" t="s">
        <v>13788</v>
      </c>
    </row>
    <row r="2062" spans="1:4" ht="30">
      <c r="A2062" s="1169">
        <v>10634</v>
      </c>
      <c r="B2062" s="1170" t="s">
        <v>3551</v>
      </c>
      <c r="C2062" s="1169" t="s">
        <v>11596</v>
      </c>
      <c r="D2062" s="651" t="s">
        <v>13789</v>
      </c>
    </row>
    <row r="2063" spans="1:4" ht="30">
      <c r="A2063" s="652">
        <v>10636</v>
      </c>
      <c r="B2063" s="653" t="s">
        <v>3552</v>
      </c>
      <c r="C2063" s="652" t="s">
        <v>11596</v>
      </c>
      <c r="D2063" s="654" t="s">
        <v>13790</v>
      </c>
    </row>
    <row r="2064" spans="1:4" ht="30">
      <c r="A2064" s="1169">
        <v>10637</v>
      </c>
      <c r="B2064" s="1170" t="s">
        <v>6803</v>
      </c>
      <c r="C2064" s="1169" t="s">
        <v>11596</v>
      </c>
      <c r="D2064" s="651" t="s">
        <v>13791</v>
      </c>
    </row>
    <row r="2065" spans="1:4">
      <c r="A2065" s="652">
        <v>517</v>
      </c>
      <c r="B2065" s="653" t="s">
        <v>1168</v>
      </c>
      <c r="C2065" s="652" t="s">
        <v>11602</v>
      </c>
      <c r="D2065" s="654" t="s">
        <v>12600</v>
      </c>
    </row>
    <row r="2066" spans="1:4">
      <c r="A2066" s="1169">
        <v>41904</v>
      </c>
      <c r="B2066" s="1170" t="s">
        <v>6028</v>
      </c>
      <c r="C2066" s="1169" t="s">
        <v>11629</v>
      </c>
      <c r="D2066" s="651" t="s">
        <v>16910</v>
      </c>
    </row>
    <row r="2067" spans="1:4">
      <c r="A2067" s="652">
        <v>41902</v>
      </c>
      <c r="B2067" s="653" t="s">
        <v>11720</v>
      </c>
      <c r="C2067" s="652" t="s">
        <v>11601</v>
      </c>
      <c r="D2067" s="654" t="s">
        <v>12647</v>
      </c>
    </row>
    <row r="2068" spans="1:4">
      <c r="A2068" s="1169">
        <v>41905</v>
      </c>
      <c r="B2068" s="1170" t="s">
        <v>6029</v>
      </c>
      <c r="C2068" s="1169" t="s">
        <v>11601</v>
      </c>
      <c r="D2068" s="651" t="s">
        <v>16144</v>
      </c>
    </row>
    <row r="2069" spans="1:4">
      <c r="A2069" s="652">
        <v>41903</v>
      </c>
      <c r="B2069" s="653" t="s">
        <v>6030</v>
      </c>
      <c r="C2069" s="652" t="s">
        <v>11601</v>
      </c>
      <c r="D2069" s="654" t="s">
        <v>12634</v>
      </c>
    </row>
    <row r="2070" spans="1:4">
      <c r="A2070" s="1169">
        <v>37534</v>
      </c>
      <c r="B2070" s="1170" t="s">
        <v>5427</v>
      </c>
      <c r="C2070" s="1169" t="s">
        <v>11601</v>
      </c>
      <c r="D2070" s="651" t="s">
        <v>13794</v>
      </c>
    </row>
    <row r="2071" spans="1:4">
      <c r="A2071" s="652">
        <v>37535</v>
      </c>
      <c r="B2071" s="653" t="s">
        <v>5428</v>
      </c>
      <c r="C2071" s="652" t="s">
        <v>11601</v>
      </c>
      <c r="D2071" s="654" t="s">
        <v>13794</v>
      </c>
    </row>
    <row r="2072" spans="1:4">
      <c r="A2072" s="1169">
        <v>37533</v>
      </c>
      <c r="B2072" s="1170" t="s">
        <v>5429</v>
      </c>
      <c r="C2072" s="1169" t="s">
        <v>11601</v>
      </c>
      <c r="D2072" s="651" t="s">
        <v>13794</v>
      </c>
    </row>
    <row r="2073" spans="1:4">
      <c r="A2073" s="652">
        <v>37537</v>
      </c>
      <c r="B2073" s="653" t="s">
        <v>5430</v>
      </c>
      <c r="C2073" s="652" t="s">
        <v>11601</v>
      </c>
      <c r="D2073" s="654" t="s">
        <v>13795</v>
      </c>
    </row>
    <row r="2074" spans="1:4">
      <c r="A2074" s="1169">
        <v>37536</v>
      </c>
      <c r="B2074" s="1170" t="s">
        <v>5431</v>
      </c>
      <c r="C2074" s="1169" t="s">
        <v>11601</v>
      </c>
      <c r="D2074" s="651" t="s">
        <v>13795</v>
      </c>
    </row>
    <row r="2075" spans="1:4">
      <c r="A2075" s="652">
        <v>37532</v>
      </c>
      <c r="B2075" s="653" t="s">
        <v>5432</v>
      </c>
      <c r="C2075" s="652" t="s">
        <v>11601</v>
      </c>
      <c r="D2075" s="654" t="s">
        <v>13795</v>
      </c>
    </row>
    <row r="2076" spans="1:4">
      <c r="A2076" s="1169">
        <v>2696</v>
      </c>
      <c r="B2076" s="1170" t="s">
        <v>1169</v>
      </c>
      <c r="C2076" s="1169" t="s">
        <v>11595</v>
      </c>
      <c r="D2076" s="651" t="s">
        <v>13121</v>
      </c>
    </row>
    <row r="2077" spans="1:4">
      <c r="A2077" s="652">
        <v>40928</v>
      </c>
      <c r="B2077" s="653" t="s">
        <v>5110</v>
      </c>
      <c r="C2077" s="652" t="s">
        <v>11605</v>
      </c>
      <c r="D2077" s="654" t="s">
        <v>13742</v>
      </c>
    </row>
    <row r="2078" spans="1:4">
      <c r="A2078" s="1169">
        <v>4083</v>
      </c>
      <c r="B2078" s="1170" t="s">
        <v>1170</v>
      </c>
      <c r="C2078" s="1169" t="s">
        <v>11595</v>
      </c>
      <c r="D2078" s="651" t="s">
        <v>13796</v>
      </c>
    </row>
    <row r="2079" spans="1:4">
      <c r="A2079" s="652">
        <v>40818</v>
      </c>
      <c r="B2079" s="653" t="s">
        <v>3553</v>
      </c>
      <c r="C2079" s="652" t="s">
        <v>11605</v>
      </c>
      <c r="D2079" s="654" t="s">
        <v>13797</v>
      </c>
    </row>
    <row r="2080" spans="1:4">
      <c r="A2080" s="1169">
        <v>2705</v>
      </c>
      <c r="B2080" s="1170" t="s">
        <v>1171</v>
      </c>
      <c r="C2080" s="1169" t="s">
        <v>11721</v>
      </c>
      <c r="D2080" s="651" t="s">
        <v>12911</v>
      </c>
    </row>
    <row r="2081" spans="1:4">
      <c r="A2081" s="652">
        <v>14250</v>
      </c>
      <c r="B2081" s="653" t="s">
        <v>13798</v>
      </c>
      <c r="C2081" s="652" t="s">
        <v>11721</v>
      </c>
      <c r="D2081" s="654" t="s">
        <v>15038</v>
      </c>
    </row>
    <row r="2082" spans="1:4">
      <c r="A2082" s="1169">
        <v>11683</v>
      </c>
      <c r="B2082" s="1170" t="s">
        <v>1172</v>
      </c>
      <c r="C2082" s="1169" t="s">
        <v>11596</v>
      </c>
      <c r="D2082" s="651" t="s">
        <v>13800</v>
      </c>
    </row>
    <row r="2083" spans="1:4">
      <c r="A2083" s="652">
        <v>11684</v>
      </c>
      <c r="B2083" s="653" t="s">
        <v>1173</v>
      </c>
      <c r="C2083" s="652" t="s">
        <v>11596</v>
      </c>
      <c r="D2083" s="654" t="s">
        <v>12961</v>
      </c>
    </row>
    <row r="2084" spans="1:4">
      <c r="A2084" s="1169">
        <v>6141</v>
      </c>
      <c r="B2084" s="1170" t="s">
        <v>1174</v>
      </c>
      <c r="C2084" s="1169" t="s">
        <v>11596</v>
      </c>
      <c r="D2084" s="651" t="s">
        <v>13801</v>
      </c>
    </row>
    <row r="2085" spans="1:4">
      <c r="A2085" s="652">
        <v>11681</v>
      </c>
      <c r="B2085" s="653" t="s">
        <v>1175</v>
      </c>
      <c r="C2085" s="652" t="s">
        <v>11596</v>
      </c>
      <c r="D2085" s="654" t="s">
        <v>12635</v>
      </c>
    </row>
    <row r="2086" spans="1:4">
      <c r="A2086" s="1169">
        <v>2706</v>
      </c>
      <c r="B2086" s="1170" t="s">
        <v>1176</v>
      </c>
      <c r="C2086" s="1169" t="s">
        <v>11595</v>
      </c>
      <c r="D2086" s="651" t="s">
        <v>13802</v>
      </c>
    </row>
    <row r="2087" spans="1:4">
      <c r="A2087" s="652">
        <v>40811</v>
      </c>
      <c r="B2087" s="653" t="s">
        <v>3554</v>
      </c>
      <c r="C2087" s="652" t="s">
        <v>11605</v>
      </c>
      <c r="D2087" s="654" t="s">
        <v>13803</v>
      </c>
    </row>
    <row r="2088" spans="1:4">
      <c r="A2088" s="1169">
        <v>2707</v>
      </c>
      <c r="B2088" s="1170" t="s">
        <v>1177</v>
      </c>
      <c r="C2088" s="1169" t="s">
        <v>11595</v>
      </c>
      <c r="D2088" s="651" t="s">
        <v>13804</v>
      </c>
    </row>
    <row r="2089" spans="1:4">
      <c r="A2089" s="652">
        <v>40813</v>
      </c>
      <c r="B2089" s="653" t="s">
        <v>3555</v>
      </c>
      <c r="C2089" s="652" t="s">
        <v>11605</v>
      </c>
      <c r="D2089" s="654" t="s">
        <v>13805</v>
      </c>
    </row>
    <row r="2090" spans="1:4">
      <c r="A2090" s="1169">
        <v>2708</v>
      </c>
      <c r="B2090" s="1170" t="s">
        <v>1178</v>
      </c>
      <c r="C2090" s="1169" t="s">
        <v>11595</v>
      </c>
      <c r="D2090" s="651" t="s">
        <v>13806</v>
      </c>
    </row>
    <row r="2091" spans="1:4">
      <c r="A2091" s="652">
        <v>40814</v>
      </c>
      <c r="B2091" s="653" t="s">
        <v>3556</v>
      </c>
      <c r="C2091" s="652" t="s">
        <v>11605</v>
      </c>
      <c r="D2091" s="654" t="s">
        <v>13807</v>
      </c>
    </row>
    <row r="2092" spans="1:4">
      <c r="A2092" s="1169">
        <v>34779</v>
      </c>
      <c r="B2092" s="1170" t="s">
        <v>1179</v>
      </c>
      <c r="C2092" s="1169" t="s">
        <v>11595</v>
      </c>
      <c r="D2092" s="651" t="s">
        <v>13802</v>
      </c>
    </row>
    <row r="2093" spans="1:4">
      <c r="A2093" s="652">
        <v>40936</v>
      </c>
      <c r="B2093" s="653" t="s">
        <v>5111</v>
      </c>
      <c r="C2093" s="652" t="s">
        <v>11605</v>
      </c>
      <c r="D2093" s="654" t="s">
        <v>13803</v>
      </c>
    </row>
    <row r="2094" spans="1:4">
      <c r="A2094" s="1169">
        <v>34780</v>
      </c>
      <c r="B2094" s="1170" t="s">
        <v>1180</v>
      </c>
      <c r="C2094" s="1169" t="s">
        <v>11595</v>
      </c>
      <c r="D2094" s="651" t="s">
        <v>13808</v>
      </c>
    </row>
    <row r="2095" spans="1:4">
      <c r="A2095" s="652">
        <v>40937</v>
      </c>
      <c r="B2095" s="653" t="s">
        <v>5112</v>
      </c>
      <c r="C2095" s="652" t="s">
        <v>11605</v>
      </c>
      <c r="D2095" s="654" t="s">
        <v>13809</v>
      </c>
    </row>
    <row r="2096" spans="1:4">
      <c r="A2096" s="1169">
        <v>34782</v>
      </c>
      <c r="B2096" s="1170" t="s">
        <v>1181</v>
      </c>
      <c r="C2096" s="1169" t="s">
        <v>11595</v>
      </c>
      <c r="D2096" s="651" t="s">
        <v>13806</v>
      </c>
    </row>
    <row r="2097" spans="1:4">
      <c r="A2097" s="652">
        <v>40938</v>
      </c>
      <c r="B2097" s="653" t="s">
        <v>5113</v>
      </c>
      <c r="C2097" s="652" t="s">
        <v>11605</v>
      </c>
      <c r="D2097" s="654" t="s">
        <v>13807</v>
      </c>
    </row>
    <row r="2098" spans="1:4">
      <c r="A2098" s="1169">
        <v>34783</v>
      </c>
      <c r="B2098" s="1170" t="s">
        <v>1182</v>
      </c>
      <c r="C2098" s="1169" t="s">
        <v>11595</v>
      </c>
      <c r="D2098" s="651" t="s">
        <v>13810</v>
      </c>
    </row>
    <row r="2099" spans="1:4">
      <c r="A2099" s="652">
        <v>40939</v>
      </c>
      <c r="B2099" s="653" t="s">
        <v>5114</v>
      </c>
      <c r="C2099" s="652" t="s">
        <v>11605</v>
      </c>
      <c r="D2099" s="654" t="s">
        <v>13811</v>
      </c>
    </row>
    <row r="2100" spans="1:4">
      <c r="A2100" s="1169">
        <v>34785</v>
      </c>
      <c r="B2100" s="1170" t="s">
        <v>1183</v>
      </c>
      <c r="C2100" s="1169" t="s">
        <v>11595</v>
      </c>
      <c r="D2100" s="651" t="s">
        <v>13812</v>
      </c>
    </row>
    <row r="2101" spans="1:4">
      <c r="A2101" s="652">
        <v>40940</v>
      </c>
      <c r="B2101" s="653" t="s">
        <v>5115</v>
      </c>
      <c r="C2101" s="652" t="s">
        <v>11605</v>
      </c>
      <c r="D2101" s="654" t="s">
        <v>13813</v>
      </c>
    </row>
    <row r="2102" spans="1:4">
      <c r="A2102" s="1169">
        <v>38403</v>
      </c>
      <c r="B2102" s="1170" t="s">
        <v>4809</v>
      </c>
      <c r="C2102" s="1169" t="s">
        <v>11596</v>
      </c>
      <c r="D2102" s="651" t="s">
        <v>15006</v>
      </c>
    </row>
    <row r="2103" spans="1:4" ht="30">
      <c r="A2103" s="652">
        <v>37774</v>
      </c>
      <c r="B2103" s="653" t="s">
        <v>3557</v>
      </c>
      <c r="C2103" s="652" t="s">
        <v>11596</v>
      </c>
      <c r="D2103" s="654" t="s">
        <v>13814</v>
      </c>
    </row>
    <row r="2104" spans="1:4" ht="30">
      <c r="A2104" s="1169">
        <v>38630</v>
      </c>
      <c r="B2104" s="1170" t="s">
        <v>5770</v>
      </c>
      <c r="C2104" s="1169" t="s">
        <v>11596</v>
      </c>
      <c r="D2104" s="651" t="s">
        <v>16911</v>
      </c>
    </row>
    <row r="2105" spans="1:4" ht="45">
      <c r="A2105" s="652">
        <v>38629</v>
      </c>
      <c r="B2105" s="653" t="s">
        <v>5771</v>
      </c>
      <c r="C2105" s="652" t="s">
        <v>11596</v>
      </c>
      <c r="D2105" s="654" t="s">
        <v>16912</v>
      </c>
    </row>
    <row r="2106" spans="1:4">
      <c r="A2106" s="1169">
        <v>38476</v>
      </c>
      <c r="B2106" s="1170" t="s">
        <v>4810</v>
      </c>
      <c r="C2106" s="1169" t="s">
        <v>11596</v>
      </c>
      <c r="D2106" s="651" t="s">
        <v>16913</v>
      </c>
    </row>
    <row r="2107" spans="1:4">
      <c r="A2107" s="652">
        <v>38477</v>
      </c>
      <c r="B2107" s="653" t="s">
        <v>4811</v>
      </c>
      <c r="C2107" s="652" t="s">
        <v>11596</v>
      </c>
      <c r="D2107" s="654" t="s">
        <v>16914</v>
      </c>
    </row>
    <row r="2108" spans="1:4" ht="30">
      <c r="A2108" s="1169">
        <v>40635</v>
      </c>
      <c r="B2108" s="1170" t="s">
        <v>5433</v>
      </c>
      <c r="C2108" s="1169" t="s">
        <v>11596</v>
      </c>
      <c r="D2108" s="651" t="s">
        <v>16915</v>
      </c>
    </row>
    <row r="2109" spans="1:4">
      <c r="A2109" s="652">
        <v>36483</v>
      </c>
      <c r="B2109" s="653" t="s">
        <v>1184</v>
      </c>
      <c r="C2109" s="652" t="s">
        <v>11596</v>
      </c>
      <c r="D2109" s="654" t="s">
        <v>16916</v>
      </c>
    </row>
    <row r="2110" spans="1:4">
      <c r="A2110" s="1169">
        <v>14525</v>
      </c>
      <c r="B2110" s="1170" t="s">
        <v>1185</v>
      </c>
      <c r="C2110" s="1169" t="s">
        <v>11596</v>
      </c>
      <c r="D2110" s="651" t="s">
        <v>16917</v>
      </c>
    </row>
    <row r="2111" spans="1:4">
      <c r="A2111" s="652">
        <v>36482</v>
      </c>
      <c r="B2111" s="653" t="s">
        <v>3558</v>
      </c>
      <c r="C2111" s="652" t="s">
        <v>11596</v>
      </c>
      <c r="D2111" s="654" t="s">
        <v>16918</v>
      </c>
    </row>
    <row r="2112" spans="1:4">
      <c r="A2112" s="1169">
        <v>36408</v>
      </c>
      <c r="B2112" s="1170" t="s">
        <v>1186</v>
      </c>
      <c r="C2112" s="1169" t="s">
        <v>11596</v>
      </c>
      <c r="D2112" s="651" t="s">
        <v>16919</v>
      </c>
    </row>
    <row r="2113" spans="1:4">
      <c r="A2113" s="652">
        <v>2723</v>
      </c>
      <c r="B2113" s="653" t="s">
        <v>3559</v>
      </c>
      <c r="C2113" s="652" t="s">
        <v>11596</v>
      </c>
      <c r="D2113" s="654" t="s">
        <v>16920</v>
      </c>
    </row>
    <row r="2114" spans="1:4">
      <c r="A2114" s="1169">
        <v>36481</v>
      </c>
      <c r="B2114" s="1170" t="s">
        <v>1187</v>
      </c>
      <c r="C2114" s="1169" t="s">
        <v>11596</v>
      </c>
      <c r="D2114" s="651" t="s">
        <v>16921</v>
      </c>
    </row>
    <row r="2115" spans="1:4">
      <c r="A2115" s="652">
        <v>10685</v>
      </c>
      <c r="B2115" s="653" t="s">
        <v>1188</v>
      </c>
      <c r="C2115" s="652" t="s">
        <v>11596</v>
      </c>
      <c r="D2115" s="654" t="s">
        <v>16922</v>
      </c>
    </row>
    <row r="2116" spans="1:4" ht="30">
      <c r="A2116" s="1169">
        <v>40636</v>
      </c>
      <c r="B2116" s="1170" t="s">
        <v>6549</v>
      </c>
      <c r="C2116" s="1169" t="s">
        <v>11596</v>
      </c>
      <c r="D2116" s="651" t="s">
        <v>16923</v>
      </c>
    </row>
    <row r="2117" spans="1:4">
      <c r="A2117" s="652">
        <v>4111</v>
      </c>
      <c r="B2117" s="653" t="s">
        <v>1189</v>
      </c>
      <c r="C2117" s="652" t="s">
        <v>11596</v>
      </c>
      <c r="D2117" s="654" t="s">
        <v>13037</v>
      </c>
    </row>
    <row r="2118" spans="1:4">
      <c r="A2118" s="1169">
        <v>26021</v>
      </c>
      <c r="B2118" s="1170" t="s">
        <v>3560</v>
      </c>
      <c r="C2118" s="1169" t="s">
        <v>11596</v>
      </c>
      <c r="D2118" s="651" t="s">
        <v>13816</v>
      </c>
    </row>
    <row r="2119" spans="1:4">
      <c r="A2119" s="652">
        <v>12</v>
      </c>
      <c r="B2119" s="653" t="s">
        <v>3561</v>
      </c>
      <c r="C2119" s="652" t="s">
        <v>11596</v>
      </c>
      <c r="D2119" s="654" t="s">
        <v>16924</v>
      </c>
    </row>
    <row r="2120" spans="1:4">
      <c r="A2120" s="1169">
        <v>37554</v>
      </c>
      <c r="B2120" s="1170" t="s">
        <v>1190</v>
      </c>
      <c r="C2120" s="1169" t="s">
        <v>11596</v>
      </c>
      <c r="D2120" s="651" t="s">
        <v>13818</v>
      </c>
    </row>
    <row r="2121" spans="1:4">
      <c r="A2121" s="652">
        <v>37555</v>
      </c>
      <c r="B2121" s="653" t="s">
        <v>1191</v>
      </c>
      <c r="C2121" s="652" t="s">
        <v>11596</v>
      </c>
      <c r="D2121" s="654" t="s">
        <v>13819</v>
      </c>
    </row>
    <row r="2122" spans="1:4" ht="30">
      <c r="A2122" s="1169">
        <v>10902</v>
      </c>
      <c r="B2122" s="1170" t="s">
        <v>3562</v>
      </c>
      <c r="C2122" s="1169" t="s">
        <v>11596</v>
      </c>
      <c r="D2122" s="651" t="s">
        <v>13820</v>
      </c>
    </row>
    <row r="2123" spans="1:4" ht="30">
      <c r="A2123" s="652">
        <v>20965</v>
      </c>
      <c r="B2123" s="653" t="s">
        <v>3563</v>
      </c>
      <c r="C2123" s="652" t="s">
        <v>11596</v>
      </c>
      <c r="D2123" s="654" t="s">
        <v>13821</v>
      </c>
    </row>
    <row r="2124" spans="1:4" ht="30">
      <c r="A2124" s="1169">
        <v>20966</v>
      </c>
      <c r="B2124" s="1170" t="s">
        <v>3564</v>
      </c>
      <c r="C2124" s="1169" t="s">
        <v>11596</v>
      </c>
      <c r="D2124" s="651" t="s">
        <v>13822</v>
      </c>
    </row>
    <row r="2125" spans="1:4" ht="30">
      <c r="A2125" s="652">
        <v>10903</v>
      </c>
      <c r="B2125" s="653" t="s">
        <v>3565</v>
      </c>
      <c r="C2125" s="652" t="s">
        <v>11596</v>
      </c>
      <c r="D2125" s="654" t="s">
        <v>13823</v>
      </c>
    </row>
    <row r="2126" spans="1:4" ht="30">
      <c r="A2126" s="1169">
        <v>20967</v>
      </c>
      <c r="B2126" s="1170" t="s">
        <v>3566</v>
      </c>
      <c r="C2126" s="1169" t="s">
        <v>11596</v>
      </c>
      <c r="D2126" s="651" t="s">
        <v>13823</v>
      </c>
    </row>
    <row r="2127" spans="1:4" ht="30">
      <c r="A2127" s="652">
        <v>20968</v>
      </c>
      <c r="B2127" s="653" t="s">
        <v>6031</v>
      </c>
      <c r="C2127" s="652" t="s">
        <v>11596</v>
      </c>
      <c r="D2127" s="654" t="s">
        <v>13824</v>
      </c>
    </row>
    <row r="2128" spans="1:4">
      <c r="A2128" s="1169">
        <v>11359</v>
      </c>
      <c r="B2128" s="1170" t="s">
        <v>6184</v>
      </c>
      <c r="C2128" s="1169" t="s">
        <v>11596</v>
      </c>
      <c r="D2128" s="651" t="s">
        <v>16925</v>
      </c>
    </row>
    <row r="2129" spans="1:4" ht="30">
      <c r="A2129" s="652">
        <v>39017</v>
      </c>
      <c r="B2129" s="653" t="s">
        <v>6995</v>
      </c>
      <c r="C2129" s="652" t="s">
        <v>11596</v>
      </c>
      <c r="D2129" s="654" t="s">
        <v>14622</v>
      </c>
    </row>
    <row r="2130" spans="1:4" ht="30">
      <c r="A2130" s="1169">
        <v>39315</v>
      </c>
      <c r="B2130" s="1170" t="s">
        <v>6996</v>
      </c>
      <c r="C2130" s="1169" t="s">
        <v>11596</v>
      </c>
      <c r="D2130" s="651" t="s">
        <v>15417</v>
      </c>
    </row>
    <row r="2131" spans="1:4">
      <c r="A2131" s="652">
        <v>39016</v>
      </c>
      <c r="B2131" s="653" t="s">
        <v>6997</v>
      </c>
      <c r="C2131" s="652" t="s">
        <v>11596</v>
      </c>
      <c r="D2131" s="654" t="s">
        <v>15417</v>
      </c>
    </row>
    <row r="2132" spans="1:4">
      <c r="A2132" s="1169">
        <v>40432</v>
      </c>
      <c r="B2132" s="1170" t="s">
        <v>6998</v>
      </c>
      <c r="C2132" s="1169" t="s">
        <v>11596</v>
      </c>
      <c r="D2132" s="651" t="s">
        <v>14077</v>
      </c>
    </row>
    <row r="2133" spans="1:4" ht="30">
      <c r="A2133" s="652">
        <v>39481</v>
      </c>
      <c r="B2133" s="653" t="s">
        <v>6999</v>
      </c>
      <c r="C2133" s="652" t="s">
        <v>11596</v>
      </c>
      <c r="D2133" s="654" t="s">
        <v>14219</v>
      </c>
    </row>
    <row r="2134" spans="1:4">
      <c r="A2134" s="1169">
        <v>40433</v>
      </c>
      <c r="B2134" s="1170" t="s">
        <v>7000</v>
      </c>
      <c r="C2134" s="1169" t="s">
        <v>11596</v>
      </c>
      <c r="D2134" s="651" t="s">
        <v>12712</v>
      </c>
    </row>
    <row r="2135" spans="1:4">
      <c r="A2135" s="652">
        <v>20219</v>
      </c>
      <c r="B2135" s="653" t="s">
        <v>11722</v>
      </c>
      <c r="C2135" s="652" t="s">
        <v>11596</v>
      </c>
      <c r="D2135" s="654" t="s">
        <v>13830</v>
      </c>
    </row>
    <row r="2136" spans="1:4" ht="30">
      <c r="A2136" s="1169">
        <v>36484</v>
      </c>
      <c r="B2136" s="1170" t="s">
        <v>3567</v>
      </c>
      <c r="C2136" s="1169" t="s">
        <v>11596</v>
      </c>
      <c r="D2136" s="651" t="s">
        <v>13831</v>
      </c>
    </row>
    <row r="2137" spans="1:4">
      <c r="A2137" s="652">
        <v>38367</v>
      </c>
      <c r="B2137" s="653" t="s">
        <v>4812</v>
      </c>
      <c r="C2137" s="652" t="s">
        <v>11596</v>
      </c>
      <c r="D2137" s="654" t="s">
        <v>16058</v>
      </c>
    </row>
    <row r="2138" spans="1:4">
      <c r="A2138" s="1169">
        <v>38368</v>
      </c>
      <c r="B2138" s="1170" t="s">
        <v>6032</v>
      </c>
      <c r="C2138" s="1169" t="s">
        <v>11596</v>
      </c>
      <c r="D2138" s="651" t="s">
        <v>13176</v>
      </c>
    </row>
    <row r="2139" spans="1:4">
      <c r="A2139" s="652">
        <v>38091</v>
      </c>
      <c r="B2139" s="653" t="s">
        <v>6185</v>
      </c>
      <c r="C2139" s="652" t="s">
        <v>11596</v>
      </c>
      <c r="D2139" s="654" t="s">
        <v>13832</v>
      </c>
    </row>
    <row r="2140" spans="1:4">
      <c r="A2140" s="1169">
        <v>38095</v>
      </c>
      <c r="B2140" s="1170" t="s">
        <v>6186</v>
      </c>
      <c r="C2140" s="1169" t="s">
        <v>11596</v>
      </c>
      <c r="D2140" s="651" t="s">
        <v>13833</v>
      </c>
    </row>
    <row r="2141" spans="1:4">
      <c r="A2141" s="652">
        <v>38092</v>
      </c>
      <c r="B2141" s="653" t="s">
        <v>6187</v>
      </c>
      <c r="C2141" s="652" t="s">
        <v>11596</v>
      </c>
      <c r="D2141" s="654" t="s">
        <v>12853</v>
      </c>
    </row>
    <row r="2142" spans="1:4">
      <c r="A2142" s="1169">
        <v>38093</v>
      </c>
      <c r="B2142" s="1170" t="s">
        <v>6188</v>
      </c>
      <c r="C2142" s="1169" t="s">
        <v>11596</v>
      </c>
      <c r="D2142" s="651" t="s">
        <v>13834</v>
      </c>
    </row>
    <row r="2143" spans="1:4">
      <c r="A2143" s="652">
        <v>38096</v>
      </c>
      <c r="B2143" s="653" t="s">
        <v>6189</v>
      </c>
      <c r="C2143" s="652" t="s">
        <v>11596</v>
      </c>
      <c r="D2143" s="654" t="s">
        <v>12935</v>
      </c>
    </row>
    <row r="2144" spans="1:4">
      <c r="A2144" s="1169">
        <v>38094</v>
      </c>
      <c r="B2144" s="1170" t="s">
        <v>6190</v>
      </c>
      <c r="C2144" s="1169" t="s">
        <v>11596</v>
      </c>
      <c r="D2144" s="651" t="s">
        <v>13166</v>
      </c>
    </row>
    <row r="2145" spans="1:4">
      <c r="A2145" s="652">
        <v>38097</v>
      </c>
      <c r="B2145" s="653" t="s">
        <v>6191</v>
      </c>
      <c r="C2145" s="652" t="s">
        <v>11596</v>
      </c>
      <c r="D2145" s="654" t="s">
        <v>12856</v>
      </c>
    </row>
    <row r="2146" spans="1:4">
      <c r="A2146" s="1169">
        <v>38098</v>
      </c>
      <c r="B2146" s="1170" t="s">
        <v>6192</v>
      </c>
      <c r="C2146" s="1169" t="s">
        <v>11596</v>
      </c>
      <c r="D2146" s="651" t="s">
        <v>12856</v>
      </c>
    </row>
    <row r="2147" spans="1:4">
      <c r="A2147" s="652">
        <v>11186</v>
      </c>
      <c r="B2147" s="653" t="s">
        <v>1192</v>
      </c>
      <c r="C2147" s="652" t="s">
        <v>11599</v>
      </c>
      <c r="D2147" s="654" t="s">
        <v>16926</v>
      </c>
    </row>
    <row r="2148" spans="1:4" ht="30">
      <c r="A2148" s="1169">
        <v>11558</v>
      </c>
      <c r="B2148" s="1170" t="s">
        <v>5434</v>
      </c>
      <c r="C2148" s="1169" t="s">
        <v>11606</v>
      </c>
      <c r="D2148" s="651" t="s">
        <v>16927</v>
      </c>
    </row>
    <row r="2149" spans="1:4" ht="30">
      <c r="A2149" s="652">
        <v>11557</v>
      </c>
      <c r="B2149" s="653" t="s">
        <v>5435</v>
      </c>
      <c r="C2149" s="652" t="s">
        <v>11606</v>
      </c>
      <c r="D2149" s="654" t="s">
        <v>13113</v>
      </c>
    </row>
    <row r="2150" spans="1:4">
      <c r="A2150" s="1169">
        <v>2759</v>
      </c>
      <c r="B2150" s="1170" t="s">
        <v>5436</v>
      </c>
      <c r="C2150" s="1169" t="s">
        <v>11596</v>
      </c>
      <c r="D2150" s="651" t="s">
        <v>12533</v>
      </c>
    </row>
    <row r="2151" spans="1:4">
      <c r="A2151" s="652">
        <v>38124</v>
      </c>
      <c r="B2151" s="653" t="s">
        <v>6033</v>
      </c>
      <c r="C2151" s="652" t="s">
        <v>11596</v>
      </c>
      <c r="D2151" s="654" t="s">
        <v>13835</v>
      </c>
    </row>
    <row r="2152" spans="1:4">
      <c r="A2152" s="1169">
        <v>38380</v>
      </c>
      <c r="B2152" s="1170" t="s">
        <v>4813</v>
      </c>
      <c r="C2152" s="1169" t="s">
        <v>11596</v>
      </c>
      <c r="D2152" s="651" t="s">
        <v>14004</v>
      </c>
    </row>
    <row r="2153" spans="1:4">
      <c r="A2153" s="652">
        <v>20059</v>
      </c>
      <c r="B2153" s="653" t="s">
        <v>6550</v>
      </c>
      <c r="C2153" s="652" t="s">
        <v>11596</v>
      </c>
      <c r="D2153" s="654" t="s">
        <v>15999</v>
      </c>
    </row>
    <row r="2154" spans="1:4" ht="30">
      <c r="A2154" s="1169">
        <v>38538</v>
      </c>
      <c r="B2154" s="1170" t="s">
        <v>6193</v>
      </c>
      <c r="C2154" s="1169" t="s">
        <v>11600</v>
      </c>
      <c r="D2154" s="651" t="s">
        <v>13836</v>
      </c>
    </row>
    <row r="2155" spans="1:4" ht="30">
      <c r="A2155" s="652">
        <v>38539</v>
      </c>
      <c r="B2155" s="653" t="s">
        <v>3568</v>
      </c>
      <c r="C2155" s="652" t="s">
        <v>11600</v>
      </c>
      <c r="D2155" s="654" t="s">
        <v>13837</v>
      </c>
    </row>
    <row r="2156" spans="1:4" ht="30">
      <c r="A2156" s="1169">
        <v>38540</v>
      </c>
      <c r="B2156" s="1170" t="s">
        <v>3569</v>
      </c>
      <c r="C2156" s="1169" t="s">
        <v>11600</v>
      </c>
      <c r="D2156" s="651" t="s">
        <v>13838</v>
      </c>
    </row>
    <row r="2157" spans="1:4">
      <c r="A2157" s="652">
        <v>42006</v>
      </c>
      <c r="B2157" s="653" t="s">
        <v>11390</v>
      </c>
      <c r="C2157" s="652" t="s">
        <v>11596</v>
      </c>
      <c r="D2157" s="654" t="s">
        <v>13839</v>
      </c>
    </row>
    <row r="2158" spans="1:4">
      <c r="A2158" s="1169">
        <v>42007</v>
      </c>
      <c r="B2158" s="1170" t="s">
        <v>11391</v>
      </c>
      <c r="C2158" s="1169" t="s">
        <v>11596</v>
      </c>
      <c r="D2158" s="651" t="s">
        <v>12617</v>
      </c>
    </row>
    <row r="2159" spans="1:4">
      <c r="A2159" s="652">
        <v>38384</v>
      </c>
      <c r="B2159" s="653" t="s">
        <v>6034</v>
      </c>
      <c r="C2159" s="652" t="s">
        <v>11596</v>
      </c>
      <c r="D2159" s="654" t="s">
        <v>12709</v>
      </c>
    </row>
    <row r="2160" spans="1:4">
      <c r="A2160" s="1169">
        <v>13</v>
      </c>
      <c r="B2160" s="1170" t="s">
        <v>1193</v>
      </c>
      <c r="C2160" s="1169" t="s">
        <v>11601</v>
      </c>
      <c r="D2160" s="651" t="s">
        <v>13408</v>
      </c>
    </row>
    <row r="2161" spans="1:4">
      <c r="A2161" s="652">
        <v>2762</v>
      </c>
      <c r="B2161" s="653" t="s">
        <v>1194</v>
      </c>
      <c r="C2161" s="652" t="s">
        <v>11600</v>
      </c>
      <c r="D2161" s="654" t="s">
        <v>13840</v>
      </c>
    </row>
    <row r="2162" spans="1:4">
      <c r="A2162" s="1169">
        <v>21142</v>
      </c>
      <c r="B2162" s="1170" t="s">
        <v>3570</v>
      </c>
      <c r="C2162" s="1169" t="s">
        <v>11596</v>
      </c>
      <c r="D2162" s="651" t="s">
        <v>13841</v>
      </c>
    </row>
    <row r="2163" spans="1:4">
      <c r="A2163" s="652">
        <v>12865</v>
      </c>
      <c r="B2163" s="653" t="s">
        <v>1195</v>
      </c>
      <c r="C2163" s="652" t="s">
        <v>11595</v>
      </c>
      <c r="D2163" s="654" t="s">
        <v>13842</v>
      </c>
    </row>
    <row r="2164" spans="1:4">
      <c r="A2164" s="1169">
        <v>41074</v>
      </c>
      <c r="B2164" s="1170" t="s">
        <v>5116</v>
      </c>
      <c r="C2164" s="1169" t="s">
        <v>11605</v>
      </c>
      <c r="D2164" s="651" t="s">
        <v>13843</v>
      </c>
    </row>
    <row r="2165" spans="1:4">
      <c r="A2165" s="652">
        <v>4223</v>
      </c>
      <c r="B2165" s="653" t="s">
        <v>1196</v>
      </c>
      <c r="C2165" s="652" t="s">
        <v>11602</v>
      </c>
      <c r="D2165" s="654" t="s">
        <v>14409</v>
      </c>
    </row>
    <row r="2166" spans="1:4">
      <c r="A2166" s="1169">
        <v>37372</v>
      </c>
      <c r="B2166" s="1170" t="s">
        <v>5040</v>
      </c>
      <c r="C2166" s="1169" t="s">
        <v>11595</v>
      </c>
      <c r="D2166" s="651" t="s">
        <v>12910</v>
      </c>
    </row>
    <row r="2167" spans="1:4">
      <c r="A2167" s="652">
        <v>40863</v>
      </c>
      <c r="B2167" s="653" t="s">
        <v>11723</v>
      </c>
      <c r="C2167" s="652" t="s">
        <v>11605</v>
      </c>
      <c r="D2167" s="654" t="s">
        <v>13845</v>
      </c>
    </row>
    <row r="2168" spans="1:4">
      <c r="A2168" s="1169">
        <v>38475</v>
      </c>
      <c r="B2168" s="1170" t="s">
        <v>5041</v>
      </c>
      <c r="C2168" s="1169" t="s">
        <v>11596</v>
      </c>
      <c r="D2168" s="651" t="s">
        <v>13423</v>
      </c>
    </row>
    <row r="2169" spans="1:4">
      <c r="A2169" s="652">
        <v>38474</v>
      </c>
      <c r="B2169" s="653" t="s">
        <v>5042</v>
      </c>
      <c r="C2169" s="652" t="s">
        <v>11596</v>
      </c>
      <c r="D2169" s="654" t="s">
        <v>13285</v>
      </c>
    </row>
    <row r="2170" spans="1:4">
      <c r="A2170" s="1169">
        <v>10886</v>
      </c>
      <c r="B2170" s="1170" t="s">
        <v>3571</v>
      </c>
      <c r="C2170" s="1169" t="s">
        <v>11596</v>
      </c>
      <c r="D2170" s="651" t="s">
        <v>13847</v>
      </c>
    </row>
    <row r="2171" spans="1:4">
      <c r="A2171" s="652">
        <v>10888</v>
      </c>
      <c r="B2171" s="653" t="s">
        <v>3572</v>
      </c>
      <c r="C2171" s="652" t="s">
        <v>11596</v>
      </c>
      <c r="D2171" s="654" t="s">
        <v>13848</v>
      </c>
    </row>
    <row r="2172" spans="1:4">
      <c r="A2172" s="1169">
        <v>10889</v>
      </c>
      <c r="B2172" s="1170" t="s">
        <v>3573</v>
      </c>
      <c r="C2172" s="1169" t="s">
        <v>11596</v>
      </c>
      <c r="D2172" s="651" t="s">
        <v>13849</v>
      </c>
    </row>
    <row r="2173" spans="1:4">
      <c r="A2173" s="652">
        <v>10890</v>
      </c>
      <c r="B2173" s="653" t="s">
        <v>3574</v>
      </c>
      <c r="C2173" s="652" t="s">
        <v>11596</v>
      </c>
      <c r="D2173" s="654" t="s">
        <v>13850</v>
      </c>
    </row>
    <row r="2174" spans="1:4">
      <c r="A2174" s="1169">
        <v>10891</v>
      </c>
      <c r="B2174" s="1170" t="s">
        <v>3575</v>
      </c>
      <c r="C2174" s="1169" t="s">
        <v>11596</v>
      </c>
      <c r="D2174" s="651" t="s">
        <v>13851</v>
      </c>
    </row>
    <row r="2175" spans="1:4">
      <c r="A2175" s="652">
        <v>10892</v>
      </c>
      <c r="B2175" s="653" t="s">
        <v>3576</v>
      </c>
      <c r="C2175" s="652" t="s">
        <v>11596</v>
      </c>
      <c r="D2175" s="654" t="s">
        <v>13852</v>
      </c>
    </row>
    <row r="2176" spans="1:4">
      <c r="A2176" s="1169">
        <v>20977</v>
      </c>
      <c r="B2176" s="1170" t="s">
        <v>3577</v>
      </c>
      <c r="C2176" s="1169" t="s">
        <v>11596</v>
      </c>
      <c r="D2176" s="651" t="s">
        <v>13853</v>
      </c>
    </row>
    <row r="2177" spans="1:4">
      <c r="A2177" s="652">
        <v>3073</v>
      </c>
      <c r="B2177" s="653" t="s">
        <v>1197</v>
      </c>
      <c r="C2177" s="652" t="s">
        <v>11596</v>
      </c>
      <c r="D2177" s="654" t="s">
        <v>13854</v>
      </c>
    </row>
    <row r="2178" spans="1:4">
      <c r="A2178" s="1169">
        <v>3068</v>
      </c>
      <c r="B2178" s="1170" t="s">
        <v>1198</v>
      </c>
      <c r="C2178" s="1169" t="s">
        <v>11596</v>
      </c>
      <c r="D2178" s="651" t="s">
        <v>13855</v>
      </c>
    </row>
    <row r="2179" spans="1:4">
      <c r="A2179" s="652">
        <v>3074</v>
      </c>
      <c r="B2179" s="653" t="s">
        <v>1199</v>
      </c>
      <c r="C2179" s="652" t="s">
        <v>11596</v>
      </c>
      <c r="D2179" s="654" t="s">
        <v>13856</v>
      </c>
    </row>
    <row r="2180" spans="1:4">
      <c r="A2180" s="1169">
        <v>3076</v>
      </c>
      <c r="B2180" s="1170" t="s">
        <v>1200</v>
      </c>
      <c r="C2180" s="1169" t="s">
        <v>11596</v>
      </c>
      <c r="D2180" s="651" t="s">
        <v>13857</v>
      </c>
    </row>
    <row r="2181" spans="1:4">
      <c r="A2181" s="652">
        <v>3072</v>
      </c>
      <c r="B2181" s="653" t="s">
        <v>1201</v>
      </c>
      <c r="C2181" s="652" t="s">
        <v>11596</v>
      </c>
      <c r="D2181" s="654" t="s">
        <v>13858</v>
      </c>
    </row>
    <row r="2182" spans="1:4">
      <c r="A2182" s="1169">
        <v>3075</v>
      </c>
      <c r="B2182" s="1170" t="s">
        <v>1202</v>
      </c>
      <c r="C2182" s="1169" t="s">
        <v>11596</v>
      </c>
      <c r="D2182" s="651" t="s">
        <v>13859</v>
      </c>
    </row>
    <row r="2183" spans="1:4">
      <c r="A2183" s="652">
        <v>10780</v>
      </c>
      <c r="B2183" s="653" t="s">
        <v>3578</v>
      </c>
      <c r="C2183" s="652" t="s">
        <v>11596</v>
      </c>
      <c r="D2183" s="654" t="s">
        <v>13860</v>
      </c>
    </row>
    <row r="2184" spans="1:4">
      <c r="A2184" s="1169">
        <v>10781</v>
      </c>
      <c r="B2184" s="1170" t="s">
        <v>3579</v>
      </c>
      <c r="C2184" s="1169" t="s">
        <v>11596</v>
      </c>
      <c r="D2184" s="651" t="s">
        <v>13861</v>
      </c>
    </row>
    <row r="2185" spans="1:4">
      <c r="A2185" s="652">
        <v>20106</v>
      </c>
      <c r="B2185" s="653" t="s">
        <v>1203</v>
      </c>
      <c r="C2185" s="652" t="s">
        <v>11596</v>
      </c>
      <c r="D2185" s="654" t="s">
        <v>13266</v>
      </c>
    </row>
    <row r="2186" spans="1:4">
      <c r="A2186" s="1169">
        <v>20107</v>
      </c>
      <c r="B2186" s="1170" t="s">
        <v>1204</v>
      </c>
      <c r="C2186" s="1169" t="s">
        <v>11596</v>
      </c>
      <c r="D2186" s="651" t="s">
        <v>12510</v>
      </c>
    </row>
    <row r="2187" spans="1:4">
      <c r="A2187" s="652">
        <v>20108</v>
      </c>
      <c r="B2187" s="653" t="s">
        <v>1205</v>
      </c>
      <c r="C2187" s="652" t="s">
        <v>11596</v>
      </c>
      <c r="D2187" s="654" t="s">
        <v>12854</v>
      </c>
    </row>
    <row r="2188" spans="1:4">
      <c r="A2188" s="1169">
        <v>20109</v>
      </c>
      <c r="B2188" s="1170" t="s">
        <v>1206</v>
      </c>
      <c r="C2188" s="1169" t="s">
        <v>11596</v>
      </c>
      <c r="D2188" s="651" t="s">
        <v>13862</v>
      </c>
    </row>
    <row r="2189" spans="1:4">
      <c r="A2189" s="652">
        <v>34795</v>
      </c>
      <c r="B2189" s="653" t="s">
        <v>5772</v>
      </c>
      <c r="C2189" s="652" t="s">
        <v>11599</v>
      </c>
      <c r="D2189" s="654" t="s">
        <v>16928</v>
      </c>
    </row>
    <row r="2190" spans="1:4">
      <c r="A2190" s="1169">
        <v>34796</v>
      </c>
      <c r="B2190" s="1170" t="s">
        <v>3580</v>
      </c>
      <c r="C2190" s="1169" t="s">
        <v>11600</v>
      </c>
      <c r="D2190" s="651" t="s">
        <v>13413</v>
      </c>
    </row>
    <row r="2191" spans="1:4" ht="30">
      <c r="A2191" s="652">
        <v>11474</v>
      </c>
      <c r="B2191" s="653" t="s">
        <v>3581</v>
      </c>
      <c r="C2191" s="652" t="s">
        <v>11596</v>
      </c>
      <c r="D2191" s="654" t="s">
        <v>15189</v>
      </c>
    </row>
    <row r="2192" spans="1:4" ht="30">
      <c r="A2192" s="1169">
        <v>11470</v>
      </c>
      <c r="B2192" s="1170" t="s">
        <v>3582</v>
      </c>
      <c r="C2192" s="1169" t="s">
        <v>11596</v>
      </c>
      <c r="D2192" s="651" t="s">
        <v>14015</v>
      </c>
    </row>
    <row r="2193" spans="1:4" ht="30">
      <c r="A2193" s="652">
        <v>11480</v>
      </c>
      <c r="B2193" s="653" t="s">
        <v>3583</v>
      </c>
      <c r="C2193" s="652" t="s">
        <v>11632</v>
      </c>
      <c r="D2193" s="654" t="s">
        <v>16929</v>
      </c>
    </row>
    <row r="2194" spans="1:4" ht="30">
      <c r="A2194" s="1169">
        <v>38154</v>
      </c>
      <c r="B2194" s="1170" t="s">
        <v>3584</v>
      </c>
      <c r="C2194" s="1169" t="s">
        <v>11632</v>
      </c>
      <c r="D2194" s="651" t="s">
        <v>15410</v>
      </c>
    </row>
    <row r="2195" spans="1:4" ht="30">
      <c r="A2195" s="652">
        <v>11482</v>
      </c>
      <c r="B2195" s="653" t="s">
        <v>3585</v>
      </c>
      <c r="C2195" s="652" t="s">
        <v>11632</v>
      </c>
      <c r="D2195" s="654" t="s">
        <v>16930</v>
      </c>
    </row>
    <row r="2196" spans="1:4">
      <c r="A2196" s="1169">
        <v>3084</v>
      </c>
      <c r="B2196" s="1170" t="s">
        <v>3586</v>
      </c>
      <c r="C2196" s="1169" t="s">
        <v>11632</v>
      </c>
      <c r="D2196" s="651" t="s">
        <v>16931</v>
      </c>
    </row>
    <row r="2197" spans="1:4">
      <c r="A2197" s="652">
        <v>3103</v>
      </c>
      <c r="B2197" s="653" t="s">
        <v>1207</v>
      </c>
      <c r="C2197" s="652" t="s">
        <v>11596</v>
      </c>
      <c r="D2197" s="654" t="s">
        <v>16543</v>
      </c>
    </row>
    <row r="2198" spans="1:4" ht="30">
      <c r="A2198" s="1169">
        <v>11481</v>
      </c>
      <c r="B2198" s="1170" t="s">
        <v>3587</v>
      </c>
      <c r="C2198" s="1169" t="s">
        <v>11596</v>
      </c>
      <c r="D2198" s="651" t="s">
        <v>16932</v>
      </c>
    </row>
    <row r="2199" spans="1:4" ht="30">
      <c r="A2199" s="652">
        <v>3097</v>
      </c>
      <c r="B2199" s="653" t="s">
        <v>3588</v>
      </c>
      <c r="C2199" s="652" t="s">
        <v>11632</v>
      </c>
      <c r="D2199" s="654" t="s">
        <v>16933</v>
      </c>
    </row>
    <row r="2200" spans="1:4" ht="30">
      <c r="A2200" s="1169">
        <v>38153</v>
      </c>
      <c r="B2200" s="1170" t="s">
        <v>6035</v>
      </c>
      <c r="C2200" s="1169" t="s">
        <v>11632</v>
      </c>
      <c r="D2200" s="651" t="s">
        <v>13846</v>
      </c>
    </row>
    <row r="2201" spans="1:4" ht="30">
      <c r="A2201" s="652">
        <v>3099</v>
      </c>
      <c r="B2201" s="653" t="s">
        <v>3589</v>
      </c>
      <c r="C2201" s="652" t="s">
        <v>11632</v>
      </c>
      <c r="D2201" s="654" t="s">
        <v>16934</v>
      </c>
    </row>
    <row r="2202" spans="1:4" ht="30">
      <c r="A2202" s="1169">
        <v>3080</v>
      </c>
      <c r="B2202" s="1170" t="s">
        <v>3590</v>
      </c>
      <c r="C2202" s="1169" t="s">
        <v>11632</v>
      </c>
      <c r="D2202" s="651" t="s">
        <v>16935</v>
      </c>
    </row>
    <row r="2203" spans="1:4" ht="30">
      <c r="A2203" s="652">
        <v>3081</v>
      </c>
      <c r="B2203" s="653" t="s">
        <v>3591</v>
      </c>
      <c r="C2203" s="652" t="s">
        <v>11632</v>
      </c>
      <c r="D2203" s="654" t="s">
        <v>13174</v>
      </c>
    </row>
    <row r="2204" spans="1:4" ht="30">
      <c r="A2204" s="1169">
        <v>38151</v>
      </c>
      <c r="B2204" s="1170" t="s">
        <v>3592</v>
      </c>
      <c r="C2204" s="1169" t="s">
        <v>11632</v>
      </c>
      <c r="D2204" s="651" t="s">
        <v>15086</v>
      </c>
    </row>
    <row r="2205" spans="1:4" ht="30">
      <c r="A2205" s="652">
        <v>11479</v>
      </c>
      <c r="B2205" s="653" t="s">
        <v>11724</v>
      </c>
      <c r="C2205" s="652" t="s">
        <v>11596</v>
      </c>
      <c r="D2205" s="654" t="s">
        <v>15851</v>
      </c>
    </row>
    <row r="2206" spans="1:4" ht="30">
      <c r="A2206" s="1169">
        <v>38152</v>
      </c>
      <c r="B2206" s="1170" t="s">
        <v>3593</v>
      </c>
      <c r="C2206" s="1169" t="s">
        <v>11632</v>
      </c>
      <c r="D2206" s="651" t="s">
        <v>13870</v>
      </c>
    </row>
    <row r="2207" spans="1:4" ht="30">
      <c r="A2207" s="652">
        <v>11478</v>
      </c>
      <c r="B2207" s="653" t="s">
        <v>3594</v>
      </c>
      <c r="C2207" s="652" t="s">
        <v>11596</v>
      </c>
      <c r="D2207" s="654" t="s">
        <v>13124</v>
      </c>
    </row>
    <row r="2208" spans="1:4" ht="30">
      <c r="A2208" s="1169">
        <v>3090</v>
      </c>
      <c r="B2208" s="1170" t="s">
        <v>3595</v>
      </c>
      <c r="C2208" s="1169" t="s">
        <v>11632</v>
      </c>
      <c r="D2208" s="651" t="s">
        <v>16672</v>
      </c>
    </row>
    <row r="2209" spans="1:4" ht="30">
      <c r="A2209" s="652">
        <v>3093</v>
      </c>
      <c r="B2209" s="653" t="s">
        <v>3596</v>
      </c>
      <c r="C2209" s="652" t="s">
        <v>11632</v>
      </c>
      <c r="D2209" s="654" t="s">
        <v>16217</v>
      </c>
    </row>
    <row r="2210" spans="1:4" ht="30">
      <c r="A2210" s="1169">
        <v>11476</v>
      </c>
      <c r="B2210" s="1170" t="s">
        <v>3597</v>
      </c>
      <c r="C2210" s="1169" t="s">
        <v>11596</v>
      </c>
      <c r="D2210" s="651" t="s">
        <v>16936</v>
      </c>
    </row>
    <row r="2211" spans="1:4">
      <c r="A2211" s="652">
        <v>3082</v>
      </c>
      <c r="B2211" s="653" t="s">
        <v>3598</v>
      </c>
      <c r="C2211" s="652" t="s">
        <v>11632</v>
      </c>
      <c r="D2211" s="654" t="s">
        <v>16180</v>
      </c>
    </row>
    <row r="2212" spans="1:4" ht="30">
      <c r="A2212" s="1169">
        <v>11484</v>
      </c>
      <c r="B2212" s="1170" t="s">
        <v>3599</v>
      </c>
      <c r="C2212" s="1169" t="s">
        <v>11596</v>
      </c>
      <c r="D2212" s="651" t="s">
        <v>15822</v>
      </c>
    </row>
    <row r="2213" spans="1:4" ht="30">
      <c r="A2213" s="652">
        <v>38155</v>
      </c>
      <c r="B2213" s="653" t="s">
        <v>3600</v>
      </c>
      <c r="C2213" s="652" t="s">
        <v>11596</v>
      </c>
      <c r="D2213" s="654" t="s">
        <v>15835</v>
      </c>
    </row>
    <row r="2214" spans="1:4" ht="30">
      <c r="A2214" s="1169">
        <v>11468</v>
      </c>
      <c r="B2214" s="1170" t="s">
        <v>3601</v>
      </c>
      <c r="C2214" s="1169" t="s">
        <v>11596</v>
      </c>
      <c r="D2214" s="651" t="s">
        <v>15488</v>
      </c>
    </row>
    <row r="2215" spans="1:4" ht="30">
      <c r="A2215" s="652">
        <v>11469</v>
      </c>
      <c r="B2215" s="653" t="s">
        <v>3602</v>
      </c>
      <c r="C2215" s="652" t="s">
        <v>11596</v>
      </c>
      <c r="D2215" s="654" t="s">
        <v>15935</v>
      </c>
    </row>
    <row r="2216" spans="1:4" ht="30">
      <c r="A2216" s="1169">
        <v>11477</v>
      </c>
      <c r="B2216" s="1170" t="s">
        <v>3603</v>
      </c>
      <c r="C2216" s="1169" t="s">
        <v>11632</v>
      </c>
      <c r="D2216" s="651" t="s">
        <v>16937</v>
      </c>
    </row>
    <row r="2217" spans="1:4" ht="30">
      <c r="A2217" s="652">
        <v>40311</v>
      </c>
      <c r="B2217" s="653" t="s">
        <v>5437</v>
      </c>
      <c r="C2217" s="652" t="s">
        <v>11632</v>
      </c>
      <c r="D2217" s="654" t="s">
        <v>16938</v>
      </c>
    </row>
    <row r="2218" spans="1:4" ht="30">
      <c r="A2218" s="1169">
        <v>38165</v>
      </c>
      <c r="B2218" s="1170" t="s">
        <v>5438</v>
      </c>
      <c r="C2218" s="1169" t="s">
        <v>11632</v>
      </c>
      <c r="D2218" s="651" t="s">
        <v>16939</v>
      </c>
    </row>
    <row r="2219" spans="1:4" ht="30">
      <c r="A2219" s="652">
        <v>3096</v>
      </c>
      <c r="B2219" s="653" t="s">
        <v>3604</v>
      </c>
      <c r="C2219" s="652" t="s">
        <v>11632</v>
      </c>
      <c r="D2219" s="654" t="s">
        <v>16940</v>
      </c>
    </row>
    <row r="2220" spans="1:4">
      <c r="A2220" s="1169">
        <v>11456</v>
      </c>
      <c r="B2220" s="1170" t="s">
        <v>6551</v>
      </c>
      <c r="C2220" s="1169" t="s">
        <v>11596</v>
      </c>
      <c r="D2220" s="651" t="s">
        <v>14456</v>
      </c>
    </row>
    <row r="2221" spans="1:4">
      <c r="A2221" s="652">
        <v>3119</v>
      </c>
      <c r="B2221" s="653" t="s">
        <v>6552</v>
      </c>
      <c r="C2221" s="652" t="s">
        <v>11596</v>
      </c>
      <c r="D2221" s="654" t="s">
        <v>13793</v>
      </c>
    </row>
    <row r="2222" spans="1:4">
      <c r="A2222" s="1169">
        <v>3122</v>
      </c>
      <c r="B2222" s="1170" t="s">
        <v>6553</v>
      </c>
      <c r="C2222" s="1169" t="s">
        <v>11596</v>
      </c>
      <c r="D2222" s="651" t="s">
        <v>16060</v>
      </c>
    </row>
    <row r="2223" spans="1:4">
      <c r="A2223" s="652">
        <v>3121</v>
      </c>
      <c r="B2223" s="653" t="s">
        <v>6554</v>
      </c>
      <c r="C2223" s="652" t="s">
        <v>11596</v>
      </c>
      <c r="D2223" s="654" t="s">
        <v>14565</v>
      </c>
    </row>
    <row r="2224" spans="1:4">
      <c r="A2224" s="1169">
        <v>3120</v>
      </c>
      <c r="B2224" s="1170" t="s">
        <v>6555</v>
      </c>
      <c r="C2224" s="1169" t="s">
        <v>11596</v>
      </c>
      <c r="D2224" s="651" t="s">
        <v>13457</v>
      </c>
    </row>
    <row r="2225" spans="1:4">
      <c r="A2225" s="652">
        <v>11455</v>
      </c>
      <c r="B2225" s="653" t="s">
        <v>6556</v>
      </c>
      <c r="C2225" s="652" t="s">
        <v>11596</v>
      </c>
      <c r="D2225" s="654" t="s">
        <v>13170</v>
      </c>
    </row>
    <row r="2226" spans="1:4" ht="30">
      <c r="A2226" s="1169">
        <v>3111</v>
      </c>
      <c r="B2226" s="1170" t="s">
        <v>5439</v>
      </c>
      <c r="C2226" s="1169" t="s">
        <v>11596</v>
      </c>
      <c r="D2226" s="651" t="s">
        <v>15816</v>
      </c>
    </row>
    <row r="2227" spans="1:4" ht="30">
      <c r="A2227" s="652">
        <v>3108</v>
      </c>
      <c r="B2227" s="653" t="s">
        <v>5440</v>
      </c>
      <c r="C2227" s="652" t="s">
        <v>11596</v>
      </c>
      <c r="D2227" s="654" t="s">
        <v>15052</v>
      </c>
    </row>
    <row r="2228" spans="1:4" ht="30">
      <c r="A2228" s="1169">
        <v>3105</v>
      </c>
      <c r="B2228" s="1170" t="s">
        <v>6557</v>
      </c>
      <c r="C2228" s="1169" t="s">
        <v>11596</v>
      </c>
      <c r="D2228" s="651" t="s">
        <v>15472</v>
      </c>
    </row>
    <row r="2229" spans="1:4">
      <c r="A2229" s="652">
        <v>38178</v>
      </c>
      <c r="B2229" s="653" t="s">
        <v>5441</v>
      </c>
      <c r="C2229" s="652" t="s">
        <v>11596</v>
      </c>
      <c r="D2229" s="654" t="s">
        <v>15794</v>
      </c>
    </row>
    <row r="2230" spans="1:4">
      <c r="A2230" s="1169">
        <v>11458</v>
      </c>
      <c r="B2230" s="1170" t="s">
        <v>5442</v>
      </c>
      <c r="C2230" s="1169" t="s">
        <v>11596</v>
      </c>
      <c r="D2230" s="651" t="s">
        <v>16941</v>
      </c>
    </row>
    <row r="2231" spans="1:4" ht="30">
      <c r="A2231" s="652">
        <v>40868</v>
      </c>
      <c r="B2231" s="653" t="s">
        <v>5043</v>
      </c>
      <c r="C2231" s="652" t="s">
        <v>11599</v>
      </c>
      <c r="D2231" s="654" t="s">
        <v>12890</v>
      </c>
    </row>
    <row r="2232" spans="1:4" ht="30">
      <c r="A2232" s="1169">
        <v>11461</v>
      </c>
      <c r="B2232" s="1170" t="s">
        <v>6558</v>
      </c>
      <c r="C2232" s="1169" t="s">
        <v>11596</v>
      </c>
      <c r="D2232" s="651" t="s">
        <v>15705</v>
      </c>
    </row>
    <row r="2233" spans="1:4" ht="30">
      <c r="A2233" s="652">
        <v>3106</v>
      </c>
      <c r="B2233" s="653" t="s">
        <v>6559</v>
      </c>
      <c r="C2233" s="652" t="s">
        <v>11596</v>
      </c>
      <c r="D2233" s="654" t="s">
        <v>13735</v>
      </c>
    </row>
    <row r="2234" spans="1:4" ht="30">
      <c r="A2234" s="1169">
        <v>3107</v>
      </c>
      <c r="B2234" s="1170" t="s">
        <v>5443</v>
      </c>
      <c r="C2234" s="1169" t="s">
        <v>11596</v>
      </c>
      <c r="D2234" s="651" t="s">
        <v>12498</v>
      </c>
    </row>
    <row r="2235" spans="1:4">
      <c r="A2235" s="652">
        <v>25951</v>
      </c>
      <c r="B2235" s="653" t="s">
        <v>1208</v>
      </c>
      <c r="C2235" s="652" t="s">
        <v>11601</v>
      </c>
      <c r="D2235" s="654" t="s">
        <v>13878</v>
      </c>
    </row>
    <row r="2236" spans="1:4">
      <c r="A2236" s="1169">
        <v>3123</v>
      </c>
      <c r="B2236" s="1170" t="s">
        <v>1209</v>
      </c>
      <c r="C2236" s="1169" t="s">
        <v>11601</v>
      </c>
      <c r="D2236" s="651" t="s">
        <v>12877</v>
      </c>
    </row>
    <row r="2237" spans="1:4">
      <c r="A2237" s="652">
        <v>38125</v>
      </c>
      <c r="B2237" s="653" t="s">
        <v>3605</v>
      </c>
      <c r="C2237" s="652" t="s">
        <v>11601</v>
      </c>
      <c r="D2237" s="654" t="s">
        <v>12505</v>
      </c>
    </row>
    <row r="2238" spans="1:4" ht="30">
      <c r="A2238" s="1169">
        <v>39014</v>
      </c>
      <c r="B2238" s="1170" t="s">
        <v>3606</v>
      </c>
      <c r="C2238" s="1169" t="s">
        <v>11601</v>
      </c>
      <c r="D2238" s="651" t="s">
        <v>13879</v>
      </c>
    </row>
    <row r="2239" spans="1:4">
      <c r="A2239" s="652">
        <v>11894</v>
      </c>
      <c r="B2239" s="653" t="s">
        <v>1210</v>
      </c>
      <c r="C2239" s="652" t="s">
        <v>11596</v>
      </c>
      <c r="D2239" s="654" t="s">
        <v>16942</v>
      </c>
    </row>
    <row r="2240" spans="1:4">
      <c r="A2240" s="1169">
        <v>39365</v>
      </c>
      <c r="B2240" s="1170" t="s">
        <v>3607</v>
      </c>
      <c r="C2240" s="1169" t="s">
        <v>11596</v>
      </c>
      <c r="D2240" s="651" t="s">
        <v>16943</v>
      </c>
    </row>
    <row r="2241" spans="1:4">
      <c r="A2241" s="652">
        <v>39366</v>
      </c>
      <c r="B2241" s="653" t="s">
        <v>3608</v>
      </c>
      <c r="C2241" s="652" t="s">
        <v>11596</v>
      </c>
      <c r="D2241" s="654" t="s">
        <v>16944</v>
      </c>
    </row>
    <row r="2242" spans="1:4">
      <c r="A2242" s="1169">
        <v>39367</v>
      </c>
      <c r="B2242" s="1170" t="s">
        <v>3609</v>
      </c>
      <c r="C2242" s="1169" t="s">
        <v>11596</v>
      </c>
      <c r="D2242" s="651" t="s">
        <v>16945</v>
      </c>
    </row>
    <row r="2243" spans="1:4">
      <c r="A2243" s="652">
        <v>37394</v>
      </c>
      <c r="B2243" s="653" t="s">
        <v>1211</v>
      </c>
      <c r="C2243" s="652" t="s">
        <v>11725</v>
      </c>
      <c r="D2243" s="654" t="s">
        <v>16946</v>
      </c>
    </row>
    <row r="2244" spans="1:4">
      <c r="A2244" s="1169">
        <v>14146</v>
      </c>
      <c r="B2244" s="1170" t="s">
        <v>1212</v>
      </c>
      <c r="C2244" s="1169" t="s">
        <v>11725</v>
      </c>
      <c r="D2244" s="651" t="s">
        <v>16947</v>
      </c>
    </row>
    <row r="2245" spans="1:4">
      <c r="A2245" s="652">
        <v>38134</v>
      </c>
      <c r="B2245" s="653" t="s">
        <v>3610</v>
      </c>
      <c r="C2245" s="652" t="s">
        <v>11601</v>
      </c>
      <c r="D2245" s="654" t="s">
        <v>13880</v>
      </c>
    </row>
    <row r="2246" spans="1:4">
      <c r="A2246" s="1169">
        <v>38132</v>
      </c>
      <c r="B2246" s="1170" t="s">
        <v>3611</v>
      </c>
      <c r="C2246" s="1169" t="s">
        <v>11601</v>
      </c>
      <c r="D2246" s="651" t="s">
        <v>13881</v>
      </c>
    </row>
    <row r="2247" spans="1:4">
      <c r="A2247" s="652">
        <v>38133</v>
      </c>
      <c r="B2247" s="653" t="s">
        <v>3612</v>
      </c>
      <c r="C2247" s="652" t="s">
        <v>11601</v>
      </c>
      <c r="D2247" s="654" t="s">
        <v>13882</v>
      </c>
    </row>
    <row r="2248" spans="1:4">
      <c r="A2248" s="1169">
        <v>938</v>
      </c>
      <c r="B2248" s="1170" t="s">
        <v>6560</v>
      </c>
      <c r="C2248" s="1169" t="s">
        <v>11600</v>
      </c>
      <c r="D2248" s="651" t="s">
        <v>13039</v>
      </c>
    </row>
    <row r="2249" spans="1:4">
      <c r="A2249" s="652">
        <v>937</v>
      </c>
      <c r="B2249" s="653" t="s">
        <v>6561</v>
      </c>
      <c r="C2249" s="652" t="s">
        <v>11600</v>
      </c>
      <c r="D2249" s="654" t="s">
        <v>14707</v>
      </c>
    </row>
    <row r="2250" spans="1:4">
      <c r="A2250" s="1169">
        <v>939</v>
      </c>
      <c r="B2250" s="1170" t="s">
        <v>5684</v>
      </c>
      <c r="C2250" s="1169" t="s">
        <v>11600</v>
      </c>
      <c r="D2250" s="651" t="s">
        <v>13416</v>
      </c>
    </row>
    <row r="2251" spans="1:4">
      <c r="A2251" s="652">
        <v>944</v>
      </c>
      <c r="B2251" s="653" t="s">
        <v>5685</v>
      </c>
      <c r="C2251" s="652" t="s">
        <v>11600</v>
      </c>
      <c r="D2251" s="654" t="s">
        <v>15462</v>
      </c>
    </row>
    <row r="2252" spans="1:4">
      <c r="A2252" s="1169">
        <v>940</v>
      </c>
      <c r="B2252" s="1170" t="s">
        <v>5686</v>
      </c>
      <c r="C2252" s="1169" t="s">
        <v>11600</v>
      </c>
      <c r="D2252" s="651" t="s">
        <v>12491</v>
      </c>
    </row>
    <row r="2253" spans="1:4">
      <c r="A2253" s="652">
        <v>936</v>
      </c>
      <c r="B2253" s="653" t="s">
        <v>13884</v>
      </c>
      <c r="C2253" s="652" t="s">
        <v>11600</v>
      </c>
      <c r="D2253" s="654" t="s">
        <v>12485</v>
      </c>
    </row>
    <row r="2254" spans="1:4">
      <c r="A2254" s="1169">
        <v>935</v>
      </c>
      <c r="B2254" s="1170" t="s">
        <v>6194</v>
      </c>
      <c r="C2254" s="1169" t="s">
        <v>11600</v>
      </c>
      <c r="D2254" s="651" t="s">
        <v>12853</v>
      </c>
    </row>
    <row r="2255" spans="1:4">
      <c r="A2255" s="652">
        <v>406</v>
      </c>
      <c r="B2255" s="653" t="s">
        <v>3613</v>
      </c>
      <c r="C2255" s="652" t="s">
        <v>11596</v>
      </c>
      <c r="D2255" s="654" t="s">
        <v>13885</v>
      </c>
    </row>
    <row r="2256" spans="1:4">
      <c r="A2256" s="1169">
        <v>40879</v>
      </c>
      <c r="B2256" s="1170" t="s">
        <v>11726</v>
      </c>
      <c r="C2256" s="1169" t="s">
        <v>11600</v>
      </c>
      <c r="D2256" s="651" t="s">
        <v>12479</v>
      </c>
    </row>
    <row r="2257" spans="1:4">
      <c r="A2257" s="652">
        <v>39634</v>
      </c>
      <c r="B2257" s="653" t="s">
        <v>3614</v>
      </c>
      <c r="C2257" s="652" t="s">
        <v>11600</v>
      </c>
      <c r="D2257" s="654" t="s">
        <v>13886</v>
      </c>
    </row>
    <row r="2258" spans="1:4">
      <c r="A2258" s="1169">
        <v>39701</v>
      </c>
      <c r="B2258" s="1170" t="s">
        <v>6804</v>
      </c>
      <c r="C2258" s="1169" t="s">
        <v>11596</v>
      </c>
      <c r="D2258" s="651" t="s">
        <v>16948</v>
      </c>
    </row>
    <row r="2259" spans="1:4">
      <c r="A2259" s="652">
        <v>12815</v>
      </c>
      <c r="B2259" s="653" t="s">
        <v>6036</v>
      </c>
      <c r="C2259" s="652" t="s">
        <v>11596</v>
      </c>
      <c r="D2259" s="654" t="s">
        <v>13887</v>
      </c>
    </row>
    <row r="2260" spans="1:4">
      <c r="A2260" s="1169">
        <v>407</v>
      </c>
      <c r="B2260" s="1170" t="s">
        <v>1213</v>
      </c>
      <c r="C2260" s="1169" t="s">
        <v>11601</v>
      </c>
      <c r="D2260" s="651" t="s">
        <v>16949</v>
      </c>
    </row>
    <row r="2261" spans="1:4">
      <c r="A2261" s="652">
        <v>39431</v>
      </c>
      <c r="B2261" s="653" t="s">
        <v>3615</v>
      </c>
      <c r="C2261" s="652" t="s">
        <v>11600</v>
      </c>
      <c r="D2261" s="654" t="s">
        <v>13888</v>
      </c>
    </row>
    <row r="2262" spans="1:4">
      <c r="A2262" s="1169">
        <v>39432</v>
      </c>
      <c r="B2262" s="1170" t="s">
        <v>3616</v>
      </c>
      <c r="C2262" s="1169" t="s">
        <v>11600</v>
      </c>
      <c r="D2262" s="651" t="s">
        <v>13889</v>
      </c>
    </row>
    <row r="2263" spans="1:4">
      <c r="A2263" s="652">
        <v>20111</v>
      </c>
      <c r="B2263" s="653" t="s">
        <v>1214</v>
      </c>
      <c r="C2263" s="652" t="s">
        <v>11596</v>
      </c>
      <c r="D2263" s="654" t="s">
        <v>16950</v>
      </c>
    </row>
    <row r="2264" spans="1:4">
      <c r="A2264" s="1169">
        <v>21127</v>
      </c>
      <c r="B2264" s="1170" t="s">
        <v>1215</v>
      </c>
      <c r="C2264" s="1169" t="s">
        <v>11596</v>
      </c>
      <c r="D2264" s="651" t="s">
        <v>13194</v>
      </c>
    </row>
    <row r="2265" spans="1:4">
      <c r="A2265" s="652">
        <v>404</v>
      </c>
      <c r="B2265" s="653" t="s">
        <v>1216</v>
      </c>
      <c r="C2265" s="652" t="s">
        <v>11600</v>
      </c>
      <c r="D2265" s="654" t="s">
        <v>13041</v>
      </c>
    </row>
    <row r="2266" spans="1:4">
      <c r="A2266" s="1169">
        <v>14151</v>
      </c>
      <c r="B2266" s="1170" t="s">
        <v>3617</v>
      </c>
      <c r="C2266" s="1169" t="s">
        <v>11596</v>
      </c>
      <c r="D2266" s="651" t="s">
        <v>16951</v>
      </c>
    </row>
    <row r="2267" spans="1:4">
      <c r="A2267" s="652">
        <v>14153</v>
      </c>
      <c r="B2267" s="653" t="s">
        <v>3618</v>
      </c>
      <c r="C2267" s="652" t="s">
        <v>11596</v>
      </c>
      <c r="D2267" s="654" t="s">
        <v>16952</v>
      </c>
    </row>
    <row r="2268" spans="1:4">
      <c r="A2268" s="1169">
        <v>14152</v>
      </c>
      <c r="B2268" s="1170" t="s">
        <v>3619</v>
      </c>
      <c r="C2268" s="1169" t="s">
        <v>11596</v>
      </c>
      <c r="D2268" s="651" t="s">
        <v>16953</v>
      </c>
    </row>
    <row r="2269" spans="1:4">
      <c r="A2269" s="652">
        <v>14154</v>
      </c>
      <c r="B2269" s="653" t="s">
        <v>3620</v>
      </c>
      <c r="C2269" s="652" t="s">
        <v>11596</v>
      </c>
      <c r="D2269" s="654" t="s">
        <v>16954</v>
      </c>
    </row>
    <row r="2270" spans="1:4">
      <c r="A2270" s="1169">
        <v>42015</v>
      </c>
      <c r="B2270" s="1170" t="s">
        <v>11392</v>
      </c>
      <c r="C2270" s="1169" t="s">
        <v>11600</v>
      </c>
      <c r="D2270" s="651" t="s">
        <v>13891</v>
      </c>
    </row>
    <row r="2271" spans="1:4">
      <c r="A2271" s="652">
        <v>3146</v>
      </c>
      <c r="B2271" s="653" t="s">
        <v>3621</v>
      </c>
      <c r="C2271" s="652" t="s">
        <v>11596</v>
      </c>
      <c r="D2271" s="654" t="s">
        <v>13892</v>
      </c>
    </row>
    <row r="2272" spans="1:4">
      <c r="A2272" s="1169">
        <v>3143</v>
      </c>
      <c r="B2272" s="1170" t="s">
        <v>3622</v>
      </c>
      <c r="C2272" s="1169" t="s">
        <v>11596</v>
      </c>
      <c r="D2272" s="651" t="s">
        <v>13698</v>
      </c>
    </row>
    <row r="2273" spans="1:4">
      <c r="A2273" s="652">
        <v>3148</v>
      </c>
      <c r="B2273" s="653" t="s">
        <v>3623</v>
      </c>
      <c r="C2273" s="652" t="s">
        <v>11596</v>
      </c>
      <c r="D2273" s="654" t="s">
        <v>13893</v>
      </c>
    </row>
    <row r="2274" spans="1:4">
      <c r="A2274" s="1169">
        <v>4310</v>
      </c>
      <c r="B2274" s="1170" t="s">
        <v>3624</v>
      </c>
      <c r="C2274" s="1169" t="s">
        <v>11596</v>
      </c>
      <c r="D2274" s="651" t="s">
        <v>13675</v>
      </c>
    </row>
    <row r="2275" spans="1:4">
      <c r="A2275" s="652">
        <v>4311</v>
      </c>
      <c r="B2275" s="653" t="s">
        <v>3625</v>
      </c>
      <c r="C2275" s="652" t="s">
        <v>11596</v>
      </c>
      <c r="D2275" s="654" t="s">
        <v>13773</v>
      </c>
    </row>
    <row r="2276" spans="1:4">
      <c r="A2276" s="1169">
        <v>4312</v>
      </c>
      <c r="B2276" s="1170" t="s">
        <v>3626</v>
      </c>
      <c r="C2276" s="1169" t="s">
        <v>11596</v>
      </c>
      <c r="D2276" s="651" t="s">
        <v>13894</v>
      </c>
    </row>
    <row r="2277" spans="1:4">
      <c r="A2277" s="652">
        <v>11162</v>
      </c>
      <c r="B2277" s="653" t="s">
        <v>1217</v>
      </c>
      <c r="C2277" s="652" t="s">
        <v>11596</v>
      </c>
      <c r="D2277" s="654" t="s">
        <v>12490</v>
      </c>
    </row>
    <row r="2278" spans="1:4">
      <c r="A2278" s="1169">
        <v>13261</v>
      </c>
      <c r="B2278" s="1170" t="s">
        <v>1218</v>
      </c>
      <c r="C2278" s="1169" t="s">
        <v>11596</v>
      </c>
      <c r="D2278" s="651" t="s">
        <v>14284</v>
      </c>
    </row>
    <row r="2279" spans="1:4">
      <c r="A2279" s="652">
        <v>3255</v>
      </c>
      <c r="B2279" s="653" t="s">
        <v>3627</v>
      </c>
      <c r="C2279" s="652" t="s">
        <v>11596</v>
      </c>
      <c r="D2279" s="654" t="s">
        <v>15344</v>
      </c>
    </row>
    <row r="2280" spans="1:4">
      <c r="A2280" s="1169">
        <v>3254</v>
      </c>
      <c r="B2280" s="1170" t="s">
        <v>1219</v>
      </c>
      <c r="C2280" s="1169" t="s">
        <v>11596</v>
      </c>
      <c r="D2280" s="651" t="s">
        <v>16955</v>
      </c>
    </row>
    <row r="2281" spans="1:4">
      <c r="A2281" s="652">
        <v>3259</v>
      </c>
      <c r="B2281" s="653" t="s">
        <v>1220</v>
      </c>
      <c r="C2281" s="652" t="s">
        <v>11596</v>
      </c>
      <c r="D2281" s="654" t="s">
        <v>12986</v>
      </c>
    </row>
    <row r="2282" spans="1:4">
      <c r="A2282" s="1169">
        <v>3258</v>
      </c>
      <c r="B2282" s="1170" t="s">
        <v>1221</v>
      </c>
      <c r="C2282" s="1169" t="s">
        <v>11596</v>
      </c>
      <c r="D2282" s="651" t="s">
        <v>14278</v>
      </c>
    </row>
    <row r="2283" spans="1:4">
      <c r="A2283" s="652">
        <v>3251</v>
      </c>
      <c r="B2283" s="653" t="s">
        <v>3628</v>
      </c>
      <c r="C2283" s="652" t="s">
        <v>11596</v>
      </c>
      <c r="D2283" s="654" t="s">
        <v>12979</v>
      </c>
    </row>
    <row r="2284" spans="1:4">
      <c r="A2284" s="1169">
        <v>3256</v>
      </c>
      <c r="B2284" s="1170" t="s">
        <v>3629</v>
      </c>
      <c r="C2284" s="1169" t="s">
        <v>11596</v>
      </c>
      <c r="D2284" s="651" t="s">
        <v>14890</v>
      </c>
    </row>
    <row r="2285" spans="1:4">
      <c r="A2285" s="652">
        <v>3261</v>
      </c>
      <c r="B2285" s="653" t="s">
        <v>1222</v>
      </c>
      <c r="C2285" s="652" t="s">
        <v>11596</v>
      </c>
      <c r="D2285" s="654" t="s">
        <v>16956</v>
      </c>
    </row>
    <row r="2286" spans="1:4">
      <c r="A2286" s="1169">
        <v>3260</v>
      </c>
      <c r="B2286" s="1170" t="s">
        <v>1223</v>
      </c>
      <c r="C2286" s="1169" t="s">
        <v>11596</v>
      </c>
      <c r="D2286" s="651" t="s">
        <v>13926</v>
      </c>
    </row>
    <row r="2287" spans="1:4">
      <c r="A2287" s="652">
        <v>3272</v>
      </c>
      <c r="B2287" s="653" t="s">
        <v>3630</v>
      </c>
      <c r="C2287" s="652" t="s">
        <v>11596</v>
      </c>
      <c r="D2287" s="654" t="s">
        <v>12993</v>
      </c>
    </row>
    <row r="2288" spans="1:4">
      <c r="A2288" s="1169">
        <v>3265</v>
      </c>
      <c r="B2288" s="1170" t="s">
        <v>3631</v>
      </c>
      <c r="C2288" s="1169" t="s">
        <v>11596</v>
      </c>
      <c r="D2288" s="651" t="s">
        <v>13235</v>
      </c>
    </row>
    <row r="2289" spans="1:4">
      <c r="A2289" s="652">
        <v>3262</v>
      </c>
      <c r="B2289" s="653" t="s">
        <v>3632</v>
      </c>
      <c r="C2289" s="652" t="s">
        <v>11596</v>
      </c>
      <c r="D2289" s="654" t="s">
        <v>13900</v>
      </c>
    </row>
    <row r="2290" spans="1:4">
      <c r="A2290" s="1169">
        <v>3264</v>
      </c>
      <c r="B2290" s="1170" t="s">
        <v>3633</v>
      </c>
      <c r="C2290" s="1169" t="s">
        <v>11596</v>
      </c>
      <c r="D2290" s="651" t="s">
        <v>12544</v>
      </c>
    </row>
    <row r="2291" spans="1:4">
      <c r="A2291" s="652">
        <v>3267</v>
      </c>
      <c r="B2291" s="653" t="s">
        <v>3634</v>
      </c>
      <c r="C2291" s="652" t="s">
        <v>11596</v>
      </c>
      <c r="D2291" s="654" t="s">
        <v>13901</v>
      </c>
    </row>
    <row r="2292" spans="1:4">
      <c r="A2292" s="1169">
        <v>3266</v>
      </c>
      <c r="B2292" s="1170" t="s">
        <v>3635</v>
      </c>
      <c r="C2292" s="1169" t="s">
        <v>11596</v>
      </c>
      <c r="D2292" s="651" t="s">
        <v>13902</v>
      </c>
    </row>
    <row r="2293" spans="1:4">
      <c r="A2293" s="652">
        <v>3263</v>
      </c>
      <c r="B2293" s="653" t="s">
        <v>3636</v>
      </c>
      <c r="C2293" s="652" t="s">
        <v>11596</v>
      </c>
      <c r="D2293" s="654" t="s">
        <v>13613</v>
      </c>
    </row>
    <row r="2294" spans="1:4">
      <c r="A2294" s="1169">
        <v>3268</v>
      </c>
      <c r="B2294" s="1170" t="s">
        <v>3637</v>
      </c>
      <c r="C2294" s="1169" t="s">
        <v>11596</v>
      </c>
      <c r="D2294" s="651" t="s">
        <v>13903</v>
      </c>
    </row>
    <row r="2295" spans="1:4">
      <c r="A2295" s="652">
        <v>3271</v>
      </c>
      <c r="B2295" s="653" t="s">
        <v>3638</v>
      </c>
      <c r="C2295" s="652" t="s">
        <v>11596</v>
      </c>
      <c r="D2295" s="654" t="s">
        <v>13904</v>
      </c>
    </row>
    <row r="2296" spans="1:4">
      <c r="A2296" s="1169">
        <v>3270</v>
      </c>
      <c r="B2296" s="1170" t="s">
        <v>3639</v>
      </c>
      <c r="C2296" s="1169" t="s">
        <v>11596</v>
      </c>
      <c r="D2296" s="651" t="s">
        <v>13905</v>
      </c>
    </row>
    <row r="2297" spans="1:4" ht="30">
      <c r="A2297" s="652">
        <v>3275</v>
      </c>
      <c r="B2297" s="653" t="s">
        <v>5773</v>
      </c>
      <c r="C2297" s="652" t="s">
        <v>11599</v>
      </c>
      <c r="D2297" s="654" t="s">
        <v>16847</v>
      </c>
    </row>
    <row r="2298" spans="1:4" ht="30">
      <c r="A2298" s="1169">
        <v>39512</v>
      </c>
      <c r="B2298" s="1170" t="s">
        <v>11727</v>
      </c>
      <c r="C2298" s="1169" t="s">
        <v>11599</v>
      </c>
      <c r="D2298" s="651" t="s">
        <v>16957</v>
      </c>
    </row>
    <row r="2299" spans="1:4" ht="30">
      <c r="A2299" s="652">
        <v>39511</v>
      </c>
      <c r="B2299" s="653" t="s">
        <v>11728</v>
      </c>
      <c r="C2299" s="652" t="s">
        <v>11599</v>
      </c>
      <c r="D2299" s="654" t="s">
        <v>16958</v>
      </c>
    </row>
    <row r="2300" spans="1:4" ht="30">
      <c r="A2300" s="1169">
        <v>39513</v>
      </c>
      <c r="B2300" s="1170" t="s">
        <v>11729</v>
      </c>
      <c r="C2300" s="1169" t="s">
        <v>11599</v>
      </c>
      <c r="D2300" s="651" t="s">
        <v>16042</v>
      </c>
    </row>
    <row r="2301" spans="1:4">
      <c r="A2301" s="652">
        <v>3286</v>
      </c>
      <c r="B2301" s="653" t="s">
        <v>1224</v>
      </c>
      <c r="C2301" s="652" t="s">
        <v>11599</v>
      </c>
      <c r="D2301" s="654" t="s">
        <v>13907</v>
      </c>
    </row>
    <row r="2302" spans="1:4" ht="30">
      <c r="A2302" s="1169">
        <v>3287</v>
      </c>
      <c r="B2302" s="1170" t="s">
        <v>1225</v>
      </c>
      <c r="C2302" s="1169" t="s">
        <v>11599</v>
      </c>
      <c r="D2302" s="651" t="s">
        <v>12723</v>
      </c>
    </row>
    <row r="2303" spans="1:4">
      <c r="A2303" s="652">
        <v>3283</v>
      </c>
      <c r="B2303" s="653" t="s">
        <v>1226</v>
      </c>
      <c r="C2303" s="652" t="s">
        <v>11599</v>
      </c>
      <c r="D2303" s="654" t="s">
        <v>12599</v>
      </c>
    </row>
    <row r="2304" spans="1:4">
      <c r="A2304" s="1169">
        <v>11587</v>
      </c>
      <c r="B2304" s="1170" t="s">
        <v>5774</v>
      </c>
      <c r="C2304" s="1169" t="s">
        <v>11599</v>
      </c>
      <c r="D2304" s="651" t="s">
        <v>15512</v>
      </c>
    </row>
    <row r="2305" spans="1:4">
      <c r="A2305" s="652">
        <v>36225</v>
      </c>
      <c r="B2305" s="653" t="s">
        <v>5775</v>
      </c>
      <c r="C2305" s="652" t="s">
        <v>11599</v>
      </c>
      <c r="D2305" s="654" t="s">
        <v>16959</v>
      </c>
    </row>
    <row r="2306" spans="1:4">
      <c r="A2306" s="1169">
        <v>36230</v>
      </c>
      <c r="B2306" s="1170" t="s">
        <v>5776</v>
      </c>
      <c r="C2306" s="1169" t="s">
        <v>11599</v>
      </c>
      <c r="D2306" s="651" t="s">
        <v>15132</v>
      </c>
    </row>
    <row r="2307" spans="1:4">
      <c r="A2307" s="652">
        <v>36238</v>
      </c>
      <c r="B2307" s="653" t="s">
        <v>5777</v>
      </c>
      <c r="C2307" s="652" t="s">
        <v>11599</v>
      </c>
      <c r="D2307" s="654" t="s">
        <v>14272</v>
      </c>
    </row>
    <row r="2308" spans="1:4">
      <c r="A2308" s="1169">
        <v>11887</v>
      </c>
      <c r="B2308" s="1170" t="s">
        <v>1227</v>
      </c>
      <c r="C2308" s="1169" t="s">
        <v>11596</v>
      </c>
      <c r="D2308" s="651" t="s">
        <v>16960</v>
      </c>
    </row>
    <row r="2309" spans="1:4">
      <c r="A2309" s="652">
        <v>11883</v>
      </c>
      <c r="B2309" s="653" t="s">
        <v>1228</v>
      </c>
      <c r="C2309" s="652" t="s">
        <v>11596</v>
      </c>
      <c r="D2309" s="654" t="s">
        <v>16961</v>
      </c>
    </row>
    <row r="2310" spans="1:4">
      <c r="A2310" s="1169">
        <v>11884</v>
      </c>
      <c r="B2310" s="1170" t="s">
        <v>1229</v>
      </c>
      <c r="C2310" s="1169" t="s">
        <v>11596</v>
      </c>
      <c r="D2310" s="651" t="s">
        <v>16962</v>
      </c>
    </row>
    <row r="2311" spans="1:4">
      <c r="A2311" s="652">
        <v>11885</v>
      </c>
      <c r="B2311" s="653" t="s">
        <v>1230</v>
      </c>
      <c r="C2311" s="652" t="s">
        <v>11596</v>
      </c>
      <c r="D2311" s="654" t="s">
        <v>16963</v>
      </c>
    </row>
    <row r="2312" spans="1:4">
      <c r="A2312" s="1169">
        <v>11886</v>
      </c>
      <c r="B2312" s="1170" t="s">
        <v>1231</v>
      </c>
      <c r="C2312" s="1169" t="s">
        <v>11596</v>
      </c>
      <c r="D2312" s="651" t="s">
        <v>16964</v>
      </c>
    </row>
    <row r="2313" spans="1:4">
      <c r="A2313" s="652">
        <v>11888</v>
      </c>
      <c r="B2313" s="653" t="s">
        <v>1232</v>
      </c>
      <c r="C2313" s="652" t="s">
        <v>11596</v>
      </c>
      <c r="D2313" s="654" t="s">
        <v>16965</v>
      </c>
    </row>
    <row r="2314" spans="1:4">
      <c r="A2314" s="1169">
        <v>3277</v>
      </c>
      <c r="B2314" s="1170" t="s">
        <v>1233</v>
      </c>
      <c r="C2314" s="1169" t="s">
        <v>11596</v>
      </c>
      <c r="D2314" s="651" t="s">
        <v>16966</v>
      </c>
    </row>
    <row r="2315" spans="1:4">
      <c r="A2315" s="652">
        <v>3281</v>
      </c>
      <c r="B2315" s="653" t="s">
        <v>1234</v>
      </c>
      <c r="C2315" s="652" t="s">
        <v>11596</v>
      </c>
      <c r="D2315" s="654" t="s">
        <v>16967</v>
      </c>
    </row>
    <row r="2316" spans="1:4" ht="30">
      <c r="A2316" s="1169">
        <v>39363</v>
      </c>
      <c r="B2316" s="1170" t="s">
        <v>3640</v>
      </c>
      <c r="C2316" s="1169" t="s">
        <v>11596</v>
      </c>
      <c r="D2316" s="651" t="s">
        <v>16968</v>
      </c>
    </row>
    <row r="2317" spans="1:4" ht="30">
      <c r="A2317" s="652">
        <v>39361</v>
      </c>
      <c r="B2317" s="653" t="s">
        <v>3641</v>
      </c>
      <c r="C2317" s="652" t="s">
        <v>11596</v>
      </c>
      <c r="D2317" s="654" t="s">
        <v>16969</v>
      </c>
    </row>
    <row r="2318" spans="1:4" ht="30">
      <c r="A2318" s="1169">
        <v>39362</v>
      </c>
      <c r="B2318" s="1170" t="s">
        <v>3642</v>
      </c>
      <c r="C2318" s="1169" t="s">
        <v>11596</v>
      </c>
      <c r="D2318" s="651" t="s">
        <v>16970</v>
      </c>
    </row>
    <row r="2319" spans="1:4" ht="30">
      <c r="A2319" s="652">
        <v>39364</v>
      </c>
      <c r="B2319" s="653" t="s">
        <v>3643</v>
      </c>
      <c r="C2319" s="652" t="s">
        <v>11596</v>
      </c>
      <c r="D2319" s="654" t="s">
        <v>16971</v>
      </c>
    </row>
    <row r="2320" spans="1:4">
      <c r="A2320" s="1169">
        <v>14576</v>
      </c>
      <c r="B2320" s="1170" t="s">
        <v>1235</v>
      </c>
      <c r="C2320" s="1169" t="s">
        <v>11596</v>
      </c>
      <c r="D2320" s="651" t="s">
        <v>13911</v>
      </c>
    </row>
    <row r="2321" spans="1:4">
      <c r="A2321" s="652">
        <v>13877</v>
      </c>
      <c r="B2321" s="653" t="s">
        <v>1236</v>
      </c>
      <c r="C2321" s="652" t="s">
        <v>11596</v>
      </c>
      <c r="D2321" s="654" t="s">
        <v>13912</v>
      </c>
    </row>
    <row r="2322" spans="1:4">
      <c r="A2322" s="1169">
        <v>7307</v>
      </c>
      <c r="B2322" s="1170" t="s">
        <v>4814</v>
      </c>
      <c r="C2322" s="1169" t="s">
        <v>11602</v>
      </c>
      <c r="D2322" s="651" t="s">
        <v>14095</v>
      </c>
    </row>
    <row r="2323" spans="1:4">
      <c r="A2323" s="652">
        <v>38122</v>
      </c>
      <c r="B2323" s="653" t="s">
        <v>4815</v>
      </c>
      <c r="C2323" s="652" t="s">
        <v>11602</v>
      </c>
      <c r="D2323" s="654" t="s">
        <v>13913</v>
      </c>
    </row>
    <row r="2324" spans="1:4">
      <c r="A2324" s="1169">
        <v>6086</v>
      </c>
      <c r="B2324" s="1170" t="s">
        <v>1237</v>
      </c>
      <c r="C2324" s="1169" t="s">
        <v>11730</v>
      </c>
      <c r="D2324" s="651" t="s">
        <v>13914</v>
      </c>
    </row>
    <row r="2325" spans="1:4">
      <c r="A2325" s="652">
        <v>38633</v>
      </c>
      <c r="B2325" s="653" t="s">
        <v>3644</v>
      </c>
      <c r="C2325" s="652" t="s">
        <v>11596</v>
      </c>
      <c r="D2325" s="654" t="s">
        <v>14454</v>
      </c>
    </row>
    <row r="2326" spans="1:4">
      <c r="A2326" s="1169">
        <v>12344</v>
      </c>
      <c r="B2326" s="1170" t="s">
        <v>3645</v>
      </c>
      <c r="C2326" s="1169" t="s">
        <v>11596</v>
      </c>
      <c r="D2326" s="651" t="s">
        <v>12589</v>
      </c>
    </row>
    <row r="2327" spans="1:4">
      <c r="A2327" s="652">
        <v>12343</v>
      </c>
      <c r="B2327" s="653" t="s">
        <v>3646</v>
      </c>
      <c r="C2327" s="652" t="s">
        <v>11596</v>
      </c>
      <c r="D2327" s="654" t="s">
        <v>12859</v>
      </c>
    </row>
    <row r="2328" spans="1:4">
      <c r="A2328" s="1169">
        <v>3295</v>
      </c>
      <c r="B2328" s="1170" t="s">
        <v>6562</v>
      </c>
      <c r="C2328" s="1169" t="s">
        <v>11596</v>
      </c>
      <c r="D2328" s="651" t="s">
        <v>14013</v>
      </c>
    </row>
    <row r="2329" spans="1:4">
      <c r="A2329" s="652">
        <v>3302</v>
      </c>
      <c r="B2329" s="653" t="s">
        <v>3647</v>
      </c>
      <c r="C2329" s="652" t="s">
        <v>11596</v>
      </c>
      <c r="D2329" s="654" t="s">
        <v>15747</v>
      </c>
    </row>
    <row r="2330" spans="1:4">
      <c r="A2330" s="1169">
        <v>3297</v>
      </c>
      <c r="B2330" s="1170" t="s">
        <v>3648</v>
      </c>
      <c r="C2330" s="1169" t="s">
        <v>11596</v>
      </c>
      <c r="D2330" s="651" t="s">
        <v>15524</v>
      </c>
    </row>
    <row r="2331" spans="1:4">
      <c r="A2331" s="652">
        <v>3294</v>
      </c>
      <c r="B2331" s="653" t="s">
        <v>3649</v>
      </c>
      <c r="C2331" s="652" t="s">
        <v>11596</v>
      </c>
      <c r="D2331" s="654" t="s">
        <v>13643</v>
      </c>
    </row>
    <row r="2332" spans="1:4">
      <c r="A2332" s="1169">
        <v>3292</v>
      </c>
      <c r="B2332" s="1170" t="s">
        <v>3650</v>
      </c>
      <c r="C2332" s="1169" t="s">
        <v>11596</v>
      </c>
      <c r="D2332" s="651" t="s">
        <v>15788</v>
      </c>
    </row>
    <row r="2333" spans="1:4">
      <c r="A2333" s="652">
        <v>3298</v>
      </c>
      <c r="B2333" s="653" t="s">
        <v>6563</v>
      </c>
      <c r="C2333" s="652" t="s">
        <v>11596</v>
      </c>
      <c r="D2333" s="654" t="s">
        <v>16972</v>
      </c>
    </row>
    <row r="2334" spans="1:4">
      <c r="A2334" s="1169">
        <v>11596</v>
      </c>
      <c r="B2334" s="1170" t="s">
        <v>3651</v>
      </c>
      <c r="C2334" s="1169" t="s">
        <v>11596</v>
      </c>
      <c r="D2334" s="651" t="s">
        <v>16973</v>
      </c>
    </row>
    <row r="2335" spans="1:4">
      <c r="A2335" s="652">
        <v>34802</v>
      </c>
      <c r="B2335" s="653" t="s">
        <v>3652</v>
      </c>
      <c r="C2335" s="652" t="s">
        <v>11596</v>
      </c>
      <c r="D2335" s="654" t="s">
        <v>16974</v>
      </c>
    </row>
    <row r="2336" spans="1:4" ht="30">
      <c r="A2336" s="1169">
        <v>11588</v>
      </c>
      <c r="B2336" s="1170" t="s">
        <v>3653</v>
      </c>
      <c r="C2336" s="1169" t="s">
        <v>11596</v>
      </c>
      <c r="D2336" s="651" t="s">
        <v>16975</v>
      </c>
    </row>
    <row r="2337" spans="1:4" ht="30">
      <c r="A2337" s="652">
        <v>34383</v>
      </c>
      <c r="B2337" s="653" t="s">
        <v>3654</v>
      </c>
      <c r="C2337" s="652" t="s">
        <v>11596</v>
      </c>
      <c r="D2337" s="654" t="s">
        <v>16976</v>
      </c>
    </row>
    <row r="2338" spans="1:4">
      <c r="A2338" s="1169">
        <v>40451</v>
      </c>
      <c r="B2338" s="1170" t="s">
        <v>6564</v>
      </c>
      <c r="C2338" s="1169" t="s">
        <v>11599</v>
      </c>
      <c r="D2338" s="651" t="s">
        <v>16977</v>
      </c>
    </row>
    <row r="2339" spans="1:4">
      <c r="A2339" s="652">
        <v>40453</v>
      </c>
      <c r="B2339" s="653" t="s">
        <v>6565</v>
      </c>
      <c r="C2339" s="652" t="s">
        <v>11599</v>
      </c>
      <c r="D2339" s="654" t="s">
        <v>16978</v>
      </c>
    </row>
    <row r="2340" spans="1:4">
      <c r="A2340" s="1169">
        <v>40452</v>
      </c>
      <c r="B2340" s="1170" t="s">
        <v>6566</v>
      </c>
      <c r="C2340" s="1169" t="s">
        <v>11599</v>
      </c>
      <c r="D2340" s="651" t="s">
        <v>16979</v>
      </c>
    </row>
    <row r="2341" spans="1:4">
      <c r="A2341" s="652">
        <v>11591</v>
      </c>
      <c r="B2341" s="653" t="s">
        <v>3655</v>
      </c>
      <c r="C2341" s="652" t="s">
        <v>11596</v>
      </c>
      <c r="D2341" s="654" t="s">
        <v>16980</v>
      </c>
    </row>
    <row r="2342" spans="1:4">
      <c r="A2342" s="1169">
        <v>11590</v>
      </c>
      <c r="B2342" s="1170" t="s">
        <v>3656</v>
      </c>
      <c r="C2342" s="1169" t="s">
        <v>11596</v>
      </c>
      <c r="D2342" s="651" t="s">
        <v>16981</v>
      </c>
    </row>
    <row r="2343" spans="1:4">
      <c r="A2343" s="652">
        <v>3310</v>
      </c>
      <c r="B2343" s="653" t="s">
        <v>3657</v>
      </c>
      <c r="C2343" s="652" t="s">
        <v>11598</v>
      </c>
      <c r="D2343" s="654" t="s">
        <v>16982</v>
      </c>
    </row>
    <row r="2344" spans="1:4">
      <c r="A2344" s="1169">
        <v>11594</v>
      </c>
      <c r="B2344" s="1170" t="s">
        <v>3658</v>
      </c>
      <c r="C2344" s="1169" t="s">
        <v>11596</v>
      </c>
      <c r="D2344" s="651" t="s">
        <v>15847</v>
      </c>
    </row>
    <row r="2345" spans="1:4">
      <c r="A2345" s="652">
        <v>3311</v>
      </c>
      <c r="B2345" s="653" t="s">
        <v>1238</v>
      </c>
      <c r="C2345" s="652" t="s">
        <v>11598</v>
      </c>
      <c r="D2345" s="654" t="s">
        <v>15847</v>
      </c>
    </row>
    <row r="2346" spans="1:4">
      <c r="A2346" s="1169">
        <v>11599</v>
      </c>
      <c r="B2346" s="1170" t="s">
        <v>3659</v>
      </c>
      <c r="C2346" s="1169" t="s">
        <v>11596</v>
      </c>
      <c r="D2346" s="651" t="s">
        <v>16983</v>
      </c>
    </row>
    <row r="2347" spans="1:4">
      <c r="A2347" s="652">
        <v>11593</v>
      </c>
      <c r="B2347" s="653" t="s">
        <v>3660</v>
      </c>
      <c r="C2347" s="652" t="s">
        <v>11596</v>
      </c>
      <c r="D2347" s="654" t="s">
        <v>16984</v>
      </c>
    </row>
    <row r="2348" spans="1:4">
      <c r="A2348" s="1169">
        <v>3314</v>
      </c>
      <c r="B2348" s="1170" t="s">
        <v>3661</v>
      </c>
      <c r="C2348" s="1169" t="s">
        <v>11598</v>
      </c>
      <c r="D2348" s="651" t="s">
        <v>16985</v>
      </c>
    </row>
    <row r="2349" spans="1:4">
      <c r="A2349" s="652">
        <v>11597</v>
      </c>
      <c r="B2349" s="653" t="s">
        <v>3662</v>
      </c>
      <c r="C2349" s="652" t="s">
        <v>11596</v>
      </c>
      <c r="D2349" s="654" t="s">
        <v>16986</v>
      </c>
    </row>
    <row r="2350" spans="1:4">
      <c r="A2350" s="1169">
        <v>3309</v>
      </c>
      <c r="B2350" s="1170" t="s">
        <v>1239</v>
      </c>
      <c r="C2350" s="1169" t="s">
        <v>11598</v>
      </c>
      <c r="D2350" s="651" t="s">
        <v>16973</v>
      </c>
    </row>
    <row r="2351" spans="1:4" ht="30">
      <c r="A2351" s="652">
        <v>34612</v>
      </c>
      <c r="B2351" s="653" t="s">
        <v>3663</v>
      </c>
      <c r="C2351" s="652" t="s">
        <v>11596</v>
      </c>
      <c r="D2351" s="654" t="s">
        <v>16987</v>
      </c>
    </row>
    <row r="2352" spans="1:4" ht="30">
      <c r="A2352" s="1169">
        <v>34635</v>
      </c>
      <c r="B2352" s="1170" t="s">
        <v>3664</v>
      </c>
      <c r="C2352" s="1169" t="s">
        <v>11596</v>
      </c>
      <c r="D2352" s="651" t="s">
        <v>16988</v>
      </c>
    </row>
    <row r="2353" spans="1:4" ht="30">
      <c r="A2353" s="652">
        <v>34633</v>
      </c>
      <c r="B2353" s="653" t="s">
        <v>3665</v>
      </c>
      <c r="C2353" s="652" t="s">
        <v>11596</v>
      </c>
      <c r="D2353" s="654" t="s">
        <v>16989</v>
      </c>
    </row>
    <row r="2354" spans="1:4" ht="30">
      <c r="A2354" s="1169">
        <v>40440</v>
      </c>
      <c r="B2354" s="1170" t="s">
        <v>5444</v>
      </c>
      <c r="C2354" s="1169" t="s">
        <v>11598</v>
      </c>
      <c r="D2354" s="651" t="s">
        <v>16990</v>
      </c>
    </row>
    <row r="2355" spans="1:4" ht="30">
      <c r="A2355" s="652">
        <v>40441</v>
      </c>
      <c r="B2355" s="653" t="s">
        <v>5445</v>
      </c>
      <c r="C2355" s="652" t="s">
        <v>11598</v>
      </c>
      <c r="D2355" s="654" t="s">
        <v>16991</v>
      </c>
    </row>
    <row r="2356" spans="1:4" ht="30">
      <c r="A2356" s="1169">
        <v>34630</v>
      </c>
      <c r="B2356" s="1170" t="s">
        <v>3666</v>
      </c>
      <c r="C2356" s="1169" t="s">
        <v>11596</v>
      </c>
      <c r="D2356" s="651" t="s">
        <v>16992</v>
      </c>
    </row>
    <row r="2357" spans="1:4" ht="30">
      <c r="A2357" s="652">
        <v>40449</v>
      </c>
      <c r="B2357" s="653" t="s">
        <v>6567</v>
      </c>
      <c r="C2357" s="652" t="s">
        <v>11598</v>
      </c>
      <c r="D2357" s="654" t="s">
        <v>16993</v>
      </c>
    </row>
    <row r="2358" spans="1:4">
      <c r="A2358" s="1169">
        <v>34800</v>
      </c>
      <c r="B2358" s="1170" t="s">
        <v>6568</v>
      </c>
      <c r="C2358" s="1169" t="s">
        <v>11598</v>
      </c>
      <c r="D2358" s="651" t="s">
        <v>16994</v>
      </c>
    </row>
    <row r="2359" spans="1:4">
      <c r="A2359" s="652">
        <v>11592</v>
      </c>
      <c r="B2359" s="653" t="s">
        <v>3667</v>
      </c>
      <c r="C2359" s="652" t="s">
        <v>11596</v>
      </c>
      <c r="D2359" s="654" t="s">
        <v>16985</v>
      </c>
    </row>
    <row r="2360" spans="1:4">
      <c r="A2360" s="1169">
        <v>40438</v>
      </c>
      <c r="B2360" s="1170" t="s">
        <v>6569</v>
      </c>
      <c r="C2360" s="1169" t="s">
        <v>11598</v>
      </c>
      <c r="D2360" s="651" t="s">
        <v>16995</v>
      </c>
    </row>
    <row r="2361" spans="1:4">
      <c r="A2361" s="652">
        <v>40439</v>
      </c>
      <c r="B2361" s="653" t="s">
        <v>6570</v>
      </c>
      <c r="C2361" s="652" t="s">
        <v>11598</v>
      </c>
      <c r="D2361" s="654" t="s">
        <v>16996</v>
      </c>
    </row>
    <row r="2362" spans="1:4">
      <c r="A2362" s="1169">
        <v>40436</v>
      </c>
      <c r="B2362" s="1170" t="s">
        <v>6571</v>
      </c>
      <c r="C2362" s="1169" t="s">
        <v>11598</v>
      </c>
      <c r="D2362" s="651" t="s">
        <v>16997</v>
      </c>
    </row>
    <row r="2363" spans="1:4" ht="30">
      <c r="A2363" s="652">
        <v>4315</v>
      </c>
      <c r="B2363" s="653" t="s">
        <v>3668</v>
      </c>
      <c r="C2363" s="652" t="s">
        <v>11596</v>
      </c>
      <c r="D2363" s="654" t="s">
        <v>13418</v>
      </c>
    </row>
    <row r="2364" spans="1:4">
      <c r="A2364" s="1169">
        <v>40874</v>
      </c>
      <c r="B2364" s="1170" t="s">
        <v>5044</v>
      </c>
      <c r="C2364" s="1169" t="s">
        <v>11596</v>
      </c>
      <c r="D2364" s="651" t="s">
        <v>12878</v>
      </c>
    </row>
    <row r="2365" spans="1:4">
      <c r="A2365" s="652">
        <v>402</v>
      </c>
      <c r="B2365" s="653" t="s">
        <v>1240</v>
      </c>
      <c r="C2365" s="652" t="s">
        <v>11596</v>
      </c>
      <c r="D2365" s="654" t="s">
        <v>13921</v>
      </c>
    </row>
    <row r="2366" spans="1:4">
      <c r="A2366" s="1169">
        <v>4226</v>
      </c>
      <c r="B2366" s="1170" t="s">
        <v>1241</v>
      </c>
      <c r="C2366" s="1169" t="s">
        <v>11601</v>
      </c>
      <c r="D2366" s="651" t="s">
        <v>14057</v>
      </c>
    </row>
    <row r="2367" spans="1:4">
      <c r="A2367" s="652">
        <v>4222</v>
      </c>
      <c r="B2367" s="653" t="s">
        <v>1242</v>
      </c>
      <c r="C2367" s="652" t="s">
        <v>11602</v>
      </c>
      <c r="D2367" s="654" t="s">
        <v>12869</v>
      </c>
    </row>
    <row r="2368" spans="1:4" ht="30">
      <c r="A2368" s="1169">
        <v>34804</v>
      </c>
      <c r="B2368" s="1170" t="s">
        <v>3669</v>
      </c>
      <c r="C2368" s="1169" t="s">
        <v>11599</v>
      </c>
      <c r="D2368" s="651" t="s">
        <v>16998</v>
      </c>
    </row>
    <row r="2369" spans="1:4">
      <c r="A2369" s="652">
        <v>4013</v>
      </c>
      <c r="B2369" s="653" t="s">
        <v>6805</v>
      </c>
      <c r="C2369" s="652" t="s">
        <v>11599</v>
      </c>
      <c r="D2369" s="654" t="s">
        <v>15932</v>
      </c>
    </row>
    <row r="2370" spans="1:4">
      <c r="A2370" s="1169">
        <v>4011</v>
      </c>
      <c r="B2370" s="1170" t="s">
        <v>6806</v>
      </c>
      <c r="C2370" s="1169" t="s">
        <v>11599</v>
      </c>
      <c r="D2370" s="651" t="s">
        <v>13176</v>
      </c>
    </row>
    <row r="2371" spans="1:4">
      <c r="A2371" s="652">
        <v>4021</v>
      </c>
      <c r="B2371" s="653" t="s">
        <v>6807</v>
      </c>
      <c r="C2371" s="652" t="s">
        <v>11599</v>
      </c>
      <c r="D2371" s="654" t="s">
        <v>13375</v>
      </c>
    </row>
    <row r="2372" spans="1:4">
      <c r="A2372" s="1169">
        <v>4019</v>
      </c>
      <c r="B2372" s="1170" t="s">
        <v>6808</v>
      </c>
      <c r="C2372" s="1169" t="s">
        <v>11599</v>
      </c>
      <c r="D2372" s="651" t="s">
        <v>15681</v>
      </c>
    </row>
    <row r="2373" spans="1:4">
      <c r="A2373" s="652">
        <v>4012</v>
      </c>
      <c r="B2373" s="653" t="s">
        <v>6809</v>
      </c>
      <c r="C2373" s="652" t="s">
        <v>11599</v>
      </c>
      <c r="D2373" s="654" t="s">
        <v>13842</v>
      </c>
    </row>
    <row r="2374" spans="1:4">
      <c r="A2374" s="1169">
        <v>4020</v>
      </c>
      <c r="B2374" s="1170" t="s">
        <v>6810</v>
      </c>
      <c r="C2374" s="1169" t="s">
        <v>11599</v>
      </c>
      <c r="D2374" s="651" t="s">
        <v>13077</v>
      </c>
    </row>
    <row r="2375" spans="1:4">
      <c r="A2375" s="652">
        <v>4018</v>
      </c>
      <c r="B2375" s="653" t="s">
        <v>6811</v>
      </c>
      <c r="C2375" s="652" t="s">
        <v>11599</v>
      </c>
      <c r="D2375" s="654" t="s">
        <v>15809</v>
      </c>
    </row>
    <row r="2376" spans="1:4">
      <c r="A2376" s="1169">
        <v>36498</v>
      </c>
      <c r="B2376" s="1170" t="s">
        <v>3670</v>
      </c>
      <c r="C2376" s="1169" t="s">
        <v>11596</v>
      </c>
      <c r="D2376" s="651" t="s">
        <v>13928</v>
      </c>
    </row>
    <row r="2377" spans="1:4">
      <c r="A2377" s="652">
        <v>12872</v>
      </c>
      <c r="B2377" s="653" t="s">
        <v>1243</v>
      </c>
      <c r="C2377" s="652" t="s">
        <v>11595</v>
      </c>
      <c r="D2377" s="654" t="s">
        <v>13842</v>
      </c>
    </row>
    <row r="2378" spans="1:4">
      <c r="A2378" s="1169">
        <v>41075</v>
      </c>
      <c r="B2378" s="1170" t="s">
        <v>5117</v>
      </c>
      <c r="C2378" s="1169" t="s">
        <v>11605</v>
      </c>
      <c r="D2378" s="651" t="s">
        <v>13843</v>
      </c>
    </row>
    <row r="2379" spans="1:4">
      <c r="A2379" s="652">
        <v>3315</v>
      </c>
      <c r="B2379" s="653" t="s">
        <v>6195</v>
      </c>
      <c r="C2379" s="652" t="s">
        <v>11601</v>
      </c>
      <c r="D2379" s="654" t="s">
        <v>13929</v>
      </c>
    </row>
    <row r="2380" spans="1:4">
      <c r="A2380" s="1169">
        <v>36870</v>
      </c>
      <c r="B2380" s="1170" t="s">
        <v>1244</v>
      </c>
      <c r="C2380" s="1169" t="s">
        <v>11601</v>
      </c>
      <c r="D2380" s="651" t="s">
        <v>13929</v>
      </c>
    </row>
    <row r="2381" spans="1:4">
      <c r="A2381" s="652">
        <v>5092</v>
      </c>
      <c r="B2381" s="653" t="s">
        <v>5687</v>
      </c>
      <c r="C2381" s="652" t="s">
        <v>11606</v>
      </c>
      <c r="D2381" s="654" t="s">
        <v>12602</v>
      </c>
    </row>
    <row r="2382" spans="1:4">
      <c r="A2382" s="1169">
        <v>11462</v>
      </c>
      <c r="B2382" s="1170" t="s">
        <v>5446</v>
      </c>
      <c r="C2382" s="1169" t="s">
        <v>11606</v>
      </c>
      <c r="D2382" s="651" t="s">
        <v>16999</v>
      </c>
    </row>
    <row r="2383" spans="1:4">
      <c r="A2383" s="652">
        <v>36529</v>
      </c>
      <c r="B2383" s="653" t="s">
        <v>3671</v>
      </c>
      <c r="C2383" s="652" t="s">
        <v>11596</v>
      </c>
      <c r="D2383" s="654" t="s">
        <v>17000</v>
      </c>
    </row>
    <row r="2384" spans="1:4">
      <c r="A2384" s="1169">
        <v>3318</v>
      </c>
      <c r="B2384" s="1170" t="s">
        <v>3672</v>
      </c>
      <c r="C2384" s="1169" t="s">
        <v>11596</v>
      </c>
      <c r="D2384" s="651" t="s">
        <v>17001</v>
      </c>
    </row>
    <row r="2385" spans="1:4" ht="30">
      <c r="A2385" s="652">
        <v>38968</v>
      </c>
      <c r="B2385" s="653" t="s">
        <v>6037</v>
      </c>
      <c r="C2385" s="652" t="s">
        <v>11599</v>
      </c>
      <c r="D2385" s="654" t="s">
        <v>13932</v>
      </c>
    </row>
    <row r="2386" spans="1:4">
      <c r="A2386" s="1169">
        <v>3324</v>
      </c>
      <c r="B2386" s="1170" t="s">
        <v>1245</v>
      </c>
      <c r="C2386" s="1169" t="s">
        <v>11599</v>
      </c>
      <c r="D2386" s="651" t="s">
        <v>13759</v>
      </c>
    </row>
    <row r="2387" spans="1:4">
      <c r="A2387" s="652">
        <v>3322</v>
      </c>
      <c r="B2387" s="653" t="s">
        <v>6572</v>
      </c>
      <c r="C2387" s="652" t="s">
        <v>11599</v>
      </c>
      <c r="D2387" s="654" t="s">
        <v>16054</v>
      </c>
    </row>
    <row r="2388" spans="1:4">
      <c r="A2388" s="1169">
        <v>5076</v>
      </c>
      <c r="B2388" s="1170" t="s">
        <v>3673</v>
      </c>
      <c r="C2388" s="1169" t="s">
        <v>11601</v>
      </c>
      <c r="D2388" s="651" t="s">
        <v>14262</v>
      </c>
    </row>
    <row r="2389" spans="1:4">
      <c r="A2389" s="652">
        <v>5077</v>
      </c>
      <c r="B2389" s="653" t="s">
        <v>3674</v>
      </c>
      <c r="C2389" s="652" t="s">
        <v>11601</v>
      </c>
      <c r="D2389" s="654" t="s">
        <v>17002</v>
      </c>
    </row>
    <row r="2390" spans="1:4" ht="30">
      <c r="A2390" s="1169">
        <v>42008</v>
      </c>
      <c r="B2390" s="1170" t="s">
        <v>11393</v>
      </c>
      <c r="C2390" s="1169" t="s">
        <v>11596</v>
      </c>
      <c r="D2390" s="651" t="s">
        <v>13933</v>
      </c>
    </row>
    <row r="2391" spans="1:4" ht="30">
      <c r="A2391" s="652">
        <v>11837</v>
      </c>
      <c r="B2391" s="653" t="s">
        <v>3675</v>
      </c>
      <c r="C2391" s="652" t="s">
        <v>11596</v>
      </c>
      <c r="D2391" s="654" t="s">
        <v>13934</v>
      </c>
    </row>
    <row r="2392" spans="1:4">
      <c r="A2392" s="1169">
        <v>38055</v>
      </c>
      <c r="B2392" s="1170" t="s">
        <v>5118</v>
      </c>
      <c r="C2392" s="1169" t="s">
        <v>11596</v>
      </c>
      <c r="D2392" s="651" t="s">
        <v>12880</v>
      </c>
    </row>
    <row r="2393" spans="1:4">
      <c r="A2393" s="652">
        <v>415</v>
      </c>
      <c r="B2393" s="653" t="s">
        <v>3676</v>
      </c>
      <c r="C2393" s="652" t="s">
        <v>11596</v>
      </c>
      <c r="D2393" s="654" t="s">
        <v>13935</v>
      </c>
    </row>
    <row r="2394" spans="1:4">
      <c r="A2394" s="1169">
        <v>416</v>
      </c>
      <c r="B2394" s="1170" t="s">
        <v>3677</v>
      </c>
      <c r="C2394" s="1169" t="s">
        <v>11596</v>
      </c>
      <c r="D2394" s="651" t="s">
        <v>13936</v>
      </c>
    </row>
    <row r="2395" spans="1:4">
      <c r="A2395" s="652">
        <v>425</v>
      </c>
      <c r="B2395" s="653" t="s">
        <v>3678</v>
      </c>
      <c r="C2395" s="652" t="s">
        <v>11596</v>
      </c>
      <c r="D2395" s="654" t="s">
        <v>13082</v>
      </c>
    </row>
    <row r="2396" spans="1:4">
      <c r="A2396" s="1169">
        <v>426</v>
      </c>
      <c r="B2396" s="1170" t="s">
        <v>5778</v>
      </c>
      <c r="C2396" s="1169" t="s">
        <v>11596</v>
      </c>
      <c r="D2396" s="651" t="s">
        <v>13937</v>
      </c>
    </row>
    <row r="2397" spans="1:4">
      <c r="A2397" s="652">
        <v>38056</v>
      </c>
      <c r="B2397" s="653" t="s">
        <v>3679</v>
      </c>
      <c r="C2397" s="652" t="s">
        <v>11596</v>
      </c>
      <c r="D2397" s="654" t="s">
        <v>13701</v>
      </c>
    </row>
    <row r="2398" spans="1:4">
      <c r="A2398" s="1169">
        <v>1564</v>
      </c>
      <c r="B2398" s="1170" t="s">
        <v>1246</v>
      </c>
      <c r="C2398" s="1169" t="s">
        <v>11596</v>
      </c>
      <c r="D2398" s="651" t="s">
        <v>13938</v>
      </c>
    </row>
    <row r="2399" spans="1:4" ht="30">
      <c r="A2399" s="652">
        <v>42009</v>
      </c>
      <c r="B2399" s="653" t="s">
        <v>11394</v>
      </c>
      <c r="C2399" s="652" t="s">
        <v>11596</v>
      </c>
      <c r="D2399" s="654" t="s">
        <v>13511</v>
      </c>
    </row>
    <row r="2400" spans="1:4" ht="30">
      <c r="A2400" s="1169">
        <v>42010</v>
      </c>
      <c r="B2400" s="1170" t="s">
        <v>11395</v>
      </c>
      <c r="C2400" s="1169" t="s">
        <v>11596</v>
      </c>
      <c r="D2400" s="651" t="s">
        <v>12522</v>
      </c>
    </row>
    <row r="2401" spans="1:4">
      <c r="A2401" s="652">
        <v>11032</v>
      </c>
      <c r="B2401" s="653" t="s">
        <v>1247</v>
      </c>
      <c r="C2401" s="652" t="s">
        <v>11596</v>
      </c>
      <c r="D2401" s="654" t="s">
        <v>13913</v>
      </c>
    </row>
    <row r="2402" spans="1:4">
      <c r="A2402" s="1169">
        <v>36786</v>
      </c>
      <c r="B2402" s="1170" t="s">
        <v>11731</v>
      </c>
      <c r="C2402" s="1169" t="s">
        <v>1248</v>
      </c>
      <c r="D2402" s="651" t="s">
        <v>13939</v>
      </c>
    </row>
    <row r="2403" spans="1:4">
      <c r="A2403" s="652">
        <v>36785</v>
      </c>
      <c r="B2403" s="653" t="s">
        <v>1249</v>
      </c>
      <c r="C2403" s="652" t="s">
        <v>1248</v>
      </c>
      <c r="D2403" s="654" t="s">
        <v>13940</v>
      </c>
    </row>
    <row r="2404" spans="1:4">
      <c r="A2404" s="1169">
        <v>36782</v>
      </c>
      <c r="B2404" s="1170" t="s">
        <v>11732</v>
      </c>
      <c r="C2404" s="1169" t="s">
        <v>1248</v>
      </c>
      <c r="D2404" s="651" t="s">
        <v>13941</v>
      </c>
    </row>
    <row r="2405" spans="1:4">
      <c r="A2405" s="652">
        <v>25930</v>
      </c>
      <c r="B2405" s="653" t="s">
        <v>1250</v>
      </c>
      <c r="C2405" s="652" t="s">
        <v>1248</v>
      </c>
      <c r="D2405" s="654" t="s">
        <v>13942</v>
      </c>
    </row>
    <row r="2406" spans="1:4">
      <c r="A2406" s="1169">
        <v>4824</v>
      </c>
      <c r="B2406" s="1170" t="s">
        <v>3680</v>
      </c>
      <c r="C2406" s="1169" t="s">
        <v>11601</v>
      </c>
      <c r="D2406" s="651" t="s">
        <v>15514</v>
      </c>
    </row>
    <row r="2407" spans="1:4" ht="30">
      <c r="A2407" s="652">
        <v>11795</v>
      </c>
      <c r="B2407" s="653" t="s">
        <v>6812</v>
      </c>
      <c r="C2407" s="652" t="s">
        <v>11599</v>
      </c>
      <c r="D2407" s="654" t="s">
        <v>17003</v>
      </c>
    </row>
    <row r="2408" spans="1:4">
      <c r="A2408" s="1169">
        <v>134</v>
      </c>
      <c r="B2408" s="1170" t="s">
        <v>1251</v>
      </c>
      <c r="C2408" s="1169" t="s">
        <v>11601</v>
      </c>
      <c r="D2408" s="651" t="s">
        <v>13025</v>
      </c>
    </row>
    <row r="2409" spans="1:4">
      <c r="A2409" s="652">
        <v>4229</v>
      </c>
      <c r="B2409" s="653" t="s">
        <v>1252</v>
      </c>
      <c r="C2409" s="652" t="s">
        <v>11601</v>
      </c>
      <c r="D2409" s="654" t="s">
        <v>16249</v>
      </c>
    </row>
    <row r="2410" spans="1:4">
      <c r="A2410" s="1169">
        <v>37402</v>
      </c>
      <c r="B2410" s="1170" t="s">
        <v>3681</v>
      </c>
      <c r="C2410" s="1169" t="s">
        <v>11596</v>
      </c>
      <c r="D2410" s="651" t="s">
        <v>13943</v>
      </c>
    </row>
    <row r="2411" spans="1:4">
      <c r="A2411" s="652">
        <v>11244</v>
      </c>
      <c r="B2411" s="653" t="s">
        <v>3682</v>
      </c>
      <c r="C2411" s="652" t="s">
        <v>11596</v>
      </c>
      <c r="D2411" s="654" t="s">
        <v>13944</v>
      </c>
    </row>
    <row r="2412" spans="1:4" ht="30">
      <c r="A2412" s="1169">
        <v>11245</v>
      </c>
      <c r="B2412" s="1170" t="s">
        <v>3683</v>
      </c>
      <c r="C2412" s="1169" t="s">
        <v>11596</v>
      </c>
      <c r="D2412" s="651" t="s">
        <v>13945</v>
      </c>
    </row>
    <row r="2413" spans="1:4">
      <c r="A2413" s="652">
        <v>11235</v>
      </c>
      <c r="B2413" s="653" t="s">
        <v>3684</v>
      </c>
      <c r="C2413" s="652" t="s">
        <v>11596</v>
      </c>
      <c r="D2413" s="654" t="s">
        <v>13946</v>
      </c>
    </row>
    <row r="2414" spans="1:4">
      <c r="A2414" s="1169">
        <v>11236</v>
      </c>
      <c r="B2414" s="1170" t="s">
        <v>3685</v>
      </c>
      <c r="C2414" s="1169" t="s">
        <v>11596</v>
      </c>
      <c r="D2414" s="651" t="s">
        <v>13947</v>
      </c>
    </row>
    <row r="2415" spans="1:4">
      <c r="A2415" s="652">
        <v>11731</v>
      </c>
      <c r="B2415" s="653" t="s">
        <v>3686</v>
      </c>
      <c r="C2415" s="652" t="s">
        <v>11596</v>
      </c>
      <c r="D2415" s="654" t="s">
        <v>13583</v>
      </c>
    </row>
    <row r="2416" spans="1:4">
      <c r="A2416" s="1169">
        <v>11732</v>
      </c>
      <c r="B2416" s="1170" t="s">
        <v>1253</v>
      </c>
      <c r="C2416" s="1169" t="s">
        <v>11596</v>
      </c>
      <c r="D2416" s="651" t="s">
        <v>13948</v>
      </c>
    </row>
    <row r="2417" spans="1:4">
      <c r="A2417" s="652">
        <v>36494</v>
      </c>
      <c r="B2417" s="653" t="s">
        <v>3687</v>
      </c>
      <c r="C2417" s="652" t="s">
        <v>11596</v>
      </c>
      <c r="D2417" s="654" t="s">
        <v>17004</v>
      </c>
    </row>
    <row r="2418" spans="1:4">
      <c r="A2418" s="1169">
        <v>36493</v>
      </c>
      <c r="B2418" s="1170" t="s">
        <v>3688</v>
      </c>
      <c r="C2418" s="1169" t="s">
        <v>11596</v>
      </c>
      <c r="D2418" s="651" t="s">
        <v>17005</v>
      </c>
    </row>
    <row r="2419" spans="1:4">
      <c r="A2419" s="652">
        <v>36492</v>
      </c>
      <c r="B2419" s="653" t="s">
        <v>3689</v>
      </c>
      <c r="C2419" s="652" t="s">
        <v>11596</v>
      </c>
      <c r="D2419" s="654" t="s">
        <v>17006</v>
      </c>
    </row>
    <row r="2420" spans="1:4">
      <c r="A2420" s="1169">
        <v>13333</v>
      </c>
      <c r="B2420" s="1170" t="s">
        <v>1254</v>
      </c>
      <c r="C2420" s="1169" t="s">
        <v>11596</v>
      </c>
      <c r="D2420" s="651" t="s">
        <v>13949</v>
      </c>
    </row>
    <row r="2421" spans="1:4">
      <c r="A2421" s="652">
        <v>13533</v>
      </c>
      <c r="B2421" s="653" t="s">
        <v>1255</v>
      </c>
      <c r="C2421" s="652" t="s">
        <v>11596</v>
      </c>
      <c r="D2421" s="654" t="s">
        <v>13950</v>
      </c>
    </row>
    <row r="2422" spans="1:4">
      <c r="A2422" s="1169">
        <v>36499</v>
      </c>
      <c r="B2422" s="1170" t="s">
        <v>3690</v>
      </c>
      <c r="C2422" s="1169" t="s">
        <v>11596</v>
      </c>
      <c r="D2422" s="651" t="s">
        <v>13951</v>
      </c>
    </row>
    <row r="2423" spans="1:4" ht="30">
      <c r="A2423" s="652">
        <v>39585</v>
      </c>
      <c r="B2423" s="653" t="s">
        <v>3691</v>
      </c>
      <c r="C2423" s="652" t="s">
        <v>11596</v>
      </c>
      <c r="D2423" s="654" t="s">
        <v>13952</v>
      </c>
    </row>
    <row r="2424" spans="1:4" ht="30">
      <c r="A2424" s="1169">
        <v>39586</v>
      </c>
      <c r="B2424" s="1170" t="s">
        <v>3692</v>
      </c>
      <c r="C2424" s="1169" t="s">
        <v>11596</v>
      </c>
      <c r="D2424" s="651" t="s">
        <v>13953</v>
      </c>
    </row>
    <row r="2425" spans="1:4" ht="30">
      <c r="A2425" s="652">
        <v>39587</v>
      </c>
      <c r="B2425" s="653" t="s">
        <v>3693</v>
      </c>
      <c r="C2425" s="652" t="s">
        <v>11596</v>
      </c>
      <c r="D2425" s="654" t="s">
        <v>13954</v>
      </c>
    </row>
    <row r="2426" spans="1:4" ht="30">
      <c r="A2426" s="1169">
        <v>39588</v>
      </c>
      <c r="B2426" s="1170" t="s">
        <v>3694</v>
      </c>
      <c r="C2426" s="1169" t="s">
        <v>11596</v>
      </c>
      <c r="D2426" s="651" t="s">
        <v>13955</v>
      </c>
    </row>
    <row r="2427" spans="1:4" ht="30">
      <c r="A2427" s="652">
        <v>39584</v>
      </c>
      <c r="B2427" s="653" t="s">
        <v>3695</v>
      </c>
      <c r="C2427" s="652" t="s">
        <v>11596</v>
      </c>
      <c r="D2427" s="654" t="s">
        <v>13956</v>
      </c>
    </row>
    <row r="2428" spans="1:4" ht="30">
      <c r="A2428" s="1169">
        <v>39590</v>
      </c>
      <c r="B2428" s="1170" t="s">
        <v>3696</v>
      </c>
      <c r="C2428" s="1169" t="s">
        <v>11596</v>
      </c>
      <c r="D2428" s="651" t="s">
        <v>13957</v>
      </c>
    </row>
    <row r="2429" spans="1:4" ht="30">
      <c r="A2429" s="652">
        <v>39592</v>
      </c>
      <c r="B2429" s="653" t="s">
        <v>3697</v>
      </c>
      <c r="C2429" s="652" t="s">
        <v>11596</v>
      </c>
      <c r="D2429" s="654" t="s">
        <v>13958</v>
      </c>
    </row>
    <row r="2430" spans="1:4" ht="30">
      <c r="A2430" s="1169">
        <v>39593</v>
      </c>
      <c r="B2430" s="1170" t="s">
        <v>3698</v>
      </c>
      <c r="C2430" s="1169" t="s">
        <v>11596</v>
      </c>
      <c r="D2430" s="651" t="s">
        <v>13954</v>
      </c>
    </row>
    <row r="2431" spans="1:4" ht="30">
      <c r="A2431" s="652">
        <v>14254</v>
      </c>
      <c r="B2431" s="653" t="s">
        <v>5779</v>
      </c>
      <c r="C2431" s="652" t="s">
        <v>11596</v>
      </c>
      <c r="D2431" s="654" t="s">
        <v>13959</v>
      </c>
    </row>
    <row r="2432" spans="1:4">
      <c r="A2432" s="1169">
        <v>25987</v>
      </c>
      <c r="B2432" s="1170" t="s">
        <v>1256</v>
      </c>
      <c r="C2432" s="1169" t="s">
        <v>11596</v>
      </c>
      <c r="D2432" s="651" t="s">
        <v>13960</v>
      </c>
    </row>
    <row r="2433" spans="1:4">
      <c r="A2433" s="652">
        <v>25019</v>
      </c>
      <c r="B2433" s="653" t="s">
        <v>1257</v>
      </c>
      <c r="C2433" s="652" t="s">
        <v>11596</v>
      </c>
      <c r="D2433" s="654" t="s">
        <v>13961</v>
      </c>
    </row>
    <row r="2434" spans="1:4">
      <c r="A2434" s="1169">
        <v>36501</v>
      </c>
      <c r="B2434" s="1170" t="s">
        <v>1258</v>
      </c>
      <c r="C2434" s="1169" t="s">
        <v>11596</v>
      </c>
      <c r="D2434" s="651" t="s">
        <v>13962</v>
      </c>
    </row>
    <row r="2435" spans="1:4">
      <c r="A2435" s="652">
        <v>25986</v>
      </c>
      <c r="B2435" s="653" t="s">
        <v>1259</v>
      </c>
      <c r="C2435" s="652" t="s">
        <v>11596</v>
      </c>
      <c r="D2435" s="654" t="s">
        <v>13963</v>
      </c>
    </row>
    <row r="2436" spans="1:4">
      <c r="A2436" s="1169">
        <v>36500</v>
      </c>
      <c r="B2436" s="1170" t="s">
        <v>1260</v>
      </c>
      <c r="C2436" s="1169" t="s">
        <v>11596</v>
      </c>
      <c r="D2436" s="651" t="s">
        <v>13964</v>
      </c>
    </row>
    <row r="2437" spans="1:4" ht="30">
      <c r="A2437" s="652">
        <v>20017</v>
      </c>
      <c r="B2437" s="653" t="s">
        <v>3699</v>
      </c>
      <c r="C2437" s="652" t="s">
        <v>11600</v>
      </c>
      <c r="D2437" s="654" t="s">
        <v>12656</v>
      </c>
    </row>
    <row r="2438" spans="1:4">
      <c r="A2438" s="1169">
        <v>20007</v>
      </c>
      <c r="B2438" s="1170" t="s">
        <v>3700</v>
      </c>
      <c r="C2438" s="1169" t="s">
        <v>11600</v>
      </c>
      <c r="D2438" s="651" t="s">
        <v>12494</v>
      </c>
    </row>
    <row r="2439" spans="1:4" ht="30">
      <c r="A2439" s="652">
        <v>39836</v>
      </c>
      <c r="B2439" s="653" t="s">
        <v>7001</v>
      </c>
      <c r="C2439" s="652" t="s">
        <v>11617</v>
      </c>
      <c r="D2439" s="654" t="s">
        <v>14267</v>
      </c>
    </row>
    <row r="2440" spans="1:4">
      <c r="A2440" s="1169">
        <v>39830</v>
      </c>
      <c r="B2440" s="1170" t="s">
        <v>7002</v>
      </c>
      <c r="C2440" s="1169" t="s">
        <v>11617</v>
      </c>
      <c r="D2440" s="651" t="s">
        <v>17007</v>
      </c>
    </row>
    <row r="2441" spans="1:4">
      <c r="A2441" s="652">
        <v>39831</v>
      </c>
      <c r="B2441" s="653" t="s">
        <v>7003</v>
      </c>
      <c r="C2441" s="652" t="s">
        <v>11617</v>
      </c>
      <c r="D2441" s="654" t="s">
        <v>17008</v>
      </c>
    </row>
    <row r="2442" spans="1:4">
      <c r="A2442" s="1169">
        <v>40555</v>
      </c>
      <c r="B2442" s="1170" t="s">
        <v>3701</v>
      </c>
      <c r="C2442" s="1169" t="s">
        <v>11600</v>
      </c>
      <c r="D2442" s="651" t="s">
        <v>13966</v>
      </c>
    </row>
    <row r="2443" spans="1:4">
      <c r="A2443" s="652">
        <v>40527</v>
      </c>
      <c r="B2443" s="653" t="s">
        <v>5447</v>
      </c>
      <c r="C2443" s="652" t="s">
        <v>11596</v>
      </c>
      <c r="D2443" s="654" t="s">
        <v>17009</v>
      </c>
    </row>
    <row r="2444" spans="1:4">
      <c r="A2444" s="1169">
        <v>36497</v>
      </c>
      <c r="B2444" s="1170" t="s">
        <v>3702</v>
      </c>
      <c r="C2444" s="1169" t="s">
        <v>11596</v>
      </c>
      <c r="D2444" s="651" t="s">
        <v>17010</v>
      </c>
    </row>
    <row r="2445" spans="1:4">
      <c r="A2445" s="652">
        <v>36487</v>
      </c>
      <c r="B2445" s="653" t="s">
        <v>3703</v>
      </c>
      <c r="C2445" s="652" t="s">
        <v>11596</v>
      </c>
      <c r="D2445" s="654" t="s">
        <v>17011</v>
      </c>
    </row>
    <row r="2446" spans="1:4" ht="30">
      <c r="A2446" s="1169">
        <v>25952</v>
      </c>
      <c r="B2446" s="1170" t="s">
        <v>3704</v>
      </c>
      <c r="C2446" s="1169" t="s">
        <v>11596</v>
      </c>
      <c r="D2446" s="651" t="s">
        <v>17012</v>
      </c>
    </row>
    <row r="2447" spans="1:4" ht="30">
      <c r="A2447" s="652">
        <v>25954</v>
      </c>
      <c r="B2447" s="653" t="s">
        <v>3705</v>
      </c>
      <c r="C2447" s="652" t="s">
        <v>11596</v>
      </c>
      <c r="D2447" s="654" t="s">
        <v>17013</v>
      </c>
    </row>
    <row r="2448" spans="1:4" ht="30">
      <c r="A2448" s="1169">
        <v>25953</v>
      </c>
      <c r="B2448" s="1170" t="s">
        <v>3706</v>
      </c>
      <c r="C2448" s="1169" t="s">
        <v>11596</v>
      </c>
      <c r="D2448" s="651" t="s">
        <v>17014</v>
      </c>
    </row>
    <row r="2449" spans="1:4" ht="45">
      <c r="A2449" s="652">
        <v>37776</v>
      </c>
      <c r="B2449" s="653" t="s">
        <v>5780</v>
      </c>
      <c r="C2449" s="652" t="s">
        <v>11596</v>
      </c>
      <c r="D2449" s="654" t="s">
        <v>17015</v>
      </c>
    </row>
    <row r="2450" spans="1:4" ht="45">
      <c r="A2450" s="1169">
        <v>37775</v>
      </c>
      <c r="B2450" s="1170" t="s">
        <v>5781</v>
      </c>
      <c r="C2450" s="1169" t="s">
        <v>11596</v>
      </c>
      <c r="D2450" s="651" t="s">
        <v>17016</v>
      </c>
    </row>
    <row r="2451" spans="1:4" ht="45">
      <c r="A2451" s="652">
        <v>36491</v>
      </c>
      <c r="B2451" s="653" t="s">
        <v>5782</v>
      </c>
      <c r="C2451" s="652" t="s">
        <v>11596</v>
      </c>
      <c r="D2451" s="654" t="s">
        <v>17017</v>
      </c>
    </row>
    <row r="2452" spans="1:4" ht="45">
      <c r="A2452" s="1169">
        <v>10712</v>
      </c>
      <c r="B2452" s="1170" t="s">
        <v>5783</v>
      </c>
      <c r="C2452" s="1169" t="s">
        <v>11596</v>
      </c>
      <c r="D2452" s="651" t="s">
        <v>17018</v>
      </c>
    </row>
    <row r="2453" spans="1:4" ht="45">
      <c r="A2453" s="652">
        <v>3363</v>
      </c>
      <c r="B2453" s="653" t="s">
        <v>5784</v>
      </c>
      <c r="C2453" s="652" t="s">
        <v>11596</v>
      </c>
      <c r="D2453" s="654" t="s">
        <v>17019</v>
      </c>
    </row>
    <row r="2454" spans="1:4" ht="45">
      <c r="A2454" s="1169">
        <v>3365</v>
      </c>
      <c r="B2454" s="1170" t="s">
        <v>5785</v>
      </c>
      <c r="C2454" s="1169" t="s">
        <v>11596</v>
      </c>
      <c r="D2454" s="651" t="s">
        <v>17020</v>
      </c>
    </row>
    <row r="2455" spans="1:4">
      <c r="A2455" s="652">
        <v>7569</v>
      </c>
      <c r="B2455" s="653" t="s">
        <v>3707</v>
      </c>
      <c r="C2455" s="652" t="s">
        <v>11596</v>
      </c>
      <c r="D2455" s="654" t="s">
        <v>13967</v>
      </c>
    </row>
    <row r="2456" spans="1:4">
      <c r="A2456" s="1169">
        <v>34349</v>
      </c>
      <c r="B2456" s="1170" t="s">
        <v>3708</v>
      </c>
      <c r="C2456" s="1169" t="s">
        <v>11596</v>
      </c>
      <c r="D2456" s="651" t="s">
        <v>13968</v>
      </c>
    </row>
    <row r="2457" spans="1:4" ht="30">
      <c r="A2457" s="652">
        <v>3383</v>
      </c>
      <c r="B2457" s="653" t="s">
        <v>3709</v>
      </c>
      <c r="C2457" s="652" t="s">
        <v>11596</v>
      </c>
      <c r="D2457" s="654" t="s">
        <v>13969</v>
      </c>
    </row>
    <row r="2458" spans="1:4" ht="30">
      <c r="A2458" s="1169">
        <v>38057</v>
      </c>
      <c r="B2458" s="1170" t="s">
        <v>3710</v>
      </c>
      <c r="C2458" s="1169" t="s">
        <v>11596</v>
      </c>
      <c r="D2458" s="651" t="s">
        <v>13970</v>
      </c>
    </row>
    <row r="2459" spans="1:4" ht="30">
      <c r="A2459" s="652">
        <v>3373</v>
      </c>
      <c r="B2459" s="653" t="s">
        <v>3711</v>
      </c>
      <c r="C2459" s="652" t="s">
        <v>11596</v>
      </c>
      <c r="D2459" s="654" t="s">
        <v>13971</v>
      </c>
    </row>
    <row r="2460" spans="1:4" ht="30">
      <c r="A2460" s="1169">
        <v>38059</v>
      </c>
      <c r="B2460" s="1170" t="s">
        <v>3712</v>
      </c>
      <c r="C2460" s="1169" t="s">
        <v>11596</v>
      </c>
      <c r="D2460" s="651" t="s">
        <v>13972</v>
      </c>
    </row>
    <row r="2461" spans="1:4" ht="30">
      <c r="A2461" s="652">
        <v>38058</v>
      </c>
      <c r="B2461" s="653" t="s">
        <v>3713</v>
      </c>
      <c r="C2461" s="652" t="s">
        <v>11596</v>
      </c>
      <c r="D2461" s="654" t="s">
        <v>13973</v>
      </c>
    </row>
    <row r="2462" spans="1:4" ht="30">
      <c r="A2462" s="1169">
        <v>3376</v>
      </c>
      <c r="B2462" s="1170" t="s">
        <v>3714</v>
      </c>
      <c r="C2462" s="1169" t="s">
        <v>11596</v>
      </c>
      <c r="D2462" s="651" t="s">
        <v>13015</v>
      </c>
    </row>
    <row r="2463" spans="1:4" ht="30">
      <c r="A2463" s="652">
        <v>3378</v>
      </c>
      <c r="B2463" s="653" t="s">
        <v>3715</v>
      </c>
      <c r="C2463" s="652" t="s">
        <v>11596</v>
      </c>
      <c r="D2463" s="654" t="s">
        <v>13974</v>
      </c>
    </row>
    <row r="2464" spans="1:4" ht="30">
      <c r="A2464" s="1169">
        <v>3380</v>
      </c>
      <c r="B2464" s="1170" t="s">
        <v>3716</v>
      </c>
      <c r="C2464" s="1169" t="s">
        <v>11596</v>
      </c>
      <c r="D2464" s="651" t="s">
        <v>13975</v>
      </c>
    </row>
    <row r="2465" spans="1:4" ht="30">
      <c r="A2465" s="652">
        <v>3379</v>
      </c>
      <c r="B2465" s="653" t="s">
        <v>3717</v>
      </c>
      <c r="C2465" s="652" t="s">
        <v>11596</v>
      </c>
      <c r="D2465" s="654" t="s">
        <v>13976</v>
      </c>
    </row>
    <row r="2466" spans="1:4">
      <c r="A2466" s="1169">
        <v>11991</v>
      </c>
      <c r="B2466" s="1170" t="s">
        <v>3718</v>
      </c>
      <c r="C2466" s="1169" t="s">
        <v>11596</v>
      </c>
      <c r="D2466" s="651" t="s">
        <v>13977</v>
      </c>
    </row>
    <row r="2467" spans="1:4">
      <c r="A2467" s="652">
        <v>20062</v>
      </c>
      <c r="B2467" s="653" t="s">
        <v>3719</v>
      </c>
      <c r="C2467" s="652" t="s">
        <v>11596</v>
      </c>
      <c r="D2467" s="654" t="s">
        <v>13727</v>
      </c>
    </row>
    <row r="2468" spans="1:4" ht="30">
      <c r="A2468" s="1169">
        <v>11029</v>
      </c>
      <c r="B2468" s="1170" t="s">
        <v>3720</v>
      </c>
      <c r="C2468" s="1169" t="s">
        <v>11632</v>
      </c>
      <c r="D2468" s="651" t="s">
        <v>12977</v>
      </c>
    </row>
    <row r="2469" spans="1:4" ht="30">
      <c r="A2469" s="652">
        <v>4316</v>
      </c>
      <c r="B2469" s="653" t="s">
        <v>3721</v>
      </c>
      <c r="C2469" s="652" t="s">
        <v>11596</v>
      </c>
      <c r="D2469" s="654" t="s">
        <v>13165</v>
      </c>
    </row>
    <row r="2470" spans="1:4" ht="30">
      <c r="A2470" s="1169">
        <v>4313</v>
      </c>
      <c r="B2470" s="1170" t="s">
        <v>3722</v>
      </c>
      <c r="C2470" s="1169" t="s">
        <v>11632</v>
      </c>
      <c r="D2470" s="651" t="s">
        <v>13542</v>
      </c>
    </row>
    <row r="2471" spans="1:4" ht="30">
      <c r="A2471" s="652">
        <v>4317</v>
      </c>
      <c r="B2471" s="653" t="s">
        <v>3723</v>
      </c>
      <c r="C2471" s="652" t="s">
        <v>11596</v>
      </c>
      <c r="D2471" s="654" t="s">
        <v>12870</v>
      </c>
    </row>
    <row r="2472" spans="1:4" ht="30">
      <c r="A2472" s="1169">
        <v>4314</v>
      </c>
      <c r="B2472" s="1170" t="s">
        <v>3724</v>
      </c>
      <c r="C2472" s="1169" t="s">
        <v>11632</v>
      </c>
      <c r="D2472" s="651" t="s">
        <v>12994</v>
      </c>
    </row>
    <row r="2473" spans="1:4">
      <c r="A2473" s="652">
        <v>10561</v>
      </c>
      <c r="B2473" s="653" t="s">
        <v>1261</v>
      </c>
      <c r="C2473" s="652" t="s">
        <v>11601</v>
      </c>
      <c r="D2473" s="654" t="s">
        <v>15403</v>
      </c>
    </row>
    <row r="2474" spans="1:4" ht="30">
      <c r="A2474" s="1169">
        <v>10921</v>
      </c>
      <c r="B2474" s="1170" t="s">
        <v>3725</v>
      </c>
      <c r="C2474" s="1169" t="s">
        <v>11596</v>
      </c>
      <c r="D2474" s="651" t="s">
        <v>13978</v>
      </c>
    </row>
    <row r="2475" spans="1:4" ht="30">
      <c r="A2475" s="652">
        <v>10922</v>
      </c>
      <c r="B2475" s="653" t="s">
        <v>3726</v>
      </c>
      <c r="C2475" s="652" t="s">
        <v>11596</v>
      </c>
      <c r="D2475" s="654" t="s">
        <v>13979</v>
      </c>
    </row>
    <row r="2476" spans="1:4">
      <c r="A2476" s="1169">
        <v>10923</v>
      </c>
      <c r="B2476" s="1170" t="s">
        <v>1262</v>
      </c>
      <c r="C2476" s="1169" t="s">
        <v>11596</v>
      </c>
      <c r="D2476" s="651" t="s">
        <v>13980</v>
      </c>
    </row>
    <row r="2477" spans="1:4">
      <c r="A2477" s="652">
        <v>10924</v>
      </c>
      <c r="B2477" s="653" t="s">
        <v>1263</v>
      </c>
      <c r="C2477" s="652" t="s">
        <v>11596</v>
      </c>
      <c r="D2477" s="654" t="s">
        <v>13981</v>
      </c>
    </row>
    <row r="2478" spans="1:4" ht="30">
      <c r="A2478" s="1169">
        <v>37772</v>
      </c>
      <c r="B2478" s="1170" t="s">
        <v>1264</v>
      </c>
      <c r="C2478" s="1169" t="s">
        <v>11596</v>
      </c>
      <c r="D2478" s="651" t="s">
        <v>13982</v>
      </c>
    </row>
    <row r="2479" spans="1:4" ht="30">
      <c r="A2479" s="652">
        <v>37771</v>
      </c>
      <c r="B2479" s="653" t="s">
        <v>1265</v>
      </c>
      <c r="C2479" s="652" t="s">
        <v>11596</v>
      </c>
      <c r="D2479" s="654" t="s">
        <v>13983</v>
      </c>
    </row>
    <row r="2480" spans="1:4">
      <c r="A2480" s="1169">
        <v>12770</v>
      </c>
      <c r="B2480" s="1170" t="s">
        <v>5448</v>
      </c>
      <c r="C2480" s="1169" t="s">
        <v>11596</v>
      </c>
      <c r="D2480" s="651" t="s">
        <v>13984</v>
      </c>
    </row>
    <row r="2481" spans="1:4">
      <c r="A2481" s="652">
        <v>12772</v>
      </c>
      <c r="B2481" s="653" t="s">
        <v>5449</v>
      </c>
      <c r="C2481" s="652" t="s">
        <v>11596</v>
      </c>
      <c r="D2481" s="654" t="s">
        <v>13985</v>
      </c>
    </row>
    <row r="2482" spans="1:4">
      <c r="A2482" s="1169">
        <v>12768</v>
      </c>
      <c r="B2482" s="1170" t="s">
        <v>5450</v>
      </c>
      <c r="C2482" s="1169" t="s">
        <v>11596</v>
      </c>
      <c r="D2482" s="651" t="s">
        <v>13986</v>
      </c>
    </row>
    <row r="2483" spans="1:4">
      <c r="A2483" s="652">
        <v>12775</v>
      </c>
      <c r="B2483" s="653" t="s">
        <v>5451</v>
      </c>
      <c r="C2483" s="652" t="s">
        <v>11596</v>
      </c>
      <c r="D2483" s="654" t="s">
        <v>13987</v>
      </c>
    </row>
    <row r="2484" spans="1:4">
      <c r="A2484" s="1169">
        <v>12769</v>
      </c>
      <c r="B2484" s="1170" t="s">
        <v>5452</v>
      </c>
      <c r="C2484" s="1169" t="s">
        <v>11596</v>
      </c>
      <c r="D2484" s="651" t="s">
        <v>13988</v>
      </c>
    </row>
    <row r="2485" spans="1:4">
      <c r="A2485" s="652">
        <v>12773</v>
      </c>
      <c r="B2485" s="653" t="s">
        <v>5453</v>
      </c>
      <c r="C2485" s="652" t="s">
        <v>11596</v>
      </c>
      <c r="D2485" s="654" t="s">
        <v>13989</v>
      </c>
    </row>
    <row r="2486" spans="1:4">
      <c r="A2486" s="1169">
        <v>12774</v>
      </c>
      <c r="B2486" s="1170" t="s">
        <v>5454</v>
      </c>
      <c r="C2486" s="1169" t="s">
        <v>11596</v>
      </c>
      <c r="D2486" s="651" t="s">
        <v>13990</v>
      </c>
    </row>
    <row r="2487" spans="1:4">
      <c r="A2487" s="652">
        <v>12776</v>
      </c>
      <c r="B2487" s="653" t="s">
        <v>5455</v>
      </c>
      <c r="C2487" s="652" t="s">
        <v>11596</v>
      </c>
      <c r="D2487" s="654" t="s">
        <v>13991</v>
      </c>
    </row>
    <row r="2488" spans="1:4">
      <c r="A2488" s="1169">
        <v>12777</v>
      </c>
      <c r="B2488" s="1170" t="s">
        <v>5688</v>
      </c>
      <c r="C2488" s="1169" t="s">
        <v>11596</v>
      </c>
      <c r="D2488" s="651" t="s">
        <v>13992</v>
      </c>
    </row>
    <row r="2489" spans="1:4">
      <c r="A2489" s="652">
        <v>3391</v>
      </c>
      <c r="B2489" s="653" t="s">
        <v>3727</v>
      </c>
      <c r="C2489" s="652" t="s">
        <v>11596</v>
      </c>
      <c r="D2489" s="654" t="s">
        <v>13837</v>
      </c>
    </row>
    <row r="2490" spans="1:4">
      <c r="A2490" s="1169">
        <v>3389</v>
      </c>
      <c r="B2490" s="1170" t="s">
        <v>3728</v>
      </c>
      <c r="C2490" s="1169" t="s">
        <v>11596</v>
      </c>
      <c r="D2490" s="651" t="s">
        <v>17021</v>
      </c>
    </row>
    <row r="2491" spans="1:4">
      <c r="A2491" s="652">
        <v>3390</v>
      </c>
      <c r="B2491" s="653" t="s">
        <v>3729</v>
      </c>
      <c r="C2491" s="652" t="s">
        <v>11596</v>
      </c>
      <c r="D2491" s="654" t="s">
        <v>15576</v>
      </c>
    </row>
    <row r="2492" spans="1:4">
      <c r="A2492" s="1169">
        <v>12873</v>
      </c>
      <c r="B2492" s="1170" t="s">
        <v>1266</v>
      </c>
      <c r="C2492" s="1169" t="s">
        <v>11595</v>
      </c>
      <c r="D2492" s="651" t="s">
        <v>13181</v>
      </c>
    </row>
    <row r="2493" spans="1:4">
      <c r="A2493" s="652">
        <v>41076</v>
      </c>
      <c r="B2493" s="653" t="s">
        <v>5119</v>
      </c>
      <c r="C2493" s="652" t="s">
        <v>11605</v>
      </c>
      <c r="D2493" s="654" t="s">
        <v>13996</v>
      </c>
    </row>
    <row r="2494" spans="1:4">
      <c r="A2494" s="1169">
        <v>1371</v>
      </c>
      <c r="B2494" s="1170" t="s">
        <v>1267</v>
      </c>
      <c r="C2494" s="1169" t="s">
        <v>11601</v>
      </c>
      <c r="D2494" s="651" t="s">
        <v>13478</v>
      </c>
    </row>
    <row r="2495" spans="1:4">
      <c r="A2495" s="652">
        <v>140</v>
      </c>
      <c r="B2495" s="653" t="s">
        <v>1268</v>
      </c>
      <c r="C2495" s="652" t="s">
        <v>11601</v>
      </c>
      <c r="D2495" s="654" t="s">
        <v>13997</v>
      </c>
    </row>
    <row r="2496" spans="1:4">
      <c r="A2496" s="1169">
        <v>151</v>
      </c>
      <c r="B2496" s="1170" t="s">
        <v>1269</v>
      </c>
      <c r="C2496" s="1169" t="s">
        <v>11602</v>
      </c>
      <c r="D2496" s="651" t="s">
        <v>13998</v>
      </c>
    </row>
    <row r="2497" spans="1:4">
      <c r="A2497" s="652">
        <v>7340</v>
      </c>
      <c r="B2497" s="653" t="s">
        <v>1270</v>
      </c>
      <c r="C2497" s="652" t="s">
        <v>11602</v>
      </c>
      <c r="D2497" s="654" t="s">
        <v>13409</v>
      </c>
    </row>
    <row r="2498" spans="1:4">
      <c r="A2498" s="1169">
        <v>2701</v>
      </c>
      <c r="B2498" s="1170" t="s">
        <v>5120</v>
      </c>
      <c r="C2498" s="1169" t="s">
        <v>11595</v>
      </c>
      <c r="D2498" s="651" t="s">
        <v>12767</v>
      </c>
    </row>
    <row r="2499" spans="1:4">
      <c r="A2499" s="652">
        <v>40929</v>
      </c>
      <c r="B2499" s="653" t="s">
        <v>5121</v>
      </c>
      <c r="C2499" s="652" t="s">
        <v>11605</v>
      </c>
      <c r="D2499" s="654" t="s">
        <v>12768</v>
      </c>
    </row>
    <row r="2500" spans="1:4">
      <c r="A2500" s="1169">
        <v>38114</v>
      </c>
      <c r="B2500" s="1170" t="s">
        <v>6573</v>
      </c>
      <c r="C2500" s="1169" t="s">
        <v>11596</v>
      </c>
      <c r="D2500" s="651" t="s">
        <v>13999</v>
      </c>
    </row>
    <row r="2501" spans="1:4">
      <c r="A2501" s="652">
        <v>38064</v>
      </c>
      <c r="B2501" s="653" t="s">
        <v>6196</v>
      </c>
      <c r="C2501" s="652" t="s">
        <v>11596</v>
      </c>
      <c r="D2501" s="654" t="s">
        <v>14000</v>
      </c>
    </row>
    <row r="2502" spans="1:4">
      <c r="A2502" s="1169">
        <v>38115</v>
      </c>
      <c r="B2502" s="1170" t="s">
        <v>6574</v>
      </c>
      <c r="C2502" s="1169" t="s">
        <v>11596</v>
      </c>
      <c r="D2502" s="651" t="s">
        <v>14001</v>
      </c>
    </row>
    <row r="2503" spans="1:4">
      <c r="A2503" s="652">
        <v>38065</v>
      </c>
      <c r="B2503" s="653" t="s">
        <v>6197</v>
      </c>
      <c r="C2503" s="652" t="s">
        <v>11596</v>
      </c>
      <c r="D2503" s="654" t="s">
        <v>13028</v>
      </c>
    </row>
    <row r="2504" spans="1:4">
      <c r="A2504" s="1169">
        <v>38078</v>
      </c>
      <c r="B2504" s="1170" t="s">
        <v>6198</v>
      </c>
      <c r="C2504" s="1169" t="s">
        <v>11596</v>
      </c>
      <c r="D2504" s="651" t="s">
        <v>13105</v>
      </c>
    </row>
    <row r="2505" spans="1:4">
      <c r="A2505" s="652">
        <v>38113</v>
      </c>
      <c r="B2505" s="653" t="s">
        <v>6199</v>
      </c>
      <c r="C2505" s="652" t="s">
        <v>11596</v>
      </c>
      <c r="D2505" s="654" t="s">
        <v>14002</v>
      </c>
    </row>
    <row r="2506" spans="1:4">
      <c r="A2506" s="1169">
        <v>38063</v>
      </c>
      <c r="B2506" s="1170" t="s">
        <v>6200</v>
      </c>
      <c r="C2506" s="1169" t="s">
        <v>11596</v>
      </c>
      <c r="D2506" s="651" t="s">
        <v>14003</v>
      </c>
    </row>
    <row r="2507" spans="1:4" ht="30">
      <c r="A2507" s="652">
        <v>38080</v>
      </c>
      <c r="B2507" s="653" t="s">
        <v>5689</v>
      </c>
      <c r="C2507" s="652" t="s">
        <v>11596</v>
      </c>
      <c r="D2507" s="654" t="s">
        <v>14004</v>
      </c>
    </row>
    <row r="2508" spans="1:4" ht="30">
      <c r="A2508" s="1169">
        <v>38069</v>
      </c>
      <c r="B2508" s="1170" t="s">
        <v>6201</v>
      </c>
      <c r="C2508" s="1169" t="s">
        <v>11596</v>
      </c>
      <c r="D2508" s="651" t="s">
        <v>13213</v>
      </c>
    </row>
    <row r="2509" spans="1:4">
      <c r="A2509" s="652">
        <v>38077</v>
      </c>
      <c r="B2509" s="653" t="s">
        <v>6202</v>
      </c>
      <c r="C2509" s="652" t="s">
        <v>11596</v>
      </c>
      <c r="D2509" s="654" t="s">
        <v>14005</v>
      </c>
    </row>
    <row r="2510" spans="1:4" ht="30">
      <c r="A2510" s="1169">
        <v>38073</v>
      </c>
      <c r="B2510" s="1170" t="s">
        <v>6203</v>
      </c>
      <c r="C2510" s="1169" t="s">
        <v>11596</v>
      </c>
      <c r="D2510" s="651" t="s">
        <v>14006</v>
      </c>
    </row>
    <row r="2511" spans="1:4">
      <c r="A2511" s="652">
        <v>38112</v>
      </c>
      <c r="B2511" s="653" t="s">
        <v>6204</v>
      </c>
      <c r="C2511" s="652" t="s">
        <v>11596</v>
      </c>
      <c r="D2511" s="654" t="s">
        <v>12585</v>
      </c>
    </row>
    <row r="2512" spans="1:4">
      <c r="A2512" s="1169">
        <v>38062</v>
      </c>
      <c r="B2512" s="1170" t="s">
        <v>6205</v>
      </c>
      <c r="C2512" s="1169" t="s">
        <v>11596</v>
      </c>
      <c r="D2512" s="651" t="s">
        <v>14007</v>
      </c>
    </row>
    <row r="2513" spans="1:4">
      <c r="A2513" s="652">
        <v>12128</v>
      </c>
      <c r="B2513" s="653" t="s">
        <v>6206</v>
      </c>
      <c r="C2513" s="652" t="s">
        <v>11596</v>
      </c>
      <c r="D2513" s="654" t="s">
        <v>13341</v>
      </c>
    </row>
    <row r="2514" spans="1:4">
      <c r="A2514" s="1169">
        <v>12129</v>
      </c>
      <c r="B2514" s="1170" t="s">
        <v>6207</v>
      </c>
      <c r="C2514" s="1169" t="s">
        <v>11596</v>
      </c>
      <c r="D2514" s="651" t="s">
        <v>14008</v>
      </c>
    </row>
    <row r="2515" spans="1:4" ht="30">
      <c r="A2515" s="652">
        <v>38081</v>
      </c>
      <c r="B2515" s="653" t="s">
        <v>11733</v>
      </c>
      <c r="C2515" s="652" t="s">
        <v>11596</v>
      </c>
      <c r="D2515" s="654" t="s">
        <v>12565</v>
      </c>
    </row>
    <row r="2516" spans="1:4">
      <c r="A2516" s="1169">
        <v>38070</v>
      </c>
      <c r="B2516" s="1170" t="s">
        <v>11734</v>
      </c>
      <c r="C2516" s="1169" t="s">
        <v>11596</v>
      </c>
      <c r="D2516" s="651" t="s">
        <v>14009</v>
      </c>
    </row>
    <row r="2517" spans="1:4">
      <c r="A2517" s="652">
        <v>38074</v>
      </c>
      <c r="B2517" s="653" t="s">
        <v>11735</v>
      </c>
      <c r="C2517" s="652" t="s">
        <v>11596</v>
      </c>
      <c r="D2517" s="654" t="s">
        <v>14010</v>
      </c>
    </row>
    <row r="2518" spans="1:4" ht="30">
      <c r="A2518" s="1169">
        <v>38079</v>
      </c>
      <c r="B2518" s="1170" t="s">
        <v>11736</v>
      </c>
      <c r="C2518" s="1169" t="s">
        <v>11596</v>
      </c>
      <c r="D2518" s="651" t="s">
        <v>14011</v>
      </c>
    </row>
    <row r="2519" spans="1:4" ht="30">
      <c r="A2519" s="652">
        <v>38072</v>
      </c>
      <c r="B2519" s="653" t="s">
        <v>11737</v>
      </c>
      <c r="C2519" s="652" t="s">
        <v>11596</v>
      </c>
      <c r="D2519" s="654" t="s">
        <v>14012</v>
      </c>
    </row>
    <row r="2520" spans="1:4">
      <c r="A2520" s="1169">
        <v>38068</v>
      </c>
      <c r="B2520" s="1170" t="s">
        <v>11738</v>
      </c>
      <c r="C2520" s="1169" t="s">
        <v>11596</v>
      </c>
      <c r="D2520" s="651" t="s">
        <v>14013</v>
      </c>
    </row>
    <row r="2521" spans="1:4">
      <c r="A2521" s="652">
        <v>38071</v>
      </c>
      <c r="B2521" s="653" t="s">
        <v>11739</v>
      </c>
      <c r="C2521" s="652" t="s">
        <v>11596</v>
      </c>
      <c r="D2521" s="654" t="s">
        <v>14014</v>
      </c>
    </row>
    <row r="2522" spans="1:4" ht="30">
      <c r="A2522" s="1169">
        <v>38412</v>
      </c>
      <c r="B2522" s="1170" t="s">
        <v>3730</v>
      </c>
      <c r="C2522" s="1169" t="s">
        <v>11596</v>
      </c>
      <c r="D2522" s="651" t="s">
        <v>17022</v>
      </c>
    </row>
    <row r="2523" spans="1:4">
      <c r="A2523" s="652">
        <v>3405</v>
      </c>
      <c r="B2523" s="653" t="s">
        <v>3731</v>
      </c>
      <c r="C2523" s="652" t="s">
        <v>11596</v>
      </c>
      <c r="D2523" s="654" t="s">
        <v>17023</v>
      </c>
    </row>
    <row r="2524" spans="1:4">
      <c r="A2524" s="1169">
        <v>3394</v>
      </c>
      <c r="B2524" s="1170" t="s">
        <v>3732</v>
      </c>
      <c r="C2524" s="1169" t="s">
        <v>11596</v>
      </c>
      <c r="D2524" s="651" t="s">
        <v>17024</v>
      </c>
    </row>
    <row r="2525" spans="1:4">
      <c r="A2525" s="652">
        <v>3393</v>
      </c>
      <c r="B2525" s="653" t="s">
        <v>3733</v>
      </c>
      <c r="C2525" s="652" t="s">
        <v>11596</v>
      </c>
      <c r="D2525" s="654" t="s">
        <v>17025</v>
      </c>
    </row>
    <row r="2526" spans="1:4">
      <c r="A2526" s="1169">
        <v>3406</v>
      </c>
      <c r="B2526" s="1170" t="s">
        <v>3734</v>
      </c>
      <c r="C2526" s="1169" t="s">
        <v>11596</v>
      </c>
      <c r="D2526" s="651" t="s">
        <v>17026</v>
      </c>
    </row>
    <row r="2527" spans="1:4">
      <c r="A2527" s="652">
        <v>3395</v>
      </c>
      <c r="B2527" s="653" t="s">
        <v>3735</v>
      </c>
      <c r="C2527" s="652" t="s">
        <v>11596</v>
      </c>
      <c r="D2527" s="654" t="s">
        <v>16109</v>
      </c>
    </row>
    <row r="2528" spans="1:4">
      <c r="A2528" s="1169">
        <v>3398</v>
      </c>
      <c r="B2528" s="1170" t="s">
        <v>3736</v>
      </c>
      <c r="C2528" s="1169" t="s">
        <v>11596</v>
      </c>
      <c r="D2528" s="651" t="s">
        <v>13749</v>
      </c>
    </row>
    <row r="2529" spans="1:4">
      <c r="A2529" s="652">
        <v>34364</v>
      </c>
      <c r="B2529" s="653" t="s">
        <v>3737</v>
      </c>
      <c r="C2529" s="652" t="s">
        <v>11596</v>
      </c>
      <c r="D2529" s="654" t="s">
        <v>14017</v>
      </c>
    </row>
    <row r="2530" spans="1:4">
      <c r="A2530" s="1169">
        <v>34379</v>
      </c>
      <c r="B2530" s="1170" t="s">
        <v>3738</v>
      </c>
      <c r="C2530" s="1169" t="s">
        <v>11596</v>
      </c>
      <c r="D2530" s="651" t="s">
        <v>14018</v>
      </c>
    </row>
    <row r="2531" spans="1:4">
      <c r="A2531" s="652">
        <v>34378</v>
      </c>
      <c r="B2531" s="653" t="s">
        <v>3739</v>
      </c>
      <c r="C2531" s="652" t="s">
        <v>11596</v>
      </c>
      <c r="D2531" s="654" t="s">
        <v>14019</v>
      </c>
    </row>
    <row r="2532" spans="1:4">
      <c r="A2532" s="1169">
        <v>34377</v>
      </c>
      <c r="B2532" s="1170" t="s">
        <v>3740</v>
      </c>
      <c r="C2532" s="1169" t="s">
        <v>11596</v>
      </c>
      <c r="D2532" s="651" t="s">
        <v>14020</v>
      </c>
    </row>
    <row r="2533" spans="1:4">
      <c r="A2533" s="652">
        <v>34367</v>
      </c>
      <c r="B2533" s="653" t="s">
        <v>5690</v>
      </c>
      <c r="C2533" s="652" t="s">
        <v>11596</v>
      </c>
      <c r="D2533" s="654" t="s">
        <v>14021</v>
      </c>
    </row>
    <row r="2534" spans="1:4">
      <c r="A2534" s="1169">
        <v>34369</v>
      </c>
      <c r="B2534" s="1170" t="s">
        <v>3741</v>
      </c>
      <c r="C2534" s="1169" t="s">
        <v>11596</v>
      </c>
      <c r="D2534" s="651" t="s">
        <v>14022</v>
      </c>
    </row>
    <row r="2535" spans="1:4">
      <c r="A2535" s="652">
        <v>34370</v>
      </c>
      <c r="B2535" s="653" t="s">
        <v>3742</v>
      </c>
      <c r="C2535" s="652" t="s">
        <v>11596</v>
      </c>
      <c r="D2535" s="654" t="s">
        <v>14023</v>
      </c>
    </row>
    <row r="2536" spans="1:4">
      <c r="A2536" s="1169">
        <v>34362</v>
      </c>
      <c r="B2536" s="1170" t="s">
        <v>5456</v>
      </c>
      <c r="C2536" s="1169" t="s">
        <v>11596</v>
      </c>
      <c r="D2536" s="651" t="s">
        <v>14024</v>
      </c>
    </row>
    <row r="2537" spans="1:4">
      <c r="A2537" s="652">
        <v>34371</v>
      </c>
      <c r="B2537" s="653" t="s">
        <v>1271</v>
      </c>
      <c r="C2537" s="652" t="s">
        <v>11596</v>
      </c>
      <c r="D2537" s="654" t="s">
        <v>14025</v>
      </c>
    </row>
    <row r="2538" spans="1:4">
      <c r="A2538" s="1169">
        <v>34372</v>
      </c>
      <c r="B2538" s="1170" t="s">
        <v>1272</v>
      </c>
      <c r="C2538" s="1169" t="s">
        <v>11596</v>
      </c>
      <c r="D2538" s="651" t="s">
        <v>14026</v>
      </c>
    </row>
    <row r="2539" spans="1:4">
      <c r="A2539" s="652">
        <v>34363</v>
      </c>
      <c r="B2539" s="653" t="s">
        <v>5457</v>
      </c>
      <c r="C2539" s="652" t="s">
        <v>11596</v>
      </c>
      <c r="D2539" s="654" t="s">
        <v>14017</v>
      </c>
    </row>
    <row r="2540" spans="1:4">
      <c r="A2540" s="1169">
        <v>34373</v>
      </c>
      <c r="B2540" s="1170" t="s">
        <v>1273</v>
      </c>
      <c r="C2540" s="1169" t="s">
        <v>11596</v>
      </c>
      <c r="D2540" s="651" t="s">
        <v>14027</v>
      </c>
    </row>
    <row r="2541" spans="1:4">
      <c r="A2541" s="652">
        <v>34365</v>
      </c>
      <c r="B2541" s="653" t="s">
        <v>3743</v>
      </c>
      <c r="C2541" s="652" t="s">
        <v>11596</v>
      </c>
      <c r="D2541" s="654" t="s">
        <v>14028</v>
      </c>
    </row>
    <row r="2542" spans="1:4">
      <c r="A2542" s="1169">
        <v>34381</v>
      </c>
      <c r="B2542" s="1170" t="s">
        <v>1274</v>
      </c>
      <c r="C2542" s="1169" t="s">
        <v>11596</v>
      </c>
      <c r="D2542" s="651" t="s">
        <v>14029</v>
      </c>
    </row>
    <row r="2543" spans="1:4">
      <c r="A2543" s="652">
        <v>601</v>
      </c>
      <c r="B2543" s="653" t="s">
        <v>5458</v>
      </c>
      <c r="C2543" s="652" t="s">
        <v>11599</v>
      </c>
      <c r="D2543" s="654" t="s">
        <v>14030</v>
      </c>
    </row>
    <row r="2544" spans="1:4" ht="45">
      <c r="A2544" s="1169">
        <v>40662</v>
      </c>
      <c r="B2544" s="1170" t="s">
        <v>6575</v>
      </c>
      <c r="C2544" s="1169" t="s">
        <v>11596</v>
      </c>
      <c r="D2544" s="651" t="s">
        <v>14224</v>
      </c>
    </row>
    <row r="2545" spans="1:4" ht="30">
      <c r="A2545" s="652">
        <v>3437</v>
      </c>
      <c r="B2545" s="653" t="s">
        <v>6208</v>
      </c>
      <c r="C2545" s="652" t="s">
        <v>11599</v>
      </c>
      <c r="D2545" s="654" t="s">
        <v>17027</v>
      </c>
    </row>
    <row r="2546" spans="1:4">
      <c r="A2546" s="1169">
        <v>11183</v>
      </c>
      <c r="B2546" s="1170" t="s">
        <v>3744</v>
      </c>
      <c r="C2546" s="1169" t="s">
        <v>11596</v>
      </c>
      <c r="D2546" s="651" t="s">
        <v>14032</v>
      </c>
    </row>
    <row r="2547" spans="1:4">
      <c r="A2547" s="652">
        <v>11190</v>
      </c>
      <c r="B2547" s="653" t="s">
        <v>3745</v>
      </c>
      <c r="C2547" s="652" t="s">
        <v>11596</v>
      </c>
      <c r="D2547" s="654" t="s">
        <v>14033</v>
      </c>
    </row>
    <row r="2548" spans="1:4">
      <c r="A2548" s="1169">
        <v>616</v>
      </c>
      <c r="B2548" s="1170" t="s">
        <v>3746</v>
      </c>
      <c r="C2548" s="1169" t="s">
        <v>11596</v>
      </c>
      <c r="D2548" s="651" t="s">
        <v>14034</v>
      </c>
    </row>
    <row r="2549" spans="1:4">
      <c r="A2549" s="652">
        <v>615</v>
      </c>
      <c r="B2549" s="653" t="s">
        <v>3746</v>
      </c>
      <c r="C2549" s="652" t="s">
        <v>11599</v>
      </c>
      <c r="D2549" s="654" t="s">
        <v>14035</v>
      </c>
    </row>
    <row r="2550" spans="1:4">
      <c r="A2550" s="1169">
        <v>11192</v>
      </c>
      <c r="B2550" s="1170" t="s">
        <v>3747</v>
      </c>
      <c r="C2550" s="1169" t="s">
        <v>11596</v>
      </c>
      <c r="D2550" s="651" t="s">
        <v>14037</v>
      </c>
    </row>
    <row r="2551" spans="1:4">
      <c r="A2551" s="652">
        <v>11231</v>
      </c>
      <c r="B2551" s="653" t="s">
        <v>3747</v>
      </c>
      <c r="C2551" s="652" t="s">
        <v>11599</v>
      </c>
      <c r="D2551" s="654" t="s">
        <v>14036</v>
      </c>
    </row>
    <row r="2552" spans="1:4" ht="45">
      <c r="A2552" s="1169">
        <v>3428</v>
      </c>
      <c r="B2552" s="1170" t="s">
        <v>5786</v>
      </c>
      <c r="C2552" s="1169" t="s">
        <v>11599</v>
      </c>
      <c r="D2552" s="651" t="s">
        <v>17028</v>
      </c>
    </row>
    <row r="2553" spans="1:4" ht="45">
      <c r="A2553" s="652">
        <v>3429</v>
      </c>
      <c r="B2553" s="653" t="s">
        <v>5787</v>
      </c>
      <c r="C2553" s="652" t="s">
        <v>11599</v>
      </c>
      <c r="D2553" s="654" t="s">
        <v>17029</v>
      </c>
    </row>
    <row r="2554" spans="1:4" ht="30">
      <c r="A2554" s="1169">
        <v>597</v>
      </c>
      <c r="B2554" s="1170" t="s">
        <v>5459</v>
      </c>
      <c r="C2554" s="1169" t="s">
        <v>11599</v>
      </c>
      <c r="D2554" s="651" t="s">
        <v>14038</v>
      </c>
    </row>
    <row r="2555" spans="1:4" ht="30">
      <c r="A2555" s="652">
        <v>11199</v>
      </c>
      <c r="B2555" s="653" t="s">
        <v>3748</v>
      </c>
      <c r="C2555" s="652" t="s">
        <v>11596</v>
      </c>
      <c r="D2555" s="654" t="s">
        <v>14039</v>
      </c>
    </row>
    <row r="2556" spans="1:4" ht="30">
      <c r="A2556" s="1169">
        <v>34801</v>
      </c>
      <c r="B2556" s="1170" t="s">
        <v>3749</v>
      </c>
      <c r="C2556" s="1169" t="s">
        <v>11596</v>
      </c>
      <c r="D2556" s="651" t="s">
        <v>14040</v>
      </c>
    </row>
    <row r="2557" spans="1:4" ht="30">
      <c r="A2557" s="652">
        <v>34799</v>
      </c>
      <c r="B2557" s="653" t="s">
        <v>3750</v>
      </c>
      <c r="C2557" s="652" t="s">
        <v>11596</v>
      </c>
      <c r="D2557" s="654" t="s">
        <v>14041</v>
      </c>
    </row>
    <row r="2558" spans="1:4" ht="30">
      <c r="A2558" s="1169">
        <v>622</v>
      </c>
      <c r="B2558" s="1170" t="s">
        <v>3751</v>
      </c>
      <c r="C2558" s="1169" t="s">
        <v>11596</v>
      </c>
      <c r="D2558" s="651" t="s">
        <v>14042</v>
      </c>
    </row>
    <row r="2559" spans="1:4" ht="30">
      <c r="A2559" s="652">
        <v>34805</v>
      </c>
      <c r="B2559" s="653" t="s">
        <v>3752</v>
      </c>
      <c r="C2559" s="652" t="s">
        <v>11599</v>
      </c>
      <c r="D2559" s="654" t="s">
        <v>14043</v>
      </c>
    </row>
    <row r="2560" spans="1:4" ht="30">
      <c r="A2560" s="1169">
        <v>34803</v>
      </c>
      <c r="B2560" s="1170" t="s">
        <v>3753</v>
      </c>
      <c r="C2560" s="1169" t="s">
        <v>11596</v>
      </c>
      <c r="D2560" s="651" t="s">
        <v>14044</v>
      </c>
    </row>
    <row r="2561" spans="1:4" ht="30">
      <c r="A2561" s="652">
        <v>606</v>
      </c>
      <c r="B2561" s="653" t="s">
        <v>3754</v>
      </c>
      <c r="C2561" s="652" t="s">
        <v>11599</v>
      </c>
      <c r="D2561" s="654" t="s">
        <v>14045</v>
      </c>
    </row>
    <row r="2562" spans="1:4" ht="30">
      <c r="A2562" s="1169">
        <v>11227</v>
      </c>
      <c r="B2562" s="1170" t="s">
        <v>3755</v>
      </c>
      <c r="C2562" s="1169" t="s">
        <v>11596</v>
      </c>
      <c r="D2562" s="651" t="s">
        <v>14046</v>
      </c>
    </row>
    <row r="2563" spans="1:4" ht="30">
      <c r="A2563" s="652">
        <v>41927</v>
      </c>
      <c r="B2563" s="653" t="s">
        <v>7004</v>
      </c>
      <c r="C2563" s="652" t="s">
        <v>11599</v>
      </c>
      <c r="D2563" s="654" t="s">
        <v>14047</v>
      </c>
    </row>
    <row r="2564" spans="1:4" ht="30">
      <c r="A2564" s="1169">
        <v>11193</v>
      </c>
      <c r="B2564" s="1170" t="s">
        <v>3756</v>
      </c>
      <c r="C2564" s="1169" t="s">
        <v>11599</v>
      </c>
      <c r="D2564" s="651" t="s">
        <v>14048</v>
      </c>
    </row>
    <row r="2565" spans="1:4" ht="30">
      <c r="A2565" s="652">
        <v>11194</v>
      </c>
      <c r="B2565" s="653" t="s">
        <v>3757</v>
      </c>
      <c r="C2565" s="652" t="s">
        <v>11599</v>
      </c>
      <c r="D2565" s="654" t="s">
        <v>14049</v>
      </c>
    </row>
    <row r="2566" spans="1:4" ht="30">
      <c r="A2566" s="1169">
        <v>605</v>
      </c>
      <c r="B2566" s="1170" t="s">
        <v>11740</v>
      </c>
      <c r="C2566" s="1169" t="s">
        <v>11599</v>
      </c>
      <c r="D2566" s="651" t="s">
        <v>14050</v>
      </c>
    </row>
    <row r="2567" spans="1:4" ht="30">
      <c r="A2567" s="652">
        <v>11197</v>
      </c>
      <c r="B2567" s="653" t="s">
        <v>3758</v>
      </c>
      <c r="C2567" s="652" t="s">
        <v>11596</v>
      </c>
      <c r="D2567" s="654" t="s">
        <v>14051</v>
      </c>
    </row>
    <row r="2568" spans="1:4" ht="45">
      <c r="A2568" s="1169">
        <v>40659</v>
      </c>
      <c r="B2568" s="1170" t="s">
        <v>5788</v>
      </c>
      <c r="C2568" s="1169" t="s">
        <v>11599</v>
      </c>
      <c r="D2568" s="651" t="s">
        <v>17030</v>
      </c>
    </row>
    <row r="2569" spans="1:4" ht="45">
      <c r="A2569" s="652">
        <v>40660</v>
      </c>
      <c r="B2569" s="653" t="s">
        <v>5789</v>
      </c>
      <c r="C2569" s="652" t="s">
        <v>11599</v>
      </c>
      <c r="D2569" s="654" t="s">
        <v>17031</v>
      </c>
    </row>
    <row r="2570" spans="1:4" ht="45">
      <c r="A2570" s="1169">
        <v>40661</v>
      </c>
      <c r="B2570" s="1170" t="s">
        <v>11741</v>
      </c>
      <c r="C2570" s="1169" t="s">
        <v>11599</v>
      </c>
      <c r="D2570" s="651" t="s">
        <v>17032</v>
      </c>
    </row>
    <row r="2571" spans="1:4" ht="45">
      <c r="A2571" s="652">
        <v>3421</v>
      </c>
      <c r="B2571" s="653" t="s">
        <v>5790</v>
      </c>
      <c r="C2571" s="652" t="s">
        <v>11599</v>
      </c>
      <c r="D2571" s="654" t="s">
        <v>17033</v>
      </c>
    </row>
    <row r="2572" spans="1:4" ht="30">
      <c r="A2572" s="1169">
        <v>3423</v>
      </c>
      <c r="B2572" s="1170" t="s">
        <v>7005</v>
      </c>
      <c r="C2572" s="1169" t="s">
        <v>11599</v>
      </c>
      <c r="D2572" s="651" t="s">
        <v>17034</v>
      </c>
    </row>
    <row r="2573" spans="1:4" ht="30">
      <c r="A2573" s="652">
        <v>34797</v>
      </c>
      <c r="B2573" s="653" t="s">
        <v>3759</v>
      </c>
      <c r="C2573" s="652" t="s">
        <v>11596</v>
      </c>
      <c r="D2573" s="654" t="s">
        <v>14052</v>
      </c>
    </row>
    <row r="2574" spans="1:4" ht="30">
      <c r="A2574" s="1169">
        <v>624</v>
      </c>
      <c r="B2574" s="1170" t="s">
        <v>3760</v>
      </c>
      <c r="C2574" s="1169" t="s">
        <v>11599</v>
      </c>
      <c r="D2574" s="651" t="s">
        <v>14053</v>
      </c>
    </row>
    <row r="2575" spans="1:4" ht="30">
      <c r="A2575" s="652">
        <v>623</v>
      </c>
      <c r="B2575" s="653" t="s">
        <v>3761</v>
      </c>
      <c r="C2575" s="652" t="s">
        <v>11599</v>
      </c>
      <c r="D2575" s="654" t="s">
        <v>14054</v>
      </c>
    </row>
    <row r="2576" spans="1:4">
      <c r="A2576" s="1169">
        <v>25964</v>
      </c>
      <c r="B2576" s="1170" t="s">
        <v>1275</v>
      </c>
      <c r="C2576" s="1169" t="s">
        <v>11595</v>
      </c>
      <c r="D2576" s="651" t="s">
        <v>12778</v>
      </c>
    </row>
    <row r="2577" spans="1:4">
      <c r="A2577" s="652">
        <v>41077</v>
      </c>
      <c r="B2577" s="653" t="s">
        <v>5122</v>
      </c>
      <c r="C2577" s="652" t="s">
        <v>11605</v>
      </c>
      <c r="D2577" s="654" t="s">
        <v>14055</v>
      </c>
    </row>
    <row r="2578" spans="1:4">
      <c r="A2578" s="1169">
        <v>20159</v>
      </c>
      <c r="B2578" s="1170" t="s">
        <v>4816</v>
      </c>
      <c r="C2578" s="1169" t="s">
        <v>11596</v>
      </c>
      <c r="D2578" s="651" t="s">
        <v>14056</v>
      </c>
    </row>
    <row r="2579" spans="1:4">
      <c r="A2579" s="652">
        <v>37963</v>
      </c>
      <c r="B2579" s="653" t="s">
        <v>4817</v>
      </c>
      <c r="C2579" s="652" t="s">
        <v>11596</v>
      </c>
      <c r="D2579" s="654" t="s">
        <v>12987</v>
      </c>
    </row>
    <row r="2580" spans="1:4">
      <c r="A2580" s="1169">
        <v>37964</v>
      </c>
      <c r="B2580" s="1170" t="s">
        <v>4818</v>
      </c>
      <c r="C2580" s="1169" t="s">
        <v>11596</v>
      </c>
      <c r="D2580" s="651" t="s">
        <v>14057</v>
      </c>
    </row>
    <row r="2581" spans="1:4">
      <c r="A2581" s="652">
        <v>37965</v>
      </c>
      <c r="B2581" s="653" t="s">
        <v>4819</v>
      </c>
      <c r="C2581" s="652" t="s">
        <v>11596</v>
      </c>
      <c r="D2581" s="654" t="s">
        <v>12945</v>
      </c>
    </row>
    <row r="2582" spans="1:4">
      <c r="A2582" s="1169">
        <v>37966</v>
      </c>
      <c r="B2582" s="1170" t="s">
        <v>4820</v>
      </c>
      <c r="C2582" s="1169" t="s">
        <v>11596</v>
      </c>
      <c r="D2582" s="651" t="s">
        <v>12891</v>
      </c>
    </row>
    <row r="2583" spans="1:4">
      <c r="A2583" s="652">
        <v>37967</v>
      </c>
      <c r="B2583" s="653" t="s">
        <v>4821</v>
      </c>
      <c r="C2583" s="652" t="s">
        <v>11596</v>
      </c>
      <c r="D2583" s="654" t="s">
        <v>14058</v>
      </c>
    </row>
    <row r="2584" spans="1:4">
      <c r="A2584" s="1169">
        <v>37968</v>
      </c>
      <c r="B2584" s="1170" t="s">
        <v>4822</v>
      </c>
      <c r="C2584" s="1169" t="s">
        <v>11596</v>
      </c>
      <c r="D2584" s="651" t="s">
        <v>14059</v>
      </c>
    </row>
    <row r="2585" spans="1:4">
      <c r="A2585" s="652">
        <v>37969</v>
      </c>
      <c r="B2585" s="653" t="s">
        <v>4823</v>
      </c>
      <c r="C2585" s="652" t="s">
        <v>11596</v>
      </c>
      <c r="D2585" s="654" t="s">
        <v>14060</v>
      </c>
    </row>
    <row r="2586" spans="1:4">
      <c r="A2586" s="1169">
        <v>37970</v>
      </c>
      <c r="B2586" s="1170" t="s">
        <v>4824</v>
      </c>
      <c r="C2586" s="1169" t="s">
        <v>11596</v>
      </c>
      <c r="D2586" s="651" t="s">
        <v>14061</v>
      </c>
    </row>
    <row r="2587" spans="1:4">
      <c r="A2587" s="652">
        <v>21118</v>
      </c>
      <c r="B2587" s="653" t="s">
        <v>4825</v>
      </c>
      <c r="C2587" s="652" t="s">
        <v>11596</v>
      </c>
      <c r="D2587" s="654" t="s">
        <v>13172</v>
      </c>
    </row>
    <row r="2588" spans="1:4">
      <c r="A2588" s="1169">
        <v>37956</v>
      </c>
      <c r="B2588" s="1170" t="s">
        <v>3762</v>
      </c>
      <c r="C2588" s="1169" t="s">
        <v>11596</v>
      </c>
      <c r="D2588" s="651" t="s">
        <v>14062</v>
      </c>
    </row>
    <row r="2589" spans="1:4">
      <c r="A2589" s="652">
        <v>37957</v>
      </c>
      <c r="B2589" s="653" t="s">
        <v>4826</v>
      </c>
      <c r="C2589" s="652" t="s">
        <v>11596</v>
      </c>
      <c r="D2589" s="654" t="s">
        <v>13203</v>
      </c>
    </row>
    <row r="2590" spans="1:4">
      <c r="A2590" s="1169">
        <v>37958</v>
      </c>
      <c r="B2590" s="1170" t="s">
        <v>4827</v>
      </c>
      <c r="C2590" s="1169" t="s">
        <v>11596</v>
      </c>
      <c r="D2590" s="651" t="s">
        <v>12891</v>
      </c>
    </row>
    <row r="2591" spans="1:4">
      <c r="A2591" s="652">
        <v>37959</v>
      </c>
      <c r="B2591" s="653" t="s">
        <v>4828</v>
      </c>
      <c r="C2591" s="652" t="s">
        <v>11596</v>
      </c>
      <c r="D2591" s="654" t="s">
        <v>14058</v>
      </c>
    </row>
    <row r="2592" spans="1:4">
      <c r="A2592" s="1169">
        <v>37960</v>
      </c>
      <c r="B2592" s="1170" t="s">
        <v>4829</v>
      </c>
      <c r="C2592" s="1169" t="s">
        <v>11596</v>
      </c>
      <c r="D2592" s="651" t="s">
        <v>14063</v>
      </c>
    </row>
    <row r="2593" spans="1:4">
      <c r="A2593" s="652">
        <v>37961</v>
      </c>
      <c r="B2593" s="653" t="s">
        <v>4830</v>
      </c>
      <c r="C2593" s="652" t="s">
        <v>11596</v>
      </c>
      <c r="D2593" s="654" t="s">
        <v>14064</v>
      </c>
    </row>
    <row r="2594" spans="1:4">
      <c r="A2594" s="1169">
        <v>37962</v>
      </c>
      <c r="B2594" s="1170" t="s">
        <v>4831</v>
      </c>
      <c r="C2594" s="1169" t="s">
        <v>11596</v>
      </c>
      <c r="D2594" s="651" t="s">
        <v>14065</v>
      </c>
    </row>
    <row r="2595" spans="1:4">
      <c r="A2595" s="652">
        <v>3533</v>
      </c>
      <c r="B2595" s="653" t="s">
        <v>5123</v>
      </c>
      <c r="C2595" s="652" t="s">
        <v>11596</v>
      </c>
      <c r="D2595" s="654" t="s">
        <v>12644</v>
      </c>
    </row>
    <row r="2596" spans="1:4">
      <c r="A2596" s="1169">
        <v>3538</v>
      </c>
      <c r="B2596" s="1170" t="s">
        <v>5124</v>
      </c>
      <c r="C2596" s="1169" t="s">
        <v>11596</v>
      </c>
      <c r="D2596" s="651" t="s">
        <v>13752</v>
      </c>
    </row>
    <row r="2597" spans="1:4">
      <c r="A2597" s="652">
        <v>3497</v>
      </c>
      <c r="B2597" s="653" t="s">
        <v>5125</v>
      </c>
      <c r="C2597" s="652" t="s">
        <v>11596</v>
      </c>
      <c r="D2597" s="654" t="s">
        <v>15168</v>
      </c>
    </row>
    <row r="2598" spans="1:4">
      <c r="A2598" s="1169">
        <v>3498</v>
      </c>
      <c r="B2598" s="1170" t="s">
        <v>5126</v>
      </c>
      <c r="C2598" s="1169" t="s">
        <v>11596</v>
      </c>
      <c r="D2598" s="651" t="s">
        <v>15324</v>
      </c>
    </row>
    <row r="2599" spans="1:4">
      <c r="A2599" s="652">
        <v>3496</v>
      </c>
      <c r="B2599" s="653" t="s">
        <v>5127</v>
      </c>
      <c r="C2599" s="652" t="s">
        <v>11596</v>
      </c>
      <c r="D2599" s="654" t="s">
        <v>12640</v>
      </c>
    </row>
    <row r="2600" spans="1:4">
      <c r="A2600" s="1169">
        <v>38429</v>
      </c>
      <c r="B2600" s="1170" t="s">
        <v>6813</v>
      </c>
      <c r="C2600" s="1169" t="s">
        <v>11596</v>
      </c>
      <c r="D2600" s="651" t="s">
        <v>14067</v>
      </c>
    </row>
    <row r="2601" spans="1:4">
      <c r="A2601" s="652">
        <v>38431</v>
      </c>
      <c r="B2601" s="653" t="s">
        <v>6814</v>
      </c>
      <c r="C2601" s="652" t="s">
        <v>11596</v>
      </c>
      <c r="D2601" s="654" t="s">
        <v>14068</v>
      </c>
    </row>
    <row r="2602" spans="1:4">
      <c r="A2602" s="1169">
        <v>38430</v>
      </c>
      <c r="B2602" s="1170" t="s">
        <v>3763</v>
      </c>
      <c r="C2602" s="1169" t="s">
        <v>11596</v>
      </c>
      <c r="D2602" s="651" t="s">
        <v>14069</v>
      </c>
    </row>
    <row r="2603" spans="1:4">
      <c r="A2603" s="652">
        <v>38449</v>
      </c>
      <c r="B2603" s="653" t="s">
        <v>4832</v>
      </c>
      <c r="C2603" s="652" t="s">
        <v>11596</v>
      </c>
      <c r="D2603" s="654" t="s">
        <v>14070</v>
      </c>
    </row>
    <row r="2604" spans="1:4">
      <c r="A2604" s="1169">
        <v>36348</v>
      </c>
      <c r="B2604" s="1170" t="s">
        <v>17035</v>
      </c>
      <c r="C2604" s="1169" t="s">
        <v>11596</v>
      </c>
      <c r="D2604" s="651" t="s">
        <v>12757</v>
      </c>
    </row>
    <row r="2605" spans="1:4">
      <c r="A2605" s="652">
        <v>36349</v>
      </c>
      <c r="B2605" s="653" t="s">
        <v>17036</v>
      </c>
      <c r="C2605" s="652" t="s">
        <v>11596</v>
      </c>
      <c r="D2605" s="654" t="s">
        <v>13138</v>
      </c>
    </row>
    <row r="2606" spans="1:4">
      <c r="A2606" s="1169">
        <v>38433</v>
      </c>
      <c r="B2606" s="1170" t="s">
        <v>17037</v>
      </c>
      <c r="C2606" s="1169" t="s">
        <v>11596</v>
      </c>
      <c r="D2606" s="651" t="s">
        <v>14308</v>
      </c>
    </row>
    <row r="2607" spans="1:4">
      <c r="A2607" s="652">
        <v>38440</v>
      </c>
      <c r="B2607" s="653" t="s">
        <v>17038</v>
      </c>
      <c r="C2607" s="652" t="s">
        <v>11596</v>
      </c>
      <c r="D2607" s="654" t="s">
        <v>15630</v>
      </c>
    </row>
    <row r="2608" spans="1:4">
      <c r="A2608" s="1169">
        <v>36359</v>
      </c>
      <c r="B2608" s="1170" t="s">
        <v>17039</v>
      </c>
      <c r="C2608" s="1169" t="s">
        <v>11596</v>
      </c>
      <c r="D2608" s="651" t="s">
        <v>13140</v>
      </c>
    </row>
    <row r="2609" spans="1:4">
      <c r="A2609" s="652">
        <v>36360</v>
      </c>
      <c r="B2609" s="653" t="s">
        <v>17040</v>
      </c>
      <c r="C2609" s="652" t="s">
        <v>11596</v>
      </c>
      <c r="D2609" s="654" t="s">
        <v>14077</v>
      </c>
    </row>
    <row r="2610" spans="1:4">
      <c r="A2610" s="1169">
        <v>38434</v>
      </c>
      <c r="B2610" s="1170" t="s">
        <v>17041</v>
      </c>
      <c r="C2610" s="1169" t="s">
        <v>11596</v>
      </c>
      <c r="D2610" s="651" t="s">
        <v>12864</v>
      </c>
    </row>
    <row r="2611" spans="1:4">
      <c r="A2611" s="652">
        <v>38435</v>
      </c>
      <c r="B2611" s="653" t="s">
        <v>17042</v>
      </c>
      <c r="C2611" s="652" t="s">
        <v>11596</v>
      </c>
      <c r="D2611" s="654" t="s">
        <v>12615</v>
      </c>
    </row>
    <row r="2612" spans="1:4">
      <c r="A2612" s="1169">
        <v>38436</v>
      </c>
      <c r="B2612" s="1170" t="s">
        <v>17043</v>
      </c>
      <c r="C2612" s="1169" t="s">
        <v>11596</v>
      </c>
      <c r="D2612" s="651" t="s">
        <v>15581</v>
      </c>
    </row>
    <row r="2613" spans="1:4">
      <c r="A2613" s="652">
        <v>38437</v>
      </c>
      <c r="B2613" s="653" t="s">
        <v>17044</v>
      </c>
      <c r="C2613" s="652" t="s">
        <v>11596</v>
      </c>
      <c r="D2613" s="654" t="s">
        <v>12610</v>
      </c>
    </row>
    <row r="2614" spans="1:4">
      <c r="A2614" s="1169">
        <v>38438</v>
      </c>
      <c r="B2614" s="1170" t="s">
        <v>17045</v>
      </c>
      <c r="C2614" s="1169" t="s">
        <v>11596</v>
      </c>
      <c r="D2614" s="651" t="s">
        <v>15870</v>
      </c>
    </row>
    <row r="2615" spans="1:4">
      <c r="A2615" s="652">
        <v>38439</v>
      </c>
      <c r="B2615" s="653" t="s">
        <v>17046</v>
      </c>
      <c r="C2615" s="652" t="s">
        <v>11596</v>
      </c>
      <c r="D2615" s="654" t="s">
        <v>16105</v>
      </c>
    </row>
    <row r="2616" spans="1:4">
      <c r="A2616" s="1169">
        <v>10836</v>
      </c>
      <c r="B2616" s="1170" t="s">
        <v>5128</v>
      </c>
      <c r="C2616" s="1169" t="s">
        <v>11596</v>
      </c>
      <c r="D2616" s="651" t="s">
        <v>13682</v>
      </c>
    </row>
    <row r="2617" spans="1:4">
      <c r="A2617" s="652">
        <v>20128</v>
      </c>
      <c r="B2617" s="653" t="s">
        <v>5129</v>
      </c>
      <c r="C2617" s="652" t="s">
        <v>11596</v>
      </c>
      <c r="D2617" s="654" t="s">
        <v>13216</v>
      </c>
    </row>
    <row r="2618" spans="1:4">
      <c r="A2618" s="1169">
        <v>20131</v>
      </c>
      <c r="B2618" s="1170" t="s">
        <v>5130</v>
      </c>
      <c r="C2618" s="1169" t="s">
        <v>11596</v>
      </c>
      <c r="D2618" s="651" t="s">
        <v>17047</v>
      </c>
    </row>
    <row r="2619" spans="1:4">
      <c r="A2619" s="652">
        <v>3521</v>
      </c>
      <c r="B2619" s="653" t="s">
        <v>5131</v>
      </c>
      <c r="C2619" s="652" t="s">
        <v>11596</v>
      </c>
      <c r="D2619" s="654" t="s">
        <v>16075</v>
      </c>
    </row>
    <row r="2620" spans="1:4">
      <c r="A2620" s="1169">
        <v>3531</v>
      </c>
      <c r="B2620" s="1170" t="s">
        <v>5132</v>
      </c>
      <c r="C2620" s="1169" t="s">
        <v>11596</v>
      </c>
      <c r="D2620" s="651" t="s">
        <v>13132</v>
      </c>
    </row>
    <row r="2621" spans="1:4">
      <c r="A2621" s="652">
        <v>3522</v>
      </c>
      <c r="B2621" s="653" t="s">
        <v>5133</v>
      </c>
      <c r="C2621" s="652" t="s">
        <v>11596</v>
      </c>
      <c r="D2621" s="654" t="s">
        <v>13895</v>
      </c>
    </row>
    <row r="2622" spans="1:4">
      <c r="A2622" s="1169">
        <v>3527</v>
      </c>
      <c r="B2622" s="1170" t="s">
        <v>5134</v>
      </c>
      <c r="C2622" s="1169" t="s">
        <v>11596</v>
      </c>
      <c r="D2622" s="651" t="s">
        <v>14919</v>
      </c>
    </row>
    <row r="2623" spans="1:4">
      <c r="A2623" s="652">
        <v>10835</v>
      </c>
      <c r="B2623" s="653" t="s">
        <v>5135</v>
      </c>
      <c r="C2623" s="652" t="s">
        <v>11596</v>
      </c>
      <c r="D2623" s="654" t="s">
        <v>12862</v>
      </c>
    </row>
    <row r="2624" spans="1:4">
      <c r="A2624" s="1169">
        <v>3475</v>
      </c>
      <c r="B2624" s="1170" t="s">
        <v>5136</v>
      </c>
      <c r="C2624" s="1169" t="s">
        <v>11596</v>
      </c>
      <c r="D2624" s="651" t="s">
        <v>12859</v>
      </c>
    </row>
    <row r="2625" spans="1:4">
      <c r="A2625" s="652">
        <v>3485</v>
      </c>
      <c r="B2625" s="653" t="s">
        <v>5137</v>
      </c>
      <c r="C2625" s="652" t="s">
        <v>11596</v>
      </c>
      <c r="D2625" s="654" t="s">
        <v>13537</v>
      </c>
    </row>
    <row r="2626" spans="1:4">
      <c r="A2626" s="1169">
        <v>3534</v>
      </c>
      <c r="B2626" s="1170" t="s">
        <v>5138</v>
      </c>
      <c r="C2626" s="1169" t="s">
        <v>11596</v>
      </c>
      <c r="D2626" s="651" t="s">
        <v>17048</v>
      </c>
    </row>
    <row r="2627" spans="1:4">
      <c r="A2627" s="652">
        <v>3543</v>
      </c>
      <c r="B2627" s="653" t="s">
        <v>5139</v>
      </c>
      <c r="C2627" s="652" t="s">
        <v>11596</v>
      </c>
      <c r="D2627" s="654" t="s">
        <v>16144</v>
      </c>
    </row>
    <row r="2628" spans="1:4">
      <c r="A2628" s="1169">
        <v>3482</v>
      </c>
      <c r="B2628" s="1170" t="s">
        <v>5140</v>
      </c>
      <c r="C2628" s="1169" t="s">
        <v>11596</v>
      </c>
      <c r="D2628" s="651" t="s">
        <v>15445</v>
      </c>
    </row>
    <row r="2629" spans="1:4">
      <c r="A2629" s="652">
        <v>3505</v>
      </c>
      <c r="B2629" s="653" t="s">
        <v>5141</v>
      </c>
      <c r="C2629" s="652" t="s">
        <v>11596</v>
      </c>
      <c r="D2629" s="654" t="s">
        <v>12608</v>
      </c>
    </row>
    <row r="2630" spans="1:4">
      <c r="A2630" s="1169">
        <v>3516</v>
      </c>
      <c r="B2630" s="1170" t="s">
        <v>5142</v>
      </c>
      <c r="C2630" s="1169" t="s">
        <v>11596</v>
      </c>
      <c r="D2630" s="651" t="s">
        <v>15737</v>
      </c>
    </row>
    <row r="2631" spans="1:4">
      <c r="A2631" s="652">
        <v>3517</v>
      </c>
      <c r="B2631" s="653" t="s">
        <v>5143</v>
      </c>
      <c r="C2631" s="652" t="s">
        <v>11596</v>
      </c>
      <c r="D2631" s="654" t="s">
        <v>13418</v>
      </c>
    </row>
    <row r="2632" spans="1:4">
      <c r="A2632" s="1169">
        <v>3515</v>
      </c>
      <c r="B2632" s="1170" t="s">
        <v>5144</v>
      </c>
      <c r="C2632" s="1169" t="s">
        <v>11596</v>
      </c>
      <c r="D2632" s="651" t="s">
        <v>15894</v>
      </c>
    </row>
    <row r="2633" spans="1:4">
      <c r="A2633" s="652">
        <v>20147</v>
      </c>
      <c r="B2633" s="653" t="s">
        <v>5145</v>
      </c>
      <c r="C2633" s="652" t="s">
        <v>11596</v>
      </c>
      <c r="D2633" s="654" t="s">
        <v>15508</v>
      </c>
    </row>
    <row r="2634" spans="1:4">
      <c r="A2634" s="1169">
        <v>3524</v>
      </c>
      <c r="B2634" s="1170" t="s">
        <v>5146</v>
      </c>
      <c r="C2634" s="1169" t="s">
        <v>11596</v>
      </c>
      <c r="D2634" s="651" t="s">
        <v>17049</v>
      </c>
    </row>
    <row r="2635" spans="1:4">
      <c r="A2635" s="652">
        <v>3532</v>
      </c>
      <c r="B2635" s="653" t="s">
        <v>5147</v>
      </c>
      <c r="C2635" s="652" t="s">
        <v>11596</v>
      </c>
      <c r="D2635" s="654" t="s">
        <v>16146</v>
      </c>
    </row>
    <row r="2636" spans="1:4">
      <c r="A2636" s="1169">
        <v>3528</v>
      </c>
      <c r="B2636" s="1170" t="s">
        <v>5148</v>
      </c>
      <c r="C2636" s="1169" t="s">
        <v>11596</v>
      </c>
      <c r="D2636" s="651" t="s">
        <v>17050</v>
      </c>
    </row>
    <row r="2637" spans="1:4">
      <c r="A2637" s="652">
        <v>37952</v>
      </c>
      <c r="B2637" s="653" t="s">
        <v>5149</v>
      </c>
      <c r="C2637" s="652" t="s">
        <v>11596</v>
      </c>
      <c r="D2637" s="654" t="s">
        <v>15976</v>
      </c>
    </row>
    <row r="2638" spans="1:4">
      <c r="A2638" s="1169">
        <v>37951</v>
      </c>
      <c r="B2638" s="1170" t="s">
        <v>5150</v>
      </c>
      <c r="C2638" s="1169" t="s">
        <v>11596</v>
      </c>
      <c r="D2638" s="651" t="s">
        <v>12485</v>
      </c>
    </row>
    <row r="2639" spans="1:4">
      <c r="A2639" s="652">
        <v>3518</v>
      </c>
      <c r="B2639" s="653" t="s">
        <v>5151</v>
      </c>
      <c r="C2639" s="652" t="s">
        <v>11596</v>
      </c>
      <c r="D2639" s="654" t="s">
        <v>14530</v>
      </c>
    </row>
    <row r="2640" spans="1:4">
      <c r="A2640" s="1169">
        <v>3519</v>
      </c>
      <c r="B2640" s="1170" t="s">
        <v>5152</v>
      </c>
      <c r="C2640" s="1169" t="s">
        <v>11596</v>
      </c>
      <c r="D2640" s="651" t="s">
        <v>17051</v>
      </c>
    </row>
    <row r="2641" spans="1:4">
      <c r="A2641" s="652">
        <v>3520</v>
      </c>
      <c r="B2641" s="653" t="s">
        <v>5153</v>
      </c>
      <c r="C2641" s="652" t="s">
        <v>11596</v>
      </c>
      <c r="D2641" s="654" t="s">
        <v>12923</v>
      </c>
    </row>
    <row r="2642" spans="1:4">
      <c r="A2642" s="1169">
        <v>37950</v>
      </c>
      <c r="B2642" s="1170" t="s">
        <v>5154</v>
      </c>
      <c r="C2642" s="1169" t="s">
        <v>11596</v>
      </c>
      <c r="D2642" s="651" t="s">
        <v>16262</v>
      </c>
    </row>
    <row r="2643" spans="1:4">
      <c r="A2643" s="652">
        <v>37949</v>
      </c>
      <c r="B2643" s="653" t="s">
        <v>5155</v>
      </c>
      <c r="C2643" s="652" t="s">
        <v>11596</v>
      </c>
      <c r="D2643" s="654" t="s">
        <v>14105</v>
      </c>
    </row>
    <row r="2644" spans="1:4">
      <c r="A2644" s="1169">
        <v>3526</v>
      </c>
      <c r="B2644" s="1170" t="s">
        <v>5156</v>
      </c>
      <c r="C2644" s="1169" t="s">
        <v>11596</v>
      </c>
      <c r="D2644" s="651" t="s">
        <v>14411</v>
      </c>
    </row>
    <row r="2645" spans="1:4">
      <c r="A2645" s="652">
        <v>3509</v>
      </c>
      <c r="B2645" s="653" t="s">
        <v>5157</v>
      </c>
      <c r="C2645" s="652" t="s">
        <v>11596</v>
      </c>
      <c r="D2645" s="654" t="s">
        <v>15040</v>
      </c>
    </row>
    <row r="2646" spans="1:4">
      <c r="A2646" s="1169">
        <v>3530</v>
      </c>
      <c r="B2646" s="1170" t="s">
        <v>5158</v>
      </c>
      <c r="C2646" s="1169" t="s">
        <v>11596</v>
      </c>
      <c r="D2646" s="651" t="s">
        <v>17052</v>
      </c>
    </row>
    <row r="2647" spans="1:4">
      <c r="A2647" s="652">
        <v>3542</v>
      </c>
      <c r="B2647" s="653" t="s">
        <v>5159</v>
      </c>
      <c r="C2647" s="652" t="s">
        <v>11596</v>
      </c>
      <c r="D2647" s="654" t="s">
        <v>15494</v>
      </c>
    </row>
    <row r="2648" spans="1:4">
      <c r="A2648" s="1169">
        <v>3529</v>
      </c>
      <c r="B2648" s="1170" t="s">
        <v>5160</v>
      </c>
      <c r="C2648" s="1169" t="s">
        <v>11596</v>
      </c>
      <c r="D2648" s="651" t="s">
        <v>14270</v>
      </c>
    </row>
    <row r="2649" spans="1:4">
      <c r="A2649" s="652">
        <v>3536</v>
      </c>
      <c r="B2649" s="653" t="s">
        <v>5161</v>
      </c>
      <c r="C2649" s="652" t="s">
        <v>11596</v>
      </c>
      <c r="D2649" s="654" t="s">
        <v>13025</v>
      </c>
    </row>
    <row r="2650" spans="1:4">
      <c r="A2650" s="1169">
        <v>3535</v>
      </c>
      <c r="B2650" s="1170" t="s">
        <v>5162</v>
      </c>
      <c r="C2650" s="1169" t="s">
        <v>11596</v>
      </c>
      <c r="D2650" s="651" t="s">
        <v>12765</v>
      </c>
    </row>
    <row r="2651" spans="1:4">
      <c r="A2651" s="652">
        <v>3540</v>
      </c>
      <c r="B2651" s="653" t="s">
        <v>5163</v>
      </c>
      <c r="C2651" s="652" t="s">
        <v>11596</v>
      </c>
      <c r="D2651" s="654" t="s">
        <v>12981</v>
      </c>
    </row>
    <row r="2652" spans="1:4">
      <c r="A2652" s="1169">
        <v>3539</v>
      </c>
      <c r="B2652" s="1170" t="s">
        <v>5164</v>
      </c>
      <c r="C2652" s="1169" t="s">
        <v>11596</v>
      </c>
      <c r="D2652" s="651" t="s">
        <v>16959</v>
      </c>
    </row>
    <row r="2653" spans="1:4">
      <c r="A2653" s="652">
        <v>3513</v>
      </c>
      <c r="B2653" s="653" t="s">
        <v>5165</v>
      </c>
      <c r="C2653" s="652" t="s">
        <v>11596</v>
      </c>
      <c r="D2653" s="654" t="s">
        <v>15387</v>
      </c>
    </row>
    <row r="2654" spans="1:4">
      <c r="A2654" s="1169">
        <v>3492</v>
      </c>
      <c r="B2654" s="1170" t="s">
        <v>3764</v>
      </c>
      <c r="C2654" s="1169" t="s">
        <v>11596</v>
      </c>
      <c r="D2654" s="651" t="s">
        <v>13213</v>
      </c>
    </row>
    <row r="2655" spans="1:4">
      <c r="A2655" s="652">
        <v>3491</v>
      </c>
      <c r="B2655" s="653" t="s">
        <v>3765</v>
      </c>
      <c r="C2655" s="652" t="s">
        <v>11596</v>
      </c>
      <c r="D2655" s="654" t="s">
        <v>13592</v>
      </c>
    </row>
    <row r="2656" spans="1:4">
      <c r="A2656" s="1169">
        <v>3493</v>
      </c>
      <c r="B2656" s="1170" t="s">
        <v>1276</v>
      </c>
      <c r="C2656" s="1169" t="s">
        <v>11596</v>
      </c>
      <c r="D2656" s="651" t="s">
        <v>12891</v>
      </c>
    </row>
    <row r="2657" spans="1:4">
      <c r="A2657" s="652">
        <v>12628</v>
      </c>
      <c r="B2657" s="653" t="s">
        <v>1277</v>
      </c>
      <c r="C2657" s="652" t="s">
        <v>11596</v>
      </c>
      <c r="D2657" s="654" t="s">
        <v>17053</v>
      </c>
    </row>
    <row r="2658" spans="1:4">
      <c r="A2658" s="1169">
        <v>12629</v>
      </c>
      <c r="B2658" s="1170" t="s">
        <v>1278</v>
      </c>
      <c r="C2658" s="1169" t="s">
        <v>11596</v>
      </c>
      <c r="D2658" s="651" t="s">
        <v>15114</v>
      </c>
    </row>
    <row r="2659" spans="1:4">
      <c r="A2659" s="652">
        <v>3481</v>
      </c>
      <c r="B2659" s="653" t="s">
        <v>3766</v>
      </c>
      <c r="C2659" s="652" t="s">
        <v>11596</v>
      </c>
      <c r="D2659" s="654" t="s">
        <v>17054</v>
      </c>
    </row>
    <row r="2660" spans="1:4">
      <c r="A2660" s="1169">
        <v>3510</v>
      </c>
      <c r="B2660" s="1170" t="s">
        <v>1279</v>
      </c>
      <c r="C2660" s="1169" t="s">
        <v>11596</v>
      </c>
      <c r="D2660" s="651" t="s">
        <v>13563</v>
      </c>
    </row>
    <row r="2661" spans="1:4">
      <c r="A2661" s="652">
        <v>3508</v>
      </c>
      <c r="B2661" s="653" t="s">
        <v>1280</v>
      </c>
      <c r="C2661" s="652" t="s">
        <v>11596</v>
      </c>
      <c r="D2661" s="654" t="s">
        <v>16273</v>
      </c>
    </row>
    <row r="2662" spans="1:4">
      <c r="A2662" s="1169">
        <v>38939</v>
      </c>
      <c r="B2662" s="1170" t="s">
        <v>17055</v>
      </c>
      <c r="C2662" s="1169" t="s">
        <v>11596</v>
      </c>
      <c r="D2662" s="651" t="s">
        <v>13203</v>
      </c>
    </row>
    <row r="2663" spans="1:4">
      <c r="A2663" s="652">
        <v>38940</v>
      </c>
      <c r="B2663" s="653" t="s">
        <v>17056</v>
      </c>
      <c r="C2663" s="652" t="s">
        <v>11596</v>
      </c>
      <c r="D2663" s="654" t="s">
        <v>15733</v>
      </c>
    </row>
    <row r="2664" spans="1:4">
      <c r="A2664" s="1169">
        <v>38941</v>
      </c>
      <c r="B2664" s="1170" t="s">
        <v>17057</v>
      </c>
      <c r="C2664" s="1169" t="s">
        <v>11596</v>
      </c>
      <c r="D2664" s="651" t="s">
        <v>13530</v>
      </c>
    </row>
    <row r="2665" spans="1:4">
      <c r="A2665" s="652">
        <v>38942</v>
      </c>
      <c r="B2665" s="653" t="s">
        <v>17058</v>
      </c>
      <c r="C2665" s="652" t="s">
        <v>11596</v>
      </c>
      <c r="D2665" s="654" t="s">
        <v>13223</v>
      </c>
    </row>
    <row r="2666" spans="1:4">
      <c r="A2666" s="1169">
        <v>38987</v>
      </c>
      <c r="B2666" s="1170" t="s">
        <v>17059</v>
      </c>
      <c r="C2666" s="1169" t="s">
        <v>11596</v>
      </c>
      <c r="D2666" s="651" t="s">
        <v>15094</v>
      </c>
    </row>
    <row r="2667" spans="1:4">
      <c r="A2667" s="652">
        <v>38988</v>
      </c>
      <c r="B2667" s="653" t="s">
        <v>17060</v>
      </c>
      <c r="C2667" s="652" t="s">
        <v>11596</v>
      </c>
      <c r="D2667" s="654" t="s">
        <v>12953</v>
      </c>
    </row>
    <row r="2668" spans="1:4">
      <c r="A2668" s="1169">
        <v>38989</v>
      </c>
      <c r="B2668" s="1170" t="s">
        <v>17061</v>
      </c>
      <c r="C2668" s="1169" t="s">
        <v>11596</v>
      </c>
      <c r="D2668" s="651" t="s">
        <v>17062</v>
      </c>
    </row>
    <row r="2669" spans="1:4">
      <c r="A2669" s="652">
        <v>38990</v>
      </c>
      <c r="B2669" s="653" t="s">
        <v>17063</v>
      </c>
      <c r="C2669" s="652" t="s">
        <v>11596</v>
      </c>
      <c r="D2669" s="654" t="s">
        <v>13532</v>
      </c>
    </row>
    <row r="2670" spans="1:4">
      <c r="A2670" s="1169">
        <v>38991</v>
      </c>
      <c r="B2670" s="1170" t="s">
        <v>17064</v>
      </c>
      <c r="C2670" s="1169" t="s">
        <v>11596</v>
      </c>
      <c r="D2670" s="651" t="s">
        <v>17065</v>
      </c>
    </row>
    <row r="2671" spans="1:4">
      <c r="A2671" s="652">
        <v>38913</v>
      </c>
      <c r="B2671" s="653" t="s">
        <v>17066</v>
      </c>
      <c r="C2671" s="652" t="s">
        <v>11596</v>
      </c>
      <c r="D2671" s="654" t="s">
        <v>14609</v>
      </c>
    </row>
    <row r="2672" spans="1:4">
      <c r="A2672" s="1169">
        <v>38914</v>
      </c>
      <c r="B2672" s="1170" t="s">
        <v>17067</v>
      </c>
      <c r="C2672" s="1169" t="s">
        <v>11596</v>
      </c>
      <c r="D2672" s="651" t="s">
        <v>15958</v>
      </c>
    </row>
    <row r="2673" spans="1:4">
      <c r="A2673" s="652">
        <v>38915</v>
      </c>
      <c r="B2673" s="653" t="s">
        <v>17068</v>
      </c>
      <c r="C2673" s="652" t="s">
        <v>11596</v>
      </c>
      <c r="D2673" s="654" t="s">
        <v>13569</v>
      </c>
    </row>
    <row r="2674" spans="1:4">
      <c r="A2674" s="1169">
        <v>38916</v>
      </c>
      <c r="B2674" s="1170" t="s">
        <v>17069</v>
      </c>
      <c r="C2674" s="1169" t="s">
        <v>11596</v>
      </c>
      <c r="D2674" s="651" t="s">
        <v>15548</v>
      </c>
    </row>
    <row r="2675" spans="1:4">
      <c r="A2675" s="652">
        <v>39300</v>
      </c>
      <c r="B2675" s="653" t="s">
        <v>17070</v>
      </c>
      <c r="C2675" s="652" t="s">
        <v>11596</v>
      </c>
      <c r="D2675" s="654" t="s">
        <v>13406</v>
      </c>
    </row>
    <row r="2676" spans="1:4">
      <c r="A2676" s="1169">
        <v>39301</v>
      </c>
      <c r="B2676" s="1170" t="s">
        <v>17071</v>
      </c>
      <c r="C2676" s="1169" t="s">
        <v>11596</v>
      </c>
      <c r="D2676" s="651" t="s">
        <v>15095</v>
      </c>
    </row>
    <row r="2677" spans="1:4">
      <c r="A2677" s="652">
        <v>39302</v>
      </c>
      <c r="B2677" s="653" t="s">
        <v>17072</v>
      </c>
      <c r="C2677" s="652" t="s">
        <v>11596</v>
      </c>
      <c r="D2677" s="654" t="s">
        <v>14491</v>
      </c>
    </row>
    <row r="2678" spans="1:4">
      <c r="A2678" s="1169">
        <v>39303</v>
      </c>
      <c r="B2678" s="1170" t="s">
        <v>17073</v>
      </c>
      <c r="C2678" s="1169" t="s">
        <v>11596</v>
      </c>
      <c r="D2678" s="651" t="s">
        <v>17074</v>
      </c>
    </row>
    <row r="2679" spans="1:4">
      <c r="A2679" s="652">
        <v>38923</v>
      </c>
      <c r="B2679" s="653" t="s">
        <v>17075</v>
      </c>
      <c r="C2679" s="652" t="s">
        <v>11596</v>
      </c>
      <c r="D2679" s="654" t="s">
        <v>15992</v>
      </c>
    </row>
    <row r="2680" spans="1:4">
      <c r="A2680" s="1169">
        <v>38925</v>
      </c>
      <c r="B2680" s="1170" t="s">
        <v>17076</v>
      </c>
      <c r="C2680" s="1169" t="s">
        <v>11596</v>
      </c>
      <c r="D2680" s="651" t="s">
        <v>15788</v>
      </c>
    </row>
    <row r="2681" spans="1:4">
      <c r="A2681" s="652">
        <v>38926</v>
      </c>
      <c r="B2681" s="653" t="s">
        <v>17077</v>
      </c>
      <c r="C2681" s="652" t="s">
        <v>11596</v>
      </c>
      <c r="D2681" s="654" t="s">
        <v>15758</v>
      </c>
    </row>
    <row r="2682" spans="1:4">
      <c r="A2682" s="1169">
        <v>38927</v>
      </c>
      <c r="B2682" s="1170" t="s">
        <v>17078</v>
      </c>
      <c r="C2682" s="1169" t="s">
        <v>11596</v>
      </c>
      <c r="D2682" s="651" t="s">
        <v>12602</v>
      </c>
    </row>
    <row r="2683" spans="1:4">
      <c r="A2683" s="652">
        <v>39304</v>
      </c>
      <c r="B2683" s="653" t="s">
        <v>17079</v>
      </c>
      <c r="C2683" s="652" t="s">
        <v>11596</v>
      </c>
      <c r="D2683" s="654" t="s">
        <v>13915</v>
      </c>
    </row>
    <row r="2684" spans="1:4">
      <c r="A2684" s="1169">
        <v>38924</v>
      </c>
      <c r="B2684" s="1170" t="s">
        <v>17080</v>
      </c>
      <c r="C2684" s="1169" t="s">
        <v>11596</v>
      </c>
      <c r="D2684" s="651" t="s">
        <v>12710</v>
      </c>
    </row>
    <row r="2685" spans="1:4">
      <c r="A2685" s="652">
        <v>39305</v>
      </c>
      <c r="B2685" s="653" t="s">
        <v>17081</v>
      </c>
      <c r="C2685" s="652" t="s">
        <v>11596</v>
      </c>
      <c r="D2685" s="654" t="s">
        <v>14792</v>
      </c>
    </row>
    <row r="2686" spans="1:4">
      <c r="A2686" s="1169">
        <v>39306</v>
      </c>
      <c r="B2686" s="1170" t="s">
        <v>17082</v>
      </c>
      <c r="C2686" s="1169" t="s">
        <v>11596</v>
      </c>
      <c r="D2686" s="651" t="s">
        <v>14850</v>
      </c>
    </row>
    <row r="2687" spans="1:4">
      <c r="A2687" s="652">
        <v>38928</v>
      </c>
      <c r="B2687" s="653" t="s">
        <v>17083</v>
      </c>
      <c r="C2687" s="652" t="s">
        <v>11596</v>
      </c>
      <c r="D2687" s="654" t="s">
        <v>12718</v>
      </c>
    </row>
    <row r="2688" spans="1:4">
      <c r="A2688" s="1169">
        <v>38929</v>
      </c>
      <c r="B2688" s="1170" t="s">
        <v>17084</v>
      </c>
      <c r="C2688" s="1169" t="s">
        <v>11596</v>
      </c>
      <c r="D2688" s="651" t="s">
        <v>16906</v>
      </c>
    </row>
    <row r="2689" spans="1:4">
      <c r="A2689" s="652">
        <v>39307</v>
      </c>
      <c r="B2689" s="653" t="s">
        <v>17085</v>
      </c>
      <c r="C2689" s="652" t="s">
        <v>11596</v>
      </c>
      <c r="D2689" s="654" t="s">
        <v>15928</v>
      </c>
    </row>
    <row r="2690" spans="1:4">
      <c r="A2690" s="1169">
        <v>38930</v>
      </c>
      <c r="B2690" s="1170" t="s">
        <v>17086</v>
      </c>
      <c r="C2690" s="1169" t="s">
        <v>11596</v>
      </c>
      <c r="D2690" s="651" t="s">
        <v>17087</v>
      </c>
    </row>
    <row r="2691" spans="1:4">
      <c r="A2691" s="652">
        <v>38931</v>
      </c>
      <c r="B2691" s="653" t="s">
        <v>17088</v>
      </c>
      <c r="C2691" s="652" t="s">
        <v>11596</v>
      </c>
      <c r="D2691" s="654" t="s">
        <v>13058</v>
      </c>
    </row>
    <row r="2692" spans="1:4">
      <c r="A2692" s="1169">
        <v>38932</v>
      </c>
      <c r="B2692" s="1170" t="s">
        <v>17089</v>
      </c>
      <c r="C2692" s="1169" t="s">
        <v>11596</v>
      </c>
      <c r="D2692" s="651" t="s">
        <v>15159</v>
      </c>
    </row>
    <row r="2693" spans="1:4">
      <c r="A2693" s="652">
        <v>38934</v>
      </c>
      <c r="B2693" s="653" t="s">
        <v>17090</v>
      </c>
      <c r="C2693" s="652" t="s">
        <v>11596</v>
      </c>
      <c r="D2693" s="654" t="s">
        <v>16807</v>
      </c>
    </row>
    <row r="2694" spans="1:4">
      <c r="A2694" s="1169">
        <v>38935</v>
      </c>
      <c r="B2694" s="1170" t="s">
        <v>17091</v>
      </c>
      <c r="C2694" s="1169" t="s">
        <v>11596</v>
      </c>
      <c r="D2694" s="651" t="s">
        <v>15377</v>
      </c>
    </row>
    <row r="2695" spans="1:4">
      <c r="A2695" s="652">
        <v>38936</v>
      </c>
      <c r="B2695" s="653" t="s">
        <v>17092</v>
      </c>
      <c r="C2695" s="652" t="s">
        <v>11596</v>
      </c>
      <c r="D2695" s="654" t="s">
        <v>16720</v>
      </c>
    </row>
    <row r="2696" spans="1:4">
      <c r="A2696" s="1169">
        <v>38937</v>
      </c>
      <c r="B2696" s="1170" t="s">
        <v>17093</v>
      </c>
      <c r="C2696" s="1169" t="s">
        <v>11596</v>
      </c>
      <c r="D2696" s="651" t="s">
        <v>13244</v>
      </c>
    </row>
    <row r="2697" spans="1:4">
      <c r="A2697" s="652">
        <v>38938</v>
      </c>
      <c r="B2697" s="653" t="s">
        <v>17094</v>
      </c>
      <c r="C2697" s="652" t="s">
        <v>11596</v>
      </c>
      <c r="D2697" s="654" t="s">
        <v>15732</v>
      </c>
    </row>
    <row r="2698" spans="1:4">
      <c r="A2698" s="1169">
        <v>3489</v>
      </c>
      <c r="B2698" s="1170" t="s">
        <v>5166</v>
      </c>
      <c r="C2698" s="1169" t="s">
        <v>11596</v>
      </c>
      <c r="D2698" s="651" t="s">
        <v>13459</v>
      </c>
    </row>
    <row r="2699" spans="1:4">
      <c r="A2699" s="652">
        <v>20151</v>
      </c>
      <c r="B2699" s="653" t="s">
        <v>4833</v>
      </c>
      <c r="C2699" s="652" t="s">
        <v>11596</v>
      </c>
      <c r="D2699" s="654" t="s">
        <v>13621</v>
      </c>
    </row>
    <row r="2700" spans="1:4">
      <c r="A2700" s="1169">
        <v>20152</v>
      </c>
      <c r="B2700" s="1170" t="s">
        <v>4834</v>
      </c>
      <c r="C2700" s="1169" t="s">
        <v>11596</v>
      </c>
      <c r="D2700" s="651" t="s">
        <v>14086</v>
      </c>
    </row>
    <row r="2701" spans="1:4">
      <c r="A2701" s="652">
        <v>20148</v>
      </c>
      <c r="B2701" s="653" t="s">
        <v>4835</v>
      </c>
      <c r="C2701" s="652" t="s">
        <v>11596</v>
      </c>
      <c r="D2701" s="654" t="s">
        <v>14087</v>
      </c>
    </row>
    <row r="2702" spans="1:4">
      <c r="A2702" s="1169">
        <v>20149</v>
      </c>
      <c r="B2702" s="1170" t="s">
        <v>4836</v>
      </c>
      <c r="C2702" s="1169" t="s">
        <v>11596</v>
      </c>
      <c r="D2702" s="651" t="s">
        <v>12826</v>
      </c>
    </row>
    <row r="2703" spans="1:4">
      <c r="A2703" s="652">
        <v>20150</v>
      </c>
      <c r="B2703" s="653" t="s">
        <v>4837</v>
      </c>
      <c r="C2703" s="652" t="s">
        <v>11596</v>
      </c>
      <c r="D2703" s="654" t="s">
        <v>13584</v>
      </c>
    </row>
    <row r="2704" spans="1:4">
      <c r="A2704" s="1169">
        <v>20157</v>
      </c>
      <c r="B2704" s="1170" t="s">
        <v>4838</v>
      </c>
      <c r="C2704" s="1169" t="s">
        <v>11596</v>
      </c>
      <c r="D2704" s="651" t="s">
        <v>14088</v>
      </c>
    </row>
    <row r="2705" spans="1:4">
      <c r="A2705" s="652">
        <v>20158</v>
      </c>
      <c r="B2705" s="653" t="s">
        <v>4839</v>
      </c>
      <c r="C2705" s="652" t="s">
        <v>11596</v>
      </c>
      <c r="D2705" s="654" t="s">
        <v>14089</v>
      </c>
    </row>
    <row r="2706" spans="1:4">
      <c r="A2706" s="1169">
        <v>20154</v>
      </c>
      <c r="B2706" s="1170" t="s">
        <v>4840</v>
      </c>
      <c r="C2706" s="1169" t="s">
        <v>11596</v>
      </c>
      <c r="D2706" s="651" t="s">
        <v>12657</v>
      </c>
    </row>
    <row r="2707" spans="1:4">
      <c r="A2707" s="652">
        <v>20155</v>
      </c>
      <c r="B2707" s="653" t="s">
        <v>4841</v>
      </c>
      <c r="C2707" s="652" t="s">
        <v>11596</v>
      </c>
      <c r="D2707" s="654" t="s">
        <v>12651</v>
      </c>
    </row>
    <row r="2708" spans="1:4">
      <c r="A2708" s="1169">
        <v>20156</v>
      </c>
      <c r="B2708" s="1170" t="s">
        <v>4842</v>
      </c>
      <c r="C2708" s="1169" t="s">
        <v>11596</v>
      </c>
      <c r="D2708" s="651" t="s">
        <v>14090</v>
      </c>
    </row>
    <row r="2709" spans="1:4">
      <c r="A2709" s="652">
        <v>3512</v>
      </c>
      <c r="B2709" s="653" t="s">
        <v>5167</v>
      </c>
      <c r="C2709" s="652" t="s">
        <v>11596</v>
      </c>
      <c r="D2709" s="654" t="s">
        <v>17095</v>
      </c>
    </row>
    <row r="2710" spans="1:4">
      <c r="A2710" s="1169">
        <v>3499</v>
      </c>
      <c r="B2710" s="1170" t="s">
        <v>5168</v>
      </c>
      <c r="C2710" s="1169" t="s">
        <v>11596</v>
      </c>
      <c r="D2710" s="651" t="s">
        <v>12911</v>
      </c>
    </row>
    <row r="2711" spans="1:4">
      <c r="A2711" s="652">
        <v>3500</v>
      </c>
      <c r="B2711" s="653" t="s">
        <v>5169</v>
      </c>
      <c r="C2711" s="652" t="s">
        <v>11596</v>
      </c>
      <c r="D2711" s="654" t="s">
        <v>12645</v>
      </c>
    </row>
    <row r="2712" spans="1:4">
      <c r="A2712" s="1169">
        <v>3501</v>
      </c>
      <c r="B2712" s="1170" t="s">
        <v>5170</v>
      </c>
      <c r="C2712" s="1169" t="s">
        <v>11596</v>
      </c>
      <c r="D2712" s="651" t="s">
        <v>13059</v>
      </c>
    </row>
    <row r="2713" spans="1:4">
      <c r="A2713" s="652">
        <v>3502</v>
      </c>
      <c r="B2713" s="653" t="s">
        <v>5171</v>
      </c>
      <c r="C2713" s="652" t="s">
        <v>11596</v>
      </c>
      <c r="D2713" s="654" t="s">
        <v>13862</v>
      </c>
    </row>
    <row r="2714" spans="1:4">
      <c r="A2714" s="1169">
        <v>3503</v>
      </c>
      <c r="B2714" s="1170" t="s">
        <v>5172</v>
      </c>
      <c r="C2714" s="1169" t="s">
        <v>11596</v>
      </c>
      <c r="D2714" s="651" t="s">
        <v>12663</v>
      </c>
    </row>
    <row r="2715" spans="1:4">
      <c r="A2715" s="652">
        <v>3477</v>
      </c>
      <c r="B2715" s="653" t="s">
        <v>5173</v>
      </c>
      <c r="C2715" s="652" t="s">
        <v>11596</v>
      </c>
      <c r="D2715" s="654" t="s">
        <v>12999</v>
      </c>
    </row>
    <row r="2716" spans="1:4">
      <c r="A2716" s="1169">
        <v>3478</v>
      </c>
      <c r="B2716" s="1170" t="s">
        <v>5174</v>
      </c>
      <c r="C2716" s="1169" t="s">
        <v>11596</v>
      </c>
      <c r="D2716" s="651" t="s">
        <v>15554</v>
      </c>
    </row>
    <row r="2717" spans="1:4">
      <c r="A2717" s="652">
        <v>3525</v>
      </c>
      <c r="B2717" s="653" t="s">
        <v>5175</v>
      </c>
      <c r="C2717" s="652" t="s">
        <v>11596</v>
      </c>
      <c r="D2717" s="654" t="s">
        <v>16100</v>
      </c>
    </row>
    <row r="2718" spans="1:4">
      <c r="A2718" s="1169">
        <v>3511</v>
      </c>
      <c r="B2718" s="1170" t="s">
        <v>5176</v>
      </c>
      <c r="C2718" s="1169" t="s">
        <v>11596</v>
      </c>
      <c r="D2718" s="651" t="s">
        <v>16084</v>
      </c>
    </row>
    <row r="2719" spans="1:4">
      <c r="A2719" s="652">
        <v>38917</v>
      </c>
      <c r="B2719" s="653" t="s">
        <v>17096</v>
      </c>
      <c r="C2719" s="652" t="s">
        <v>11596</v>
      </c>
      <c r="D2719" s="654" t="s">
        <v>15072</v>
      </c>
    </row>
    <row r="2720" spans="1:4">
      <c r="A2720" s="1169">
        <v>38919</v>
      </c>
      <c r="B2720" s="1170" t="s">
        <v>17097</v>
      </c>
      <c r="C2720" s="1169" t="s">
        <v>11596</v>
      </c>
      <c r="D2720" s="651" t="s">
        <v>13745</v>
      </c>
    </row>
    <row r="2721" spans="1:4">
      <c r="A2721" s="652">
        <v>38922</v>
      </c>
      <c r="B2721" s="653" t="s">
        <v>17098</v>
      </c>
      <c r="C2721" s="652" t="s">
        <v>11596</v>
      </c>
      <c r="D2721" s="654" t="s">
        <v>17099</v>
      </c>
    </row>
    <row r="2722" spans="1:4">
      <c r="A2722" s="1169">
        <v>38921</v>
      </c>
      <c r="B2722" s="1170" t="s">
        <v>17100</v>
      </c>
      <c r="C2722" s="1169" t="s">
        <v>11596</v>
      </c>
      <c r="D2722" s="651" t="s">
        <v>15884</v>
      </c>
    </row>
    <row r="2723" spans="1:4">
      <c r="A2723" s="652">
        <v>38918</v>
      </c>
      <c r="B2723" s="653" t="s">
        <v>17101</v>
      </c>
      <c r="C2723" s="652" t="s">
        <v>11596</v>
      </c>
      <c r="D2723" s="654" t="s">
        <v>16218</v>
      </c>
    </row>
    <row r="2724" spans="1:4">
      <c r="A2724" s="1169">
        <v>38920</v>
      </c>
      <c r="B2724" s="1170" t="s">
        <v>17102</v>
      </c>
      <c r="C2724" s="1169" t="s">
        <v>11596</v>
      </c>
      <c r="D2724" s="651" t="s">
        <v>17103</v>
      </c>
    </row>
    <row r="2725" spans="1:4" ht="30">
      <c r="A2725" s="652">
        <v>3104</v>
      </c>
      <c r="B2725" s="653" t="s">
        <v>3767</v>
      </c>
      <c r="C2725" s="652" t="s">
        <v>11632</v>
      </c>
      <c r="D2725" s="654" t="s">
        <v>17104</v>
      </c>
    </row>
    <row r="2726" spans="1:4" ht="30">
      <c r="A2726" s="1169">
        <v>12032</v>
      </c>
      <c r="B2726" s="1170" t="s">
        <v>5460</v>
      </c>
      <c r="C2726" s="1169" t="s">
        <v>11617</v>
      </c>
      <c r="D2726" s="651" t="s">
        <v>17105</v>
      </c>
    </row>
    <row r="2727" spans="1:4" ht="30">
      <c r="A2727" s="652">
        <v>12030</v>
      </c>
      <c r="B2727" s="653" t="s">
        <v>5461</v>
      </c>
      <c r="C2727" s="652" t="s">
        <v>11617</v>
      </c>
      <c r="D2727" s="654" t="s">
        <v>17106</v>
      </c>
    </row>
    <row r="2728" spans="1:4">
      <c r="A2728" s="1169">
        <v>10908</v>
      </c>
      <c r="B2728" s="1170" t="s">
        <v>5177</v>
      </c>
      <c r="C2728" s="1169" t="s">
        <v>11596</v>
      </c>
      <c r="D2728" s="651" t="s">
        <v>14940</v>
      </c>
    </row>
    <row r="2729" spans="1:4">
      <c r="A2729" s="652">
        <v>10909</v>
      </c>
      <c r="B2729" s="653" t="s">
        <v>5178</v>
      </c>
      <c r="C2729" s="652" t="s">
        <v>11596</v>
      </c>
      <c r="D2729" s="654" t="s">
        <v>14943</v>
      </c>
    </row>
    <row r="2730" spans="1:4">
      <c r="A2730" s="1169">
        <v>3669</v>
      </c>
      <c r="B2730" s="1170" t="s">
        <v>5179</v>
      </c>
      <c r="C2730" s="1169" t="s">
        <v>11596</v>
      </c>
      <c r="D2730" s="651" t="s">
        <v>13551</v>
      </c>
    </row>
    <row r="2731" spans="1:4">
      <c r="A2731" s="652">
        <v>20138</v>
      </c>
      <c r="B2731" s="653" t="s">
        <v>5180</v>
      </c>
      <c r="C2731" s="652" t="s">
        <v>11596</v>
      </c>
      <c r="D2731" s="654" t="s">
        <v>15387</v>
      </c>
    </row>
    <row r="2732" spans="1:4">
      <c r="A2732" s="1169">
        <v>20139</v>
      </c>
      <c r="B2732" s="1170" t="s">
        <v>4843</v>
      </c>
      <c r="C2732" s="1169" t="s">
        <v>11596</v>
      </c>
      <c r="D2732" s="651" t="s">
        <v>14094</v>
      </c>
    </row>
    <row r="2733" spans="1:4">
      <c r="A2733" s="652">
        <v>3668</v>
      </c>
      <c r="B2733" s="653" t="s">
        <v>5181</v>
      </c>
      <c r="C2733" s="652" t="s">
        <v>11596</v>
      </c>
      <c r="D2733" s="654" t="s">
        <v>17107</v>
      </c>
    </row>
    <row r="2734" spans="1:4">
      <c r="A2734" s="1169">
        <v>3656</v>
      </c>
      <c r="B2734" s="1170" t="s">
        <v>6815</v>
      </c>
      <c r="C2734" s="1169" t="s">
        <v>11596</v>
      </c>
      <c r="D2734" s="651" t="s">
        <v>14943</v>
      </c>
    </row>
    <row r="2735" spans="1:4">
      <c r="A2735" s="652">
        <v>10911</v>
      </c>
      <c r="B2735" s="653" t="s">
        <v>5182</v>
      </c>
      <c r="C2735" s="652" t="s">
        <v>11596</v>
      </c>
      <c r="D2735" s="654" t="s">
        <v>17108</v>
      </c>
    </row>
    <row r="2736" spans="1:4">
      <c r="A2736" s="1169">
        <v>3654</v>
      </c>
      <c r="B2736" s="1170" t="s">
        <v>5183</v>
      </c>
      <c r="C2736" s="1169" t="s">
        <v>11596</v>
      </c>
      <c r="D2736" s="651" t="s">
        <v>14096</v>
      </c>
    </row>
    <row r="2737" spans="1:4">
      <c r="A2737" s="652">
        <v>3663</v>
      </c>
      <c r="B2737" s="653" t="s">
        <v>5184</v>
      </c>
      <c r="C2737" s="652" t="s">
        <v>11596</v>
      </c>
      <c r="D2737" s="654" t="s">
        <v>14958</v>
      </c>
    </row>
    <row r="2738" spans="1:4">
      <c r="A2738" s="1169">
        <v>3664</v>
      </c>
      <c r="B2738" s="1170" t="s">
        <v>5185</v>
      </c>
      <c r="C2738" s="1169" t="s">
        <v>11596</v>
      </c>
      <c r="D2738" s="651" t="s">
        <v>13000</v>
      </c>
    </row>
    <row r="2739" spans="1:4">
      <c r="A2739" s="652">
        <v>3655</v>
      </c>
      <c r="B2739" s="653" t="s">
        <v>3768</v>
      </c>
      <c r="C2739" s="652" t="s">
        <v>11596</v>
      </c>
      <c r="D2739" s="654" t="s">
        <v>17109</v>
      </c>
    </row>
    <row r="2740" spans="1:4">
      <c r="A2740" s="1169">
        <v>3657</v>
      </c>
      <c r="B2740" s="1170" t="s">
        <v>3769</v>
      </c>
      <c r="C2740" s="1169" t="s">
        <v>11596</v>
      </c>
      <c r="D2740" s="651" t="s">
        <v>17110</v>
      </c>
    </row>
    <row r="2741" spans="1:4">
      <c r="A2741" s="652">
        <v>3665</v>
      </c>
      <c r="B2741" s="653" t="s">
        <v>1281</v>
      </c>
      <c r="C2741" s="652" t="s">
        <v>11596</v>
      </c>
      <c r="D2741" s="654" t="s">
        <v>17111</v>
      </c>
    </row>
    <row r="2742" spans="1:4">
      <c r="A2742" s="1169">
        <v>12625</v>
      </c>
      <c r="B2742" s="1170" t="s">
        <v>3770</v>
      </c>
      <c r="C2742" s="1169" t="s">
        <v>11596</v>
      </c>
      <c r="D2742" s="651" t="s">
        <v>17112</v>
      </c>
    </row>
    <row r="2743" spans="1:4">
      <c r="A2743" s="652">
        <v>20136</v>
      </c>
      <c r="B2743" s="653" t="s">
        <v>5186</v>
      </c>
      <c r="C2743" s="652" t="s">
        <v>11596</v>
      </c>
      <c r="D2743" s="654" t="s">
        <v>17113</v>
      </c>
    </row>
    <row r="2744" spans="1:4">
      <c r="A2744" s="1169">
        <v>20144</v>
      </c>
      <c r="B2744" s="1170" t="s">
        <v>4844</v>
      </c>
      <c r="C2744" s="1169" t="s">
        <v>11596</v>
      </c>
      <c r="D2744" s="651" t="s">
        <v>14097</v>
      </c>
    </row>
    <row r="2745" spans="1:4">
      <c r="A2745" s="652">
        <v>20143</v>
      </c>
      <c r="B2745" s="653" t="s">
        <v>4845</v>
      </c>
      <c r="C2745" s="652" t="s">
        <v>11596</v>
      </c>
      <c r="D2745" s="654" t="s">
        <v>14098</v>
      </c>
    </row>
    <row r="2746" spans="1:4">
      <c r="A2746" s="1169">
        <v>20145</v>
      </c>
      <c r="B2746" s="1170" t="s">
        <v>4846</v>
      </c>
      <c r="C2746" s="1169" t="s">
        <v>11596</v>
      </c>
      <c r="D2746" s="651" t="s">
        <v>14099</v>
      </c>
    </row>
    <row r="2747" spans="1:4">
      <c r="A2747" s="652">
        <v>20146</v>
      </c>
      <c r="B2747" s="653" t="s">
        <v>4847</v>
      </c>
      <c r="C2747" s="652" t="s">
        <v>11596</v>
      </c>
      <c r="D2747" s="654" t="s">
        <v>14100</v>
      </c>
    </row>
    <row r="2748" spans="1:4">
      <c r="A2748" s="1169">
        <v>20140</v>
      </c>
      <c r="B2748" s="1170" t="s">
        <v>4848</v>
      </c>
      <c r="C2748" s="1169" t="s">
        <v>11596</v>
      </c>
      <c r="D2748" s="651" t="s">
        <v>14101</v>
      </c>
    </row>
    <row r="2749" spans="1:4">
      <c r="A2749" s="652">
        <v>20141</v>
      </c>
      <c r="B2749" s="653" t="s">
        <v>4849</v>
      </c>
      <c r="C2749" s="652" t="s">
        <v>11596</v>
      </c>
      <c r="D2749" s="654" t="s">
        <v>12714</v>
      </c>
    </row>
    <row r="2750" spans="1:4">
      <c r="A2750" s="1169">
        <v>20142</v>
      </c>
      <c r="B2750" s="1170" t="s">
        <v>4850</v>
      </c>
      <c r="C2750" s="1169" t="s">
        <v>11596</v>
      </c>
      <c r="D2750" s="651" t="s">
        <v>14102</v>
      </c>
    </row>
    <row r="2751" spans="1:4">
      <c r="A2751" s="652">
        <v>3659</v>
      </c>
      <c r="B2751" s="653" t="s">
        <v>5187</v>
      </c>
      <c r="C2751" s="652" t="s">
        <v>11596</v>
      </c>
      <c r="D2751" s="654" t="s">
        <v>15802</v>
      </c>
    </row>
    <row r="2752" spans="1:4">
      <c r="A2752" s="1169">
        <v>3660</v>
      </c>
      <c r="B2752" s="1170" t="s">
        <v>5188</v>
      </c>
      <c r="C2752" s="1169" t="s">
        <v>11596</v>
      </c>
      <c r="D2752" s="651" t="s">
        <v>14301</v>
      </c>
    </row>
    <row r="2753" spans="1:4">
      <c r="A2753" s="652">
        <v>3662</v>
      </c>
      <c r="B2753" s="653" t="s">
        <v>5189</v>
      </c>
      <c r="C2753" s="652" t="s">
        <v>11596</v>
      </c>
      <c r="D2753" s="654" t="s">
        <v>15773</v>
      </c>
    </row>
    <row r="2754" spans="1:4">
      <c r="A2754" s="1169">
        <v>3661</v>
      </c>
      <c r="B2754" s="1170" t="s">
        <v>5190</v>
      </c>
      <c r="C2754" s="1169" t="s">
        <v>11596</v>
      </c>
      <c r="D2754" s="651" t="s">
        <v>17114</v>
      </c>
    </row>
    <row r="2755" spans="1:4">
      <c r="A2755" s="652">
        <v>3658</v>
      </c>
      <c r="B2755" s="653" t="s">
        <v>5191</v>
      </c>
      <c r="C2755" s="652" t="s">
        <v>11596</v>
      </c>
      <c r="D2755" s="654" t="s">
        <v>14940</v>
      </c>
    </row>
    <row r="2756" spans="1:4">
      <c r="A2756" s="1169">
        <v>3670</v>
      </c>
      <c r="B2756" s="1170" t="s">
        <v>5192</v>
      </c>
      <c r="C2756" s="1169" t="s">
        <v>11596</v>
      </c>
      <c r="D2756" s="651" t="s">
        <v>13399</v>
      </c>
    </row>
    <row r="2757" spans="1:4">
      <c r="A2757" s="652">
        <v>3666</v>
      </c>
      <c r="B2757" s="653" t="s">
        <v>5193</v>
      </c>
      <c r="C2757" s="652" t="s">
        <v>11596</v>
      </c>
      <c r="D2757" s="654" t="s">
        <v>14308</v>
      </c>
    </row>
    <row r="2758" spans="1:4">
      <c r="A2758" s="1169">
        <v>14157</v>
      </c>
      <c r="B2758" s="1170" t="s">
        <v>1282</v>
      </c>
      <c r="C2758" s="1169" t="s">
        <v>11596</v>
      </c>
      <c r="D2758" s="651" t="s">
        <v>13878</v>
      </c>
    </row>
    <row r="2759" spans="1:4">
      <c r="A2759" s="652">
        <v>10865</v>
      </c>
      <c r="B2759" s="653" t="s">
        <v>5194</v>
      </c>
      <c r="C2759" s="652" t="s">
        <v>11596</v>
      </c>
      <c r="D2759" s="654" t="s">
        <v>14106</v>
      </c>
    </row>
    <row r="2760" spans="1:4">
      <c r="A2760" s="1169">
        <v>3653</v>
      </c>
      <c r="B2760" s="1170" t="s">
        <v>1283</v>
      </c>
      <c r="C2760" s="1169" t="s">
        <v>11596</v>
      </c>
      <c r="D2760" s="651" t="s">
        <v>14107</v>
      </c>
    </row>
    <row r="2761" spans="1:4">
      <c r="A2761" s="652">
        <v>3649</v>
      </c>
      <c r="B2761" s="653" t="s">
        <v>1284</v>
      </c>
      <c r="C2761" s="652" t="s">
        <v>11596</v>
      </c>
      <c r="D2761" s="654" t="s">
        <v>14108</v>
      </c>
    </row>
    <row r="2762" spans="1:4">
      <c r="A2762" s="1169">
        <v>3651</v>
      </c>
      <c r="B2762" s="1170" t="s">
        <v>1285</v>
      </c>
      <c r="C2762" s="1169" t="s">
        <v>11596</v>
      </c>
      <c r="D2762" s="651" t="s">
        <v>14109</v>
      </c>
    </row>
    <row r="2763" spans="1:4">
      <c r="A2763" s="652">
        <v>3650</v>
      </c>
      <c r="B2763" s="653" t="s">
        <v>1286</v>
      </c>
      <c r="C2763" s="652" t="s">
        <v>11596</v>
      </c>
      <c r="D2763" s="654" t="s">
        <v>14110</v>
      </c>
    </row>
    <row r="2764" spans="1:4">
      <c r="A2764" s="1169">
        <v>3645</v>
      </c>
      <c r="B2764" s="1170" t="s">
        <v>6209</v>
      </c>
      <c r="C2764" s="1169" t="s">
        <v>11596</v>
      </c>
      <c r="D2764" s="651" t="s">
        <v>14111</v>
      </c>
    </row>
    <row r="2765" spans="1:4">
      <c r="A2765" s="652">
        <v>3646</v>
      </c>
      <c r="B2765" s="653" t="s">
        <v>1287</v>
      </c>
      <c r="C2765" s="652" t="s">
        <v>11596</v>
      </c>
      <c r="D2765" s="654" t="s">
        <v>14112</v>
      </c>
    </row>
    <row r="2766" spans="1:4">
      <c r="A2766" s="1169">
        <v>3647</v>
      </c>
      <c r="B2766" s="1170" t="s">
        <v>1288</v>
      </c>
      <c r="C2766" s="1169" t="s">
        <v>11596</v>
      </c>
      <c r="D2766" s="651" t="s">
        <v>14113</v>
      </c>
    </row>
    <row r="2767" spans="1:4">
      <c r="A2767" s="652">
        <v>39875</v>
      </c>
      <c r="B2767" s="653" t="s">
        <v>3771</v>
      </c>
      <c r="C2767" s="652" t="s">
        <v>11596</v>
      </c>
      <c r="D2767" s="654" t="s">
        <v>14114</v>
      </c>
    </row>
    <row r="2768" spans="1:4">
      <c r="A2768" s="1169">
        <v>39876</v>
      </c>
      <c r="B2768" s="1170" t="s">
        <v>3772</v>
      </c>
      <c r="C2768" s="1169" t="s">
        <v>11596</v>
      </c>
      <c r="D2768" s="651" t="s">
        <v>14115</v>
      </c>
    </row>
    <row r="2769" spans="1:4">
      <c r="A2769" s="652">
        <v>39877</v>
      </c>
      <c r="B2769" s="653" t="s">
        <v>3773</v>
      </c>
      <c r="C2769" s="652" t="s">
        <v>11596</v>
      </c>
      <c r="D2769" s="654" t="s">
        <v>14116</v>
      </c>
    </row>
    <row r="2770" spans="1:4">
      <c r="A2770" s="1169">
        <v>39878</v>
      </c>
      <c r="B2770" s="1170" t="s">
        <v>3774</v>
      </c>
      <c r="C2770" s="1169" t="s">
        <v>11596</v>
      </c>
      <c r="D2770" s="651" t="s">
        <v>14117</v>
      </c>
    </row>
    <row r="2771" spans="1:4">
      <c r="A2771" s="652">
        <v>39872</v>
      </c>
      <c r="B2771" s="653" t="s">
        <v>3775</v>
      </c>
      <c r="C2771" s="652" t="s">
        <v>11596</v>
      </c>
      <c r="D2771" s="654" t="s">
        <v>14118</v>
      </c>
    </row>
    <row r="2772" spans="1:4">
      <c r="A2772" s="1169">
        <v>39873</v>
      </c>
      <c r="B2772" s="1170" t="s">
        <v>3776</v>
      </c>
      <c r="C2772" s="1169" t="s">
        <v>11596</v>
      </c>
      <c r="D2772" s="651" t="s">
        <v>14119</v>
      </c>
    </row>
    <row r="2773" spans="1:4">
      <c r="A2773" s="652">
        <v>39874</v>
      </c>
      <c r="B2773" s="653" t="s">
        <v>3777</v>
      </c>
      <c r="C2773" s="652" t="s">
        <v>11596</v>
      </c>
      <c r="D2773" s="654" t="s">
        <v>14120</v>
      </c>
    </row>
    <row r="2774" spans="1:4">
      <c r="A2774" s="1169">
        <v>3674</v>
      </c>
      <c r="B2774" s="1170" t="s">
        <v>1289</v>
      </c>
      <c r="C2774" s="1169" t="s">
        <v>11600</v>
      </c>
      <c r="D2774" s="651" t="s">
        <v>14121</v>
      </c>
    </row>
    <row r="2775" spans="1:4">
      <c r="A2775" s="652">
        <v>3681</v>
      </c>
      <c r="B2775" s="653" t="s">
        <v>1290</v>
      </c>
      <c r="C2775" s="652" t="s">
        <v>11600</v>
      </c>
      <c r="D2775" s="654" t="s">
        <v>14122</v>
      </c>
    </row>
    <row r="2776" spans="1:4">
      <c r="A2776" s="1169">
        <v>3676</v>
      </c>
      <c r="B2776" s="1170" t="s">
        <v>1291</v>
      </c>
      <c r="C2776" s="1169" t="s">
        <v>11600</v>
      </c>
      <c r="D2776" s="651" t="s">
        <v>14123</v>
      </c>
    </row>
    <row r="2777" spans="1:4">
      <c r="A2777" s="652">
        <v>3679</v>
      </c>
      <c r="B2777" s="653" t="s">
        <v>1292</v>
      </c>
      <c r="C2777" s="652" t="s">
        <v>11600</v>
      </c>
      <c r="D2777" s="654" t="s">
        <v>14124</v>
      </c>
    </row>
    <row r="2778" spans="1:4">
      <c r="A2778" s="1169">
        <v>3672</v>
      </c>
      <c r="B2778" s="1170" t="s">
        <v>3778</v>
      </c>
      <c r="C2778" s="1169" t="s">
        <v>11600</v>
      </c>
      <c r="D2778" s="651" t="s">
        <v>13751</v>
      </c>
    </row>
    <row r="2779" spans="1:4">
      <c r="A2779" s="652">
        <v>3671</v>
      </c>
      <c r="B2779" s="653" t="s">
        <v>3779</v>
      </c>
      <c r="C2779" s="652" t="s">
        <v>11600</v>
      </c>
      <c r="D2779" s="654" t="s">
        <v>13453</v>
      </c>
    </row>
    <row r="2780" spans="1:4">
      <c r="A2780" s="1169">
        <v>3673</v>
      </c>
      <c r="B2780" s="1170" t="s">
        <v>3780</v>
      </c>
      <c r="C2780" s="1169" t="s">
        <v>11600</v>
      </c>
      <c r="D2780" s="651" t="s">
        <v>14105</v>
      </c>
    </row>
    <row r="2781" spans="1:4">
      <c r="A2781" s="652">
        <v>38394</v>
      </c>
      <c r="B2781" s="653" t="s">
        <v>6038</v>
      </c>
      <c r="C2781" s="652" t="s">
        <v>11596</v>
      </c>
      <c r="D2781" s="654" t="s">
        <v>14125</v>
      </c>
    </row>
    <row r="2782" spans="1:4">
      <c r="A2782" s="1169">
        <v>3729</v>
      </c>
      <c r="B2782" s="1170" t="s">
        <v>4851</v>
      </c>
      <c r="C2782" s="1169" t="s">
        <v>11596</v>
      </c>
      <c r="D2782" s="651" t="s">
        <v>17115</v>
      </c>
    </row>
    <row r="2783" spans="1:4">
      <c r="A2783" s="652">
        <v>63</v>
      </c>
      <c r="B2783" s="653" t="s">
        <v>5045</v>
      </c>
      <c r="C2783" s="652" t="s">
        <v>11596</v>
      </c>
      <c r="D2783" s="654" t="s">
        <v>17116</v>
      </c>
    </row>
    <row r="2784" spans="1:4" ht="45">
      <c r="A2784" s="1169">
        <v>39357</v>
      </c>
      <c r="B2784" s="1170" t="s">
        <v>17117</v>
      </c>
      <c r="C2784" s="1169" t="s">
        <v>11596</v>
      </c>
      <c r="D2784" s="651" t="s">
        <v>16724</v>
      </c>
    </row>
    <row r="2785" spans="1:4" ht="45">
      <c r="A2785" s="652">
        <v>39358</v>
      </c>
      <c r="B2785" s="653" t="s">
        <v>17118</v>
      </c>
      <c r="C2785" s="652" t="s">
        <v>11596</v>
      </c>
      <c r="D2785" s="654" t="s">
        <v>17119</v>
      </c>
    </row>
    <row r="2786" spans="1:4" ht="45">
      <c r="A2786" s="1169">
        <v>39356</v>
      </c>
      <c r="B2786" s="1170" t="s">
        <v>17120</v>
      </c>
      <c r="C2786" s="1169" t="s">
        <v>11596</v>
      </c>
      <c r="D2786" s="651" t="s">
        <v>17121</v>
      </c>
    </row>
    <row r="2787" spans="1:4" ht="45">
      <c r="A2787" s="652">
        <v>39355</v>
      </c>
      <c r="B2787" s="653" t="s">
        <v>17122</v>
      </c>
      <c r="C2787" s="652" t="s">
        <v>11596</v>
      </c>
      <c r="D2787" s="654" t="s">
        <v>17123</v>
      </c>
    </row>
    <row r="2788" spans="1:4" ht="45">
      <c r="A2788" s="1169">
        <v>39353</v>
      </c>
      <c r="B2788" s="1170" t="s">
        <v>17124</v>
      </c>
      <c r="C2788" s="1169" t="s">
        <v>11596</v>
      </c>
      <c r="D2788" s="651" t="s">
        <v>17125</v>
      </c>
    </row>
    <row r="2789" spans="1:4" ht="45">
      <c r="A2789" s="652">
        <v>39354</v>
      </c>
      <c r="B2789" s="653" t="s">
        <v>17126</v>
      </c>
      <c r="C2789" s="652" t="s">
        <v>11596</v>
      </c>
      <c r="D2789" s="654" t="s">
        <v>17127</v>
      </c>
    </row>
    <row r="2790" spans="1:4">
      <c r="A2790" s="1169">
        <v>39398</v>
      </c>
      <c r="B2790" s="1170" t="s">
        <v>3781</v>
      </c>
      <c r="C2790" s="1169" t="s">
        <v>11596</v>
      </c>
      <c r="D2790" s="651" t="s">
        <v>14128</v>
      </c>
    </row>
    <row r="2791" spans="1:4" ht="30">
      <c r="A2791" s="652">
        <v>13343</v>
      </c>
      <c r="B2791" s="653" t="s">
        <v>3782</v>
      </c>
      <c r="C2791" s="652" t="s">
        <v>11596</v>
      </c>
      <c r="D2791" s="654" t="s">
        <v>15454</v>
      </c>
    </row>
    <row r="2792" spans="1:4">
      <c r="A2792" s="1169">
        <v>12118</v>
      </c>
      <c r="B2792" s="1170" t="s">
        <v>6210</v>
      </c>
      <c r="C2792" s="1169" t="s">
        <v>11596</v>
      </c>
      <c r="D2792" s="651" t="s">
        <v>14130</v>
      </c>
    </row>
    <row r="2793" spans="1:4" ht="30">
      <c r="A2793" s="652">
        <v>39482</v>
      </c>
      <c r="B2793" s="653" t="s">
        <v>6576</v>
      </c>
      <c r="C2793" s="652" t="s">
        <v>11596</v>
      </c>
      <c r="D2793" s="654" t="s">
        <v>14131</v>
      </c>
    </row>
    <row r="2794" spans="1:4" ht="30">
      <c r="A2794" s="1169">
        <v>39486</v>
      </c>
      <c r="B2794" s="1170" t="s">
        <v>7006</v>
      </c>
      <c r="C2794" s="1169" t="s">
        <v>11596</v>
      </c>
      <c r="D2794" s="651" t="s">
        <v>14132</v>
      </c>
    </row>
    <row r="2795" spans="1:4" ht="30">
      <c r="A2795" s="652">
        <v>39483</v>
      </c>
      <c r="B2795" s="653" t="s">
        <v>6577</v>
      </c>
      <c r="C2795" s="652" t="s">
        <v>11596</v>
      </c>
      <c r="D2795" s="654" t="s">
        <v>14133</v>
      </c>
    </row>
    <row r="2796" spans="1:4" ht="30">
      <c r="A2796" s="1169">
        <v>39487</v>
      </c>
      <c r="B2796" s="1170" t="s">
        <v>11742</v>
      </c>
      <c r="C2796" s="1169" t="s">
        <v>11596</v>
      </c>
      <c r="D2796" s="651" t="s">
        <v>14134</v>
      </c>
    </row>
    <row r="2797" spans="1:4" ht="30">
      <c r="A2797" s="652">
        <v>39484</v>
      </c>
      <c r="B2797" s="653" t="s">
        <v>6578</v>
      </c>
      <c r="C2797" s="652" t="s">
        <v>11596</v>
      </c>
      <c r="D2797" s="654" t="s">
        <v>14135</v>
      </c>
    </row>
    <row r="2798" spans="1:4" ht="30">
      <c r="A2798" s="1169">
        <v>39488</v>
      </c>
      <c r="B2798" s="1170" t="s">
        <v>6579</v>
      </c>
      <c r="C2798" s="1169" t="s">
        <v>11596</v>
      </c>
      <c r="D2798" s="651" t="s">
        <v>14136</v>
      </c>
    </row>
    <row r="2799" spans="1:4" ht="30">
      <c r="A2799" s="652">
        <v>39485</v>
      </c>
      <c r="B2799" s="653" t="s">
        <v>6580</v>
      </c>
      <c r="C2799" s="652" t="s">
        <v>11596</v>
      </c>
      <c r="D2799" s="654" t="s">
        <v>14137</v>
      </c>
    </row>
    <row r="2800" spans="1:4" ht="30">
      <c r="A2800" s="1169">
        <v>39489</v>
      </c>
      <c r="B2800" s="1170" t="s">
        <v>6581</v>
      </c>
      <c r="C2800" s="1169" t="s">
        <v>11596</v>
      </c>
      <c r="D2800" s="651" t="s">
        <v>14138</v>
      </c>
    </row>
    <row r="2801" spans="1:4" ht="30">
      <c r="A2801" s="652">
        <v>39494</v>
      </c>
      <c r="B2801" s="653" t="s">
        <v>6582</v>
      </c>
      <c r="C2801" s="652" t="s">
        <v>11596</v>
      </c>
      <c r="D2801" s="654" t="s">
        <v>14139</v>
      </c>
    </row>
    <row r="2802" spans="1:4" ht="30">
      <c r="A2802" s="1169">
        <v>39490</v>
      </c>
      <c r="B2802" s="1170" t="s">
        <v>6583</v>
      </c>
      <c r="C2802" s="1169" t="s">
        <v>11596</v>
      </c>
      <c r="D2802" s="651" t="s">
        <v>14140</v>
      </c>
    </row>
    <row r="2803" spans="1:4" ht="30">
      <c r="A2803" s="652">
        <v>39495</v>
      </c>
      <c r="B2803" s="653" t="s">
        <v>6584</v>
      </c>
      <c r="C2803" s="652" t="s">
        <v>11596</v>
      </c>
      <c r="D2803" s="654" t="s">
        <v>14131</v>
      </c>
    </row>
    <row r="2804" spans="1:4" ht="30">
      <c r="A2804" s="1169">
        <v>39491</v>
      </c>
      <c r="B2804" s="1170" t="s">
        <v>6585</v>
      </c>
      <c r="C2804" s="1169" t="s">
        <v>11596</v>
      </c>
      <c r="D2804" s="651" t="s">
        <v>14141</v>
      </c>
    </row>
    <row r="2805" spans="1:4" ht="30">
      <c r="A2805" s="652">
        <v>39496</v>
      </c>
      <c r="B2805" s="653" t="s">
        <v>6586</v>
      </c>
      <c r="C2805" s="652" t="s">
        <v>11596</v>
      </c>
      <c r="D2805" s="654" t="s">
        <v>14142</v>
      </c>
    </row>
    <row r="2806" spans="1:4" ht="30">
      <c r="A2806" s="1169">
        <v>39492</v>
      </c>
      <c r="B2806" s="1170" t="s">
        <v>6587</v>
      </c>
      <c r="C2806" s="1169" t="s">
        <v>11596</v>
      </c>
      <c r="D2806" s="651" t="s">
        <v>14143</v>
      </c>
    </row>
    <row r="2807" spans="1:4" ht="30">
      <c r="A2807" s="652">
        <v>39497</v>
      </c>
      <c r="B2807" s="653" t="s">
        <v>6816</v>
      </c>
      <c r="C2807" s="652" t="s">
        <v>11596</v>
      </c>
      <c r="D2807" s="654" t="s">
        <v>14144</v>
      </c>
    </row>
    <row r="2808" spans="1:4" ht="30">
      <c r="A2808" s="1169">
        <v>39493</v>
      </c>
      <c r="B2808" s="1170" t="s">
        <v>6588</v>
      </c>
      <c r="C2808" s="1169" t="s">
        <v>11596</v>
      </c>
      <c r="D2808" s="651" t="s">
        <v>14145</v>
      </c>
    </row>
    <row r="2809" spans="1:4" ht="30">
      <c r="A2809" s="652">
        <v>39500</v>
      </c>
      <c r="B2809" s="653" t="s">
        <v>6589</v>
      </c>
      <c r="C2809" s="652" t="s">
        <v>11596</v>
      </c>
      <c r="D2809" s="654" t="s">
        <v>14146</v>
      </c>
    </row>
    <row r="2810" spans="1:4" ht="45">
      <c r="A2810" s="1169">
        <v>39498</v>
      </c>
      <c r="B2810" s="1170" t="s">
        <v>6590</v>
      </c>
      <c r="C2810" s="1169" t="s">
        <v>11596</v>
      </c>
      <c r="D2810" s="651" t="s">
        <v>14147</v>
      </c>
    </row>
    <row r="2811" spans="1:4" ht="30">
      <c r="A2811" s="652">
        <v>39501</v>
      </c>
      <c r="B2811" s="653" t="s">
        <v>6591</v>
      </c>
      <c r="C2811" s="652" t="s">
        <v>11596</v>
      </c>
      <c r="D2811" s="654" t="s">
        <v>14148</v>
      </c>
    </row>
    <row r="2812" spans="1:4" ht="45">
      <c r="A2812" s="1169">
        <v>39499</v>
      </c>
      <c r="B2812" s="1170" t="s">
        <v>6592</v>
      </c>
      <c r="C2812" s="1169" t="s">
        <v>11596</v>
      </c>
      <c r="D2812" s="651" t="s">
        <v>14149</v>
      </c>
    </row>
    <row r="2813" spans="1:4">
      <c r="A2813" s="652">
        <v>3733</v>
      </c>
      <c r="B2813" s="653" t="s">
        <v>5791</v>
      </c>
      <c r="C2813" s="652" t="s">
        <v>11599</v>
      </c>
      <c r="D2813" s="654" t="s">
        <v>14151</v>
      </c>
    </row>
    <row r="2814" spans="1:4">
      <c r="A2814" s="1169">
        <v>3731</v>
      </c>
      <c r="B2814" s="1170" t="s">
        <v>17128</v>
      </c>
      <c r="C2814" s="1169" t="s">
        <v>11599</v>
      </c>
      <c r="D2814" s="651" t="s">
        <v>14150</v>
      </c>
    </row>
    <row r="2815" spans="1:4">
      <c r="A2815" s="652">
        <v>38137</v>
      </c>
      <c r="B2815" s="653" t="s">
        <v>3783</v>
      </c>
      <c r="C2815" s="652" t="s">
        <v>11599</v>
      </c>
      <c r="D2815" s="654" t="s">
        <v>14152</v>
      </c>
    </row>
    <row r="2816" spans="1:4">
      <c r="A2816" s="1169">
        <v>38135</v>
      </c>
      <c r="B2816" s="1170" t="s">
        <v>6593</v>
      </c>
      <c r="C2816" s="1169" t="s">
        <v>11599</v>
      </c>
      <c r="D2816" s="651" t="s">
        <v>12833</v>
      </c>
    </row>
    <row r="2817" spans="1:4">
      <c r="A2817" s="652">
        <v>38138</v>
      </c>
      <c r="B2817" s="653" t="s">
        <v>3784</v>
      </c>
      <c r="C2817" s="652" t="s">
        <v>11599</v>
      </c>
      <c r="D2817" s="654" t="s">
        <v>14153</v>
      </c>
    </row>
    <row r="2818" spans="1:4" ht="30">
      <c r="A2818" s="1169">
        <v>3736</v>
      </c>
      <c r="B2818" s="1170" t="s">
        <v>5462</v>
      </c>
      <c r="C2818" s="1169" t="s">
        <v>11599</v>
      </c>
      <c r="D2818" s="651" t="s">
        <v>17129</v>
      </c>
    </row>
    <row r="2819" spans="1:4" ht="30">
      <c r="A2819" s="652">
        <v>3741</v>
      </c>
      <c r="B2819" s="653" t="s">
        <v>11743</v>
      </c>
      <c r="C2819" s="652" t="s">
        <v>11599</v>
      </c>
      <c r="D2819" s="654" t="s">
        <v>15579</v>
      </c>
    </row>
    <row r="2820" spans="1:4" ht="30">
      <c r="A2820" s="1169">
        <v>3745</v>
      </c>
      <c r="B2820" s="1170" t="s">
        <v>5463</v>
      </c>
      <c r="C2820" s="1169" t="s">
        <v>11599</v>
      </c>
      <c r="D2820" s="651" t="s">
        <v>15125</v>
      </c>
    </row>
    <row r="2821" spans="1:4" ht="30">
      <c r="A2821" s="652">
        <v>3743</v>
      </c>
      <c r="B2821" s="653" t="s">
        <v>5464</v>
      </c>
      <c r="C2821" s="652" t="s">
        <v>11599</v>
      </c>
      <c r="D2821" s="654" t="s">
        <v>17130</v>
      </c>
    </row>
    <row r="2822" spans="1:4" ht="30">
      <c r="A2822" s="1169">
        <v>3744</v>
      </c>
      <c r="B2822" s="1170" t="s">
        <v>5465</v>
      </c>
      <c r="C2822" s="1169" t="s">
        <v>11599</v>
      </c>
      <c r="D2822" s="651" t="s">
        <v>16167</v>
      </c>
    </row>
    <row r="2823" spans="1:4" ht="30">
      <c r="A2823" s="652">
        <v>3739</v>
      </c>
      <c r="B2823" s="653" t="s">
        <v>5466</v>
      </c>
      <c r="C2823" s="652" t="s">
        <v>11599</v>
      </c>
      <c r="D2823" s="654" t="s">
        <v>13228</v>
      </c>
    </row>
    <row r="2824" spans="1:4" ht="30">
      <c r="A2824" s="1169">
        <v>3737</v>
      </c>
      <c r="B2824" s="1170" t="s">
        <v>5467</v>
      </c>
      <c r="C2824" s="1169" t="s">
        <v>11599</v>
      </c>
      <c r="D2824" s="651" t="s">
        <v>17131</v>
      </c>
    </row>
    <row r="2825" spans="1:4" ht="30">
      <c r="A2825" s="652">
        <v>3738</v>
      </c>
      <c r="B2825" s="653" t="s">
        <v>5468</v>
      </c>
      <c r="C2825" s="652" t="s">
        <v>11599</v>
      </c>
      <c r="D2825" s="654" t="s">
        <v>12748</v>
      </c>
    </row>
    <row r="2826" spans="1:4" ht="30">
      <c r="A2826" s="1169">
        <v>3747</v>
      </c>
      <c r="B2826" s="1170" t="s">
        <v>5469</v>
      </c>
      <c r="C2826" s="1169" t="s">
        <v>11599</v>
      </c>
      <c r="D2826" s="651" t="s">
        <v>16167</v>
      </c>
    </row>
    <row r="2827" spans="1:4" ht="30">
      <c r="A2827" s="652">
        <v>11649</v>
      </c>
      <c r="B2827" s="653" t="s">
        <v>5470</v>
      </c>
      <c r="C2827" s="652" t="s">
        <v>11596</v>
      </c>
      <c r="D2827" s="654" t="s">
        <v>17132</v>
      </c>
    </row>
    <row r="2828" spans="1:4" ht="30">
      <c r="A2828" s="1169">
        <v>11650</v>
      </c>
      <c r="B2828" s="1170" t="s">
        <v>5471</v>
      </c>
      <c r="C2828" s="1169" t="s">
        <v>11596</v>
      </c>
      <c r="D2828" s="651" t="s">
        <v>17133</v>
      </c>
    </row>
    <row r="2829" spans="1:4" ht="30">
      <c r="A2829" s="652">
        <v>3742</v>
      </c>
      <c r="B2829" s="653" t="s">
        <v>5472</v>
      </c>
      <c r="C2829" s="652" t="s">
        <v>11599</v>
      </c>
      <c r="D2829" s="654" t="s">
        <v>17134</v>
      </c>
    </row>
    <row r="2830" spans="1:4" ht="30">
      <c r="A2830" s="1169">
        <v>3746</v>
      </c>
      <c r="B2830" s="1170" t="s">
        <v>5473</v>
      </c>
      <c r="C2830" s="1169" t="s">
        <v>11599</v>
      </c>
      <c r="D2830" s="651" t="s">
        <v>17135</v>
      </c>
    </row>
    <row r="2831" spans="1:4">
      <c r="A2831" s="652">
        <v>13250</v>
      </c>
      <c r="B2831" s="653" t="s">
        <v>3785</v>
      </c>
      <c r="C2831" s="652" t="s">
        <v>11596</v>
      </c>
      <c r="D2831" s="654" t="s">
        <v>13118</v>
      </c>
    </row>
    <row r="2832" spans="1:4">
      <c r="A2832" s="1169">
        <v>11641</v>
      </c>
      <c r="B2832" s="1170" t="s">
        <v>1293</v>
      </c>
      <c r="C2832" s="1169" t="s">
        <v>11599</v>
      </c>
      <c r="D2832" s="651" t="s">
        <v>15886</v>
      </c>
    </row>
    <row r="2833" spans="1:4">
      <c r="A2833" s="652">
        <v>21106</v>
      </c>
      <c r="B2833" s="653" t="s">
        <v>1294</v>
      </c>
      <c r="C2833" s="652" t="s">
        <v>11601</v>
      </c>
      <c r="D2833" s="654" t="s">
        <v>15730</v>
      </c>
    </row>
    <row r="2834" spans="1:4">
      <c r="A2834" s="1169">
        <v>3755</v>
      </c>
      <c r="B2834" s="1170" t="s">
        <v>3786</v>
      </c>
      <c r="C2834" s="1169" t="s">
        <v>11596</v>
      </c>
      <c r="D2834" s="651" t="s">
        <v>14163</v>
      </c>
    </row>
    <row r="2835" spans="1:4">
      <c r="A2835" s="652">
        <v>3750</v>
      </c>
      <c r="B2835" s="653" t="s">
        <v>3787</v>
      </c>
      <c r="C2835" s="652" t="s">
        <v>11596</v>
      </c>
      <c r="D2835" s="654" t="s">
        <v>14164</v>
      </c>
    </row>
    <row r="2836" spans="1:4">
      <c r="A2836" s="1169">
        <v>3756</v>
      </c>
      <c r="B2836" s="1170" t="s">
        <v>3788</v>
      </c>
      <c r="C2836" s="1169" t="s">
        <v>11596</v>
      </c>
      <c r="D2836" s="651" t="s">
        <v>14165</v>
      </c>
    </row>
    <row r="2837" spans="1:4">
      <c r="A2837" s="652">
        <v>39377</v>
      </c>
      <c r="B2837" s="653" t="s">
        <v>4852</v>
      </c>
      <c r="C2837" s="652" t="s">
        <v>11596</v>
      </c>
      <c r="D2837" s="654" t="s">
        <v>14166</v>
      </c>
    </row>
    <row r="2838" spans="1:4">
      <c r="A2838" s="1169">
        <v>38191</v>
      </c>
      <c r="B2838" s="1170" t="s">
        <v>5792</v>
      </c>
      <c r="C2838" s="1169" t="s">
        <v>11596</v>
      </c>
      <c r="D2838" s="651" t="s">
        <v>14167</v>
      </c>
    </row>
    <row r="2839" spans="1:4">
      <c r="A2839" s="652">
        <v>39381</v>
      </c>
      <c r="B2839" s="653" t="s">
        <v>4853</v>
      </c>
      <c r="C2839" s="652" t="s">
        <v>11596</v>
      </c>
      <c r="D2839" s="654" t="s">
        <v>13198</v>
      </c>
    </row>
    <row r="2840" spans="1:4">
      <c r="A2840" s="1169">
        <v>38780</v>
      </c>
      <c r="B2840" s="1170" t="s">
        <v>3789</v>
      </c>
      <c r="C2840" s="1169" t="s">
        <v>11596</v>
      </c>
      <c r="D2840" s="651" t="s">
        <v>14168</v>
      </c>
    </row>
    <row r="2841" spans="1:4">
      <c r="A2841" s="652">
        <v>38781</v>
      </c>
      <c r="B2841" s="653" t="s">
        <v>3790</v>
      </c>
      <c r="C2841" s="652" t="s">
        <v>11596</v>
      </c>
      <c r="D2841" s="654" t="s">
        <v>14169</v>
      </c>
    </row>
    <row r="2842" spans="1:4">
      <c r="A2842" s="1169">
        <v>38192</v>
      </c>
      <c r="B2842" s="1170" t="s">
        <v>3791</v>
      </c>
      <c r="C2842" s="1169" t="s">
        <v>11596</v>
      </c>
      <c r="D2842" s="651" t="s">
        <v>14170</v>
      </c>
    </row>
    <row r="2843" spans="1:4">
      <c r="A2843" s="652">
        <v>3753</v>
      </c>
      <c r="B2843" s="653" t="s">
        <v>6594</v>
      </c>
      <c r="C2843" s="652" t="s">
        <v>11596</v>
      </c>
      <c r="D2843" s="654" t="s">
        <v>13022</v>
      </c>
    </row>
    <row r="2844" spans="1:4">
      <c r="A2844" s="1169">
        <v>38782</v>
      </c>
      <c r="B2844" s="1170" t="s">
        <v>3792</v>
      </c>
      <c r="C2844" s="1169" t="s">
        <v>11596</v>
      </c>
      <c r="D2844" s="651" t="s">
        <v>14171</v>
      </c>
    </row>
    <row r="2845" spans="1:4">
      <c r="A2845" s="652">
        <v>38778</v>
      </c>
      <c r="B2845" s="653" t="s">
        <v>4854</v>
      </c>
      <c r="C2845" s="652" t="s">
        <v>11596</v>
      </c>
      <c r="D2845" s="654" t="s">
        <v>12521</v>
      </c>
    </row>
    <row r="2846" spans="1:4">
      <c r="A2846" s="1169">
        <v>38779</v>
      </c>
      <c r="B2846" s="1170" t="s">
        <v>3793</v>
      </c>
      <c r="C2846" s="1169" t="s">
        <v>11596</v>
      </c>
      <c r="D2846" s="651" t="s">
        <v>13741</v>
      </c>
    </row>
    <row r="2847" spans="1:4">
      <c r="A2847" s="652">
        <v>39388</v>
      </c>
      <c r="B2847" s="653" t="s">
        <v>3794</v>
      </c>
      <c r="C2847" s="652" t="s">
        <v>11596</v>
      </c>
      <c r="D2847" s="654" t="s">
        <v>14172</v>
      </c>
    </row>
    <row r="2848" spans="1:4">
      <c r="A2848" s="1169">
        <v>39387</v>
      </c>
      <c r="B2848" s="1170" t="s">
        <v>3795</v>
      </c>
      <c r="C2848" s="1169" t="s">
        <v>11596</v>
      </c>
      <c r="D2848" s="651" t="s">
        <v>14173</v>
      </c>
    </row>
    <row r="2849" spans="1:4">
      <c r="A2849" s="652">
        <v>39386</v>
      </c>
      <c r="B2849" s="653" t="s">
        <v>3796</v>
      </c>
      <c r="C2849" s="652" t="s">
        <v>11596</v>
      </c>
      <c r="D2849" s="654" t="s">
        <v>14174</v>
      </c>
    </row>
    <row r="2850" spans="1:4">
      <c r="A2850" s="1169">
        <v>38194</v>
      </c>
      <c r="B2850" s="1170" t="s">
        <v>3797</v>
      </c>
      <c r="C2850" s="1169" t="s">
        <v>11596</v>
      </c>
      <c r="D2850" s="651" t="s">
        <v>14175</v>
      </c>
    </row>
    <row r="2851" spans="1:4">
      <c r="A2851" s="652">
        <v>38193</v>
      </c>
      <c r="B2851" s="653" t="s">
        <v>3798</v>
      </c>
      <c r="C2851" s="652" t="s">
        <v>11596</v>
      </c>
      <c r="D2851" s="654" t="s">
        <v>14176</v>
      </c>
    </row>
    <row r="2852" spans="1:4">
      <c r="A2852" s="1169">
        <v>12216</v>
      </c>
      <c r="B2852" s="1170" t="s">
        <v>3799</v>
      </c>
      <c r="C2852" s="1169" t="s">
        <v>11596</v>
      </c>
      <c r="D2852" s="651" t="s">
        <v>14177</v>
      </c>
    </row>
    <row r="2853" spans="1:4">
      <c r="A2853" s="652">
        <v>3757</v>
      </c>
      <c r="B2853" s="653" t="s">
        <v>3800</v>
      </c>
      <c r="C2853" s="652" t="s">
        <v>11596</v>
      </c>
      <c r="D2853" s="654" t="s">
        <v>14178</v>
      </c>
    </row>
    <row r="2854" spans="1:4">
      <c r="A2854" s="1169">
        <v>3758</v>
      </c>
      <c r="B2854" s="1170" t="s">
        <v>3801</v>
      </c>
      <c r="C2854" s="1169" t="s">
        <v>11596</v>
      </c>
      <c r="D2854" s="651" t="s">
        <v>14179</v>
      </c>
    </row>
    <row r="2855" spans="1:4">
      <c r="A2855" s="652">
        <v>12214</v>
      </c>
      <c r="B2855" s="653" t="s">
        <v>3802</v>
      </c>
      <c r="C2855" s="652" t="s">
        <v>11596</v>
      </c>
      <c r="D2855" s="654" t="s">
        <v>14180</v>
      </c>
    </row>
    <row r="2856" spans="1:4">
      <c r="A2856" s="1169">
        <v>3749</v>
      </c>
      <c r="B2856" s="1170" t="s">
        <v>3803</v>
      </c>
      <c r="C2856" s="1169" t="s">
        <v>11596</v>
      </c>
      <c r="D2856" s="651" t="s">
        <v>12962</v>
      </c>
    </row>
    <row r="2857" spans="1:4">
      <c r="A2857" s="652">
        <v>3751</v>
      </c>
      <c r="B2857" s="653" t="s">
        <v>3804</v>
      </c>
      <c r="C2857" s="652" t="s">
        <v>11596</v>
      </c>
      <c r="D2857" s="654" t="s">
        <v>14181</v>
      </c>
    </row>
    <row r="2858" spans="1:4">
      <c r="A2858" s="1169">
        <v>39376</v>
      </c>
      <c r="B2858" s="1170" t="s">
        <v>4855</v>
      </c>
      <c r="C2858" s="1169" t="s">
        <v>11596</v>
      </c>
      <c r="D2858" s="651" t="s">
        <v>14182</v>
      </c>
    </row>
    <row r="2859" spans="1:4">
      <c r="A2859" s="652">
        <v>3752</v>
      </c>
      <c r="B2859" s="653" t="s">
        <v>3805</v>
      </c>
      <c r="C2859" s="652" t="s">
        <v>11596</v>
      </c>
      <c r="D2859" s="654" t="s">
        <v>14183</v>
      </c>
    </row>
    <row r="2860" spans="1:4" ht="30">
      <c r="A2860" s="1169">
        <v>746</v>
      </c>
      <c r="B2860" s="1170" t="s">
        <v>6595</v>
      </c>
      <c r="C2860" s="1169" t="s">
        <v>11596</v>
      </c>
      <c r="D2860" s="651" t="s">
        <v>17136</v>
      </c>
    </row>
    <row r="2861" spans="1:4">
      <c r="A2861" s="652">
        <v>36521</v>
      </c>
      <c r="B2861" s="653" t="s">
        <v>1295</v>
      </c>
      <c r="C2861" s="652" t="s">
        <v>11596</v>
      </c>
      <c r="D2861" s="654" t="s">
        <v>14184</v>
      </c>
    </row>
    <row r="2862" spans="1:4">
      <c r="A2862" s="1169">
        <v>36794</v>
      </c>
      <c r="B2862" s="1170" t="s">
        <v>1296</v>
      </c>
      <c r="C2862" s="1169" t="s">
        <v>11596</v>
      </c>
      <c r="D2862" s="651" t="s">
        <v>14185</v>
      </c>
    </row>
    <row r="2863" spans="1:4">
      <c r="A2863" s="652">
        <v>10426</v>
      </c>
      <c r="B2863" s="653" t="s">
        <v>1297</v>
      </c>
      <c r="C2863" s="652" t="s">
        <v>11596</v>
      </c>
      <c r="D2863" s="654" t="s">
        <v>14186</v>
      </c>
    </row>
    <row r="2864" spans="1:4">
      <c r="A2864" s="1169">
        <v>10425</v>
      </c>
      <c r="B2864" s="1170" t="s">
        <v>1298</v>
      </c>
      <c r="C2864" s="1169" t="s">
        <v>11596</v>
      </c>
      <c r="D2864" s="651" t="s">
        <v>14187</v>
      </c>
    </row>
    <row r="2865" spans="1:4">
      <c r="A2865" s="652">
        <v>10431</v>
      </c>
      <c r="B2865" s="653" t="s">
        <v>1299</v>
      </c>
      <c r="C2865" s="652" t="s">
        <v>11596</v>
      </c>
      <c r="D2865" s="654" t="s">
        <v>14188</v>
      </c>
    </row>
    <row r="2866" spans="1:4">
      <c r="A2866" s="1169">
        <v>10429</v>
      </c>
      <c r="B2866" s="1170" t="s">
        <v>1300</v>
      </c>
      <c r="C2866" s="1169" t="s">
        <v>11596</v>
      </c>
      <c r="D2866" s="651" t="s">
        <v>14189</v>
      </c>
    </row>
    <row r="2867" spans="1:4">
      <c r="A2867" s="652">
        <v>20269</v>
      </c>
      <c r="B2867" s="653" t="s">
        <v>1301</v>
      </c>
      <c r="C2867" s="652" t="s">
        <v>11596</v>
      </c>
      <c r="D2867" s="654" t="s">
        <v>14190</v>
      </c>
    </row>
    <row r="2868" spans="1:4">
      <c r="A2868" s="1169">
        <v>20270</v>
      </c>
      <c r="B2868" s="1170" t="s">
        <v>1302</v>
      </c>
      <c r="C2868" s="1169" t="s">
        <v>11596</v>
      </c>
      <c r="D2868" s="651" t="s">
        <v>14191</v>
      </c>
    </row>
    <row r="2869" spans="1:4">
      <c r="A2869" s="652">
        <v>11696</v>
      </c>
      <c r="B2869" s="653" t="s">
        <v>1303</v>
      </c>
      <c r="C2869" s="652" t="s">
        <v>11596</v>
      </c>
      <c r="D2869" s="654" t="s">
        <v>14192</v>
      </c>
    </row>
    <row r="2870" spans="1:4">
      <c r="A2870" s="1169">
        <v>10427</v>
      </c>
      <c r="B2870" s="1170" t="s">
        <v>1304</v>
      </c>
      <c r="C2870" s="1169" t="s">
        <v>11596</v>
      </c>
      <c r="D2870" s="651" t="s">
        <v>14193</v>
      </c>
    </row>
    <row r="2871" spans="1:4">
      <c r="A2871" s="652">
        <v>10428</v>
      </c>
      <c r="B2871" s="653" t="s">
        <v>1305</v>
      </c>
      <c r="C2871" s="652" t="s">
        <v>11596</v>
      </c>
      <c r="D2871" s="654" t="s">
        <v>14194</v>
      </c>
    </row>
    <row r="2872" spans="1:4">
      <c r="A2872" s="1169">
        <v>40932</v>
      </c>
      <c r="B2872" s="1170" t="s">
        <v>5195</v>
      </c>
      <c r="C2872" s="1169" t="s">
        <v>11605</v>
      </c>
      <c r="D2872" s="651" t="s">
        <v>14195</v>
      </c>
    </row>
    <row r="2873" spans="1:4">
      <c r="A2873" s="652">
        <v>10853</v>
      </c>
      <c r="B2873" s="653" t="s">
        <v>1306</v>
      </c>
      <c r="C2873" s="652" t="s">
        <v>11596</v>
      </c>
      <c r="D2873" s="654" t="s">
        <v>14196</v>
      </c>
    </row>
    <row r="2874" spans="1:4">
      <c r="A2874" s="1169">
        <v>5093</v>
      </c>
      <c r="B2874" s="1170" t="s">
        <v>5474</v>
      </c>
      <c r="C2874" s="1169" t="s">
        <v>11606</v>
      </c>
      <c r="D2874" s="651" t="s">
        <v>14006</v>
      </c>
    </row>
    <row r="2875" spans="1:4" ht="30">
      <c r="A2875" s="652">
        <v>37768</v>
      </c>
      <c r="B2875" s="653" t="s">
        <v>1307</v>
      </c>
      <c r="C2875" s="652" t="s">
        <v>11596</v>
      </c>
      <c r="D2875" s="654" t="s">
        <v>14198</v>
      </c>
    </row>
    <row r="2876" spans="1:4">
      <c r="A2876" s="1169">
        <v>37773</v>
      </c>
      <c r="B2876" s="1170" t="s">
        <v>1308</v>
      </c>
      <c r="C2876" s="1169" t="s">
        <v>11596</v>
      </c>
      <c r="D2876" s="651" t="s">
        <v>14199</v>
      </c>
    </row>
    <row r="2877" spans="1:4">
      <c r="A2877" s="652">
        <v>37769</v>
      </c>
      <c r="B2877" s="653" t="s">
        <v>1309</v>
      </c>
      <c r="C2877" s="652" t="s">
        <v>11596</v>
      </c>
      <c r="D2877" s="654" t="s">
        <v>14200</v>
      </c>
    </row>
    <row r="2878" spans="1:4">
      <c r="A2878" s="1169">
        <v>37770</v>
      </c>
      <c r="B2878" s="1170" t="s">
        <v>1310</v>
      </c>
      <c r="C2878" s="1169" t="s">
        <v>11596</v>
      </c>
      <c r="D2878" s="651" t="s">
        <v>14201</v>
      </c>
    </row>
    <row r="2879" spans="1:4">
      <c r="A2879" s="652">
        <v>38382</v>
      </c>
      <c r="B2879" s="653" t="s">
        <v>6039</v>
      </c>
      <c r="C2879" s="652" t="s">
        <v>11596</v>
      </c>
      <c r="D2879" s="654" t="s">
        <v>14202</v>
      </c>
    </row>
    <row r="2880" spans="1:4">
      <c r="A2880" s="1169">
        <v>6091</v>
      </c>
      <c r="B2880" s="1170" t="s">
        <v>4856</v>
      </c>
      <c r="C2880" s="1169" t="s">
        <v>11602</v>
      </c>
      <c r="D2880" s="651" t="s">
        <v>14203</v>
      </c>
    </row>
    <row r="2881" spans="1:4">
      <c r="A2881" s="652">
        <v>38383</v>
      </c>
      <c r="B2881" s="653" t="s">
        <v>6040</v>
      </c>
      <c r="C2881" s="652" t="s">
        <v>11596</v>
      </c>
      <c r="D2881" s="654" t="s">
        <v>13878</v>
      </c>
    </row>
    <row r="2882" spans="1:4">
      <c r="A2882" s="1169">
        <v>3768</v>
      </c>
      <c r="B2882" s="1170" t="s">
        <v>1311</v>
      </c>
      <c r="C2882" s="1169" t="s">
        <v>11596</v>
      </c>
      <c r="D2882" s="651" t="s">
        <v>13266</v>
      </c>
    </row>
    <row r="2883" spans="1:4">
      <c r="A2883" s="652">
        <v>3767</v>
      </c>
      <c r="B2883" s="653" t="s">
        <v>1312</v>
      </c>
      <c r="C2883" s="652" t="s">
        <v>11596</v>
      </c>
      <c r="D2883" s="654" t="s">
        <v>12851</v>
      </c>
    </row>
    <row r="2884" spans="1:4">
      <c r="A2884" s="1169">
        <v>13192</v>
      </c>
      <c r="B2884" s="1170" t="s">
        <v>1313</v>
      </c>
      <c r="C2884" s="1169" t="s">
        <v>11596</v>
      </c>
      <c r="D2884" s="651" t="s">
        <v>17137</v>
      </c>
    </row>
    <row r="2885" spans="1:4">
      <c r="A2885" s="652">
        <v>38413</v>
      </c>
      <c r="B2885" s="653" t="s">
        <v>3806</v>
      </c>
      <c r="C2885" s="652" t="s">
        <v>11596</v>
      </c>
      <c r="D2885" s="654" t="s">
        <v>17138</v>
      </c>
    </row>
    <row r="2886" spans="1:4">
      <c r="A2886" s="1169">
        <v>20193</v>
      </c>
      <c r="B2886" s="1170" t="s">
        <v>6817</v>
      </c>
      <c r="C2886" s="1169" t="s">
        <v>856</v>
      </c>
      <c r="D2886" s="651" t="s">
        <v>13759</v>
      </c>
    </row>
    <row r="2887" spans="1:4">
      <c r="A2887" s="652">
        <v>10527</v>
      </c>
      <c r="B2887" s="653" t="s">
        <v>6818</v>
      </c>
      <c r="C2887" s="652" t="s">
        <v>11744</v>
      </c>
      <c r="D2887" s="654" t="s">
        <v>14204</v>
      </c>
    </row>
    <row r="2888" spans="1:4" ht="30">
      <c r="A2888" s="1169">
        <v>41805</v>
      </c>
      <c r="B2888" s="1170" t="s">
        <v>6819</v>
      </c>
      <c r="C2888" s="1169" t="s">
        <v>11605</v>
      </c>
      <c r="D2888" s="651" t="s">
        <v>14205</v>
      </c>
    </row>
    <row r="2889" spans="1:4">
      <c r="A2889" s="652">
        <v>40271</v>
      </c>
      <c r="B2889" s="653" t="s">
        <v>6820</v>
      </c>
      <c r="C2889" s="652" t="s">
        <v>11605</v>
      </c>
      <c r="D2889" s="654" t="s">
        <v>13817</v>
      </c>
    </row>
    <row r="2890" spans="1:4">
      <c r="A2890" s="1169">
        <v>40287</v>
      </c>
      <c r="B2890" s="1170" t="s">
        <v>6596</v>
      </c>
      <c r="C2890" s="1169" t="s">
        <v>11605</v>
      </c>
      <c r="D2890" s="651" t="s">
        <v>12525</v>
      </c>
    </row>
    <row r="2891" spans="1:4">
      <c r="A2891" s="652">
        <v>40295</v>
      </c>
      <c r="B2891" s="653" t="s">
        <v>6821</v>
      </c>
      <c r="C2891" s="652" t="s">
        <v>11595</v>
      </c>
      <c r="D2891" s="654" t="s">
        <v>13642</v>
      </c>
    </row>
    <row r="2892" spans="1:4">
      <c r="A2892" s="1169">
        <v>745</v>
      </c>
      <c r="B2892" s="1170" t="s">
        <v>6822</v>
      </c>
      <c r="C2892" s="1169" t="s">
        <v>11595</v>
      </c>
      <c r="D2892" s="651" t="s">
        <v>12971</v>
      </c>
    </row>
    <row r="2893" spans="1:4" ht="45">
      <c r="A2893" s="652">
        <v>4084</v>
      </c>
      <c r="B2893" s="653" t="s">
        <v>6823</v>
      </c>
      <c r="C2893" s="652" t="s">
        <v>11595</v>
      </c>
      <c r="D2893" s="654" t="s">
        <v>14105</v>
      </c>
    </row>
    <row r="2894" spans="1:4" ht="45">
      <c r="A2894" s="1169">
        <v>743</v>
      </c>
      <c r="B2894" s="1170" t="s">
        <v>6824</v>
      </c>
      <c r="C2894" s="1169" t="s">
        <v>11595</v>
      </c>
      <c r="D2894" s="651" t="s">
        <v>14105</v>
      </c>
    </row>
    <row r="2895" spans="1:4" ht="45">
      <c r="A2895" s="652">
        <v>40293</v>
      </c>
      <c r="B2895" s="653" t="s">
        <v>6825</v>
      </c>
      <c r="C2895" s="652" t="s">
        <v>11595</v>
      </c>
      <c r="D2895" s="654" t="s">
        <v>13041</v>
      </c>
    </row>
    <row r="2896" spans="1:4" ht="45">
      <c r="A2896" s="1169">
        <v>40294</v>
      </c>
      <c r="B2896" s="1170" t="s">
        <v>6826</v>
      </c>
      <c r="C2896" s="1169" t="s">
        <v>11595</v>
      </c>
      <c r="D2896" s="651" t="s">
        <v>14105</v>
      </c>
    </row>
    <row r="2897" spans="1:4" ht="45">
      <c r="A2897" s="652">
        <v>4085</v>
      </c>
      <c r="B2897" s="653" t="s">
        <v>6827</v>
      </c>
      <c r="C2897" s="652" t="s">
        <v>11595</v>
      </c>
      <c r="D2897" s="654" t="s">
        <v>14328</v>
      </c>
    </row>
    <row r="2898" spans="1:4" ht="45">
      <c r="A2898" s="1169">
        <v>1383</v>
      </c>
      <c r="B2898" s="1170" t="s">
        <v>6828</v>
      </c>
      <c r="C2898" s="1169" t="s">
        <v>11595</v>
      </c>
      <c r="D2898" s="651" t="s">
        <v>12883</v>
      </c>
    </row>
    <row r="2899" spans="1:4">
      <c r="A2899" s="652">
        <v>10775</v>
      </c>
      <c r="B2899" s="653" t="s">
        <v>6829</v>
      </c>
      <c r="C2899" s="652" t="s">
        <v>11605</v>
      </c>
      <c r="D2899" s="654" t="s">
        <v>14206</v>
      </c>
    </row>
    <row r="2900" spans="1:4">
      <c r="A2900" s="1169">
        <v>10776</v>
      </c>
      <c r="B2900" s="1170" t="s">
        <v>6830</v>
      </c>
      <c r="C2900" s="1169" t="s">
        <v>11605</v>
      </c>
      <c r="D2900" s="651" t="s">
        <v>14207</v>
      </c>
    </row>
    <row r="2901" spans="1:4">
      <c r="A2901" s="652">
        <v>10779</v>
      </c>
      <c r="B2901" s="653" t="s">
        <v>6831</v>
      </c>
      <c r="C2901" s="652" t="s">
        <v>11605</v>
      </c>
      <c r="D2901" s="654" t="s">
        <v>14208</v>
      </c>
    </row>
    <row r="2902" spans="1:4">
      <c r="A2902" s="1169">
        <v>10777</v>
      </c>
      <c r="B2902" s="1170" t="s">
        <v>6832</v>
      </c>
      <c r="C2902" s="1169" t="s">
        <v>11605</v>
      </c>
      <c r="D2902" s="651" t="s">
        <v>14209</v>
      </c>
    </row>
    <row r="2903" spans="1:4">
      <c r="A2903" s="652">
        <v>10778</v>
      </c>
      <c r="B2903" s="653" t="s">
        <v>6833</v>
      </c>
      <c r="C2903" s="652" t="s">
        <v>11605</v>
      </c>
      <c r="D2903" s="654" t="s">
        <v>14208</v>
      </c>
    </row>
    <row r="2904" spans="1:4">
      <c r="A2904" s="1169">
        <v>40339</v>
      </c>
      <c r="B2904" s="1170" t="s">
        <v>6834</v>
      </c>
      <c r="C2904" s="1169" t="s">
        <v>11605</v>
      </c>
      <c r="D2904" s="651" t="s">
        <v>12525</v>
      </c>
    </row>
    <row r="2905" spans="1:4" ht="30">
      <c r="A2905" s="652">
        <v>3355</v>
      </c>
      <c r="B2905" s="653" t="s">
        <v>6835</v>
      </c>
      <c r="C2905" s="652" t="s">
        <v>11595</v>
      </c>
      <c r="D2905" s="654" t="s">
        <v>16208</v>
      </c>
    </row>
    <row r="2906" spans="1:4" ht="30">
      <c r="A2906" s="1169">
        <v>39814</v>
      </c>
      <c r="B2906" s="1170" t="s">
        <v>6836</v>
      </c>
      <c r="C2906" s="1169" t="s">
        <v>11595</v>
      </c>
      <c r="D2906" s="651" t="s">
        <v>17139</v>
      </c>
    </row>
    <row r="2907" spans="1:4" ht="30">
      <c r="A2907" s="652">
        <v>10749</v>
      </c>
      <c r="B2907" s="653" t="s">
        <v>6837</v>
      </c>
      <c r="C2907" s="652" t="s">
        <v>11605</v>
      </c>
      <c r="D2907" s="654" t="s">
        <v>14211</v>
      </c>
    </row>
    <row r="2908" spans="1:4">
      <c r="A2908" s="1169">
        <v>40290</v>
      </c>
      <c r="B2908" s="1170" t="s">
        <v>6838</v>
      </c>
      <c r="C2908" s="1169" t="s">
        <v>11605</v>
      </c>
      <c r="D2908" s="651" t="s">
        <v>14212</v>
      </c>
    </row>
    <row r="2909" spans="1:4">
      <c r="A2909" s="652">
        <v>3346</v>
      </c>
      <c r="B2909" s="653" t="s">
        <v>6839</v>
      </c>
      <c r="C2909" s="652" t="s">
        <v>11595</v>
      </c>
      <c r="D2909" s="654" t="s">
        <v>14213</v>
      </c>
    </row>
    <row r="2910" spans="1:4">
      <c r="A2910" s="1169">
        <v>3348</v>
      </c>
      <c r="B2910" s="1170" t="s">
        <v>6840</v>
      </c>
      <c r="C2910" s="1169" t="s">
        <v>11595</v>
      </c>
      <c r="D2910" s="651" t="s">
        <v>14214</v>
      </c>
    </row>
    <row r="2911" spans="1:4">
      <c r="A2911" s="652">
        <v>3345</v>
      </c>
      <c r="B2911" s="653" t="s">
        <v>6841</v>
      </c>
      <c r="C2911" s="652" t="s">
        <v>11595</v>
      </c>
      <c r="D2911" s="654" t="s">
        <v>12885</v>
      </c>
    </row>
    <row r="2912" spans="1:4">
      <c r="A2912" s="1169">
        <v>39833</v>
      </c>
      <c r="B2912" s="1170" t="s">
        <v>6842</v>
      </c>
      <c r="C2912" s="1169" t="s">
        <v>11595</v>
      </c>
      <c r="D2912" s="651" t="s">
        <v>14215</v>
      </c>
    </row>
    <row r="2913" spans="1:4">
      <c r="A2913" s="652">
        <v>39834</v>
      </c>
      <c r="B2913" s="653" t="s">
        <v>6843</v>
      </c>
      <c r="C2913" s="652" t="s">
        <v>11595</v>
      </c>
      <c r="D2913" s="654" t="s">
        <v>14216</v>
      </c>
    </row>
    <row r="2914" spans="1:4">
      <c r="A2914" s="1169">
        <v>39835</v>
      </c>
      <c r="B2914" s="1170" t="s">
        <v>6844</v>
      </c>
      <c r="C2914" s="1169" t="s">
        <v>11595</v>
      </c>
      <c r="D2914" s="651" t="s">
        <v>14217</v>
      </c>
    </row>
    <row r="2915" spans="1:4">
      <c r="A2915" s="652">
        <v>7252</v>
      </c>
      <c r="B2915" s="653" t="s">
        <v>6845</v>
      </c>
      <c r="C2915" s="652" t="s">
        <v>11595</v>
      </c>
      <c r="D2915" s="654" t="s">
        <v>13844</v>
      </c>
    </row>
    <row r="2916" spans="1:4">
      <c r="A2916" s="1169">
        <v>4778</v>
      </c>
      <c r="B2916" s="1170" t="s">
        <v>6846</v>
      </c>
      <c r="C2916" s="1169" t="s">
        <v>11595</v>
      </c>
      <c r="D2916" s="651" t="s">
        <v>13844</v>
      </c>
    </row>
    <row r="2917" spans="1:4">
      <c r="A2917" s="652">
        <v>4780</v>
      </c>
      <c r="B2917" s="653" t="s">
        <v>6847</v>
      </c>
      <c r="C2917" s="652" t="s">
        <v>11595</v>
      </c>
      <c r="D2917" s="654" t="s">
        <v>13407</v>
      </c>
    </row>
    <row r="2918" spans="1:4">
      <c r="A2918" s="1169">
        <v>10809</v>
      </c>
      <c r="B2918" s="1170" t="s">
        <v>6848</v>
      </c>
      <c r="C2918" s="1169" t="s">
        <v>11595</v>
      </c>
      <c r="D2918" s="651" t="s">
        <v>14242</v>
      </c>
    </row>
    <row r="2919" spans="1:4">
      <c r="A2919" s="652">
        <v>10811</v>
      </c>
      <c r="B2919" s="653" t="s">
        <v>6849</v>
      </c>
      <c r="C2919" s="652" t="s">
        <v>11595</v>
      </c>
      <c r="D2919" s="654" t="s">
        <v>12977</v>
      </c>
    </row>
    <row r="2920" spans="1:4">
      <c r="A2920" s="1169">
        <v>7247</v>
      </c>
      <c r="B2920" s="1170" t="s">
        <v>6850</v>
      </c>
      <c r="C2920" s="1169" t="s">
        <v>11595</v>
      </c>
      <c r="D2920" s="651" t="s">
        <v>13844</v>
      </c>
    </row>
    <row r="2921" spans="1:4" ht="30">
      <c r="A2921" s="652">
        <v>40291</v>
      </c>
      <c r="B2921" s="653" t="s">
        <v>14220</v>
      </c>
      <c r="C2921" s="652" t="s">
        <v>11605</v>
      </c>
      <c r="D2921" s="654" t="s">
        <v>14221</v>
      </c>
    </row>
    <row r="2922" spans="1:4" ht="30">
      <c r="A2922" s="1169">
        <v>40275</v>
      </c>
      <c r="B2922" s="1170" t="s">
        <v>6851</v>
      </c>
      <c r="C2922" s="1169" t="s">
        <v>11605</v>
      </c>
      <c r="D2922" s="651" t="s">
        <v>14204</v>
      </c>
    </row>
    <row r="2923" spans="1:4">
      <c r="A2923" s="652">
        <v>3777</v>
      </c>
      <c r="B2923" s="653" t="s">
        <v>1314</v>
      </c>
      <c r="C2923" s="652" t="s">
        <v>11599</v>
      </c>
      <c r="D2923" s="654" t="s">
        <v>12757</v>
      </c>
    </row>
    <row r="2924" spans="1:4">
      <c r="A2924" s="1169">
        <v>3779</v>
      </c>
      <c r="B2924" s="1170" t="s">
        <v>3807</v>
      </c>
      <c r="C2924" s="1169" t="s">
        <v>11600</v>
      </c>
      <c r="D2924" s="651" t="s">
        <v>14222</v>
      </c>
    </row>
    <row r="2925" spans="1:4">
      <c r="A2925" s="652">
        <v>3798</v>
      </c>
      <c r="B2925" s="653" t="s">
        <v>1315</v>
      </c>
      <c r="C2925" s="652" t="s">
        <v>11596</v>
      </c>
      <c r="D2925" s="654" t="s">
        <v>17140</v>
      </c>
    </row>
    <row r="2926" spans="1:4" ht="30">
      <c r="A2926" s="1169">
        <v>38769</v>
      </c>
      <c r="B2926" s="1170" t="s">
        <v>6852</v>
      </c>
      <c r="C2926" s="1169" t="s">
        <v>11596</v>
      </c>
      <c r="D2926" s="651" t="s">
        <v>15199</v>
      </c>
    </row>
    <row r="2927" spans="1:4" ht="30">
      <c r="A2927" s="652">
        <v>39510</v>
      </c>
      <c r="B2927" s="653" t="s">
        <v>6853</v>
      </c>
      <c r="C2927" s="652" t="s">
        <v>11596</v>
      </c>
      <c r="D2927" s="654" t="s">
        <v>17141</v>
      </c>
    </row>
    <row r="2928" spans="1:4" ht="30">
      <c r="A2928" s="1169">
        <v>38776</v>
      </c>
      <c r="B2928" s="1170" t="s">
        <v>6854</v>
      </c>
      <c r="C2928" s="1169" t="s">
        <v>11596</v>
      </c>
      <c r="D2928" s="651" t="s">
        <v>17142</v>
      </c>
    </row>
    <row r="2929" spans="1:4">
      <c r="A2929" s="652">
        <v>38774</v>
      </c>
      <c r="B2929" s="653" t="s">
        <v>6855</v>
      </c>
      <c r="C2929" s="652" t="s">
        <v>11596</v>
      </c>
      <c r="D2929" s="654" t="s">
        <v>17143</v>
      </c>
    </row>
    <row r="2930" spans="1:4" ht="30">
      <c r="A2930" s="1169">
        <v>38889</v>
      </c>
      <c r="B2930" s="1170" t="s">
        <v>6856</v>
      </c>
      <c r="C2930" s="1169" t="s">
        <v>11596</v>
      </c>
      <c r="D2930" s="651" t="s">
        <v>17144</v>
      </c>
    </row>
    <row r="2931" spans="1:4" ht="30">
      <c r="A2931" s="652">
        <v>38784</v>
      </c>
      <c r="B2931" s="653" t="s">
        <v>6857</v>
      </c>
      <c r="C2931" s="652" t="s">
        <v>11596</v>
      </c>
      <c r="D2931" s="654" t="s">
        <v>13995</v>
      </c>
    </row>
    <row r="2932" spans="1:4" ht="30">
      <c r="A2932" s="1169">
        <v>3788</v>
      </c>
      <c r="B2932" s="1170" t="s">
        <v>6858</v>
      </c>
      <c r="C2932" s="1169" t="s">
        <v>11596</v>
      </c>
      <c r="D2932" s="651" t="s">
        <v>15408</v>
      </c>
    </row>
    <row r="2933" spans="1:4" ht="30">
      <c r="A2933" s="652">
        <v>12230</v>
      </c>
      <c r="B2933" s="653" t="s">
        <v>6859</v>
      </c>
      <c r="C2933" s="652" t="s">
        <v>11596</v>
      </c>
      <c r="D2933" s="654" t="s">
        <v>14950</v>
      </c>
    </row>
    <row r="2934" spans="1:4" ht="30">
      <c r="A2934" s="1169">
        <v>3780</v>
      </c>
      <c r="B2934" s="1170" t="s">
        <v>6860</v>
      </c>
      <c r="C2934" s="1169" t="s">
        <v>11596</v>
      </c>
      <c r="D2934" s="651" t="s">
        <v>14989</v>
      </c>
    </row>
    <row r="2935" spans="1:4" ht="30">
      <c r="A2935" s="652">
        <v>12231</v>
      </c>
      <c r="B2935" s="653" t="s">
        <v>6861</v>
      </c>
      <c r="C2935" s="652" t="s">
        <v>11596</v>
      </c>
      <c r="D2935" s="654" t="s">
        <v>12686</v>
      </c>
    </row>
    <row r="2936" spans="1:4" ht="30">
      <c r="A2936" s="1169">
        <v>3811</v>
      </c>
      <c r="B2936" s="1170" t="s">
        <v>6862</v>
      </c>
      <c r="C2936" s="1169" t="s">
        <v>11596</v>
      </c>
      <c r="D2936" s="651" t="s">
        <v>17145</v>
      </c>
    </row>
    <row r="2937" spans="1:4" ht="30">
      <c r="A2937" s="652">
        <v>12232</v>
      </c>
      <c r="B2937" s="653" t="s">
        <v>6863</v>
      </c>
      <c r="C2937" s="652" t="s">
        <v>11596</v>
      </c>
      <c r="D2937" s="654" t="s">
        <v>13931</v>
      </c>
    </row>
    <row r="2938" spans="1:4" ht="30">
      <c r="A2938" s="1169">
        <v>3799</v>
      </c>
      <c r="B2938" s="1170" t="s">
        <v>6864</v>
      </c>
      <c r="C2938" s="1169" t="s">
        <v>11596</v>
      </c>
      <c r="D2938" s="651" t="s">
        <v>17146</v>
      </c>
    </row>
    <row r="2939" spans="1:4" ht="30">
      <c r="A2939" s="652">
        <v>12239</v>
      </c>
      <c r="B2939" s="653" t="s">
        <v>6865</v>
      </c>
      <c r="C2939" s="652" t="s">
        <v>11596</v>
      </c>
      <c r="D2939" s="654" t="s">
        <v>12767</v>
      </c>
    </row>
    <row r="2940" spans="1:4">
      <c r="A2940" s="1169">
        <v>38773</v>
      </c>
      <c r="B2940" s="1170" t="s">
        <v>6866</v>
      </c>
      <c r="C2940" s="1169" t="s">
        <v>11596</v>
      </c>
      <c r="D2940" s="651" t="s">
        <v>15899</v>
      </c>
    </row>
    <row r="2941" spans="1:4">
      <c r="A2941" s="652">
        <v>12271</v>
      </c>
      <c r="B2941" s="653" t="s">
        <v>1316</v>
      </c>
      <c r="C2941" s="652" t="s">
        <v>11596</v>
      </c>
      <c r="D2941" s="654" t="s">
        <v>17147</v>
      </c>
    </row>
    <row r="2942" spans="1:4">
      <c r="A2942" s="1169">
        <v>12245</v>
      </c>
      <c r="B2942" s="1170" t="s">
        <v>1317</v>
      </c>
      <c r="C2942" s="1169" t="s">
        <v>11596</v>
      </c>
      <c r="D2942" s="651" t="s">
        <v>16200</v>
      </c>
    </row>
    <row r="2943" spans="1:4">
      <c r="A2943" s="652">
        <v>38785</v>
      </c>
      <c r="B2943" s="653" t="s">
        <v>6867</v>
      </c>
      <c r="C2943" s="652" t="s">
        <v>11596</v>
      </c>
      <c r="D2943" s="654" t="s">
        <v>17148</v>
      </c>
    </row>
    <row r="2944" spans="1:4">
      <c r="A2944" s="1169">
        <v>38786</v>
      </c>
      <c r="B2944" s="1170" t="s">
        <v>6868</v>
      </c>
      <c r="C2944" s="1169" t="s">
        <v>11596</v>
      </c>
      <c r="D2944" s="651" t="s">
        <v>17149</v>
      </c>
    </row>
    <row r="2945" spans="1:4">
      <c r="A2945" s="652">
        <v>39385</v>
      </c>
      <c r="B2945" s="653" t="s">
        <v>6869</v>
      </c>
      <c r="C2945" s="652" t="s">
        <v>11596</v>
      </c>
      <c r="D2945" s="654" t="s">
        <v>15859</v>
      </c>
    </row>
    <row r="2946" spans="1:4">
      <c r="A2946" s="1169">
        <v>39389</v>
      </c>
      <c r="B2946" s="1170" t="s">
        <v>6870</v>
      </c>
      <c r="C2946" s="1169" t="s">
        <v>11596</v>
      </c>
      <c r="D2946" s="651" t="s">
        <v>17150</v>
      </c>
    </row>
    <row r="2947" spans="1:4">
      <c r="A2947" s="652">
        <v>39390</v>
      </c>
      <c r="B2947" s="653" t="s">
        <v>6871</v>
      </c>
      <c r="C2947" s="652" t="s">
        <v>11596</v>
      </c>
      <c r="D2947" s="654" t="s">
        <v>17151</v>
      </c>
    </row>
    <row r="2948" spans="1:4">
      <c r="A2948" s="1169">
        <v>39391</v>
      </c>
      <c r="B2948" s="1170" t="s">
        <v>6872</v>
      </c>
      <c r="C2948" s="1169" t="s">
        <v>11596</v>
      </c>
      <c r="D2948" s="651" t="s">
        <v>17152</v>
      </c>
    </row>
    <row r="2949" spans="1:4" ht="30">
      <c r="A2949" s="652">
        <v>3803</v>
      </c>
      <c r="B2949" s="653" t="s">
        <v>6873</v>
      </c>
      <c r="C2949" s="652" t="s">
        <v>11596</v>
      </c>
      <c r="D2949" s="654" t="s">
        <v>14277</v>
      </c>
    </row>
    <row r="2950" spans="1:4" ht="30">
      <c r="A2950" s="1169">
        <v>38770</v>
      </c>
      <c r="B2950" s="1170" t="s">
        <v>6874</v>
      </c>
      <c r="C2950" s="1169" t="s">
        <v>11596</v>
      </c>
      <c r="D2950" s="651" t="s">
        <v>17153</v>
      </c>
    </row>
    <row r="2951" spans="1:4">
      <c r="A2951" s="652">
        <v>12267</v>
      </c>
      <c r="B2951" s="653" t="s">
        <v>1318</v>
      </c>
      <c r="C2951" s="652" t="s">
        <v>11596</v>
      </c>
      <c r="D2951" s="654" t="s">
        <v>17154</v>
      </c>
    </row>
    <row r="2952" spans="1:4" ht="30">
      <c r="A2952" s="1169">
        <v>12266</v>
      </c>
      <c r="B2952" s="1170" t="s">
        <v>6875</v>
      </c>
      <c r="C2952" s="1169" t="s">
        <v>11596</v>
      </c>
      <c r="D2952" s="651" t="s">
        <v>14981</v>
      </c>
    </row>
    <row r="2953" spans="1:4" ht="30">
      <c r="A2953" s="652">
        <v>39378</v>
      </c>
      <c r="B2953" s="653" t="s">
        <v>6876</v>
      </c>
      <c r="C2953" s="652" t="s">
        <v>11596</v>
      </c>
      <c r="D2953" s="654" t="s">
        <v>15985</v>
      </c>
    </row>
    <row r="2954" spans="1:4" ht="30">
      <c r="A2954" s="1169">
        <v>38775</v>
      </c>
      <c r="B2954" s="1170" t="s">
        <v>6877</v>
      </c>
      <c r="C2954" s="1169" t="s">
        <v>11596</v>
      </c>
      <c r="D2954" s="651" t="s">
        <v>14941</v>
      </c>
    </row>
    <row r="2955" spans="1:4">
      <c r="A2955" s="652">
        <v>21119</v>
      </c>
      <c r="B2955" s="653" t="s">
        <v>4857</v>
      </c>
      <c r="C2955" s="652" t="s">
        <v>11596</v>
      </c>
      <c r="D2955" s="654" t="s">
        <v>12934</v>
      </c>
    </row>
    <row r="2956" spans="1:4">
      <c r="A2956" s="1169">
        <v>37974</v>
      </c>
      <c r="B2956" s="1170" t="s">
        <v>4858</v>
      </c>
      <c r="C2956" s="1169" t="s">
        <v>11596</v>
      </c>
      <c r="D2956" s="651" t="s">
        <v>13082</v>
      </c>
    </row>
    <row r="2957" spans="1:4">
      <c r="A2957" s="652">
        <v>37975</v>
      </c>
      <c r="B2957" s="653" t="s">
        <v>4859</v>
      </c>
      <c r="C2957" s="652" t="s">
        <v>11596</v>
      </c>
      <c r="D2957" s="654" t="s">
        <v>14236</v>
      </c>
    </row>
    <row r="2958" spans="1:4">
      <c r="A2958" s="1169">
        <v>37976</v>
      </c>
      <c r="B2958" s="1170" t="s">
        <v>4860</v>
      </c>
      <c r="C2958" s="1169" t="s">
        <v>11596</v>
      </c>
      <c r="D2958" s="651" t="s">
        <v>12950</v>
      </c>
    </row>
    <row r="2959" spans="1:4">
      <c r="A2959" s="652">
        <v>37977</v>
      </c>
      <c r="B2959" s="653" t="s">
        <v>4861</v>
      </c>
      <c r="C2959" s="652" t="s">
        <v>11596</v>
      </c>
      <c r="D2959" s="654" t="s">
        <v>14237</v>
      </c>
    </row>
    <row r="2960" spans="1:4">
      <c r="A2960" s="1169">
        <v>37978</v>
      </c>
      <c r="B2960" s="1170" t="s">
        <v>4862</v>
      </c>
      <c r="C2960" s="1169" t="s">
        <v>11596</v>
      </c>
      <c r="D2960" s="651" t="s">
        <v>13605</v>
      </c>
    </row>
    <row r="2961" spans="1:4">
      <c r="A2961" s="652">
        <v>37979</v>
      </c>
      <c r="B2961" s="653" t="s">
        <v>4863</v>
      </c>
      <c r="C2961" s="652" t="s">
        <v>11596</v>
      </c>
      <c r="D2961" s="654" t="s">
        <v>14238</v>
      </c>
    </row>
    <row r="2962" spans="1:4">
      <c r="A2962" s="1169">
        <v>37980</v>
      </c>
      <c r="B2962" s="1170" t="s">
        <v>4864</v>
      </c>
      <c r="C2962" s="1169" t="s">
        <v>11596</v>
      </c>
      <c r="D2962" s="651" t="s">
        <v>14239</v>
      </c>
    </row>
    <row r="2963" spans="1:4">
      <c r="A2963" s="652">
        <v>36147</v>
      </c>
      <c r="B2963" s="653" t="s">
        <v>3808</v>
      </c>
      <c r="C2963" s="652" t="s">
        <v>11606</v>
      </c>
      <c r="D2963" s="654" t="s">
        <v>14240</v>
      </c>
    </row>
    <row r="2964" spans="1:4">
      <c r="A2964" s="1169">
        <v>12731</v>
      </c>
      <c r="B2964" s="1170" t="s">
        <v>3809</v>
      </c>
      <c r="C2964" s="1169" t="s">
        <v>11596</v>
      </c>
      <c r="D2964" s="651" t="s">
        <v>14241</v>
      </c>
    </row>
    <row r="2965" spans="1:4">
      <c r="A2965" s="652">
        <v>12723</v>
      </c>
      <c r="B2965" s="653" t="s">
        <v>3810</v>
      </c>
      <c r="C2965" s="652" t="s">
        <v>11596</v>
      </c>
      <c r="D2965" s="654" t="s">
        <v>14242</v>
      </c>
    </row>
    <row r="2966" spans="1:4">
      <c r="A2966" s="1169">
        <v>12724</v>
      </c>
      <c r="B2966" s="1170" t="s">
        <v>3811</v>
      </c>
      <c r="C2966" s="1169" t="s">
        <v>11596</v>
      </c>
      <c r="D2966" s="651" t="s">
        <v>12732</v>
      </c>
    </row>
    <row r="2967" spans="1:4">
      <c r="A2967" s="652">
        <v>12725</v>
      </c>
      <c r="B2967" s="653" t="s">
        <v>3812</v>
      </c>
      <c r="C2967" s="652" t="s">
        <v>11596</v>
      </c>
      <c r="D2967" s="654" t="s">
        <v>13414</v>
      </c>
    </row>
    <row r="2968" spans="1:4">
      <c r="A2968" s="1169">
        <v>12726</v>
      </c>
      <c r="B2968" s="1170" t="s">
        <v>3813</v>
      </c>
      <c r="C2968" s="1169" t="s">
        <v>11596</v>
      </c>
      <c r="D2968" s="651" t="s">
        <v>14243</v>
      </c>
    </row>
    <row r="2969" spans="1:4">
      <c r="A2969" s="652">
        <v>12727</v>
      </c>
      <c r="B2969" s="653" t="s">
        <v>3814</v>
      </c>
      <c r="C2969" s="652" t="s">
        <v>11596</v>
      </c>
      <c r="D2969" s="654" t="s">
        <v>14244</v>
      </c>
    </row>
    <row r="2970" spans="1:4">
      <c r="A2970" s="1169">
        <v>12728</v>
      </c>
      <c r="B2970" s="1170" t="s">
        <v>3815</v>
      </c>
      <c r="C2970" s="1169" t="s">
        <v>11596</v>
      </c>
      <c r="D2970" s="651" t="s">
        <v>14245</v>
      </c>
    </row>
    <row r="2971" spans="1:4">
      <c r="A2971" s="652">
        <v>12729</v>
      </c>
      <c r="B2971" s="653" t="s">
        <v>3816</v>
      </c>
      <c r="C2971" s="652" t="s">
        <v>11596</v>
      </c>
      <c r="D2971" s="654" t="s">
        <v>14246</v>
      </c>
    </row>
    <row r="2972" spans="1:4">
      <c r="A2972" s="1169">
        <v>12730</v>
      </c>
      <c r="B2972" s="1170" t="s">
        <v>3817</v>
      </c>
      <c r="C2972" s="1169" t="s">
        <v>11596</v>
      </c>
      <c r="D2972" s="651" t="s">
        <v>14247</v>
      </c>
    </row>
    <row r="2973" spans="1:4">
      <c r="A2973" s="652">
        <v>3840</v>
      </c>
      <c r="B2973" s="653" t="s">
        <v>1319</v>
      </c>
      <c r="C2973" s="652" t="s">
        <v>11596</v>
      </c>
      <c r="D2973" s="654" t="s">
        <v>17155</v>
      </c>
    </row>
    <row r="2974" spans="1:4">
      <c r="A2974" s="1169">
        <v>3838</v>
      </c>
      <c r="B2974" s="1170" t="s">
        <v>1320</v>
      </c>
      <c r="C2974" s="1169" t="s">
        <v>11596</v>
      </c>
      <c r="D2974" s="651" t="s">
        <v>16168</v>
      </c>
    </row>
    <row r="2975" spans="1:4">
      <c r="A2975" s="652">
        <v>3844</v>
      </c>
      <c r="B2975" s="653" t="s">
        <v>1321</v>
      </c>
      <c r="C2975" s="652" t="s">
        <v>11596</v>
      </c>
      <c r="D2975" s="654" t="s">
        <v>15942</v>
      </c>
    </row>
    <row r="2976" spans="1:4">
      <c r="A2976" s="1169">
        <v>3839</v>
      </c>
      <c r="B2976" s="1170" t="s">
        <v>1322</v>
      </c>
      <c r="C2976" s="1169" t="s">
        <v>11596</v>
      </c>
      <c r="D2976" s="651" t="s">
        <v>17156</v>
      </c>
    </row>
    <row r="2977" spans="1:4">
      <c r="A2977" s="652">
        <v>3843</v>
      </c>
      <c r="B2977" s="653" t="s">
        <v>1323</v>
      </c>
      <c r="C2977" s="652" t="s">
        <v>11596</v>
      </c>
      <c r="D2977" s="654" t="s">
        <v>15807</v>
      </c>
    </row>
    <row r="2978" spans="1:4">
      <c r="A2978" s="1169">
        <v>3900</v>
      </c>
      <c r="B2978" s="1170" t="s">
        <v>3818</v>
      </c>
      <c r="C2978" s="1169" t="s">
        <v>11596</v>
      </c>
      <c r="D2978" s="651" t="s">
        <v>17157</v>
      </c>
    </row>
    <row r="2979" spans="1:4">
      <c r="A2979" s="652">
        <v>3846</v>
      </c>
      <c r="B2979" s="653" t="s">
        <v>3819</v>
      </c>
      <c r="C2979" s="652" t="s">
        <v>11596</v>
      </c>
      <c r="D2979" s="654" t="s">
        <v>13875</v>
      </c>
    </row>
    <row r="2980" spans="1:4">
      <c r="A2980" s="1169">
        <v>3886</v>
      </c>
      <c r="B2980" s="1170" t="s">
        <v>3820</v>
      </c>
      <c r="C2980" s="1169" t="s">
        <v>11596</v>
      </c>
      <c r="D2980" s="651" t="s">
        <v>15940</v>
      </c>
    </row>
    <row r="2981" spans="1:4">
      <c r="A2981" s="652">
        <v>3854</v>
      </c>
      <c r="B2981" s="653" t="s">
        <v>3821</v>
      </c>
      <c r="C2981" s="652" t="s">
        <v>11596</v>
      </c>
      <c r="D2981" s="654" t="s">
        <v>13054</v>
      </c>
    </row>
    <row r="2982" spans="1:4">
      <c r="A2982" s="1169">
        <v>3873</v>
      </c>
      <c r="B2982" s="1170" t="s">
        <v>3822</v>
      </c>
      <c r="C2982" s="1169" t="s">
        <v>11596</v>
      </c>
      <c r="D2982" s="651" t="s">
        <v>13275</v>
      </c>
    </row>
    <row r="2983" spans="1:4">
      <c r="A2983" s="652">
        <v>38021</v>
      </c>
      <c r="B2983" s="653" t="s">
        <v>3823</v>
      </c>
      <c r="C2983" s="652" t="s">
        <v>11596</v>
      </c>
      <c r="D2983" s="654" t="s">
        <v>15577</v>
      </c>
    </row>
    <row r="2984" spans="1:4">
      <c r="A2984" s="1169">
        <v>3847</v>
      </c>
      <c r="B2984" s="1170" t="s">
        <v>3824</v>
      </c>
      <c r="C2984" s="1169" t="s">
        <v>11596</v>
      </c>
      <c r="D2984" s="651" t="s">
        <v>16066</v>
      </c>
    </row>
    <row r="2985" spans="1:4">
      <c r="A2985" s="652">
        <v>38022</v>
      </c>
      <c r="B2985" s="653" t="s">
        <v>3825</v>
      </c>
      <c r="C2985" s="652" t="s">
        <v>11596</v>
      </c>
      <c r="D2985" s="654" t="s">
        <v>17158</v>
      </c>
    </row>
    <row r="2986" spans="1:4">
      <c r="A2986" s="1169">
        <v>3833</v>
      </c>
      <c r="B2986" s="1170" t="s">
        <v>3826</v>
      </c>
      <c r="C2986" s="1169" t="s">
        <v>11596</v>
      </c>
      <c r="D2986" s="651" t="s">
        <v>15931</v>
      </c>
    </row>
    <row r="2987" spans="1:4">
      <c r="A2987" s="652">
        <v>3835</v>
      </c>
      <c r="B2987" s="653" t="s">
        <v>3827</v>
      </c>
      <c r="C2987" s="652" t="s">
        <v>11596</v>
      </c>
      <c r="D2987" s="654" t="s">
        <v>15943</v>
      </c>
    </row>
    <row r="2988" spans="1:4">
      <c r="A2988" s="1169">
        <v>3836</v>
      </c>
      <c r="B2988" s="1170" t="s">
        <v>3828</v>
      </c>
      <c r="C2988" s="1169" t="s">
        <v>11596</v>
      </c>
      <c r="D2988" s="651" t="s">
        <v>17159</v>
      </c>
    </row>
    <row r="2989" spans="1:4">
      <c r="A2989" s="652">
        <v>3830</v>
      </c>
      <c r="B2989" s="653" t="s">
        <v>3829</v>
      </c>
      <c r="C2989" s="652" t="s">
        <v>11596</v>
      </c>
      <c r="D2989" s="654" t="s">
        <v>17160</v>
      </c>
    </row>
    <row r="2990" spans="1:4">
      <c r="A2990" s="1169">
        <v>3831</v>
      </c>
      <c r="B2990" s="1170" t="s">
        <v>3830</v>
      </c>
      <c r="C2990" s="1169" t="s">
        <v>11596</v>
      </c>
      <c r="D2990" s="651" t="s">
        <v>17161</v>
      </c>
    </row>
    <row r="2991" spans="1:4">
      <c r="A2991" s="652">
        <v>3841</v>
      </c>
      <c r="B2991" s="653" t="s">
        <v>3831</v>
      </c>
      <c r="C2991" s="652" t="s">
        <v>11596</v>
      </c>
      <c r="D2991" s="654" t="s">
        <v>17162</v>
      </c>
    </row>
    <row r="2992" spans="1:4">
      <c r="A2992" s="1169">
        <v>3842</v>
      </c>
      <c r="B2992" s="1170" t="s">
        <v>3832</v>
      </c>
      <c r="C2992" s="1169" t="s">
        <v>11596</v>
      </c>
      <c r="D2992" s="651" t="s">
        <v>17163</v>
      </c>
    </row>
    <row r="2993" spans="1:4">
      <c r="A2993" s="652">
        <v>37981</v>
      </c>
      <c r="B2993" s="653" t="s">
        <v>4865</v>
      </c>
      <c r="C2993" s="652" t="s">
        <v>11596</v>
      </c>
      <c r="D2993" s="654" t="s">
        <v>14252</v>
      </c>
    </row>
    <row r="2994" spans="1:4">
      <c r="A2994" s="1169">
        <v>37982</v>
      </c>
      <c r="B2994" s="1170" t="s">
        <v>4866</v>
      </c>
      <c r="C2994" s="1169" t="s">
        <v>11596</v>
      </c>
      <c r="D2994" s="651" t="s">
        <v>13458</v>
      </c>
    </row>
    <row r="2995" spans="1:4">
      <c r="A2995" s="652">
        <v>37983</v>
      </c>
      <c r="B2995" s="653" t="s">
        <v>4867</v>
      </c>
      <c r="C2995" s="652" t="s">
        <v>11596</v>
      </c>
      <c r="D2995" s="654" t="s">
        <v>14253</v>
      </c>
    </row>
    <row r="2996" spans="1:4">
      <c r="A2996" s="1169">
        <v>37984</v>
      </c>
      <c r="B2996" s="1170" t="s">
        <v>4868</v>
      </c>
      <c r="C2996" s="1169" t="s">
        <v>11596</v>
      </c>
      <c r="D2996" s="651" t="s">
        <v>14254</v>
      </c>
    </row>
    <row r="2997" spans="1:4">
      <c r="A2997" s="652">
        <v>37985</v>
      </c>
      <c r="B2997" s="653" t="s">
        <v>4869</v>
      </c>
      <c r="C2997" s="652" t="s">
        <v>11596</v>
      </c>
      <c r="D2997" s="654" t="s">
        <v>14255</v>
      </c>
    </row>
    <row r="2998" spans="1:4">
      <c r="A2998" s="1169">
        <v>3826</v>
      </c>
      <c r="B2998" s="1170" t="s">
        <v>3833</v>
      </c>
      <c r="C2998" s="1169" t="s">
        <v>11596</v>
      </c>
      <c r="D2998" s="651" t="s">
        <v>12671</v>
      </c>
    </row>
    <row r="2999" spans="1:4">
      <c r="A2999" s="652">
        <v>3825</v>
      </c>
      <c r="B2999" s="653" t="s">
        <v>3834</v>
      </c>
      <c r="C2999" s="652" t="s">
        <v>11596</v>
      </c>
      <c r="D2999" s="654" t="s">
        <v>17164</v>
      </c>
    </row>
    <row r="3000" spans="1:4">
      <c r="A3000" s="1169">
        <v>3827</v>
      </c>
      <c r="B3000" s="1170" t="s">
        <v>3835</v>
      </c>
      <c r="C3000" s="1169" t="s">
        <v>11596</v>
      </c>
      <c r="D3000" s="651" t="s">
        <v>17165</v>
      </c>
    </row>
    <row r="3001" spans="1:4">
      <c r="A3001" s="652">
        <v>20165</v>
      </c>
      <c r="B3001" s="653" t="s">
        <v>4870</v>
      </c>
      <c r="C3001" s="652" t="s">
        <v>11596</v>
      </c>
      <c r="D3001" s="654" t="s">
        <v>14256</v>
      </c>
    </row>
    <row r="3002" spans="1:4">
      <c r="A3002" s="1169">
        <v>20166</v>
      </c>
      <c r="B3002" s="1170" t="s">
        <v>4871</v>
      </c>
      <c r="C3002" s="1169" t="s">
        <v>11596</v>
      </c>
      <c r="D3002" s="651" t="s">
        <v>14257</v>
      </c>
    </row>
    <row r="3003" spans="1:4">
      <c r="A3003" s="652">
        <v>20164</v>
      </c>
      <c r="B3003" s="653" t="s">
        <v>4872</v>
      </c>
      <c r="C3003" s="652" t="s">
        <v>11596</v>
      </c>
      <c r="D3003" s="654" t="s">
        <v>14258</v>
      </c>
    </row>
    <row r="3004" spans="1:4">
      <c r="A3004" s="1169">
        <v>3893</v>
      </c>
      <c r="B3004" s="1170" t="s">
        <v>1324</v>
      </c>
      <c r="C3004" s="1169" t="s">
        <v>11596</v>
      </c>
      <c r="D3004" s="651" t="s">
        <v>12938</v>
      </c>
    </row>
    <row r="3005" spans="1:4">
      <c r="A3005" s="652">
        <v>3848</v>
      </c>
      <c r="B3005" s="653" t="s">
        <v>1325</v>
      </c>
      <c r="C3005" s="652" t="s">
        <v>11596</v>
      </c>
      <c r="D3005" s="654" t="s">
        <v>13192</v>
      </c>
    </row>
    <row r="3006" spans="1:4">
      <c r="A3006" s="1169">
        <v>3895</v>
      </c>
      <c r="B3006" s="1170" t="s">
        <v>1326</v>
      </c>
      <c r="C3006" s="1169" t="s">
        <v>11596</v>
      </c>
      <c r="D3006" s="651" t="s">
        <v>15203</v>
      </c>
    </row>
    <row r="3007" spans="1:4">
      <c r="A3007" s="652">
        <v>12404</v>
      </c>
      <c r="B3007" s="653" t="s">
        <v>3836</v>
      </c>
      <c r="C3007" s="652" t="s">
        <v>11596</v>
      </c>
      <c r="D3007" s="654" t="s">
        <v>13008</v>
      </c>
    </row>
    <row r="3008" spans="1:4">
      <c r="A3008" s="1169">
        <v>3939</v>
      </c>
      <c r="B3008" s="1170" t="s">
        <v>3837</v>
      </c>
      <c r="C3008" s="1169" t="s">
        <v>11596</v>
      </c>
      <c r="D3008" s="651" t="s">
        <v>14260</v>
      </c>
    </row>
    <row r="3009" spans="1:4">
      <c r="A3009" s="652">
        <v>3911</v>
      </c>
      <c r="B3009" s="653" t="s">
        <v>3838</v>
      </c>
      <c r="C3009" s="652" t="s">
        <v>11596</v>
      </c>
      <c r="D3009" s="654" t="s">
        <v>14261</v>
      </c>
    </row>
    <row r="3010" spans="1:4">
      <c r="A3010" s="1169">
        <v>3908</v>
      </c>
      <c r="B3010" s="1170" t="s">
        <v>3839</v>
      </c>
      <c r="C3010" s="1169" t="s">
        <v>11596</v>
      </c>
      <c r="D3010" s="651" t="s">
        <v>12560</v>
      </c>
    </row>
    <row r="3011" spans="1:4">
      <c r="A3011" s="652">
        <v>3910</v>
      </c>
      <c r="B3011" s="653" t="s">
        <v>3840</v>
      </c>
      <c r="C3011" s="652" t="s">
        <v>11596</v>
      </c>
      <c r="D3011" s="654" t="s">
        <v>14262</v>
      </c>
    </row>
    <row r="3012" spans="1:4">
      <c r="A3012" s="1169">
        <v>3913</v>
      </c>
      <c r="B3012" s="1170" t="s">
        <v>3841</v>
      </c>
      <c r="C3012" s="1169" t="s">
        <v>11596</v>
      </c>
      <c r="D3012" s="651" t="s">
        <v>14263</v>
      </c>
    </row>
    <row r="3013" spans="1:4">
      <c r="A3013" s="652">
        <v>3912</v>
      </c>
      <c r="B3013" s="653" t="s">
        <v>3842</v>
      </c>
      <c r="C3013" s="652" t="s">
        <v>11596</v>
      </c>
      <c r="D3013" s="654" t="s">
        <v>14264</v>
      </c>
    </row>
    <row r="3014" spans="1:4">
      <c r="A3014" s="1169">
        <v>3909</v>
      </c>
      <c r="B3014" s="1170" t="s">
        <v>3843</v>
      </c>
      <c r="C3014" s="1169" t="s">
        <v>11596</v>
      </c>
      <c r="D3014" s="651" t="s">
        <v>14265</v>
      </c>
    </row>
    <row r="3015" spans="1:4">
      <c r="A3015" s="652">
        <v>3914</v>
      </c>
      <c r="B3015" s="653" t="s">
        <v>3844</v>
      </c>
      <c r="C3015" s="652" t="s">
        <v>11596</v>
      </c>
      <c r="D3015" s="654" t="s">
        <v>14266</v>
      </c>
    </row>
    <row r="3016" spans="1:4">
      <c r="A3016" s="1169">
        <v>3915</v>
      </c>
      <c r="B3016" s="1170" t="s">
        <v>3845</v>
      </c>
      <c r="C3016" s="1169" t="s">
        <v>11596</v>
      </c>
      <c r="D3016" s="651" t="s">
        <v>14267</v>
      </c>
    </row>
    <row r="3017" spans="1:4">
      <c r="A3017" s="652">
        <v>3916</v>
      </c>
      <c r="B3017" s="653" t="s">
        <v>3846</v>
      </c>
      <c r="C3017" s="652" t="s">
        <v>11596</v>
      </c>
      <c r="D3017" s="654" t="s">
        <v>14268</v>
      </c>
    </row>
    <row r="3018" spans="1:4">
      <c r="A3018" s="1169">
        <v>3917</v>
      </c>
      <c r="B3018" s="1170" t="s">
        <v>3847</v>
      </c>
      <c r="C3018" s="1169" t="s">
        <v>11596</v>
      </c>
      <c r="D3018" s="651" t="s">
        <v>14269</v>
      </c>
    </row>
    <row r="3019" spans="1:4">
      <c r="A3019" s="652">
        <v>1904</v>
      </c>
      <c r="B3019" s="653" t="s">
        <v>5691</v>
      </c>
      <c r="C3019" s="652" t="s">
        <v>11596</v>
      </c>
      <c r="D3019" s="654" t="s">
        <v>14270</v>
      </c>
    </row>
    <row r="3020" spans="1:4">
      <c r="A3020" s="1169">
        <v>1899</v>
      </c>
      <c r="B3020" s="1170" t="s">
        <v>5692</v>
      </c>
      <c r="C3020" s="1169" t="s">
        <v>11596</v>
      </c>
      <c r="D3020" s="651" t="s">
        <v>12978</v>
      </c>
    </row>
    <row r="3021" spans="1:4">
      <c r="A3021" s="652">
        <v>1900</v>
      </c>
      <c r="B3021" s="653" t="s">
        <v>5693</v>
      </c>
      <c r="C3021" s="652" t="s">
        <v>11596</v>
      </c>
      <c r="D3021" s="654" t="s">
        <v>12646</v>
      </c>
    </row>
    <row r="3022" spans="1:4">
      <c r="A3022" s="1169">
        <v>12407</v>
      </c>
      <c r="B3022" s="1170" t="s">
        <v>3848</v>
      </c>
      <c r="C3022" s="1169" t="s">
        <v>11596</v>
      </c>
      <c r="D3022" s="651" t="s">
        <v>14271</v>
      </c>
    </row>
    <row r="3023" spans="1:4">
      <c r="A3023" s="652">
        <v>12408</v>
      </c>
      <c r="B3023" s="653" t="s">
        <v>3849</v>
      </c>
      <c r="C3023" s="652" t="s">
        <v>11596</v>
      </c>
      <c r="D3023" s="654" t="s">
        <v>13135</v>
      </c>
    </row>
    <row r="3024" spans="1:4">
      <c r="A3024" s="1169">
        <v>12409</v>
      </c>
      <c r="B3024" s="1170" t="s">
        <v>6211</v>
      </c>
      <c r="C3024" s="1169" t="s">
        <v>11596</v>
      </c>
      <c r="D3024" s="651" t="s">
        <v>13135</v>
      </c>
    </row>
    <row r="3025" spans="1:4">
      <c r="A3025" s="652">
        <v>12410</v>
      </c>
      <c r="B3025" s="653" t="s">
        <v>3850</v>
      </c>
      <c r="C3025" s="652" t="s">
        <v>11596</v>
      </c>
      <c r="D3025" s="654" t="s">
        <v>12649</v>
      </c>
    </row>
    <row r="3026" spans="1:4">
      <c r="A3026" s="1169">
        <v>3936</v>
      </c>
      <c r="B3026" s="1170" t="s">
        <v>3851</v>
      </c>
      <c r="C3026" s="1169" t="s">
        <v>11596</v>
      </c>
      <c r="D3026" s="651" t="s">
        <v>13639</v>
      </c>
    </row>
    <row r="3027" spans="1:4">
      <c r="A3027" s="652">
        <v>3922</v>
      </c>
      <c r="B3027" s="653" t="s">
        <v>3852</v>
      </c>
      <c r="C3027" s="652" t="s">
        <v>11596</v>
      </c>
      <c r="D3027" s="654" t="s">
        <v>14272</v>
      </c>
    </row>
    <row r="3028" spans="1:4">
      <c r="A3028" s="1169">
        <v>3924</v>
      </c>
      <c r="B3028" s="1170" t="s">
        <v>3853</v>
      </c>
      <c r="C3028" s="1169" t="s">
        <v>11596</v>
      </c>
      <c r="D3028" s="651" t="s">
        <v>13639</v>
      </c>
    </row>
    <row r="3029" spans="1:4">
      <c r="A3029" s="652">
        <v>3923</v>
      </c>
      <c r="B3029" s="653" t="s">
        <v>3854</v>
      </c>
      <c r="C3029" s="652" t="s">
        <v>11596</v>
      </c>
      <c r="D3029" s="654" t="s">
        <v>13639</v>
      </c>
    </row>
    <row r="3030" spans="1:4">
      <c r="A3030" s="1169">
        <v>3937</v>
      </c>
      <c r="B3030" s="1170" t="s">
        <v>3855</v>
      </c>
      <c r="C3030" s="1169" t="s">
        <v>11596</v>
      </c>
      <c r="D3030" s="651" t="s">
        <v>14273</v>
      </c>
    </row>
    <row r="3031" spans="1:4">
      <c r="A3031" s="652">
        <v>3921</v>
      </c>
      <c r="B3031" s="653" t="s">
        <v>3856</v>
      </c>
      <c r="C3031" s="652" t="s">
        <v>11596</v>
      </c>
      <c r="D3031" s="654" t="s">
        <v>14274</v>
      </c>
    </row>
    <row r="3032" spans="1:4">
      <c r="A3032" s="1169">
        <v>3920</v>
      </c>
      <c r="B3032" s="1170" t="s">
        <v>3857</v>
      </c>
      <c r="C3032" s="1169" t="s">
        <v>11596</v>
      </c>
      <c r="D3032" s="651" t="s">
        <v>14273</v>
      </c>
    </row>
    <row r="3033" spans="1:4">
      <c r="A3033" s="652">
        <v>3938</v>
      </c>
      <c r="B3033" s="653" t="s">
        <v>3858</v>
      </c>
      <c r="C3033" s="652" t="s">
        <v>11596</v>
      </c>
      <c r="D3033" s="654" t="s">
        <v>12783</v>
      </c>
    </row>
    <row r="3034" spans="1:4">
      <c r="A3034" s="1169">
        <v>3919</v>
      </c>
      <c r="B3034" s="1170" t="s">
        <v>3859</v>
      </c>
      <c r="C3034" s="1169" t="s">
        <v>11596</v>
      </c>
      <c r="D3034" s="651" t="s">
        <v>14275</v>
      </c>
    </row>
    <row r="3035" spans="1:4">
      <c r="A3035" s="652">
        <v>3927</v>
      </c>
      <c r="B3035" s="653" t="s">
        <v>3860</v>
      </c>
      <c r="C3035" s="652" t="s">
        <v>11596</v>
      </c>
      <c r="D3035" s="654" t="s">
        <v>14276</v>
      </c>
    </row>
    <row r="3036" spans="1:4">
      <c r="A3036" s="1169">
        <v>3928</v>
      </c>
      <c r="B3036" s="1170" t="s">
        <v>3861</v>
      </c>
      <c r="C3036" s="1169" t="s">
        <v>11596</v>
      </c>
      <c r="D3036" s="651" t="s">
        <v>14276</v>
      </c>
    </row>
    <row r="3037" spans="1:4">
      <c r="A3037" s="652">
        <v>3926</v>
      </c>
      <c r="B3037" s="653" t="s">
        <v>3862</v>
      </c>
      <c r="C3037" s="652" t="s">
        <v>11596</v>
      </c>
      <c r="D3037" s="654" t="s">
        <v>14277</v>
      </c>
    </row>
    <row r="3038" spans="1:4">
      <c r="A3038" s="1169">
        <v>3935</v>
      </c>
      <c r="B3038" s="1170" t="s">
        <v>3863</v>
      </c>
      <c r="C3038" s="1169" t="s">
        <v>11596</v>
      </c>
      <c r="D3038" s="651" t="s">
        <v>14277</v>
      </c>
    </row>
    <row r="3039" spans="1:4">
      <c r="A3039" s="652">
        <v>3925</v>
      </c>
      <c r="B3039" s="653" t="s">
        <v>3864</v>
      </c>
      <c r="C3039" s="652" t="s">
        <v>11596</v>
      </c>
      <c r="D3039" s="654" t="s">
        <v>14277</v>
      </c>
    </row>
    <row r="3040" spans="1:4">
      <c r="A3040" s="1169">
        <v>12406</v>
      </c>
      <c r="B3040" s="1170" t="s">
        <v>3865</v>
      </c>
      <c r="C3040" s="1169" t="s">
        <v>11596</v>
      </c>
      <c r="D3040" s="651" t="s">
        <v>14278</v>
      </c>
    </row>
    <row r="3041" spans="1:4">
      <c r="A3041" s="652">
        <v>3929</v>
      </c>
      <c r="B3041" s="653" t="s">
        <v>3866</v>
      </c>
      <c r="C3041" s="652" t="s">
        <v>11596</v>
      </c>
      <c r="D3041" s="654" t="s">
        <v>14279</v>
      </c>
    </row>
    <row r="3042" spans="1:4">
      <c r="A3042" s="1169">
        <v>3931</v>
      </c>
      <c r="B3042" s="1170" t="s">
        <v>3867</v>
      </c>
      <c r="C3042" s="1169" t="s">
        <v>11596</v>
      </c>
      <c r="D3042" s="651" t="s">
        <v>14279</v>
      </c>
    </row>
    <row r="3043" spans="1:4">
      <c r="A3043" s="652">
        <v>3930</v>
      </c>
      <c r="B3043" s="653" t="s">
        <v>3868</v>
      </c>
      <c r="C3043" s="652" t="s">
        <v>11596</v>
      </c>
      <c r="D3043" s="654" t="s">
        <v>14279</v>
      </c>
    </row>
    <row r="3044" spans="1:4">
      <c r="A3044" s="1169">
        <v>3932</v>
      </c>
      <c r="B3044" s="1170" t="s">
        <v>3869</v>
      </c>
      <c r="C3044" s="1169" t="s">
        <v>11596</v>
      </c>
      <c r="D3044" s="651" t="s">
        <v>14280</v>
      </c>
    </row>
    <row r="3045" spans="1:4">
      <c r="A3045" s="652">
        <v>3933</v>
      </c>
      <c r="B3045" s="653" t="s">
        <v>3870</v>
      </c>
      <c r="C3045" s="652" t="s">
        <v>11596</v>
      </c>
      <c r="D3045" s="654" t="s">
        <v>14280</v>
      </c>
    </row>
    <row r="3046" spans="1:4">
      <c r="A3046" s="1169">
        <v>3934</v>
      </c>
      <c r="B3046" s="1170" t="s">
        <v>3871</v>
      </c>
      <c r="C3046" s="1169" t="s">
        <v>11596</v>
      </c>
      <c r="D3046" s="651" t="s">
        <v>14280</v>
      </c>
    </row>
    <row r="3047" spans="1:4">
      <c r="A3047" s="652">
        <v>40355</v>
      </c>
      <c r="B3047" s="653" t="s">
        <v>11745</v>
      </c>
      <c r="C3047" s="652" t="s">
        <v>11596</v>
      </c>
      <c r="D3047" s="654" t="s">
        <v>15169</v>
      </c>
    </row>
    <row r="3048" spans="1:4">
      <c r="A3048" s="1169">
        <v>40358</v>
      </c>
      <c r="B3048" s="1170" t="s">
        <v>11396</v>
      </c>
      <c r="C3048" s="1169" t="s">
        <v>11596</v>
      </c>
      <c r="D3048" s="651" t="s">
        <v>14700</v>
      </c>
    </row>
    <row r="3049" spans="1:4">
      <c r="A3049" s="652">
        <v>40361</v>
      </c>
      <c r="B3049" s="653" t="s">
        <v>11746</v>
      </c>
      <c r="C3049" s="652" t="s">
        <v>11596</v>
      </c>
      <c r="D3049" s="654" t="s">
        <v>15843</v>
      </c>
    </row>
    <row r="3050" spans="1:4">
      <c r="A3050" s="1169">
        <v>40364</v>
      </c>
      <c r="B3050" s="1170" t="s">
        <v>11747</v>
      </c>
      <c r="C3050" s="1169" t="s">
        <v>11596</v>
      </c>
      <c r="D3050" s="651" t="s">
        <v>15131</v>
      </c>
    </row>
    <row r="3051" spans="1:4">
      <c r="A3051" s="652">
        <v>40367</v>
      </c>
      <c r="B3051" s="653" t="s">
        <v>11397</v>
      </c>
      <c r="C3051" s="652" t="s">
        <v>11596</v>
      </c>
      <c r="D3051" s="654" t="s">
        <v>17166</v>
      </c>
    </row>
    <row r="3052" spans="1:4">
      <c r="A3052" s="1169">
        <v>40370</v>
      </c>
      <c r="B3052" s="1170" t="s">
        <v>11748</v>
      </c>
      <c r="C3052" s="1169" t="s">
        <v>11596</v>
      </c>
      <c r="D3052" s="651" t="s">
        <v>17167</v>
      </c>
    </row>
    <row r="3053" spans="1:4">
      <c r="A3053" s="652">
        <v>40373</v>
      </c>
      <c r="B3053" s="653" t="s">
        <v>11749</v>
      </c>
      <c r="C3053" s="652" t="s">
        <v>11596</v>
      </c>
      <c r="D3053" s="654" t="s">
        <v>17168</v>
      </c>
    </row>
    <row r="3054" spans="1:4">
      <c r="A3054" s="1169">
        <v>38947</v>
      </c>
      <c r="B3054" s="1170" t="s">
        <v>17169</v>
      </c>
      <c r="C3054" s="1169" t="s">
        <v>11596</v>
      </c>
      <c r="D3054" s="651" t="s">
        <v>12473</v>
      </c>
    </row>
    <row r="3055" spans="1:4">
      <c r="A3055" s="652">
        <v>38948</v>
      </c>
      <c r="B3055" s="653" t="s">
        <v>17170</v>
      </c>
      <c r="C3055" s="652" t="s">
        <v>11596</v>
      </c>
      <c r="D3055" s="654" t="s">
        <v>14568</v>
      </c>
    </row>
    <row r="3056" spans="1:4">
      <c r="A3056" s="1169">
        <v>38949</v>
      </c>
      <c r="B3056" s="1170" t="s">
        <v>17171</v>
      </c>
      <c r="C3056" s="1169" t="s">
        <v>11596</v>
      </c>
      <c r="D3056" s="651" t="s">
        <v>16676</v>
      </c>
    </row>
    <row r="3057" spans="1:4">
      <c r="A3057" s="652">
        <v>38951</v>
      </c>
      <c r="B3057" s="653" t="s">
        <v>17172</v>
      </c>
      <c r="C3057" s="652" t="s">
        <v>11596</v>
      </c>
      <c r="D3057" s="654" t="s">
        <v>16792</v>
      </c>
    </row>
    <row r="3058" spans="1:4">
      <c r="A3058" s="1169">
        <v>39312</v>
      </c>
      <c r="B3058" s="1170" t="s">
        <v>17173</v>
      </c>
      <c r="C3058" s="1169" t="s">
        <v>11596</v>
      </c>
      <c r="D3058" s="651" t="s">
        <v>17174</v>
      </c>
    </row>
    <row r="3059" spans="1:4">
      <c r="A3059" s="652">
        <v>39313</v>
      </c>
      <c r="B3059" s="653" t="s">
        <v>17175</v>
      </c>
      <c r="C3059" s="652" t="s">
        <v>11596</v>
      </c>
      <c r="D3059" s="654" t="s">
        <v>17176</v>
      </c>
    </row>
    <row r="3060" spans="1:4">
      <c r="A3060" s="1169">
        <v>38950</v>
      </c>
      <c r="B3060" s="1170" t="s">
        <v>17177</v>
      </c>
      <c r="C3060" s="1169" t="s">
        <v>11596</v>
      </c>
      <c r="D3060" s="651" t="s">
        <v>17178</v>
      </c>
    </row>
    <row r="3061" spans="1:4">
      <c r="A3061" s="652">
        <v>39314</v>
      </c>
      <c r="B3061" s="653" t="s">
        <v>17179</v>
      </c>
      <c r="C3061" s="652" t="s">
        <v>11596</v>
      </c>
      <c r="D3061" s="654" t="s">
        <v>15437</v>
      </c>
    </row>
    <row r="3062" spans="1:4">
      <c r="A3062" s="1169">
        <v>3907</v>
      </c>
      <c r="B3062" s="1170" t="s">
        <v>1327</v>
      </c>
      <c r="C3062" s="1169" t="s">
        <v>11596</v>
      </c>
      <c r="D3062" s="651" t="s">
        <v>16585</v>
      </c>
    </row>
    <row r="3063" spans="1:4">
      <c r="A3063" s="652">
        <v>3889</v>
      </c>
      <c r="B3063" s="653" t="s">
        <v>1328</v>
      </c>
      <c r="C3063" s="652" t="s">
        <v>11596</v>
      </c>
      <c r="D3063" s="654" t="s">
        <v>12881</v>
      </c>
    </row>
    <row r="3064" spans="1:4">
      <c r="A3064" s="1169">
        <v>3868</v>
      </c>
      <c r="B3064" s="1170" t="s">
        <v>1329</v>
      </c>
      <c r="C3064" s="1169" t="s">
        <v>11596</v>
      </c>
      <c r="D3064" s="651" t="s">
        <v>12482</v>
      </c>
    </row>
    <row r="3065" spans="1:4">
      <c r="A3065" s="652">
        <v>3869</v>
      </c>
      <c r="B3065" s="653" t="s">
        <v>1330</v>
      </c>
      <c r="C3065" s="652" t="s">
        <v>11596</v>
      </c>
      <c r="D3065" s="654" t="s">
        <v>13916</v>
      </c>
    </row>
    <row r="3066" spans="1:4">
      <c r="A3066" s="1169">
        <v>3872</v>
      </c>
      <c r="B3066" s="1170" t="s">
        <v>1331</v>
      </c>
      <c r="C3066" s="1169" t="s">
        <v>11596</v>
      </c>
      <c r="D3066" s="651" t="s">
        <v>14297</v>
      </c>
    </row>
    <row r="3067" spans="1:4">
      <c r="A3067" s="652">
        <v>3850</v>
      </c>
      <c r="B3067" s="653" t="s">
        <v>1332</v>
      </c>
      <c r="C3067" s="652" t="s">
        <v>11596</v>
      </c>
      <c r="D3067" s="654" t="s">
        <v>17180</v>
      </c>
    </row>
    <row r="3068" spans="1:4">
      <c r="A3068" s="1169">
        <v>38023</v>
      </c>
      <c r="B3068" s="1170" t="s">
        <v>1333</v>
      </c>
      <c r="C3068" s="1169" t="s">
        <v>11596</v>
      </c>
      <c r="D3068" s="651" t="s">
        <v>12497</v>
      </c>
    </row>
    <row r="3069" spans="1:4">
      <c r="A3069" s="652">
        <v>37986</v>
      </c>
      <c r="B3069" s="653" t="s">
        <v>3872</v>
      </c>
      <c r="C3069" s="652" t="s">
        <v>11596</v>
      </c>
      <c r="D3069" s="654" t="s">
        <v>13139</v>
      </c>
    </row>
    <row r="3070" spans="1:4">
      <c r="A3070" s="1169">
        <v>37987</v>
      </c>
      <c r="B3070" s="1170" t="s">
        <v>4873</v>
      </c>
      <c r="C3070" s="1169" t="s">
        <v>11596</v>
      </c>
      <c r="D3070" s="651" t="s">
        <v>14287</v>
      </c>
    </row>
    <row r="3071" spans="1:4">
      <c r="A3071" s="652">
        <v>37988</v>
      </c>
      <c r="B3071" s="653" t="s">
        <v>4874</v>
      </c>
      <c r="C3071" s="652" t="s">
        <v>11596</v>
      </c>
      <c r="D3071" s="654" t="s">
        <v>14288</v>
      </c>
    </row>
    <row r="3072" spans="1:4">
      <c r="A3072" s="1169">
        <v>21120</v>
      </c>
      <c r="B3072" s="1170" t="s">
        <v>4875</v>
      </c>
      <c r="C3072" s="1169" t="s">
        <v>11596</v>
      </c>
      <c r="D3072" s="651" t="s">
        <v>14289</v>
      </c>
    </row>
    <row r="3073" spans="1:4">
      <c r="A3073" s="652">
        <v>39318</v>
      </c>
      <c r="B3073" s="653" t="s">
        <v>4876</v>
      </c>
      <c r="C3073" s="652" t="s">
        <v>11596</v>
      </c>
      <c r="D3073" s="654" t="s">
        <v>14290</v>
      </c>
    </row>
    <row r="3074" spans="1:4">
      <c r="A3074" s="1169">
        <v>20162</v>
      </c>
      <c r="B3074" s="1170" t="s">
        <v>1334</v>
      </c>
      <c r="C3074" s="1169" t="s">
        <v>11596</v>
      </c>
      <c r="D3074" s="651" t="s">
        <v>13644</v>
      </c>
    </row>
    <row r="3075" spans="1:4">
      <c r="A3075" s="652">
        <v>40354</v>
      </c>
      <c r="B3075" s="653" t="s">
        <v>11750</v>
      </c>
      <c r="C3075" s="652" t="s">
        <v>11596</v>
      </c>
      <c r="D3075" s="654" t="s">
        <v>14337</v>
      </c>
    </row>
    <row r="3076" spans="1:4">
      <c r="A3076" s="1169">
        <v>40357</v>
      </c>
      <c r="B3076" s="1170" t="s">
        <v>11751</v>
      </c>
      <c r="C3076" s="1169" t="s">
        <v>11596</v>
      </c>
      <c r="D3076" s="651" t="s">
        <v>14700</v>
      </c>
    </row>
    <row r="3077" spans="1:4">
      <c r="A3077" s="652">
        <v>40360</v>
      </c>
      <c r="B3077" s="653" t="s">
        <v>11752</v>
      </c>
      <c r="C3077" s="652" t="s">
        <v>11596</v>
      </c>
      <c r="D3077" s="654" t="s">
        <v>13538</v>
      </c>
    </row>
    <row r="3078" spans="1:4">
      <c r="A3078" s="1169">
        <v>40363</v>
      </c>
      <c r="B3078" s="1170" t="s">
        <v>11753</v>
      </c>
      <c r="C3078" s="1169" t="s">
        <v>11596</v>
      </c>
      <c r="D3078" s="651" t="s">
        <v>12543</v>
      </c>
    </row>
    <row r="3079" spans="1:4">
      <c r="A3079" s="652">
        <v>40366</v>
      </c>
      <c r="B3079" s="653" t="s">
        <v>11754</v>
      </c>
      <c r="C3079" s="652" t="s">
        <v>11596</v>
      </c>
      <c r="D3079" s="654" t="s">
        <v>13016</v>
      </c>
    </row>
    <row r="3080" spans="1:4">
      <c r="A3080" s="1169">
        <v>40369</v>
      </c>
      <c r="B3080" s="1170" t="s">
        <v>11755</v>
      </c>
      <c r="C3080" s="1169" t="s">
        <v>11596</v>
      </c>
      <c r="D3080" s="651" t="s">
        <v>17181</v>
      </c>
    </row>
    <row r="3081" spans="1:4">
      <c r="A3081" s="652">
        <v>40372</v>
      </c>
      <c r="B3081" s="653" t="s">
        <v>11756</v>
      </c>
      <c r="C3081" s="652" t="s">
        <v>11596</v>
      </c>
      <c r="D3081" s="654" t="s">
        <v>16174</v>
      </c>
    </row>
    <row r="3082" spans="1:4">
      <c r="A3082" s="1169">
        <v>40375</v>
      </c>
      <c r="B3082" s="1170" t="s">
        <v>11757</v>
      </c>
      <c r="C3082" s="1169" t="s">
        <v>11596</v>
      </c>
      <c r="D3082" s="651" t="s">
        <v>17182</v>
      </c>
    </row>
    <row r="3083" spans="1:4">
      <c r="A3083" s="652">
        <v>1893</v>
      </c>
      <c r="B3083" s="653" t="s">
        <v>5694</v>
      </c>
      <c r="C3083" s="652" t="s">
        <v>11596</v>
      </c>
      <c r="D3083" s="654" t="s">
        <v>13549</v>
      </c>
    </row>
    <row r="3084" spans="1:4">
      <c r="A3084" s="1169">
        <v>1902</v>
      </c>
      <c r="B3084" s="1170" t="s">
        <v>5695</v>
      </c>
      <c r="C3084" s="1169" t="s">
        <v>11596</v>
      </c>
      <c r="D3084" s="651" t="s">
        <v>13675</v>
      </c>
    </row>
    <row r="3085" spans="1:4">
      <c r="A3085" s="652">
        <v>1901</v>
      </c>
      <c r="B3085" s="653" t="s">
        <v>5696</v>
      </c>
      <c r="C3085" s="652" t="s">
        <v>11596</v>
      </c>
      <c r="D3085" s="654" t="s">
        <v>12850</v>
      </c>
    </row>
    <row r="3086" spans="1:4">
      <c r="A3086" s="1169">
        <v>1892</v>
      </c>
      <c r="B3086" s="1170" t="s">
        <v>5697</v>
      </c>
      <c r="C3086" s="1169" t="s">
        <v>11596</v>
      </c>
      <c r="D3086" s="651" t="s">
        <v>12645</v>
      </c>
    </row>
    <row r="3087" spans="1:4">
      <c r="A3087" s="652">
        <v>1907</v>
      </c>
      <c r="B3087" s="653" t="s">
        <v>5698</v>
      </c>
      <c r="C3087" s="652" t="s">
        <v>11596</v>
      </c>
      <c r="D3087" s="654" t="s">
        <v>13342</v>
      </c>
    </row>
    <row r="3088" spans="1:4">
      <c r="A3088" s="1169">
        <v>1894</v>
      </c>
      <c r="B3088" s="1170" t="s">
        <v>5699</v>
      </c>
      <c r="C3088" s="1169" t="s">
        <v>11596</v>
      </c>
      <c r="D3088" s="651" t="s">
        <v>14293</v>
      </c>
    </row>
    <row r="3089" spans="1:4">
      <c r="A3089" s="652">
        <v>1891</v>
      </c>
      <c r="B3089" s="653" t="s">
        <v>5700</v>
      </c>
      <c r="C3089" s="652" t="s">
        <v>11596</v>
      </c>
      <c r="D3089" s="654" t="s">
        <v>14294</v>
      </c>
    </row>
    <row r="3090" spans="1:4">
      <c r="A3090" s="1169">
        <v>1896</v>
      </c>
      <c r="B3090" s="1170" t="s">
        <v>5701</v>
      </c>
      <c r="C3090" s="1169" t="s">
        <v>11596</v>
      </c>
      <c r="D3090" s="651" t="s">
        <v>14212</v>
      </c>
    </row>
    <row r="3091" spans="1:4">
      <c r="A3091" s="652">
        <v>1895</v>
      </c>
      <c r="B3091" s="653" t="s">
        <v>5702</v>
      </c>
      <c r="C3091" s="652" t="s">
        <v>11596</v>
      </c>
      <c r="D3091" s="654" t="s">
        <v>14295</v>
      </c>
    </row>
    <row r="3092" spans="1:4">
      <c r="A3092" s="1169">
        <v>2641</v>
      </c>
      <c r="B3092" s="1170" t="s">
        <v>11758</v>
      </c>
      <c r="C3092" s="1169" t="s">
        <v>11596</v>
      </c>
      <c r="D3092" s="651" t="s">
        <v>17183</v>
      </c>
    </row>
    <row r="3093" spans="1:4">
      <c r="A3093" s="652">
        <v>2636</v>
      </c>
      <c r="B3093" s="653" t="s">
        <v>11759</v>
      </c>
      <c r="C3093" s="652" t="s">
        <v>11596</v>
      </c>
      <c r="D3093" s="654" t="s">
        <v>12556</v>
      </c>
    </row>
    <row r="3094" spans="1:4">
      <c r="A3094" s="1169">
        <v>2637</v>
      </c>
      <c r="B3094" s="1170" t="s">
        <v>11760</v>
      </c>
      <c r="C3094" s="1169" t="s">
        <v>11596</v>
      </c>
      <c r="D3094" s="651" t="s">
        <v>12488</v>
      </c>
    </row>
    <row r="3095" spans="1:4">
      <c r="A3095" s="652">
        <v>2638</v>
      </c>
      <c r="B3095" s="653" t="s">
        <v>11761</v>
      </c>
      <c r="C3095" s="652" t="s">
        <v>11596</v>
      </c>
      <c r="D3095" s="654" t="s">
        <v>13165</v>
      </c>
    </row>
    <row r="3096" spans="1:4">
      <c r="A3096" s="1169">
        <v>2639</v>
      </c>
      <c r="B3096" s="1170" t="s">
        <v>11762</v>
      </c>
      <c r="C3096" s="1169" t="s">
        <v>11596</v>
      </c>
      <c r="D3096" s="651" t="s">
        <v>12484</v>
      </c>
    </row>
    <row r="3097" spans="1:4">
      <c r="A3097" s="652">
        <v>2644</v>
      </c>
      <c r="B3097" s="653" t="s">
        <v>11763</v>
      </c>
      <c r="C3097" s="652" t="s">
        <v>11596</v>
      </c>
      <c r="D3097" s="654" t="s">
        <v>12883</v>
      </c>
    </row>
    <row r="3098" spans="1:4">
      <c r="A3098" s="1169">
        <v>2643</v>
      </c>
      <c r="B3098" s="1170" t="s">
        <v>11764</v>
      </c>
      <c r="C3098" s="1169" t="s">
        <v>11596</v>
      </c>
      <c r="D3098" s="651" t="s">
        <v>12669</v>
      </c>
    </row>
    <row r="3099" spans="1:4">
      <c r="A3099" s="652">
        <v>2640</v>
      </c>
      <c r="B3099" s="653" t="s">
        <v>11765</v>
      </c>
      <c r="C3099" s="652" t="s">
        <v>11596</v>
      </c>
      <c r="D3099" s="654" t="s">
        <v>15436</v>
      </c>
    </row>
    <row r="3100" spans="1:4">
      <c r="A3100" s="1169">
        <v>2642</v>
      </c>
      <c r="B3100" s="1170" t="s">
        <v>11766</v>
      </c>
      <c r="C3100" s="1169" t="s">
        <v>11596</v>
      </c>
      <c r="D3100" s="651" t="s">
        <v>15765</v>
      </c>
    </row>
    <row r="3101" spans="1:4">
      <c r="A3101" s="652">
        <v>38943</v>
      </c>
      <c r="B3101" s="653" t="s">
        <v>17184</v>
      </c>
      <c r="C3101" s="652" t="s">
        <v>11596</v>
      </c>
      <c r="D3101" s="654" t="s">
        <v>14305</v>
      </c>
    </row>
    <row r="3102" spans="1:4">
      <c r="A3102" s="1169">
        <v>38944</v>
      </c>
      <c r="B3102" s="1170" t="s">
        <v>17185</v>
      </c>
      <c r="C3102" s="1169" t="s">
        <v>11596</v>
      </c>
      <c r="D3102" s="651" t="s">
        <v>13772</v>
      </c>
    </row>
    <row r="3103" spans="1:4">
      <c r="A3103" s="652">
        <v>38945</v>
      </c>
      <c r="B3103" s="653" t="s">
        <v>17186</v>
      </c>
      <c r="C3103" s="652" t="s">
        <v>11596</v>
      </c>
      <c r="D3103" s="654" t="s">
        <v>12953</v>
      </c>
    </row>
    <row r="3104" spans="1:4">
      <c r="A3104" s="1169">
        <v>38946</v>
      </c>
      <c r="B3104" s="1170" t="s">
        <v>17187</v>
      </c>
      <c r="C3104" s="1169" t="s">
        <v>11596</v>
      </c>
      <c r="D3104" s="651" t="s">
        <v>15882</v>
      </c>
    </row>
    <row r="3105" spans="1:4">
      <c r="A3105" s="652">
        <v>39308</v>
      </c>
      <c r="B3105" s="653" t="s">
        <v>17188</v>
      </c>
      <c r="C3105" s="652" t="s">
        <v>11596</v>
      </c>
      <c r="D3105" s="654" t="s">
        <v>13033</v>
      </c>
    </row>
    <row r="3106" spans="1:4">
      <c r="A3106" s="1169">
        <v>39309</v>
      </c>
      <c r="B3106" s="1170" t="s">
        <v>17189</v>
      </c>
      <c r="C3106" s="1169" t="s">
        <v>11596</v>
      </c>
      <c r="D3106" s="651" t="s">
        <v>13890</v>
      </c>
    </row>
    <row r="3107" spans="1:4">
      <c r="A3107" s="652">
        <v>39310</v>
      </c>
      <c r="B3107" s="653" t="s">
        <v>17190</v>
      </c>
      <c r="C3107" s="652" t="s">
        <v>11596</v>
      </c>
      <c r="D3107" s="654" t="s">
        <v>15962</v>
      </c>
    </row>
    <row r="3108" spans="1:4">
      <c r="A3108" s="1169">
        <v>39311</v>
      </c>
      <c r="B3108" s="1170" t="s">
        <v>17191</v>
      </c>
      <c r="C3108" s="1169" t="s">
        <v>11596</v>
      </c>
      <c r="D3108" s="651" t="s">
        <v>15980</v>
      </c>
    </row>
    <row r="3109" spans="1:4">
      <c r="A3109" s="652">
        <v>39855</v>
      </c>
      <c r="B3109" s="653" t="s">
        <v>3873</v>
      </c>
      <c r="C3109" s="652" t="s">
        <v>11596</v>
      </c>
      <c r="D3109" s="654" t="s">
        <v>14299</v>
      </c>
    </row>
    <row r="3110" spans="1:4">
      <c r="A3110" s="1169">
        <v>39856</v>
      </c>
      <c r="B3110" s="1170" t="s">
        <v>3874</v>
      </c>
      <c r="C3110" s="1169" t="s">
        <v>11596</v>
      </c>
      <c r="D3110" s="651" t="s">
        <v>14300</v>
      </c>
    </row>
    <row r="3111" spans="1:4">
      <c r="A3111" s="652">
        <v>39857</v>
      </c>
      <c r="B3111" s="653" t="s">
        <v>3875</v>
      </c>
      <c r="C3111" s="652" t="s">
        <v>11596</v>
      </c>
      <c r="D3111" s="654" t="s">
        <v>13414</v>
      </c>
    </row>
    <row r="3112" spans="1:4">
      <c r="A3112" s="1169">
        <v>39858</v>
      </c>
      <c r="B3112" s="1170" t="s">
        <v>3876</v>
      </c>
      <c r="C3112" s="1169" t="s">
        <v>11596</v>
      </c>
      <c r="D3112" s="651" t="s">
        <v>13246</v>
      </c>
    </row>
    <row r="3113" spans="1:4">
      <c r="A3113" s="652">
        <v>39859</v>
      </c>
      <c r="B3113" s="653" t="s">
        <v>3877</v>
      </c>
      <c r="C3113" s="652" t="s">
        <v>11596</v>
      </c>
      <c r="D3113" s="654" t="s">
        <v>14301</v>
      </c>
    </row>
    <row r="3114" spans="1:4">
      <c r="A3114" s="1169">
        <v>39860</v>
      </c>
      <c r="B3114" s="1170" t="s">
        <v>3878</v>
      </c>
      <c r="C3114" s="1169" t="s">
        <v>11596</v>
      </c>
      <c r="D3114" s="651" t="s">
        <v>14302</v>
      </c>
    </row>
    <row r="3115" spans="1:4">
      <c r="A3115" s="652">
        <v>39861</v>
      </c>
      <c r="B3115" s="653" t="s">
        <v>3879</v>
      </c>
      <c r="C3115" s="652" t="s">
        <v>11596</v>
      </c>
      <c r="D3115" s="654" t="s">
        <v>14246</v>
      </c>
    </row>
    <row r="3116" spans="1:4">
      <c r="A3116" s="1169">
        <v>38447</v>
      </c>
      <c r="B3116" s="1170" t="s">
        <v>17192</v>
      </c>
      <c r="C3116" s="1169" t="s">
        <v>11596</v>
      </c>
      <c r="D3116" s="651" t="s">
        <v>17193</v>
      </c>
    </row>
    <row r="3117" spans="1:4">
      <c r="A3117" s="652">
        <v>36320</v>
      </c>
      <c r="B3117" s="653" t="s">
        <v>17194</v>
      </c>
      <c r="C3117" s="652" t="s">
        <v>11596</v>
      </c>
      <c r="D3117" s="654" t="s">
        <v>12757</v>
      </c>
    </row>
    <row r="3118" spans="1:4">
      <c r="A3118" s="1169">
        <v>36324</v>
      </c>
      <c r="B3118" s="1170" t="s">
        <v>17195</v>
      </c>
      <c r="C3118" s="1169" t="s">
        <v>11596</v>
      </c>
      <c r="D3118" s="651" t="s">
        <v>15506</v>
      </c>
    </row>
    <row r="3119" spans="1:4">
      <c r="A3119" s="652">
        <v>38441</v>
      </c>
      <c r="B3119" s="653" t="s">
        <v>17196</v>
      </c>
      <c r="C3119" s="652" t="s">
        <v>11596</v>
      </c>
      <c r="D3119" s="654" t="s">
        <v>13792</v>
      </c>
    </row>
    <row r="3120" spans="1:4">
      <c r="A3120" s="1169">
        <v>38442</v>
      </c>
      <c r="B3120" s="1170" t="s">
        <v>17197</v>
      </c>
      <c r="C3120" s="1169" t="s">
        <v>11596</v>
      </c>
      <c r="D3120" s="651" t="s">
        <v>13550</v>
      </c>
    </row>
    <row r="3121" spans="1:4">
      <c r="A3121" s="652">
        <v>38443</v>
      </c>
      <c r="B3121" s="653" t="s">
        <v>17198</v>
      </c>
      <c r="C3121" s="652" t="s">
        <v>11596</v>
      </c>
      <c r="D3121" s="654" t="s">
        <v>16054</v>
      </c>
    </row>
    <row r="3122" spans="1:4">
      <c r="A3122" s="1169">
        <v>38444</v>
      </c>
      <c r="B3122" s="1170" t="s">
        <v>17199</v>
      </c>
      <c r="C3122" s="1169" t="s">
        <v>11596</v>
      </c>
      <c r="D3122" s="651" t="s">
        <v>12564</v>
      </c>
    </row>
    <row r="3123" spans="1:4">
      <c r="A3123" s="652">
        <v>38445</v>
      </c>
      <c r="B3123" s="653" t="s">
        <v>17200</v>
      </c>
      <c r="C3123" s="652" t="s">
        <v>11596</v>
      </c>
      <c r="D3123" s="654" t="s">
        <v>13288</v>
      </c>
    </row>
    <row r="3124" spans="1:4">
      <c r="A3124" s="1169">
        <v>38446</v>
      </c>
      <c r="B3124" s="1170" t="s">
        <v>17201</v>
      </c>
      <c r="C3124" s="1169" t="s">
        <v>11596</v>
      </c>
      <c r="D3124" s="651" t="s">
        <v>17202</v>
      </c>
    </row>
    <row r="3125" spans="1:4">
      <c r="A3125" s="652">
        <v>3867</v>
      </c>
      <c r="B3125" s="653" t="s">
        <v>1335</v>
      </c>
      <c r="C3125" s="652" t="s">
        <v>11596</v>
      </c>
      <c r="D3125" s="654" t="s">
        <v>17203</v>
      </c>
    </row>
    <row r="3126" spans="1:4">
      <c r="A3126" s="1169">
        <v>3861</v>
      </c>
      <c r="B3126" s="1170" t="s">
        <v>1336</v>
      </c>
      <c r="C3126" s="1169" t="s">
        <v>11596</v>
      </c>
      <c r="D3126" s="651" t="s">
        <v>14612</v>
      </c>
    </row>
    <row r="3127" spans="1:4">
      <c r="A3127" s="652">
        <v>3904</v>
      </c>
      <c r="B3127" s="653" t="s">
        <v>1337</v>
      </c>
      <c r="C3127" s="652" t="s">
        <v>11596</v>
      </c>
      <c r="D3127" s="654" t="s">
        <v>14270</v>
      </c>
    </row>
    <row r="3128" spans="1:4">
      <c r="A3128" s="1169">
        <v>3903</v>
      </c>
      <c r="B3128" s="1170" t="s">
        <v>1338</v>
      </c>
      <c r="C3128" s="1169" t="s">
        <v>11596</v>
      </c>
      <c r="D3128" s="651" t="s">
        <v>12853</v>
      </c>
    </row>
    <row r="3129" spans="1:4">
      <c r="A3129" s="652">
        <v>3862</v>
      </c>
      <c r="B3129" s="653" t="s">
        <v>1339</v>
      </c>
      <c r="C3129" s="652" t="s">
        <v>11596</v>
      </c>
      <c r="D3129" s="654" t="s">
        <v>13137</v>
      </c>
    </row>
    <row r="3130" spans="1:4">
      <c r="A3130" s="1169">
        <v>3863</v>
      </c>
      <c r="B3130" s="1170" t="s">
        <v>1340</v>
      </c>
      <c r="C3130" s="1169" t="s">
        <v>11596</v>
      </c>
      <c r="D3130" s="651" t="s">
        <v>14293</v>
      </c>
    </row>
    <row r="3131" spans="1:4">
      <c r="A3131" s="652">
        <v>3864</v>
      </c>
      <c r="B3131" s="653" t="s">
        <v>1341</v>
      </c>
      <c r="C3131" s="652" t="s">
        <v>11596</v>
      </c>
      <c r="D3131" s="654" t="s">
        <v>14079</v>
      </c>
    </row>
    <row r="3132" spans="1:4">
      <c r="A3132" s="1169">
        <v>3865</v>
      </c>
      <c r="B3132" s="1170" t="s">
        <v>1342</v>
      </c>
      <c r="C3132" s="1169" t="s">
        <v>11596</v>
      </c>
      <c r="D3132" s="651" t="s">
        <v>13077</v>
      </c>
    </row>
    <row r="3133" spans="1:4">
      <c r="A3133" s="652">
        <v>3866</v>
      </c>
      <c r="B3133" s="653" t="s">
        <v>1343</v>
      </c>
      <c r="C3133" s="652" t="s">
        <v>11596</v>
      </c>
      <c r="D3133" s="654" t="s">
        <v>15521</v>
      </c>
    </row>
    <row r="3134" spans="1:4">
      <c r="A3134" s="1169">
        <v>3902</v>
      </c>
      <c r="B3134" s="1170" t="s">
        <v>3880</v>
      </c>
      <c r="C3134" s="1169" t="s">
        <v>11596</v>
      </c>
      <c r="D3134" s="651" t="s">
        <v>15433</v>
      </c>
    </row>
    <row r="3135" spans="1:4">
      <c r="A3135" s="652">
        <v>3878</v>
      </c>
      <c r="B3135" s="653" t="s">
        <v>3881</v>
      </c>
      <c r="C3135" s="652" t="s">
        <v>11596</v>
      </c>
      <c r="D3135" s="654" t="s">
        <v>15039</v>
      </c>
    </row>
    <row r="3136" spans="1:4">
      <c r="A3136" s="1169">
        <v>3877</v>
      </c>
      <c r="B3136" s="1170" t="s">
        <v>1344</v>
      </c>
      <c r="C3136" s="1169" t="s">
        <v>11596</v>
      </c>
      <c r="D3136" s="651" t="s">
        <v>16195</v>
      </c>
    </row>
    <row r="3137" spans="1:4">
      <c r="A3137" s="652">
        <v>3879</v>
      </c>
      <c r="B3137" s="653" t="s">
        <v>3882</v>
      </c>
      <c r="C3137" s="652" t="s">
        <v>11596</v>
      </c>
      <c r="D3137" s="654" t="s">
        <v>15328</v>
      </c>
    </row>
    <row r="3138" spans="1:4">
      <c r="A3138" s="1169">
        <v>3880</v>
      </c>
      <c r="B3138" s="1170" t="s">
        <v>1345</v>
      </c>
      <c r="C3138" s="1169" t="s">
        <v>11596</v>
      </c>
      <c r="D3138" s="651" t="s">
        <v>17204</v>
      </c>
    </row>
    <row r="3139" spans="1:4">
      <c r="A3139" s="652">
        <v>12892</v>
      </c>
      <c r="B3139" s="653" t="s">
        <v>1346</v>
      </c>
      <c r="C3139" s="652" t="s">
        <v>11606</v>
      </c>
      <c r="D3139" s="654" t="s">
        <v>14306</v>
      </c>
    </row>
    <row r="3140" spans="1:4">
      <c r="A3140" s="1169">
        <v>3883</v>
      </c>
      <c r="B3140" s="1170" t="s">
        <v>1347</v>
      </c>
      <c r="C3140" s="1169" t="s">
        <v>11596</v>
      </c>
      <c r="D3140" s="651" t="s">
        <v>12496</v>
      </c>
    </row>
    <row r="3141" spans="1:4">
      <c r="A3141" s="652">
        <v>3876</v>
      </c>
      <c r="B3141" s="653" t="s">
        <v>1348</v>
      </c>
      <c r="C3141" s="652" t="s">
        <v>11596</v>
      </c>
      <c r="D3141" s="654" t="s">
        <v>12860</v>
      </c>
    </row>
    <row r="3142" spans="1:4">
      <c r="A3142" s="1169">
        <v>3884</v>
      </c>
      <c r="B3142" s="1170" t="s">
        <v>1349</v>
      </c>
      <c r="C3142" s="1169" t="s">
        <v>11596</v>
      </c>
      <c r="D3142" s="651" t="s">
        <v>12878</v>
      </c>
    </row>
    <row r="3143" spans="1:4">
      <c r="A3143" s="652">
        <v>3837</v>
      </c>
      <c r="B3143" s="653" t="s">
        <v>1350</v>
      </c>
      <c r="C3143" s="652" t="s">
        <v>11596</v>
      </c>
      <c r="D3143" s="654" t="s">
        <v>16102</v>
      </c>
    </row>
    <row r="3144" spans="1:4">
      <c r="A3144" s="1169">
        <v>3845</v>
      </c>
      <c r="B3144" s="1170" t="s">
        <v>1351</v>
      </c>
      <c r="C3144" s="1169" t="s">
        <v>11596</v>
      </c>
      <c r="D3144" s="651" t="s">
        <v>16820</v>
      </c>
    </row>
    <row r="3145" spans="1:4">
      <c r="A3145" s="652">
        <v>11045</v>
      </c>
      <c r="B3145" s="653" t="s">
        <v>1352</v>
      </c>
      <c r="C3145" s="652" t="s">
        <v>11596</v>
      </c>
      <c r="D3145" s="654" t="s">
        <v>12739</v>
      </c>
    </row>
    <row r="3146" spans="1:4">
      <c r="A3146" s="1169">
        <v>20170</v>
      </c>
      <c r="B3146" s="1170" t="s">
        <v>4877</v>
      </c>
      <c r="C3146" s="1169" t="s">
        <v>11596</v>
      </c>
      <c r="D3146" s="651" t="s">
        <v>14311</v>
      </c>
    </row>
    <row r="3147" spans="1:4">
      <c r="A3147" s="652">
        <v>20171</v>
      </c>
      <c r="B3147" s="653" t="s">
        <v>4878</v>
      </c>
      <c r="C3147" s="652" t="s">
        <v>11596</v>
      </c>
      <c r="D3147" s="654" t="s">
        <v>14312</v>
      </c>
    </row>
    <row r="3148" spans="1:4">
      <c r="A3148" s="1169">
        <v>20167</v>
      </c>
      <c r="B3148" s="1170" t="s">
        <v>4879</v>
      </c>
      <c r="C3148" s="1169" t="s">
        <v>11596</v>
      </c>
      <c r="D3148" s="651" t="s">
        <v>14313</v>
      </c>
    </row>
    <row r="3149" spans="1:4">
      <c r="A3149" s="652">
        <v>20168</v>
      </c>
      <c r="B3149" s="653" t="s">
        <v>4880</v>
      </c>
      <c r="C3149" s="652" t="s">
        <v>11596</v>
      </c>
      <c r="D3149" s="654" t="s">
        <v>14314</v>
      </c>
    </row>
    <row r="3150" spans="1:4">
      <c r="A3150" s="1169">
        <v>20169</v>
      </c>
      <c r="B3150" s="1170" t="s">
        <v>4881</v>
      </c>
      <c r="C3150" s="1169" t="s">
        <v>11596</v>
      </c>
      <c r="D3150" s="651" t="s">
        <v>14315</v>
      </c>
    </row>
    <row r="3151" spans="1:4">
      <c r="A3151" s="652">
        <v>3899</v>
      </c>
      <c r="B3151" s="653" t="s">
        <v>1353</v>
      </c>
      <c r="C3151" s="652" t="s">
        <v>11596</v>
      </c>
      <c r="D3151" s="654" t="s">
        <v>15400</v>
      </c>
    </row>
    <row r="3152" spans="1:4">
      <c r="A3152" s="1169">
        <v>38676</v>
      </c>
      <c r="B3152" s="1170" t="s">
        <v>1354</v>
      </c>
      <c r="C3152" s="1169" t="s">
        <v>11596</v>
      </c>
      <c r="D3152" s="651" t="s">
        <v>15430</v>
      </c>
    </row>
    <row r="3153" spans="1:4">
      <c r="A3153" s="652">
        <v>3897</v>
      </c>
      <c r="B3153" s="653" t="s">
        <v>1355</v>
      </c>
      <c r="C3153" s="652" t="s">
        <v>11596</v>
      </c>
      <c r="D3153" s="654" t="s">
        <v>12478</v>
      </c>
    </row>
    <row r="3154" spans="1:4">
      <c r="A3154" s="1169">
        <v>3875</v>
      </c>
      <c r="B3154" s="1170" t="s">
        <v>1356</v>
      </c>
      <c r="C3154" s="1169" t="s">
        <v>11596</v>
      </c>
      <c r="D3154" s="651" t="s">
        <v>14409</v>
      </c>
    </row>
    <row r="3155" spans="1:4">
      <c r="A3155" s="652">
        <v>3898</v>
      </c>
      <c r="B3155" s="653" t="s">
        <v>1357</v>
      </c>
      <c r="C3155" s="652" t="s">
        <v>11596</v>
      </c>
      <c r="D3155" s="654" t="s">
        <v>12657</v>
      </c>
    </row>
    <row r="3156" spans="1:4">
      <c r="A3156" s="1169">
        <v>3855</v>
      </c>
      <c r="B3156" s="1170" t="s">
        <v>1358</v>
      </c>
      <c r="C3156" s="1169" t="s">
        <v>11596</v>
      </c>
      <c r="D3156" s="651" t="s">
        <v>12941</v>
      </c>
    </row>
    <row r="3157" spans="1:4">
      <c r="A3157" s="652">
        <v>3874</v>
      </c>
      <c r="B3157" s="653" t="s">
        <v>1359</v>
      </c>
      <c r="C3157" s="652" t="s">
        <v>11596</v>
      </c>
      <c r="D3157" s="654" t="s">
        <v>16044</v>
      </c>
    </row>
    <row r="3158" spans="1:4">
      <c r="A3158" s="1169">
        <v>3870</v>
      </c>
      <c r="B3158" s="1170" t="s">
        <v>1360</v>
      </c>
      <c r="C3158" s="1169" t="s">
        <v>11596</v>
      </c>
      <c r="D3158" s="651" t="s">
        <v>13079</v>
      </c>
    </row>
    <row r="3159" spans="1:4">
      <c r="A3159" s="652">
        <v>38678</v>
      </c>
      <c r="B3159" s="653" t="s">
        <v>1361</v>
      </c>
      <c r="C3159" s="652" t="s">
        <v>11596</v>
      </c>
      <c r="D3159" s="654" t="s">
        <v>14251</v>
      </c>
    </row>
    <row r="3160" spans="1:4">
      <c r="A3160" s="1169">
        <v>3859</v>
      </c>
      <c r="B3160" s="1170" t="s">
        <v>1362</v>
      </c>
      <c r="C3160" s="1169" t="s">
        <v>11596</v>
      </c>
      <c r="D3160" s="651" t="s">
        <v>12482</v>
      </c>
    </row>
    <row r="3161" spans="1:4">
      <c r="A3161" s="652">
        <v>3856</v>
      </c>
      <c r="B3161" s="653" t="s">
        <v>1363</v>
      </c>
      <c r="C3161" s="652" t="s">
        <v>11596</v>
      </c>
      <c r="D3161" s="654" t="s">
        <v>12878</v>
      </c>
    </row>
    <row r="3162" spans="1:4">
      <c r="A3162" s="1169">
        <v>3906</v>
      </c>
      <c r="B3162" s="1170" t="s">
        <v>1364</v>
      </c>
      <c r="C3162" s="1169" t="s">
        <v>11596</v>
      </c>
      <c r="D3162" s="651" t="s">
        <v>13140</v>
      </c>
    </row>
    <row r="3163" spans="1:4">
      <c r="A3163" s="652">
        <v>3860</v>
      </c>
      <c r="B3163" s="653" t="s">
        <v>1365</v>
      </c>
      <c r="C3163" s="652" t="s">
        <v>11596</v>
      </c>
      <c r="D3163" s="654" t="s">
        <v>15324</v>
      </c>
    </row>
    <row r="3164" spans="1:4">
      <c r="A3164" s="1169">
        <v>3905</v>
      </c>
      <c r="B3164" s="1170" t="s">
        <v>1366</v>
      </c>
      <c r="C3164" s="1169" t="s">
        <v>11596</v>
      </c>
      <c r="D3164" s="651" t="s">
        <v>14337</v>
      </c>
    </row>
    <row r="3165" spans="1:4">
      <c r="A3165" s="652">
        <v>3871</v>
      </c>
      <c r="B3165" s="653" t="s">
        <v>1367</v>
      </c>
      <c r="C3165" s="652" t="s">
        <v>11596</v>
      </c>
      <c r="D3165" s="654" t="s">
        <v>17205</v>
      </c>
    </row>
    <row r="3166" spans="1:4">
      <c r="A3166" s="1169">
        <v>37429</v>
      </c>
      <c r="B3166" s="1170" t="s">
        <v>3883</v>
      </c>
      <c r="C3166" s="1169" t="s">
        <v>11596</v>
      </c>
      <c r="D3166" s="651" t="s">
        <v>14319</v>
      </c>
    </row>
    <row r="3167" spans="1:4">
      <c r="A3167" s="652">
        <v>37426</v>
      </c>
      <c r="B3167" s="653" t="s">
        <v>3884</v>
      </c>
      <c r="C3167" s="652" t="s">
        <v>11596</v>
      </c>
      <c r="D3167" s="654" t="s">
        <v>14320</v>
      </c>
    </row>
    <row r="3168" spans="1:4">
      <c r="A3168" s="1169">
        <v>37427</v>
      </c>
      <c r="B3168" s="1170" t="s">
        <v>1368</v>
      </c>
      <c r="C3168" s="1169" t="s">
        <v>11596</v>
      </c>
      <c r="D3168" s="651" t="s">
        <v>14321</v>
      </c>
    </row>
    <row r="3169" spans="1:4">
      <c r="A3169" s="652">
        <v>37424</v>
      </c>
      <c r="B3169" s="653" t="s">
        <v>1369</v>
      </c>
      <c r="C3169" s="652" t="s">
        <v>11596</v>
      </c>
      <c r="D3169" s="654" t="s">
        <v>14322</v>
      </c>
    </row>
    <row r="3170" spans="1:4">
      <c r="A3170" s="1169">
        <v>37428</v>
      </c>
      <c r="B3170" s="1170" t="s">
        <v>1370</v>
      </c>
      <c r="C3170" s="1169" t="s">
        <v>11596</v>
      </c>
      <c r="D3170" s="651" t="s">
        <v>14323</v>
      </c>
    </row>
    <row r="3171" spans="1:4">
      <c r="A3171" s="652">
        <v>37425</v>
      </c>
      <c r="B3171" s="653" t="s">
        <v>1371</v>
      </c>
      <c r="C3171" s="652" t="s">
        <v>11596</v>
      </c>
      <c r="D3171" s="654" t="s">
        <v>13763</v>
      </c>
    </row>
    <row r="3172" spans="1:4" ht="30">
      <c r="A3172" s="1169">
        <v>11519</v>
      </c>
      <c r="B3172" s="1170" t="s">
        <v>3885</v>
      </c>
      <c r="C3172" s="1169" t="s">
        <v>11606</v>
      </c>
      <c r="D3172" s="651" t="s">
        <v>17206</v>
      </c>
    </row>
    <row r="3173" spans="1:4" ht="30">
      <c r="A3173" s="652">
        <v>11520</v>
      </c>
      <c r="B3173" s="653" t="s">
        <v>3886</v>
      </c>
      <c r="C3173" s="652" t="s">
        <v>11606</v>
      </c>
      <c r="D3173" s="654" t="s">
        <v>15993</v>
      </c>
    </row>
    <row r="3174" spans="1:4">
      <c r="A3174" s="1169">
        <v>11518</v>
      </c>
      <c r="B3174" s="1170" t="s">
        <v>3887</v>
      </c>
      <c r="C3174" s="1169" t="s">
        <v>11606</v>
      </c>
      <c r="D3174" s="651" t="s">
        <v>15798</v>
      </c>
    </row>
    <row r="3175" spans="1:4">
      <c r="A3175" s="652">
        <v>38473</v>
      </c>
      <c r="B3175" s="653" t="s">
        <v>5046</v>
      </c>
      <c r="C3175" s="652" t="s">
        <v>11596</v>
      </c>
      <c r="D3175" s="654" t="s">
        <v>17207</v>
      </c>
    </row>
    <row r="3176" spans="1:4">
      <c r="A3176" s="1169">
        <v>4244</v>
      </c>
      <c r="B3176" s="1170" t="s">
        <v>1372</v>
      </c>
      <c r="C3176" s="1169" t="s">
        <v>11595</v>
      </c>
      <c r="D3176" s="651" t="s">
        <v>12472</v>
      </c>
    </row>
    <row r="3177" spans="1:4">
      <c r="A3177" s="652">
        <v>40977</v>
      </c>
      <c r="B3177" s="653" t="s">
        <v>5196</v>
      </c>
      <c r="C3177" s="652" t="s">
        <v>11605</v>
      </c>
      <c r="D3177" s="654" t="s">
        <v>12642</v>
      </c>
    </row>
    <row r="3178" spans="1:4">
      <c r="A3178" s="1169">
        <v>4006</v>
      </c>
      <c r="B3178" s="1170" t="s">
        <v>1373</v>
      </c>
      <c r="C3178" s="1169" t="s">
        <v>11598</v>
      </c>
      <c r="D3178" s="651" t="s">
        <v>14325</v>
      </c>
    </row>
    <row r="3179" spans="1:4">
      <c r="A3179" s="652">
        <v>2742</v>
      </c>
      <c r="B3179" s="653" t="s">
        <v>4882</v>
      </c>
      <c r="C3179" s="652" t="s">
        <v>11600</v>
      </c>
      <c r="D3179" s="654" t="s">
        <v>14326</v>
      </c>
    </row>
    <row r="3180" spans="1:4">
      <c r="A3180" s="1169">
        <v>2748</v>
      </c>
      <c r="B3180" s="1170" t="s">
        <v>4883</v>
      </c>
      <c r="C3180" s="1169" t="s">
        <v>11600</v>
      </c>
      <c r="D3180" s="651" t="s">
        <v>13346</v>
      </c>
    </row>
    <row r="3181" spans="1:4">
      <c r="A3181" s="652">
        <v>2736</v>
      </c>
      <c r="B3181" s="653" t="s">
        <v>4884</v>
      </c>
      <c r="C3181" s="652" t="s">
        <v>11600</v>
      </c>
      <c r="D3181" s="654" t="s">
        <v>14327</v>
      </c>
    </row>
    <row r="3182" spans="1:4">
      <c r="A3182" s="1169">
        <v>2745</v>
      </c>
      <c r="B3182" s="1170" t="s">
        <v>4885</v>
      </c>
      <c r="C3182" s="1169" t="s">
        <v>11600</v>
      </c>
      <c r="D3182" s="651" t="s">
        <v>14077</v>
      </c>
    </row>
    <row r="3183" spans="1:4">
      <c r="A3183" s="652">
        <v>2751</v>
      </c>
      <c r="B3183" s="653" t="s">
        <v>4886</v>
      </c>
      <c r="C3183" s="652" t="s">
        <v>11600</v>
      </c>
      <c r="D3183" s="654" t="s">
        <v>12640</v>
      </c>
    </row>
    <row r="3184" spans="1:4">
      <c r="A3184" s="1169">
        <v>14439</v>
      </c>
      <c r="B3184" s="1170" t="s">
        <v>5793</v>
      </c>
      <c r="C3184" s="1169" t="s">
        <v>11600</v>
      </c>
      <c r="D3184" s="651" t="s">
        <v>14328</v>
      </c>
    </row>
    <row r="3185" spans="1:4">
      <c r="A3185" s="652">
        <v>2731</v>
      </c>
      <c r="B3185" s="653" t="s">
        <v>5197</v>
      </c>
      <c r="C3185" s="652" t="s">
        <v>11600</v>
      </c>
      <c r="D3185" s="654" t="s">
        <v>16080</v>
      </c>
    </row>
    <row r="3186" spans="1:4">
      <c r="A3186" s="1169">
        <v>21138</v>
      </c>
      <c r="B3186" s="1170" t="s">
        <v>5475</v>
      </c>
      <c r="C3186" s="1169" t="s">
        <v>11600</v>
      </c>
      <c r="D3186" s="651" t="s">
        <v>15774</v>
      </c>
    </row>
    <row r="3187" spans="1:4">
      <c r="A3187" s="652">
        <v>2747</v>
      </c>
      <c r="B3187" s="653" t="s">
        <v>5198</v>
      </c>
      <c r="C3187" s="652" t="s">
        <v>11600</v>
      </c>
      <c r="D3187" s="654" t="s">
        <v>12565</v>
      </c>
    </row>
    <row r="3188" spans="1:4">
      <c r="A3188" s="1169">
        <v>4115</v>
      </c>
      <c r="B3188" s="1170" t="s">
        <v>5476</v>
      </c>
      <c r="C3188" s="1169" t="s">
        <v>11600</v>
      </c>
      <c r="D3188" s="651" t="s">
        <v>16588</v>
      </c>
    </row>
    <row r="3189" spans="1:4">
      <c r="A3189" s="652">
        <v>2729</v>
      </c>
      <c r="B3189" s="653" t="s">
        <v>5199</v>
      </c>
      <c r="C3189" s="652" t="s">
        <v>11596</v>
      </c>
      <c r="D3189" s="654" t="s">
        <v>14103</v>
      </c>
    </row>
    <row r="3190" spans="1:4">
      <c r="A3190" s="1169">
        <v>4119</v>
      </c>
      <c r="B3190" s="1170" t="s">
        <v>5477</v>
      </c>
      <c r="C3190" s="1169" t="s">
        <v>11600</v>
      </c>
      <c r="D3190" s="651" t="s">
        <v>17208</v>
      </c>
    </row>
    <row r="3191" spans="1:4">
      <c r="A3191" s="652">
        <v>2794</v>
      </c>
      <c r="B3191" s="653" t="s">
        <v>5200</v>
      </c>
      <c r="C3191" s="652" t="s">
        <v>11600</v>
      </c>
      <c r="D3191" s="654" t="s">
        <v>17209</v>
      </c>
    </row>
    <row r="3192" spans="1:4">
      <c r="A3192" s="1169">
        <v>2788</v>
      </c>
      <c r="B3192" s="1170" t="s">
        <v>5201</v>
      </c>
      <c r="C3192" s="1169" t="s">
        <v>11600</v>
      </c>
      <c r="D3192" s="651" t="s">
        <v>17210</v>
      </c>
    </row>
    <row r="3193" spans="1:4">
      <c r="A3193" s="652">
        <v>3989</v>
      </c>
      <c r="B3193" s="653" t="s">
        <v>5794</v>
      </c>
      <c r="C3193" s="652" t="s">
        <v>11598</v>
      </c>
      <c r="D3193" s="654" t="s">
        <v>17211</v>
      </c>
    </row>
    <row r="3194" spans="1:4">
      <c r="A3194" s="1169">
        <v>3997</v>
      </c>
      <c r="B3194" s="1170" t="s">
        <v>4887</v>
      </c>
      <c r="C3194" s="1169" t="s">
        <v>11598</v>
      </c>
      <c r="D3194" s="651" t="s">
        <v>17212</v>
      </c>
    </row>
    <row r="3195" spans="1:4">
      <c r="A3195" s="652">
        <v>4004</v>
      </c>
      <c r="B3195" s="653" t="s">
        <v>1374</v>
      </c>
      <c r="C3195" s="652" t="s">
        <v>11598</v>
      </c>
      <c r="D3195" s="654" t="s">
        <v>14333</v>
      </c>
    </row>
    <row r="3196" spans="1:4">
      <c r="A3196" s="1169">
        <v>11836</v>
      </c>
      <c r="B3196" s="1170" t="s">
        <v>1375</v>
      </c>
      <c r="C3196" s="1169" t="s">
        <v>11598</v>
      </c>
      <c r="D3196" s="651" t="s">
        <v>14334</v>
      </c>
    </row>
    <row r="3197" spans="1:4">
      <c r="A3197" s="652">
        <v>36151</v>
      </c>
      <c r="B3197" s="653" t="s">
        <v>3888</v>
      </c>
      <c r="C3197" s="652" t="s">
        <v>11596</v>
      </c>
      <c r="D3197" s="654" t="s">
        <v>14335</v>
      </c>
    </row>
    <row r="3198" spans="1:4">
      <c r="A3198" s="1169">
        <v>37457</v>
      </c>
      <c r="B3198" s="1170" t="s">
        <v>1376</v>
      </c>
      <c r="C3198" s="1169" t="s">
        <v>11600</v>
      </c>
      <c r="D3198" s="651" t="s">
        <v>13175</v>
      </c>
    </row>
    <row r="3199" spans="1:4">
      <c r="A3199" s="652">
        <v>37456</v>
      </c>
      <c r="B3199" s="653" t="s">
        <v>1377</v>
      </c>
      <c r="C3199" s="652" t="s">
        <v>11600</v>
      </c>
      <c r="D3199" s="654" t="s">
        <v>14294</v>
      </c>
    </row>
    <row r="3200" spans="1:4">
      <c r="A3200" s="1169">
        <v>37461</v>
      </c>
      <c r="B3200" s="1170" t="s">
        <v>6878</v>
      </c>
      <c r="C3200" s="1169" t="s">
        <v>11600</v>
      </c>
      <c r="D3200" s="651" t="s">
        <v>14336</v>
      </c>
    </row>
    <row r="3201" spans="1:4">
      <c r="A3201" s="652">
        <v>37460</v>
      </c>
      <c r="B3201" s="653" t="s">
        <v>6597</v>
      </c>
      <c r="C3201" s="652" t="s">
        <v>11600</v>
      </c>
      <c r="D3201" s="654" t="s">
        <v>14337</v>
      </c>
    </row>
    <row r="3202" spans="1:4">
      <c r="A3202" s="1169">
        <v>37458</v>
      </c>
      <c r="B3202" s="1170" t="s">
        <v>1378</v>
      </c>
      <c r="C3202" s="1169" t="s">
        <v>11600</v>
      </c>
      <c r="D3202" s="651" t="s">
        <v>14338</v>
      </c>
    </row>
    <row r="3203" spans="1:4">
      <c r="A3203" s="652">
        <v>37454</v>
      </c>
      <c r="B3203" s="653" t="s">
        <v>1379</v>
      </c>
      <c r="C3203" s="652" t="s">
        <v>11600</v>
      </c>
      <c r="D3203" s="654" t="s">
        <v>14339</v>
      </c>
    </row>
    <row r="3204" spans="1:4">
      <c r="A3204" s="1169">
        <v>37455</v>
      </c>
      <c r="B3204" s="1170" t="s">
        <v>1380</v>
      </c>
      <c r="C3204" s="1169" t="s">
        <v>11600</v>
      </c>
      <c r="D3204" s="651" t="s">
        <v>12496</v>
      </c>
    </row>
    <row r="3205" spans="1:4">
      <c r="A3205" s="652">
        <v>37459</v>
      </c>
      <c r="B3205" s="653" t="s">
        <v>1381</v>
      </c>
      <c r="C3205" s="652" t="s">
        <v>11600</v>
      </c>
      <c r="D3205" s="654" t="s">
        <v>14340</v>
      </c>
    </row>
    <row r="3206" spans="1:4" ht="30">
      <c r="A3206" s="1169">
        <v>21029</v>
      </c>
      <c r="B3206" s="1170" t="s">
        <v>3889</v>
      </c>
      <c r="C3206" s="1169" t="s">
        <v>11596</v>
      </c>
      <c r="D3206" s="651" t="s">
        <v>14341</v>
      </c>
    </row>
    <row r="3207" spans="1:4" ht="30">
      <c r="A3207" s="652">
        <v>21030</v>
      </c>
      <c r="B3207" s="653" t="s">
        <v>3890</v>
      </c>
      <c r="C3207" s="652" t="s">
        <v>11596</v>
      </c>
      <c r="D3207" s="654" t="s">
        <v>14342</v>
      </c>
    </row>
    <row r="3208" spans="1:4" ht="30">
      <c r="A3208" s="1169">
        <v>21031</v>
      </c>
      <c r="B3208" s="1170" t="s">
        <v>3891</v>
      </c>
      <c r="C3208" s="1169" t="s">
        <v>11596</v>
      </c>
      <c r="D3208" s="651" t="s">
        <v>14343</v>
      </c>
    </row>
    <row r="3209" spans="1:4" ht="30">
      <c r="A3209" s="652">
        <v>21032</v>
      </c>
      <c r="B3209" s="653" t="s">
        <v>3892</v>
      </c>
      <c r="C3209" s="652" t="s">
        <v>11596</v>
      </c>
      <c r="D3209" s="654" t="s">
        <v>14344</v>
      </c>
    </row>
    <row r="3210" spans="1:4" ht="30">
      <c r="A3210" s="1169">
        <v>37527</v>
      </c>
      <c r="B3210" s="1170" t="s">
        <v>3893</v>
      </c>
      <c r="C3210" s="1169" t="s">
        <v>11596</v>
      </c>
      <c r="D3210" s="651" t="s">
        <v>14345</v>
      </c>
    </row>
    <row r="3211" spans="1:4" ht="30">
      <c r="A3211" s="652">
        <v>37528</v>
      </c>
      <c r="B3211" s="653" t="s">
        <v>3894</v>
      </c>
      <c r="C3211" s="652" t="s">
        <v>11596</v>
      </c>
      <c r="D3211" s="654" t="s">
        <v>14346</v>
      </c>
    </row>
    <row r="3212" spans="1:4" ht="30">
      <c r="A3212" s="1169">
        <v>37529</v>
      </c>
      <c r="B3212" s="1170" t="s">
        <v>3895</v>
      </c>
      <c r="C3212" s="1169" t="s">
        <v>11596</v>
      </c>
      <c r="D3212" s="651" t="s">
        <v>14347</v>
      </c>
    </row>
    <row r="3213" spans="1:4" ht="30">
      <c r="A3213" s="652">
        <v>37530</v>
      </c>
      <c r="B3213" s="653" t="s">
        <v>3896</v>
      </c>
      <c r="C3213" s="652" t="s">
        <v>11596</v>
      </c>
      <c r="D3213" s="654" t="s">
        <v>14348</v>
      </c>
    </row>
    <row r="3214" spans="1:4" ht="30">
      <c r="A3214" s="1169">
        <v>21034</v>
      </c>
      <c r="B3214" s="1170" t="s">
        <v>3897</v>
      </c>
      <c r="C3214" s="1169" t="s">
        <v>11596</v>
      </c>
      <c r="D3214" s="651" t="s">
        <v>14349</v>
      </c>
    </row>
    <row r="3215" spans="1:4" ht="30">
      <c r="A3215" s="652">
        <v>37531</v>
      </c>
      <c r="B3215" s="653" t="s">
        <v>3898</v>
      </c>
      <c r="C3215" s="652" t="s">
        <v>11596</v>
      </c>
      <c r="D3215" s="654" t="s">
        <v>14350</v>
      </c>
    </row>
    <row r="3216" spans="1:4" ht="30">
      <c r="A3216" s="1169">
        <v>21036</v>
      </c>
      <c r="B3216" s="1170" t="s">
        <v>3899</v>
      </c>
      <c r="C3216" s="1169" t="s">
        <v>11596</v>
      </c>
      <c r="D3216" s="651" t="s">
        <v>14351</v>
      </c>
    </row>
    <row r="3217" spans="1:4" ht="30">
      <c r="A3217" s="652">
        <v>21037</v>
      </c>
      <c r="B3217" s="653" t="s">
        <v>3900</v>
      </c>
      <c r="C3217" s="652" t="s">
        <v>11596</v>
      </c>
      <c r="D3217" s="654" t="s">
        <v>14352</v>
      </c>
    </row>
    <row r="3218" spans="1:4" ht="30">
      <c r="A3218" s="1169">
        <v>20185</v>
      </c>
      <c r="B3218" s="1170" t="s">
        <v>3901</v>
      </c>
      <c r="C3218" s="1169" t="s">
        <v>11600</v>
      </c>
      <c r="D3218" s="651" t="s">
        <v>13340</v>
      </c>
    </row>
    <row r="3219" spans="1:4">
      <c r="A3219" s="652">
        <v>20260</v>
      </c>
      <c r="B3219" s="653" t="s">
        <v>14353</v>
      </c>
      <c r="C3219" s="652" t="s">
        <v>11596</v>
      </c>
      <c r="D3219" s="654" t="s">
        <v>14354</v>
      </c>
    </row>
    <row r="3220" spans="1:4" ht="30">
      <c r="A3220" s="1169">
        <v>42011</v>
      </c>
      <c r="B3220" s="1170" t="s">
        <v>11767</v>
      </c>
      <c r="C3220" s="1169" t="s">
        <v>11596</v>
      </c>
      <c r="D3220" s="651" t="s">
        <v>13726</v>
      </c>
    </row>
    <row r="3221" spans="1:4">
      <c r="A3221" s="652">
        <v>37523</v>
      </c>
      <c r="B3221" s="653" t="s">
        <v>3902</v>
      </c>
      <c r="C3221" s="652" t="s">
        <v>11596</v>
      </c>
      <c r="D3221" s="654" t="s">
        <v>17213</v>
      </c>
    </row>
    <row r="3222" spans="1:4">
      <c r="A3222" s="1169">
        <v>37515</v>
      </c>
      <c r="B3222" s="1170" t="s">
        <v>3903</v>
      </c>
      <c r="C3222" s="1169" t="s">
        <v>11596</v>
      </c>
      <c r="D3222" s="651" t="s">
        <v>17214</v>
      </c>
    </row>
    <row r="3223" spans="1:4" ht="30">
      <c r="A3223" s="652">
        <v>12899</v>
      </c>
      <c r="B3223" s="653" t="s">
        <v>14355</v>
      </c>
      <c r="C3223" s="652" t="s">
        <v>11596</v>
      </c>
      <c r="D3223" s="654" t="s">
        <v>14356</v>
      </c>
    </row>
    <row r="3224" spans="1:4">
      <c r="A3224" s="1169">
        <v>12898</v>
      </c>
      <c r="B3224" s="1170" t="s">
        <v>17215</v>
      </c>
      <c r="C3224" s="1169" t="s">
        <v>11596</v>
      </c>
      <c r="D3224" s="651" t="s">
        <v>14375</v>
      </c>
    </row>
    <row r="3225" spans="1:4">
      <c r="A3225" s="652">
        <v>39697</v>
      </c>
      <c r="B3225" s="653" t="s">
        <v>11768</v>
      </c>
      <c r="C3225" s="652" t="s">
        <v>11599</v>
      </c>
      <c r="D3225" s="654" t="s">
        <v>13271</v>
      </c>
    </row>
    <row r="3226" spans="1:4">
      <c r="A3226" s="1169">
        <v>39696</v>
      </c>
      <c r="B3226" s="1170" t="s">
        <v>11769</v>
      </c>
      <c r="C3226" s="1169" t="s">
        <v>11599</v>
      </c>
      <c r="D3226" s="651" t="s">
        <v>13262</v>
      </c>
    </row>
    <row r="3227" spans="1:4">
      <c r="A3227" s="652">
        <v>39700</v>
      </c>
      <c r="B3227" s="653" t="s">
        <v>6879</v>
      </c>
      <c r="C3227" s="652" t="s">
        <v>11599</v>
      </c>
      <c r="D3227" s="654" t="s">
        <v>17216</v>
      </c>
    </row>
    <row r="3228" spans="1:4">
      <c r="A3228" s="1169">
        <v>11621</v>
      </c>
      <c r="B3228" s="1170" t="s">
        <v>6880</v>
      </c>
      <c r="C3228" s="1169" t="s">
        <v>11599</v>
      </c>
      <c r="D3228" s="651" t="s">
        <v>17217</v>
      </c>
    </row>
    <row r="3229" spans="1:4">
      <c r="A3229" s="652">
        <v>4014</v>
      </c>
      <c r="B3229" s="653" t="s">
        <v>6881</v>
      </c>
      <c r="C3229" s="652" t="s">
        <v>11599</v>
      </c>
      <c r="D3229" s="654" t="s">
        <v>15531</v>
      </c>
    </row>
    <row r="3230" spans="1:4">
      <c r="A3230" s="1169">
        <v>4015</v>
      </c>
      <c r="B3230" s="1170" t="s">
        <v>6882</v>
      </c>
      <c r="C3230" s="1169" t="s">
        <v>11599</v>
      </c>
      <c r="D3230" s="651" t="s">
        <v>17218</v>
      </c>
    </row>
    <row r="3231" spans="1:4">
      <c r="A3231" s="652">
        <v>4017</v>
      </c>
      <c r="B3231" s="653" t="s">
        <v>6883</v>
      </c>
      <c r="C3231" s="652" t="s">
        <v>11599</v>
      </c>
      <c r="D3231" s="654" t="s">
        <v>16086</v>
      </c>
    </row>
    <row r="3232" spans="1:4">
      <c r="A3232" s="1169">
        <v>4016</v>
      </c>
      <c r="B3232" s="1170" t="s">
        <v>6884</v>
      </c>
      <c r="C3232" s="1169" t="s">
        <v>11599</v>
      </c>
      <c r="D3232" s="651" t="s">
        <v>17219</v>
      </c>
    </row>
    <row r="3233" spans="1:4">
      <c r="A3233" s="652">
        <v>39699</v>
      </c>
      <c r="B3233" s="653" t="s">
        <v>3904</v>
      </c>
      <c r="C3233" s="652" t="s">
        <v>11599</v>
      </c>
      <c r="D3233" s="654" t="s">
        <v>14360</v>
      </c>
    </row>
    <row r="3234" spans="1:4">
      <c r="A3234" s="1169">
        <v>38544</v>
      </c>
      <c r="B3234" s="1170" t="s">
        <v>6885</v>
      </c>
      <c r="C3234" s="1169" t="s">
        <v>11599</v>
      </c>
      <c r="D3234" s="651" t="s">
        <v>14008</v>
      </c>
    </row>
    <row r="3235" spans="1:4">
      <c r="A3235" s="652">
        <v>38545</v>
      </c>
      <c r="B3235" s="653" t="s">
        <v>6886</v>
      </c>
      <c r="C3235" s="652" t="s">
        <v>11599</v>
      </c>
      <c r="D3235" s="654" t="s">
        <v>12867</v>
      </c>
    </row>
    <row r="3236" spans="1:4">
      <c r="A3236" s="1169">
        <v>39695</v>
      </c>
      <c r="B3236" s="1170" t="s">
        <v>7324</v>
      </c>
      <c r="C3236" s="1169" t="s">
        <v>11599</v>
      </c>
      <c r="D3236" s="651" t="s">
        <v>14242</v>
      </c>
    </row>
    <row r="3237" spans="1:4">
      <c r="A3237" s="652">
        <v>39323</v>
      </c>
      <c r="B3237" s="653" t="s">
        <v>6887</v>
      </c>
      <c r="C3237" s="652" t="s">
        <v>11599</v>
      </c>
      <c r="D3237" s="654" t="s">
        <v>14597</v>
      </c>
    </row>
    <row r="3238" spans="1:4" ht="30">
      <c r="A3238" s="1169">
        <v>626</v>
      </c>
      <c r="B3238" s="1170" t="s">
        <v>5202</v>
      </c>
      <c r="C3238" s="1169" t="s">
        <v>11601</v>
      </c>
      <c r="D3238" s="651" t="s">
        <v>16147</v>
      </c>
    </row>
    <row r="3239" spans="1:4">
      <c r="A3239" s="652">
        <v>25860</v>
      </c>
      <c r="B3239" s="653" t="s">
        <v>1382</v>
      </c>
      <c r="C3239" s="652" t="s">
        <v>11599</v>
      </c>
      <c r="D3239" s="654" t="s">
        <v>14362</v>
      </c>
    </row>
    <row r="3240" spans="1:4">
      <c r="A3240" s="1169">
        <v>25861</v>
      </c>
      <c r="B3240" s="1170" t="s">
        <v>1383</v>
      </c>
      <c r="C3240" s="1169" t="s">
        <v>11599</v>
      </c>
      <c r="D3240" s="651" t="s">
        <v>14363</v>
      </c>
    </row>
    <row r="3241" spans="1:4">
      <c r="A3241" s="652">
        <v>25862</v>
      </c>
      <c r="B3241" s="653" t="s">
        <v>1384</v>
      </c>
      <c r="C3241" s="652" t="s">
        <v>11599</v>
      </c>
      <c r="D3241" s="654" t="s">
        <v>14364</v>
      </c>
    </row>
    <row r="3242" spans="1:4">
      <c r="A3242" s="1169">
        <v>25863</v>
      </c>
      <c r="B3242" s="1170" t="s">
        <v>1385</v>
      </c>
      <c r="C3242" s="1169" t="s">
        <v>11599</v>
      </c>
      <c r="D3242" s="651" t="s">
        <v>14365</v>
      </c>
    </row>
    <row r="3243" spans="1:4">
      <c r="A3243" s="652">
        <v>25864</v>
      </c>
      <c r="B3243" s="653" t="s">
        <v>1386</v>
      </c>
      <c r="C3243" s="652" t="s">
        <v>11599</v>
      </c>
      <c r="D3243" s="654" t="s">
        <v>13167</v>
      </c>
    </row>
    <row r="3244" spans="1:4">
      <c r="A3244" s="1169">
        <v>25865</v>
      </c>
      <c r="B3244" s="1170" t="s">
        <v>1387</v>
      </c>
      <c r="C3244" s="1169" t="s">
        <v>11599</v>
      </c>
      <c r="D3244" s="651" t="s">
        <v>14366</v>
      </c>
    </row>
    <row r="3245" spans="1:4">
      <c r="A3245" s="652">
        <v>25866</v>
      </c>
      <c r="B3245" s="653" t="s">
        <v>1388</v>
      </c>
      <c r="C3245" s="652" t="s">
        <v>11599</v>
      </c>
      <c r="D3245" s="654" t="s">
        <v>14367</v>
      </c>
    </row>
    <row r="3246" spans="1:4">
      <c r="A3246" s="1169">
        <v>25868</v>
      </c>
      <c r="B3246" s="1170" t="s">
        <v>1389</v>
      </c>
      <c r="C3246" s="1169" t="s">
        <v>11599</v>
      </c>
      <c r="D3246" s="651" t="s">
        <v>14368</v>
      </c>
    </row>
    <row r="3247" spans="1:4">
      <c r="A3247" s="652">
        <v>25869</v>
      </c>
      <c r="B3247" s="653" t="s">
        <v>1390</v>
      </c>
      <c r="C3247" s="652" t="s">
        <v>11599</v>
      </c>
      <c r="D3247" s="654" t="s">
        <v>14369</v>
      </c>
    </row>
    <row r="3248" spans="1:4">
      <c r="A3248" s="1169">
        <v>25870</v>
      </c>
      <c r="B3248" s="1170" t="s">
        <v>1391</v>
      </c>
      <c r="C3248" s="1169" t="s">
        <v>11599</v>
      </c>
      <c r="D3248" s="651" t="s">
        <v>14370</v>
      </c>
    </row>
    <row r="3249" spans="1:4">
      <c r="A3249" s="652">
        <v>25871</v>
      </c>
      <c r="B3249" s="653" t="s">
        <v>1392</v>
      </c>
      <c r="C3249" s="652" t="s">
        <v>11599</v>
      </c>
      <c r="D3249" s="654" t="s">
        <v>14371</v>
      </c>
    </row>
    <row r="3250" spans="1:4">
      <c r="A3250" s="1169">
        <v>25867</v>
      </c>
      <c r="B3250" s="1170" t="s">
        <v>1393</v>
      </c>
      <c r="C3250" s="1169" t="s">
        <v>11599</v>
      </c>
      <c r="D3250" s="651" t="s">
        <v>14372</v>
      </c>
    </row>
    <row r="3251" spans="1:4">
      <c r="A3251" s="652">
        <v>25872</v>
      </c>
      <c r="B3251" s="653" t="s">
        <v>1394</v>
      </c>
      <c r="C3251" s="652" t="s">
        <v>11599</v>
      </c>
      <c r="D3251" s="654" t="s">
        <v>14373</v>
      </c>
    </row>
    <row r="3252" spans="1:4">
      <c r="A3252" s="1169">
        <v>25873</v>
      </c>
      <c r="B3252" s="1170" t="s">
        <v>1395</v>
      </c>
      <c r="C3252" s="1169" t="s">
        <v>11599</v>
      </c>
      <c r="D3252" s="651" t="s">
        <v>14374</v>
      </c>
    </row>
    <row r="3253" spans="1:4">
      <c r="A3253" s="652">
        <v>40637</v>
      </c>
      <c r="B3253" s="653" t="s">
        <v>5478</v>
      </c>
      <c r="C3253" s="652" t="s">
        <v>11596</v>
      </c>
      <c r="D3253" s="654" t="s">
        <v>14376</v>
      </c>
    </row>
    <row r="3254" spans="1:4">
      <c r="A3254" s="1169">
        <v>13836</v>
      </c>
      <c r="B3254" s="1170" t="s">
        <v>3905</v>
      </c>
      <c r="C3254" s="1169" t="s">
        <v>11596</v>
      </c>
      <c r="D3254" s="651" t="s">
        <v>14377</v>
      </c>
    </row>
    <row r="3255" spans="1:4" ht="30">
      <c r="A3255" s="652">
        <v>14534</v>
      </c>
      <c r="B3255" s="653" t="s">
        <v>3906</v>
      </c>
      <c r="C3255" s="652" t="s">
        <v>11596</v>
      </c>
      <c r="D3255" s="654" t="s">
        <v>14378</v>
      </c>
    </row>
    <row r="3256" spans="1:4">
      <c r="A3256" s="1169">
        <v>14619</v>
      </c>
      <c r="B3256" s="1170" t="s">
        <v>3907</v>
      </c>
      <c r="C3256" s="1169" t="s">
        <v>11596</v>
      </c>
      <c r="D3256" s="651" t="s">
        <v>17220</v>
      </c>
    </row>
    <row r="3257" spans="1:4" ht="30">
      <c r="A3257" s="652">
        <v>14535</v>
      </c>
      <c r="B3257" s="653" t="s">
        <v>14379</v>
      </c>
      <c r="C3257" s="652" t="s">
        <v>11596</v>
      </c>
      <c r="D3257" s="654" t="s">
        <v>14380</v>
      </c>
    </row>
    <row r="3258" spans="1:4" ht="45">
      <c r="A3258" s="1169">
        <v>39813</v>
      </c>
      <c r="B3258" s="1170" t="s">
        <v>11770</v>
      </c>
      <c r="C3258" s="1169" t="s">
        <v>11596</v>
      </c>
      <c r="D3258" s="651" t="s">
        <v>14381</v>
      </c>
    </row>
    <row r="3259" spans="1:4">
      <c r="A3259" s="652">
        <v>12868</v>
      </c>
      <c r="B3259" s="653" t="s">
        <v>1396</v>
      </c>
      <c r="C3259" s="652" t="s">
        <v>11595</v>
      </c>
      <c r="D3259" s="654" t="s">
        <v>14382</v>
      </c>
    </row>
    <row r="3260" spans="1:4">
      <c r="A3260" s="1169">
        <v>40916</v>
      </c>
      <c r="B3260" s="1170" t="s">
        <v>5203</v>
      </c>
      <c r="C3260" s="1169" t="s">
        <v>11605</v>
      </c>
      <c r="D3260" s="651" t="s">
        <v>14383</v>
      </c>
    </row>
    <row r="3261" spans="1:4">
      <c r="A3261" s="652">
        <v>4755</v>
      </c>
      <c r="B3261" s="653" t="s">
        <v>5204</v>
      </c>
      <c r="C3261" s="652" t="s">
        <v>11595</v>
      </c>
      <c r="D3261" s="654" t="s">
        <v>14261</v>
      </c>
    </row>
    <row r="3262" spans="1:4">
      <c r="A3262" s="1169">
        <v>41067</v>
      </c>
      <c r="B3262" s="1170" t="s">
        <v>5205</v>
      </c>
      <c r="C3262" s="1169" t="s">
        <v>11605</v>
      </c>
      <c r="D3262" s="651" t="s">
        <v>14384</v>
      </c>
    </row>
    <row r="3263" spans="1:4">
      <c r="A3263" s="652">
        <v>38463</v>
      </c>
      <c r="B3263" s="653" t="s">
        <v>5047</v>
      </c>
      <c r="C3263" s="652" t="s">
        <v>11596</v>
      </c>
      <c r="D3263" s="654" t="s">
        <v>17221</v>
      </c>
    </row>
    <row r="3264" spans="1:4" ht="30">
      <c r="A3264" s="1169">
        <v>40703</v>
      </c>
      <c r="B3264" s="1170" t="s">
        <v>6598</v>
      </c>
      <c r="C3264" s="1169" t="s">
        <v>11596</v>
      </c>
      <c r="D3264" s="651" t="s">
        <v>14386</v>
      </c>
    </row>
    <row r="3265" spans="1:4">
      <c r="A3265" s="652">
        <v>14531</v>
      </c>
      <c r="B3265" s="653" t="s">
        <v>3908</v>
      </c>
      <c r="C3265" s="652" t="s">
        <v>11596</v>
      </c>
      <c r="D3265" s="654" t="s">
        <v>14387</v>
      </c>
    </row>
    <row r="3266" spans="1:4">
      <c r="A3266" s="1169">
        <v>36533</v>
      </c>
      <c r="B3266" s="1170" t="s">
        <v>3909</v>
      </c>
      <c r="C3266" s="1169" t="s">
        <v>11596</v>
      </c>
      <c r="D3266" s="651" t="s">
        <v>14388</v>
      </c>
    </row>
    <row r="3267" spans="1:4">
      <c r="A3267" s="652">
        <v>11616</v>
      </c>
      <c r="B3267" s="653" t="s">
        <v>1397</v>
      </c>
      <c r="C3267" s="652" t="s">
        <v>11596</v>
      </c>
      <c r="D3267" s="654" t="s">
        <v>14389</v>
      </c>
    </row>
    <row r="3268" spans="1:4">
      <c r="A3268" s="1169">
        <v>41898</v>
      </c>
      <c r="B3268" s="1170" t="s">
        <v>6599</v>
      </c>
      <c r="C3268" s="1169" t="s">
        <v>11596</v>
      </c>
      <c r="D3268" s="651" t="s">
        <v>14390</v>
      </c>
    </row>
    <row r="3269" spans="1:4">
      <c r="A3269" s="652">
        <v>13447</v>
      </c>
      <c r="B3269" s="653" t="s">
        <v>3910</v>
      </c>
      <c r="C3269" s="652" t="s">
        <v>11596</v>
      </c>
      <c r="D3269" s="654" t="s">
        <v>14391</v>
      </c>
    </row>
    <row r="3270" spans="1:4">
      <c r="A3270" s="1169">
        <v>14529</v>
      </c>
      <c r="B3270" s="1170" t="s">
        <v>1398</v>
      </c>
      <c r="C3270" s="1169" t="s">
        <v>11596</v>
      </c>
      <c r="D3270" s="651" t="s">
        <v>14392</v>
      </c>
    </row>
    <row r="3271" spans="1:4">
      <c r="A3271" s="652">
        <v>10747</v>
      </c>
      <c r="B3271" s="653" t="s">
        <v>1399</v>
      </c>
      <c r="C3271" s="652" t="s">
        <v>11596</v>
      </c>
      <c r="D3271" s="654" t="s">
        <v>14393</v>
      </c>
    </row>
    <row r="3272" spans="1:4">
      <c r="A3272" s="1169">
        <v>36141</v>
      </c>
      <c r="B3272" s="1170" t="s">
        <v>3911</v>
      </c>
      <c r="C3272" s="1169" t="s">
        <v>11596</v>
      </c>
      <c r="D3272" s="651" t="s">
        <v>14394</v>
      </c>
    </row>
    <row r="3273" spans="1:4">
      <c r="A3273" s="652">
        <v>4053</v>
      </c>
      <c r="B3273" s="653" t="s">
        <v>1400</v>
      </c>
      <c r="C3273" s="652" t="s">
        <v>11730</v>
      </c>
      <c r="D3273" s="654" t="s">
        <v>14395</v>
      </c>
    </row>
    <row r="3274" spans="1:4">
      <c r="A3274" s="1169">
        <v>4052</v>
      </c>
      <c r="B3274" s="1170" t="s">
        <v>1401</v>
      </c>
      <c r="C3274" s="1169" t="s">
        <v>11603</v>
      </c>
      <c r="D3274" s="651" t="s">
        <v>14396</v>
      </c>
    </row>
    <row r="3275" spans="1:4">
      <c r="A3275" s="652">
        <v>4056</v>
      </c>
      <c r="B3275" s="653" t="s">
        <v>1402</v>
      </c>
      <c r="C3275" s="652" t="s">
        <v>11730</v>
      </c>
      <c r="D3275" s="654" t="s">
        <v>14397</v>
      </c>
    </row>
    <row r="3276" spans="1:4">
      <c r="A3276" s="1169">
        <v>4051</v>
      </c>
      <c r="B3276" s="1170" t="s">
        <v>1403</v>
      </c>
      <c r="C3276" s="1169" t="s">
        <v>11603</v>
      </c>
      <c r="D3276" s="651" t="s">
        <v>14398</v>
      </c>
    </row>
    <row r="3277" spans="1:4">
      <c r="A3277" s="652">
        <v>4048</v>
      </c>
      <c r="B3277" s="653" t="s">
        <v>1403</v>
      </c>
      <c r="C3277" s="652" t="s">
        <v>11602</v>
      </c>
      <c r="D3277" s="654" t="s">
        <v>12549</v>
      </c>
    </row>
    <row r="3278" spans="1:4">
      <c r="A3278" s="1169">
        <v>4047</v>
      </c>
      <c r="B3278" s="1170" t="s">
        <v>1403</v>
      </c>
      <c r="C3278" s="1169" t="s">
        <v>11730</v>
      </c>
      <c r="D3278" s="651" t="s">
        <v>14204</v>
      </c>
    </row>
    <row r="3279" spans="1:4" ht="30">
      <c r="A3279" s="652">
        <v>39434</v>
      </c>
      <c r="B3279" s="653" t="s">
        <v>3912</v>
      </c>
      <c r="C3279" s="652" t="s">
        <v>11601</v>
      </c>
      <c r="D3279" s="654" t="s">
        <v>13775</v>
      </c>
    </row>
    <row r="3280" spans="1:4">
      <c r="A3280" s="1169">
        <v>39433</v>
      </c>
      <c r="B3280" s="1170" t="s">
        <v>3913</v>
      </c>
      <c r="C3280" s="1169" t="s">
        <v>11601</v>
      </c>
      <c r="D3280" s="651" t="s">
        <v>14286</v>
      </c>
    </row>
    <row r="3281" spans="1:4">
      <c r="A3281" s="652">
        <v>4049</v>
      </c>
      <c r="B3281" s="653" t="s">
        <v>3914</v>
      </c>
      <c r="C3281" s="652" t="s">
        <v>11602</v>
      </c>
      <c r="D3281" s="654" t="s">
        <v>14399</v>
      </c>
    </row>
    <row r="3282" spans="1:4">
      <c r="A3282" s="1169">
        <v>38120</v>
      </c>
      <c r="B3282" s="1170" t="s">
        <v>3915</v>
      </c>
      <c r="C3282" s="1169" t="s">
        <v>11601</v>
      </c>
      <c r="D3282" s="651" t="s">
        <v>17222</v>
      </c>
    </row>
    <row r="3283" spans="1:4">
      <c r="A3283" s="652">
        <v>38877</v>
      </c>
      <c r="B3283" s="653" t="s">
        <v>5206</v>
      </c>
      <c r="C3283" s="652" t="s">
        <v>11601</v>
      </c>
      <c r="D3283" s="654" t="s">
        <v>13411</v>
      </c>
    </row>
    <row r="3284" spans="1:4">
      <c r="A3284" s="1169">
        <v>34546</v>
      </c>
      <c r="B3284" s="1170" t="s">
        <v>14400</v>
      </c>
      <c r="C3284" s="1169" t="s">
        <v>11601</v>
      </c>
      <c r="D3284" s="651" t="s">
        <v>14401</v>
      </c>
    </row>
    <row r="3285" spans="1:4">
      <c r="A3285" s="652">
        <v>10498</v>
      </c>
      <c r="B3285" s="653" t="s">
        <v>1404</v>
      </c>
      <c r="C3285" s="652" t="s">
        <v>11601</v>
      </c>
      <c r="D3285" s="654" t="s">
        <v>15201</v>
      </c>
    </row>
    <row r="3286" spans="1:4">
      <c r="A3286" s="1169">
        <v>4823</v>
      </c>
      <c r="B3286" s="1170" t="s">
        <v>6041</v>
      </c>
      <c r="C3286" s="1169" t="s">
        <v>11601</v>
      </c>
      <c r="D3286" s="651" t="s">
        <v>14402</v>
      </c>
    </row>
    <row r="3287" spans="1:4">
      <c r="A3287" s="652">
        <v>12357</v>
      </c>
      <c r="B3287" s="653" t="s">
        <v>3916</v>
      </c>
      <c r="C3287" s="652" t="s">
        <v>11596</v>
      </c>
      <c r="D3287" s="654" t="s">
        <v>17223</v>
      </c>
    </row>
    <row r="3288" spans="1:4">
      <c r="A3288" s="1169">
        <v>12358</v>
      </c>
      <c r="B3288" s="1170" t="s">
        <v>3917</v>
      </c>
      <c r="C3288" s="1169" t="s">
        <v>11596</v>
      </c>
      <c r="D3288" s="651" t="s">
        <v>17224</v>
      </c>
    </row>
    <row r="3289" spans="1:4">
      <c r="A3289" s="652">
        <v>11079</v>
      </c>
      <c r="B3289" s="653" t="s">
        <v>6600</v>
      </c>
      <c r="C3289" s="652" t="s">
        <v>11598</v>
      </c>
      <c r="D3289" s="654" t="s">
        <v>14404</v>
      </c>
    </row>
    <row r="3290" spans="1:4">
      <c r="A3290" s="1169">
        <v>11082</v>
      </c>
      <c r="B3290" s="1170" t="s">
        <v>1405</v>
      </c>
      <c r="C3290" s="1169" t="s">
        <v>11598</v>
      </c>
      <c r="D3290" s="651" t="s">
        <v>14405</v>
      </c>
    </row>
    <row r="3291" spans="1:4">
      <c r="A3291" s="652">
        <v>4058</v>
      </c>
      <c r="B3291" s="653" t="s">
        <v>1406</v>
      </c>
      <c r="C3291" s="652" t="s">
        <v>11595</v>
      </c>
      <c r="D3291" s="654" t="s">
        <v>12472</v>
      </c>
    </row>
    <row r="3292" spans="1:4">
      <c r="A3292" s="1169">
        <v>40974</v>
      </c>
      <c r="B3292" s="1170" t="s">
        <v>5207</v>
      </c>
      <c r="C3292" s="1169" t="s">
        <v>11605</v>
      </c>
      <c r="D3292" s="651" t="s">
        <v>12642</v>
      </c>
    </row>
    <row r="3293" spans="1:4">
      <c r="A3293" s="652">
        <v>34794</v>
      </c>
      <c r="B3293" s="653" t="s">
        <v>1407</v>
      </c>
      <c r="C3293" s="652" t="s">
        <v>11595</v>
      </c>
      <c r="D3293" s="654" t="s">
        <v>14406</v>
      </c>
    </row>
    <row r="3294" spans="1:4">
      <c r="A3294" s="1169">
        <v>40925</v>
      </c>
      <c r="B3294" s="1170" t="s">
        <v>5208</v>
      </c>
      <c r="C3294" s="1169" t="s">
        <v>11605</v>
      </c>
      <c r="D3294" s="651" t="s">
        <v>14407</v>
      </c>
    </row>
    <row r="3295" spans="1:4">
      <c r="A3295" s="652">
        <v>13741</v>
      </c>
      <c r="B3295" s="653" t="s">
        <v>3918</v>
      </c>
      <c r="C3295" s="652" t="s">
        <v>11596</v>
      </c>
      <c r="D3295" s="654" t="s">
        <v>17225</v>
      </c>
    </row>
    <row r="3296" spans="1:4">
      <c r="A3296" s="1169">
        <v>3288</v>
      </c>
      <c r="B3296" s="1170" t="s">
        <v>1408</v>
      </c>
      <c r="C3296" s="1169" t="s">
        <v>11600</v>
      </c>
      <c r="D3296" s="651" t="s">
        <v>14408</v>
      </c>
    </row>
    <row r="3297" spans="1:4">
      <c r="A3297" s="652">
        <v>13587</v>
      </c>
      <c r="B3297" s="653" t="s">
        <v>1409</v>
      </c>
      <c r="C3297" s="652" t="s">
        <v>11600</v>
      </c>
      <c r="D3297" s="654" t="s">
        <v>13677</v>
      </c>
    </row>
    <row r="3298" spans="1:4">
      <c r="A3298" s="1169">
        <v>38598</v>
      </c>
      <c r="B3298" s="1170" t="s">
        <v>3919</v>
      </c>
      <c r="C3298" s="1169" t="s">
        <v>11596</v>
      </c>
      <c r="D3298" s="651" t="s">
        <v>17226</v>
      </c>
    </row>
    <row r="3299" spans="1:4">
      <c r="A3299" s="652">
        <v>38595</v>
      </c>
      <c r="B3299" s="653" t="s">
        <v>3920</v>
      </c>
      <c r="C3299" s="652" t="s">
        <v>11596</v>
      </c>
      <c r="D3299" s="654" t="s">
        <v>13878</v>
      </c>
    </row>
    <row r="3300" spans="1:4">
      <c r="A3300" s="1169">
        <v>38592</v>
      </c>
      <c r="B3300" s="1170" t="s">
        <v>3921</v>
      </c>
      <c r="C3300" s="1169" t="s">
        <v>11596</v>
      </c>
      <c r="D3300" s="651" t="s">
        <v>14284</v>
      </c>
    </row>
    <row r="3301" spans="1:4">
      <c r="A3301" s="652">
        <v>38588</v>
      </c>
      <c r="B3301" s="653" t="s">
        <v>3922</v>
      </c>
      <c r="C3301" s="652" t="s">
        <v>11596</v>
      </c>
      <c r="D3301" s="654" t="s">
        <v>14218</v>
      </c>
    </row>
    <row r="3302" spans="1:4">
      <c r="A3302" s="1169">
        <v>38593</v>
      </c>
      <c r="B3302" s="1170" t="s">
        <v>3923</v>
      </c>
      <c r="C3302" s="1169" t="s">
        <v>11596</v>
      </c>
      <c r="D3302" s="651" t="s">
        <v>14481</v>
      </c>
    </row>
    <row r="3303" spans="1:4">
      <c r="A3303" s="652">
        <v>38589</v>
      </c>
      <c r="B3303" s="653" t="s">
        <v>3924</v>
      </c>
      <c r="C3303" s="652" t="s">
        <v>11596</v>
      </c>
      <c r="D3303" s="654" t="s">
        <v>13542</v>
      </c>
    </row>
    <row r="3304" spans="1:4">
      <c r="A3304" s="1169">
        <v>38594</v>
      </c>
      <c r="B3304" s="1170" t="s">
        <v>3925</v>
      </c>
      <c r="C3304" s="1169" t="s">
        <v>11596</v>
      </c>
      <c r="D3304" s="651" t="s">
        <v>12955</v>
      </c>
    </row>
    <row r="3305" spans="1:4">
      <c r="A3305" s="652">
        <v>34787</v>
      </c>
      <c r="B3305" s="653" t="s">
        <v>3926</v>
      </c>
      <c r="C3305" s="652" t="s">
        <v>11596</v>
      </c>
      <c r="D3305" s="654" t="s">
        <v>12556</v>
      </c>
    </row>
    <row r="3306" spans="1:4">
      <c r="A3306" s="1169">
        <v>34788</v>
      </c>
      <c r="B3306" s="1170" t="s">
        <v>3927</v>
      </c>
      <c r="C3306" s="1169" t="s">
        <v>11596</v>
      </c>
      <c r="D3306" s="651" t="s">
        <v>12556</v>
      </c>
    </row>
    <row r="3307" spans="1:4">
      <c r="A3307" s="652">
        <v>34784</v>
      </c>
      <c r="B3307" s="653" t="s">
        <v>3928</v>
      </c>
      <c r="C3307" s="652" t="s">
        <v>11596</v>
      </c>
      <c r="D3307" s="654" t="s">
        <v>12482</v>
      </c>
    </row>
    <row r="3308" spans="1:4">
      <c r="A3308" s="1169">
        <v>34781</v>
      </c>
      <c r="B3308" s="1170" t="s">
        <v>3929</v>
      </c>
      <c r="C3308" s="1169" t="s">
        <v>11596</v>
      </c>
      <c r="D3308" s="651" t="s">
        <v>14219</v>
      </c>
    </row>
    <row r="3309" spans="1:4">
      <c r="A3309" s="652">
        <v>34773</v>
      </c>
      <c r="B3309" s="653" t="s">
        <v>5795</v>
      </c>
      <c r="C3309" s="652" t="s">
        <v>11596</v>
      </c>
      <c r="D3309" s="654" t="s">
        <v>13618</v>
      </c>
    </row>
    <row r="3310" spans="1:4">
      <c r="A3310" s="1169">
        <v>34769</v>
      </c>
      <c r="B3310" s="1170" t="s">
        <v>5796</v>
      </c>
      <c r="C3310" s="1169" t="s">
        <v>11596</v>
      </c>
      <c r="D3310" s="651" t="s">
        <v>14418</v>
      </c>
    </row>
    <row r="3311" spans="1:4">
      <c r="A3311" s="652">
        <v>34763</v>
      </c>
      <c r="B3311" s="653" t="s">
        <v>5797</v>
      </c>
      <c r="C3311" s="652" t="s">
        <v>11596</v>
      </c>
      <c r="D3311" s="654" t="s">
        <v>13165</v>
      </c>
    </row>
    <row r="3312" spans="1:4">
      <c r="A3312" s="1169">
        <v>34774</v>
      </c>
      <c r="B3312" s="1170" t="s">
        <v>3930</v>
      </c>
      <c r="C3312" s="1169" t="s">
        <v>11596</v>
      </c>
      <c r="D3312" s="651" t="s">
        <v>12877</v>
      </c>
    </row>
    <row r="3313" spans="1:4">
      <c r="A3313" s="652">
        <v>34771</v>
      </c>
      <c r="B3313" s="653" t="s">
        <v>3931</v>
      </c>
      <c r="C3313" s="652" t="s">
        <v>11596</v>
      </c>
      <c r="D3313" s="654" t="s">
        <v>16141</v>
      </c>
    </row>
    <row r="3314" spans="1:4">
      <c r="A3314" s="1169">
        <v>34764</v>
      </c>
      <c r="B3314" s="1170" t="s">
        <v>3932</v>
      </c>
      <c r="C3314" s="1169" t="s">
        <v>11596</v>
      </c>
      <c r="D3314" s="651" t="s">
        <v>14307</v>
      </c>
    </row>
    <row r="3315" spans="1:4">
      <c r="A3315" s="652">
        <v>4062</v>
      </c>
      <c r="B3315" s="653" t="s">
        <v>3933</v>
      </c>
      <c r="C3315" s="652" t="s">
        <v>11596</v>
      </c>
      <c r="D3315" s="654" t="s">
        <v>14413</v>
      </c>
    </row>
    <row r="3316" spans="1:4">
      <c r="A3316" s="1169">
        <v>4059</v>
      </c>
      <c r="B3316" s="1170" t="s">
        <v>3934</v>
      </c>
      <c r="C3316" s="1169" t="s">
        <v>11600</v>
      </c>
      <c r="D3316" s="651" t="s">
        <v>14414</v>
      </c>
    </row>
    <row r="3317" spans="1:4">
      <c r="A3317" s="652">
        <v>4061</v>
      </c>
      <c r="B3317" s="653" t="s">
        <v>3935</v>
      </c>
      <c r="C3317" s="652" t="s">
        <v>11596</v>
      </c>
      <c r="D3317" s="654" t="s">
        <v>14415</v>
      </c>
    </row>
    <row r="3318" spans="1:4">
      <c r="A3318" s="1169">
        <v>10608</v>
      </c>
      <c r="B3318" s="1170" t="s">
        <v>3936</v>
      </c>
      <c r="C3318" s="1169" t="s">
        <v>11596</v>
      </c>
      <c r="D3318" s="651" t="s">
        <v>14416</v>
      </c>
    </row>
    <row r="3319" spans="1:4">
      <c r="A3319" s="652">
        <v>4069</v>
      </c>
      <c r="B3319" s="653" t="s">
        <v>1410</v>
      </c>
      <c r="C3319" s="652" t="s">
        <v>11595</v>
      </c>
      <c r="D3319" s="654" t="s">
        <v>14174</v>
      </c>
    </row>
    <row r="3320" spans="1:4">
      <c r="A3320" s="1169">
        <v>40819</v>
      </c>
      <c r="B3320" s="1170" t="s">
        <v>3937</v>
      </c>
      <c r="C3320" s="1169" t="s">
        <v>11605</v>
      </c>
      <c r="D3320" s="651" t="s">
        <v>14417</v>
      </c>
    </row>
    <row r="3321" spans="1:4">
      <c r="A3321" s="652">
        <v>34361</v>
      </c>
      <c r="B3321" s="653" t="s">
        <v>1411</v>
      </c>
      <c r="C3321" s="652" t="s">
        <v>11601</v>
      </c>
      <c r="D3321" s="654" t="s">
        <v>14418</v>
      </c>
    </row>
    <row r="3322" spans="1:4">
      <c r="A3322" s="1169">
        <v>36512</v>
      </c>
      <c r="B3322" s="1170" t="s">
        <v>3938</v>
      </c>
      <c r="C3322" s="1169" t="s">
        <v>11596</v>
      </c>
      <c r="D3322" s="651" t="s">
        <v>14419</v>
      </c>
    </row>
    <row r="3323" spans="1:4">
      <c r="A3323" s="652">
        <v>25972</v>
      </c>
      <c r="B3323" s="653" t="s">
        <v>1412</v>
      </c>
      <c r="C3323" s="652" t="s">
        <v>11601</v>
      </c>
      <c r="D3323" s="654" t="s">
        <v>16058</v>
      </c>
    </row>
    <row r="3324" spans="1:4">
      <c r="A3324" s="1169">
        <v>25973</v>
      </c>
      <c r="B3324" s="1170" t="s">
        <v>1413</v>
      </c>
      <c r="C3324" s="1169" t="s">
        <v>11601</v>
      </c>
      <c r="D3324" s="651" t="s">
        <v>16058</v>
      </c>
    </row>
    <row r="3325" spans="1:4">
      <c r="A3325" s="652">
        <v>11697</v>
      </c>
      <c r="B3325" s="653" t="s">
        <v>3939</v>
      </c>
      <c r="C3325" s="652" t="s">
        <v>11596</v>
      </c>
      <c r="D3325" s="654" t="s">
        <v>14421</v>
      </c>
    </row>
    <row r="3326" spans="1:4">
      <c r="A3326" s="1169">
        <v>11698</v>
      </c>
      <c r="B3326" s="1170" t="s">
        <v>3940</v>
      </c>
      <c r="C3326" s="1169" t="s">
        <v>11596</v>
      </c>
      <c r="D3326" s="651" t="s">
        <v>14422</v>
      </c>
    </row>
    <row r="3327" spans="1:4">
      <c r="A3327" s="652">
        <v>11699</v>
      </c>
      <c r="B3327" s="653" t="s">
        <v>3941</v>
      </c>
      <c r="C3327" s="652" t="s">
        <v>11596</v>
      </c>
      <c r="D3327" s="654" t="s">
        <v>14423</v>
      </c>
    </row>
    <row r="3328" spans="1:4">
      <c r="A3328" s="1169">
        <v>10432</v>
      </c>
      <c r="B3328" s="1170" t="s">
        <v>1414</v>
      </c>
      <c r="C3328" s="1169" t="s">
        <v>11596</v>
      </c>
      <c r="D3328" s="651" t="s">
        <v>14424</v>
      </c>
    </row>
    <row r="3329" spans="1:4">
      <c r="A3329" s="652">
        <v>10430</v>
      </c>
      <c r="B3329" s="653" t="s">
        <v>1415</v>
      </c>
      <c r="C3329" s="652" t="s">
        <v>11596</v>
      </c>
      <c r="D3329" s="654" t="s">
        <v>14425</v>
      </c>
    </row>
    <row r="3330" spans="1:4">
      <c r="A3330" s="1169">
        <v>37514</v>
      </c>
      <c r="B3330" s="1170" t="s">
        <v>3942</v>
      </c>
      <c r="C3330" s="1169" t="s">
        <v>11596</v>
      </c>
      <c r="D3330" s="651" t="s">
        <v>14426</v>
      </c>
    </row>
    <row r="3331" spans="1:4">
      <c r="A3331" s="652">
        <v>37519</v>
      </c>
      <c r="B3331" s="653" t="s">
        <v>3943</v>
      </c>
      <c r="C3331" s="652" t="s">
        <v>11596</v>
      </c>
      <c r="D3331" s="654" t="s">
        <v>14427</v>
      </c>
    </row>
    <row r="3332" spans="1:4">
      <c r="A3332" s="1169">
        <v>37520</v>
      </c>
      <c r="B3332" s="1170" t="s">
        <v>3944</v>
      </c>
      <c r="C3332" s="1169" t="s">
        <v>11596</v>
      </c>
      <c r="D3332" s="651" t="s">
        <v>14428</v>
      </c>
    </row>
    <row r="3333" spans="1:4">
      <c r="A3333" s="652">
        <v>37521</v>
      </c>
      <c r="B3333" s="653" t="s">
        <v>3945</v>
      </c>
      <c r="C3333" s="652" t="s">
        <v>11596</v>
      </c>
      <c r="D3333" s="654" t="s">
        <v>14429</v>
      </c>
    </row>
    <row r="3334" spans="1:4">
      <c r="A3334" s="1169">
        <v>37522</v>
      </c>
      <c r="B3334" s="1170" t="s">
        <v>3946</v>
      </c>
      <c r="C3334" s="1169" t="s">
        <v>11596</v>
      </c>
      <c r="D3334" s="651" t="s">
        <v>14430</v>
      </c>
    </row>
    <row r="3335" spans="1:4" ht="30">
      <c r="A3335" s="652">
        <v>21109</v>
      </c>
      <c r="B3335" s="653" t="s">
        <v>6042</v>
      </c>
      <c r="C3335" s="652" t="s">
        <v>11596</v>
      </c>
      <c r="D3335" s="654" t="s">
        <v>15546</v>
      </c>
    </row>
    <row r="3336" spans="1:4">
      <c r="A3336" s="1169">
        <v>36800</v>
      </c>
      <c r="B3336" s="1170" t="s">
        <v>3947</v>
      </c>
      <c r="C3336" s="1169" t="s">
        <v>11596</v>
      </c>
      <c r="D3336" s="651" t="s">
        <v>14431</v>
      </c>
    </row>
    <row r="3337" spans="1:4">
      <c r="A3337" s="652">
        <v>11769</v>
      </c>
      <c r="B3337" s="653" t="s">
        <v>1416</v>
      </c>
      <c r="C3337" s="652" t="s">
        <v>11596</v>
      </c>
      <c r="D3337" s="654" t="s">
        <v>14432</v>
      </c>
    </row>
    <row r="3338" spans="1:4">
      <c r="A3338" s="1169">
        <v>36793</v>
      </c>
      <c r="B3338" s="1170" t="s">
        <v>1417</v>
      </c>
      <c r="C3338" s="1169" t="s">
        <v>11596</v>
      </c>
      <c r="D3338" s="651" t="s">
        <v>14433</v>
      </c>
    </row>
    <row r="3339" spans="1:4" ht="30">
      <c r="A3339" s="652">
        <v>37546</v>
      </c>
      <c r="B3339" s="653" t="s">
        <v>3948</v>
      </c>
      <c r="C3339" s="652" t="s">
        <v>11596</v>
      </c>
      <c r="D3339" s="654" t="s">
        <v>17227</v>
      </c>
    </row>
    <row r="3340" spans="1:4" ht="30">
      <c r="A3340" s="1169">
        <v>37544</v>
      </c>
      <c r="B3340" s="1170" t="s">
        <v>5703</v>
      </c>
      <c r="C3340" s="1169" t="s">
        <v>11596</v>
      </c>
      <c r="D3340" s="651" t="s">
        <v>17228</v>
      </c>
    </row>
    <row r="3341" spans="1:4" ht="30">
      <c r="A3341" s="652">
        <v>37545</v>
      </c>
      <c r="B3341" s="653" t="s">
        <v>3949</v>
      </c>
      <c r="C3341" s="652" t="s">
        <v>11596</v>
      </c>
      <c r="D3341" s="654" t="s">
        <v>17229</v>
      </c>
    </row>
    <row r="3342" spans="1:4">
      <c r="A3342" s="1169">
        <v>11771</v>
      </c>
      <c r="B3342" s="1170" t="s">
        <v>5798</v>
      </c>
      <c r="C3342" s="1169" t="s">
        <v>11596</v>
      </c>
      <c r="D3342" s="651" t="s">
        <v>14434</v>
      </c>
    </row>
    <row r="3343" spans="1:4" ht="30">
      <c r="A3343" s="652">
        <v>39919</v>
      </c>
      <c r="B3343" s="653" t="s">
        <v>3950</v>
      </c>
      <c r="C3343" s="652" t="s">
        <v>11596</v>
      </c>
      <c r="D3343" s="654" t="s">
        <v>17230</v>
      </c>
    </row>
    <row r="3344" spans="1:4">
      <c r="A3344" s="1169">
        <v>38385</v>
      </c>
      <c r="B3344" s="1170" t="s">
        <v>11771</v>
      </c>
      <c r="C3344" s="1169" t="s">
        <v>11596</v>
      </c>
      <c r="D3344" s="651" t="s">
        <v>14435</v>
      </c>
    </row>
    <row r="3345" spans="1:4">
      <c r="A3345" s="652">
        <v>37587</v>
      </c>
      <c r="B3345" s="653" t="s">
        <v>1418</v>
      </c>
      <c r="C3345" s="652" t="s">
        <v>11596</v>
      </c>
      <c r="D3345" s="654" t="s">
        <v>14436</v>
      </c>
    </row>
    <row r="3346" spans="1:4">
      <c r="A3346" s="1169">
        <v>11571</v>
      </c>
      <c r="B3346" s="1170" t="s">
        <v>5479</v>
      </c>
      <c r="C3346" s="1169" t="s">
        <v>11596</v>
      </c>
      <c r="D3346" s="651" t="s">
        <v>17231</v>
      </c>
    </row>
    <row r="3347" spans="1:4">
      <c r="A3347" s="652">
        <v>11561</v>
      </c>
      <c r="B3347" s="653" t="s">
        <v>5480</v>
      </c>
      <c r="C3347" s="652" t="s">
        <v>11596</v>
      </c>
      <c r="D3347" s="654" t="s">
        <v>17232</v>
      </c>
    </row>
    <row r="3348" spans="1:4">
      <c r="A3348" s="1169">
        <v>11560</v>
      </c>
      <c r="B3348" s="1170" t="s">
        <v>5481</v>
      </c>
      <c r="C3348" s="1169" t="s">
        <v>11596</v>
      </c>
      <c r="D3348" s="651" t="s">
        <v>17233</v>
      </c>
    </row>
    <row r="3349" spans="1:4">
      <c r="A3349" s="652">
        <v>11499</v>
      </c>
      <c r="B3349" s="653" t="s">
        <v>1419</v>
      </c>
      <c r="C3349" s="652" t="s">
        <v>11596</v>
      </c>
      <c r="D3349" s="654" t="s">
        <v>17234</v>
      </c>
    </row>
    <row r="3350" spans="1:4">
      <c r="A3350" s="1169">
        <v>40924</v>
      </c>
      <c r="B3350" s="1170" t="s">
        <v>5209</v>
      </c>
      <c r="C3350" s="1169" t="s">
        <v>11605</v>
      </c>
      <c r="D3350" s="651" t="s">
        <v>14438</v>
      </c>
    </row>
    <row r="3351" spans="1:4">
      <c r="A3351" s="652">
        <v>25957</v>
      </c>
      <c r="B3351" s="653" t="s">
        <v>1420</v>
      </c>
      <c r="C3351" s="652" t="s">
        <v>11595</v>
      </c>
      <c r="D3351" s="654" t="s">
        <v>13171</v>
      </c>
    </row>
    <row r="3352" spans="1:4">
      <c r="A3352" s="1169">
        <v>40983</v>
      </c>
      <c r="B3352" s="1170" t="s">
        <v>5210</v>
      </c>
      <c r="C3352" s="1169" t="s">
        <v>11605</v>
      </c>
      <c r="D3352" s="651" t="s">
        <v>14439</v>
      </c>
    </row>
    <row r="3353" spans="1:4">
      <c r="A3353" s="652">
        <v>40921</v>
      </c>
      <c r="B3353" s="653" t="s">
        <v>5211</v>
      </c>
      <c r="C3353" s="652" t="s">
        <v>11605</v>
      </c>
      <c r="D3353" s="654" t="s">
        <v>14440</v>
      </c>
    </row>
    <row r="3354" spans="1:4">
      <c r="A3354" s="1169">
        <v>34761</v>
      </c>
      <c r="B3354" s="1170" t="s">
        <v>6601</v>
      </c>
      <c r="C3354" s="1169" t="s">
        <v>11595</v>
      </c>
      <c r="D3354" s="651" t="s">
        <v>13034</v>
      </c>
    </row>
    <row r="3355" spans="1:4">
      <c r="A3355" s="652">
        <v>2437</v>
      </c>
      <c r="B3355" s="653" t="s">
        <v>6212</v>
      </c>
      <c r="C3355" s="652" t="s">
        <v>11595</v>
      </c>
      <c r="D3355" s="654" t="s">
        <v>14441</v>
      </c>
    </row>
    <row r="3356" spans="1:4">
      <c r="A3356" s="1169">
        <v>40534</v>
      </c>
      <c r="B3356" s="1170" t="s">
        <v>3951</v>
      </c>
      <c r="C3356" s="1169" t="s">
        <v>11596</v>
      </c>
      <c r="D3356" s="651" t="s">
        <v>14442</v>
      </c>
    </row>
    <row r="3357" spans="1:4" ht="30">
      <c r="A3357" s="652">
        <v>14252</v>
      </c>
      <c r="B3357" s="653" t="s">
        <v>3952</v>
      </c>
      <c r="C3357" s="652" t="s">
        <v>11596</v>
      </c>
      <c r="D3357" s="654" t="s">
        <v>14443</v>
      </c>
    </row>
    <row r="3358" spans="1:4" ht="30">
      <c r="A3358" s="1169">
        <v>730</v>
      </c>
      <c r="B3358" s="1170" t="s">
        <v>3953</v>
      </c>
      <c r="C3358" s="1169" t="s">
        <v>11596</v>
      </c>
      <c r="D3358" s="651" t="s">
        <v>14444</v>
      </c>
    </row>
    <row r="3359" spans="1:4" ht="30">
      <c r="A3359" s="652">
        <v>723</v>
      </c>
      <c r="B3359" s="653" t="s">
        <v>3954</v>
      </c>
      <c r="C3359" s="652" t="s">
        <v>11596</v>
      </c>
      <c r="D3359" s="654" t="s">
        <v>14445</v>
      </c>
    </row>
    <row r="3360" spans="1:4" ht="30">
      <c r="A3360" s="1169">
        <v>36502</v>
      </c>
      <c r="B3360" s="1170" t="s">
        <v>3955</v>
      </c>
      <c r="C3360" s="1169" t="s">
        <v>11596</v>
      </c>
      <c r="D3360" s="651" t="s">
        <v>14446</v>
      </c>
    </row>
    <row r="3361" spans="1:4" ht="30">
      <c r="A3361" s="652">
        <v>36503</v>
      </c>
      <c r="B3361" s="653" t="s">
        <v>3956</v>
      </c>
      <c r="C3361" s="652" t="s">
        <v>11596</v>
      </c>
      <c r="D3361" s="654" t="s">
        <v>14447</v>
      </c>
    </row>
    <row r="3362" spans="1:4">
      <c r="A3362" s="1169">
        <v>4090</v>
      </c>
      <c r="B3362" s="1170" t="s">
        <v>6213</v>
      </c>
      <c r="C3362" s="1169" t="s">
        <v>11596</v>
      </c>
      <c r="D3362" s="651" t="s">
        <v>17235</v>
      </c>
    </row>
    <row r="3363" spans="1:4">
      <c r="A3363" s="652">
        <v>13227</v>
      </c>
      <c r="B3363" s="653" t="s">
        <v>14448</v>
      </c>
      <c r="C3363" s="652" t="s">
        <v>11596</v>
      </c>
      <c r="D3363" s="654" t="s">
        <v>17236</v>
      </c>
    </row>
    <row r="3364" spans="1:4">
      <c r="A3364" s="1169">
        <v>10597</v>
      </c>
      <c r="B3364" s="1170" t="s">
        <v>14449</v>
      </c>
      <c r="C3364" s="1169" t="s">
        <v>11596</v>
      </c>
      <c r="D3364" s="651" t="s">
        <v>17237</v>
      </c>
    </row>
    <row r="3365" spans="1:4">
      <c r="A3365" s="652">
        <v>39628</v>
      </c>
      <c r="B3365" s="653" t="s">
        <v>3957</v>
      </c>
      <c r="C3365" s="652" t="s">
        <v>11596</v>
      </c>
      <c r="D3365" s="654" t="s">
        <v>17238</v>
      </c>
    </row>
    <row r="3366" spans="1:4">
      <c r="A3366" s="1169">
        <v>39404</v>
      </c>
      <c r="B3366" s="1170" t="s">
        <v>3958</v>
      </c>
      <c r="C3366" s="1169" t="s">
        <v>11596</v>
      </c>
      <c r="D3366" s="651" t="s">
        <v>17239</v>
      </c>
    </row>
    <row r="3367" spans="1:4">
      <c r="A3367" s="652">
        <v>39402</v>
      </c>
      <c r="B3367" s="653" t="s">
        <v>3959</v>
      </c>
      <c r="C3367" s="652" t="s">
        <v>11596</v>
      </c>
      <c r="D3367" s="654" t="s">
        <v>17240</v>
      </c>
    </row>
    <row r="3368" spans="1:4">
      <c r="A3368" s="1169">
        <v>39403</v>
      </c>
      <c r="B3368" s="1170" t="s">
        <v>3960</v>
      </c>
      <c r="C3368" s="1169" t="s">
        <v>11596</v>
      </c>
      <c r="D3368" s="651" t="s">
        <v>17241</v>
      </c>
    </row>
    <row r="3369" spans="1:4">
      <c r="A3369" s="652">
        <v>4093</v>
      </c>
      <c r="B3369" s="653" t="s">
        <v>1421</v>
      </c>
      <c r="C3369" s="652" t="s">
        <v>11595</v>
      </c>
      <c r="D3369" s="654" t="s">
        <v>13926</v>
      </c>
    </row>
    <row r="3370" spans="1:4">
      <c r="A3370" s="1169">
        <v>10512</v>
      </c>
      <c r="B3370" s="1170" t="s">
        <v>1422</v>
      </c>
      <c r="C3370" s="1169" t="s">
        <v>11605</v>
      </c>
      <c r="D3370" s="651" t="s">
        <v>14450</v>
      </c>
    </row>
    <row r="3371" spans="1:4">
      <c r="A3371" s="652">
        <v>20020</v>
      </c>
      <c r="B3371" s="653" t="s">
        <v>6602</v>
      </c>
      <c r="C3371" s="652" t="s">
        <v>11595</v>
      </c>
      <c r="D3371" s="654" t="s">
        <v>13926</v>
      </c>
    </row>
    <row r="3372" spans="1:4">
      <c r="A3372" s="1169">
        <v>4094</v>
      </c>
      <c r="B3372" s="1170" t="s">
        <v>6214</v>
      </c>
      <c r="C3372" s="1169" t="s">
        <v>11595</v>
      </c>
      <c r="D3372" s="651" t="s">
        <v>13926</v>
      </c>
    </row>
    <row r="3373" spans="1:4">
      <c r="A3373" s="652">
        <v>41038</v>
      </c>
      <c r="B3373" s="653" t="s">
        <v>5212</v>
      </c>
      <c r="C3373" s="652" t="s">
        <v>11605</v>
      </c>
      <c r="D3373" s="654" t="s">
        <v>14451</v>
      </c>
    </row>
    <row r="3374" spans="1:4">
      <c r="A3374" s="1169">
        <v>40988</v>
      </c>
      <c r="B3374" s="1170" t="s">
        <v>5213</v>
      </c>
      <c r="C3374" s="1169" t="s">
        <v>11605</v>
      </c>
      <c r="D3374" s="651" t="s">
        <v>14452</v>
      </c>
    </row>
    <row r="3375" spans="1:4">
      <c r="A3375" s="652">
        <v>40990</v>
      </c>
      <c r="B3375" s="653" t="s">
        <v>5214</v>
      </c>
      <c r="C3375" s="652" t="s">
        <v>11605</v>
      </c>
      <c r="D3375" s="654" t="s">
        <v>14453</v>
      </c>
    </row>
    <row r="3376" spans="1:4">
      <c r="A3376" s="1169">
        <v>40994</v>
      </c>
      <c r="B3376" s="1170" t="s">
        <v>5215</v>
      </c>
      <c r="C3376" s="1169" t="s">
        <v>11605</v>
      </c>
      <c r="D3376" s="651" t="s">
        <v>14452</v>
      </c>
    </row>
    <row r="3377" spans="1:4">
      <c r="A3377" s="652">
        <v>4095</v>
      </c>
      <c r="B3377" s="653" t="s">
        <v>6215</v>
      </c>
      <c r="C3377" s="652" t="s">
        <v>11595</v>
      </c>
      <c r="D3377" s="654" t="s">
        <v>14454</v>
      </c>
    </row>
    <row r="3378" spans="1:4">
      <c r="A3378" s="1169">
        <v>4097</v>
      </c>
      <c r="B3378" s="1170" t="s">
        <v>1423</v>
      </c>
      <c r="C3378" s="1169" t="s">
        <v>11595</v>
      </c>
      <c r="D3378" s="651" t="s">
        <v>13926</v>
      </c>
    </row>
    <row r="3379" spans="1:4">
      <c r="A3379" s="652">
        <v>40992</v>
      </c>
      <c r="B3379" s="653" t="s">
        <v>5216</v>
      </c>
      <c r="C3379" s="652" t="s">
        <v>11605</v>
      </c>
      <c r="D3379" s="654" t="s">
        <v>14455</v>
      </c>
    </row>
    <row r="3380" spans="1:4">
      <c r="A3380" s="1169">
        <v>4096</v>
      </c>
      <c r="B3380" s="1170" t="s">
        <v>5799</v>
      </c>
      <c r="C3380" s="1169" t="s">
        <v>11595</v>
      </c>
      <c r="D3380" s="651" t="s">
        <v>14456</v>
      </c>
    </row>
    <row r="3381" spans="1:4">
      <c r="A3381" s="652">
        <v>13955</v>
      </c>
      <c r="B3381" s="653" t="s">
        <v>1424</v>
      </c>
      <c r="C3381" s="652" t="s">
        <v>11596</v>
      </c>
      <c r="D3381" s="654" t="s">
        <v>17242</v>
      </c>
    </row>
    <row r="3382" spans="1:4">
      <c r="A3382" s="1169">
        <v>4114</v>
      </c>
      <c r="B3382" s="1170" t="s">
        <v>3961</v>
      </c>
      <c r="C3382" s="1169" t="s">
        <v>11596</v>
      </c>
      <c r="D3382" s="651" t="s">
        <v>14457</v>
      </c>
    </row>
    <row r="3383" spans="1:4">
      <c r="A3383" s="652">
        <v>36797</v>
      </c>
      <c r="B3383" s="653" t="s">
        <v>4888</v>
      </c>
      <c r="C3383" s="652" t="s">
        <v>11596</v>
      </c>
      <c r="D3383" s="654" t="s">
        <v>14458</v>
      </c>
    </row>
    <row r="3384" spans="1:4">
      <c r="A3384" s="1169">
        <v>4107</v>
      </c>
      <c r="B3384" s="1170" t="s">
        <v>1425</v>
      </c>
      <c r="C3384" s="1169" t="s">
        <v>11596</v>
      </c>
      <c r="D3384" s="651" t="s">
        <v>14459</v>
      </c>
    </row>
    <row r="3385" spans="1:4">
      <c r="A3385" s="652">
        <v>36799</v>
      </c>
      <c r="B3385" s="653" t="s">
        <v>1426</v>
      </c>
      <c r="C3385" s="652" t="s">
        <v>11596</v>
      </c>
      <c r="D3385" s="654" t="s">
        <v>14460</v>
      </c>
    </row>
    <row r="3386" spans="1:4">
      <c r="A3386" s="1169">
        <v>4108</v>
      </c>
      <c r="B3386" s="1170" t="s">
        <v>3962</v>
      </c>
      <c r="C3386" s="1169" t="s">
        <v>11596</v>
      </c>
      <c r="D3386" s="651" t="s">
        <v>14461</v>
      </c>
    </row>
    <row r="3387" spans="1:4">
      <c r="A3387" s="652">
        <v>4102</v>
      </c>
      <c r="B3387" s="653" t="s">
        <v>3963</v>
      </c>
      <c r="C3387" s="652" t="s">
        <v>11596</v>
      </c>
      <c r="D3387" s="654" t="s">
        <v>14462</v>
      </c>
    </row>
    <row r="3388" spans="1:4">
      <c r="A3388" s="1169">
        <v>10826</v>
      </c>
      <c r="B3388" s="1170" t="s">
        <v>1427</v>
      </c>
      <c r="C3388" s="1169" t="s">
        <v>11596</v>
      </c>
      <c r="D3388" s="651" t="s">
        <v>17243</v>
      </c>
    </row>
    <row r="3389" spans="1:4">
      <c r="A3389" s="652">
        <v>365</v>
      </c>
      <c r="B3389" s="653" t="s">
        <v>1428</v>
      </c>
      <c r="C3389" s="652" t="s">
        <v>11596</v>
      </c>
      <c r="D3389" s="654" t="s">
        <v>13993</v>
      </c>
    </row>
    <row r="3390" spans="1:4">
      <c r="A3390" s="1169">
        <v>38639</v>
      </c>
      <c r="B3390" s="1170" t="s">
        <v>1429</v>
      </c>
      <c r="C3390" s="1169" t="s">
        <v>11596</v>
      </c>
      <c r="D3390" s="651" t="s">
        <v>17244</v>
      </c>
    </row>
    <row r="3391" spans="1:4">
      <c r="A3391" s="652">
        <v>38640</v>
      </c>
      <c r="B3391" s="653" t="s">
        <v>3964</v>
      </c>
      <c r="C3391" s="652" t="s">
        <v>11596</v>
      </c>
      <c r="D3391" s="654" t="s">
        <v>12730</v>
      </c>
    </row>
    <row r="3392" spans="1:4">
      <c r="A3392" s="1169">
        <v>358</v>
      </c>
      <c r="B3392" s="1170" t="s">
        <v>3965</v>
      </c>
      <c r="C3392" s="1169" t="s">
        <v>11596</v>
      </c>
      <c r="D3392" s="651" t="s">
        <v>14961</v>
      </c>
    </row>
    <row r="3393" spans="1:4">
      <c r="A3393" s="652">
        <v>359</v>
      </c>
      <c r="B3393" s="653" t="s">
        <v>3966</v>
      </c>
      <c r="C3393" s="652" t="s">
        <v>11596</v>
      </c>
      <c r="D3393" s="654" t="s">
        <v>17245</v>
      </c>
    </row>
    <row r="3394" spans="1:4">
      <c r="A3394" s="1169">
        <v>38641</v>
      </c>
      <c r="B3394" s="1170" t="s">
        <v>1430</v>
      </c>
      <c r="C3394" s="1169" t="s">
        <v>11596</v>
      </c>
      <c r="D3394" s="651" t="s">
        <v>17246</v>
      </c>
    </row>
    <row r="3395" spans="1:4">
      <c r="A3395" s="652">
        <v>360</v>
      </c>
      <c r="B3395" s="653" t="s">
        <v>1431</v>
      </c>
      <c r="C3395" s="652" t="s">
        <v>11596</v>
      </c>
      <c r="D3395" s="654" t="s">
        <v>12880</v>
      </c>
    </row>
    <row r="3396" spans="1:4">
      <c r="A3396" s="1169">
        <v>4127</v>
      </c>
      <c r="B3396" s="1170" t="s">
        <v>1432</v>
      </c>
      <c r="C3396" s="1169" t="s">
        <v>11596</v>
      </c>
      <c r="D3396" s="651" t="s">
        <v>17247</v>
      </c>
    </row>
    <row r="3397" spans="1:4">
      <c r="A3397" s="652">
        <v>4154</v>
      </c>
      <c r="B3397" s="653" t="s">
        <v>1433</v>
      </c>
      <c r="C3397" s="652" t="s">
        <v>11596</v>
      </c>
      <c r="D3397" s="654" t="s">
        <v>17248</v>
      </c>
    </row>
    <row r="3398" spans="1:4">
      <c r="A3398" s="1169">
        <v>4168</v>
      </c>
      <c r="B3398" s="1170" t="s">
        <v>1434</v>
      </c>
      <c r="C3398" s="1169" t="s">
        <v>11596</v>
      </c>
      <c r="D3398" s="651" t="s">
        <v>17249</v>
      </c>
    </row>
    <row r="3399" spans="1:4">
      <c r="A3399" s="652">
        <v>4161</v>
      </c>
      <c r="B3399" s="653" t="s">
        <v>1435</v>
      </c>
      <c r="C3399" s="652" t="s">
        <v>11596</v>
      </c>
      <c r="D3399" s="654" t="s">
        <v>17250</v>
      </c>
    </row>
    <row r="3400" spans="1:4">
      <c r="A3400" s="1169">
        <v>4214</v>
      </c>
      <c r="B3400" s="1170" t="s">
        <v>3967</v>
      </c>
      <c r="C3400" s="1169" t="s">
        <v>11596</v>
      </c>
      <c r="D3400" s="651" t="s">
        <v>12537</v>
      </c>
    </row>
    <row r="3401" spans="1:4">
      <c r="A3401" s="652">
        <v>4215</v>
      </c>
      <c r="B3401" s="653" t="s">
        <v>3968</v>
      </c>
      <c r="C3401" s="652" t="s">
        <v>11596</v>
      </c>
      <c r="D3401" s="654" t="s">
        <v>12869</v>
      </c>
    </row>
    <row r="3402" spans="1:4">
      <c r="A3402" s="1169">
        <v>4210</v>
      </c>
      <c r="B3402" s="1170" t="s">
        <v>3969</v>
      </c>
      <c r="C3402" s="1169" t="s">
        <v>11596</v>
      </c>
      <c r="D3402" s="651" t="s">
        <v>13265</v>
      </c>
    </row>
    <row r="3403" spans="1:4">
      <c r="A3403" s="652">
        <v>4212</v>
      </c>
      <c r="B3403" s="653" t="s">
        <v>3970</v>
      </c>
      <c r="C3403" s="652" t="s">
        <v>11596</v>
      </c>
      <c r="D3403" s="654" t="s">
        <v>12879</v>
      </c>
    </row>
    <row r="3404" spans="1:4">
      <c r="A3404" s="1169">
        <v>4213</v>
      </c>
      <c r="B3404" s="1170" t="s">
        <v>3971</v>
      </c>
      <c r="C3404" s="1169" t="s">
        <v>11596</v>
      </c>
      <c r="D3404" s="651" t="s">
        <v>14285</v>
      </c>
    </row>
    <row r="3405" spans="1:4">
      <c r="A3405" s="652">
        <v>4211</v>
      </c>
      <c r="B3405" s="653" t="s">
        <v>3972</v>
      </c>
      <c r="C3405" s="652" t="s">
        <v>11596</v>
      </c>
      <c r="D3405" s="654" t="s">
        <v>16078</v>
      </c>
    </row>
    <row r="3406" spans="1:4">
      <c r="A3406" s="1169">
        <v>4209</v>
      </c>
      <c r="B3406" s="1170" t="s">
        <v>3973</v>
      </c>
      <c r="C3406" s="1169" t="s">
        <v>11596</v>
      </c>
      <c r="D3406" s="651" t="s">
        <v>13879</v>
      </c>
    </row>
    <row r="3407" spans="1:4">
      <c r="A3407" s="652">
        <v>4180</v>
      </c>
      <c r="B3407" s="653" t="s">
        <v>3974</v>
      </c>
      <c r="C3407" s="652" t="s">
        <v>11596</v>
      </c>
      <c r="D3407" s="654" t="s">
        <v>14463</v>
      </c>
    </row>
    <row r="3408" spans="1:4">
      <c r="A3408" s="1169">
        <v>4177</v>
      </c>
      <c r="B3408" s="1170" t="s">
        <v>3975</v>
      </c>
      <c r="C3408" s="1169" t="s">
        <v>11596</v>
      </c>
      <c r="D3408" s="651" t="s">
        <v>14464</v>
      </c>
    </row>
    <row r="3409" spans="1:4">
      <c r="A3409" s="652">
        <v>4179</v>
      </c>
      <c r="B3409" s="653" t="s">
        <v>3976</v>
      </c>
      <c r="C3409" s="652" t="s">
        <v>11596</v>
      </c>
      <c r="D3409" s="654" t="s">
        <v>14465</v>
      </c>
    </row>
    <row r="3410" spans="1:4">
      <c r="A3410" s="1169">
        <v>4208</v>
      </c>
      <c r="B3410" s="1170" t="s">
        <v>3977</v>
      </c>
      <c r="C3410" s="1169" t="s">
        <v>11596</v>
      </c>
      <c r="D3410" s="651" t="s">
        <v>14466</v>
      </c>
    </row>
    <row r="3411" spans="1:4">
      <c r="A3411" s="652">
        <v>4181</v>
      </c>
      <c r="B3411" s="653" t="s">
        <v>3978</v>
      </c>
      <c r="C3411" s="652" t="s">
        <v>11596</v>
      </c>
      <c r="D3411" s="654" t="s">
        <v>13234</v>
      </c>
    </row>
    <row r="3412" spans="1:4">
      <c r="A3412" s="1169">
        <v>4178</v>
      </c>
      <c r="B3412" s="1170" t="s">
        <v>3979</v>
      </c>
      <c r="C3412" s="1169" t="s">
        <v>11596</v>
      </c>
      <c r="D3412" s="651" t="s">
        <v>14467</v>
      </c>
    </row>
    <row r="3413" spans="1:4">
      <c r="A3413" s="652">
        <v>4182</v>
      </c>
      <c r="B3413" s="653" t="s">
        <v>3980</v>
      </c>
      <c r="C3413" s="652" t="s">
        <v>11596</v>
      </c>
      <c r="D3413" s="654" t="s">
        <v>14468</v>
      </c>
    </row>
    <row r="3414" spans="1:4">
      <c r="A3414" s="1169">
        <v>4183</v>
      </c>
      <c r="B3414" s="1170" t="s">
        <v>3981</v>
      </c>
      <c r="C3414" s="1169" t="s">
        <v>11596</v>
      </c>
      <c r="D3414" s="651" t="s">
        <v>14469</v>
      </c>
    </row>
    <row r="3415" spans="1:4">
      <c r="A3415" s="652">
        <v>4184</v>
      </c>
      <c r="B3415" s="653" t="s">
        <v>3982</v>
      </c>
      <c r="C3415" s="652" t="s">
        <v>11596</v>
      </c>
      <c r="D3415" s="654" t="s">
        <v>14470</v>
      </c>
    </row>
    <row r="3416" spans="1:4">
      <c r="A3416" s="1169">
        <v>4185</v>
      </c>
      <c r="B3416" s="1170" t="s">
        <v>3983</v>
      </c>
      <c r="C3416" s="1169" t="s">
        <v>11596</v>
      </c>
      <c r="D3416" s="651" t="s">
        <v>14471</v>
      </c>
    </row>
    <row r="3417" spans="1:4">
      <c r="A3417" s="652">
        <v>4205</v>
      </c>
      <c r="B3417" s="653" t="s">
        <v>3984</v>
      </c>
      <c r="C3417" s="652" t="s">
        <v>11596</v>
      </c>
      <c r="D3417" s="654" t="s">
        <v>14472</v>
      </c>
    </row>
    <row r="3418" spans="1:4">
      <c r="A3418" s="1169">
        <v>4192</v>
      </c>
      <c r="B3418" s="1170" t="s">
        <v>3985</v>
      </c>
      <c r="C3418" s="1169" t="s">
        <v>11596</v>
      </c>
      <c r="D3418" s="651" t="s">
        <v>14472</v>
      </c>
    </row>
    <row r="3419" spans="1:4">
      <c r="A3419" s="652">
        <v>4191</v>
      </c>
      <c r="B3419" s="653" t="s">
        <v>3986</v>
      </c>
      <c r="C3419" s="652" t="s">
        <v>11596</v>
      </c>
      <c r="D3419" s="654" t="s">
        <v>14472</v>
      </c>
    </row>
    <row r="3420" spans="1:4">
      <c r="A3420" s="1169">
        <v>4207</v>
      </c>
      <c r="B3420" s="1170" t="s">
        <v>3987</v>
      </c>
      <c r="C3420" s="1169" t="s">
        <v>11596</v>
      </c>
      <c r="D3420" s="651" t="s">
        <v>14473</v>
      </c>
    </row>
    <row r="3421" spans="1:4">
      <c r="A3421" s="652">
        <v>4206</v>
      </c>
      <c r="B3421" s="653" t="s">
        <v>3988</v>
      </c>
      <c r="C3421" s="652" t="s">
        <v>11596</v>
      </c>
      <c r="D3421" s="654" t="s">
        <v>14163</v>
      </c>
    </row>
    <row r="3422" spans="1:4">
      <c r="A3422" s="1169">
        <v>4190</v>
      </c>
      <c r="B3422" s="1170" t="s">
        <v>3989</v>
      </c>
      <c r="C3422" s="1169" t="s">
        <v>11596</v>
      </c>
      <c r="D3422" s="651" t="s">
        <v>14163</v>
      </c>
    </row>
    <row r="3423" spans="1:4">
      <c r="A3423" s="652">
        <v>4186</v>
      </c>
      <c r="B3423" s="653" t="s">
        <v>3990</v>
      </c>
      <c r="C3423" s="652" t="s">
        <v>11596</v>
      </c>
      <c r="D3423" s="654" t="s">
        <v>12942</v>
      </c>
    </row>
    <row r="3424" spans="1:4">
      <c r="A3424" s="1169">
        <v>4188</v>
      </c>
      <c r="B3424" s="1170" t="s">
        <v>3991</v>
      </c>
      <c r="C3424" s="1169" t="s">
        <v>11596</v>
      </c>
      <c r="D3424" s="651" t="s">
        <v>13213</v>
      </c>
    </row>
    <row r="3425" spans="1:4">
      <c r="A3425" s="652">
        <v>4189</v>
      </c>
      <c r="B3425" s="653" t="s">
        <v>3992</v>
      </c>
      <c r="C3425" s="652" t="s">
        <v>11596</v>
      </c>
      <c r="D3425" s="654" t="s">
        <v>13213</v>
      </c>
    </row>
    <row r="3426" spans="1:4">
      <c r="A3426" s="1169">
        <v>4197</v>
      </c>
      <c r="B3426" s="1170" t="s">
        <v>3993</v>
      </c>
      <c r="C3426" s="1169" t="s">
        <v>11596</v>
      </c>
      <c r="D3426" s="651" t="s">
        <v>14474</v>
      </c>
    </row>
    <row r="3427" spans="1:4">
      <c r="A3427" s="652">
        <v>4194</v>
      </c>
      <c r="B3427" s="653" t="s">
        <v>3994</v>
      </c>
      <c r="C3427" s="652" t="s">
        <v>11596</v>
      </c>
      <c r="D3427" s="654" t="s">
        <v>14475</v>
      </c>
    </row>
    <row r="3428" spans="1:4">
      <c r="A3428" s="1169">
        <v>4193</v>
      </c>
      <c r="B3428" s="1170" t="s">
        <v>3995</v>
      </c>
      <c r="C3428" s="1169" t="s">
        <v>11596</v>
      </c>
      <c r="D3428" s="651" t="s">
        <v>14475</v>
      </c>
    </row>
    <row r="3429" spans="1:4">
      <c r="A3429" s="652">
        <v>4204</v>
      </c>
      <c r="B3429" s="653" t="s">
        <v>3996</v>
      </c>
      <c r="C3429" s="652" t="s">
        <v>11596</v>
      </c>
      <c r="D3429" s="654" t="s">
        <v>14475</v>
      </c>
    </row>
    <row r="3430" spans="1:4">
      <c r="A3430" s="1169">
        <v>4187</v>
      </c>
      <c r="B3430" s="1170" t="s">
        <v>3997</v>
      </c>
      <c r="C3430" s="1169" t="s">
        <v>11596</v>
      </c>
      <c r="D3430" s="651" t="s">
        <v>13511</v>
      </c>
    </row>
    <row r="3431" spans="1:4">
      <c r="A3431" s="652">
        <v>4202</v>
      </c>
      <c r="B3431" s="653" t="s">
        <v>3998</v>
      </c>
      <c r="C3431" s="652" t="s">
        <v>11596</v>
      </c>
      <c r="D3431" s="654" t="s">
        <v>14476</v>
      </c>
    </row>
    <row r="3432" spans="1:4">
      <c r="A3432" s="1169">
        <v>4203</v>
      </c>
      <c r="B3432" s="1170" t="s">
        <v>3999</v>
      </c>
      <c r="C3432" s="1169" t="s">
        <v>11596</v>
      </c>
      <c r="D3432" s="651" t="s">
        <v>14477</v>
      </c>
    </row>
    <row r="3433" spans="1:4">
      <c r="A3433" s="652">
        <v>40356</v>
      </c>
      <c r="B3433" s="653" t="s">
        <v>11772</v>
      </c>
      <c r="C3433" s="652" t="s">
        <v>11596</v>
      </c>
      <c r="D3433" s="654" t="s">
        <v>13737</v>
      </c>
    </row>
    <row r="3434" spans="1:4">
      <c r="A3434" s="1169">
        <v>40359</v>
      </c>
      <c r="B3434" s="1170" t="s">
        <v>11773</v>
      </c>
      <c r="C3434" s="1169" t="s">
        <v>11596</v>
      </c>
      <c r="D3434" s="651" t="s">
        <v>16289</v>
      </c>
    </row>
    <row r="3435" spans="1:4">
      <c r="A3435" s="652">
        <v>40362</v>
      </c>
      <c r="B3435" s="653" t="s">
        <v>11774</v>
      </c>
      <c r="C3435" s="652" t="s">
        <v>11596</v>
      </c>
      <c r="D3435" s="654" t="s">
        <v>13277</v>
      </c>
    </row>
    <row r="3436" spans="1:4">
      <c r="A3436" s="1169">
        <v>40365</v>
      </c>
      <c r="B3436" s="1170" t="s">
        <v>11775</v>
      </c>
      <c r="C3436" s="1169" t="s">
        <v>11596</v>
      </c>
      <c r="D3436" s="651" t="s">
        <v>17251</v>
      </c>
    </row>
    <row r="3437" spans="1:4">
      <c r="A3437" s="652">
        <v>40368</v>
      </c>
      <c r="B3437" s="653" t="s">
        <v>11776</v>
      </c>
      <c r="C3437" s="652" t="s">
        <v>11596</v>
      </c>
      <c r="D3437" s="654" t="s">
        <v>15934</v>
      </c>
    </row>
    <row r="3438" spans="1:4">
      <c r="A3438" s="1169">
        <v>40371</v>
      </c>
      <c r="B3438" s="1170" t="s">
        <v>11777</v>
      </c>
      <c r="C3438" s="1169" t="s">
        <v>11596</v>
      </c>
      <c r="D3438" s="651" t="s">
        <v>14602</v>
      </c>
    </row>
    <row r="3439" spans="1:4">
      <c r="A3439" s="652">
        <v>40374</v>
      </c>
      <c r="B3439" s="653" t="s">
        <v>11778</v>
      </c>
      <c r="C3439" s="652" t="s">
        <v>11596</v>
      </c>
      <c r="D3439" s="654" t="s">
        <v>17252</v>
      </c>
    </row>
    <row r="3440" spans="1:4">
      <c r="A3440" s="1169">
        <v>7595</v>
      </c>
      <c r="B3440" s="1170" t="s">
        <v>1436</v>
      </c>
      <c r="C3440" s="1169" t="s">
        <v>11595</v>
      </c>
      <c r="D3440" s="651" t="s">
        <v>13890</v>
      </c>
    </row>
    <row r="3441" spans="1:4">
      <c r="A3441" s="652">
        <v>41094</v>
      </c>
      <c r="B3441" s="653" t="s">
        <v>5217</v>
      </c>
      <c r="C3441" s="652" t="s">
        <v>11605</v>
      </c>
      <c r="D3441" s="654" t="s">
        <v>14480</v>
      </c>
    </row>
    <row r="3442" spans="1:4">
      <c r="A3442" s="1169">
        <v>38175</v>
      </c>
      <c r="B3442" s="1170" t="s">
        <v>5482</v>
      </c>
      <c r="C3442" s="1169" t="s">
        <v>11596</v>
      </c>
      <c r="D3442" s="651" t="s">
        <v>12727</v>
      </c>
    </row>
    <row r="3443" spans="1:4" ht="30">
      <c r="A3443" s="652">
        <v>38176</v>
      </c>
      <c r="B3443" s="653" t="s">
        <v>5483</v>
      </c>
      <c r="C3443" s="652" t="s">
        <v>11596</v>
      </c>
      <c r="D3443" s="654" t="s">
        <v>14520</v>
      </c>
    </row>
    <row r="3444" spans="1:4">
      <c r="A3444" s="1169">
        <v>36152</v>
      </c>
      <c r="B3444" s="1170" t="s">
        <v>4000</v>
      </c>
      <c r="C3444" s="1169" t="s">
        <v>11596</v>
      </c>
      <c r="D3444" s="651" t="s">
        <v>13741</v>
      </c>
    </row>
    <row r="3445" spans="1:4">
      <c r="A3445" s="652">
        <v>11138</v>
      </c>
      <c r="B3445" s="653" t="s">
        <v>1437</v>
      </c>
      <c r="C3445" s="652" t="s">
        <v>11602</v>
      </c>
      <c r="D3445" s="654" t="s">
        <v>13609</v>
      </c>
    </row>
    <row r="3446" spans="1:4">
      <c r="A3446" s="1169">
        <v>5333</v>
      </c>
      <c r="B3446" s="1170" t="s">
        <v>1438</v>
      </c>
      <c r="C3446" s="1169" t="s">
        <v>11602</v>
      </c>
      <c r="D3446" s="651" t="s">
        <v>14483</v>
      </c>
    </row>
    <row r="3447" spans="1:4">
      <c r="A3447" s="652">
        <v>4221</v>
      </c>
      <c r="B3447" s="653" t="s">
        <v>1439</v>
      </c>
      <c r="C3447" s="652" t="s">
        <v>11602</v>
      </c>
      <c r="D3447" s="654" t="s">
        <v>14286</v>
      </c>
    </row>
    <row r="3448" spans="1:4">
      <c r="A3448" s="1169">
        <v>4227</v>
      </c>
      <c r="B3448" s="1170" t="s">
        <v>1440</v>
      </c>
      <c r="C3448" s="1169" t="s">
        <v>11602</v>
      </c>
      <c r="D3448" s="651" t="s">
        <v>16268</v>
      </c>
    </row>
    <row r="3449" spans="1:4" ht="30">
      <c r="A3449" s="652">
        <v>38170</v>
      </c>
      <c r="B3449" s="653" t="s">
        <v>5484</v>
      </c>
      <c r="C3449" s="652" t="s">
        <v>11596</v>
      </c>
      <c r="D3449" s="654" t="s">
        <v>14944</v>
      </c>
    </row>
    <row r="3450" spans="1:4">
      <c r="A3450" s="1169">
        <v>4242</v>
      </c>
      <c r="B3450" s="1170" t="s">
        <v>6603</v>
      </c>
      <c r="C3450" s="1169" t="s">
        <v>11595</v>
      </c>
      <c r="D3450" s="651" t="s">
        <v>13926</v>
      </c>
    </row>
    <row r="3451" spans="1:4">
      <c r="A3451" s="652">
        <v>40980</v>
      </c>
      <c r="B3451" s="653" t="s">
        <v>5218</v>
      </c>
      <c r="C3451" s="652" t="s">
        <v>11605</v>
      </c>
      <c r="D3451" s="654" t="s">
        <v>14484</v>
      </c>
    </row>
    <row r="3452" spans="1:4">
      <c r="A3452" s="1169">
        <v>4243</v>
      </c>
      <c r="B3452" s="1170" t="s">
        <v>1441</v>
      </c>
      <c r="C3452" s="1169" t="s">
        <v>11595</v>
      </c>
      <c r="D3452" s="651" t="s">
        <v>14485</v>
      </c>
    </row>
    <row r="3453" spans="1:4">
      <c r="A3453" s="652">
        <v>41031</v>
      </c>
      <c r="B3453" s="653" t="s">
        <v>5219</v>
      </c>
      <c r="C3453" s="652" t="s">
        <v>11605</v>
      </c>
      <c r="D3453" s="654" t="s">
        <v>14486</v>
      </c>
    </row>
    <row r="3454" spans="1:4">
      <c r="A3454" s="1169">
        <v>37623</v>
      </c>
      <c r="B3454" s="1170" t="s">
        <v>4001</v>
      </c>
      <c r="C3454" s="1169" t="s">
        <v>11595</v>
      </c>
      <c r="D3454" s="651" t="s">
        <v>13627</v>
      </c>
    </row>
    <row r="3455" spans="1:4">
      <c r="A3455" s="652">
        <v>4250</v>
      </c>
      <c r="B3455" s="653" t="s">
        <v>5220</v>
      </c>
      <c r="C3455" s="652" t="s">
        <v>11595</v>
      </c>
      <c r="D3455" s="654" t="s">
        <v>14487</v>
      </c>
    </row>
    <row r="3456" spans="1:4">
      <c r="A3456" s="1169">
        <v>40978</v>
      </c>
      <c r="B3456" s="1170" t="s">
        <v>5221</v>
      </c>
      <c r="C3456" s="1169" t="s">
        <v>11605</v>
      </c>
      <c r="D3456" s="651" t="s">
        <v>14488</v>
      </c>
    </row>
    <row r="3457" spans="1:4">
      <c r="A3457" s="652">
        <v>25960</v>
      </c>
      <c r="B3457" s="653" t="s">
        <v>5222</v>
      </c>
      <c r="C3457" s="652" t="s">
        <v>11595</v>
      </c>
      <c r="D3457" s="654" t="s">
        <v>14456</v>
      </c>
    </row>
    <row r="3458" spans="1:4">
      <c r="A3458" s="1169">
        <v>41043</v>
      </c>
      <c r="B3458" s="1170" t="s">
        <v>5223</v>
      </c>
      <c r="C3458" s="1169" t="s">
        <v>11605</v>
      </c>
      <c r="D3458" s="651" t="s">
        <v>14489</v>
      </c>
    </row>
    <row r="3459" spans="1:4">
      <c r="A3459" s="652">
        <v>4234</v>
      </c>
      <c r="B3459" s="653" t="s">
        <v>1442</v>
      </c>
      <c r="C3459" s="652" t="s">
        <v>11595</v>
      </c>
      <c r="D3459" s="654" t="s">
        <v>12472</v>
      </c>
    </row>
    <row r="3460" spans="1:4">
      <c r="A3460" s="1169">
        <v>40987</v>
      </c>
      <c r="B3460" s="1170" t="s">
        <v>5224</v>
      </c>
      <c r="C3460" s="1169" t="s">
        <v>11605</v>
      </c>
      <c r="D3460" s="651" t="s">
        <v>12642</v>
      </c>
    </row>
    <row r="3461" spans="1:4">
      <c r="A3461" s="652">
        <v>4253</v>
      </c>
      <c r="B3461" s="653" t="s">
        <v>6216</v>
      </c>
      <c r="C3461" s="652" t="s">
        <v>11595</v>
      </c>
      <c r="D3461" s="654" t="s">
        <v>13887</v>
      </c>
    </row>
    <row r="3462" spans="1:4">
      <c r="A3462" s="1169">
        <v>40981</v>
      </c>
      <c r="B3462" s="1170" t="s">
        <v>5225</v>
      </c>
      <c r="C3462" s="1169" t="s">
        <v>11605</v>
      </c>
      <c r="D3462" s="651" t="s">
        <v>14490</v>
      </c>
    </row>
    <row r="3463" spans="1:4">
      <c r="A3463" s="652">
        <v>4254</v>
      </c>
      <c r="B3463" s="653" t="s">
        <v>1443</v>
      </c>
      <c r="C3463" s="652" t="s">
        <v>11595</v>
      </c>
      <c r="D3463" s="654" t="s">
        <v>14491</v>
      </c>
    </row>
    <row r="3464" spans="1:4">
      <c r="A3464" s="1169">
        <v>41036</v>
      </c>
      <c r="B3464" s="1170" t="s">
        <v>5226</v>
      </c>
      <c r="C3464" s="1169" t="s">
        <v>11605</v>
      </c>
      <c r="D3464" s="651" t="s">
        <v>14492</v>
      </c>
    </row>
    <row r="3465" spans="1:4">
      <c r="A3465" s="652">
        <v>4251</v>
      </c>
      <c r="B3465" s="653" t="s">
        <v>5227</v>
      </c>
      <c r="C3465" s="652" t="s">
        <v>11595</v>
      </c>
      <c r="D3465" s="654" t="s">
        <v>12666</v>
      </c>
    </row>
    <row r="3466" spans="1:4">
      <c r="A3466" s="1169">
        <v>40979</v>
      </c>
      <c r="B3466" s="1170" t="s">
        <v>5228</v>
      </c>
      <c r="C3466" s="1169" t="s">
        <v>11605</v>
      </c>
      <c r="D3466" s="651" t="s">
        <v>14493</v>
      </c>
    </row>
    <row r="3467" spans="1:4">
      <c r="A3467" s="652">
        <v>4230</v>
      </c>
      <c r="B3467" s="653" t="s">
        <v>6604</v>
      </c>
      <c r="C3467" s="652" t="s">
        <v>11595</v>
      </c>
      <c r="D3467" s="654" t="s">
        <v>12501</v>
      </c>
    </row>
    <row r="3468" spans="1:4">
      <c r="A3468" s="1169">
        <v>40998</v>
      </c>
      <c r="B3468" s="1170" t="s">
        <v>5229</v>
      </c>
      <c r="C3468" s="1169" t="s">
        <v>11605</v>
      </c>
      <c r="D3468" s="651" t="s">
        <v>14494</v>
      </c>
    </row>
    <row r="3469" spans="1:4">
      <c r="A3469" s="652">
        <v>4257</v>
      </c>
      <c r="B3469" s="653" t="s">
        <v>1444</v>
      </c>
      <c r="C3469" s="652" t="s">
        <v>11595</v>
      </c>
      <c r="D3469" s="654" t="s">
        <v>13737</v>
      </c>
    </row>
    <row r="3470" spans="1:4">
      <c r="A3470" s="1169">
        <v>40982</v>
      </c>
      <c r="B3470" s="1170" t="s">
        <v>5230</v>
      </c>
      <c r="C3470" s="1169" t="s">
        <v>11605</v>
      </c>
      <c r="D3470" s="651" t="s">
        <v>14495</v>
      </c>
    </row>
    <row r="3471" spans="1:4">
      <c r="A3471" s="652">
        <v>41029</v>
      </c>
      <c r="B3471" s="653" t="s">
        <v>5231</v>
      </c>
      <c r="C3471" s="652" t="s">
        <v>11605</v>
      </c>
      <c r="D3471" s="654" t="s">
        <v>14451</v>
      </c>
    </row>
    <row r="3472" spans="1:4">
      <c r="A3472" s="1169">
        <v>41026</v>
      </c>
      <c r="B3472" s="1170" t="s">
        <v>5232</v>
      </c>
      <c r="C3472" s="1169" t="s">
        <v>11605</v>
      </c>
      <c r="D3472" s="651" t="s">
        <v>14496</v>
      </c>
    </row>
    <row r="3473" spans="1:4">
      <c r="A3473" s="652">
        <v>4240</v>
      </c>
      <c r="B3473" s="653" t="s">
        <v>6605</v>
      </c>
      <c r="C3473" s="652" t="s">
        <v>11595</v>
      </c>
      <c r="D3473" s="654" t="s">
        <v>14497</v>
      </c>
    </row>
    <row r="3474" spans="1:4">
      <c r="A3474" s="1169">
        <v>4239</v>
      </c>
      <c r="B3474" s="1170" t="s">
        <v>1445</v>
      </c>
      <c r="C3474" s="1169" t="s">
        <v>11595</v>
      </c>
      <c r="D3474" s="651" t="s">
        <v>14497</v>
      </c>
    </row>
    <row r="3475" spans="1:4">
      <c r="A3475" s="652">
        <v>41024</v>
      </c>
      <c r="B3475" s="653" t="s">
        <v>5233</v>
      </c>
      <c r="C3475" s="652" t="s">
        <v>11605</v>
      </c>
      <c r="D3475" s="654" t="s">
        <v>14496</v>
      </c>
    </row>
    <row r="3476" spans="1:4">
      <c r="A3476" s="1169">
        <v>4248</v>
      </c>
      <c r="B3476" s="1170" t="s">
        <v>1446</v>
      </c>
      <c r="C3476" s="1169" t="s">
        <v>11595</v>
      </c>
      <c r="D3476" s="651" t="s">
        <v>14498</v>
      </c>
    </row>
    <row r="3477" spans="1:4">
      <c r="A3477" s="652">
        <v>41033</v>
      </c>
      <c r="B3477" s="653" t="s">
        <v>5234</v>
      </c>
      <c r="C3477" s="652" t="s">
        <v>11605</v>
      </c>
      <c r="D3477" s="654" t="s">
        <v>14499</v>
      </c>
    </row>
    <row r="3478" spans="1:4">
      <c r="A3478" s="1169">
        <v>25959</v>
      </c>
      <c r="B3478" s="1170" t="s">
        <v>1447</v>
      </c>
      <c r="C3478" s="1169" t="s">
        <v>11595</v>
      </c>
      <c r="D3478" s="651" t="s">
        <v>14456</v>
      </c>
    </row>
    <row r="3479" spans="1:4">
      <c r="A3479" s="652">
        <v>41040</v>
      </c>
      <c r="B3479" s="653" t="s">
        <v>5235</v>
      </c>
      <c r="C3479" s="652" t="s">
        <v>11605</v>
      </c>
      <c r="D3479" s="654" t="s">
        <v>14489</v>
      </c>
    </row>
    <row r="3480" spans="1:4">
      <c r="A3480" s="1169">
        <v>4238</v>
      </c>
      <c r="B3480" s="1170" t="s">
        <v>1448</v>
      </c>
      <c r="C3480" s="1169" t="s">
        <v>11595</v>
      </c>
      <c r="D3480" s="651" t="s">
        <v>12627</v>
      </c>
    </row>
    <row r="3481" spans="1:4">
      <c r="A3481" s="652">
        <v>41012</v>
      </c>
      <c r="B3481" s="653" t="s">
        <v>5236</v>
      </c>
      <c r="C3481" s="652" t="s">
        <v>11605</v>
      </c>
      <c r="D3481" s="654" t="s">
        <v>14500</v>
      </c>
    </row>
    <row r="3482" spans="1:4">
      <c r="A3482" s="1169">
        <v>4237</v>
      </c>
      <c r="B3482" s="1170" t="s">
        <v>6606</v>
      </c>
      <c r="C3482" s="1169" t="s">
        <v>11595</v>
      </c>
      <c r="D3482" s="651" t="s">
        <v>14501</v>
      </c>
    </row>
    <row r="3483" spans="1:4">
      <c r="A3483" s="652">
        <v>41002</v>
      </c>
      <c r="B3483" s="653" t="s">
        <v>5237</v>
      </c>
      <c r="C3483" s="652" t="s">
        <v>11605</v>
      </c>
      <c r="D3483" s="654" t="s">
        <v>14502</v>
      </c>
    </row>
    <row r="3484" spans="1:4">
      <c r="A3484" s="1169">
        <v>4233</v>
      </c>
      <c r="B3484" s="1170" t="s">
        <v>4002</v>
      </c>
      <c r="C3484" s="1169" t="s">
        <v>11595</v>
      </c>
      <c r="D3484" s="651" t="s">
        <v>13926</v>
      </c>
    </row>
    <row r="3485" spans="1:4">
      <c r="A3485" s="652">
        <v>41001</v>
      </c>
      <c r="B3485" s="653" t="s">
        <v>5238</v>
      </c>
      <c r="C3485" s="652" t="s">
        <v>11605</v>
      </c>
      <c r="D3485" s="654" t="s">
        <v>14503</v>
      </c>
    </row>
    <row r="3486" spans="1:4">
      <c r="A3486" s="1169">
        <v>4252</v>
      </c>
      <c r="B3486" s="1170" t="s">
        <v>6607</v>
      </c>
      <c r="C3486" s="1169" t="s">
        <v>11595</v>
      </c>
      <c r="D3486" s="651" t="s">
        <v>13545</v>
      </c>
    </row>
    <row r="3487" spans="1:4">
      <c r="A3487" s="652">
        <v>2</v>
      </c>
      <c r="B3487" s="653" t="s">
        <v>1449</v>
      </c>
      <c r="C3487" s="652" t="s">
        <v>11598</v>
      </c>
      <c r="D3487" s="654" t="s">
        <v>14504</v>
      </c>
    </row>
    <row r="3488" spans="1:4" ht="30">
      <c r="A3488" s="1169">
        <v>36517</v>
      </c>
      <c r="B3488" s="1170" t="s">
        <v>6888</v>
      </c>
      <c r="C3488" s="1169" t="s">
        <v>11596</v>
      </c>
      <c r="D3488" s="651" t="s">
        <v>17253</v>
      </c>
    </row>
    <row r="3489" spans="1:4" ht="30">
      <c r="A3489" s="652">
        <v>4262</v>
      </c>
      <c r="B3489" s="653" t="s">
        <v>4003</v>
      </c>
      <c r="C3489" s="652" t="s">
        <v>11596</v>
      </c>
      <c r="D3489" s="654" t="s">
        <v>17254</v>
      </c>
    </row>
    <row r="3490" spans="1:4" ht="30">
      <c r="A3490" s="1169">
        <v>4263</v>
      </c>
      <c r="B3490" s="1170" t="s">
        <v>4004</v>
      </c>
      <c r="C3490" s="1169" t="s">
        <v>11596</v>
      </c>
      <c r="D3490" s="651" t="s">
        <v>17255</v>
      </c>
    </row>
    <row r="3491" spans="1:4" ht="30">
      <c r="A3491" s="652">
        <v>36518</v>
      </c>
      <c r="B3491" s="653" t="s">
        <v>4005</v>
      </c>
      <c r="C3491" s="652" t="s">
        <v>11596</v>
      </c>
      <c r="D3491" s="654" t="s">
        <v>17256</v>
      </c>
    </row>
    <row r="3492" spans="1:4">
      <c r="A3492" s="1169">
        <v>14221</v>
      </c>
      <c r="B3492" s="1170" t="s">
        <v>4006</v>
      </c>
      <c r="C3492" s="1169" t="s">
        <v>11596</v>
      </c>
      <c r="D3492" s="651" t="s">
        <v>17257</v>
      </c>
    </row>
    <row r="3493" spans="1:4">
      <c r="A3493" s="652">
        <v>38402</v>
      </c>
      <c r="B3493" s="653" t="s">
        <v>1450</v>
      </c>
      <c r="C3493" s="652" t="s">
        <v>11596</v>
      </c>
      <c r="D3493" s="654" t="s">
        <v>14013</v>
      </c>
    </row>
    <row r="3494" spans="1:4">
      <c r="A3494" s="1169">
        <v>3412</v>
      </c>
      <c r="B3494" s="1170" t="s">
        <v>4007</v>
      </c>
      <c r="C3494" s="1169" t="s">
        <v>11599</v>
      </c>
      <c r="D3494" s="651" t="s">
        <v>14505</v>
      </c>
    </row>
    <row r="3495" spans="1:4">
      <c r="A3495" s="652">
        <v>3413</v>
      </c>
      <c r="B3495" s="653" t="s">
        <v>4008</v>
      </c>
      <c r="C3495" s="652" t="s">
        <v>11599</v>
      </c>
      <c r="D3495" s="654" t="s">
        <v>14506</v>
      </c>
    </row>
    <row r="3496" spans="1:4">
      <c r="A3496" s="1169">
        <v>39744</v>
      </c>
      <c r="B3496" s="1170" t="s">
        <v>4009</v>
      </c>
      <c r="C3496" s="1169" t="s">
        <v>11599</v>
      </c>
      <c r="D3496" s="651" t="s">
        <v>14507</v>
      </c>
    </row>
    <row r="3497" spans="1:4">
      <c r="A3497" s="652">
        <v>39745</v>
      </c>
      <c r="B3497" s="653" t="s">
        <v>4010</v>
      </c>
      <c r="C3497" s="652" t="s">
        <v>11599</v>
      </c>
      <c r="D3497" s="654" t="s">
        <v>14161</v>
      </c>
    </row>
    <row r="3498" spans="1:4">
      <c r="A3498" s="1169">
        <v>39637</v>
      </c>
      <c r="B3498" s="1170" t="s">
        <v>4011</v>
      </c>
      <c r="C3498" s="1169" t="s">
        <v>11599</v>
      </c>
      <c r="D3498" s="651" t="s">
        <v>14508</v>
      </c>
    </row>
    <row r="3499" spans="1:4">
      <c r="A3499" s="652">
        <v>39638</v>
      </c>
      <c r="B3499" s="653" t="s">
        <v>4012</v>
      </c>
      <c r="C3499" s="652" t="s">
        <v>11599</v>
      </c>
      <c r="D3499" s="654" t="s">
        <v>14509</v>
      </c>
    </row>
    <row r="3500" spans="1:4">
      <c r="A3500" s="1169">
        <v>39639</v>
      </c>
      <c r="B3500" s="1170" t="s">
        <v>4013</v>
      </c>
      <c r="C3500" s="1169" t="s">
        <v>11599</v>
      </c>
      <c r="D3500" s="651" t="s">
        <v>14510</v>
      </c>
    </row>
    <row r="3501" spans="1:4" ht="30">
      <c r="A3501" s="652">
        <v>39517</v>
      </c>
      <c r="B3501" s="653" t="s">
        <v>4014</v>
      </c>
      <c r="C3501" s="652" t="s">
        <v>11599</v>
      </c>
      <c r="D3501" s="654" t="s">
        <v>17258</v>
      </c>
    </row>
    <row r="3502" spans="1:4" ht="30">
      <c r="A3502" s="1169">
        <v>39518</v>
      </c>
      <c r="B3502" s="1170" t="s">
        <v>4015</v>
      </c>
      <c r="C3502" s="1169" t="s">
        <v>11599</v>
      </c>
      <c r="D3502" s="651" t="s">
        <v>17259</v>
      </c>
    </row>
    <row r="3503" spans="1:4">
      <c r="A3503" s="652">
        <v>38366</v>
      </c>
      <c r="B3503" s="653" t="s">
        <v>6889</v>
      </c>
      <c r="C3503" s="652" t="s">
        <v>11599</v>
      </c>
      <c r="D3503" s="654" t="s">
        <v>14007</v>
      </c>
    </row>
    <row r="3504" spans="1:4">
      <c r="A3504" s="1169">
        <v>11703</v>
      </c>
      <c r="B3504" s="1170" t="s">
        <v>1451</v>
      </c>
      <c r="C3504" s="1169" t="s">
        <v>11596</v>
      </c>
      <c r="D3504" s="651" t="s">
        <v>14511</v>
      </c>
    </row>
    <row r="3505" spans="1:4">
      <c r="A3505" s="652">
        <v>37400</v>
      </c>
      <c r="B3505" s="653" t="s">
        <v>1452</v>
      </c>
      <c r="C3505" s="652" t="s">
        <v>11596</v>
      </c>
      <c r="D3505" s="654" t="s">
        <v>17260</v>
      </c>
    </row>
    <row r="3506" spans="1:4">
      <c r="A3506" s="1169">
        <v>25400</v>
      </c>
      <c r="B3506" s="1170" t="s">
        <v>4016</v>
      </c>
      <c r="C3506" s="1169" t="s">
        <v>11596</v>
      </c>
      <c r="D3506" s="651" t="s">
        <v>14512</v>
      </c>
    </row>
    <row r="3507" spans="1:4">
      <c r="A3507" s="652">
        <v>4272</v>
      </c>
      <c r="B3507" s="653" t="s">
        <v>4017</v>
      </c>
      <c r="C3507" s="652" t="s">
        <v>11596</v>
      </c>
      <c r="D3507" s="654" t="s">
        <v>17261</v>
      </c>
    </row>
    <row r="3508" spans="1:4">
      <c r="A3508" s="1169">
        <v>4276</v>
      </c>
      <c r="B3508" s="1170" t="s">
        <v>4018</v>
      </c>
      <c r="C3508" s="1169" t="s">
        <v>11596</v>
      </c>
      <c r="D3508" s="651" t="s">
        <v>17262</v>
      </c>
    </row>
    <row r="3509" spans="1:4">
      <c r="A3509" s="652">
        <v>4273</v>
      </c>
      <c r="B3509" s="653" t="s">
        <v>4019</v>
      </c>
      <c r="C3509" s="652" t="s">
        <v>11596</v>
      </c>
      <c r="D3509" s="654" t="s">
        <v>17263</v>
      </c>
    </row>
    <row r="3510" spans="1:4" ht="30">
      <c r="A3510" s="1169">
        <v>4274</v>
      </c>
      <c r="B3510" s="1170" t="s">
        <v>1453</v>
      </c>
      <c r="C3510" s="1169" t="s">
        <v>11596</v>
      </c>
      <c r="D3510" s="651" t="s">
        <v>17264</v>
      </c>
    </row>
    <row r="3511" spans="1:4" ht="30">
      <c r="A3511" s="652">
        <v>39438</v>
      </c>
      <c r="B3511" s="653" t="s">
        <v>4020</v>
      </c>
      <c r="C3511" s="652" t="s">
        <v>11596</v>
      </c>
      <c r="D3511" s="654" t="s">
        <v>13826</v>
      </c>
    </row>
    <row r="3512" spans="1:4">
      <c r="A3512" s="1169">
        <v>11963</v>
      </c>
      <c r="B3512" s="1170" t="s">
        <v>1454</v>
      </c>
      <c r="C3512" s="1169" t="s">
        <v>11596</v>
      </c>
      <c r="D3512" s="651" t="s">
        <v>12513</v>
      </c>
    </row>
    <row r="3513" spans="1:4">
      <c r="A3513" s="652">
        <v>11964</v>
      </c>
      <c r="B3513" s="653" t="s">
        <v>1455</v>
      </c>
      <c r="C3513" s="652" t="s">
        <v>11596</v>
      </c>
      <c r="D3513" s="654" t="s">
        <v>13416</v>
      </c>
    </row>
    <row r="3514" spans="1:4" ht="30">
      <c r="A3514" s="1169">
        <v>4379</v>
      </c>
      <c r="B3514" s="1170" t="s">
        <v>4021</v>
      </c>
      <c r="C3514" s="1169" t="s">
        <v>11596</v>
      </c>
      <c r="D3514" s="651" t="s">
        <v>14514</v>
      </c>
    </row>
    <row r="3515" spans="1:4">
      <c r="A3515" s="652">
        <v>4377</v>
      </c>
      <c r="B3515" s="653" t="s">
        <v>4022</v>
      </c>
      <c r="C3515" s="652" t="s">
        <v>11596</v>
      </c>
      <c r="D3515" s="654" t="s">
        <v>14515</v>
      </c>
    </row>
    <row r="3516" spans="1:4">
      <c r="A3516" s="1169">
        <v>4356</v>
      </c>
      <c r="B3516" s="1170" t="s">
        <v>1456</v>
      </c>
      <c r="C3516" s="1169" t="s">
        <v>11596</v>
      </c>
      <c r="D3516" s="651" t="s">
        <v>13826</v>
      </c>
    </row>
    <row r="3517" spans="1:4" ht="30">
      <c r="A3517" s="652">
        <v>13246</v>
      </c>
      <c r="B3517" s="653" t="s">
        <v>4023</v>
      </c>
      <c r="C3517" s="652" t="s">
        <v>11596</v>
      </c>
      <c r="D3517" s="654" t="s">
        <v>12481</v>
      </c>
    </row>
    <row r="3518" spans="1:4" ht="30">
      <c r="A3518" s="1169">
        <v>4346</v>
      </c>
      <c r="B3518" s="1170" t="s">
        <v>4024</v>
      </c>
      <c r="C3518" s="1169" t="s">
        <v>11596</v>
      </c>
      <c r="D3518" s="651" t="s">
        <v>15752</v>
      </c>
    </row>
    <row r="3519" spans="1:4" ht="30">
      <c r="A3519" s="652">
        <v>11955</v>
      </c>
      <c r="B3519" s="653" t="s">
        <v>4025</v>
      </c>
      <c r="C3519" s="652" t="s">
        <v>11596</v>
      </c>
      <c r="D3519" s="654" t="s">
        <v>14328</v>
      </c>
    </row>
    <row r="3520" spans="1:4">
      <c r="A3520" s="1169">
        <v>11960</v>
      </c>
      <c r="B3520" s="1170" t="s">
        <v>1457</v>
      </c>
      <c r="C3520" s="1169" t="s">
        <v>11596</v>
      </c>
      <c r="D3520" s="651" t="s">
        <v>12479</v>
      </c>
    </row>
    <row r="3521" spans="1:4">
      <c r="A3521" s="652">
        <v>4333</v>
      </c>
      <c r="B3521" s="653" t="s">
        <v>11779</v>
      </c>
      <c r="C3521" s="652" t="s">
        <v>11596</v>
      </c>
      <c r="D3521" s="654" t="s">
        <v>13826</v>
      </c>
    </row>
    <row r="3522" spans="1:4">
      <c r="A3522" s="1169">
        <v>4358</v>
      </c>
      <c r="B3522" s="1170" t="s">
        <v>1458</v>
      </c>
      <c r="C3522" s="1169" t="s">
        <v>11596</v>
      </c>
      <c r="D3522" s="651" t="s">
        <v>13453</v>
      </c>
    </row>
    <row r="3523" spans="1:4">
      <c r="A3523" s="652">
        <v>39435</v>
      </c>
      <c r="B3523" s="653" t="s">
        <v>4026</v>
      </c>
      <c r="C3523" s="652" t="s">
        <v>11596</v>
      </c>
      <c r="D3523" s="654" t="s">
        <v>14516</v>
      </c>
    </row>
    <row r="3524" spans="1:4">
      <c r="A3524" s="1169">
        <v>39436</v>
      </c>
      <c r="B3524" s="1170" t="s">
        <v>4027</v>
      </c>
      <c r="C3524" s="1169" t="s">
        <v>11596</v>
      </c>
      <c r="D3524" s="651" t="s">
        <v>14517</v>
      </c>
    </row>
    <row r="3525" spans="1:4">
      <c r="A3525" s="652">
        <v>39437</v>
      </c>
      <c r="B3525" s="653" t="s">
        <v>4028</v>
      </c>
      <c r="C3525" s="652" t="s">
        <v>11596</v>
      </c>
      <c r="D3525" s="654" t="s">
        <v>13891</v>
      </c>
    </row>
    <row r="3526" spans="1:4">
      <c r="A3526" s="1169">
        <v>39439</v>
      </c>
      <c r="B3526" s="1170" t="s">
        <v>4029</v>
      </c>
      <c r="C3526" s="1169" t="s">
        <v>11596</v>
      </c>
      <c r="D3526" s="651" t="s">
        <v>12479</v>
      </c>
    </row>
    <row r="3527" spans="1:4">
      <c r="A3527" s="652">
        <v>39440</v>
      </c>
      <c r="B3527" s="653" t="s">
        <v>4030</v>
      </c>
      <c r="C3527" s="652" t="s">
        <v>11596</v>
      </c>
      <c r="D3527" s="654" t="s">
        <v>14515</v>
      </c>
    </row>
    <row r="3528" spans="1:4">
      <c r="A3528" s="1169">
        <v>39441</v>
      </c>
      <c r="B3528" s="1170" t="s">
        <v>4031</v>
      </c>
      <c r="C3528" s="1169" t="s">
        <v>11596</v>
      </c>
      <c r="D3528" s="651" t="s">
        <v>13826</v>
      </c>
    </row>
    <row r="3529" spans="1:4">
      <c r="A3529" s="652">
        <v>39442</v>
      </c>
      <c r="B3529" s="653" t="s">
        <v>4032</v>
      </c>
      <c r="C3529" s="652" t="s">
        <v>11596</v>
      </c>
      <c r="D3529" s="654" t="s">
        <v>14515</v>
      </c>
    </row>
    <row r="3530" spans="1:4">
      <c r="A3530" s="1169">
        <v>39443</v>
      </c>
      <c r="B3530" s="1170" t="s">
        <v>4033</v>
      </c>
      <c r="C3530" s="1169" t="s">
        <v>11596</v>
      </c>
      <c r="D3530" s="651" t="s">
        <v>12912</v>
      </c>
    </row>
    <row r="3531" spans="1:4">
      <c r="A3531" s="652">
        <v>4329</v>
      </c>
      <c r="B3531" s="653" t="s">
        <v>4034</v>
      </c>
      <c r="C3531" s="652" t="s">
        <v>11596</v>
      </c>
      <c r="D3531" s="654" t="s">
        <v>12712</v>
      </c>
    </row>
    <row r="3532" spans="1:4" ht="30">
      <c r="A3532" s="1169">
        <v>4383</v>
      </c>
      <c r="B3532" s="1170" t="s">
        <v>14518</v>
      </c>
      <c r="C3532" s="1169" t="s">
        <v>11596</v>
      </c>
      <c r="D3532" s="651" t="s">
        <v>13387</v>
      </c>
    </row>
    <row r="3533" spans="1:4" ht="30">
      <c r="A3533" s="652">
        <v>4344</v>
      </c>
      <c r="B3533" s="653" t="s">
        <v>6608</v>
      </c>
      <c r="C3533" s="652" t="s">
        <v>11596</v>
      </c>
      <c r="D3533" s="654" t="s">
        <v>13739</v>
      </c>
    </row>
    <row r="3534" spans="1:4">
      <c r="A3534" s="1169">
        <v>436</v>
      </c>
      <c r="B3534" s="1170" t="s">
        <v>4035</v>
      </c>
      <c r="C3534" s="1169" t="s">
        <v>11596</v>
      </c>
      <c r="D3534" s="651" t="s">
        <v>12534</v>
      </c>
    </row>
    <row r="3535" spans="1:4">
      <c r="A3535" s="652">
        <v>442</v>
      </c>
      <c r="B3535" s="653" t="s">
        <v>4036</v>
      </c>
      <c r="C3535" s="652" t="s">
        <v>11596</v>
      </c>
      <c r="D3535" s="654" t="s">
        <v>13761</v>
      </c>
    </row>
    <row r="3536" spans="1:4">
      <c r="A3536" s="1169">
        <v>11953</v>
      </c>
      <c r="B3536" s="1170" t="s">
        <v>1459</v>
      </c>
      <c r="C3536" s="1169" t="s">
        <v>11596</v>
      </c>
      <c r="D3536" s="651" t="s">
        <v>15515</v>
      </c>
    </row>
    <row r="3537" spans="1:4">
      <c r="A3537" s="652">
        <v>4335</v>
      </c>
      <c r="B3537" s="653" t="s">
        <v>5800</v>
      </c>
      <c r="C3537" s="652" t="s">
        <v>11596</v>
      </c>
      <c r="D3537" s="654" t="s">
        <v>15904</v>
      </c>
    </row>
    <row r="3538" spans="1:4">
      <c r="A3538" s="1169">
        <v>4334</v>
      </c>
      <c r="B3538" s="1170" t="s">
        <v>5801</v>
      </c>
      <c r="C3538" s="1169" t="s">
        <v>11596</v>
      </c>
      <c r="D3538" s="651" t="s">
        <v>13897</v>
      </c>
    </row>
    <row r="3539" spans="1:4">
      <c r="A3539" s="652">
        <v>4343</v>
      </c>
      <c r="B3539" s="653" t="s">
        <v>5802</v>
      </c>
      <c r="C3539" s="652" t="s">
        <v>11596</v>
      </c>
      <c r="D3539" s="654" t="s">
        <v>12972</v>
      </c>
    </row>
    <row r="3540" spans="1:4">
      <c r="A3540" s="1169">
        <v>430</v>
      </c>
      <c r="B3540" s="1170" t="s">
        <v>4037</v>
      </c>
      <c r="C3540" s="1169" t="s">
        <v>11596</v>
      </c>
      <c r="D3540" s="651" t="s">
        <v>13451</v>
      </c>
    </row>
    <row r="3541" spans="1:4">
      <c r="A3541" s="652">
        <v>441</v>
      </c>
      <c r="B3541" s="653" t="s">
        <v>4038</v>
      </c>
      <c r="C3541" s="652" t="s">
        <v>11596</v>
      </c>
      <c r="D3541" s="654" t="s">
        <v>14776</v>
      </c>
    </row>
    <row r="3542" spans="1:4">
      <c r="A3542" s="1169">
        <v>431</v>
      </c>
      <c r="B3542" s="1170" t="s">
        <v>4039</v>
      </c>
      <c r="C3542" s="1169" t="s">
        <v>11596</v>
      </c>
      <c r="D3542" s="651" t="s">
        <v>12609</v>
      </c>
    </row>
    <row r="3543" spans="1:4">
      <c r="A3543" s="652">
        <v>432</v>
      </c>
      <c r="B3543" s="653" t="s">
        <v>4040</v>
      </c>
      <c r="C3543" s="652" t="s">
        <v>11596</v>
      </c>
      <c r="D3543" s="654" t="s">
        <v>15891</v>
      </c>
    </row>
    <row r="3544" spans="1:4">
      <c r="A3544" s="1169">
        <v>429</v>
      </c>
      <c r="B3544" s="1170" t="s">
        <v>4041</v>
      </c>
      <c r="C3544" s="1169" t="s">
        <v>11596</v>
      </c>
      <c r="D3544" s="651" t="s">
        <v>14542</v>
      </c>
    </row>
    <row r="3545" spans="1:4">
      <c r="A3545" s="652">
        <v>439</v>
      </c>
      <c r="B3545" s="653" t="s">
        <v>4042</v>
      </c>
      <c r="C3545" s="652" t="s">
        <v>11596</v>
      </c>
      <c r="D3545" s="654" t="s">
        <v>13375</v>
      </c>
    </row>
    <row r="3546" spans="1:4">
      <c r="A3546" s="1169">
        <v>433</v>
      </c>
      <c r="B3546" s="1170" t="s">
        <v>4043</v>
      </c>
      <c r="C3546" s="1169" t="s">
        <v>11596</v>
      </c>
      <c r="D3546" s="651" t="s">
        <v>13863</v>
      </c>
    </row>
    <row r="3547" spans="1:4">
      <c r="A3547" s="652">
        <v>437</v>
      </c>
      <c r="B3547" s="653" t="s">
        <v>4044</v>
      </c>
      <c r="C3547" s="652" t="s">
        <v>11596</v>
      </c>
      <c r="D3547" s="654" t="s">
        <v>15751</v>
      </c>
    </row>
    <row r="3548" spans="1:4">
      <c r="A3548" s="1169">
        <v>11790</v>
      </c>
      <c r="B3548" s="1170" t="s">
        <v>4045</v>
      </c>
      <c r="C3548" s="1169" t="s">
        <v>11596</v>
      </c>
      <c r="D3548" s="651" t="s">
        <v>13155</v>
      </c>
    </row>
    <row r="3549" spans="1:4" ht="30">
      <c r="A3549" s="652">
        <v>428</v>
      </c>
      <c r="B3549" s="653" t="s">
        <v>4046</v>
      </c>
      <c r="C3549" s="652" t="s">
        <v>11596</v>
      </c>
      <c r="D3549" s="654" t="s">
        <v>12947</v>
      </c>
    </row>
    <row r="3550" spans="1:4" ht="30">
      <c r="A3550" s="1169">
        <v>4384</v>
      </c>
      <c r="B3550" s="1170" t="s">
        <v>1460</v>
      </c>
      <c r="C3550" s="1169" t="s">
        <v>11596</v>
      </c>
      <c r="D3550" s="651" t="s">
        <v>16072</v>
      </c>
    </row>
    <row r="3551" spans="1:4" ht="30">
      <c r="A3551" s="652">
        <v>4351</v>
      </c>
      <c r="B3551" s="653" t="s">
        <v>6890</v>
      </c>
      <c r="C3551" s="652" t="s">
        <v>11596</v>
      </c>
      <c r="D3551" s="654" t="s">
        <v>14942</v>
      </c>
    </row>
    <row r="3552" spans="1:4">
      <c r="A3552" s="1169">
        <v>11054</v>
      </c>
      <c r="B3552" s="1170" t="s">
        <v>1461</v>
      </c>
      <c r="C3552" s="1169" t="s">
        <v>11596</v>
      </c>
      <c r="D3552" s="651" t="s">
        <v>14514</v>
      </c>
    </row>
    <row r="3553" spans="1:4">
      <c r="A3553" s="652">
        <v>11055</v>
      </c>
      <c r="B3553" s="653" t="s">
        <v>1462</v>
      </c>
      <c r="C3553" s="652" t="s">
        <v>11596</v>
      </c>
      <c r="D3553" s="654" t="s">
        <v>14516</v>
      </c>
    </row>
    <row r="3554" spans="1:4">
      <c r="A3554" s="1169">
        <v>11056</v>
      </c>
      <c r="B3554" s="1170" t="s">
        <v>1463</v>
      </c>
      <c r="C3554" s="1169" t="s">
        <v>11596</v>
      </c>
      <c r="D3554" s="651" t="s">
        <v>14516</v>
      </c>
    </row>
    <row r="3555" spans="1:4">
      <c r="A3555" s="652">
        <v>11057</v>
      </c>
      <c r="B3555" s="653" t="s">
        <v>1464</v>
      </c>
      <c r="C3555" s="652" t="s">
        <v>11596</v>
      </c>
      <c r="D3555" s="654" t="s">
        <v>13891</v>
      </c>
    </row>
    <row r="3556" spans="1:4">
      <c r="A3556" s="1169">
        <v>11059</v>
      </c>
      <c r="B3556" s="1170" t="s">
        <v>1465</v>
      </c>
      <c r="C3556" s="1169" t="s">
        <v>11596</v>
      </c>
      <c r="D3556" s="651" t="s">
        <v>13827</v>
      </c>
    </row>
    <row r="3557" spans="1:4">
      <c r="A3557" s="652">
        <v>11058</v>
      </c>
      <c r="B3557" s="653" t="s">
        <v>1466</v>
      </c>
      <c r="C3557" s="652" t="s">
        <v>11596</v>
      </c>
      <c r="D3557" s="654" t="s">
        <v>14525</v>
      </c>
    </row>
    <row r="3558" spans="1:4">
      <c r="A3558" s="1169">
        <v>4380</v>
      </c>
      <c r="B3558" s="1170" t="s">
        <v>1467</v>
      </c>
      <c r="C3558" s="1169" t="s">
        <v>11596</v>
      </c>
      <c r="D3558" s="651" t="s">
        <v>14526</v>
      </c>
    </row>
    <row r="3559" spans="1:4">
      <c r="A3559" s="652">
        <v>4299</v>
      </c>
      <c r="B3559" s="653" t="s">
        <v>1468</v>
      </c>
      <c r="C3559" s="652" t="s">
        <v>11596</v>
      </c>
      <c r="D3559" s="654" t="s">
        <v>12502</v>
      </c>
    </row>
    <row r="3560" spans="1:4">
      <c r="A3560" s="1169">
        <v>4304</v>
      </c>
      <c r="B3560" s="1170" t="s">
        <v>1469</v>
      </c>
      <c r="C3560" s="1169" t="s">
        <v>11596</v>
      </c>
      <c r="D3560" s="651" t="s">
        <v>12758</v>
      </c>
    </row>
    <row r="3561" spans="1:4">
      <c r="A3561" s="652">
        <v>4305</v>
      </c>
      <c r="B3561" s="653" t="s">
        <v>1470</v>
      </c>
      <c r="C3561" s="652" t="s">
        <v>11596</v>
      </c>
      <c r="D3561" s="654" t="s">
        <v>13773</v>
      </c>
    </row>
    <row r="3562" spans="1:4">
      <c r="A3562" s="1169">
        <v>4306</v>
      </c>
      <c r="B3562" s="1170" t="s">
        <v>1471</v>
      </c>
      <c r="C3562" s="1169" t="s">
        <v>11596</v>
      </c>
      <c r="D3562" s="651" t="s">
        <v>14105</v>
      </c>
    </row>
    <row r="3563" spans="1:4">
      <c r="A3563" s="652">
        <v>4308</v>
      </c>
      <c r="B3563" s="653" t="s">
        <v>1472</v>
      </c>
      <c r="C3563" s="652" t="s">
        <v>11596</v>
      </c>
      <c r="D3563" s="654" t="s">
        <v>14527</v>
      </c>
    </row>
    <row r="3564" spans="1:4">
      <c r="A3564" s="1169">
        <v>4302</v>
      </c>
      <c r="B3564" s="1170" t="s">
        <v>1473</v>
      </c>
      <c r="C3564" s="1169" t="s">
        <v>11596</v>
      </c>
      <c r="D3564" s="651" t="s">
        <v>14481</v>
      </c>
    </row>
    <row r="3565" spans="1:4">
      <c r="A3565" s="652">
        <v>4300</v>
      </c>
      <c r="B3565" s="653" t="s">
        <v>1474</v>
      </c>
      <c r="C3565" s="652" t="s">
        <v>11596</v>
      </c>
      <c r="D3565" s="654" t="s">
        <v>13799</v>
      </c>
    </row>
    <row r="3566" spans="1:4">
      <c r="A3566" s="1169">
        <v>4301</v>
      </c>
      <c r="B3566" s="1170" t="s">
        <v>1475</v>
      </c>
      <c r="C3566" s="1169" t="s">
        <v>11596</v>
      </c>
      <c r="D3566" s="651" t="s">
        <v>12911</v>
      </c>
    </row>
    <row r="3567" spans="1:4">
      <c r="A3567" s="652">
        <v>4320</v>
      </c>
      <c r="B3567" s="653" t="s">
        <v>4047</v>
      </c>
      <c r="C3567" s="652" t="s">
        <v>11596</v>
      </c>
      <c r="D3567" s="654" t="s">
        <v>12484</v>
      </c>
    </row>
    <row r="3568" spans="1:4">
      <c r="A3568" s="1169">
        <v>4318</v>
      </c>
      <c r="B3568" s="1170" t="s">
        <v>4048</v>
      </c>
      <c r="C3568" s="1169" t="s">
        <v>11596</v>
      </c>
      <c r="D3568" s="651" t="s">
        <v>12757</v>
      </c>
    </row>
    <row r="3569" spans="1:4">
      <c r="A3569" s="652">
        <v>40547</v>
      </c>
      <c r="B3569" s="653" t="s">
        <v>6217</v>
      </c>
      <c r="C3569" s="652" t="s">
        <v>11725</v>
      </c>
      <c r="D3569" s="654" t="s">
        <v>15119</v>
      </c>
    </row>
    <row r="3570" spans="1:4">
      <c r="A3570" s="1169">
        <v>11962</v>
      </c>
      <c r="B3570" s="1170" t="s">
        <v>1476</v>
      </c>
      <c r="C3570" s="1169" t="s">
        <v>11596</v>
      </c>
      <c r="D3570" s="651" t="s">
        <v>13891</v>
      </c>
    </row>
    <row r="3571" spans="1:4">
      <c r="A3571" s="652">
        <v>4332</v>
      </c>
      <c r="B3571" s="653" t="s">
        <v>1477</v>
      </c>
      <c r="C3571" s="652" t="s">
        <v>11596</v>
      </c>
      <c r="D3571" s="654" t="s">
        <v>13268</v>
      </c>
    </row>
    <row r="3572" spans="1:4">
      <c r="A3572" s="1169">
        <v>4331</v>
      </c>
      <c r="B3572" s="1170" t="s">
        <v>5704</v>
      </c>
      <c r="C3572" s="1169" t="s">
        <v>11596</v>
      </c>
      <c r="D3572" s="651" t="s">
        <v>17265</v>
      </c>
    </row>
    <row r="3573" spans="1:4" ht="30">
      <c r="A3573" s="652">
        <v>4336</v>
      </c>
      <c r="B3573" s="653" t="s">
        <v>4049</v>
      </c>
      <c r="C3573" s="652" t="s">
        <v>11596</v>
      </c>
      <c r="D3573" s="654" t="s">
        <v>13844</v>
      </c>
    </row>
    <row r="3574" spans="1:4">
      <c r="A3574" s="1169">
        <v>13294</v>
      </c>
      <c r="B3574" s="1170" t="s">
        <v>1478</v>
      </c>
      <c r="C3574" s="1169" t="s">
        <v>11596</v>
      </c>
      <c r="D3574" s="651" t="s">
        <v>12980</v>
      </c>
    </row>
    <row r="3575" spans="1:4">
      <c r="A3575" s="652">
        <v>11948</v>
      </c>
      <c r="B3575" s="653" t="s">
        <v>1479</v>
      </c>
      <c r="C3575" s="652" t="s">
        <v>11596</v>
      </c>
      <c r="D3575" s="654" t="s">
        <v>12914</v>
      </c>
    </row>
    <row r="3576" spans="1:4">
      <c r="A3576" s="1169">
        <v>4382</v>
      </c>
      <c r="B3576" s="1170" t="s">
        <v>1480</v>
      </c>
      <c r="C3576" s="1169" t="s">
        <v>11596</v>
      </c>
      <c r="D3576" s="651" t="s">
        <v>12672</v>
      </c>
    </row>
    <row r="3577" spans="1:4">
      <c r="A3577" s="652">
        <v>4354</v>
      </c>
      <c r="B3577" s="653" t="s">
        <v>6891</v>
      </c>
      <c r="C3577" s="652" t="s">
        <v>11596</v>
      </c>
      <c r="D3577" s="654" t="s">
        <v>17266</v>
      </c>
    </row>
    <row r="3578" spans="1:4">
      <c r="A3578" s="1169">
        <v>40839</v>
      </c>
      <c r="B3578" s="1170" t="s">
        <v>14532</v>
      </c>
      <c r="C3578" s="1169" t="s">
        <v>11725</v>
      </c>
      <c r="D3578" s="651" t="s">
        <v>17267</v>
      </c>
    </row>
    <row r="3579" spans="1:4">
      <c r="A3579" s="652">
        <v>40552</v>
      </c>
      <c r="B3579" s="653" t="s">
        <v>11780</v>
      </c>
      <c r="C3579" s="652" t="s">
        <v>11725</v>
      </c>
      <c r="D3579" s="654" t="s">
        <v>15824</v>
      </c>
    </row>
    <row r="3580" spans="1:4">
      <c r="A3580" s="1169">
        <v>40549</v>
      </c>
      <c r="B3580" s="1170" t="s">
        <v>14533</v>
      </c>
      <c r="C3580" s="1169" t="s">
        <v>11725</v>
      </c>
      <c r="D3580" s="651" t="s">
        <v>17268</v>
      </c>
    </row>
    <row r="3581" spans="1:4">
      <c r="A3581" s="652">
        <v>4385</v>
      </c>
      <c r="B3581" s="653" t="s">
        <v>4050</v>
      </c>
      <c r="C3581" s="652" t="s">
        <v>11619</v>
      </c>
      <c r="D3581" s="654" t="s">
        <v>14534</v>
      </c>
    </row>
    <row r="3582" spans="1:4">
      <c r="A3582" s="1169">
        <v>4386</v>
      </c>
      <c r="B3582" s="1170" t="s">
        <v>4050</v>
      </c>
      <c r="C3582" s="1169" t="s">
        <v>11599</v>
      </c>
      <c r="D3582" s="651" t="s">
        <v>14535</v>
      </c>
    </row>
    <row r="3583" spans="1:4">
      <c r="A3583" s="652">
        <v>38397</v>
      </c>
      <c r="B3583" s="653" t="s">
        <v>5048</v>
      </c>
      <c r="C3583" s="652" t="s">
        <v>11601</v>
      </c>
      <c r="D3583" s="654" t="s">
        <v>13145</v>
      </c>
    </row>
    <row r="3584" spans="1:4">
      <c r="A3584" s="1169">
        <v>20078</v>
      </c>
      <c r="B3584" s="1170" t="s">
        <v>5485</v>
      </c>
      <c r="C3584" s="1169" t="s">
        <v>11596</v>
      </c>
      <c r="D3584" s="651" t="s">
        <v>15319</v>
      </c>
    </row>
    <row r="3585" spans="1:4" ht="30">
      <c r="A3585" s="652">
        <v>20079</v>
      </c>
      <c r="B3585" s="653" t="s">
        <v>5486</v>
      </c>
      <c r="C3585" s="652" t="s">
        <v>11596</v>
      </c>
      <c r="D3585" s="654" t="s">
        <v>17269</v>
      </c>
    </row>
    <row r="3586" spans="1:4">
      <c r="A3586" s="1169">
        <v>39897</v>
      </c>
      <c r="B3586" s="1170" t="s">
        <v>4051</v>
      </c>
      <c r="C3586" s="1169" t="s">
        <v>11781</v>
      </c>
      <c r="D3586" s="651" t="s">
        <v>14536</v>
      </c>
    </row>
    <row r="3587" spans="1:4">
      <c r="A3587" s="652">
        <v>118</v>
      </c>
      <c r="B3587" s="653" t="s">
        <v>4052</v>
      </c>
      <c r="C3587" s="652" t="s">
        <v>11596</v>
      </c>
      <c r="D3587" s="654" t="s">
        <v>17270</v>
      </c>
    </row>
    <row r="3588" spans="1:4">
      <c r="A3588" s="1169">
        <v>4396</v>
      </c>
      <c r="B3588" s="1170" t="s">
        <v>4053</v>
      </c>
      <c r="C3588" s="1169" t="s">
        <v>11599</v>
      </c>
      <c r="D3588" s="651" t="s">
        <v>17271</v>
      </c>
    </row>
    <row r="3589" spans="1:4">
      <c r="A3589" s="652">
        <v>36881</v>
      </c>
      <c r="B3589" s="653" t="s">
        <v>4054</v>
      </c>
      <c r="C3589" s="652" t="s">
        <v>11599</v>
      </c>
      <c r="D3589" s="654" t="s">
        <v>17272</v>
      </c>
    </row>
    <row r="3590" spans="1:4">
      <c r="A3590" s="1169">
        <v>36882</v>
      </c>
      <c r="B3590" s="1170" t="s">
        <v>4055</v>
      </c>
      <c r="C3590" s="1169" t="s">
        <v>11599</v>
      </c>
      <c r="D3590" s="651" t="s">
        <v>17273</v>
      </c>
    </row>
    <row r="3591" spans="1:4">
      <c r="A3591" s="652">
        <v>4397</v>
      </c>
      <c r="B3591" s="653" t="s">
        <v>4056</v>
      </c>
      <c r="C3591" s="652" t="s">
        <v>11599</v>
      </c>
      <c r="D3591" s="654" t="s">
        <v>17274</v>
      </c>
    </row>
    <row r="3592" spans="1:4">
      <c r="A3592" s="1169">
        <v>34754</v>
      </c>
      <c r="B3592" s="1170" t="s">
        <v>4057</v>
      </c>
      <c r="C3592" s="1169" t="s">
        <v>11599</v>
      </c>
      <c r="D3592" s="651" t="s">
        <v>17275</v>
      </c>
    </row>
    <row r="3593" spans="1:4" ht="30">
      <c r="A3593" s="652">
        <v>25962</v>
      </c>
      <c r="B3593" s="653" t="s">
        <v>4058</v>
      </c>
      <c r="C3593" s="652" t="s">
        <v>11599</v>
      </c>
      <c r="D3593" s="654" t="s">
        <v>17276</v>
      </c>
    </row>
    <row r="3594" spans="1:4" ht="30">
      <c r="A3594" s="1169">
        <v>34752</v>
      </c>
      <c r="B3594" s="1170" t="s">
        <v>5803</v>
      </c>
      <c r="C3594" s="1169" t="s">
        <v>11599</v>
      </c>
      <c r="D3594" s="651" t="s">
        <v>17277</v>
      </c>
    </row>
    <row r="3595" spans="1:4">
      <c r="A3595" s="652">
        <v>4751</v>
      </c>
      <c r="B3595" s="653" t="s">
        <v>1481</v>
      </c>
      <c r="C3595" s="652" t="s">
        <v>11595</v>
      </c>
      <c r="D3595" s="654" t="s">
        <v>14539</v>
      </c>
    </row>
    <row r="3596" spans="1:4">
      <c r="A3596" s="1169">
        <v>41066</v>
      </c>
      <c r="B3596" s="1170" t="s">
        <v>5239</v>
      </c>
      <c r="C3596" s="1169" t="s">
        <v>11605</v>
      </c>
      <c r="D3596" s="651" t="s">
        <v>14540</v>
      </c>
    </row>
    <row r="3597" spans="1:4">
      <c r="A3597" s="652">
        <v>20209</v>
      </c>
      <c r="B3597" s="653" t="s">
        <v>5804</v>
      </c>
      <c r="C3597" s="652" t="s">
        <v>11600</v>
      </c>
      <c r="D3597" s="654" t="s">
        <v>15639</v>
      </c>
    </row>
    <row r="3598" spans="1:4">
      <c r="A3598" s="1169">
        <v>4433</v>
      </c>
      <c r="B3598" s="1170" t="s">
        <v>4889</v>
      </c>
      <c r="C3598" s="1169" t="s">
        <v>11600</v>
      </c>
      <c r="D3598" s="651" t="s">
        <v>15773</v>
      </c>
    </row>
    <row r="3599" spans="1:4">
      <c r="A3599" s="652">
        <v>4491</v>
      </c>
      <c r="B3599" s="653" t="s">
        <v>1482</v>
      </c>
      <c r="C3599" s="652" t="s">
        <v>11600</v>
      </c>
      <c r="D3599" s="654" t="s">
        <v>14541</v>
      </c>
    </row>
    <row r="3600" spans="1:4">
      <c r="A3600" s="1169">
        <v>4505</v>
      </c>
      <c r="B3600" s="1170" t="s">
        <v>1483</v>
      </c>
      <c r="C3600" s="1169" t="s">
        <v>11600</v>
      </c>
      <c r="D3600" s="651" t="s">
        <v>12634</v>
      </c>
    </row>
    <row r="3601" spans="1:4">
      <c r="A3601" s="652">
        <v>4517</v>
      </c>
      <c r="B3601" s="653" t="s">
        <v>1484</v>
      </c>
      <c r="C3601" s="652" t="s">
        <v>11600</v>
      </c>
      <c r="D3601" s="654" t="s">
        <v>12976</v>
      </c>
    </row>
    <row r="3602" spans="1:4">
      <c r="A3602" s="1169">
        <v>4448</v>
      </c>
      <c r="B3602" s="1170" t="s">
        <v>1485</v>
      </c>
      <c r="C3602" s="1169" t="s">
        <v>11600</v>
      </c>
      <c r="D3602" s="651" t="s">
        <v>14542</v>
      </c>
    </row>
    <row r="3603" spans="1:4">
      <c r="A3603" s="652">
        <v>6194</v>
      </c>
      <c r="B3603" s="653" t="s">
        <v>1486</v>
      </c>
      <c r="C3603" s="652" t="s">
        <v>11600</v>
      </c>
      <c r="D3603" s="654" t="s">
        <v>13266</v>
      </c>
    </row>
    <row r="3604" spans="1:4">
      <c r="A3604" s="1169">
        <v>4509</v>
      </c>
      <c r="B3604" s="1170" t="s">
        <v>1487</v>
      </c>
      <c r="C3604" s="1169" t="s">
        <v>11600</v>
      </c>
      <c r="D3604" s="651" t="s">
        <v>13029</v>
      </c>
    </row>
    <row r="3605" spans="1:4">
      <c r="A3605" s="652">
        <v>4513</v>
      </c>
      <c r="B3605" s="653" t="s">
        <v>4059</v>
      </c>
      <c r="C3605" s="652" t="s">
        <v>11600</v>
      </c>
      <c r="D3605" s="654" t="s">
        <v>12485</v>
      </c>
    </row>
    <row r="3606" spans="1:4">
      <c r="A3606" s="1169">
        <v>4512</v>
      </c>
      <c r="B3606" s="1170" t="s">
        <v>1488</v>
      </c>
      <c r="C3606" s="1169" t="s">
        <v>11600</v>
      </c>
      <c r="D3606" s="651" t="s">
        <v>14105</v>
      </c>
    </row>
    <row r="3607" spans="1:4">
      <c r="A3607" s="652">
        <v>4500</v>
      </c>
      <c r="B3607" s="653" t="s">
        <v>1489</v>
      </c>
      <c r="C3607" s="652" t="s">
        <v>11600</v>
      </c>
      <c r="D3607" s="654" t="s">
        <v>14075</v>
      </c>
    </row>
    <row r="3608" spans="1:4">
      <c r="A3608" s="1169">
        <v>10731</v>
      </c>
      <c r="B3608" s="1170" t="s">
        <v>1490</v>
      </c>
      <c r="C3608" s="1169" t="s">
        <v>11599</v>
      </c>
      <c r="D3608" s="651" t="s">
        <v>17278</v>
      </c>
    </row>
    <row r="3609" spans="1:4">
      <c r="A3609" s="652">
        <v>4704</v>
      </c>
      <c r="B3609" s="653" t="s">
        <v>4060</v>
      </c>
      <c r="C3609" s="652" t="s">
        <v>11599</v>
      </c>
      <c r="D3609" s="654" t="s">
        <v>17279</v>
      </c>
    </row>
    <row r="3610" spans="1:4">
      <c r="A3610" s="1169">
        <v>10730</v>
      </c>
      <c r="B3610" s="1170" t="s">
        <v>4061</v>
      </c>
      <c r="C3610" s="1169" t="s">
        <v>11599</v>
      </c>
      <c r="D3610" s="651" t="s">
        <v>17280</v>
      </c>
    </row>
    <row r="3611" spans="1:4">
      <c r="A3611" s="652">
        <v>4729</v>
      </c>
      <c r="B3611" s="653" t="s">
        <v>1491</v>
      </c>
      <c r="C3611" s="652" t="s">
        <v>11598</v>
      </c>
      <c r="D3611" s="654" t="s">
        <v>14544</v>
      </c>
    </row>
    <row r="3612" spans="1:4">
      <c r="A3612" s="1169">
        <v>4720</v>
      </c>
      <c r="B3612" s="1170" t="s">
        <v>1492</v>
      </c>
      <c r="C3612" s="1169" t="s">
        <v>11598</v>
      </c>
      <c r="D3612" s="651" t="s">
        <v>14545</v>
      </c>
    </row>
    <row r="3613" spans="1:4">
      <c r="A3613" s="652">
        <v>4721</v>
      </c>
      <c r="B3613" s="653" t="s">
        <v>5805</v>
      </c>
      <c r="C3613" s="652" t="s">
        <v>11598</v>
      </c>
      <c r="D3613" s="654" t="s">
        <v>14546</v>
      </c>
    </row>
    <row r="3614" spans="1:4">
      <c r="A3614" s="1169">
        <v>4718</v>
      </c>
      <c r="B3614" s="1170" t="s">
        <v>1493</v>
      </c>
      <c r="C3614" s="1169" t="s">
        <v>11598</v>
      </c>
      <c r="D3614" s="651" t="s">
        <v>14546</v>
      </c>
    </row>
    <row r="3615" spans="1:4">
      <c r="A3615" s="652">
        <v>4722</v>
      </c>
      <c r="B3615" s="653" t="s">
        <v>1494</v>
      </c>
      <c r="C3615" s="652" t="s">
        <v>11598</v>
      </c>
      <c r="D3615" s="654" t="s">
        <v>14546</v>
      </c>
    </row>
    <row r="3616" spans="1:4">
      <c r="A3616" s="1169">
        <v>4723</v>
      </c>
      <c r="B3616" s="1170" t="s">
        <v>1495</v>
      </c>
      <c r="C3616" s="1169" t="s">
        <v>11598</v>
      </c>
      <c r="D3616" s="651" t="s">
        <v>14547</v>
      </c>
    </row>
    <row r="3617" spans="1:4">
      <c r="A3617" s="652">
        <v>4727</v>
      </c>
      <c r="B3617" s="653" t="s">
        <v>1496</v>
      </c>
      <c r="C3617" s="652" t="s">
        <v>11598</v>
      </c>
      <c r="D3617" s="654" t="s">
        <v>14548</v>
      </c>
    </row>
    <row r="3618" spans="1:4">
      <c r="A3618" s="1169">
        <v>4748</v>
      </c>
      <c r="B3618" s="1170" t="s">
        <v>1497</v>
      </c>
      <c r="C3618" s="1169" t="s">
        <v>11598</v>
      </c>
      <c r="D3618" s="651" t="s">
        <v>14549</v>
      </c>
    </row>
    <row r="3619" spans="1:4">
      <c r="A3619" s="652">
        <v>4730</v>
      </c>
      <c r="B3619" s="653" t="s">
        <v>4062</v>
      </c>
      <c r="C3619" s="652" t="s">
        <v>11598</v>
      </c>
      <c r="D3619" s="654" t="s">
        <v>14550</v>
      </c>
    </row>
    <row r="3620" spans="1:4" ht="30">
      <c r="A3620" s="1169">
        <v>13186</v>
      </c>
      <c r="B3620" s="1170" t="s">
        <v>5806</v>
      </c>
      <c r="C3620" s="1169" t="s">
        <v>11598</v>
      </c>
      <c r="D3620" s="651" t="s">
        <v>14551</v>
      </c>
    </row>
    <row r="3621" spans="1:4" ht="30">
      <c r="A3621" s="652">
        <v>10737</v>
      </c>
      <c r="B3621" s="653" t="s">
        <v>4063</v>
      </c>
      <c r="C3621" s="652" t="s">
        <v>11599</v>
      </c>
      <c r="D3621" s="654" t="s">
        <v>17281</v>
      </c>
    </row>
    <row r="3622" spans="1:4" ht="30">
      <c r="A3622" s="1169">
        <v>10734</v>
      </c>
      <c r="B3622" s="1170" t="s">
        <v>4064</v>
      </c>
      <c r="C3622" s="1169" t="s">
        <v>11599</v>
      </c>
      <c r="D3622" s="651" t="s">
        <v>17282</v>
      </c>
    </row>
    <row r="3623" spans="1:4">
      <c r="A3623" s="652">
        <v>4708</v>
      </c>
      <c r="B3623" s="653" t="s">
        <v>6609</v>
      </c>
      <c r="C3623" s="652" t="s">
        <v>11599</v>
      </c>
      <c r="D3623" s="654" t="s">
        <v>17283</v>
      </c>
    </row>
    <row r="3624" spans="1:4" ht="30">
      <c r="A3624" s="1169">
        <v>4712</v>
      </c>
      <c r="B3624" s="1170" t="s">
        <v>4065</v>
      </c>
      <c r="C3624" s="1169" t="s">
        <v>11599</v>
      </c>
      <c r="D3624" s="651" t="s">
        <v>17284</v>
      </c>
    </row>
    <row r="3625" spans="1:4" ht="30">
      <c r="A3625" s="652">
        <v>4710</v>
      </c>
      <c r="B3625" s="653" t="s">
        <v>4066</v>
      </c>
      <c r="C3625" s="652" t="s">
        <v>11599</v>
      </c>
      <c r="D3625" s="654" t="s">
        <v>17285</v>
      </c>
    </row>
    <row r="3626" spans="1:4">
      <c r="A3626" s="1169">
        <v>4746</v>
      </c>
      <c r="B3626" s="1170" t="s">
        <v>5049</v>
      </c>
      <c r="C3626" s="1169" t="s">
        <v>11598</v>
      </c>
      <c r="D3626" s="651" t="s">
        <v>14552</v>
      </c>
    </row>
    <row r="3627" spans="1:4">
      <c r="A3627" s="652">
        <v>4750</v>
      </c>
      <c r="B3627" s="653" t="s">
        <v>1498</v>
      </c>
      <c r="C3627" s="652" t="s">
        <v>11595</v>
      </c>
      <c r="D3627" s="654" t="s">
        <v>12472</v>
      </c>
    </row>
    <row r="3628" spans="1:4">
      <c r="A3628" s="1169">
        <v>41065</v>
      </c>
      <c r="B3628" s="1170" t="s">
        <v>5240</v>
      </c>
      <c r="C3628" s="1169" t="s">
        <v>11605</v>
      </c>
      <c r="D3628" s="651" t="s">
        <v>12642</v>
      </c>
    </row>
    <row r="3629" spans="1:4">
      <c r="A3629" s="652">
        <v>34747</v>
      </c>
      <c r="B3629" s="653" t="s">
        <v>4067</v>
      </c>
      <c r="C3629" s="652" t="s">
        <v>11600</v>
      </c>
      <c r="D3629" s="654" t="s">
        <v>15828</v>
      </c>
    </row>
    <row r="3630" spans="1:4">
      <c r="A3630" s="1169">
        <v>4826</v>
      </c>
      <c r="B3630" s="1170" t="s">
        <v>4068</v>
      </c>
      <c r="C3630" s="1169" t="s">
        <v>11600</v>
      </c>
      <c r="D3630" s="651" t="s">
        <v>15117</v>
      </c>
    </row>
    <row r="3631" spans="1:4">
      <c r="A3631" s="652">
        <v>41975</v>
      </c>
      <c r="B3631" s="653" t="s">
        <v>11782</v>
      </c>
      <c r="C3631" s="652" t="s">
        <v>11599</v>
      </c>
      <c r="D3631" s="654" t="s">
        <v>17286</v>
      </c>
    </row>
    <row r="3632" spans="1:4">
      <c r="A3632" s="1169">
        <v>4825</v>
      </c>
      <c r="B3632" s="1170" t="s">
        <v>4069</v>
      </c>
      <c r="C3632" s="1169" t="s">
        <v>11600</v>
      </c>
      <c r="D3632" s="651" t="s">
        <v>17287</v>
      </c>
    </row>
    <row r="3633" spans="1:4">
      <c r="A3633" s="652">
        <v>34744</v>
      </c>
      <c r="B3633" s="653" t="s">
        <v>1499</v>
      </c>
      <c r="C3633" s="652" t="s">
        <v>11599</v>
      </c>
      <c r="D3633" s="654" t="s">
        <v>13673</v>
      </c>
    </row>
    <row r="3634" spans="1:4" ht="30">
      <c r="A3634" s="1169">
        <v>39430</v>
      </c>
      <c r="B3634" s="1170" t="s">
        <v>6610</v>
      </c>
      <c r="C3634" s="1169" t="s">
        <v>11596</v>
      </c>
      <c r="D3634" s="651" t="s">
        <v>14218</v>
      </c>
    </row>
    <row r="3635" spans="1:4">
      <c r="A3635" s="652">
        <v>39573</v>
      </c>
      <c r="B3635" s="653" t="s">
        <v>6611</v>
      </c>
      <c r="C3635" s="652" t="s">
        <v>11596</v>
      </c>
      <c r="D3635" s="654" t="s">
        <v>14299</v>
      </c>
    </row>
    <row r="3636" spans="1:4">
      <c r="A3636" s="1169">
        <v>38410</v>
      </c>
      <c r="B3636" s="1170" t="s">
        <v>4070</v>
      </c>
      <c r="C3636" s="1169" t="s">
        <v>11596</v>
      </c>
      <c r="D3636" s="651" t="s">
        <v>17288</v>
      </c>
    </row>
    <row r="3637" spans="1:4">
      <c r="A3637" s="652">
        <v>4765</v>
      </c>
      <c r="B3637" s="653" t="s">
        <v>4071</v>
      </c>
      <c r="C3637" s="652" t="s">
        <v>11600</v>
      </c>
      <c r="D3637" s="654" t="s">
        <v>14554</v>
      </c>
    </row>
    <row r="3638" spans="1:4">
      <c r="A3638" s="1169">
        <v>4767</v>
      </c>
      <c r="B3638" s="1170" t="s">
        <v>4072</v>
      </c>
      <c r="C3638" s="1169" t="s">
        <v>11600</v>
      </c>
      <c r="D3638" s="651" t="s">
        <v>14556</v>
      </c>
    </row>
    <row r="3639" spans="1:4">
      <c r="A3639" s="652">
        <v>4766</v>
      </c>
      <c r="B3639" s="653" t="s">
        <v>4072</v>
      </c>
      <c r="C3639" s="652" t="s">
        <v>11601</v>
      </c>
      <c r="D3639" s="654" t="s">
        <v>14555</v>
      </c>
    </row>
    <row r="3640" spans="1:4">
      <c r="A3640" s="1169">
        <v>10963</v>
      </c>
      <c r="B3640" s="1170" t="s">
        <v>6892</v>
      </c>
      <c r="C3640" s="1169" t="s">
        <v>11600</v>
      </c>
      <c r="D3640" s="651" t="s">
        <v>14557</v>
      </c>
    </row>
    <row r="3641" spans="1:4">
      <c r="A3641" s="652">
        <v>10962</v>
      </c>
      <c r="B3641" s="653" t="s">
        <v>4073</v>
      </c>
      <c r="C3641" s="652" t="s">
        <v>11601</v>
      </c>
      <c r="D3641" s="654" t="s">
        <v>12499</v>
      </c>
    </row>
    <row r="3642" spans="1:4">
      <c r="A3642" s="1169">
        <v>34742</v>
      </c>
      <c r="B3642" s="1170" t="s">
        <v>4074</v>
      </c>
      <c r="C3642" s="1169" t="s">
        <v>11601</v>
      </c>
      <c r="D3642" s="651" t="s">
        <v>14558</v>
      </c>
    </row>
    <row r="3643" spans="1:4">
      <c r="A3643" s="652">
        <v>4773</v>
      </c>
      <c r="B3643" s="653" t="s">
        <v>4075</v>
      </c>
      <c r="C3643" s="652" t="s">
        <v>11600</v>
      </c>
      <c r="D3643" s="654" t="s">
        <v>14559</v>
      </c>
    </row>
    <row r="3644" spans="1:4">
      <c r="A3644" s="1169">
        <v>34740</v>
      </c>
      <c r="B3644" s="1170" t="s">
        <v>4076</v>
      </c>
      <c r="C3644" s="1169" t="s">
        <v>11601</v>
      </c>
      <c r="D3644" s="651" t="s">
        <v>14558</v>
      </c>
    </row>
    <row r="3645" spans="1:4">
      <c r="A3645" s="652">
        <v>4774</v>
      </c>
      <c r="B3645" s="653" t="s">
        <v>4077</v>
      </c>
      <c r="C3645" s="652" t="s">
        <v>11601</v>
      </c>
      <c r="D3645" s="654" t="s">
        <v>14555</v>
      </c>
    </row>
    <row r="3646" spans="1:4">
      <c r="A3646" s="1169">
        <v>4776</v>
      </c>
      <c r="B3646" s="1170" t="s">
        <v>4077</v>
      </c>
      <c r="C3646" s="1169" t="s">
        <v>11600</v>
      </c>
      <c r="D3646" s="651" t="s">
        <v>14560</v>
      </c>
    </row>
    <row r="3647" spans="1:4">
      <c r="A3647" s="652">
        <v>40313</v>
      </c>
      <c r="B3647" s="653" t="s">
        <v>4078</v>
      </c>
      <c r="C3647" s="652" t="s">
        <v>11601</v>
      </c>
      <c r="D3647" s="654" t="s">
        <v>14558</v>
      </c>
    </row>
    <row r="3648" spans="1:4">
      <c r="A3648" s="1169">
        <v>13340</v>
      </c>
      <c r="B3648" s="1170" t="s">
        <v>4890</v>
      </c>
      <c r="C3648" s="1169" t="s">
        <v>11600</v>
      </c>
      <c r="D3648" s="651" t="s">
        <v>14176</v>
      </c>
    </row>
    <row r="3649" spans="1:4">
      <c r="A3649" s="652">
        <v>10965</v>
      </c>
      <c r="B3649" s="653" t="s">
        <v>4079</v>
      </c>
      <c r="C3649" s="652" t="s">
        <v>11600</v>
      </c>
      <c r="D3649" s="654" t="s">
        <v>13424</v>
      </c>
    </row>
    <row r="3650" spans="1:4">
      <c r="A3650" s="1169">
        <v>10966</v>
      </c>
      <c r="B3650" s="1170" t="s">
        <v>4080</v>
      </c>
      <c r="C3650" s="1169" t="s">
        <v>11601</v>
      </c>
      <c r="D3650" s="651" t="s">
        <v>12657</v>
      </c>
    </row>
    <row r="3651" spans="1:4">
      <c r="A3651" s="652">
        <v>40537</v>
      </c>
      <c r="B3651" s="653" t="s">
        <v>5487</v>
      </c>
      <c r="C3651" s="652" t="s">
        <v>11601</v>
      </c>
      <c r="D3651" s="654" t="s">
        <v>14091</v>
      </c>
    </row>
    <row r="3652" spans="1:4">
      <c r="A3652" s="1169">
        <v>40536</v>
      </c>
      <c r="B3652" s="1170" t="s">
        <v>5488</v>
      </c>
      <c r="C3652" s="1169" t="s">
        <v>11601</v>
      </c>
      <c r="D3652" s="651" t="s">
        <v>14091</v>
      </c>
    </row>
    <row r="3653" spans="1:4">
      <c r="A3653" s="652">
        <v>40535</v>
      </c>
      <c r="B3653" s="653" t="s">
        <v>5489</v>
      </c>
      <c r="C3653" s="652" t="s">
        <v>11601</v>
      </c>
      <c r="D3653" s="654" t="s">
        <v>14091</v>
      </c>
    </row>
    <row r="3654" spans="1:4" ht="30">
      <c r="A3654" s="1169">
        <v>39427</v>
      </c>
      <c r="B3654" s="1170" t="s">
        <v>6612</v>
      </c>
      <c r="C3654" s="1169" t="s">
        <v>11600</v>
      </c>
      <c r="D3654" s="651" t="s">
        <v>14561</v>
      </c>
    </row>
    <row r="3655" spans="1:4">
      <c r="A3655" s="652">
        <v>39424</v>
      </c>
      <c r="B3655" s="653" t="s">
        <v>6613</v>
      </c>
      <c r="C3655" s="652" t="s">
        <v>11600</v>
      </c>
      <c r="D3655" s="654" t="s">
        <v>14284</v>
      </c>
    </row>
    <row r="3656" spans="1:4">
      <c r="A3656" s="1169">
        <v>39425</v>
      </c>
      <c r="B3656" s="1170" t="s">
        <v>6614</v>
      </c>
      <c r="C3656" s="1169" t="s">
        <v>11600</v>
      </c>
      <c r="D3656" s="651" t="s">
        <v>13142</v>
      </c>
    </row>
    <row r="3657" spans="1:4">
      <c r="A3657" s="652">
        <v>40664</v>
      </c>
      <c r="B3657" s="653" t="s">
        <v>5490</v>
      </c>
      <c r="C3657" s="652" t="s">
        <v>11601</v>
      </c>
      <c r="D3657" s="654" t="s">
        <v>12495</v>
      </c>
    </row>
    <row r="3658" spans="1:4">
      <c r="A3658" s="1169">
        <v>34360</v>
      </c>
      <c r="B3658" s="1170" t="s">
        <v>1500</v>
      </c>
      <c r="C3658" s="1169" t="s">
        <v>11601</v>
      </c>
      <c r="D3658" s="651" t="s">
        <v>14462</v>
      </c>
    </row>
    <row r="3659" spans="1:4">
      <c r="A3659" s="652">
        <v>20259</v>
      </c>
      <c r="B3659" s="653" t="s">
        <v>1501</v>
      </c>
      <c r="C3659" s="652" t="s">
        <v>11600</v>
      </c>
      <c r="D3659" s="654" t="s">
        <v>12954</v>
      </c>
    </row>
    <row r="3660" spans="1:4" ht="30">
      <c r="A3660" s="1169">
        <v>14077</v>
      </c>
      <c r="B3660" s="1170" t="s">
        <v>4081</v>
      </c>
      <c r="C3660" s="1169" t="s">
        <v>11600</v>
      </c>
      <c r="D3660" s="651" t="s">
        <v>14563</v>
      </c>
    </row>
    <row r="3661" spans="1:4" ht="30">
      <c r="A3661" s="652">
        <v>3678</v>
      </c>
      <c r="B3661" s="653" t="s">
        <v>4082</v>
      </c>
      <c r="C3661" s="652" t="s">
        <v>11600</v>
      </c>
      <c r="D3661" s="654" t="s">
        <v>14564</v>
      </c>
    </row>
    <row r="3662" spans="1:4">
      <c r="A3662" s="1169">
        <v>39418</v>
      </c>
      <c r="B3662" s="1170" t="s">
        <v>6615</v>
      </c>
      <c r="C3662" s="1169" t="s">
        <v>11600</v>
      </c>
      <c r="D3662" s="651" t="s">
        <v>14565</v>
      </c>
    </row>
    <row r="3663" spans="1:4">
      <c r="A3663" s="652">
        <v>39419</v>
      </c>
      <c r="B3663" s="653" t="s">
        <v>6616</v>
      </c>
      <c r="C3663" s="652" t="s">
        <v>11600</v>
      </c>
      <c r="D3663" s="654" t="s">
        <v>14091</v>
      </c>
    </row>
    <row r="3664" spans="1:4">
      <c r="A3664" s="1169">
        <v>39420</v>
      </c>
      <c r="B3664" s="1170" t="s">
        <v>6617</v>
      </c>
      <c r="C3664" s="1169" t="s">
        <v>11600</v>
      </c>
      <c r="D3664" s="651" t="s">
        <v>14002</v>
      </c>
    </row>
    <row r="3665" spans="1:4">
      <c r="A3665" s="652">
        <v>39571</v>
      </c>
      <c r="B3665" s="653" t="s">
        <v>6618</v>
      </c>
      <c r="C3665" s="652" t="s">
        <v>11600</v>
      </c>
      <c r="D3665" s="654" t="s">
        <v>13415</v>
      </c>
    </row>
    <row r="3666" spans="1:4">
      <c r="A3666" s="1169">
        <v>39421</v>
      </c>
      <c r="B3666" s="1170" t="s">
        <v>6619</v>
      </c>
      <c r="C3666" s="1169" t="s">
        <v>11600</v>
      </c>
      <c r="D3666" s="651" t="s">
        <v>12532</v>
      </c>
    </row>
    <row r="3667" spans="1:4">
      <c r="A3667" s="652">
        <v>39422</v>
      </c>
      <c r="B3667" s="653" t="s">
        <v>6620</v>
      </c>
      <c r="C3667" s="652" t="s">
        <v>11600</v>
      </c>
      <c r="D3667" s="654" t="s">
        <v>13478</v>
      </c>
    </row>
    <row r="3668" spans="1:4">
      <c r="A3668" s="1169">
        <v>39423</v>
      </c>
      <c r="B3668" s="1170" t="s">
        <v>6621</v>
      </c>
      <c r="C3668" s="1169" t="s">
        <v>11600</v>
      </c>
      <c r="D3668" s="651" t="s">
        <v>12982</v>
      </c>
    </row>
    <row r="3669" spans="1:4" ht="30">
      <c r="A3669" s="652">
        <v>39426</v>
      </c>
      <c r="B3669" s="653" t="s">
        <v>6893</v>
      </c>
      <c r="C3669" s="652" t="s">
        <v>11600</v>
      </c>
      <c r="D3669" s="654" t="s">
        <v>14566</v>
      </c>
    </row>
    <row r="3670" spans="1:4" ht="30">
      <c r="A3670" s="1169">
        <v>39429</v>
      </c>
      <c r="B3670" s="1170" t="s">
        <v>6622</v>
      </c>
      <c r="C3670" s="1169" t="s">
        <v>11600</v>
      </c>
      <c r="D3670" s="651" t="s">
        <v>12975</v>
      </c>
    </row>
    <row r="3671" spans="1:4" ht="30">
      <c r="A3671" s="652">
        <v>39428</v>
      </c>
      <c r="B3671" s="653" t="s">
        <v>6623</v>
      </c>
      <c r="C3671" s="652" t="s">
        <v>11600</v>
      </c>
      <c r="D3671" s="654" t="s">
        <v>14567</v>
      </c>
    </row>
    <row r="3672" spans="1:4">
      <c r="A3672" s="1169">
        <v>39572</v>
      </c>
      <c r="B3672" s="1170" t="s">
        <v>6624</v>
      </c>
      <c r="C3672" s="1169" t="s">
        <v>11600</v>
      </c>
      <c r="D3672" s="651" t="s">
        <v>13604</v>
      </c>
    </row>
    <row r="3673" spans="1:4">
      <c r="A3673" s="652">
        <v>39570</v>
      </c>
      <c r="B3673" s="653" t="s">
        <v>6625</v>
      </c>
      <c r="C3673" s="652" t="s">
        <v>11600</v>
      </c>
      <c r="D3673" s="654" t="s">
        <v>12546</v>
      </c>
    </row>
    <row r="3674" spans="1:4">
      <c r="A3674" s="1169">
        <v>39569</v>
      </c>
      <c r="B3674" s="1170" t="s">
        <v>6626</v>
      </c>
      <c r="C3674" s="1169" t="s">
        <v>11600</v>
      </c>
      <c r="D3674" s="651" t="s">
        <v>13172</v>
      </c>
    </row>
    <row r="3675" spans="1:4">
      <c r="A3675" s="652">
        <v>11552</v>
      </c>
      <c r="B3675" s="653" t="s">
        <v>5491</v>
      </c>
      <c r="C3675" s="652" t="s">
        <v>11600</v>
      </c>
      <c r="D3675" s="654" t="s">
        <v>14202</v>
      </c>
    </row>
    <row r="3676" spans="1:4">
      <c r="A3676" s="1169">
        <v>40598</v>
      </c>
      <c r="B3676" s="1170" t="s">
        <v>5492</v>
      </c>
      <c r="C3676" s="1169" t="s">
        <v>11601</v>
      </c>
      <c r="D3676" s="651" t="s">
        <v>14091</v>
      </c>
    </row>
    <row r="3677" spans="1:4">
      <c r="A3677" s="652">
        <v>39029</v>
      </c>
      <c r="B3677" s="653" t="s">
        <v>6627</v>
      </c>
      <c r="C3677" s="652" t="s">
        <v>11600</v>
      </c>
      <c r="D3677" s="654" t="s">
        <v>13681</v>
      </c>
    </row>
    <row r="3678" spans="1:4">
      <c r="A3678" s="1169">
        <v>39028</v>
      </c>
      <c r="B3678" s="1170" t="s">
        <v>6628</v>
      </c>
      <c r="C3678" s="1169" t="s">
        <v>11600</v>
      </c>
      <c r="D3678" s="651" t="s">
        <v>14336</v>
      </c>
    </row>
    <row r="3679" spans="1:4">
      <c r="A3679" s="652">
        <v>39328</v>
      </c>
      <c r="B3679" s="653" t="s">
        <v>6629</v>
      </c>
      <c r="C3679" s="652" t="s">
        <v>11600</v>
      </c>
      <c r="D3679" s="654" t="s">
        <v>12861</v>
      </c>
    </row>
    <row r="3680" spans="1:4" ht="30">
      <c r="A3680" s="1169">
        <v>38541</v>
      </c>
      <c r="B3680" s="1170" t="s">
        <v>4083</v>
      </c>
      <c r="C3680" s="1169" t="s">
        <v>11596</v>
      </c>
      <c r="D3680" s="651" t="s">
        <v>17289</v>
      </c>
    </row>
    <row r="3681" spans="1:4" ht="30">
      <c r="A3681" s="652">
        <v>38542</v>
      </c>
      <c r="B3681" s="653" t="s">
        <v>4084</v>
      </c>
      <c r="C3681" s="652" t="s">
        <v>11596</v>
      </c>
      <c r="D3681" s="654" t="s">
        <v>17290</v>
      </c>
    </row>
    <row r="3682" spans="1:4" ht="30">
      <c r="A3682" s="1169">
        <v>38543</v>
      </c>
      <c r="B3682" s="1170" t="s">
        <v>5807</v>
      </c>
      <c r="C3682" s="1169" t="s">
        <v>11596</v>
      </c>
      <c r="D3682" s="651" t="s">
        <v>17291</v>
      </c>
    </row>
    <row r="3683" spans="1:4" ht="30">
      <c r="A3683" s="652">
        <v>40406</v>
      </c>
      <c r="B3683" s="653" t="s">
        <v>5808</v>
      </c>
      <c r="C3683" s="652" t="s">
        <v>11596</v>
      </c>
      <c r="D3683" s="654" t="s">
        <v>14569</v>
      </c>
    </row>
    <row r="3684" spans="1:4">
      <c r="A3684" s="1169">
        <v>40789</v>
      </c>
      <c r="B3684" s="1170" t="s">
        <v>4085</v>
      </c>
      <c r="C3684" s="1169" t="s">
        <v>11596</v>
      </c>
      <c r="D3684" s="651" t="s">
        <v>14570</v>
      </c>
    </row>
    <row r="3685" spans="1:4" ht="30">
      <c r="A3685" s="652">
        <v>40791</v>
      </c>
      <c r="B3685" s="653" t="s">
        <v>6630</v>
      </c>
      <c r="C3685" s="652" t="s">
        <v>11596</v>
      </c>
      <c r="D3685" s="654" t="s">
        <v>14571</v>
      </c>
    </row>
    <row r="3686" spans="1:4">
      <c r="A3686" s="1169">
        <v>11651</v>
      </c>
      <c r="B3686" s="1170" t="s">
        <v>4086</v>
      </c>
      <c r="C3686" s="1169" t="s">
        <v>11596</v>
      </c>
      <c r="D3686" s="651" t="s">
        <v>14572</v>
      </c>
    </row>
    <row r="3687" spans="1:4">
      <c r="A3687" s="652">
        <v>42002</v>
      </c>
      <c r="B3687" s="653" t="s">
        <v>11783</v>
      </c>
      <c r="C3687" s="652" t="s">
        <v>11596</v>
      </c>
      <c r="D3687" s="654" t="s">
        <v>17292</v>
      </c>
    </row>
    <row r="3688" spans="1:4">
      <c r="A3688" s="1169">
        <v>40435</v>
      </c>
      <c r="B3688" s="1170" t="s">
        <v>5493</v>
      </c>
      <c r="C3688" s="1169" t="s">
        <v>11596</v>
      </c>
      <c r="D3688" s="651" t="s">
        <v>17293</v>
      </c>
    </row>
    <row r="3689" spans="1:4">
      <c r="A3689" s="652">
        <v>39012</v>
      </c>
      <c r="B3689" s="653" t="s">
        <v>4087</v>
      </c>
      <c r="C3689" s="652" t="s">
        <v>11596</v>
      </c>
      <c r="D3689" s="654" t="s">
        <v>17294</v>
      </c>
    </row>
    <row r="3690" spans="1:4">
      <c r="A3690" s="1169">
        <v>5327</v>
      </c>
      <c r="B3690" s="1170" t="s">
        <v>1502</v>
      </c>
      <c r="C3690" s="1169" t="s">
        <v>11601</v>
      </c>
      <c r="D3690" s="651" t="s">
        <v>14573</v>
      </c>
    </row>
    <row r="3691" spans="1:4">
      <c r="A3691" s="652">
        <v>35274</v>
      </c>
      <c r="B3691" s="653" t="s">
        <v>4891</v>
      </c>
      <c r="C3691" s="652" t="s">
        <v>11600</v>
      </c>
      <c r="D3691" s="654" t="s">
        <v>16063</v>
      </c>
    </row>
    <row r="3692" spans="1:4">
      <c r="A3692" s="1169">
        <v>35275</v>
      </c>
      <c r="B3692" s="1170" t="s">
        <v>4892</v>
      </c>
      <c r="C3692" s="1169" t="s">
        <v>11600</v>
      </c>
      <c r="D3692" s="651" t="s">
        <v>14462</v>
      </c>
    </row>
    <row r="3693" spans="1:4">
      <c r="A3693" s="652">
        <v>35276</v>
      </c>
      <c r="B3693" s="653" t="s">
        <v>4893</v>
      </c>
      <c r="C3693" s="652" t="s">
        <v>11600</v>
      </c>
      <c r="D3693" s="654" t="s">
        <v>17295</v>
      </c>
    </row>
    <row r="3694" spans="1:4">
      <c r="A3694" s="1169">
        <v>38386</v>
      </c>
      <c r="B3694" s="1170" t="s">
        <v>6043</v>
      </c>
      <c r="C3694" s="1169" t="s">
        <v>11596</v>
      </c>
      <c r="D3694" s="651" t="s">
        <v>14575</v>
      </c>
    </row>
    <row r="3695" spans="1:4">
      <c r="A3695" s="652">
        <v>11091</v>
      </c>
      <c r="B3695" s="653" t="s">
        <v>6631</v>
      </c>
      <c r="C3695" s="652" t="s">
        <v>11596</v>
      </c>
      <c r="D3695" s="654" t="s">
        <v>12488</v>
      </c>
    </row>
    <row r="3696" spans="1:4">
      <c r="A3696" s="1169">
        <v>37586</v>
      </c>
      <c r="B3696" s="1170" t="s">
        <v>4088</v>
      </c>
      <c r="C3696" s="1169" t="s">
        <v>11725</v>
      </c>
      <c r="D3696" s="651" t="s">
        <v>17296</v>
      </c>
    </row>
    <row r="3697" spans="1:4">
      <c r="A3697" s="652">
        <v>37395</v>
      </c>
      <c r="B3697" s="653" t="s">
        <v>1503</v>
      </c>
      <c r="C3697" s="652" t="s">
        <v>11725</v>
      </c>
      <c r="D3697" s="654" t="s">
        <v>16265</v>
      </c>
    </row>
    <row r="3698" spans="1:4">
      <c r="A3698" s="1169">
        <v>14147</v>
      </c>
      <c r="B3698" s="1170" t="s">
        <v>4089</v>
      </c>
      <c r="C3698" s="1169" t="s">
        <v>11725</v>
      </c>
      <c r="D3698" s="651" t="s">
        <v>17297</v>
      </c>
    </row>
    <row r="3699" spans="1:4">
      <c r="A3699" s="652">
        <v>37396</v>
      </c>
      <c r="B3699" s="653" t="s">
        <v>1504</v>
      </c>
      <c r="C3699" s="652" t="s">
        <v>11725</v>
      </c>
      <c r="D3699" s="654" t="s">
        <v>14998</v>
      </c>
    </row>
    <row r="3700" spans="1:4">
      <c r="A3700" s="1169">
        <v>37397</v>
      </c>
      <c r="B3700" s="1170" t="s">
        <v>1505</v>
      </c>
      <c r="C3700" s="1169" t="s">
        <v>11725</v>
      </c>
      <c r="D3700" s="651" t="s">
        <v>12889</v>
      </c>
    </row>
    <row r="3701" spans="1:4">
      <c r="A3701" s="652">
        <v>11559</v>
      </c>
      <c r="B3701" s="653" t="s">
        <v>5494</v>
      </c>
      <c r="C3701" s="652" t="s">
        <v>11596</v>
      </c>
      <c r="D3701" s="654" t="s">
        <v>14565</v>
      </c>
    </row>
    <row r="3702" spans="1:4">
      <c r="A3702" s="1169">
        <v>444</v>
      </c>
      <c r="B3702" s="1170" t="s">
        <v>1506</v>
      </c>
      <c r="C3702" s="1169" t="s">
        <v>11596</v>
      </c>
      <c r="D3702" s="651" t="s">
        <v>13558</v>
      </c>
    </row>
    <row r="3703" spans="1:4">
      <c r="A3703" s="652">
        <v>445</v>
      </c>
      <c r="B3703" s="653" t="s">
        <v>1507</v>
      </c>
      <c r="C3703" s="652" t="s">
        <v>11596</v>
      </c>
      <c r="D3703" s="654" t="s">
        <v>14576</v>
      </c>
    </row>
    <row r="3704" spans="1:4">
      <c r="A3704" s="1169">
        <v>4783</v>
      </c>
      <c r="B3704" s="1170" t="s">
        <v>1508</v>
      </c>
      <c r="C3704" s="1169" t="s">
        <v>11595</v>
      </c>
      <c r="D3704" s="651" t="s">
        <v>12472</v>
      </c>
    </row>
    <row r="3705" spans="1:4">
      <c r="A3705" s="652">
        <v>41079</v>
      </c>
      <c r="B3705" s="653" t="s">
        <v>5241</v>
      </c>
      <c r="C3705" s="652" t="s">
        <v>11605</v>
      </c>
      <c r="D3705" s="654" t="s">
        <v>12642</v>
      </c>
    </row>
    <row r="3706" spans="1:4">
      <c r="A3706" s="1169">
        <v>12874</v>
      </c>
      <c r="B3706" s="1170" t="s">
        <v>1509</v>
      </c>
      <c r="C3706" s="1169" t="s">
        <v>11595</v>
      </c>
      <c r="D3706" s="651" t="s">
        <v>14577</v>
      </c>
    </row>
    <row r="3707" spans="1:4">
      <c r="A3707" s="652">
        <v>41082</v>
      </c>
      <c r="B3707" s="653" t="s">
        <v>5242</v>
      </c>
      <c r="C3707" s="652" t="s">
        <v>11605</v>
      </c>
      <c r="D3707" s="654" t="s">
        <v>14578</v>
      </c>
    </row>
    <row r="3708" spans="1:4">
      <c r="A3708" s="1169">
        <v>4785</v>
      </c>
      <c r="B3708" s="1170" t="s">
        <v>1510</v>
      </c>
      <c r="C3708" s="1169" t="s">
        <v>11595</v>
      </c>
      <c r="D3708" s="651" t="s">
        <v>14579</v>
      </c>
    </row>
    <row r="3709" spans="1:4">
      <c r="A3709" s="652">
        <v>41081</v>
      </c>
      <c r="B3709" s="653" t="s">
        <v>5243</v>
      </c>
      <c r="C3709" s="652" t="s">
        <v>11605</v>
      </c>
      <c r="D3709" s="654" t="s">
        <v>14580</v>
      </c>
    </row>
    <row r="3710" spans="1:4">
      <c r="A3710" s="1169">
        <v>4801</v>
      </c>
      <c r="B3710" s="1170" t="s">
        <v>4894</v>
      </c>
      <c r="C3710" s="1169" t="s">
        <v>11599</v>
      </c>
      <c r="D3710" s="651" t="s">
        <v>14581</v>
      </c>
    </row>
    <row r="3711" spans="1:4">
      <c r="A3711" s="652">
        <v>4794</v>
      </c>
      <c r="B3711" s="653" t="s">
        <v>4895</v>
      </c>
      <c r="C3711" s="652" t="s">
        <v>11599</v>
      </c>
      <c r="D3711" s="654" t="s">
        <v>14582</v>
      </c>
    </row>
    <row r="3712" spans="1:4">
      <c r="A3712" s="1169">
        <v>4796</v>
      </c>
      <c r="B3712" s="1170" t="s">
        <v>6632</v>
      </c>
      <c r="C3712" s="1169" t="s">
        <v>11599</v>
      </c>
      <c r="D3712" s="651" t="s">
        <v>14583</v>
      </c>
    </row>
    <row r="3713" spans="1:4">
      <c r="A3713" s="652">
        <v>4800</v>
      </c>
      <c r="B3713" s="653" t="s">
        <v>4896</v>
      </c>
      <c r="C3713" s="652" t="s">
        <v>11599</v>
      </c>
      <c r="D3713" s="654" t="s">
        <v>13130</v>
      </c>
    </row>
    <row r="3714" spans="1:4">
      <c r="A3714" s="1169">
        <v>4795</v>
      </c>
      <c r="B3714" s="1170" t="s">
        <v>4897</v>
      </c>
      <c r="C3714" s="1169" t="s">
        <v>11599</v>
      </c>
      <c r="D3714" s="651" t="s">
        <v>14584</v>
      </c>
    </row>
    <row r="3715" spans="1:4" ht="30">
      <c r="A3715" s="652">
        <v>39694</v>
      </c>
      <c r="B3715" s="653" t="s">
        <v>5809</v>
      </c>
      <c r="C3715" s="652" t="s">
        <v>11599</v>
      </c>
      <c r="D3715" s="654" t="s">
        <v>17298</v>
      </c>
    </row>
    <row r="3716" spans="1:4">
      <c r="A3716" s="1169">
        <v>1292</v>
      </c>
      <c r="B3716" s="1170" t="s">
        <v>4090</v>
      </c>
      <c r="C3716" s="1169" t="s">
        <v>11599</v>
      </c>
      <c r="D3716" s="651" t="s">
        <v>17299</v>
      </c>
    </row>
    <row r="3717" spans="1:4">
      <c r="A3717" s="652">
        <v>1287</v>
      </c>
      <c r="B3717" s="653" t="s">
        <v>4091</v>
      </c>
      <c r="C3717" s="652" t="s">
        <v>11599</v>
      </c>
      <c r="D3717" s="654" t="s">
        <v>15076</v>
      </c>
    </row>
    <row r="3718" spans="1:4" ht="30">
      <c r="A3718" s="1169">
        <v>1297</v>
      </c>
      <c r="B3718" s="1170" t="s">
        <v>4092</v>
      </c>
      <c r="C3718" s="1169" t="s">
        <v>11599</v>
      </c>
      <c r="D3718" s="651" t="s">
        <v>16154</v>
      </c>
    </row>
    <row r="3719" spans="1:4" ht="30">
      <c r="A3719" s="652">
        <v>4786</v>
      </c>
      <c r="B3719" s="653" t="s">
        <v>5810</v>
      </c>
      <c r="C3719" s="652" t="s">
        <v>11599</v>
      </c>
      <c r="D3719" s="654" t="s">
        <v>16977</v>
      </c>
    </row>
    <row r="3720" spans="1:4" ht="30">
      <c r="A3720" s="1169">
        <v>10840</v>
      </c>
      <c r="B3720" s="1170" t="s">
        <v>6894</v>
      </c>
      <c r="C3720" s="1169" t="s">
        <v>11599</v>
      </c>
      <c r="D3720" s="651" t="s">
        <v>17300</v>
      </c>
    </row>
    <row r="3721" spans="1:4" ht="30">
      <c r="A3721" s="652">
        <v>10841</v>
      </c>
      <c r="B3721" s="653" t="s">
        <v>6895</v>
      </c>
      <c r="C3721" s="652" t="s">
        <v>11599</v>
      </c>
      <c r="D3721" s="654" t="s">
        <v>17301</v>
      </c>
    </row>
    <row r="3722" spans="1:4" ht="30">
      <c r="A3722" s="1169">
        <v>25980</v>
      </c>
      <c r="B3722" s="1170" t="s">
        <v>6896</v>
      </c>
      <c r="C3722" s="1169" t="s">
        <v>11599</v>
      </c>
      <c r="D3722" s="651" t="s">
        <v>17302</v>
      </c>
    </row>
    <row r="3723" spans="1:4" ht="30">
      <c r="A3723" s="652">
        <v>10842</v>
      </c>
      <c r="B3723" s="653" t="s">
        <v>6897</v>
      </c>
      <c r="C3723" s="652" t="s">
        <v>11599</v>
      </c>
      <c r="D3723" s="654" t="s">
        <v>17303</v>
      </c>
    </row>
    <row r="3724" spans="1:4">
      <c r="A3724" s="1169">
        <v>21108</v>
      </c>
      <c r="B3724" s="1170" t="s">
        <v>1511</v>
      </c>
      <c r="C3724" s="1169" t="s">
        <v>11599</v>
      </c>
      <c r="D3724" s="651" t="s">
        <v>16018</v>
      </c>
    </row>
    <row r="3725" spans="1:4">
      <c r="A3725" s="652">
        <v>38180</v>
      </c>
      <c r="B3725" s="653" t="s">
        <v>4898</v>
      </c>
      <c r="C3725" s="652" t="s">
        <v>11599</v>
      </c>
      <c r="D3725" s="654" t="s">
        <v>14587</v>
      </c>
    </row>
    <row r="3726" spans="1:4">
      <c r="A3726" s="1169">
        <v>40648</v>
      </c>
      <c r="B3726" s="1170" t="s">
        <v>6898</v>
      </c>
      <c r="C3726" s="1169" t="s">
        <v>11599</v>
      </c>
      <c r="D3726" s="651" t="s">
        <v>17304</v>
      </c>
    </row>
    <row r="3727" spans="1:4">
      <c r="A3727" s="652">
        <v>40649</v>
      </c>
      <c r="B3727" s="653" t="s">
        <v>6899</v>
      </c>
      <c r="C3727" s="652" t="s">
        <v>11599</v>
      </c>
      <c r="D3727" s="654" t="s">
        <v>17305</v>
      </c>
    </row>
    <row r="3728" spans="1:4">
      <c r="A3728" s="1169">
        <v>40650</v>
      </c>
      <c r="B3728" s="1170" t="s">
        <v>6900</v>
      </c>
      <c r="C3728" s="1169" t="s">
        <v>11599</v>
      </c>
      <c r="D3728" s="651" t="s">
        <v>17306</v>
      </c>
    </row>
    <row r="3729" spans="1:4">
      <c r="A3729" s="652">
        <v>40651</v>
      </c>
      <c r="B3729" s="653" t="s">
        <v>6901</v>
      </c>
      <c r="C3729" s="652" t="s">
        <v>11599</v>
      </c>
      <c r="D3729" s="654" t="s">
        <v>17307</v>
      </c>
    </row>
    <row r="3730" spans="1:4">
      <c r="A3730" s="1169">
        <v>40652</v>
      </c>
      <c r="B3730" s="1170" t="s">
        <v>6902</v>
      </c>
      <c r="C3730" s="1169" t="s">
        <v>11599</v>
      </c>
      <c r="D3730" s="651" t="s">
        <v>17308</v>
      </c>
    </row>
    <row r="3731" spans="1:4" ht="30">
      <c r="A3731" s="652">
        <v>40647</v>
      </c>
      <c r="B3731" s="653" t="s">
        <v>11784</v>
      </c>
      <c r="C3731" s="652" t="s">
        <v>11599</v>
      </c>
      <c r="D3731" s="654" t="s">
        <v>17309</v>
      </c>
    </row>
    <row r="3732" spans="1:4">
      <c r="A3732" s="1169">
        <v>40653</v>
      </c>
      <c r="B3732" s="1170" t="s">
        <v>6903</v>
      </c>
      <c r="C3732" s="1169" t="s">
        <v>11599</v>
      </c>
      <c r="D3732" s="651" t="s">
        <v>17310</v>
      </c>
    </row>
    <row r="3733" spans="1:4">
      <c r="A3733" s="652">
        <v>36178</v>
      </c>
      <c r="B3733" s="653" t="s">
        <v>7007</v>
      </c>
      <c r="C3733" s="652" t="s">
        <v>11596</v>
      </c>
      <c r="D3733" s="654" t="s">
        <v>13384</v>
      </c>
    </row>
    <row r="3734" spans="1:4">
      <c r="A3734" s="1169">
        <v>38195</v>
      </c>
      <c r="B3734" s="1170" t="s">
        <v>1512</v>
      </c>
      <c r="C3734" s="1169" t="s">
        <v>11599</v>
      </c>
      <c r="D3734" s="651" t="s">
        <v>17311</v>
      </c>
    </row>
    <row r="3735" spans="1:4">
      <c r="A3735" s="652">
        <v>38181</v>
      </c>
      <c r="B3735" s="653" t="s">
        <v>6633</v>
      </c>
      <c r="C3735" s="652" t="s">
        <v>11599</v>
      </c>
      <c r="D3735" s="654" t="s">
        <v>14588</v>
      </c>
    </row>
    <row r="3736" spans="1:4">
      <c r="A3736" s="1169">
        <v>38182</v>
      </c>
      <c r="B3736" s="1170" t="s">
        <v>6634</v>
      </c>
      <c r="C3736" s="1169" t="s">
        <v>11599</v>
      </c>
      <c r="D3736" s="651" t="s">
        <v>14589</v>
      </c>
    </row>
    <row r="3737" spans="1:4">
      <c r="A3737" s="652">
        <v>38186</v>
      </c>
      <c r="B3737" s="653" t="s">
        <v>6635</v>
      </c>
      <c r="C3737" s="652" t="s">
        <v>11599</v>
      </c>
      <c r="D3737" s="654" t="s">
        <v>14590</v>
      </c>
    </row>
    <row r="3738" spans="1:4">
      <c r="A3738" s="1169">
        <v>38185</v>
      </c>
      <c r="B3738" s="1170" t="s">
        <v>6636</v>
      </c>
      <c r="C3738" s="1169" t="s">
        <v>11599</v>
      </c>
      <c r="D3738" s="651" t="s">
        <v>14591</v>
      </c>
    </row>
    <row r="3739" spans="1:4">
      <c r="A3739" s="652">
        <v>40654</v>
      </c>
      <c r="B3739" s="653" t="s">
        <v>6904</v>
      </c>
      <c r="C3739" s="652" t="s">
        <v>11599</v>
      </c>
      <c r="D3739" s="654" t="s">
        <v>17312</v>
      </c>
    </row>
    <row r="3740" spans="1:4" ht="30">
      <c r="A3740" s="1169">
        <v>25981</v>
      </c>
      <c r="B3740" s="1170" t="s">
        <v>6905</v>
      </c>
      <c r="C3740" s="1169" t="s">
        <v>11599</v>
      </c>
      <c r="D3740" s="651" t="s">
        <v>17313</v>
      </c>
    </row>
    <row r="3741" spans="1:4">
      <c r="A3741" s="652">
        <v>4822</v>
      </c>
      <c r="B3741" s="653" t="s">
        <v>1513</v>
      </c>
      <c r="C3741" s="652" t="s">
        <v>11599</v>
      </c>
      <c r="D3741" s="654" t="s">
        <v>17314</v>
      </c>
    </row>
    <row r="3742" spans="1:4">
      <c r="A3742" s="1169">
        <v>4818</v>
      </c>
      <c r="B3742" s="1170" t="s">
        <v>1514</v>
      </c>
      <c r="C3742" s="1169" t="s">
        <v>11599</v>
      </c>
      <c r="D3742" s="651" t="s">
        <v>17315</v>
      </c>
    </row>
    <row r="3743" spans="1:4" ht="30">
      <c r="A3743" s="652">
        <v>39567</v>
      </c>
      <c r="B3743" s="653" t="s">
        <v>4093</v>
      </c>
      <c r="C3743" s="652" t="s">
        <v>11599</v>
      </c>
      <c r="D3743" s="654" t="s">
        <v>14592</v>
      </c>
    </row>
    <row r="3744" spans="1:4" ht="30">
      <c r="A3744" s="1169">
        <v>39566</v>
      </c>
      <c r="B3744" s="1170" t="s">
        <v>4094</v>
      </c>
      <c r="C3744" s="1169" t="s">
        <v>11599</v>
      </c>
      <c r="D3744" s="651" t="s">
        <v>12606</v>
      </c>
    </row>
    <row r="3745" spans="1:4">
      <c r="A3745" s="652">
        <v>11062</v>
      </c>
      <c r="B3745" s="653" t="s">
        <v>5811</v>
      </c>
      <c r="C3745" s="652" t="s">
        <v>11599</v>
      </c>
      <c r="D3745" s="654" t="s">
        <v>14593</v>
      </c>
    </row>
    <row r="3746" spans="1:4">
      <c r="A3746" s="1169">
        <v>11063</v>
      </c>
      <c r="B3746" s="1170" t="s">
        <v>5812</v>
      </c>
      <c r="C3746" s="1169" t="s">
        <v>11599</v>
      </c>
      <c r="D3746" s="651" t="s">
        <v>14594</v>
      </c>
    </row>
    <row r="3747" spans="1:4">
      <c r="A3747" s="652">
        <v>13521</v>
      </c>
      <c r="B3747" s="653" t="s">
        <v>4095</v>
      </c>
      <c r="C3747" s="652" t="s">
        <v>11596</v>
      </c>
      <c r="D3747" s="654" t="s">
        <v>17316</v>
      </c>
    </row>
    <row r="3748" spans="1:4" ht="30">
      <c r="A3748" s="1169">
        <v>10851</v>
      </c>
      <c r="B3748" s="1170" t="s">
        <v>4096</v>
      </c>
      <c r="C3748" s="1169" t="s">
        <v>11596</v>
      </c>
      <c r="D3748" s="651" t="s">
        <v>14595</v>
      </c>
    </row>
    <row r="3749" spans="1:4">
      <c r="A3749" s="652">
        <v>39515</v>
      </c>
      <c r="B3749" s="653" t="s">
        <v>11398</v>
      </c>
      <c r="C3749" s="652" t="s">
        <v>11596</v>
      </c>
      <c r="D3749" s="654" t="s">
        <v>13017</v>
      </c>
    </row>
    <row r="3750" spans="1:4" ht="30">
      <c r="A3750" s="1169">
        <v>39516</v>
      </c>
      <c r="B3750" s="1170" t="s">
        <v>11785</v>
      </c>
      <c r="C3750" s="1169" t="s">
        <v>11596</v>
      </c>
      <c r="D3750" s="651" t="s">
        <v>17317</v>
      </c>
    </row>
    <row r="3751" spans="1:4">
      <c r="A3751" s="652">
        <v>39514</v>
      </c>
      <c r="B3751" s="653" t="s">
        <v>11399</v>
      </c>
      <c r="C3751" s="652" t="s">
        <v>11596</v>
      </c>
      <c r="D3751" s="654" t="s">
        <v>14483</v>
      </c>
    </row>
    <row r="3752" spans="1:4">
      <c r="A3752" s="1169">
        <v>4812</v>
      </c>
      <c r="B3752" s="1170" t="s">
        <v>4097</v>
      </c>
      <c r="C3752" s="1169" t="s">
        <v>11599</v>
      </c>
      <c r="D3752" s="651" t="s">
        <v>14204</v>
      </c>
    </row>
    <row r="3753" spans="1:4">
      <c r="A3753" s="652">
        <v>10849</v>
      </c>
      <c r="B3753" s="653" t="s">
        <v>1515</v>
      </c>
      <c r="C3753" s="652" t="s">
        <v>11596</v>
      </c>
      <c r="D3753" s="654" t="s">
        <v>17318</v>
      </c>
    </row>
    <row r="3754" spans="1:4">
      <c r="A3754" s="1169">
        <v>10848</v>
      </c>
      <c r="B3754" s="1170" t="s">
        <v>5813</v>
      </c>
      <c r="C3754" s="1169" t="s">
        <v>11596</v>
      </c>
      <c r="D3754" s="651" t="s">
        <v>17319</v>
      </c>
    </row>
    <row r="3755" spans="1:4">
      <c r="A3755" s="652">
        <v>4813</v>
      </c>
      <c r="B3755" s="653" t="s">
        <v>5814</v>
      </c>
      <c r="C3755" s="652" t="s">
        <v>11599</v>
      </c>
      <c r="D3755" s="654" t="s">
        <v>14628</v>
      </c>
    </row>
    <row r="3756" spans="1:4" ht="30">
      <c r="A3756" s="1169">
        <v>37560</v>
      </c>
      <c r="B3756" s="1170" t="s">
        <v>7008</v>
      </c>
      <c r="C3756" s="1169" t="s">
        <v>11596</v>
      </c>
      <c r="D3756" s="651" t="s">
        <v>13866</v>
      </c>
    </row>
    <row r="3757" spans="1:4" ht="30">
      <c r="A3757" s="652">
        <v>37557</v>
      </c>
      <c r="B3757" s="653" t="s">
        <v>4098</v>
      </c>
      <c r="C3757" s="652" t="s">
        <v>11596</v>
      </c>
      <c r="D3757" s="654" t="s">
        <v>13643</v>
      </c>
    </row>
    <row r="3758" spans="1:4" ht="30">
      <c r="A3758" s="1169">
        <v>37556</v>
      </c>
      <c r="B3758" s="1170" t="s">
        <v>11786</v>
      </c>
      <c r="C3758" s="1169" t="s">
        <v>11596</v>
      </c>
      <c r="D3758" s="651" t="s">
        <v>15122</v>
      </c>
    </row>
    <row r="3759" spans="1:4" ht="30">
      <c r="A3759" s="652">
        <v>37559</v>
      </c>
      <c r="B3759" s="653" t="s">
        <v>4099</v>
      </c>
      <c r="C3759" s="652" t="s">
        <v>11596</v>
      </c>
      <c r="D3759" s="654" t="s">
        <v>13410</v>
      </c>
    </row>
    <row r="3760" spans="1:4" ht="30">
      <c r="A3760" s="1169">
        <v>37539</v>
      </c>
      <c r="B3760" s="1170" t="s">
        <v>4100</v>
      </c>
      <c r="C3760" s="1169" t="s">
        <v>11596</v>
      </c>
      <c r="D3760" s="651" t="s">
        <v>15577</v>
      </c>
    </row>
    <row r="3761" spans="1:4" ht="30">
      <c r="A3761" s="652">
        <v>37558</v>
      </c>
      <c r="B3761" s="653" t="s">
        <v>4101</v>
      </c>
      <c r="C3761" s="652" t="s">
        <v>11596</v>
      </c>
      <c r="D3761" s="654" t="s">
        <v>17320</v>
      </c>
    </row>
    <row r="3762" spans="1:4">
      <c r="A3762" s="1169">
        <v>34723</v>
      </c>
      <c r="B3762" s="1170" t="s">
        <v>4102</v>
      </c>
      <c r="C3762" s="1169" t="s">
        <v>11599</v>
      </c>
      <c r="D3762" s="651" t="s">
        <v>17321</v>
      </c>
    </row>
    <row r="3763" spans="1:4">
      <c r="A3763" s="652">
        <v>34721</v>
      </c>
      <c r="B3763" s="653" t="s">
        <v>11787</v>
      </c>
      <c r="C3763" s="652" t="s">
        <v>11599</v>
      </c>
      <c r="D3763" s="654" t="s">
        <v>13825</v>
      </c>
    </row>
    <row r="3764" spans="1:4">
      <c r="A3764" s="1169">
        <v>4309</v>
      </c>
      <c r="B3764" s="1170" t="s">
        <v>4103</v>
      </c>
      <c r="C3764" s="1169" t="s">
        <v>11596</v>
      </c>
      <c r="D3764" s="651" t="s">
        <v>12530</v>
      </c>
    </row>
    <row r="3765" spans="1:4">
      <c r="A3765" s="652">
        <v>4307</v>
      </c>
      <c r="B3765" s="653" t="s">
        <v>4104</v>
      </c>
      <c r="C3765" s="652" t="s">
        <v>11596</v>
      </c>
      <c r="D3765" s="654" t="s">
        <v>14600</v>
      </c>
    </row>
    <row r="3766" spans="1:4">
      <c r="A3766" s="1169">
        <v>10850</v>
      </c>
      <c r="B3766" s="1170" t="s">
        <v>1516</v>
      </c>
      <c r="C3766" s="1169" t="s">
        <v>11596</v>
      </c>
      <c r="D3766" s="651" t="s">
        <v>16449</v>
      </c>
    </row>
    <row r="3767" spans="1:4">
      <c r="A3767" s="652">
        <v>4792</v>
      </c>
      <c r="B3767" s="653" t="s">
        <v>4899</v>
      </c>
      <c r="C3767" s="652" t="s">
        <v>11599</v>
      </c>
      <c r="D3767" s="654" t="s">
        <v>14601</v>
      </c>
    </row>
    <row r="3768" spans="1:4">
      <c r="A3768" s="1169">
        <v>4790</v>
      </c>
      <c r="B3768" s="1170" t="s">
        <v>4900</v>
      </c>
      <c r="C3768" s="1169" t="s">
        <v>11599</v>
      </c>
      <c r="D3768" s="651" t="s">
        <v>12724</v>
      </c>
    </row>
    <row r="3769" spans="1:4" ht="30">
      <c r="A3769" s="652">
        <v>40671</v>
      </c>
      <c r="B3769" s="653" t="s">
        <v>7009</v>
      </c>
      <c r="C3769" s="652" t="s">
        <v>11599</v>
      </c>
      <c r="D3769" s="654" t="s">
        <v>17322</v>
      </c>
    </row>
    <row r="3770" spans="1:4">
      <c r="A3770" s="1169">
        <v>7552</v>
      </c>
      <c r="B3770" s="1170" t="s">
        <v>6637</v>
      </c>
      <c r="C3770" s="1169" t="s">
        <v>11596</v>
      </c>
      <c r="D3770" s="651" t="s">
        <v>12472</v>
      </c>
    </row>
    <row r="3771" spans="1:4">
      <c r="A3771" s="652">
        <v>4893</v>
      </c>
      <c r="B3771" s="653" t="s">
        <v>6638</v>
      </c>
      <c r="C3771" s="652" t="s">
        <v>11596</v>
      </c>
      <c r="D3771" s="654" t="s">
        <v>14604</v>
      </c>
    </row>
    <row r="3772" spans="1:4">
      <c r="A3772" s="1169">
        <v>4894</v>
      </c>
      <c r="B3772" s="1170" t="s">
        <v>6639</v>
      </c>
      <c r="C3772" s="1169" t="s">
        <v>11596</v>
      </c>
      <c r="D3772" s="651" t="s">
        <v>13024</v>
      </c>
    </row>
    <row r="3773" spans="1:4">
      <c r="A3773" s="652">
        <v>4888</v>
      </c>
      <c r="B3773" s="653" t="s">
        <v>6640</v>
      </c>
      <c r="C3773" s="652" t="s">
        <v>11596</v>
      </c>
      <c r="D3773" s="654" t="s">
        <v>14308</v>
      </c>
    </row>
    <row r="3774" spans="1:4">
      <c r="A3774" s="1169">
        <v>4890</v>
      </c>
      <c r="B3774" s="1170" t="s">
        <v>6641</v>
      </c>
      <c r="C3774" s="1169" t="s">
        <v>11596</v>
      </c>
      <c r="D3774" s="651" t="s">
        <v>13080</v>
      </c>
    </row>
    <row r="3775" spans="1:4">
      <c r="A3775" s="652">
        <v>12411</v>
      </c>
      <c r="B3775" s="653" t="s">
        <v>6642</v>
      </c>
      <c r="C3775" s="652" t="s">
        <v>11596</v>
      </c>
      <c r="D3775" s="654" t="s">
        <v>14605</v>
      </c>
    </row>
    <row r="3776" spans="1:4">
      <c r="A3776" s="1169">
        <v>4891</v>
      </c>
      <c r="B3776" s="1170" t="s">
        <v>6643</v>
      </c>
      <c r="C3776" s="1169" t="s">
        <v>11596</v>
      </c>
      <c r="D3776" s="651" t="s">
        <v>14606</v>
      </c>
    </row>
    <row r="3777" spans="1:4">
      <c r="A3777" s="652">
        <v>4889</v>
      </c>
      <c r="B3777" s="653" t="s">
        <v>6644</v>
      </c>
      <c r="C3777" s="652" t="s">
        <v>11596</v>
      </c>
      <c r="D3777" s="654" t="s">
        <v>12763</v>
      </c>
    </row>
    <row r="3778" spans="1:4">
      <c r="A3778" s="1169">
        <v>4892</v>
      </c>
      <c r="B3778" s="1170" t="s">
        <v>6645</v>
      </c>
      <c r="C3778" s="1169" t="s">
        <v>11596</v>
      </c>
      <c r="D3778" s="651" t="s">
        <v>14607</v>
      </c>
    </row>
    <row r="3779" spans="1:4">
      <c r="A3779" s="652">
        <v>12412</v>
      </c>
      <c r="B3779" s="653" t="s">
        <v>6646</v>
      </c>
      <c r="C3779" s="652" t="s">
        <v>11596</v>
      </c>
      <c r="D3779" s="654" t="s">
        <v>14608</v>
      </c>
    </row>
    <row r="3780" spans="1:4">
      <c r="A3780" s="1169">
        <v>11073</v>
      </c>
      <c r="B3780" s="1170" t="s">
        <v>4105</v>
      </c>
      <c r="C3780" s="1169" t="s">
        <v>11596</v>
      </c>
      <c r="D3780" s="651" t="s">
        <v>14211</v>
      </c>
    </row>
    <row r="3781" spans="1:4">
      <c r="A3781" s="652">
        <v>11071</v>
      </c>
      <c r="B3781" s="653" t="s">
        <v>1517</v>
      </c>
      <c r="C3781" s="652" t="s">
        <v>11596</v>
      </c>
      <c r="D3781" s="654" t="s">
        <v>15159</v>
      </c>
    </row>
    <row r="3782" spans="1:4">
      <c r="A3782" s="1169">
        <v>11072</v>
      </c>
      <c r="B3782" s="1170" t="s">
        <v>1518</v>
      </c>
      <c r="C3782" s="1169" t="s">
        <v>11596</v>
      </c>
      <c r="D3782" s="651" t="s">
        <v>13415</v>
      </c>
    </row>
    <row r="3783" spans="1:4">
      <c r="A3783" s="652">
        <v>4895</v>
      </c>
      <c r="B3783" s="653" t="s">
        <v>4106</v>
      </c>
      <c r="C3783" s="652" t="s">
        <v>11596</v>
      </c>
      <c r="D3783" s="654" t="s">
        <v>13799</v>
      </c>
    </row>
    <row r="3784" spans="1:4">
      <c r="A3784" s="1169">
        <v>4907</v>
      </c>
      <c r="B3784" s="1170" t="s">
        <v>4107</v>
      </c>
      <c r="C3784" s="1169" t="s">
        <v>11596</v>
      </c>
      <c r="D3784" s="651" t="s">
        <v>17323</v>
      </c>
    </row>
    <row r="3785" spans="1:4">
      <c r="A3785" s="652">
        <v>4904</v>
      </c>
      <c r="B3785" s="653" t="s">
        <v>4108</v>
      </c>
      <c r="C3785" s="652" t="s">
        <v>11596</v>
      </c>
      <c r="D3785" s="654" t="s">
        <v>17324</v>
      </c>
    </row>
    <row r="3786" spans="1:4">
      <c r="A3786" s="1169">
        <v>4905</v>
      </c>
      <c r="B3786" s="1170" t="s">
        <v>4109</v>
      </c>
      <c r="C3786" s="1169" t="s">
        <v>11596</v>
      </c>
      <c r="D3786" s="651" t="s">
        <v>17325</v>
      </c>
    </row>
    <row r="3787" spans="1:4">
      <c r="A3787" s="652">
        <v>4902</v>
      </c>
      <c r="B3787" s="653" t="s">
        <v>1519</v>
      </c>
      <c r="C3787" s="652" t="s">
        <v>11596</v>
      </c>
      <c r="D3787" s="654" t="s">
        <v>13072</v>
      </c>
    </row>
    <row r="3788" spans="1:4">
      <c r="A3788" s="1169">
        <v>4908</v>
      </c>
      <c r="B3788" s="1170" t="s">
        <v>1520</v>
      </c>
      <c r="C3788" s="1169" t="s">
        <v>11596</v>
      </c>
      <c r="D3788" s="651" t="s">
        <v>17326</v>
      </c>
    </row>
    <row r="3789" spans="1:4">
      <c r="A3789" s="652">
        <v>4909</v>
      </c>
      <c r="B3789" s="653" t="s">
        <v>1521</v>
      </c>
      <c r="C3789" s="652" t="s">
        <v>11596</v>
      </c>
      <c r="D3789" s="654" t="s">
        <v>17327</v>
      </c>
    </row>
    <row r="3790" spans="1:4">
      <c r="A3790" s="1169">
        <v>4903</v>
      </c>
      <c r="B3790" s="1170" t="s">
        <v>1522</v>
      </c>
      <c r="C3790" s="1169" t="s">
        <v>11596</v>
      </c>
      <c r="D3790" s="651" t="s">
        <v>17328</v>
      </c>
    </row>
    <row r="3791" spans="1:4">
      <c r="A3791" s="652">
        <v>4897</v>
      </c>
      <c r="B3791" s="653" t="s">
        <v>4110</v>
      </c>
      <c r="C3791" s="652" t="s">
        <v>11596</v>
      </c>
      <c r="D3791" s="654" t="s">
        <v>13418</v>
      </c>
    </row>
    <row r="3792" spans="1:4">
      <c r="A3792" s="1169">
        <v>4896</v>
      </c>
      <c r="B3792" s="1170" t="s">
        <v>4111</v>
      </c>
      <c r="C3792" s="1169" t="s">
        <v>11596</v>
      </c>
      <c r="D3792" s="651" t="s">
        <v>13799</v>
      </c>
    </row>
    <row r="3793" spans="1:4">
      <c r="A3793" s="652">
        <v>4900</v>
      </c>
      <c r="B3793" s="653" t="s">
        <v>4112</v>
      </c>
      <c r="C3793" s="652" t="s">
        <v>11596</v>
      </c>
      <c r="D3793" s="654" t="s">
        <v>15340</v>
      </c>
    </row>
    <row r="3794" spans="1:4">
      <c r="A3794" s="1169">
        <v>4898</v>
      </c>
      <c r="B3794" s="1170" t="s">
        <v>4113</v>
      </c>
      <c r="C3794" s="1169" t="s">
        <v>11596</v>
      </c>
      <c r="D3794" s="651" t="s">
        <v>13542</v>
      </c>
    </row>
    <row r="3795" spans="1:4">
      <c r="A3795" s="652">
        <v>4899</v>
      </c>
      <c r="B3795" s="653" t="s">
        <v>4114</v>
      </c>
      <c r="C3795" s="652" t="s">
        <v>11596</v>
      </c>
      <c r="D3795" s="654" t="s">
        <v>14994</v>
      </c>
    </row>
    <row r="3796" spans="1:4">
      <c r="A3796" s="1169">
        <v>11096</v>
      </c>
      <c r="B3796" s="1170" t="s">
        <v>1523</v>
      </c>
      <c r="C3796" s="1169" t="s">
        <v>11601</v>
      </c>
      <c r="D3796" s="651" t="s">
        <v>14614</v>
      </c>
    </row>
    <row r="3797" spans="1:4">
      <c r="A3797" s="652">
        <v>4741</v>
      </c>
      <c r="B3797" s="653" t="s">
        <v>1524</v>
      </c>
      <c r="C3797" s="652" t="s">
        <v>11598</v>
      </c>
      <c r="D3797" s="654" t="s">
        <v>14615</v>
      </c>
    </row>
    <row r="3798" spans="1:4">
      <c r="A3798" s="1169">
        <v>4752</v>
      </c>
      <c r="B3798" s="1170" t="s">
        <v>5244</v>
      </c>
      <c r="C3798" s="1169" t="s">
        <v>11595</v>
      </c>
      <c r="D3798" s="651" t="s">
        <v>12602</v>
      </c>
    </row>
    <row r="3799" spans="1:4">
      <c r="A3799" s="652">
        <v>41091</v>
      </c>
      <c r="B3799" s="653" t="s">
        <v>5245</v>
      </c>
      <c r="C3799" s="652" t="s">
        <v>11605</v>
      </c>
      <c r="D3799" s="654" t="s">
        <v>14616</v>
      </c>
    </row>
    <row r="3800" spans="1:4">
      <c r="A3800" s="1169">
        <v>13954</v>
      </c>
      <c r="B3800" s="1170" t="s">
        <v>4115</v>
      </c>
      <c r="C3800" s="1169" t="s">
        <v>11596</v>
      </c>
      <c r="D3800" s="651" t="s">
        <v>14617</v>
      </c>
    </row>
    <row r="3801" spans="1:4">
      <c r="A3801" s="652">
        <v>3411</v>
      </c>
      <c r="B3801" s="653" t="s">
        <v>4116</v>
      </c>
      <c r="C3801" s="652" t="s">
        <v>11601</v>
      </c>
      <c r="D3801" s="654" t="s">
        <v>14618</v>
      </c>
    </row>
    <row r="3802" spans="1:4">
      <c r="A3802" s="1169">
        <v>39995</v>
      </c>
      <c r="B3802" s="1170" t="s">
        <v>4117</v>
      </c>
      <c r="C3802" s="1169" t="s">
        <v>11598</v>
      </c>
      <c r="D3802" s="651" t="s">
        <v>14619</v>
      </c>
    </row>
    <row r="3803" spans="1:4">
      <c r="A3803" s="652">
        <v>11615</v>
      </c>
      <c r="B3803" s="653" t="s">
        <v>4118</v>
      </c>
      <c r="C3803" s="652" t="s">
        <v>11599</v>
      </c>
      <c r="D3803" s="654" t="s">
        <v>13036</v>
      </c>
    </row>
    <row r="3804" spans="1:4">
      <c r="A3804" s="1169">
        <v>3408</v>
      </c>
      <c r="B3804" s="1170" t="s">
        <v>4119</v>
      </c>
      <c r="C3804" s="1169" t="s">
        <v>11599</v>
      </c>
      <c r="D3804" s="651" t="s">
        <v>14620</v>
      </c>
    </row>
    <row r="3805" spans="1:4">
      <c r="A3805" s="652">
        <v>3409</v>
      </c>
      <c r="B3805" s="653" t="s">
        <v>4120</v>
      </c>
      <c r="C3805" s="652" t="s">
        <v>11599</v>
      </c>
      <c r="D3805" s="654" t="s">
        <v>14621</v>
      </c>
    </row>
    <row r="3806" spans="1:4">
      <c r="A3806" s="1169">
        <v>11427</v>
      </c>
      <c r="B3806" s="1170" t="s">
        <v>1525</v>
      </c>
      <c r="C3806" s="1169" t="s">
        <v>11601</v>
      </c>
      <c r="D3806" s="651" t="s">
        <v>14508</v>
      </c>
    </row>
    <row r="3807" spans="1:4">
      <c r="A3807" s="652">
        <v>26022</v>
      </c>
      <c r="B3807" s="653" t="s">
        <v>4121</v>
      </c>
      <c r="C3807" s="652" t="s">
        <v>11596</v>
      </c>
      <c r="D3807" s="654" t="s">
        <v>13438</v>
      </c>
    </row>
    <row r="3808" spans="1:4">
      <c r="A3808" s="1169">
        <v>421</v>
      </c>
      <c r="B3808" s="1170" t="s">
        <v>1526</v>
      </c>
      <c r="C3808" s="1169" t="s">
        <v>11596</v>
      </c>
      <c r="D3808" s="651" t="s">
        <v>15072</v>
      </c>
    </row>
    <row r="3809" spans="1:4">
      <c r="A3809" s="652">
        <v>12362</v>
      </c>
      <c r="B3809" s="653" t="s">
        <v>1527</v>
      </c>
      <c r="C3809" s="652" t="s">
        <v>11596</v>
      </c>
      <c r="D3809" s="654" t="s">
        <v>13592</v>
      </c>
    </row>
    <row r="3810" spans="1:4">
      <c r="A3810" s="1169">
        <v>14148</v>
      </c>
      <c r="B3810" s="1170" t="s">
        <v>4122</v>
      </c>
      <c r="C3810" s="1169" t="s">
        <v>11596</v>
      </c>
      <c r="D3810" s="651" t="s">
        <v>12490</v>
      </c>
    </row>
    <row r="3811" spans="1:4">
      <c r="A3811" s="652">
        <v>4341</v>
      </c>
      <c r="B3811" s="653" t="s">
        <v>1528</v>
      </c>
      <c r="C3811" s="652" t="s">
        <v>11596</v>
      </c>
      <c r="D3811" s="654" t="s">
        <v>12756</v>
      </c>
    </row>
    <row r="3812" spans="1:4">
      <c r="A3812" s="1169">
        <v>4337</v>
      </c>
      <c r="B3812" s="1170" t="s">
        <v>1529</v>
      </c>
      <c r="C3812" s="1169" t="s">
        <v>11596</v>
      </c>
      <c r="D3812" s="651" t="s">
        <v>13140</v>
      </c>
    </row>
    <row r="3813" spans="1:4">
      <c r="A3813" s="652">
        <v>4339</v>
      </c>
      <c r="B3813" s="653" t="s">
        <v>1530</v>
      </c>
      <c r="C3813" s="652" t="s">
        <v>11596</v>
      </c>
      <c r="D3813" s="654" t="s">
        <v>14525</v>
      </c>
    </row>
    <row r="3814" spans="1:4">
      <c r="A3814" s="1169">
        <v>39997</v>
      </c>
      <c r="B3814" s="1170" t="s">
        <v>4123</v>
      </c>
      <c r="C3814" s="1169" t="s">
        <v>11596</v>
      </c>
      <c r="D3814" s="651" t="s">
        <v>14622</v>
      </c>
    </row>
    <row r="3815" spans="1:4">
      <c r="A3815" s="652">
        <v>11971</v>
      </c>
      <c r="B3815" s="653" t="s">
        <v>1531</v>
      </c>
      <c r="C3815" s="652" t="s">
        <v>11596</v>
      </c>
      <c r="D3815" s="654" t="s">
        <v>14418</v>
      </c>
    </row>
    <row r="3816" spans="1:4">
      <c r="A3816" s="1169">
        <v>4342</v>
      </c>
      <c r="B3816" s="1170" t="s">
        <v>1532</v>
      </c>
      <c r="C3816" s="1169" t="s">
        <v>11596</v>
      </c>
      <c r="D3816" s="651" t="s">
        <v>13891</v>
      </c>
    </row>
    <row r="3817" spans="1:4">
      <c r="A3817" s="652">
        <v>4330</v>
      </c>
      <c r="B3817" s="653" t="s">
        <v>1533</v>
      </c>
      <c r="C3817" s="652" t="s">
        <v>11596</v>
      </c>
      <c r="D3817" s="654" t="s">
        <v>12479</v>
      </c>
    </row>
    <row r="3818" spans="1:4">
      <c r="A3818" s="1169">
        <v>4340</v>
      </c>
      <c r="B3818" s="1170" t="s">
        <v>1534</v>
      </c>
      <c r="C3818" s="1169" t="s">
        <v>11596</v>
      </c>
      <c r="D3818" s="651" t="s">
        <v>13799</v>
      </c>
    </row>
    <row r="3819" spans="1:4">
      <c r="A3819" s="652">
        <v>5088</v>
      </c>
      <c r="B3819" s="653" t="s">
        <v>6647</v>
      </c>
      <c r="C3819" s="652" t="s">
        <v>11596</v>
      </c>
      <c r="D3819" s="654" t="s">
        <v>15434</v>
      </c>
    </row>
    <row r="3820" spans="1:4">
      <c r="A3820" s="1169">
        <v>11154</v>
      </c>
      <c r="B3820" s="1170" t="s">
        <v>4124</v>
      </c>
      <c r="C3820" s="1169" t="s">
        <v>11596</v>
      </c>
      <c r="D3820" s="651" t="s">
        <v>17329</v>
      </c>
    </row>
    <row r="3821" spans="1:4" ht="30">
      <c r="A3821" s="652">
        <v>39021</v>
      </c>
      <c r="B3821" s="653" t="s">
        <v>4125</v>
      </c>
      <c r="C3821" s="652" t="s">
        <v>11596</v>
      </c>
      <c r="D3821" s="654" t="s">
        <v>17330</v>
      </c>
    </row>
    <row r="3822" spans="1:4" ht="30">
      <c r="A3822" s="1169">
        <v>39022</v>
      </c>
      <c r="B3822" s="1170" t="s">
        <v>5815</v>
      </c>
      <c r="C3822" s="1169" t="s">
        <v>11596</v>
      </c>
      <c r="D3822" s="651" t="s">
        <v>17331</v>
      </c>
    </row>
    <row r="3823" spans="1:4" ht="30">
      <c r="A3823" s="652">
        <v>39024</v>
      </c>
      <c r="B3823" s="653" t="s">
        <v>4126</v>
      </c>
      <c r="C3823" s="652" t="s">
        <v>11596</v>
      </c>
      <c r="D3823" s="654" t="s">
        <v>14623</v>
      </c>
    </row>
    <row r="3824" spans="1:4" ht="30">
      <c r="A3824" s="1169">
        <v>4914</v>
      </c>
      <c r="B3824" s="1170" t="s">
        <v>5816</v>
      </c>
      <c r="C3824" s="1169" t="s">
        <v>11599</v>
      </c>
      <c r="D3824" s="651" t="s">
        <v>14624</v>
      </c>
    </row>
    <row r="3825" spans="1:4">
      <c r="A3825" s="652">
        <v>4917</v>
      </c>
      <c r="B3825" s="653" t="s">
        <v>5817</v>
      </c>
      <c r="C3825" s="652" t="s">
        <v>11599</v>
      </c>
      <c r="D3825" s="654" t="s">
        <v>14625</v>
      </c>
    </row>
    <row r="3826" spans="1:4" ht="30">
      <c r="A3826" s="1169">
        <v>39025</v>
      </c>
      <c r="B3826" s="1170" t="s">
        <v>4127</v>
      </c>
      <c r="C3826" s="1169" t="s">
        <v>11596</v>
      </c>
      <c r="D3826" s="651" t="s">
        <v>14626</v>
      </c>
    </row>
    <row r="3827" spans="1:4">
      <c r="A3827" s="652">
        <v>4930</v>
      </c>
      <c r="B3827" s="653" t="s">
        <v>4128</v>
      </c>
      <c r="C3827" s="652" t="s">
        <v>11599</v>
      </c>
      <c r="D3827" s="654" t="s">
        <v>17332</v>
      </c>
    </row>
    <row r="3828" spans="1:4" ht="30">
      <c r="A3828" s="1169">
        <v>4922</v>
      </c>
      <c r="B3828" s="1170" t="s">
        <v>5818</v>
      </c>
      <c r="C3828" s="1169" t="s">
        <v>11599</v>
      </c>
      <c r="D3828" s="651" t="s">
        <v>14627</v>
      </c>
    </row>
    <row r="3829" spans="1:4" ht="30">
      <c r="A3829" s="652">
        <v>4911</v>
      </c>
      <c r="B3829" s="653" t="s">
        <v>1535</v>
      </c>
      <c r="C3829" s="652" t="s">
        <v>11599</v>
      </c>
      <c r="D3829" s="654" t="s">
        <v>17333</v>
      </c>
    </row>
    <row r="3830" spans="1:4" ht="30">
      <c r="A3830" s="1169">
        <v>37518</v>
      </c>
      <c r="B3830" s="1170" t="s">
        <v>1536</v>
      </c>
      <c r="C3830" s="1169" t="s">
        <v>11599</v>
      </c>
      <c r="D3830" s="651" t="s">
        <v>17334</v>
      </c>
    </row>
    <row r="3831" spans="1:4" ht="30">
      <c r="A3831" s="652">
        <v>4910</v>
      </c>
      <c r="B3831" s="653" t="s">
        <v>1537</v>
      </c>
      <c r="C3831" s="652" t="s">
        <v>11599</v>
      </c>
      <c r="D3831" s="654" t="s">
        <v>17333</v>
      </c>
    </row>
    <row r="3832" spans="1:4" ht="30">
      <c r="A3832" s="1169">
        <v>4943</v>
      </c>
      <c r="B3832" s="1170" t="s">
        <v>1538</v>
      </c>
      <c r="C3832" s="1169" t="s">
        <v>11599</v>
      </c>
      <c r="D3832" s="651" t="s">
        <v>17335</v>
      </c>
    </row>
    <row r="3833" spans="1:4">
      <c r="A3833" s="652">
        <v>5002</v>
      </c>
      <c r="B3833" s="653" t="s">
        <v>14629</v>
      </c>
      <c r="C3833" s="652" t="s">
        <v>11599</v>
      </c>
      <c r="D3833" s="654" t="s">
        <v>17336</v>
      </c>
    </row>
    <row r="3834" spans="1:4">
      <c r="A3834" s="1169">
        <v>4977</v>
      </c>
      <c r="B3834" s="1170" t="s">
        <v>14630</v>
      </c>
      <c r="C3834" s="1169" t="s">
        <v>11599</v>
      </c>
      <c r="D3834" s="651" t="s">
        <v>17337</v>
      </c>
    </row>
    <row r="3835" spans="1:4">
      <c r="A3835" s="652">
        <v>5028</v>
      </c>
      <c r="B3835" s="653" t="s">
        <v>14631</v>
      </c>
      <c r="C3835" s="652" t="s">
        <v>11599</v>
      </c>
      <c r="D3835" s="654" t="s">
        <v>17338</v>
      </c>
    </row>
    <row r="3836" spans="1:4">
      <c r="A3836" s="1169">
        <v>4998</v>
      </c>
      <c r="B3836" s="1170" t="s">
        <v>14632</v>
      </c>
      <c r="C3836" s="1169" t="s">
        <v>11599</v>
      </c>
      <c r="D3836" s="651" t="s">
        <v>17339</v>
      </c>
    </row>
    <row r="3837" spans="1:4">
      <c r="A3837" s="652">
        <v>4969</v>
      </c>
      <c r="B3837" s="653" t="s">
        <v>14633</v>
      </c>
      <c r="C3837" s="652" t="s">
        <v>11599</v>
      </c>
      <c r="D3837" s="654" t="s">
        <v>17340</v>
      </c>
    </row>
    <row r="3838" spans="1:4" ht="30">
      <c r="A3838" s="1169">
        <v>11364</v>
      </c>
      <c r="B3838" s="1170" t="s">
        <v>6648</v>
      </c>
      <c r="C3838" s="1169" t="s">
        <v>11596</v>
      </c>
      <c r="D3838" s="651" t="s">
        <v>14634</v>
      </c>
    </row>
    <row r="3839" spans="1:4" ht="30">
      <c r="A3839" s="652">
        <v>11365</v>
      </c>
      <c r="B3839" s="653" t="s">
        <v>6649</v>
      </c>
      <c r="C3839" s="652" t="s">
        <v>11596</v>
      </c>
      <c r="D3839" s="654" t="s">
        <v>14635</v>
      </c>
    </row>
    <row r="3840" spans="1:4" ht="30">
      <c r="A3840" s="1169">
        <v>11366</v>
      </c>
      <c r="B3840" s="1170" t="s">
        <v>6650</v>
      </c>
      <c r="C3840" s="1169" t="s">
        <v>11596</v>
      </c>
      <c r="D3840" s="651" t="s">
        <v>14636</v>
      </c>
    </row>
    <row r="3841" spans="1:4" ht="30">
      <c r="A3841" s="652">
        <v>11367</v>
      </c>
      <c r="B3841" s="653" t="s">
        <v>6651</v>
      </c>
      <c r="C3841" s="652" t="s">
        <v>11599</v>
      </c>
      <c r="D3841" s="654" t="s">
        <v>14637</v>
      </c>
    </row>
    <row r="3842" spans="1:4" ht="30">
      <c r="A3842" s="1169">
        <v>4989</v>
      </c>
      <c r="B3842" s="1170" t="s">
        <v>6652</v>
      </c>
      <c r="C3842" s="1169" t="s">
        <v>11596</v>
      </c>
      <c r="D3842" s="651" t="s">
        <v>14638</v>
      </c>
    </row>
    <row r="3843" spans="1:4" ht="30">
      <c r="A3843" s="652">
        <v>4982</v>
      </c>
      <c r="B3843" s="653" t="s">
        <v>6653</v>
      </c>
      <c r="C3843" s="652" t="s">
        <v>11596</v>
      </c>
      <c r="D3843" s="654" t="s">
        <v>14639</v>
      </c>
    </row>
    <row r="3844" spans="1:4" ht="30">
      <c r="A3844" s="1169">
        <v>20322</v>
      </c>
      <c r="B3844" s="1170" t="s">
        <v>6654</v>
      </c>
      <c r="C3844" s="1169" t="s">
        <v>11596</v>
      </c>
      <c r="D3844" s="651" t="s">
        <v>14640</v>
      </c>
    </row>
    <row r="3845" spans="1:4" ht="30">
      <c r="A3845" s="652">
        <v>10553</v>
      </c>
      <c r="B3845" s="653" t="s">
        <v>6655</v>
      </c>
      <c r="C3845" s="652" t="s">
        <v>11596</v>
      </c>
      <c r="D3845" s="654" t="s">
        <v>14641</v>
      </c>
    </row>
    <row r="3846" spans="1:4" ht="30">
      <c r="A3846" s="1169">
        <v>5020</v>
      </c>
      <c r="B3846" s="1170" t="s">
        <v>6656</v>
      </c>
      <c r="C3846" s="1169" t="s">
        <v>11596</v>
      </c>
      <c r="D3846" s="651" t="s">
        <v>14642</v>
      </c>
    </row>
    <row r="3847" spans="1:4" ht="30">
      <c r="A3847" s="652">
        <v>4962</v>
      </c>
      <c r="B3847" s="653" t="s">
        <v>6657</v>
      </c>
      <c r="C3847" s="652" t="s">
        <v>11596</v>
      </c>
      <c r="D3847" s="654" t="s">
        <v>14643</v>
      </c>
    </row>
    <row r="3848" spans="1:4" ht="30">
      <c r="A3848" s="1169">
        <v>4981</v>
      </c>
      <c r="B3848" s="1170" t="s">
        <v>6658</v>
      </c>
      <c r="C3848" s="1169" t="s">
        <v>11596</v>
      </c>
      <c r="D3848" s="651" t="s">
        <v>14644</v>
      </c>
    </row>
    <row r="3849" spans="1:4" ht="30">
      <c r="A3849" s="652">
        <v>10554</v>
      </c>
      <c r="B3849" s="653" t="s">
        <v>6659</v>
      </c>
      <c r="C3849" s="652" t="s">
        <v>11596</v>
      </c>
      <c r="D3849" s="654" t="s">
        <v>14645</v>
      </c>
    </row>
    <row r="3850" spans="1:4" ht="30">
      <c r="A3850" s="1169">
        <v>4964</v>
      </c>
      <c r="B3850" s="1170" t="s">
        <v>6660</v>
      </c>
      <c r="C3850" s="1169" t="s">
        <v>11596</v>
      </c>
      <c r="D3850" s="651" t="s">
        <v>14646</v>
      </c>
    </row>
    <row r="3851" spans="1:4" ht="30">
      <c r="A3851" s="652">
        <v>4992</v>
      </c>
      <c r="B3851" s="653" t="s">
        <v>6661</v>
      </c>
      <c r="C3851" s="652" t="s">
        <v>11596</v>
      </c>
      <c r="D3851" s="654" t="s">
        <v>14647</v>
      </c>
    </row>
    <row r="3852" spans="1:4" ht="30">
      <c r="A3852" s="1169">
        <v>10555</v>
      </c>
      <c r="B3852" s="1170" t="s">
        <v>6662</v>
      </c>
      <c r="C3852" s="1169" t="s">
        <v>11596</v>
      </c>
      <c r="D3852" s="651" t="s">
        <v>14648</v>
      </c>
    </row>
    <row r="3853" spans="1:4" ht="30">
      <c r="A3853" s="652">
        <v>4987</v>
      </c>
      <c r="B3853" s="653" t="s">
        <v>6663</v>
      </c>
      <c r="C3853" s="652" t="s">
        <v>11596</v>
      </c>
      <c r="D3853" s="654" t="s">
        <v>14645</v>
      </c>
    </row>
    <row r="3854" spans="1:4" ht="30">
      <c r="A3854" s="1169">
        <v>10556</v>
      </c>
      <c r="B3854" s="1170" t="s">
        <v>6664</v>
      </c>
      <c r="C3854" s="1169" t="s">
        <v>11596</v>
      </c>
      <c r="D3854" s="651" t="s">
        <v>14649</v>
      </c>
    </row>
    <row r="3855" spans="1:4" ht="30">
      <c r="A3855" s="652">
        <v>4958</v>
      </c>
      <c r="B3855" s="653" t="s">
        <v>6665</v>
      </c>
      <c r="C3855" s="652" t="s">
        <v>11599</v>
      </c>
      <c r="D3855" s="654" t="s">
        <v>14650</v>
      </c>
    </row>
    <row r="3856" spans="1:4" ht="30">
      <c r="A3856" s="1169">
        <v>39502</v>
      </c>
      <c r="B3856" s="1170" t="s">
        <v>6666</v>
      </c>
      <c r="C3856" s="1169" t="s">
        <v>11596</v>
      </c>
      <c r="D3856" s="651" t="s">
        <v>14651</v>
      </c>
    </row>
    <row r="3857" spans="1:4" ht="30">
      <c r="A3857" s="652">
        <v>39504</v>
      </c>
      <c r="B3857" s="653" t="s">
        <v>6667</v>
      </c>
      <c r="C3857" s="652" t="s">
        <v>11596</v>
      </c>
      <c r="D3857" s="654" t="s">
        <v>14652</v>
      </c>
    </row>
    <row r="3858" spans="1:4" ht="30">
      <c r="A3858" s="1169">
        <v>39503</v>
      </c>
      <c r="B3858" s="1170" t="s">
        <v>6668</v>
      </c>
      <c r="C3858" s="1169" t="s">
        <v>11596</v>
      </c>
      <c r="D3858" s="651" t="s">
        <v>14653</v>
      </c>
    </row>
    <row r="3859" spans="1:4" ht="30">
      <c r="A3859" s="652">
        <v>39505</v>
      </c>
      <c r="B3859" s="653" t="s">
        <v>6669</v>
      </c>
      <c r="C3859" s="652" t="s">
        <v>11596</v>
      </c>
      <c r="D3859" s="654" t="s">
        <v>14646</v>
      </c>
    </row>
    <row r="3860" spans="1:4">
      <c r="A3860" s="1169">
        <v>25969</v>
      </c>
      <c r="B3860" s="1170" t="s">
        <v>1539</v>
      </c>
      <c r="C3860" s="1169" t="s">
        <v>11596</v>
      </c>
      <c r="D3860" s="651" t="s">
        <v>14654</v>
      </c>
    </row>
    <row r="3861" spans="1:4" ht="30">
      <c r="A3861" s="652">
        <v>4944</v>
      </c>
      <c r="B3861" s="653" t="s">
        <v>1540</v>
      </c>
      <c r="C3861" s="652" t="s">
        <v>11599</v>
      </c>
      <c r="D3861" s="654" t="s">
        <v>17341</v>
      </c>
    </row>
    <row r="3862" spans="1:4">
      <c r="A3862" s="1169">
        <v>21102</v>
      </c>
      <c r="B3862" s="1170" t="s">
        <v>1541</v>
      </c>
      <c r="C3862" s="1169" t="s">
        <v>11596</v>
      </c>
      <c r="D3862" s="651" t="s">
        <v>14655</v>
      </c>
    </row>
    <row r="3863" spans="1:4">
      <c r="A3863" s="652">
        <v>21101</v>
      </c>
      <c r="B3863" s="653" t="s">
        <v>1542</v>
      </c>
      <c r="C3863" s="652" t="s">
        <v>11596</v>
      </c>
      <c r="D3863" s="654" t="s">
        <v>14656</v>
      </c>
    </row>
    <row r="3864" spans="1:4">
      <c r="A3864" s="1169">
        <v>34713</v>
      </c>
      <c r="B3864" s="1170" t="s">
        <v>4129</v>
      </c>
      <c r="C3864" s="1169" t="s">
        <v>11599</v>
      </c>
      <c r="D3864" s="651" t="s">
        <v>14657</v>
      </c>
    </row>
    <row r="3865" spans="1:4" ht="30">
      <c r="A3865" s="652">
        <v>4947</v>
      </c>
      <c r="B3865" s="653" t="s">
        <v>6670</v>
      </c>
      <c r="C3865" s="652" t="s">
        <v>11599</v>
      </c>
      <c r="D3865" s="654" t="s">
        <v>17342</v>
      </c>
    </row>
    <row r="3866" spans="1:4">
      <c r="A3866" s="1169">
        <v>37563</v>
      </c>
      <c r="B3866" s="1170" t="s">
        <v>1543</v>
      </c>
      <c r="C3866" s="1169" t="s">
        <v>11599</v>
      </c>
      <c r="D3866" s="651" t="s">
        <v>17343</v>
      </c>
    </row>
    <row r="3867" spans="1:4">
      <c r="A3867" s="652">
        <v>4948</v>
      </c>
      <c r="B3867" s="653" t="s">
        <v>4130</v>
      </c>
      <c r="C3867" s="652" t="s">
        <v>11599</v>
      </c>
      <c r="D3867" s="654" t="s">
        <v>17344</v>
      </c>
    </row>
    <row r="3868" spans="1:4" ht="30">
      <c r="A3868" s="1169">
        <v>37561</v>
      </c>
      <c r="B3868" s="1170" t="s">
        <v>4131</v>
      </c>
      <c r="C3868" s="1169" t="s">
        <v>11599</v>
      </c>
      <c r="D3868" s="651" t="s">
        <v>17345</v>
      </c>
    </row>
    <row r="3869" spans="1:4" ht="30">
      <c r="A3869" s="652">
        <v>37562</v>
      </c>
      <c r="B3869" s="653" t="s">
        <v>4132</v>
      </c>
      <c r="C3869" s="652" t="s">
        <v>11599</v>
      </c>
      <c r="D3869" s="654" t="s">
        <v>17346</v>
      </c>
    </row>
    <row r="3870" spans="1:4">
      <c r="A3870" s="1169">
        <v>37585</v>
      </c>
      <c r="B3870" s="1170" t="s">
        <v>4133</v>
      </c>
      <c r="C3870" s="1169" t="s">
        <v>11596</v>
      </c>
      <c r="D3870" s="651" t="s">
        <v>14658</v>
      </c>
    </row>
    <row r="3871" spans="1:4">
      <c r="A3871" s="652">
        <v>14164</v>
      </c>
      <c r="B3871" s="653" t="s">
        <v>4134</v>
      </c>
      <c r="C3871" s="652" t="s">
        <v>11596</v>
      </c>
      <c r="D3871" s="654" t="s">
        <v>17347</v>
      </c>
    </row>
    <row r="3872" spans="1:4">
      <c r="A3872" s="1169">
        <v>14163</v>
      </c>
      <c r="B3872" s="1170" t="s">
        <v>4135</v>
      </c>
      <c r="C3872" s="1169" t="s">
        <v>11596</v>
      </c>
      <c r="D3872" s="651" t="s">
        <v>17348</v>
      </c>
    </row>
    <row r="3873" spans="1:4">
      <c r="A3873" s="652">
        <v>5051</v>
      </c>
      <c r="B3873" s="653" t="s">
        <v>11788</v>
      </c>
      <c r="C3873" s="652" t="s">
        <v>11596</v>
      </c>
      <c r="D3873" s="654" t="s">
        <v>17349</v>
      </c>
    </row>
    <row r="3874" spans="1:4">
      <c r="A3874" s="1169">
        <v>14162</v>
      </c>
      <c r="B3874" s="1170" t="s">
        <v>11789</v>
      </c>
      <c r="C3874" s="1169" t="s">
        <v>11596</v>
      </c>
      <c r="D3874" s="651" t="s">
        <v>17350</v>
      </c>
    </row>
    <row r="3875" spans="1:4">
      <c r="A3875" s="652">
        <v>5052</v>
      </c>
      <c r="B3875" s="653" t="s">
        <v>4136</v>
      </c>
      <c r="C3875" s="652" t="s">
        <v>11596</v>
      </c>
      <c r="D3875" s="654" t="s">
        <v>17351</v>
      </c>
    </row>
    <row r="3876" spans="1:4">
      <c r="A3876" s="1169">
        <v>14166</v>
      </c>
      <c r="B3876" s="1170" t="s">
        <v>4137</v>
      </c>
      <c r="C3876" s="1169" t="s">
        <v>11596</v>
      </c>
      <c r="D3876" s="651" t="s">
        <v>17352</v>
      </c>
    </row>
    <row r="3877" spans="1:4">
      <c r="A3877" s="652">
        <v>14165</v>
      </c>
      <c r="B3877" s="653" t="s">
        <v>4138</v>
      </c>
      <c r="C3877" s="652" t="s">
        <v>11596</v>
      </c>
      <c r="D3877" s="654" t="s">
        <v>17353</v>
      </c>
    </row>
    <row r="3878" spans="1:4">
      <c r="A3878" s="1169">
        <v>5050</v>
      </c>
      <c r="B3878" s="1170" t="s">
        <v>4139</v>
      </c>
      <c r="C3878" s="1169" t="s">
        <v>11596</v>
      </c>
      <c r="D3878" s="651" t="s">
        <v>17354</v>
      </c>
    </row>
    <row r="3879" spans="1:4">
      <c r="A3879" s="652">
        <v>12378</v>
      </c>
      <c r="B3879" s="653" t="s">
        <v>4140</v>
      </c>
      <c r="C3879" s="652" t="s">
        <v>11596</v>
      </c>
      <c r="D3879" s="654" t="s">
        <v>17355</v>
      </c>
    </row>
    <row r="3880" spans="1:4">
      <c r="A3880" s="1169">
        <v>5040</v>
      </c>
      <c r="B3880" s="1170" t="s">
        <v>1544</v>
      </c>
      <c r="C3880" s="1169" t="s">
        <v>11596</v>
      </c>
      <c r="D3880" s="651" t="s">
        <v>14659</v>
      </c>
    </row>
    <row r="3881" spans="1:4">
      <c r="A3881" s="652">
        <v>5054</v>
      </c>
      <c r="B3881" s="653" t="s">
        <v>1545</v>
      </c>
      <c r="C3881" s="652" t="s">
        <v>11596</v>
      </c>
      <c r="D3881" s="654" t="s">
        <v>14660</v>
      </c>
    </row>
    <row r="3882" spans="1:4">
      <c r="A3882" s="1169">
        <v>12366</v>
      </c>
      <c r="B3882" s="1170" t="s">
        <v>1546</v>
      </c>
      <c r="C3882" s="1169" t="s">
        <v>11596</v>
      </c>
      <c r="D3882" s="651" t="s">
        <v>14661</v>
      </c>
    </row>
    <row r="3883" spans="1:4">
      <c r="A3883" s="652">
        <v>5045</v>
      </c>
      <c r="B3883" s="653" t="s">
        <v>1547</v>
      </c>
      <c r="C3883" s="652" t="s">
        <v>11596</v>
      </c>
      <c r="D3883" s="654" t="s">
        <v>14662</v>
      </c>
    </row>
    <row r="3884" spans="1:4">
      <c r="A3884" s="1169">
        <v>12367</v>
      </c>
      <c r="B3884" s="1170" t="s">
        <v>1548</v>
      </c>
      <c r="C3884" s="1169" t="s">
        <v>11596</v>
      </c>
      <c r="D3884" s="651" t="s">
        <v>14663</v>
      </c>
    </row>
    <row r="3885" spans="1:4">
      <c r="A3885" s="652">
        <v>12368</v>
      </c>
      <c r="B3885" s="653" t="s">
        <v>1549</v>
      </c>
      <c r="C3885" s="652" t="s">
        <v>11596</v>
      </c>
      <c r="D3885" s="654" t="s">
        <v>14664</v>
      </c>
    </row>
    <row r="3886" spans="1:4">
      <c r="A3886" s="1169">
        <v>5042</v>
      </c>
      <c r="B3886" s="1170" t="s">
        <v>1550</v>
      </c>
      <c r="C3886" s="1169" t="s">
        <v>11596</v>
      </c>
      <c r="D3886" s="651" t="s">
        <v>14665</v>
      </c>
    </row>
    <row r="3887" spans="1:4">
      <c r="A3887" s="652">
        <v>5044</v>
      </c>
      <c r="B3887" s="653" t="s">
        <v>1551</v>
      </c>
      <c r="C3887" s="652" t="s">
        <v>11596</v>
      </c>
      <c r="D3887" s="654" t="s">
        <v>14666</v>
      </c>
    </row>
    <row r="3888" spans="1:4">
      <c r="A3888" s="1169">
        <v>5055</v>
      </c>
      <c r="B3888" s="1170" t="s">
        <v>1552</v>
      </c>
      <c r="C3888" s="1169" t="s">
        <v>11596</v>
      </c>
      <c r="D3888" s="651" t="s">
        <v>14667</v>
      </c>
    </row>
    <row r="3889" spans="1:4">
      <c r="A3889" s="652">
        <v>5041</v>
      </c>
      <c r="B3889" s="653" t="s">
        <v>1553</v>
      </c>
      <c r="C3889" s="652" t="s">
        <v>11596</v>
      </c>
      <c r="D3889" s="654" t="s">
        <v>14668</v>
      </c>
    </row>
    <row r="3890" spans="1:4">
      <c r="A3890" s="1169">
        <v>5043</v>
      </c>
      <c r="B3890" s="1170" t="s">
        <v>1554</v>
      </c>
      <c r="C3890" s="1169" t="s">
        <v>11596</v>
      </c>
      <c r="D3890" s="651" t="s">
        <v>14669</v>
      </c>
    </row>
    <row r="3891" spans="1:4">
      <c r="A3891" s="652">
        <v>5053</v>
      </c>
      <c r="B3891" s="653" t="s">
        <v>1555</v>
      </c>
      <c r="C3891" s="652" t="s">
        <v>11596</v>
      </c>
      <c r="D3891" s="654" t="s">
        <v>14670</v>
      </c>
    </row>
    <row r="3892" spans="1:4">
      <c r="A3892" s="1169">
        <v>5035</v>
      </c>
      <c r="B3892" s="1170" t="s">
        <v>1556</v>
      </c>
      <c r="C3892" s="1169" t="s">
        <v>11596</v>
      </c>
      <c r="D3892" s="651" t="s">
        <v>14671</v>
      </c>
    </row>
    <row r="3893" spans="1:4">
      <c r="A3893" s="652">
        <v>5036</v>
      </c>
      <c r="B3893" s="653" t="s">
        <v>1557</v>
      </c>
      <c r="C3893" s="652" t="s">
        <v>11596</v>
      </c>
      <c r="D3893" s="654" t="s">
        <v>14672</v>
      </c>
    </row>
    <row r="3894" spans="1:4">
      <c r="A3894" s="1169">
        <v>5059</v>
      </c>
      <c r="B3894" s="1170" t="s">
        <v>1558</v>
      </c>
      <c r="C3894" s="1169" t="s">
        <v>11596</v>
      </c>
      <c r="D3894" s="651" t="s">
        <v>14673</v>
      </c>
    </row>
    <row r="3895" spans="1:4">
      <c r="A3895" s="652">
        <v>5034</v>
      </c>
      <c r="B3895" s="653" t="s">
        <v>1559</v>
      </c>
      <c r="C3895" s="652" t="s">
        <v>11596</v>
      </c>
      <c r="D3895" s="654" t="s">
        <v>14674</v>
      </c>
    </row>
    <row r="3896" spans="1:4">
      <c r="A3896" s="1169">
        <v>5056</v>
      </c>
      <c r="B3896" s="1170" t="s">
        <v>1560</v>
      </c>
      <c r="C3896" s="1169" t="s">
        <v>11596</v>
      </c>
      <c r="D3896" s="651" t="s">
        <v>14675</v>
      </c>
    </row>
    <row r="3897" spans="1:4">
      <c r="A3897" s="652">
        <v>5057</v>
      </c>
      <c r="B3897" s="653" t="s">
        <v>1561</v>
      </c>
      <c r="C3897" s="652" t="s">
        <v>11596</v>
      </c>
      <c r="D3897" s="654" t="s">
        <v>14676</v>
      </c>
    </row>
    <row r="3898" spans="1:4">
      <c r="A3898" s="1169">
        <v>5033</v>
      </c>
      <c r="B3898" s="1170" t="s">
        <v>1562</v>
      </c>
      <c r="C3898" s="1169" t="s">
        <v>11596</v>
      </c>
      <c r="D3898" s="651" t="s">
        <v>14677</v>
      </c>
    </row>
    <row r="3899" spans="1:4">
      <c r="A3899" s="652">
        <v>5037</v>
      </c>
      <c r="B3899" s="653" t="s">
        <v>1563</v>
      </c>
      <c r="C3899" s="652" t="s">
        <v>11596</v>
      </c>
      <c r="D3899" s="654" t="s">
        <v>14678</v>
      </c>
    </row>
    <row r="3900" spans="1:4">
      <c r="A3900" s="1169">
        <v>5038</v>
      </c>
      <c r="B3900" s="1170" t="s">
        <v>1564</v>
      </c>
      <c r="C3900" s="1169" t="s">
        <v>11596</v>
      </c>
      <c r="D3900" s="651" t="s">
        <v>14679</v>
      </c>
    </row>
    <row r="3901" spans="1:4">
      <c r="A3901" s="652">
        <v>12374</v>
      </c>
      <c r="B3901" s="653" t="s">
        <v>1565</v>
      </c>
      <c r="C3901" s="652" t="s">
        <v>11596</v>
      </c>
      <c r="D3901" s="654" t="s">
        <v>14680</v>
      </c>
    </row>
    <row r="3902" spans="1:4">
      <c r="A3902" s="1169">
        <v>12372</v>
      </c>
      <c r="B3902" s="1170" t="s">
        <v>1566</v>
      </c>
      <c r="C3902" s="1169" t="s">
        <v>11596</v>
      </c>
      <c r="D3902" s="651" t="s">
        <v>14681</v>
      </c>
    </row>
    <row r="3903" spans="1:4">
      <c r="A3903" s="652">
        <v>13335</v>
      </c>
      <c r="B3903" s="653" t="s">
        <v>1567</v>
      </c>
      <c r="C3903" s="652" t="s">
        <v>11596</v>
      </c>
      <c r="D3903" s="654" t="s">
        <v>14682</v>
      </c>
    </row>
    <row r="3904" spans="1:4">
      <c r="A3904" s="1169">
        <v>13339</v>
      </c>
      <c r="B3904" s="1170" t="s">
        <v>1568</v>
      </c>
      <c r="C3904" s="1169" t="s">
        <v>11596</v>
      </c>
      <c r="D3904" s="651" t="s">
        <v>14683</v>
      </c>
    </row>
    <row r="3905" spans="1:4">
      <c r="A3905" s="652">
        <v>12373</v>
      </c>
      <c r="B3905" s="653" t="s">
        <v>1569</v>
      </c>
      <c r="C3905" s="652" t="s">
        <v>11596</v>
      </c>
      <c r="D3905" s="654" t="s">
        <v>14684</v>
      </c>
    </row>
    <row r="3906" spans="1:4">
      <c r="A3906" s="1169">
        <v>34712</v>
      </c>
      <c r="B3906" s="1170" t="s">
        <v>1570</v>
      </c>
      <c r="C3906" s="1169" t="s">
        <v>11596</v>
      </c>
      <c r="D3906" s="651" t="s">
        <v>14685</v>
      </c>
    </row>
    <row r="3907" spans="1:4">
      <c r="A3907" s="652">
        <v>34711</v>
      </c>
      <c r="B3907" s="653" t="s">
        <v>1571</v>
      </c>
      <c r="C3907" s="652" t="s">
        <v>11596</v>
      </c>
      <c r="D3907" s="654" t="s">
        <v>14686</v>
      </c>
    </row>
    <row r="3908" spans="1:4">
      <c r="A3908" s="1169">
        <v>34706</v>
      </c>
      <c r="B3908" s="1170" t="s">
        <v>1572</v>
      </c>
      <c r="C3908" s="1169" t="s">
        <v>11596</v>
      </c>
      <c r="D3908" s="651" t="s">
        <v>14687</v>
      </c>
    </row>
    <row r="3909" spans="1:4">
      <c r="A3909" s="652">
        <v>34703</v>
      </c>
      <c r="B3909" s="653" t="s">
        <v>1573</v>
      </c>
      <c r="C3909" s="652" t="s">
        <v>11596</v>
      </c>
      <c r="D3909" s="654" t="s">
        <v>14688</v>
      </c>
    </row>
    <row r="3910" spans="1:4">
      <c r="A3910" s="1169">
        <v>12388</v>
      </c>
      <c r="B3910" s="1170" t="s">
        <v>1574</v>
      </c>
      <c r="C3910" s="1169" t="s">
        <v>11596</v>
      </c>
      <c r="D3910" s="651" t="s">
        <v>17356</v>
      </c>
    </row>
    <row r="3911" spans="1:4">
      <c r="A3911" s="652">
        <v>34695</v>
      </c>
      <c r="B3911" s="653" t="s">
        <v>1575</v>
      </c>
      <c r="C3911" s="652" t="s">
        <v>11596</v>
      </c>
      <c r="D3911" s="654" t="s">
        <v>14689</v>
      </c>
    </row>
    <row r="3912" spans="1:4">
      <c r="A3912" s="1169">
        <v>34692</v>
      </c>
      <c r="B3912" s="1170" t="s">
        <v>1576</v>
      </c>
      <c r="C3912" s="1169" t="s">
        <v>11596</v>
      </c>
      <c r="D3912" s="651" t="s">
        <v>14690</v>
      </c>
    </row>
    <row r="3913" spans="1:4">
      <c r="A3913" s="652">
        <v>26028</v>
      </c>
      <c r="B3913" s="653" t="s">
        <v>1577</v>
      </c>
      <c r="C3913" s="652" t="s">
        <v>11629</v>
      </c>
      <c r="D3913" s="654" t="s">
        <v>14691</v>
      </c>
    </row>
    <row r="3914" spans="1:4">
      <c r="A3914" s="1169">
        <v>11844</v>
      </c>
      <c r="B3914" s="1170" t="s">
        <v>5819</v>
      </c>
      <c r="C3914" s="1169" t="s">
        <v>11600</v>
      </c>
      <c r="D3914" s="651" t="s">
        <v>13070</v>
      </c>
    </row>
    <row r="3915" spans="1:4">
      <c r="A3915" s="652">
        <v>4465</v>
      </c>
      <c r="B3915" s="653" t="s">
        <v>4901</v>
      </c>
      <c r="C3915" s="652" t="s">
        <v>11600</v>
      </c>
      <c r="D3915" s="654" t="s">
        <v>15845</v>
      </c>
    </row>
    <row r="3916" spans="1:4">
      <c r="A3916" s="1169">
        <v>35273</v>
      </c>
      <c r="B3916" s="1170" t="s">
        <v>4902</v>
      </c>
      <c r="C3916" s="1169" t="s">
        <v>11600</v>
      </c>
      <c r="D3916" s="651" t="s">
        <v>17357</v>
      </c>
    </row>
    <row r="3917" spans="1:4">
      <c r="A3917" s="652">
        <v>4470</v>
      </c>
      <c r="B3917" s="653" t="s">
        <v>4903</v>
      </c>
      <c r="C3917" s="652" t="s">
        <v>11600</v>
      </c>
      <c r="D3917" s="654" t="s">
        <v>17358</v>
      </c>
    </row>
    <row r="3918" spans="1:4">
      <c r="A3918" s="1169">
        <v>20204</v>
      </c>
      <c r="B3918" s="1170" t="s">
        <v>5820</v>
      </c>
      <c r="C3918" s="1169" t="s">
        <v>11600</v>
      </c>
      <c r="D3918" s="651" t="s">
        <v>17359</v>
      </c>
    </row>
    <row r="3919" spans="1:4">
      <c r="A3919" s="652">
        <v>20208</v>
      </c>
      <c r="B3919" s="653" t="s">
        <v>5821</v>
      </c>
      <c r="C3919" s="652" t="s">
        <v>11600</v>
      </c>
      <c r="D3919" s="654" t="s">
        <v>15744</v>
      </c>
    </row>
    <row r="3920" spans="1:4">
      <c r="A3920" s="1169">
        <v>4437</v>
      </c>
      <c r="B3920" s="1170" t="s">
        <v>5822</v>
      </c>
      <c r="C3920" s="1169" t="s">
        <v>11600</v>
      </c>
      <c r="D3920" s="651" t="s">
        <v>15270</v>
      </c>
    </row>
    <row r="3921" spans="1:4">
      <c r="A3921" s="652">
        <v>14580</v>
      </c>
      <c r="B3921" s="653" t="s">
        <v>4904</v>
      </c>
      <c r="C3921" s="652" t="s">
        <v>11600</v>
      </c>
      <c r="D3921" s="654" t="s">
        <v>17360</v>
      </c>
    </row>
    <row r="3922" spans="1:4">
      <c r="A3922" s="1169">
        <v>40304</v>
      </c>
      <c r="B3922" s="1170" t="s">
        <v>5495</v>
      </c>
      <c r="C3922" s="1169" t="s">
        <v>11601</v>
      </c>
      <c r="D3922" s="651" t="s">
        <v>14290</v>
      </c>
    </row>
    <row r="3923" spans="1:4">
      <c r="A3923" s="652">
        <v>5065</v>
      </c>
      <c r="B3923" s="653" t="s">
        <v>4141</v>
      </c>
      <c r="C3923" s="652" t="s">
        <v>11601</v>
      </c>
      <c r="D3923" s="654" t="s">
        <v>16157</v>
      </c>
    </row>
    <row r="3924" spans="1:4">
      <c r="A3924" s="1169">
        <v>5072</v>
      </c>
      <c r="B3924" s="1170" t="s">
        <v>4142</v>
      </c>
      <c r="C3924" s="1169" t="s">
        <v>11601</v>
      </c>
      <c r="D3924" s="651" t="s">
        <v>17361</v>
      </c>
    </row>
    <row r="3925" spans="1:4">
      <c r="A3925" s="652">
        <v>5066</v>
      </c>
      <c r="B3925" s="653" t="s">
        <v>4143</v>
      </c>
      <c r="C3925" s="652" t="s">
        <v>11601</v>
      </c>
      <c r="D3925" s="654" t="s">
        <v>17362</v>
      </c>
    </row>
    <row r="3926" spans="1:4">
      <c r="A3926" s="1169">
        <v>5063</v>
      </c>
      <c r="B3926" s="1170" t="s">
        <v>4144</v>
      </c>
      <c r="C3926" s="1169" t="s">
        <v>11601</v>
      </c>
      <c r="D3926" s="651" t="s">
        <v>13872</v>
      </c>
    </row>
    <row r="3927" spans="1:4">
      <c r="A3927" s="652">
        <v>20247</v>
      </c>
      <c r="B3927" s="653" t="s">
        <v>4145</v>
      </c>
      <c r="C3927" s="652" t="s">
        <v>11601</v>
      </c>
      <c r="D3927" s="654" t="s">
        <v>14079</v>
      </c>
    </row>
    <row r="3928" spans="1:4">
      <c r="A3928" s="1169">
        <v>5074</v>
      </c>
      <c r="B3928" s="1170" t="s">
        <v>4146</v>
      </c>
      <c r="C3928" s="1169" t="s">
        <v>11601</v>
      </c>
      <c r="D3928" s="651" t="s">
        <v>13063</v>
      </c>
    </row>
    <row r="3929" spans="1:4">
      <c r="A3929" s="652">
        <v>5067</v>
      </c>
      <c r="B3929" s="653" t="s">
        <v>4147</v>
      </c>
      <c r="C3929" s="652" t="s">
        <v>11601</v>
      </c>
      <c r="D3929" s="654" t="s">
        <v>15938</v>
      </c>
    </row>
    <row r="3930" spans="1:4">
      <c r="A3930" s="1169">
        <v>5078</v>
      </c>
      <c r="B3930" s="1170" t="s">
        <v>4148</v>
      </c>
      <c r="C3930" s="1169" t="s">
        <v>11601</v>
      </c>
      <c r="D3930" s="651" t="s">
        <v>12916</v>
      </c>
    </row>
    <row r="3931" spans="1:4">
      <c r="A3931" s="652">
        <v>5068</v>
      </c>
      <c r="B3931" s="653" t="s">
        <v>4149</v>
      </c>
      <c r="C3931" s="652" t="s">
        <v>11601</v>
      </c>
      <c r="D3931" s="654" t="s">
        <v>13871</v>
      </c>
    </row>
    <row r="3932" spans="1:4">
      <c r="A3932" s="1169">
        <v>5073</v>
      </c>
      <c r="B3932" s="1170" t="s">
        <v>4150</v>
      </c>
      <c r="C3932" s="1169" t="s">
        <v>11601</v>
      </c>
      <c r="D3932" s="651" t="s">
        <v>14275</v>
      </c>
    </row>
    <row r="3933" spans="1:4">
      <c r="A3933" s="652">
        <v>5069</v>
      </c>
      <c r="B3933" s="653" t="s">
        <v>4151</v>
      </c>
      <c r="C3933" s="652" t="s">
        <v>11601</v>
      </c>
      <c r="D3933" s="654" t="s">
        <v>14275</v>
      </c>
    </row>
    <row r="3934" spans="1:4">
      <c r="A3934" s="1169">
        <v>5070</v>
      </c>
      <c r="B3934" s="1170" t="s">
        <v>4152</v>
      </c>
      <c r="C3934" s="1169" t="s">
        <v>11601</v>
      </c>
      <c r="D3934" s="651" t="s">
        <v>17363</v>
      </c>
    </row>
    <row r="3935" spans="1:4">
      <c r="A3935" s="652">
        <v>5071</v>
      </c>
      <c r="B3935" s="653" t="s">
        <v>4153</v>
      </c>
      <c r="C3935" s="652" t="s">
        <v>11601</v>
      </c>
      <c r="D3935" s="654" t="s">
        <v>13871</v>
      </c>
    </row>
    <row r="3936" spans="1:4">
      <c r="A3936" s="1169">
        <v>5061</v>
      </c>
      <c r="B3936" s="1170" t="s">
        <v>4154</v>
      </c>
      <c r="C3936" s="1169" t="s">
        <v>11601</v>
      </c>
      <c r="D3936" s="651" t="s">
        <v>14083</v>
      </c>
    </row>
    <row r="3937" spans="1:4">
      <c r="A3937" s="652">
        <v>5075</v>
      </c>
      <c r="B3937" s="653" t="s">
        <v>4155</v>
      </c>
      <c r="C3937" s="652" t="s">
        <v>11601</v>
      </c>
      <c r="D3937" s="654" t="s">
        <v>13871</v>
      </c>
    </row>
    <row r="3938" spans="1:4">
      <c r="A3938" s="1169">
        <v>39027</v>
      </c>
      <c r="B3938" s="1170" t="s">
        <v>4156</v>
      </c>
      <c r="C3938" s="1169" t="s">
        <v>11601</v>
      </c>
      <c r="D3938" s="651" t="s">
        <v>12783</v>
      </c>
    </row>
    <row r="3939" spans="1:4">
      <c r="A3939" s="652">
        <v>5062</v>
      </c>
      <c r="B3939" s="653" t="s">
        <v>4157</v>
      </c>
      <c r="C3939" s="652" t="s">
        <v>11601</v>
      </c>
      <c r="D3939" s="654" t="s">
        <v>15580</v>
      </c>
    </row>
    <row r="3940" spans="1:4">
      <c r="A3940" s="1169">
        <v>40568</v>
      </c>
      <c r="B3940" s="1170" t="s">
        <v>5496</v>
      </c>
      <c r="C3940" s="1169" t="s">
        <v>11601</v>
      </c>
      <c r="D3940" s="651" t="s">
        <v>13382</v>
      </c>
    </row>
    <row r="3941" spans="1:4">
      <c r="A3941" s="652">
        <v>39026</v>
      </c>
      <c r="B3941" s="653" t="s">
        <v>5497</v>
      </c>
      <c r="C3941" s="652" t="s">
        <v>11601</v>
      </c>
      <c r="D3941" s="654" t="s">
        <v>14837</v>
      </c>
    </row>
    <row r="3942" spans="1:4">
      <c r="A3942" s="1169">
        <v>11572</v>
      </c>
      <c r="B3942" s="1170" t="s">
        <v>5498</v>
      </c>
      <c r="C3942" s="1169" t="s">
        <v>11596</v>
      </c>
      <c r="D3942" s="651" t="s">
        <v>17364</v>
      </c>
    </row>
    <row r="3943" spans="1:4">
      <c r="A3943" s="652">
        <v>38959</v>
      </c>
      <c r="B3943" s="653" t="s">
        <v>5050</v>
      </c>
      <c r="C3943" s="652" t="s">
        <v>11596</v>
      </c>
      <c r="D3943" s="654" t="s">
        <v>17365</v>
      </c>
    </row>
    <row r="3944" spans="1:4">
      <c r="A3944" s="1169">
        <v>11149</v>
      </c>
      <c r="B3944" s="1170" t="s">
        <v>1578</v>
      </c>
      <c r="C3944" s="1169" t="s">
        <v>11730</v>
      </c>
      <c r="D3944" s="651" t="s">
        <v>14703</v>
      </c>
    </row>
    <row r="3945" spans="1:4">
      <c r="A3945" s="652">
        <v>511</v>
      </c>
      <c r="B3945" s="653" t="s">
        <v>4158</v>
      </c>
      <c r="C3945" s="652" t="s">
        <v>11602</v>
      </c>
      <c r="D3945" s="654" t="s">
        <v>16202</v>
      </c>
    </row>
    <row r="3946" spans="1:4">
      <c r="A3946" s="1169">
        <v>11174</v>
      </c>
      <c r="B3946" s="1170" t="s">
        <v>1579</v>
      </c>
      <c r="C3946" s="1169" t="s">
        <v>11603</v>
      </c>
      <c r="D3946" s="651" t="s">
        <v>14705</v>
      </c>
    </row>
    <row r="3947" spans="1:4">
      <c r="A3947" s="652">
        <v>37540</v>
      </c>
      <c r="B3947" s="653" t="s">
        <v>4159</v>
      </c>
      <c r="C3947" s="652" t="s">
        <v>11596</v>
      </c>
      <c r="D3947" s="654" t="s">
        <v>17366</v>
      </c>
    </row>
    <row r="3948" spans="1:4">
      <c r="A3948" s="1169">
        <v>37548</v>
      </c>
      <c r="B3948" s="1170" t="s">
        <v>4160</v>
      </c>
      <c r="C3948" s="1169" t="s">
        <v>11596</v>
      </c>
      <c r="D3948" s="651" t="s">
        <v>17367</v>
      </c>
    </row>
    <row r="3949" spans="1:4" ht="30">
      <c r="A3949" s="652">
        <v>39828</v>
      </c>
      <c r="B3949" s="653" t="s">
        <v>4161</v>
      </c>
      <c r="C3949" s="652" t="s">
        <v>11596</v>
      </c>
      <c r="D3949" s="654" t="s">
        <v>17368</v>
      </c>
    </row>
    <row r="3950" spans="1:4" ht="30">
      <c r="A3950" s="1169">
        <v>12273</v>
      </c>
      <c r="B3950" s="1170" t="s">
        <v>4162</v>
      </c>
      <c r="C3950" s="1169" t="s">
        <v>11596</v>
      </c>
      <c r="D3950" s="651" t="s">
        <v>15453</v>
      </c>
    </row>
    <row r="3951" spans="1:4">
      <c r="A3951" s="652">
        <v>38392</v>
      </c>
      <c r="B3951" s="653" t="s">
        <v>6044</v>
      </c>
      <c r="C3951" s="652" t="s">
        <v>11596</v>
      </c>
      <c r="D3951" s="654" t="s">
        <v>14706</v>
      </c>
    </row>
    <row r="3952" spans="1:4">
      <c r="A3952" s="1169">
        <v>11735</v>
      </c>
      <c r="B3952" s="1170" t="s">
        <v>4163</v>
      </c>
      <c r="C3952" s="1169" t="s">
        <v>11596</v>
      </c>
      <c r="D3952" s="651" t="s">
        <v>12510</v>
      </c>
    </row>
    <row r="3953" spans="1:4">
      <c r="A3953" s="652">
        <v>11733</v>
      </c>
      <c r="B3953" s="653" t="s">
        <v>4164</v>
      </c>
      <c r="C3953" s="652" t="s">
        <v>11596</v>
      </c>
      <c r="D3953" s="654" t="s">
        <v>12879</v>
      </c>
    </row>
    <row r="3954" spans="1:4">
      <c r="A3954" s="1169">
        <v>11734</v>
      </c>
      <c r="B3954" s="1170" t="s">
        <v>4165</v>
      </c>
      <c r="C3954" s="1169" t="s">
        <v>11596</v>
      </c>
      <c r="D3954" s="651" t="s">
        <v>13029</v>
      </c>
    </row>
    <row r="3955" spans="1:4">
      <c r="A3955" s="652">
        <v>11737</v>
      </c>
      <c r="B3955" s="653" t="s">
        <v>4166</v>
      </c>
      <c r="C3955" s="652" t="s">
        <v>11596</v>
      </c>
      <c r="D3955" s="654" t="s">
        <v>14707</v>
      </c>
    </row>
    <row r="3956" spans="1:4">
      <c r="A3956" s="1169">
        <v>11738</v>
      </c>
      <c r="B3956" s="1170" t="s">
        <v>4167</v>
      </c>
      <c r="C3956" s="1169" t="s">
        <v>11596</v>
      </c>
      <c r="D3956" s="651" t="s">
        <v>13768</v>
      </c>
    </row>
    <row r="3957" spans="1:4">
      <c r="A3957" s="652">
        <v>36143</v>
      </c>
      <c r="B3957" s="653" t="s">
        <v>4168</v>
      </c>
      <c r="C3957" s="652" t="s">
        <v>11596</v>
      </c>
      <c r="D3957" s="654" t="s">
        <v>14708</v>
      </c>
    </row>
    <row r="3958" spans="1:4">
      <c r="A3958" s="1169">
        <v>36142</v>
      </c>
      <c r="B3958" s="1170" t="s">
        <v>1580</v>
      </c>
      <c r="C3958" s="1169" t="s">
        <v>11596</v>
      </c>
      <c r="D3958" s="651" t="s">
        <v>12493</v>
      </c>
    </row>
    <row r="3959" spans="1:4">
      <c r="A3959" s="652">
        <v>36146</v>
      </c>
      <c r="B3959" s="653" t="s">
        <v>1581</v>
      </c>
      <c r="C3959" s="652" t="s">
        <v>11596</v>
      </c>
      <c r="D3959" s="654" t="s">
        <v>14709</v>
      </c>
    </row>
    <row r="3960" spans="1:4">
      <c r="A3960" s="1169">
        <v>39015</v>
      </c>
      <c r="B3960" s="1170" t="s">
        <v>7010</v>
      </c>
      <c r="C3960" s="1169" t="s">
        <v>11596</v>
      </c>
      <c r="D3960" s="651" t="s">
        <v>12737</v>
      </c>
    </row>
    <row r="3961" spans="1:4">
      <c r="A3961" s="652">
        <v>38377</v>
      </c>
      <c r="B3961" s="653" t="s">
        <v>4905</v>
      </c>
      <c r="C3961" s="652" t="s">
        <v>11596</v>
      </c>
      <c r="D3961" s="654" t="s">
        <v>17369</v>
      </c>
    </row>
    <row r="3962" spans="1:4">
      <c r="A3962" s="1169">
        <v>38376</v>
      </c>
      <c r="B3962" s="1170" t="s">
        <v>4906</v>
      </c>
      <c r="C3962" s="1169" t="s">
        <v>11596</v>
      </c>
      <c r="D3962" s="651" t="s">
        <v>17370</v>
      </c>
    </row>
    <row r="3963" spans="1:4">
      <c r="A3963" s="652">
        <v>38116</v>
      </c>
      <c r="B3963" s="653" t="s">
        <v>6218</v>
      </c>
      <c r="C3963" s="652" t="s">
        <v>11596</v>
      </c>
      <c r="D3963" s="654" t="s">
        <v>12636</v>
      </c>
    </row>
    <row r="3964" spans="1:4">
      <c r="A3964" s="1169">
        <v>38066</v>
      </c>
      <c r="B3964" s="1170" t="s">
        <v>6219</v>
      </c>
      <c r="C3964" s="1169" t="s">
        <v>11596</v>
      </c>
      <c r="D3964" s="651" t="s">
        <v>14711</v>
      </c>
    </row>
    <row r="3965" spans="1:4">
      <c r="A3965" s="652">
        <v>38117</v>
      </c>
      <c r="B3965" s="653" t="s">
        <v>6220</v>
      </c>
      <c r="C3965" s="652" t="s">
        <v>11596</v>
      </c>
      <c r="D3965" s="654" t="s">
        <v>14712</v>
      </c>
    </row>
    <row r="3966" spans="1:4">
      <c r="A3966" s="1169">
        <v>38067</v>
      </c>
      <c r="B3966" s="1170" t="s">
        <v>6221</v>
      </c>
      <c r="C3966" s="1169" t="s">
        <v>11596</v>
      </c>
      <c r="D3966" s="651" t="s">
        <v>13763</v>
      </c>
    </row>
    <row r="3967" spans="1:4">
      <c r="A3967" s="652">
        <v>41757</v>
      </c>
      <c r="B3967" s="653" t="s">
        <v>5823</v>
      </c>
      <c r="C3967" s="652" t="s">
        <v>11596</v>
      </c>
      <c r="D3967" s="654" t="s">
        <v>17371</v>
      </c>
    </row>
    <row r="3968" spans="1:4" ht="30">
      <c r="A3968" s="1169">
        <v>5080</v>
      </c>
      <c r="B3968" s="1170" t="s">
        <v>5499</v>
      </c>
      <c r="C3968" s="1169" t="s">
        <v>11596</v>
      </c>
      <c r="D3968" s="651" t="s">
        <v>16259</v>
      </c>
    </row>
    <row r="3969" spans="1:4" ht="30">
      <c r="A3969" s="652">
        <v>11522</v>
      </c>
      <c r="B3969" s="653" t="s">
        <v>5500</v>
      </c>
      <c r="C3969" s="652" t="s">
        <v>11596</v>
      </c>
      <c r="D3969" s="654" t="s">
        <v>14244</v>
      </c>
    </row>
    <row r="3970" spans="1:4" ht="30">
      <c r="A3970" s="1169">
        <v>11523</v>
      </c>
      <c r="B3970" s="1170" t="s">
        <v>5501</v>
      </c>
      <c r="C3970" s="1169" t="s">
        <v>11596</v>
      </c>
      <c r="D3970" s="651" t="s">
        <v>15994</v>
      </c>
    </row>
    <row r="3971" spans="1:4" ht="30">
      <c r="A3971" s="652">
        <v>11524</v>
      </c>
      <c r="B3971" s="653" t="s">
        <v>5502</v>
      </c>
      <c r="C3971" s="652" t="s">
        <v>11596</v>
      </c>
      <c r="D3971" s="654" t="s">
        <v>15467</v>
      </c>
    </row>
    <row r="3972" spans="1:4" ht="30">
      <c r="A3972" s="1169">
        <v>38168</v>
      </c>
      <c r="B3972" s="1170" t="s">
        <v>5503</v>
      </c>
      <c r="C3972" s="1169" t="s">
        <v>11596</v>
      </c>
      <c r="D3972" s="651" t="s">
        <v>17372</v>
      </c>
    </row>
    <row r="3973" spans="1:4" ht="30">
      <c r="A3973" s="652">
        <v>13393</v>
      </c>
      <c r="B3973" s="653" t="s">
        <v>5705</v>
      </c>
      <c r="C3973" s="652" t="s">
        <v>11596</v>
      </c>
      <c r="D3973" s="654" t="s">
        <v>17373</v>
      </c>
    </row>
    <row r="3974" spans="1:4" ht="30">
      <c r="A3974" s="1169">
        <v>13395</v>
      </c>
      <c r="B3974" s="1170" t="s">
        <v>5706</v>
      </c>
      <c r="C3974" s="1169" t="s">
        <v>11596</v>
      </c>
      <c r="D3974" s="651" t="s">
        <v>17374</v>
      </c>
    </row>
    <row r="3975" spans="1:4" ht="30">
      <c r="A3975" s="652">
        <v>12039</v>
      </c>
      <c r="B3975" s="653" t="s">
        <v>5707</v>
      </c>
      <c r="C3975" s="652" t="s">
        <v>11596</v>
      </c>
      <c r="D3975" s="654" t="s">
        <v>17375</v>
      </c>
    </row>
    <row r="3976" spans="1:4" ht="30">
      <c r="A3976" s="1169">
        <v>13396</v>
      </c>
      <c r="B3976" s="1170" t="s">
        <v>5708</v>
      </c>
      <c r="C3976" s="1169" t="s">
        <v>11596</v>
      </c>
      <c r="D3976" s="651" t="s">
        <v>17376</v>
      </c>
    </row>
    <row r="3977" spans="1:4" ht="30">
      <c r="A3977" s="652">
        <v>13397</v>
      </c>
      <c r="B3977" s="653" t="s">
        <v>5709</v>
      </c>
      <c r="C3977" s="652" t="s">
        <v>11596</v>
      </c>
      <c r="D3977" s="654" t="s">
        <v>17377</v>
      </c>
    </row>
    <row r="3978" spans="1:4" ht="30">
      <c r="A3978" s="1169">
        <v>12041</v>
      </c>
      <c r="B3978" s="1170" t="s">
        <v>5710</v>
      </c>
      <c r="C3978" s="1169" t="s">
        <v>11596</v>
      </c>
      <c r="D3978" s="651" t="s">
        <v>17378</v>
      </c>
    </row>
    <row r="3979" spans="1:4" ht="30">
      <c r="A3979" s="652">
        <v>12043</v>
      </c>
      <c r="B3979" s="653" t="s">
        <v>5711</v>
      </c>
      <c r="C3979" s="652" t="s">
        <v>11596</v>
      </c>
      <c r="D3979" s="654" t="s">
        <v>17379</v>
      </c>
    </row>
    <row r="3980" spans="1:4" ht="30">
      <c r="A3980" s="1169">
        <v>39762</v>
      </c>
      <c r="B3980" s="1170" t="s">
        <v>5712</v>
      </c>
      <c r="C3980" s="1169" t="s">
        <v>11596</v>
      </c>
      <c r="D3980" s="651" t="s">
        <v>17380</v>
      </c>
    </row>
    <row r="3981" spans="1:4" ht="30">
      <c r="A3981" s="652">
        <v>12042</v>
      </c>
      <c r="B3981" s="653" t="s">
        <v>5713</v>
      </c>
      <c r="C3981" s="652" t="s">
        <v>11596</v>
      </c>
      <c r="D3981" s="654" t="s">
        <v>17381</v>
      </c>
    </row>
    <row r="3982" spans="1:4" ht="30">
      <c r="A3982" s="1169">
        <v>39763</v>
      </c>
      <c r="B3982" s="1170" t="s">
        <v>5714</v>
      </c>
      <c r="C3982" s="1169" t="s">
        <v>11596</v>
      </c>
      <c r="D3982" s="651" t="s">
        <v>17382</v>
      </c>
    </row>
    <row r="3983" spans="1:4" ht="30">
      <c r="A3983" s="652">
        <v>39756</v>
      </c>
      <c r="B3983" s="653" t="s">
        <v>5715</v>
      </c>
      <c r="C3983" s="652" t="s">
        <v>11596</v>
      </c>
      <c r="D3983" s="654" t="s">
        <v>17383</v>
      </c>
    </row>
    <row r="3984" spans="1:4" ht="30">
      <c r="A3984" s="1169">
        <v>12038</v>
      </c>
      <c r="B3984" s="1170" t="s">
        <v>5716</v>
      </c>
      <c r="C3984" s="1169" t="s">
        <v>11596</v>
      </c>
      <c r="D3984" s="651" t="s">
        <v>17384</v>
      </c>
    </row>
    <row r="3985" spans="1:4" ht="30">
      <c r="A3985" s="652">
        <v>12040</v>
      </c>
      <c r="B3985" s="653" t="s">
        <v>5717</v>
      </c>
      <c r="C3985" s="652" t="s">
        <v>11596</v>
      </c>
      <c r="D3985" s="654" t="s">
        <v>17385</v>
      </c>
    </row>
    <row r="3986" spans="1:4" ht="30">
      <c r="A3986" s="1169">
        <v>39757</v>
      </c>
      <c r="B3986" s="1170" t="s">
        <v>5718</v>
      </c>
      <c r="C3986" s="1169" t="s">
        <v>11596</v>
      </c>
      <c r="D3986" s="651" t="s">
        <v>17386</v>
      </c>
    </row>
    <row r="3987" spans="1:4" ht="30">
      <c r="A3987" s="652">
        <v>39758</v>
      </c>
      <c r="B3987" s="653" t="s">
        <v>5719</v>
      </c>
      <c r="C3987" s="652" t="s">
        <v>11596</v>
      </c>
      <c r="D3987" s="654" t="s">
        <v>17387</v>
      </c>
    </row>
    <row r="3988" spans="1:4" ht="30">
      <c r="A3988" s="1169">
        <v>39759</v>
      </c>
      <c r="B3988" s="1170" t="s">
        <v>5824</v>
      </c>
      <c r="C3988" s="1169" t="s">
        <v>11596</v>
      </c>
      <c r="D3988" s="651" t="s">
        <v>17388</v>
      </c>
    </row>
    <row r="3989" spans="1:4" ht="30">
      <c r="A3989" s="652">
        <v>39760</v>
      </c>
      <c r="B3989" s="653" t="s">
        <v>5720</v>
      </c>
      <c r="C3989" s="652" t="s">
        <v>11596</v>
      </c>
      <c r="D3989" s="654" t="s">
        <v>17389</v>
      </c>
    </row>
    <row r="3990" spans="1:4" ht="30">
      <c r="A3990" s="1169">
        <v>39761</v>
      </c>
      <c r="B3990" s="1170" t="s">
        <v>5721</v>
      </c>
      <c r="C3990" s="1169" t="s">
        <v>11596</v>
      </c>
      <c r="D3990" s="651" t="s">
        <v>17390</v>
      </c>
    </row>
    <row r="3991" spans="1:4" ht="30">
      <c r="A3991" s="652">
        <v>39765</v>
      </c>
      <c r="B3991" s="653" t="s">
        <v>5722</v>
      </c>
      <c r="C3991" s="652" t="s">
        <v>11596</v>
      </c>
      <c r="D3991" s="654" t="s">
        <v>17391</v>
      </c>
    </row>
    <row r="3992" spans="1:4" ht="30">
      <c r="A3992" s="1169">
        <v>13399</v>
      </c>
      <c r="B3992" s="1170" t="s">
        <v>5723</v>
      </c>
      <c r="C3992" s="1169" t="s">
        <v>11596</v>
      </c>
      <c r="D3992" s="651" t="s">
        <v>15298</v>
      </c>
    </row>
    <row r="3993" spans="1:4" ht="30">
      <c r="A3993" s="652">
        <v>39764</v>
      </c>
      <c r="B3993" s="653" t="s">
        <v>5724</v>
      </c>
      <c r="C3993" s="652" t="s">
        <v>11596</v>
      </c>
      <c r="D3993" s="654" t="s">
        <v>17392</v>
      </c>
    </row>
    <row r="3994" spans="1:4">
      <c r="A3994" s="1169">
        <v>39805</v>
      </c>
      <c r="B3994" s="1170" t="s">
        <v>7325</v>
      </c>
      <c r="C3994" s="1169" t="s">
        <v>11596</v>
      </c>
      <c r="D3994" s="651" t="s">
        <v>14715</v>
      </c>
    </row>
    <row r="3995" spans="1:4">
      <c r="A3995" s="652">
        <v>39806</v>
      </c>
      <c r="B3995" s="653" t="s">
        <v>7326</v>
      </c>
      <c r="C3995" s="652" t="s">
        <v>11596</v>
      </c>
      <c r="D3995" s="654" t="s">
        <v>14716</v>
      </c>
    </row>
    <row r="3996" spans="1:4">
      <c r="A3996" s="1169">
        <v>39807</v>
      </c>
      <c r="B3996" s="1170" t="s">
        <v>7327</v>
      </c>
      <c r="C3996" s="1169" t="s">
        <v>11596</v>
      </c>
      <c r="D3996" s="651" t="s">
        <v>14717</v>
      </c>
    </row>
    <row r="3997" spans="1:4">
      <c r="A3997" s="652">
        <v>39804</v>
      </c>
      <c r="B3997" s="653" t="s">
        <v>7328</v>
      </c>
      <c r="C3997" s="652" t="s">
        <v>11596</v>
      </c>
      <c r="D3997" s="654" t="s">
        <v>14564</v>
      </c>
    </row>
    <row r="3998" spans="1:4">
      <c r="A3998" s="1169">
        <v>39796</v>
      </c>
      <c r="B3998" s="1170" t="s">
        <v>7329</v>
      </c>
      <c r="C3998" s="1169" t="s">
        <v>11596</v>
      </c>
      <c r="D3998" s="651" t="s">
        <v>14718</v>
      </c>
    </row>
    <row r="3999" spans="1:4">
      <c r="A3999" s="652">
        <v>39797</v>
      </c>
      <c r="B3999" s="653" t="s">
        <v>7330</v>
      </c>
      <c r="C3999" s="652" t="s">
        <v>11596</v>
      </c>
      <c r="D3999" s="654" t="s">
        <v>14719</v>
      </c>
    </row>
    <row r="4000" spans="1:4">
      <c r="A4000" s="1169">
        <v>39798</v>
      </c>
      <c r="B4000" s="1170" t="s">
        <v>7331</v>
      </c>
      <c r="C4000" s="1169" t="s">
        <v>11596</v>
      </c>
      <c r="D4000" s="651" t="s">
        <v>14720</v>
      </c>
    </row>
    <row r="4001" spans="1:4">
      <c r="A4001" s="652">
        <v>39794</v>
      </c>
      <c r="B4001" s="653" t="s">
        <v>7332</v>
      </c>
      <c r="C4001" s="652" t="s">
        <v>11596</v>
      </c>
      <c r="D4001" s="654" t="s">
        <v>14721</v>
      </c>
    </row>
    <row r="4002" spans="1:4">
      <c r="A4002" s="1169">
        <v>39795</v>
      </c>
      <c r="B4002" s="1170" t="s">
        <v>7333</v>
      </c>
      <c r="C4002" s="1169" t="s">
        <v>11596</v>
      </c>
      <c r="D4002" s="651" t="s">
        <v>14058</v>
      </c>
    </row>
    <row r="4003" spans="1:4">
      <c r="A4003" s="652">
        <v>39801</v>
      </c>
      <c r="B4003" s="653" t="s">
        <v>7334</v>
      </c>
      <c r="C4003" s="652" t="s">
        <v>11596</v>
      </c>
      <c r="D4003" s="654" t="s">
        <v>14722</v>
      </c>
    </row>
    <row r="4004" spans="1:4">
      <c r="A4004" s="1169">
        <v>39802</v>
      </c>
      <c r="B4004" s="1170" t="s">
        <v>7335</v>
      </c>
      <c r="C4004" s="1169" t="s">
        <v>11596</v>
      </c>
      <c r="D4004" s="651" t="s">
        <v>14723</v>
      </c>
    </row>
    <row r="4005" spans="1:4">
      <c r="A4005" s="652">
        <v>39803</v>
      </c>
      <c r="B4005" s="653" t="s">
        <v>7336</v>
      </c>
      <c r="C4005" s="652" t="s">
        <v>11596</v>
      </c>
      <c r="D4005" s="654" t="s">
        <v>14724</v>
      </c>
    </row>
    <row r="4006" spans="1:4">
      <c r="A4006" s="1169">
        <v>39799</v>
      </c>
      <c r="B4006" s="1170" t="s">
        <v>7337</v>
      </c>
      <c r="C4006" s="1169" t="s">
        <v>11596</v>
      </c>
      <c r="D4006" s="651" t="s">
        <v>14725</v>
      </c>
    </row>
    <row r="4007" spans="1:4">
      <c r="A4007" s="652">
        <v>39800</v>
      </c>
      <c r="B4007" s="653" t="s">
        <v>7338</v>
      </c>
      <c r="C4007" s="652" t="s">
        <v>11596</v>
      </c>
      <c r="D4007" s="654" t="s">
        <v>13882</v>
      </c>
    </row>
    <row r="4008" spans="1:4">
      <c r="A4008" s="1169">
        <v>4224</v>
      </c>
      <c r="B4008" s="1170" t="s">
        <v>1582</v>
      </c>
      <c r="C4008" s="1169" t="s">
        <v>11602</v>
      </c>
      <c r="D4008" s="651" t="s">
        <v>14726</v>
      </c>
    </row>
    <row r="4009" spans="1:4">
      <c r="A4009" s="652">
        <v>21059</v>
      </c>
      <c r="B4009" s="653" t="s">
        <v>4169</v>
      </c>
      <c r="C4009" s="652" t="s">
        <v>11596</v>
      </c>
      <c r="D4009" s="654" t="s">
        <v>14727</v>
      </c>
    </row>
    <row r="4010" spans="1:4">
      <c r="A4010" s="1169">
        <v>11234</v>
      </c>
      <c r="B4010" s="1170" t="s">
        <v>4170</v>
      </c>
      <c r="C4010" s="1169" t="s">
        <v>11596</v>
      </c>
      <c r="D4010" s="651" t="s">
        <v>14728</v>
      </c>
    </row>
    <row r="4011" spans="1:4">
      <c r="A4011" s="652">
        <v>21060</v>
      </c>
      <c r="B4011" s="653" t="s">
        <v>4171</v>
      </c>
      <c r="C4011" s="652" t="s">
        <v>11596</v>
      </c>
      <c r="D4011" s="654" t="s">
        <v>14729</v>
      </c>
    </row>
    <row r="4012" spans="1:4">
      <c r="A4012" s="1169">
        <v>21061</v>
      </c>
      <c r="B4012" s="1170" t="s">
        <v>4172</v>
      </c>
      <c r="C4012" s="1169" t="s">
        <v>11596</v>
      </c>
      <c r="D4012" s="651" t="s">
        <v>14730</v>
      </c>
    </row>
    <row r="4013" spans="1:4">
      <c r="A4013" s="652">
        <v>21062</v>
      </c>
      <c r="B4013" s="653" t="s">
        <v>4173</v>
      </c>
      <c r="C4013" s="652" t="s">
        <v>11596</v>
      </c>
      <c r="D4013" s="654" t="s">
        <v>14731</v>
      </c>
    </row>
    <row r="4014" spans="1:4">
      <c r="A4014" s="1169">
        <v>11708</v>
      </c>
      <c r="B4014" s="1170" t="s">
        <v>1583</v>
      </c>
      <c r="C4014" s="1169" t="s">
        <v>11596</v>
      </c>
      <c r="D4014" s="651" t="s">
        <v>14732</v>
      </c>
    </row>
    <row r="4015" spans="1:4">
      <c r="A4015" s="652">
        <v>11709</v>
      </c>
      <c r="B4015" s="653" t="s">
        <v>1584</v>
      </c>
      <c r="C4015" s="652" t="s">
        <v>11596</v>
      </c>
      <c r="D4015" s="654" t="s">
        <v>14733</v>
      </c>
    </row>
    <row r="4016" spans="1:4">
      <c r="A4016" s="1169">
        <v>11710</v>
      </c>
      <c r="B4016" s="1170" t="s">
        <v>1585</v>
      </c>
      <c r="C4016" s="1169" t="s">
        <v>11596</v>
      </c>
      <c r="D4016" s="651" t="s">
        <v>14734</v>
      </c>
    </row>
    <row r="4017" spans="1:4">
      <c r="A4017" s="652">
        <v>11707</v>
      </c>
      <c r="B4017" s="653" t="s">
        <v>1586</v>
      </c>
      <c r="C4017" s="652" t="s">
        <v>11596</v>
      </c>
      <c r="D4017" s="654" t="s">
        <v>13534</v>
      </c>
    </row>
    <row r="4018" spans="1:4">
      <c r="A4018" s="1169">
        <v>11739</v>
      </c>
      <c r="B4018" s="1170" t="s">
        <v>4174</v>
      </c>
      <c r="C4018" s="1169" t="s">
        <v>11596</v>
      </c>
      <c r="D4018" s="651" t="s">
        <v>13753</v>
      </c>
    </row>
    <row r="4019" spans="1:4">
      <c r="A4019" s="652">
        <v>11711</v>
      </c>
      <c r="B4019" s="653" t="s">
        <v>1587</v>
      </c>
      <c r="C4019" s="652" t="s">
        <v>11596</v>
      </c>
      <c r="D4019" s="654" t="s">
        <v>12514</v>
      </c>
    </row>
    <row r="4020" spans="1:4">
      <c r="A4020" s="1169">
        <v>5102</v>
      </c>
      <c r="B4020" s="1170" t="s">
        <v>4175</v>
      </c>
      <c r="C4020" s="1169" t="s">
        <v>11596</v>
      </c>
      <c r="D4020" s="651" t="s">
        <v>12600</v>
      </c>
    </row>
    <row r="4021" spans="1:4">
      <c r="A4021" s="652">
        <v>11741</v>
      </c>
      <c r="B4021" s="653" t="s">
        <v>4176</v>
      </c>
      <c r="C4021" s="652" t="s">
        <v>11596</v>
      </c>
      <c r="D4021" s="654" t="s">
        <v>12536</v>
      </c>
    </row>
    <row r="4022" spans="1:4">
      <c r="A4022" s="1169">
        <v>11743</v>
      </c>
      <c r="B4022" s="1170" t="s">
        <v>4177</v>
      </c>
      <c r="C4022" s="1169" t="s">
        <v>11596</v>
      </c>
      <c r="D4022" s="651" t="s">
        <v>14735</v>
      </c>
    </row>
    <row r="4023" spans="1:4">
      <c r="A4023" s="652">
        <v>11745</v>
      </c>
      <c r="B4023" s="653" t="s">
        <v>4178</v>
      </c>
      <c r="C4023" s="652" t="s">
        <v>11596</v>
      </c>
      <c r="D4023" s="654" t="s">
        <v>12871</v>
      </c>
    </row>
    <row r="4024" spans="1:4">
      <c r="A4024" s="1169">
        <v>25961</v>
      </c>
      <c r="B4024" s="1170" t="s">
        <v>1588</v>
      </c>
      <c r="C4024" s="1169" t="s">
        <v>11595</v>
      </c>
      <c r="D4024" s="651" t="s">
        <v>12536</v>
      </c>
    </row>
    <row r="4025" spans="1:4">
      <c r="A4025" s="652">
        <v>40985</v>
      </c>
      <c r="B4025" s="653" t="s">
        <v>5246</v>
      </c>
      <c r="C4025" s="652" t="s">
        <v>11605</v>
      </c>
      <c r="D4025" s="654" t="s">
        <v>14736</v>
      </c>
    </row>
    <row r="4026" spans="1:4">
      <c r="A4026" s="1169">
        <v>1088</v>
      </c>
      <c r="B4026" s="1170" t="s">
        <v>6906</v>
      </c>
      <c r="C4026" s="1169" t="s">
        <v>11596</v>
      </c>
      <c r="D4026" s="651" t="s">
        <v>12789</v>
      </c>
    </row>
    <row r="4027" spans="1:4">
      <c r="A4027" s="652">
        <v>1087</v>
      </c>
      <c r="B4027" s="653" t="s">
        <v>6907</v>
      </c>
      <c r="C4027" s="652" t="s">
        <v>11596</v>
      </c>
      <c r="D4027" s="654" t="s">
        <v>13879</v>
      </c>
    </row>
    <row r="4028" spans="1:4">
      <c r="A4028" s="1169">
        <v>38777</v>
      </c>
      <c r="B4028" s="1170" t="s">
        <v>6908</v>
      </c>
      <c r="C4028" s="1169" t="s">
        <v>11596</v>
      </c>
      <c r="D4028" s="651" t="s">
        <v>12747</v>
      </c>
    </row>
    <row r="4029" spans="1:4">
      <c r="A4029" s="652">
        <v>1086</v>
      </c>
      <c r="B4029" s="653" t="s">
        <v>6909</v>
      </c>
      <c r="C4029" s="652" t="s">
        <v>11596</v>
      </c>
      <c r="D4029" s="654" t="s">
        <v>12774</v>
      </c>
    </row>
    <row r="4030" spans="1:4">
      <c r="A4030" s="1169">
        <v>1079</v>
      </c>
      <c r="B4030" s="1170" t="s">
        <v>6910</v>
      </c>
      <c r="C4030" s="1169" t="s">
        <v>11596</v>
      </c>
      <c r="D4030" s="651" t="s">
        <v>15991</v>
      </c>
    </row>
    <row r="4031" spans="1:4">
      <c r="A4031" s="652">
        <v>39374</v>
      </c>
      <c r="B4031" s="653" t="s">
        <v>11400</v>
      </c>
      <c r="C4031" s="652" t="s">
        <v>11596</v>
      </c>
      <c r="D4031" s="654" t="s">
        <v>14740</v>
      </c>
    </row>
    <row r="4032" spans="1:4">
      <c r="A4032" s="1169">
        <v>1082</v>
      </c>
      <c r="B4032" s="1170" t="s">
        <v>1589</v>
      </c>
      <c r="C4032" s="1169" t="s">
        <v>11596</v>
      </c>
      <c r="D4032" s="651" t="s">
        <v>17393</v>
      </c>
    </row>
    <row r="4033" spans="1:4">
      <c r="A4033" s="652">
        <v>12316</v>
      </c>
      <c r="B4033" s="653" t="s">
        <v>1590</v>
      </c>
      <c r="C4033" s="652" t="s">
        <v>11596</v>
      </c>
      <c r="D4033" s="654" t="s">
        <v>17394</v>
      </c>
    </row>
    <row r="4034" spans="1:4">
      <c r="A4034" s="1169">
        <v>12317</v>
      </c>
      <c r="B4034" s="1170" t="s">
        <v>1591</v>
      </c>
      <c r="C4034" s="1169" t="s">
        <v>11596</v>
      </c>
      <c r="D4034" s="651" t="s">
        <v>17395</v>
      </c>
    </row>
    <row r="4035" spans="1:4">
      <c r="A4035" s="652">
        <v>12318</v>
      </c>
      <c r="B4035" s="653" t="s">
        <v>1592</v>
      </c>
      <c r="C4035" s="652" t="s">
        <v>11596</v>
      </c>
      <c r="D4035" s="654" t="s">
        <v>17396</v>
      </c>
    </row>
    <row r="4036" spans="1:4">
      <c r="A4036" s="1169">
        <v>5104</v>
      </c>
      <c r="B4036" s="1170" t="s">
        <v>4179</v>
      </c>
      <c r="C4036" s="1169" t="s">
        <v>11601</v>
      </c>
      <c r="D4036" s="651" t="s">
        <v>17397</v>
      </c>
    </row>
    <row r="4037" spans="1:4">
      <c r="A4037" s="652">
        <v>26023</v>
      </c>
      <c r="B4037" s="653" t="s">
        <v>4180</v>
      </c>
      <c r="C4037" s="652" t="s">
        <v>11596</v>
      </c>
      <c r="D4037" s="654" t="s">
        <v>14741</v>
      </c>
    </row>
    <row r="4038" spans="1:4">
      <c r="A4038" s="1169">
        <v>2710</v>
      </c>
      <c r="B4038" s="1170" t="s">
        <v>4181</v>
      </c>
      <c r="C4038" s="1169" t="s">
        <v>11596</v>
      </c>
      <c r="D4038" s="651" t="s">
        <v>14742</v>
      </c>
    </row>
    <row r="4039" spans="1:4">
      <c r="A4039" s="652">
        <v>14575</v>
      </c>
      <c r="B4039" s="653" t="s">
        <v>1593</v>
      </c>
      <c r="C4039" s="652" t="s">
        <v>11596</v>
      </c>
      <c r="D4039" s="654" t="s">
        <v>14743</v>
      </c>
    </row>
    <row r="4040" spans="1:4">
      <c r="A4040" s="1169">
        <v>20033</v>
      </c>
      <c r="B4040" s="1170" t="s">
        <v>1594</v>
      </c>
      <c r="C4040" s="1169" t="s">
        <v>11596</v>
      </c>
      <c r="D4040" s="651" t="s">
        <v>14744</v>
      </c>
    </row>
    <row r="4041" spans="1:4">
      <c r="A4041" s="652">
        <v>20034</v>
      </c>
      <c r="B4041" s="653" t="s">
        <v>1595</v>
      </c>
      <c r="C4041" s="652" t="s">
        <v>11596</v>
      </c>
      <c r="D4041" s="654" t="s">
        <v>14745</v>
      </c>
    </row>
    <row r="4042" spans="1:4">
      <c r="A4042" s="1169">
        <v>20035</v>
      </c>
      <c r="B4042" s="1170" t="s">
        <v>1596</v>
      </c>
      <c r="C4042" s="1169" t="s">
        <v>11596</v>
      </c>
      <c r="D4042" s="651" t="s">
        <v>14746</v>
      </c>
    </row>
    <row r="4043" spans="1:4">
      <c r="A4043" s="652">
        <v>20036</v>
      </c>
      <c r="B4043" s="653" t="s">
        <v>1597</v>
      </c>
      <c r="C4043" s="652" t="s">
        <v>11596</v>
      </c>
      <c r="D4043" s="654" t="s">
        <v>14747</v>
      </c>
    </row>
    <row r="4044" spans="1:4">
      <c r="A4044" s="1169">
        <v>20037</v>
      </c>
      <c r="B4044" s="1170" t="s">
        <v>1598</v>
      </c>
      <c r="C4044" s="1169" t="s">
        <v>11596</v>
      </c>
      <c r="D4044" s="651" t="s">
        <v>14748</v>
      </c>
    </row>
    <row r="4045" spans="1:4">
      <c r="A4045" s="652">
        <v>20038</v>
      </c>
      <c r="B4045" s="653" t="s">
        <v>1599</v>
      </c>
      <c r="C4045" s="652" t="s">
        <v>11596</v>
      </c>
      <c r="D4045" s="654" t="s">
        <v>14749</v>
      </c>
    </row>
    <row r="4046" spans="1:4">
      <c r="A4046" s="1169">
        <v>20039</v>
      </c>
      <c r="B4046" s="1170" t="s">
        <v>1600</v>
      </c>
      <c r="C4046" s="1169" t="s">
        <v>11596</v>
      </c>
      <c r="D4046" s="651" t="s">
        <v>14750</v>
      </c>
    </row>
    <row r="4047" spans="1:4">
      <c r="A4047" s="652">
        <v>20040</v>
      </c>
      <c r="B4047" s="653" t="s">
        <v>1601</v>
      </c>
      <c r="C4047" s="652" t="s">
        <v>11596</v>
      </c>
      <c r="D4047" s="654" t="s">
        <v>14751</v>
      </c>
    </row>
    <row r="4048" spans="1:4">
      <c r="A4048" s="1169">
        <v>20041</v>
      </c>
      <c r="B4048" s="1170" t="s">
        <v>1602</v>
      </c>
      <c r="C4048" s="1169" t="s">
        <v>11596</v>
      </c>
      <c r="D4048" s="651" t="s">
        <v>14752</v>
      </c>
    </row>
    <row r="4049" spans="1:4">
      <c r="A4049" s="652">
        <v>20043</v>
      </c>
      <c r="B4049" s="653" t="s">
        <v>1603</v>
      </c>
      <c r="C4049" s="652" t="s">
        <v>11596</v>
      </c>
      <c r="D4049" s="654" t="s">
        <v>14753</v>
      </c>
    </row>
    <row r="4050" spans="1:4">
      <c r="A4050" s="1169">
        <v>20044</v>
      </c>
      <c r="B4050" s="1170" t="s">
        <v>1604</v>
      </c>
      <c r="C4050" s="1169" t="s">
        <v>11596</v>
      </c>
      <c r="D4050" s="651" t="s">
        <v>14754</v>
      </c>
    </row>
    <row r="4051" spans="1:4">
      <c r="A4051" s="652">
        <v>20042</v>
      </c>
      <c r="B4051" s="653" t="s">
        <v>1605</v>
      </c>
      <c r="C4051" s="652" t="s">
        <v>11596</v>
      </c>
      <c r="D4051" s="654" t="s">
        <v>13604</v>
      </c>
    </row>
    <row r="4052" spans="1:4">
      <c r="A4052" s="1169">
        <v>20046</v>
      </c>
      <c r="B4052" s="1170" t="s">
        <v>4907</v>
      </c>
      <c r="C4052" s="1169" t="s">
        <v>11596</v>
      </c>
      <c r="D4052" s="651" t="s">
        <v>14755</v>
      </c>
    </row>
    <row r="4053" spans="1:4">
      <c r="A4053" s="652">
        <v>20047</v>
      </c>
      <c r="B4053" s="653" t="s">
        <v>4908</v>
      </c>
      <c r="C4053" s="652" t="s">
        <v>11596</v>
      </c>
      <c r="D4053" s="654" t="s">
        <v>13867</v>
      </c>
    </row>
    <row r="4054" spans="1:4">
      <c r="A4054" s="1169">
        <v>20045</v>
      </c>
      <c r="B4054" s="1170" t="s">
        <v>4909</v>
      </c>
      <c r="C4054" s="1169" t="s">
        <v>11596</v>
      </c>
      <c r="D4054" s="651" t="s">
        <v>14756</v>
      </c>
    </row>
    <row r="4055" spans="1:4">
      <c r="A4055" s="652">
        <v>20972</v>
      </c>
      <c r="B4055" s="653" t="s">
        <v>4182</v>
      </c>
      <c r="C4055" s="652" t="s">
        <v>11596</v>
      </c>
      <c r="D4055" s="654" t="s">
        <v>14757</v>
      </c>
    </row>
    <row r="4056" spans="1:4">
      <c r="A4056" s="1169">
        <v>20032</v>
      </c>
      <c r="B4056" s="1170" t="s">
        <v>4183</v>
      </c>
      <c r="C4056" s="1169" t="s">
        <v>11596</v>
      </c>
      <c r="D4056" s="651" t="s">
        <v>14758</v>
      </c>
    </row>
    <row r="4057" spans="1:4">
      <c r="A4057" s="652">
        <v>11321</v>
      </c>
      <c r="B4057" s="653" t="s">
        <v>4184</v>
      </c>
      <c r="C4057" s="652" t="s">
        <v>11596</v>
      </c>
      <c r="D4057" s="654" t="s">
        <v>14084</v>
      </c>
    </row>
    <row r="4058" spans="1:4">
      <c r="A4058" s="1169">
        <v>11323</v>
      </c>
      <c r="B4058" s="1170" t="s">
        <v>4185</v>
      </c>
      <c r="C4058" s="1169" t="s">
        <v>11596</v>
      </c>
      <c r="D4058" s="651" t="s">
        <v>14759</v>
      </c>
    </row>
    <row r="4059" spans="1:4">
      <c r="A4059" s="652">
        <v>20327</v>
      </c>
      <c r="B4059" s="653" t="s">
        <v>4186</v>
      </c>
      <c r="C4059" s="652" t="s">
        <v>11596</v>
      </c>
      <c r="D4059" s="654" t="s">
        <v>14760</v>
      </c>
    </row>
    <row r="4060" spans="1:4">
      <c r="A4060" s="1169">
        <v>25966</v>
      </c>
      <c r="B4060" s="1170" t="s">
        <v>1606</v>
      </c>
      <c r="C4060" s="1169" t="s">
        <v>11602</v>
      </c>
      <c r="D4060" s="651" t="s">
        <v>13044</v>
      </c>
    </row>
    <row r="4061" spans="1:4" ht="30">
      <c r="A4061" s="652">
        <v>13390</v>
      </c>
      <c r="B4061" s="653" t="s">
        <v>4187</v>
      </c>
      <c r="C4061" s="652" t="s">
        <v>11596</v>
      </c>
      <c r="D4061" s="654" t="s">
        <v>16630</v>
      </c>
    </row>
    <row r="4062" spans="1:4">
      <c r="A4062" s="1169">
        <v>6034</v>
      </c>
      <c r="B4062" s="1170" t="s">
        <v>4188</v>
      </c>
      <c r="C4062" s="1169" t="s">
        <v>11596</v>
      </c>
      <c r="D4062" s="651" t="s">
        <v>15457</v>
      </c>
    </row>
    <row r="4063" spans="1:4">
      <c r="A4063" s="652">
        <v>6036</v>
      </c>
      <c r="B4063" s="653" t="s">
        <v>4189</v>
      </c>
      <c r="C4063" s="652" t="s">
        <v>11596</v>
      </c>
      <c r="D4063" s="654" t="s">
        <v>14603</v>
      </c>
    </row>
    <row r="4064" spans="1:4">
      <c r="A4064" s="1169">
        <v>6031</v>
      </c>
      <c r="B4064" s="1170" t="s">
        <v>4190</v>
      </c>
      <c r="C4064" s="1169" t="s">
        <v>11596</v>
      </c>
      <c r="D4064" s="651" t="s">
        <v>17398</v>
      </c>
    </row>
    <row r="4065" spans="1:4">
      <c r="A4065" s="652">
        <v>6029</v>
      </c>
      <c r="B4065" s="653" t="s">
        <v>6222</v>
      </c>
      <c r="C4065" s="652" t="s">
        <v>11596</v>
      </c>
      <c r="D4065" s="654" t="s">
        <v>15861</v>
      </c>
    </row>
    <row r="4066" spans="1:4">
      <c r="A4066" s="1169">
        <v>6033</v>
      </c>
      <c r="B4066" s="1170" t="s">
        <v>6223</v>
      </c>
      <c r="C4066" s="1169" t="s">
        <v>11596</v>
      </c>
      <c r="D4066" s="651" t="s">
        <v>15598</v>
      </c>
    </row>
    <row r="4067" spans="1:4">
      <c r="A4067" s="652">
        <v>11672</v>
      </c>
      <c r="B4067" s="653" t="s">
        <v>4191</v>
      </c>
      <c r="C4067" s="652" t="s">
        <v>11596</v>
      </c>
      <c r="D4067" s="654" t="s">
        <v>15353</v>
      </c>
    </row>
    <row r="4068" spans="1:4">
      <c r="A4068" s="1169">
        <v>11669</v>
      </c>
      <c r="B4068" s="1170" t="s">
        <v>4192</v>
      </c>
      <c r="C4068" s="1169" t="s">
        <v>11596</v>
      </c>
      <c r="D4068" s="651" t="s">
        <v>17399</v>
      </c>
    </row>
    <row r="4069" spans="1:4">
      <c r="A4069" s="652">
        <v>11670</v>
      </c>
      <c r="B4069" s="653" t="s">
        <v>4193</v>
      </c>
      <c r="C4069" s="652" t="s">
        <v>11596</v>
      </c>
      <c r="D4069" s="654" t="s">
        <v>15116</v>
      </c>
    </row>
    <row r="4070" spans="1:4">
      <c r="A4070" s="1169">
        <v>20055</v>
      </c>
      <c r="B4070" s="1170" t="s">
        <v>4194</v>
      </c>
      <c r="C4070" s="1169" t="s">
        <v>11596</v>
      </c>
      <c r="D4070" s="651" t="s">
        <v>15478</v>
      </c>
    </row>
    <row r="4071" spans="1:4">
      <c r="A4071" s="652">
        <v>11671</v>
      </c>
      <c r="B4071" s="653" t="s">
        <v>4195</v>
      </c>
      <c r="C4071" s="652" t="s">
        <v>11596</v>
      </c>
      <c r="D4071" s="654" t="s">
        <v>16099</v>
      </c>
    </row>
    <row r="4072" spans="1:4">
      <c r="A4072" s="1169">
        <v>6032</v>
      </c>
      <c r="B4072" s="1170" t="s">
        <v>4196</v>
      </c>
      <c r="C4072" s="1169" t="s">
        <v>11596</v>
      </c>
      <c r="D4072" s="651" t="s">
        <v>15928</v>
      </c>
    </row>
    <row r="4073" spans="1:4">
      <c r="A4073" s="652">
        <v>11673</v>
      </c>
      <c r="B4073" s="653" t="s">
        <v>4197</v>
      </c>
      <c r="C4073" s="652" t="s">
        <v>11596</v>
      </c>
      <c r="D4073" s="654" t="s">
        <v>14071</v>
      </c>
    </row>
    <row r="4074" spans="1:4">
      <c r="A4074" s="1169">
        <v>11674</v>
      </c>
      <c r="B4074" s="1170" t="s">
        <v>4198</v>
      </c>
      <c r="C4074" s="1169" t="s">
        <v>11596</v>
      </c>
      <c r="D4074" s="651" t="s">
        <v>16196</v>
      </c>
    </row>
    <row r="4075" spans="1:4">
      <c r="A4075" s="652">
        <v>11675</v>
      </c>
      <c r="B4075" s="653" t="s">
        <v>4199</v>
      </c>
      <c r="C4075" s="652" t="s">
        <v>11596</v>
      </c>
      <c r="D4075" s="654" t="s">
        <v>17400</v>
      </c>
    </row>
    <row r="4076" spans="1:4">
      <c r="A4076" s="1169">
        <v>11676</v>
      </c>
      <c r="B4076" s="1170" t="s">
        <v>4200</v>
      </c>
      <c r="C4076" s="1169" t="s">
        <v>11596</v>
      </c>
      <c r="D4076" s="651" t="s">
        <v>17401</v>
      </c>
    </row>
    <row r="4077" spans="1:4">
      <c r="A4077" s="652">
        <v>11677</v>
      </c>
      <c r="B4077" s="653" t="s">
        <v>4201</v>
      </c>
      <c r="C4077" s="652" t="s">
        <v>11596</v>
      </c>
      <c r="D4077" s="654" t="s">
        <v>17402</v>
      </c>
    </row>
    <row r="4078" spans="1:4">
      <c r="A4078" s="1169">
        <v>11678</v>
      </c>
      <c r="B4078" s="1170" t="s">
        <v>4202</v>
      </c>
      <c r="C4078" s="1169" t="s">
        <v>11596</v>
      </c>
      <c r="D4078" s="651" t="s">
        <v>17403</v>
      </c>
    </row>
    <row r="4079" spans="1:4">
      <c r="A4079" s="652">
        <v>6038</v>
      </c>
      <c r="B4079" s="653" t="s">
        <v>4203</v>
      </c>
      <c r="C4079" s="652" t="s">
        <v>11596</v>
      </c>
      <c r="D4079" s="654" t="s">
        <v>13262</v>
      </c>
    </row>
    <row r="4080" spans="1:4">
      <c r="A4080" s="1169">
        <v>11718</v>
      </c>
      <c r="B4080" s="1170" t="s">
        <v>4204</v>
      </c>
      <c r="C4080" s="1169" t="s">
        <v>11596</v>
      </c>
      <c r="D4080" s="651" t="s">
        <v>17404</v>
      </c>
    </row>
    <row r="4081" spans="1:4">
      <c r="A4081" s="652">
        <v>6037</v>
      </c>
      <c r="B4081" s="653" t="s">
        <v>4205</v>
      </c>
      <c r="C4081" s="652" t="s">
        <v>11596</v>
      </c>
      <c r="D4081" s="654" t="s">
        <v>15762</v>
      </c>
    </row>
    <row r="4082" spans="1:4">
      <c r="A4082" s="1169">
        <v>11719</v>
      </c>
      <c r="B4082" s="1170" t="s">
        <v>4206</v>
      </c>
      <c r="C4082" s="1169" t="s">
        <v>11596</v>
      </c>
      <c r="D4082" s="651" t="s">
        <v>13900</v>
      </c>
    </row>
    <row r="4083" spans="1:4">
      <c r="A4083" s="652">
        <v>6019</v>
      </c>
      <c r="B4083" s="653" t="s">
        <v>1607</v>
      </c>
      <c r="C4083" s="652" t="s">
        <v>11596</v>
      </c>
      <c r="D4083" s="654" t="s">
        <v>15547</v>
      </c>
    </row>
    <row r="4084" spans="1:4">
      <c r="A4084" s="1169">
        <v>6010</v>
      </c>
      <c r="B4084" s="1170" t="s">
        <v>1608</v>
      </c>
      <c r="C4084" s="1169" t="s">
        <v>11596</v>
      </c>
      <c r="D4084" s="651" t="s">
        <v>17405</v>
      </c>
    </row>
    <row r="4085" spans="1:4">
      <c r="A4085" s="652">
        <v>6017</v>
      </c>
      <c r="B4085" s="653" t="s">
        <v>1609</v>
      </c>
      <c r="C4085" s="652" t="s">
        <v>11596</v>
      </c>
      <c r="D4085" s="654" t="s">
        <v>15183</v>
      </c>
    </row>
    <row r="4086" spans="1:4">
      <c r="A4086" s="1169">
        <v>6020</v>
      </c>
      <c r="B4086" s="1170" t="s">
        <v>1610</v>
      </c>
      <c r="C4086" s="1169" t="s">
        <v>11596</v>
      </c>
      <c r="D4086" s="651" t="s">
        <v>16283</v>
      </c>
    </row>
    <row r="4087" spans="1:4">
      <c r="A4087" s="652">
        <v>6028</v>
      </c>
      <c r="B4087" s="653" t="s">
        <v>1611</v>
      </c>
      <c r="C4087" s="652" t="s">
        <v>11596</v>
      </c>
      <c r="D4087" s="654" t="s">
        <v>17406</v>
      </c>
    </row>
    <row r="4088" spans="1:4">
      <c r="A4088" s="1169">
        <v>6011</v>
      </c>
      <c r="B4088" s="1170" t="s">
        <v>1612</v>
      </c>
      <c r="C4088" s="1169" t="s">
        <v>11596</v>
      </c>
      <c r="D4088" s="651" t="s">
        <v>15371</v>
      </c>
    </row>
    <row r="4089" spans="1:4">
      <c r="A4089" s="652">
        <v>6012</v>
      </c>
      <c r="B4089" s="653" t="s">
        <v>1613</v>
      </c>
      <c r="C4089" s="652" t="s">
        <v>11596</v>
      </c>
      <c r="D4089" s="654" t="s">
        <v>12475</v>
      </c>
    </row>
    <row r="4090" spans="1:4">
      <c r="A4090" s="1169">
        <v>6016</v>
      </c>
      <c r="B4090" s="1170" t="s">
        <v>1614</v>
      </c>
      <c r="C4090" s="1169" t="s">
        <v>11596</v>
      </c>
      <c r="D4090" s="651" t="s">
        <v>14695</v>
      </c>
    </row>
    <row r="4091" spans="1:4">
      <c r="A4091" s="652">
        <v>6027</v>
      </c>
      <c r="B4091" s="653" t="s">
        <v>1615</v>
      </c>
      <c r="C4091" s="652" t="s">
        <v>11596</v>
      </c>
      <c r="D4091" s="654" t="s">
        <v>17407</v>
      </c>
    </row>
    <row r="4092" spans="1:4">
      <c r="A4092" s="1169">
        <v>6013</v>
      </c>
      <c r="B4092" s="1170" t="s">
        <v>1616</v>
      </c>
      <c r="C4092" s="1169" t="s">
        <v>11596</v>
      </c>
      <c r="D4092" s="651" t="s">
        <v>17408</v>
      </c>
    </row>
    <row r="4093" spans="1:4">
      <c r="A4093" s="652">
        <v>6015</v>
      </c>
      <c r="B4093" s="653" t="s">
        <v>1617</v>
      </c>
      <c r="C4093" s="652" t="s">
        <v>11596</v>
      </c>
      <c r="D4093" s="654" t="s">
        <v>17409</v>
      </c>
    </row>
    <row r="4094" spans="1:4">
      <c r="A4094" s="1169">
        <v>6014</v>
      </c>
      <c r="B4094" s="1170" t="s">
        <v>1618</v>
      </c>
      <c r="C4094" s="1169" t="s">
        <v>11596</v>
      </c>
      <c r="D4094" s="651" t="s">
        <v>17410</v>
      </c>
    </row>
    <row r="4095" spans="1:4">
      <c r="A4095" s="652">
        <v>6006</v>
      </c>
      <c r="B4095" s="653" t="s">
        <v>1619</v>
      </c>
      <c r="C4095" s="652" t="s">
        <v>11596</v>
      </c>
      <c r="D4095" s="654" t="s">
        <v>17411</v>
      </c>
    </row>
    <row r="4096" spans="1:4">
      <c r="A4096" s="1169">
        <v>6005</v>
      </c>
      <c r="B4096" s="1170" t="s">
        <v>1620</v>
      </c>
      <c r="C4096" s="1169" t="s">
        <v>11596</v>
      </c>
      <c r="D4096" s="651" t="s">
        <v>13527</v>
      </c>
    </row>
    <row r="4097" spans="1:4">
      <c r="A4097" s="652">
        <v>11756</v>
      </c>
      <c r="B4097" s="653" t="s">
        <v>4207</v>
      </c>
      <c r="C4097" s="652" t="s">
        <v>11596</v>
      </c>
      <c r="D4097" s="654" t="s">
        <v>17412</v>
      </c>
    </row>
    <row r="4098" spans="1:4" ht="30">
      <c r="A4098" s="1169">
        <v>10904</v>
      </c>
      <c r="B4098" s="1170" t="s">
        <v>7011</v>
      </c>
      <c r="C4098" s="1169" t="s">
        <v>11596</v>
      </c>
      <c r="D4098" s="651" t="s">
        <v>14770</v>
      </c>
    </row>
    <row r="4099" spans="1:4">
      <c r="A4099" s="652">
        <v>11752</v>
      </c>
      <c r="B4099" s="653" t="s">
        <v>1621</v>
      </c>
      <c r="C4099" s="652" t="s">
        <v>11596</v>
      </c>
      <c r="D4099" s="654" t="s">
        <v>13472</v>
      </c>
    </row>
    <row r="4100" spans="1:4">
      <c r="A4100" s="1169">
        <v>11753</v>
      </c>
      <c r="B4100" s="1170" t="s">
        <v>1622</v>
      </c>
      <c r="C4100" s="1169" t="s">
        <v>11596</v>
      </c>
      <c r="D4100" s="651" t="s">
        <v>14732</v>
      </c>
    </row>
    <row r="4101" spans="1:4">
      <c r="A4101" s="652">
        <v>6021</v>
      </c>
      <c r="B4101" s="653" t="s">
        <v>1623</v>
      </c>
      <c r="C4101" s="652" t="s">
        <v>11596</v>
      </c>
      <c r="D4101" s="654" t="s">
        <v>17413</v>
      </c>
    </row>
    <row r="4102" spans="1:4">
      <c r="A4102" s="1169">
        <v>6024</v>
      </c>
      <c r="B4102" s="1170" t="s">
        <v>5725</v>
      </c>
      <c r="C4102" s="1169" t="s">
        <v>11596</v>
      </c>
      <c r="D4102" s="651" t="s">
        <v>17414</v>
      </c>
    </row>
    <row r="4103" spans="1:4">
      <c r="A4103" s="652">
        <v>38379</v>
      </c>
      <c r="B4103" s="653" t="s">
        <v>4910</v>
      </c>
      <c r="C4103" s="652" t="s">
        <v>11600</v>
      </c>
      <c r="D4103" s="654" t="s">
        <v>15934</v>
      </c>
    </row>
    <row r="4104" spans="1:4">
      <c r="A4104" s="1169">
        <v>13897</v>
      </c>
      <c r="B4104" s="1170" t="s">
        <v>1624</v>
      </c>
      <c r="C4104" s="1169" t="s">
        <v>11596</v>
      </c>
      <c r="D4104" s="651" t="s">
        <v>14773</v>
      </c>
    </row>
    <row r="4105" spans="1:4">
      <c r="A4105" s="652">
        <v>10640</v>
      </c>
      <c r="B4105" s="653" t="s">
        <v>4208</v>
      </c>
      <c r="C4105" s="652" t="s">
        <v>11596</v>
      </c>
      <c r="D4105" s="654" t="s">
        <v>14774</v>
      </c>
    </row>
    <row r="4106" spans="1:4">
      <c r="A4106" s="1169">
        <v>11086</v>
      </c>
      <c r="B4106" s="1170" t="s">
        <v>4209</v>
      </c>
      <c r="C4106" s="1169" t="s">
        <v>11598</v>
      </c>
      <c r="D4106" s="651" t="s">
        <v>14775</v>
      </c>
    </row>
    <row r="4107" spans="1:4">
      <c r="A4107" s="652">
        <v>34356</v>
      </c>
      <c r="B4107" s="653" t="s">
        <v>1625</v>
      </c>
      <c r="C4107" s="652" t="s">
        <v>11601</v>
      </c>
      <c r="D4107" s="654" t="s">
        <v>14776</v>
      </c>
    </row>
    <row r="4108" spans="1:4">
      <c r="A4108" s="1169">
        <v>34357</v>
      </c>
      <c r="B4108" s="1170" t="s">
        <v>1626</v>
      </c>
      <c r="C4108" s="1169" t="s">
        <v>11601</v>
      </c>
      <c r="D4108" s="651" t="s">
        <v>12540</v>
      </c>
    </row>
    <row r="4109" spans="1:4">
      <c r="A4109" s="652">
        <v>37329</v>
      </c>
      <c r="B4109" s="653" t="s">
        <v>1627</v>
      </c>
      <c r="C4109" s="652" t="s">
        <v>11601</v>
      </c>
      <c r="D4109" s="654" t="s">
        <v>14777</v>
      </c>
    </row>
    <row r="4110" spans="1:4">
      <c r="A4110" s="1169">
        <v>37398</v>
      </c>
      <c r="B4110" s="1170" t="s">
        <v>1628</v>
      </c>
      <c r="C4110" s="1169" t="s">
        <v>11601</v>
      </c>
      <c r="D4110" s="651" t="s">
        <v>14778</v>
      </c>
    </row>
    <row r="4111" spans="1:4">
      <c r="A4111" s="652">
        <v>2510</v>
      </c>
      <c r="B4111" s="653" t="s">
        <v>6911</v>
      </c>
      <c r="C4111" s="652" t="s">
        <v>11596</v>
      </c>
      <c r="D4111" s="654" t="s">
        <v>17415</v>
      </c>
    </row>
    <row r="4112" spans="1:4" ht="30">
      <c r="A4112" s="1169">
        <v>12359</v>
      </c>
      <c r="B4112" s="1170" t="s">
        <v>5825</v>
      </c>
      <c r="C4112" s="1169" t="s">
        <v>11596</v>
      </c>
      <c r="D4112" s="651" t="s">
        <v>14780</v>
      </c>
    </row>
    <row r="4113" spans="1:4">
      <c r="A4113" s="652">
        <v>5320</v>
      </c>
      <c r="B4113" s="653" t="s">
        <v>1629</v>
      </c>
      <c r="C4113" s="652" t="s">
        <v>11602</v>
      </c>
      <c r="D4113" s="654" t="s">
        <v>13217</v>
      </c>
    </row>
    <row r="4114" spans="1:4">
      <c r="A4114" s="1169">
        <v>7353</v>
      </c>
      <c r="B4114" s="1170" t="s">
        <v>1630</v>
      </c>
      <c r="C4114" s="1169" t="s">
        <v>11602</v>
      </c>
      <c r="D4114" s="651" t="s">
        <v>14781</v>
      </c>
    </row>
    <row r="4115" spans="1:4">
      <c r="A4115" s="652">
        <v>36144</v>
      </c>
      <c r="B4115" s="653" t="s">
        <v>1631</v>
      </c>
      <c r="C4115" s="652" t="s">
        <v>11596</v>
      </c>
      <c r="D4115" s="654" t="s">
        <v>12879</v>
      </c>
    </row>
    <row r="4116" spans="1:4">
      <c r="A4116" s="1169">
        <v>10518</v>
      </c>
      <c r="B4116" s="1170" t="s">
        <v>1632</v>
      </c>
      <c r="C4116" s="1169" t="s">
        <v>11596</v>
      </c>
      <c r="D4116" s="651" t="s">
        <v>14782</v>
      </c>
    </row>
    <row r="4117" spans="1:4" ht="45">
      <c r="A4117" s="652">
        <v>36530</v>
      </c>
      <c r="B4117" s="653" t="s">
        <v>5826</v>
      </c>
      <c r="C4117" s="652" t="s">
        <v>11596</v>
      </c>
      <c r="D4117" s="654" t="s">
        <v>17416</v>
      </c>
    </row>
    <row r="4118" spans="1:4" ht="45">
      <c r="A4118" s="1169">
        <v>6046</v>
      </c>
      <c r="B4118" s="1170" t="s">
        <v>5827</v>
      </c>
      <c r="C4118" s="1169" t="s">
        <v>11596</v>
      </c>
      <c r="D4118" s="651" t="s">
        <v>17417</v>
      </c>
    </row>
    <row r="4119" spans="1:4" ht="45">
      <c r="A4119" s="652">
        <v>36531</v>
      </c>
      <c r="B4119" s="653" t="s">
        <v>5828</v>
      </c>
      <c r="C4119" s="652" t="s">
        <v>11596</v>
      </c>
      <c r="D4119" s="654" t="s">
        <v>17418</v>
      </c>
    </row>
    <row r="4120" spans="1:4">
      <c r="A4120" s="1169">
        <v>34684</v>
      </c>
      <c r="B4120" s="1170" t="s">
        <v>11790</v>
      </c>
      <c r="C4120" s="1169" t="s">
        <v>11599</v>
      </c>
      <c r="D4120" s="651" t="s">
        <v>17419</v>
      </c>
    </row>
    <row r="4121" spans="1:4">
      <c r="A4121" s="652">
        <v>34683</v>
      </c>
      <c r="B4121" s="653" t="s">
        <v>11791</v>
      </c>
      <c r="C4121" s="652" t="s">
        <v>11599</v>
      </c>
      <c r="D4121" s="654" t="s">
        <v>17420</v>
      </c>
    </row>
    <row r="4122" spans="1:4">
      <c r="A4122" s="1169">
        <v>533</v>
      </c>
      <c r="B4122" s="1170" t="s">
        <v>4210</v>
      </c>
      <c r="C4122" s="1169" t="s">
        <v>11599</v>
      </c>
      <c r="D4122" s="651" t="s">
        <v>12886</v>
      </c>
    </row>
    <row r="4123" spans="1:4">
      <c r="A4123" s="652">
        <v>10515</v>
      </c>
      <c r="B4123" s="653" t="s">
        <v>4211</v>
      </c>
      <c r="C4123" s="652" t="s">
        <v>11599</v>
      </c>
      <c r="D4123" s="654" t="s">
        <v>14784</v>
      </c>
    </row>
    <row r="4124" spans="1:4">
      <c r="A4124" s="1169">
        <v>536</v>
      </c>
      <c r="B4124" s="1170" t="s">
        <v>4212</v>
      </c>
      <c r="C4124" s="1169" t="s">
        <v>11599</v>
      </c>
      <c r="D4124" s="651" t="s">
        <v>14785</v>
      </c>
    </row>
    <row r="4125" spans="1:4">
      <c r="A4125" s="652">
        <v>153</v>
      </c>
      <c r="B4125" s="653" t="s">
        <v>4213</v>
      </c>
      <c r="C4125" s="652" t="s">
        <v>11602</v>
      </c>
      <c r="D4125" s="654" t="s">
        <v>14786</v>
      </c>
    </row>
    <row r="4126" spans="1:4">
      <c r="A4126" s="1169">
        <v>34682</v>
      </c>
      <c r="B4126" s="1170" t="s">
        <v>11792</v>
      </c>
      <c r="C4126" s="1169" t="s">
        <v>11599</v>
      </c>
      <c r="D4126" s="651" t="s">
        <v>17421</v>
      </c>
    </row>
    <row r="4127" spans="1:4">
      <c r="A4127" s="652">
        <v>20205</v>
      </c>
      <c r="B4127" s="653" t="s">
        <v>5829</v>
      </c>
      <c r="C4127" s="652" t="s">
        <v>11600</v>
      </c>
      <c r="D4127" s="654" t="s">
        <v>15501</v>
      </c>
    </row>
    <row r="4128" spans="1:4">
      <c r="A4128" s="1169">
        <v>4408</v>
      </c>
      <c r="B4128" s="1170" t="s">
        <v>4911</v>
      </c>
      <c r="C4128" s="1169" t="s">
        <v>11600</v>
      </c>
      <c r="D4128" s="651" t="s">
        <v>12507</v>
      </c>
    </row>
    <row r="4129" spans="1:4">
      <c r="A4129" s="652">
        <v>4412</v>
      </c>
      <c r="B4129" s="653" t="s">
        <v>4912</v>
      </c>
      <c r="C4129" s="652" t="s">
        <v>11600</v>
      </c>
      <c r="D4129" s="654" t="s">
        <v>16078</v>
      </c>
    </row>
    <row r="4130" spans="1:4">
      <c r="A4130" s="1169">
        <v>10559</v>
      </c>
      <c r="B4130" s="1170" t="s">
        <v>1633</v>
      </c>
      <c r="C4130" s="1169" t="s">
        <v>11596</v>
      </c>
      <c r="D4130" s="651" t="s">
        <v>17422</v>
      </c>
    </row>
    <row r="4131" spans="1:4">
      <c r="A4131" s="652">
        <v>10664</v>
      </c>
      <c r="B4131" s="653" t="s">
        <v>4214</v>
      </c>
      <c r="C4131" s="652" t="s">
        <v>11596</v>
      </c>
      <c r="D4131" s="654" t="s">
        <v>17423</v>
      </c>
    </row>
    <row r="4132" spans="1:4">
      <c r="A4132" s="1169">
        <v>36250</v>
      </c>
      <c r="B4132" s="1170" t="s">
        <v>5830</v>
      </c>
      <c r="C4132" s="1169" t="s">
        <v>11600</v>
      </c>
      <c r="D4132" s="651" t="s">
        <v>12854</v>
      </c>
    </row>
    <row r="4133" spans="1:4">
      <c r="A4133" s="652">
        <v>10857</v>
      </c>
      <c r="B4133" s="653" t="s">
        <v>1634</v>
      </c>
      <c r="C4133" s="652" t="s">
        <v>11600</v>
      </c>
      <c r="D4133" s="654" t="s">
        <v>17424</v>
      </c>
    </row>
    <row r="4134" spans="1:4">
      <c r="A4134" s="1169">
        <v>4803</v>
      </c>
      <c r="B4134" s="1170" t="s">
        <v>4913</v>
      </c>
      <c r="C4134" s="1169" t="s">
        <v>11600</v>
      </c>
      <c r="D4134" s="651" t="s">
        <v>14789</v>
      </c>
    </row>
    <row r="4135" spans="1:4">
      <c r="A4135" s="652">
        <v>6186</v>
      </c>
      <c r="B4135" s="653" t="s">
        <v>1635</v>
      </c>
      <c r="C4135" s="652" t="s">
        <v>11600</v>
      </c>
      <c r="D4135" s="654" t="s">
        <v>15738</v>
      </c>
    </row>
    <row r="4136" spans="1:4">
      <c r="A4136" s="1169">
        <v>4829</v>
      </c>
      <c r="B4136" s="1170" t="s">
        <v>4215</v>
      </c>
      <c r="C4136" s="1169" t="s">
        <v>11600</v>
      </c>
      <c r="D4136" s="651" t="s">
        <v>16587</v>
      </c>
    </row>
    <row r="4137" spans="1:4">
      <c r="A4137" s="652">
        <v>39829</v>
      </c>
      <c r="B4137" s="653" t="s">
        <v>14791</v>
      </c>
      <c r="C4137" s="652" t="s">
        <v>11600</v>
      </c>
      <c r="D4137" s="654" t="s">
        <v>16000</v>
      </c>
    </row>
    <row r="4138" spans="1:4" ht="30">
      <c r="A4138" s="1169">
        <v>20231</v>
      </c>
      <c r="B4138" s="1170" t="s">
        <v>6912</v>
      </c>
      <c r="C4138" s="1169" t="s">
        <v>11600</v>
      </c>
      <c r="D4138" s="651" t="s">
        <v>15336</v>
      </c>
    </row>
    <row r="4139" spans="1:4">
      <c r="A4139" s="652">
        <v>4804</v>
      </c>
      <c r="B4139" s="653" t="s">
        <v>4914</v>
      </c>
      <c r="C4139" s="652" t="s">
        <v>11600</v>
      </c>
      <c r="D4139" s="654" t="s">
        <v>14793</v>
      </c>
    </row>
    <row r="4140" spans="1:4">
      <c r="A4140" s="1169">
        <v>34680</v>
      </c>
      <c r="B4140" s="1170" t="s">
        <v>1636</v>
      </c>
      <c r="C4140" s="1169" t="s">
        <v>11600</v>
      </c>
      <c r="D4140" s="651" t="s">
        <v>14807</v>
      </c>
    </row>
    <row r="4141" spans="1:4">
      <c r="A4141" s="652">
        <v>11573</v>
      </c>
      <c r="B4141" s="653" t="s">
        <v>5504</v>
      </c>
      <c r="C4141" s="652" t="s">
        <v>11596</v>
      </c>
      <c r="D4141" s="654" t="s">
        <v>17053</v>
      </c>
    </row>
    <row r="4142" spans="1:4">
      <c r="A4142" s="1169">
        <v>38401</v>
      </c>
      <c r="B4142" s="1170" t="s">
        <v>1637</v>
      </c>
      <c r="C4142" s="1169" t="s">
        <v>11596</v>
      </c>
      <c r="D4142" s="651" t="s">
        <v>16049</v>
      </c>
    </row>
    <row r="4143" spans="1:4" ht="30">
      <c r="A4143" s="652">
        <v>38179</v>
      </c>
      <c r="B4143" s="653" t="s">
        <v>5505</v>
      </c>
      <c r="C4143" s="652" t="s">
        <v>11596</v>
      </c>
      <c r="D4143" s="654" t="s">
        <v>13536</v>
      </c>
    </row>
    <row r="4144" spans="1:4">
      <c r="A4144" s="1169">
        <v>11575</v>
      </c>
      <c r="B4144" s="1170" t="s">
        <v>5506</v>
      </c>
      <c r="C4144" s="1169" t="s">
        <v>11596</v>
      </c>
      <c r="D4144" s="651" t="s">
        <v>15923</v>
      </c>
    </row>
    <row r="4145" spans="1:4">
      <c r="A4145" s="652">
        <v>20256</v>
      </c>
      <c r="B4145" s="653" t="s">
        <v>4216</v>
      </c>
      <c r="C4145" s="652" t="s">
        <v>11596</v>
      </c>
      <c r="D4145" s="654" t="s">
        <v>12849</v>
      </c>
    </row>
    <row r="4146" spans="1:4" ht="30">
      <c r="A4146" s="1169">
        <v>14511</v>
      </c>
      <c r="B4146" s="1170" t="s">
        <v>4217</v>
      </c>
      <c r="C4146" s="1169" t="s">
        <v>11596</v>
      </c>
      <c r="D4146" s="651" t="s">
        <v>14795</v>
      </c>
    </row>
    <row r="4147" spans="1:4" ht="30">
      <c r="A4147" s="652">
        <v>10642</v>
      </c>
      <c r="B4147" s="653" t="s">
        <v>4218</v>
      </c>
      <c r="C4147" s="652" t="s">
        <v>11596</v>
      </c>
      <c r="D4147" s="654" t="s">
        <v>13815</v>
      </c>
    </row>
    <row r="4148" spans="1:4" ht="30">
      <c r="A4148" s="1169">
        <v>14489</v>
      </c>
      <c r="B4148" s="1170" t="s">
        <v>4219</v>
      </c>
      <c r="C4148" s="1169" t="s">
        <v>11596</v>
      </c>
      <c r="D4148" s="651" t="s">
        <v>14796</v>
      </c>
    </row>
    <row r="4149" spans="1:4" ht="30">
      <c r="A4149" s="652">
        <v>14513</v>
      </c>
      <c r="B4149" s="653" t="s">
        <v>4220</v>
      </c>
      <c r="C4149" s="652" t="s">
        <v>11596</v>
      </c>
      <c r="D4149" s="654" t="s">
        <v>14797</v>
      </c>
    </row>
    <row r="4150" spans="1:4" ht="30">
      <c r="A4150" s="1169">
        <v>13600</v>
      </c>
      <c r="B4150" s="1170" t="s">
        <v>4221</v>
      </c>
      <c r="C4150" s="1169" t="s">
        <v>11596</v>
      </c>
      <c r="D4150" s="651" t="s">
        <v>14798</v>
      </c>
    </row>
    <row r="4151" spans="1:4" ht="30">
      <c r="A4151" s="652">
        <v>10646</v>
      </c>
      <c r="B4151" s="653" t="s">
        <v>4222</v>
      </c>
      <c r="C4151" s="652" t="s">
        <v>11596</v>
      </c>
      <c r="D4151" s="654" t="s">
        <v>14799</v>
      </c>
    </row>
    <row r="4152" spans="1:4" ht="30">
      <c r="A4152" s="1169">
        <v>6070</v>
      </c>
      <c r="B4152" s="1170" t="s">
        <v>4223</v>
      </c>
      <c r="C4152" s="1169" t="s">
        <v>11596</v>
      </c>
      <c r="D4152" s="651" t="s">
        <v>14800</v>
      </c>
    </row>
    <row r="4153" spans="1:4" ht="30">
      <c r="A4153" s="652">
        <v>6069</v>
      </c>
      <c r="B4153" s="653" t="s">
        <v>4224</v>
      </c>
      <c r="C4153" s="652" t="s">
        <v>11596</v>
      </c>
      <c r="D4153" s="654" t="s">
        <v>14801</v>
      </c>
    </row>
    <row r="4154" spans="1:4" ht="30">
      <c r="A4154" s="1169">
        <v>14626</v>
      </c>
      <c r="B4154" s="1170" t="s">
        <v>4225</v>
      </c>
      <c r="C4154" s="1169" t="s">
        <v>11596</v>
      </c>
      <c r="D4154" s="651" t="s">
        <v>14802</v>
      </c>
    </row>
    <row r="4155" spans="1:4" ht="30">
      <c r="A4155" s="652">
        <v>6067</v>
      </c>
      <c r="B4155" s="653" t="s">
        <v>4226</v>
      </c>
      <c r="C4155" s="652" t="s">
        <v>11596</v>
      </c>
      <c r="D4155" s="654" t="s">
        <v>14803</v>
      </c>
    </row>
    <row r="4156" spans="1:4">
      <c r="A4156" s="1169">
        <v>38393</v>
      </c>
      <c r="B4156" s="1170" t="s">
        <v>6045</v>
      </c>
      <c r="C4156" s="1169" t="s">
        <v>11596</v>
      </c>
      <c r="D4156" s="651" t="s">
        <v>13528</v>
      </c>
    </row>
    <row r="4157" spans="1:4">
      <c r="A4157" s="652">
        <v>38390</v>
      </c>
      <c r="B4157" s="653" t="s">
        <v>6046</v>
      </c>
      <c r="C4157" s="652" t="s">
        <v>11596</v>
      </c>
      <c r="D4157" s="654" t="s">
        <v>14804</v>
      </c>
    </row>
    <row r="4158" spans="1:4">
      <c r="A4158" s="1169">
        <v>36532</v>
      </c>
      <c r="B4158" s="1170" t="s">
        <v>1638</v>
      </c>
      <c r="C4158" s="1169" t="s">
        <v>11596</v>
      </c>
      <c r="D4158" s="651" t="s">
        <v>14805</v>
      </c>
    </row>
    <row r="4159" spans="1:4" ht="30">
      <c r="A4159" s="652">
        <v>11578</v>
      </c>
      <c r="B4159" s="653" t="s">
        <v>5507</v>
      </c>
      <c r="C4159" s="652" t="s">
        <v>11596</v>
      </c>
      <c r="D4159" s="654" t="s">
        <v>13055</v>
      </c>
    </row>
    <row r="4160" spans="1:4" ht="30">
      <c r="A4160" s="1169">
        <v>11577</v>
      </c>
      <c r="B4160" s="1170" t="s">
        <v>5508</v>
      </c>
      <c r="C4160" s="1169" t="s">
        <v>11596</v>
      </c>
      <c r="D4160" s="651" t="s">
        <v>17425</v>
      </c>
    </row>
    <row r="4161" spans="1:4">
      <c r="A4161" s="652">
        <v>1116</v>
      </c>
      <c r="B4161" s="653" t="s">
        <v>4227</v>
      </c>
      <c r="C4161" s="652" t="s">
        <v>11600</v>
      </c>
      <c r="D4161" s="654" t="s">
        <v>15433</v>
      </c>
    </row>
    <row r="4162" spans="1:4">
      <c r="A4162" s="1169">
        <v>1115</v>
      </c>
      <c r="B4162" s="1170" t="s">
        <v>4228</v>
      </c>
      <c r="C4162" s="1169" t="s">
        <v>11600</v>
      </c>
      <c r="D4162" s="651" t="s">
        <v>17426</v>
      </c>
    </row>
    <row r="4163" spans="1:4">
      <c r="A4163" s="652">
        <v>1113</v>
      </c>
      <c r="B4163" s="653" t="s">
        <v>6224</v>
      </c>
      <c r="C4163" s="652" t="s">
        <v>11600</v>
      </c>
      <c r="D4163" s="654" t="s">
        <v>16645</v>
      </c>
    </row>
    <row r="4164" spans="1:4">
      <c r="A4164" s="1169">
        <v>1114</v>
      </c>
      <c r="B4164" s="1170" t="s">
        <v>4229</v>
      </c>
      <c r="C4164" s="1169" t="s">
        <v>11600</v>
      </c>
      <c r="D4164" s="651" t="s">
        <v>16641</v>
      </c>
    </row>
    <row r="4165" spans="1:4">
      <c r="A4165" s="652">
        <v>40872</v>
      </c>
      <c r="B4165" s="653" t="s">
        <v>5051</v>
      </c>
      <c r="C4165" s="652" t="s">
        <v>11600</v>
      </c>
      <c r="D4165" s="654" t="s">
        <v>13001</v>
      </c>
    </row>
    <row r="4166" spans="1:4">
      <c r="A4166" s="1169">
        <v>20214</v>
      </c>
      <c r="B4166" s="1170" t="s">
        <v>1639</v>
      </c>
      <c r="C4166" s="1169" t="s">
        <v>11596</v>
      </c>
      <c r="D4166" s="651" t="s">
        <v>14807</v>
      </c>
    </row>
    <row r="4167" spans="1:4">
      <c r="A4167" s="652">
        <v>11064</v>
      </c>
      <c r="B4167" s="653" t="s">
        <v>5831</v>
      </c>
      <c r="C4167" s="652" t="s">
        <v>11596</v>
      </c>
      <c r="D4167" s="654" t="s">
        <v>14808</v>
      </c>
    </row>
    <row r="4168" spans="1:4">
      <c r="A4168" s="1169">
        <v>7237</v>
      </c>
      <c r="B4168" s="1170" t="s">
        <v>5832</v>
      </c>
      <c r="C4168" s="1169" t="s">
        <v>11596</v>
      </c>
      <c r="D4168" s="651" t="s">
        <v>13540</v>
      </c>
    </row>
    <row r="4169" spans="1:4">
      <c r="A4169" s="652">
        <v>16</v>
      </c>
      <c r="B4169" s="653" t="s">
        <v>4915</v>
      </c>
      <c r="C4169" s="652" t="s">
        <v>11601</v>
      </c>
      <c r="D4169" s="654" t="s">
        <v>12975</v>
      </c>
    </row>
    <row r="4170" spans="1:4">
      <c r="A4170" s="1169">
        <v>11757</v>
      </c>
      <c r="B4170" s="1170" t="s">
        <v>1640</v>
      </c>
      <c r="C4170" s="1169" t="s">
        <v>11596</v>
      </c>
      <c r="D4170" s="651" t="s">
        <v>14809</v>
      </c>
    </row>
    <row r="4171" spans="1:4">
      <c r="A4171" s="652">
        <v>11758</v>
      </c>
      <c r="B4171" s="653" t="s">
        <v>1641</v>
      </c>
      <c r="C4171" s="652" t="s">
        <v>11596</v>
      </c>
      <c r="D4171" s="654" t="s">
        <v>16034</v>
      </c>
    </row>
    <row r="4172" spans="1:4">
      <c r="A4172" s="1169">
        <v>37526</v>
      </c>
      <c r="B4172" s="1170" t="s">
        <v>5833</v>
      </c>
      <c r="C4172" s="1169" t="s">
        <v>11596</v>
      </c>
      <c r="D4172" s="651" t="s">
        <v>13029</v>
      </c>
    </row>
    <row r="4173" spans="1:4">
      <c r="A4173" s="652">
        <v>6076</v>
      </c>
      <c r="B4173" s="653" t="s">
        <v>1642</v>
      </c>
      <c r="C4173" s="652" t="s">
        <v>11598</v>
      </c>
      <c r="D4173" s="654" t="s">
        <v>13229</v>
      </c>
    </row>
    <row r="4174" spans="1:4">
      <c r="A4174" s="1169">
        <v>13109</v>
      </c>
      <c r="B4174" s="1170" t="s">
        <v>1643</v>
      </c>
      <c r="C4174" s="1169" t="s">
        <v>11596</v>
      </c>
      <c r="D4174" s="651" t="s">
        <v>14811</v>
      </c>
    </row>
    <row r="4175" spans="1:4">
      <c r="A4175" s="652">
        <v>13110</v>
      </c>
      <c r="B4175" s="653" t="s">
        <v>1644</v>
      </c>
      <c r="C4175" s="652" t="s">
        <v>11596</v>
      </c>
      <c r="D4175" s="654" t="s">
        <v>14812</v>
      </c>
    </row>
    <row r="4176" spans="1:4">
      <c r="A4176" s="1169">
        <v>7581</v>
      </c>
      <c r="B4176" s="1170" t="s">
        <v>1645</v>
      </c>
      <c r="C4176" s="1169" t="s">
        <v>11596</v>
      </c>
      <c r="D4176" s="651" t="s">
        <v>14328</v>
      </c>
    </row>
    <row r="4177" spans="1:4">
      <c r="A4177" s="652">
        <v>20206</v>
      </c>
      <c r="B4177" s="653" t="s">
        <v>5834</v>
      </c>
      <c r="C4177" s="652" t="s">
        <v>11600</v>
      </c>
      <c r="D4177" s="654" t="s">
        <v>13082</v>
      </c>
    </row>
    <row r="4178" spans="1:4">
      <c r="A4178" s="1169">
        <v>4460</v>
      </c>
      <c r="B4178" s="1170" t="s">
        <v>4916</v>
      </c>
      <c r="C4178" s="1169" t="s">
        <v>11600</v>
      </c>
      <c r="D4178" s="651" t="s">
        <v>15508</v>
      </c>
    </row>
    <row r="4179" spans="1:4">
      <c r="A4179" s="652">
        <v>6204</v>
      </c>
      <c r="B4179" s="653" t="s">
        <v>6671</v>
      </c>
      <c r="C4179" s="652" t="s">
        <v>11600</v>
      </c>
      <c r="D4179" s="654" t="s">
        <v>15475</v>
      </c>
    </row>
    <row r="4180" spans="1:4">
      <c r="A4180" s="1169">
        <v>4417</v>
      </c>
      <c r="B4180" s="1170" t="s">
        <v>4917</v>
      </c>
      <c r="C4180" s="1169" t="s">
        <v>11600</v>
      </c>
      <c r="D4180" s="651" t="s">
        <v>12854</v>
      </c>
    </row>
    <row r="4181" spans="1:4">
      <c r="A4181" s="652">
        <v>4415</v>
      </c>
      <c r="B4181" s="653" t="s">
        <v>4918</v>
      </c>
      <c r="C4181" s="652" t="s">
        <v>11600</v>
      </c>
      <c r="D4181" s="654" t="s">
        <v>14409</v>
      </c>
    </row>
    <row r="4182" spans="1:4">
      <c r="A4182" s="1169">
        <v>37373</v>
      </c>
      <c r="B4182" s="1170" t="s">
        <v>5052</v>
      </c>
      <c r="C4182" s="1169" t="s">
        <v>11595</v>
      </c>
      <c r="D4182" s="651" t="s">
        <v>14514</v>
      </c>
    </row>
    <row r="4183" spans="1:4">
      <c r="A4183" s="652">
        <v>40864</v>
      </c>
      <c r="B4183" s="653" t="s">
        <v>5053</v>
      </c>
      <c r="C4183" s="652" t="s">
        <v>11605</v>
      </c>
      <c r="D4183" s="654" t="s">
        <v>14707</v>
      </c>
    </row>
    <row r="4184" spans="1:4">
      <c r="A4184" s="1169">
        <v>4734</v>
      </c>
      <c r="B4184" s="1170" t="s">
        <v>1646</v>
      </c>
      <c r="C4184" s="1169" t="s">
        <v>11598</v>
      </c>
      <c r="D4184" s="651" t="s">
        <v>14813</v>
      </c>
    </row>
    <row r="4185" spans="1:4">
      <c r="A4185" s="652">
        <v>6085</v>
      </c>
      <c r="B4185" s="653" t="s">
        <v>4919</v>
      </c>
      <c r="C4185" s="652" t="s">
        <v>11602</v>
      </c>
      <c r="D4185" s="654" t="s">
        <v>12513</v>
      </c>
    </row>
    <row r="4186" spans="1:4">
      <c r="A4186" s="1169">
        <v>38396</v>
      </c>
      <c r="B4186" s="1170" t="s">
        <v>5054</v>
      </c>
      <c r="C4186" s="1169" t="s">
        <v>11596</v>
      </c>
      <c r="D4186" s="651" t="s">
        <v>17427</v>
      </c>
    </row>
    <row r="4187" spans="1:4">
      <c r="A4187" s="652">
        <v>6090</v>
      </c>
      <c r="B4187" s="653" t="s">
        <v>4920</v>
      </c>
      <c r="C4187" s="652" t="s">
        <v>11602</v>
      </c>
      <c r="D4187" s="654" t="s">
        <v>13563</v>
      </c>
    </row>
    <row r="4188" spans="1:4">
      <c r="A4188" s="1169">
        <v>11622</v>
      </c>
      <c r="B4188" s="1170" t="s">
        <v>1647</v>
      </c>
      <c r="C4188" s="1169" t="s">
        <v>11601</v>
      </c>
      <c r="D4188" s="651" t="s">
        <v>14121</v>
      </c>
    </row>
    <row r="4189" spans="1:4">
      <c r="A4189" s="652">
        <v>6094</v>
      </c>
      <c r="B4189" s="653" t="s">
        <v>4921</v>
      </c>
      <c r="C4189" s="652" t="s">
        <v>11601</v>
      </c>
      <c r="D4189" s="654" t="s">
        <v>14814</v>
      </c>
    </row>
    <row r="4190" spans="1:4">
      <c r="A4190" s="1169">
        <v>7317</v>
      </c>
      <c r="B4190" s="1170" t="s">
        <v>4230</v>
      </c>
      <c r="C4190" s="1169" t="s">
        <v>11601</v>
      </c>
      <c r="D4190" s="651" t="s">
        <v>17428</v>
      </c>
    </row>
    <row r="4191" spans="1:4">
      <c r="A4191" s="652">
        <v>142</v>
      </c>
      <c r="B4191" s="653" t="s">
        <v>1648</v>
      </c>
      <c r="C4191" s="652" t="s">
        <v>11793</v>
      </c>
      <c r="D4191" s="654" t="s">
        <v>14815</v>
      </c>
    </row>
    <row r="4192" spans="1:4">
      <c r="A4192" s="1169">
        <v>38123</v>
      </c>
      <c r="B4192" s="1170" t="s">
        <v>4231</v>
      </c>
      <c r="C4192" s="1169" t="s">
        <v>11601</v>
      </c>
      <c r="D4192" s="651" t="s">
        <v>14183</v>
      </c>
    </row>
    <row r="4193" spans="1:4">
      <c r="A4193" s="652">
        <v>37953</v>
      </c>
      <c r="B4193" s="653" t="s">
        <v>5247</v>
      </c>
      <c r="C4193" s="652" t="s">
        <v>11596</v>
      </c>
      <c r="D4193" s="654" t="s">
        <v>12530</v>
      </c>
    </row>
    <row r="4194" spans="1:4">
      <c r="A4194" s="1169">
        <v>37954</v>
      </c>
      <c r="B4194" s="1170" t="s">
        <v>11794</v>
      </c>
      <c r="C4194" s="1169" t="s">
        <v>11596</v>
      </c>
      <c r="D4194" s="651" t="s">
        <v>14816</v>
      </c>
    </row>
    <row r="4195" spans="1:4">
      <c r="A4195" s="652">
        <v>37955</v>
      </c>
      <c r="B4195" s="653" t="s">
        <v>5509</v>
      </c>
      <c r="C4195" s="652" t="s">
        <v>11596</v>
      </c>
      <c r="D4195" s="654" t="s">
        <v>14817</v>
      </c>
    </row>
    <row r="4196" spans="1:4">
      <c r="A4196" s="1169">
        <v>6106</v>
      </c>
      <c r="B4196" s="1170" t="s">
        <v>11795</v>
      </c>
      <c r="C4196" s="1169" t="s">
        <v>11596</v>
      </c>
      <c r="D4196" s="651" t="s">
        <v>13145</v>
      </c>
    </row>
    <row r="4197" spans="1:4">
      <c r="A4197" s="652">
        <v>6107</v>
      </c>
      <c r="B4197" s="653" t="s">
        <v>4922</v>
      </c>
      <c r="C4197" s="652" t="s">
        <v>11596</v>
      </c>
      <c r="D4197" s="654" t="s">
        <v>14818</v>
      </c>
    </row>
    <row r="4198" spans="1:4">
      <c r="A4198" s="1169">
        <v>6108</v>
      </c>
      <c r="B4198" s="1170" t="s">
        <v>4923</v>
      </c>
      <c r="C4198" s="1169" t="s">
        <v>11596</v>
      </c>
      <c r="D4198" s="651" t="s">
        <v>14819</v>
      </c>
    </row>
    <row r="4199" spans="1:4">
      <c r="A4199" s="652">
        <v>6109</v>
      </c>
      <c r="B4199" s="653" t="s">
        <v>4924</v>
      </c>
      <c r="C4199" s="652" t="s">
        <v>11596</v>
      </c>
      <c r="D4199" s="654" t="s">
        <v>13630</v>
      </c>
    </row>
    <row r="4200" spans="1:4" ht="30">
      <c r="A4200" s="1169">
        <v>37743</v>
      </c>
      <c r="B4200" s="1170" t="s">
        <v>4232</v>
      </c>
      <c r="C4200" s="1169" t="s">
        <v>11596</v>
      </c>
      <c r="D4200" s="651" t="s">
        <v>17429</v>
      </c>
    </row>
    <row r="4201" spans="1:4" ht="30">
      <c r="A4201" s="652">
        <v>37744</v>
      </c>
      <c r="B4201" s="653" t="s">
        <v>4233</v>
      </c>
      <c r="C4201" s="652" t="s">
        <v>11596</v>
      </c>
      <c r="D4201" s="654" t="s">
        <v>17430</v>
      </c>
    </row>
    <row r="4202" spans="1:4" ht="30">
      <c r="A4202" s="1169">
        <v>37741</v>
      </c>
      <c r="B4202" s="1170" t="s">
        <v>4234</v>
      </c>
      <c r="C4202" s="1169" t="s">
        <v>11596</v>
      </c>
      <c r="D4202" s="651" t="s">
        <v>17431</v>
      </c>
    </row>
    <row r="4203" spans="1:4">
      <c r="A4203" s="652">
        <v>39396</v>
      </c>
      <c r="B4203" s="653" t="s">
        <v>6913</v>
      </c>
      <c r="C4203" s="652" t="s">
        <v>11596</v>
      </c>
      <c r="D4203" s="654" t="s">
        <v>17432</v>
      </c>
    </row>
    <row r="4204" spans="1:4" ht="30">
      <c r="A4204" s="1169">
        <v>39392</v>
      </c>
      <c r="B4204" s="1170" t="s">
        <v>6914</v>
      </c>
      <c r="C4204" s="1169" t="s">
        <v>11596</v>
      </c>
      <c r="D4204" s="651" t="s">
        <v>16034</v>
      </c>
    </row>
    <row r="4205" spans="1:4" ht="30">
      <c r="A4205" s="652">
        <v>39393</v>
      </c>
      <c r="B4205" s="653" t="s">
        <v>6915</v>
      </c>
      <c r="C4205" s="652" t="s">
        <v>11596</v>
      </c>
      <c r="D4205" s="654" t="s">
        <v>13487</v>
      </c>
    </row>
    <row r="4206" spans="1:4" ht="30">
      <c r="A4206" s="1169">
        <v>39394</v>
      </c>
      <c r="B4206" s="1170" t="s">
        <v>6916</v>
      </c>
      <c r="C4206" s="1169" t="s">
        <v>11596</v>
      </c>
      <c r="D4206" s="651" t="s">
        <v>17433</v>
      </c>
    </row>
    <row r="4207" spans="1:4" ht="30">
      <c r="A4207" s="652">
        <v>39395</v>
      </c>
      <c r="B4207" s="653" t="s">
        <v>6917</v>
      </c>
      <c r="C4207" s="652" t="s">
        <v>11596</v>
      </c>
      <c r="D4207" s="654" t="s">
        <v>17434</v>
      </c>
    </row>
    <row r="4208" spans="1:4">
      <c r="A4208" s="1169">
        <v>14618</v>
      </c>
      <c r="B4208" s="1170" t="s">
        <v>4235</v>
      </c>
      <c r="C4208" s="1169" t="s">
        <v>11596</v>
      </c>
      <c r="D4208" s="651" t="s">
        <v>17435</v>
      </c>
    </row>
    <row r="4209" spans="1:4" ht="30">
      <c r="A4209" s="652">
        <v>40269</v>
      </c>
      <c r="B4209" s="653" t="s">
        <v>5510</v>
      </c>
      <c r="C4209" s="652" t="s">
        <v>11596</v>
      </c>
      <c r="D4209" s="654" t="s">
        <v>17436</v>
      </c>
    </row>
    <row r="4210" spans="1:4">
      <c r="A4210" s="1169">
        <v>6110</v>
      </c>
      <c r="B4210" s="1170" t="s">
        <v>1649</v>
      </c>
      <c r="C4210" s="1169" t="s">
        <v>11595</v>
      </c>
      <c r="D4210" s="651" t="s">
        <v>12686</v>
      </c>
    </row>
    <row r="4211" spans="1:4">
      <c r="A4211" s="652">
        <v>40910</v>
      </c>
      <c r="B4211" s="653" t="s">
        <v>5248</v>
      </c>
      <c r="C4211" s="652" t="s">
        <v>11605</v>
      </c>
      <c r="D4211" s="654" t="s">
        <v>14821</v>
      </c>
    </row>
    <row r="4212" spans="1:4">
      <c r="A4212" s="1169">
        <v>6111</v>
      </c>
      <c r="B4212" s="1170" t="s">
        <v>1650</v>
      </c>
      <c r="C4212" s="1169" t="s">
        <v>11595</v>
      </c>
      <c r="D4212" s="651" t="s">
        <v>12741</v>
      </c>
    </row>
    <row r="4213" spans="1:4">
      <c r="A4213" s="652">
        <v>41084</v>
      </c>
      <c r="B4213" s="653" t="s">
        <v>5249</v>
      </c>
      <c r="C4213" s="652" t="s">
        <v>11605</v>
      </c>
      <c r="D4213" s="654" t="s">
        <v>14822</v>
      </c>
    </row>
    <row r="4214" spans="1:4">
      <c r="A4214" s="1169">
        <v>25950</v>
      </c>
      <c r="B4214" s="1170" t="s">
        <v>4236</v>
      </c>
      <c r="C4214" s="1169" t="s">
        <v>11598</v>
      </c>
      <c r="D4214" s="651" t="s">
        <v>14823</v>
      </c>
    </row>
    <row r="4215" spans="1:4">
      <c r="A4215" s="652">
        <v>38637</v>
      </c>
      <c r="B4215" s="653" t="s">
        <v>4237</v>
      </c>
      <c r="C4215" s="652" t="s">
        <v>11596</v>
      </c>
      <c r="D4215" s="654" t="s">
        <v>14824</v>
      </c>
    </row>
    <row r="4216" spans="1:4">
      <c r="A4216" s="1169">
        <v>6150</v>
      </c>
      <c r="B4216" s="1170" t="s">
        <v>1651</v>
      </c>
      <c r="C4216" s="1169" t="s">
        <v>11596</v>
      </c>
      <c r="D4216" s="651" t="s">
        <v>14825</v>
      </c>
    </row>
    <row r="4217" spans="1:4">
      <c r="A4217" s="652">
        <v>6136</v>
      </c>
      <c r="B4217" s="653" t="s">
        <v>1652</v>
      </c>
      <c r="C4217" s="652" t="s">
        <v>11596</v>
      </c>
      <c r="D4217" s="654" t="s">
        <v>14826</v>
      </c>
    </row>
    <row r="4218" spans="1:4">
      <c r="A4218" s="1169">
        <v>38638</v>
      </c>
      <c r="B4218" s="1170" t="s">
        <v>4238</v>
      </c>
      <c r="C4218" s="1169" t="s">
        <v>11596</v>
      </c>
      <c r="D4218" s="651" t="s">
        <v>14827</v>
      </c>
    </row>
    <row r="4219" spans="1:4">
      <c r="A4219" s="652">
        <v>20262</v>
      </c>
      <c r="B4219" s="653" t="s">
        <v>1653</v>
      </c>
      <c r="C4219" s="652" t="s">
        <v>11596</v>
      </c>
      <c r="D4219" s="654" t="s">
        <v>13027</v>
      </c>
    </row>
    <row r="4220" spans="1:4">
      <c r="A4220" s="1169">
        <v>6148</v>
      </c>
      <c r="B4220" s="1170" t="s">
        <v>1654</v>
      </c>
      <c r="C4220" s="1169" t="s">
        <v>11596</v>
      </c>
      <c r="D4220" s="651" t="s">
        <v>12658</v>
      </c>
    </row>
    <row r="4221" spans="1:4">
      <c r="A4221" s="652">
        <v>6145</v>
      </c>
      <c r="B4221" s="653" t="s">
        <v>4239</v>
      </c>
      <c r="C4221" s="652" t="s">
        <v>11596</v>
      </c>
      <c r="D4221" s="654" t="s">
        <v>14364</v>
      </c>
    </row>
    <row r="4222" spans="1:4">
      <c r="A4222" s="1169">
        <v>6149</v>
      </c>
      <c r="B4222" s="1170" t="s">
        <v>1655</v>
      </c>
      <c r="C4222" s="1169" t="s">
        <v>11596</v>
      </c>
      <c r="D4222" s="651" t="s">
        <v>13930</v>
      </c>
    </row>
    <row r="4223" spans="1:4">
      <c r="A4223" s="652">
        <v>6146</v>
      </c>
      <c r="B4223" s="653" t="s">
        <v>1656</v>
      </c>
      <c r="C4223" s="652" t="s">
        <v>11596</v>
      </c>
      <c r="D4223" s="654" t="s">
        <v>14828</v>
      </c>
    </row>
    <row r="4224" spans="1:4">
      <c r="A4224" s="1169">
        <v>26026</v>
      </c>
      <c r="B4224" s="1170" t="s">
        <v>1657</v>
      </c>
      <c r="C4224" s="1169" t="s">
        <v>11601</v>
      </c>
      <c r="D4224" s="651" t="s">
        <v>12880</v>
      </c>
    </row>
    <row r="4225" spans="1:4">
      <c r="A4225" s="652">
        <v>39961</v>
      </c>
      <c r="B4225" s="653" t="s">
        <v>4240</v>
      </c>
      <c r="C4225" s="652" t="s">
        <v>11596</v>
      </c>
      <c r="D4225" s="654" t="s">
        <v>14829</v>
      </c>
    </row>
    <row r="4226" spans="1:4">
      <c r="A4226" s="1169">
        <v>38061</v>
      </c>
      <c r="B4226" s="1170" t="s">
        <v>4241</v>
      </c>
      <c r="C4226" s="1169" t="s">
        <v>11596</v>
      </c>
      <c r="D4226" s="651" t="s">
        <v>15876</v>
      </c>
    </row>
    <row r="4227" spans="1:4">
      <c r="A4227" s="652">
        <v>20250</v>
      </c>
      <c r="B4227" s="653" t="s">
        <v>1658</v>
      </c>
      <c r="C4227" s="652" t="s">
        <v>11601</v>
      </c>
      <c r="D4227" s="654" t="s">
        <v>13000</v>
      </c>
    </row>
    <row r="4228" spans="1:4" ht="45">
      <c r="A4228" s="1169">
        <v>39965</v>
      </c>
      <c r="B4228" s="1170" t="s">
        <v>5835</v>
      </c>
      <c r="C4228" s="1169" t="s">
        <v>11599</v>
      </c>
      <c r="D4228" s="651" t="s">
        <v>14830</v>
      </c>
    </row>
    <row r="4229" spans="1:4" ht="45">
      <c r="A4229" s="652">
        <v>39964</v>
      </c>
      <c r="B4229" s="653" t="s">
        <v>5836</v>
      </c>
      <c r="C4229" s="652" t="s">
        <v>11599</v>
      </c>
      <c r="D4229" s="654" t="s">
        <v>14831</v>
      </c>
    </row>
    <row r="4230" spans="1:4">
      <c r="A4230" s="1169">
        <v>7</v>
      </c>
      <c r="B4230" s="1170" t="s">
        <v>4925</v>
      </c>
      <c r="C4230" s="1169" t="s">
        <v>11601</v>
      </c>
      <c r="D4230" s="651" t="s">
        <v>14950</v>
      </c>
    </row>
    <row r="4231" spans="1:4">
      <c r="A4231" s="652">
        <v>13388</v>
      </c>
      <c r="B4231" s="653" t="s">
        <v>6672</v>
      </c>
      <c r="C4231" s="652" t="s">
        <v>11601</v>
      </c>
      <c r="D4231" s="654" t="s">
        <v>13230</v>
      </c>
    </row>
    <row r="4232" spans="1:4">
      <c r="A4232" s="1169">
        <v>39914</v>
      </c>
      <c r="B4232" s="1170" t="s">
        <v>4242</v>
      </c>
      <c r="C4232" s="1169" t="s">
        <v>11601</v>
      </c>
      <c r="D4232" s="651" t="s">
        <v>14832</v>
      </c>
    </row>
    <row r="4233" spans="1:4">
      <c r="A4233" s="652">
        <v>12732</v>
      </c>
      <c r="B4233" s="653" t="s">
        <v>7012</v>
      </c>
      <c r="C4233" s="652" t="s">
        <v>11596</v>
      </c>
      <c r="D4233" s="654" t="s">
        <v>13709</v>
      </c>
    </row>
    <row r="4234" spans="1:4">
      <c r="A4234" s="1169">
        <v>6160</v>
      </c>
      <c r="B4234" s="1170" t="s">
        <v>1659</v>
      </c>
      <c r="C4234" s="1169" t="s">
        <v>11595</v>
      </c>
      <c r="D4234" s="651" t="s">
        <v>12472</v>
      </c>
    </row>
    <row r="4235" spans="1:4">
      <c r="A4235" s="652">
        <v>41087</v>
      </c>
      <c r="B4235" s="653" t="s">
        <v>5250</v>
      </c>
      <c r="C4235" s="652" t="s">
        <v>11605</v>
      </c>
      <c r="D4235" s="654" t="s">
        <v>12642</v>
      </c>
    </row>
    <row r="4236" spans="1:4">
      <c r="A4236" s="1169">
        <v>6166</v>
      </c>
      <c r="B4236" s="1170" t="s">
        <v>6673</v>
      </c>
      <c r="C4236" s="1169" t="s">
        <v>11595</v>
      </c>
      <c r="D4236" s="651" t="s">
        <v>12716</v>
      </c>
    </row>
    <row r="4237" spans="1:4">
      <c r="A4237" s="652">
        <v>41088</v>
      </c>
      <c r="B4237" s="653" t="s">
        <v>5251</v>
      </c>
      <c r="C4237" s="652" t="s">
        <v>11605</v>
      </c>
      <c r="D4237" s="654" t="s">
        <v>14833</v>
      </c>
    </row>
    <row r="4238" spans="1:4" ht="30">
      <c r="A4238" s="1169">
        <v>20232</v>
      </c>
      <c r="B4238" s="1170" t="s">
        <v>6918</v>
      </c>
      <c r="C4238" s="1169" t="s">
        <v>11600</v>
      </c>
      <c r="D4238" s="651" t="s">
        <v>17437</v>
      </c>
    </row>
    <row r="4239" spans="1:4">
      <c r="A4239" s="652">
        <v>10856</v>
      </c>
      <c r="B4239" s="653" t="s">
        <v>1660</v>
      </c>
      <c r="C4239" s="652" t="s">
        <v>11600</v>
      </c>
      <c r="D4239" s="654" t="s">
        <v>15509</v>
      </c>
    </row>
    <row r="4240" spans="1:4">
      <c r="A4240" s="1169">
        <v>4828</v>
      </c>
      <c r="B4240" s="1170" t="s">
        <v>6919</v>
      </c>
      <c r="C4240" s="1169" t="s">
        <v>11600</v>
      </c>
      <c r="D4240" s="651" t="s">
        <v>14402</v>
      </c>
    </row>
    <row r="4241" spans="1:4">
      <c r="A4241" s="652">
        <v>20249</v>
      </c>
      <c r="B4241" s="653" t="s">
        <v>4243</v>
      </c>
      <c r="C4241" s="652" t="s">
        <v>11600</v>
      </c>
      <c r="D4241" s="654" t="s">
        <v>15604</v>
      </c>
    </row>
    <row r="4242" spans="1:4">
      <c r="A4242" s="1169">
        <v>11609</v>
      </c>
      <c r="B4242" s="1170" t="s">
        <v>1661</v>
      </c>
      <c r="C4242" s="1169" t="s">
        <v>11602</v>
      </c>
      <c r="D4242" s="651" t="s">
        <v>14836</v>
      </c>
    </row>
    <row r="4243" spans="1:4">
      <c r="A4243" s="652">
        <v>20083</v>
      </c>
      <c r="B4243" s="653" t="s">
        <v>1662</v>
      </c>
      <c r="C4243" s="652" t="s">
        <v>11596</v>
      </c>
      <c r="D4243" s="654" t="s">
        <v>13647</v>
      </c>
    </row>
    <row r="4244" spans="1:4">
      <c r="A4244" s="1169">
        <v>20082</v>
      </c>
      <c r="B4244" s="1170" t="s">
        <v>1663</v>
      </c>
      <c r="C4244" s="1169" t="s">
        <v>11596</v>
      </c>
      <c r="D4244" s="651" t="s">
        <v>14761</v>
      </c>
    </row>
    <row r="4245" spans="1:4">
      <c r="A4245" s="652">
        <v>5318</v>
      </c>
      <c r="B4245" s="653" t="s">
        <v>1664</v>
      </c>
      <c r="C4245" s="652" t="s">
        <v>11602</v>
      </c>
      <c r="D4245" s="654" t="s">
        <v>12938</v>
      </c>
    </row>
    <row r="4246" spans="1:4">
      <c r="A4246" s="1169">
        <v>10691</v>
      </c>
      <c r="B4246" s="1170" t="s">
        <v>1665</v>
      </c>
      <c r="C4246" s="1169" t="s">
        <v>11602</v>
      </c>
      <c r="D4246" s="651" t="s">
        <v>17438</v>
      </c>
    </row>
    <row r="4247" spans="1:4">
      <c r="A4247" s="652">
        <v>12295</v>
      </c>
      <c r="B4247" s="653" t="s">
        <v>1666</v>
      </c>
      <c r="C4247" s="652" t="s">
        <v>11596</v>
      </c>
      <c r="D4247" s="654" t="s">
        <v>12510</v>
      </c>
    </row>
    <row r="4248" spans="1:4">
      <c r="A4248" s="1169">
        <v>12296</v>
      </c>
      <c r="B4248" s="1170" t="s">
        <v>4244</v>
      </c>
      <c r="C4248" s="1169" t="s">
        <v>11596</v>
      </c>
      <c r="D4248" s="651" t="s">
        <v>12500</v>
      </c>
    </row>
    <row r="4249" spans="1:4">
      <c r="A4249" s="652">
        <v>12294</v>
      </c>
      <c r="B4249" s="653" t="s">
        <v>4245</v>
      </c>
      <c r="C4249" s="652" t="s">
        <v>11596</v>
      </c>
      <c r="D4249" s="654" t="s">
        <v>14837</v>
      </c>
    </row>
    <row r="4250" spans="1:4">
      <c r="A4250" s="1169">
        <v>14543</v>
      </c>
      <c r="B4250" s="1170" t="s">
        <v>1667</v>
      </c>
      <c r="C4250" s="1169" t="s">
        <v>11596</v>
      </c>
      <c r="D4250" s="651" t="s">
        <v>14838</v>
      </c>
    </row>
    <row r="4251" spans="1:4">
      <c r="A4251" s="652">
        <v>13329</v>
      </c>
      <c r="B4251" s="653" t="s">
        <v>1668</v>
      </c>
      <c r="C4251" s="652" t="s">
        <v>11596</v>
      </c>
      <c r="D4251" s="654" t="s">
        <v>12987</v>
      </c>
    </row>
    <row r="4252" spans="1:4">
      <c r="A4252" s="1169">
        <v>21044</v>
      </c>
      <c r="B4252" s="1170" t="s">
        <v>1669</v>
      </c>
      <c r="C4252" s="1169" t="s">
        <v>11596</v>
      </c>
      <c r="D4252" s="651" t="s">
        <v>14210</v>
      </c>
    </row>
    <row r="4253" spans="1:4">
      <c r="A4253" s="652">
        <v>21045</v>
      </c>
      <c r="B4253" s="653" t="s">
        <v>1670</v>
      </c>
      <c r="C4253" s="652" t="s">
        <v>11596</v>
      </c>
      <c r="D4253" s="654" t="s">
        <v>14155</v>
      </c>
    </row>
    <row r="4254" spans="1:4">
      <c r="A4254" s="1169">
        <v>21040</v>
      </c>
      <c r="B4254" s="1170" t="s">
        <v>1671</v>
      </c>
      <c r="C4254" s="1169" t="s">
        <v>11596</v>
      </c>
      <c r="D4254" s="651" t="s">
        <v>14839</v>
      </c>
    </row>
    <row r="4255" spans="1:4">
      <c r="A4255" s="652">
        <v>21041</v>
      </c>
      <c r="B4255" s="653" t="s">
        <v>1672</v>
      </c>
      <c r="C4255" s="652" t="s">
        <v>11596</v>
      </c>
      <c r="D4255" s="654" t="s">
        <v>14840</v>
      </c>
    </row>
    <row r="4256" spans="1:4">
      <c r="A4256" s="1169">
        <v>21047</v>
      </c>
      <c r="B4256" s="1170" t="s">
        <v>1673</v>
      </c>
      <c r="C4256" s="1169" t="s">
        <v>11596</v>
      </c>
      <c r="D4256" s="651" t="s">
        <v>14841</v>
      </c>
    </row>
    <row r="4257" spans="1:4">
      <c r="A4257" s="652">
        <v>21043</v>
      </c>
      <c r="B4257" s="653" t="s">
        <v>1674</v>
      </c>
      <c r="C4257" s="652" t="s">
        <v>11596</v>
      </c>
      <c r="D4257" s="654" t="s">
        <v>14842</v>
      </c>
    </row>
    <row r="4258" spans="1:4">
      <c r="A4258" s="1169">
        <v>21042</v>
      </c>
      <c r="B4258" s="1170" t="s">
        <v>6674</v>
      </c>
      <c r="C4258" s="1169" t="s">
        <v>11596</v>
      </c>
      <c r="D4258" s="651" t="s">
        <v>14843</v>
      </c>
    </row>
    <row r="4259" spans="1:4">
      <c r="A4259" s="652">
        <v>11895</v>
      </c>
      <c r="B4259" s="653" t="s">
        <v>1675</v>
      </c>
      <c r="C4259" s="652" t="s">
        <v>11596</v>
      </c>
      <c r="D4259" s="654" t="s">
        <v>17439</v>
      </c>
    </row>
    <row r="4260" spans="1:4">
      <c r="A4260" s="1169">
        <v>11896</v>
      </c>
      <c r="B4260" s="1170" t="s">
        <v>1676</v>
      </c>
      <c r="C4260" s="1169" t="s">
        <v>11596</v>
      </c>
      <c r="D4260" s="651" t="s">
        <v>17440</v>
      </c>
    </row>
    <row r="4261" spans="1:4">
      <c r="A4261" s="652">
        <v>11897</v>
      </c>
      <c r="B4261" s="653" t="s">
        <v>1677</v>
      </c>
      <c r="C4261" s="652" t="s">
        <v>11596</v>
      </c>
      <c r="D4261" s="654" t="s">
        <v>17441</v>
      </c>
    </row>
    <row r="4262" spans="1:4">
      <c r="A4262" s="1169">
        <v>11898</v>
      </c>
      <c r="B4262" s="1170" t="s">
        <v>1678</v>
      </c>
      <c r="C4262" s="1169" t="s">
        <v>11596</v>
      </c>
      <c r="D4262" s="651" t="s">
        <v>17442</v>
      </c>
    </row>
    <row r="4263" spans="1:4">
      <c r="A4263" s="652">
        <v>3282</v>
      </c>
      <c r="B4263" s="653" t="s">
        <v>1679</v>
      </c>
      <c r="C4263" s="652" t="s">
        <v>11596</v>
      </c>
      <c r="D4263" s="654" t="s">
        <v>17443</v>
      </c>
    </row>
    <row r="4264" spans="1:4">
      <c r="A4264" s="1169">
        <v>11899</v>
      </c>
      <c r="B4264" s="1170" t="s">
        <v>1680</v>
      </c>
      <c r="C4264" s="1169" t="s">
        <v>11596</v>
      </c>
      <c r="D4264" s="651" t="s">
        <v>17444</v>
      </c>
    </row>
    <row r="4265" spans="1:4">
      <c r="A4265" s="652">
        <v>11900</v>
      </c>
      <c r="B4265" s="653" t="s">
        <v>1681</v>
      </c>
      <c r="C4265" s="652" t="s">
        <v>11596</v>
      </c>
      <c r="D4265" s="654" t="s">
        <v>17445</v>
      </c>
    </row>
    <row r="4266" spans="1:4">
      <c r="A4266" s="1169">
        <v>14149</v>
      </c>
      <c r="B4266" s="1170" t="s">
        <v>1682</v>
      </c>
      <c r="C4266" s="1169" t="s">
        <v>11725</v>
      </c>
      <c r="D4266" s="651" t="s">
        <v>17446</v>
      </c>
    </row>
    <row r="4267" spans="1:4" ht="30">
      <c r="A4267" s="652">
        <v>38099</v>
      </c>
      <c r="B4267" s="653" t="s">
        <v>6225</v>
      </c>
      <c r="C4267" s="652" t="s">
        <v>11596</v>
      </c>
      <c r="D4267" s="654" t="s">
        <v>13065</v>
      </c>
    </row>
    <row r="4268" spans="1:4" ht="30">
      <c r="A4268" s="1169">
        <v>38100</v>
      </c>
      <c r="B4268" s="1170" t="s">
        <v>6226</v>
      </c>
      <c r="C4268" s="1169" t="s">
        <v>11596</v>
      </c>
      <c r="D4268" s="651" t="s">
        <v>13138</v>
      </c>
    </row>
    <row r="4269" spans="1:4">
      <c r="A4269" s="652">
        <v>20061</v>
      </c>
      <c r="B4269" s="653" t="s">
        <v>4246</v>
      </c>
      <c r="C4269" s="652" t="s">
        <v>11596</v>
      </c>
      <c r="D4269" s="654" t="s">
        <v>12883</v>
      </c>
    </row>
    <row r="4270" spans="1:4">
      <c r="A4270" s="1169">
        <v>7576</v>
      </c>
      <c r="B4270" s="1170" t="s">
        <v>4247</v>
      </c>
      <c r="C4270" s="1169" t="s">
        <v>11596</v>
      </c>
      <c r="D4270" s="651" t="s">
        <v>14844</v>
      </c>
    </row>
    <row r="4271" spans="1:4">
      <c r="A4271" s="652">
        <v>3384</v>
      </c>
      <c r="B4271" s="653" t="s">
        <v>1683</v>
      </c>
      <c r="C4271" s="652" t="s">
        <v>11596</v>
      </c>
      <c r="D4271" s="654" t="s">
        <v>14567</v>
      </c>
    </row>
    <row r="4272" spans="1:4">
      <c r="A4272" s="1169">
        <v>7572</v>
      </c>
      <c r="B4272" s="1170" t="s">
        <v>4248</v>
      </c>
      <c r="C4272" s="1169" t="s">
        <v>11596</v>
      </c>
      <c r="D4272" s="651" t="s">
        <v>15094</v>
      </c>
    </row>
    <row r="4273" spans="1:4">
      <c r="A4273" s="652">
        <v>3396</v>
      </c>
      <c r="B4273" s="653" t="s">
        <v>1684</v>
      </c>
      <c r="C4273" s="652" t="s">
        <v>11596</v>
      </c>
      <c r="D4273" s="654" t="s">
        <v>13583</v>
      </c>
    </row>
    <row r="4274" spans="1:4">
      <c r="A4274" s="1169">
        <v>37590</v>
      </c>
      <c r="B4274" s="1170" t="s">
        <v>1685</v>
      </c>
      <c r="C4274" s="1169" t="s">
        <v>11596</v>
      </c>
      <c r="D4274" s="651" t="s">
        <v>14845</v>
      </c>
    </row>
    <row r="4275" spans="1:4">
      <c r="A4275" s="652">
        <v>37591</v>
      </c>
      <c r="B4275" s="653" t="s">
        <v>1686</v>
      </c>
      <c r="C4275" s="652" t="s">
        <v>11596</v>
      </c>
      <c r="D4275" s="654" t="s">
        <v>13150</v>
      </c>
    </row>
    <row r="4276" spans="1:4">
      <c r="A4276" s="1169">
        <v>12626</v>
      </c>
      <c r="B4276" s="1170" t="s">
        <v>4249</v>
      </c>
      <c r="C4276" s="1169" t="s">
        <v>11596</v>
      </c>
      <c r="D4276" s="651" t="s">
        <v>17176</v>
      </c>
    </row>
    <row r="4277" spans="1:4">
      <c r="A4277" s="652">
        <v>11033</v>
      </c>
      <c r="B4277" s="653" t="s">
        <v>1687</v>
      </c>
      <c r="C4277" s="652" t="s">
        <v>11596</v>
      </c>
      <c r="D4277" s="654" t="s">
        <v>13068</v>
      </c>
    </row>
    <row r="4278" spans="1:4">
      <c r="A4278" s="1169">
        <v>390</v>
      </c>
      <c r="B4278" s="1170" t="s">
        <v>1688</v>
      </c>
      <c r="C4278" s="1169" t="s">
        <v>11596</v>
      </c>
      <c r="D4278" s="651" t="s">
        <v>14250</v>
      </c>
    </row>
    <row r="4279" spans="1:4">
      <c r="A4279" s="652">
        <v>6178</v>
      </c>
      <c r="B4279" s="653" t="s">
        <v>4250</v>
      </c>
      <c r="C4279" s="652" t="s">
        <v>11599</v>
      </c>
      <c r="D4279" s="654" t="s">
        <v>17447</v>
      </c>
    </row>
    <row r="4280" spans="1:4">
      <c r="A4280" s="1169">
        <v>6180</v>
      </c>
      <c r="B4280" s="1170" t="s">
        <v>4251</v>
      </c>
      <c r="C4280" s="1169" t="s">
        <v>11599</v>
      </c>
      <c r="D4280" s="651" t="s">
        <v>17448</v>
      </c>
    </row>
    <row r="4281" spans="1:4">
      <c r="A4281" s="652">
        <v>6182</v>
      </c>
      <c r="B4281" s="653" t="s">
        <v>4252</v>
      </c>
      <c r="C4281" s="652" t="s">
        <v>11599</v>
      </c>
      <c r="D4281" s="654" t="s">
        <v>17449</v>
      </c>
    </row>
    <row r="4282" spans="1:4">
      <c r="A4282" s="1169">
        <v>3993</v>
      </c>
      <c r="B4282" s="1170" t="s">
        <v>5837</v>
      </c>
      <c r="C4282" s="1169" t="s">
        <v>11599</v>
      </c>
      <c r="D4282" s="651" t="s">
        <v>17450</v>
      </c>
    </row>
    <row r="4283" spans="1:4">
      <c r="A4283" s="652">
        <v>3990</v>
      </c>
      <c r="B4283" s="653" t="s">
        <v>5838</v>
      </c>
      <c r="C4283" s="652" t="s">
        <v>11600</v>
      </c>
      <c r="D4283" s="654" t="s">
        <v>13211</v>
      </c>
    </row>
    <row r="4284" spans="1:4">
      <c r="A4284" s="1169">
        <v>3992</v>
      </c>
      <c r="B4284" s="1170" t="s">
        <v>5839</v>
      </c>
      <c r="C4284" s="1169" t="s">
        <v>11600</v>
      </c>
      <c r="D4284" s="651" t="s">
        <v>17114</v>
      </c>
    </row>
    <row r="4285" spans="1:4">
      <c r="A4285" s="652">
        <v>6193</v>
      </c>
      <c r="B4285" s="653" t="s">
        <v>4253</v>
      </c>
      <c r="C4285" s="652" t="s">
        <v>11600</v>
      </c>
      <c r="D4285" s="654" t="s">
        <v>14707</v>
      </c>
    </row>
    <row r="4286" spans="1:4">
      <c r="A4286" s="1169">
        <v>6189</v>
      </c>
      <c r="B4286" s="1170" t="s">
        <v>4254</v>
      </c>
      <c r="C4286" s="1169" t="s">
        <v>11600</v>
      </c>
      <c r="D4286" s="651" t="s">
        <v>15904</v>
      </c>
    </row>
    <row r="4287" spans="1:4">
      <c r="A4287" s="652">
        <v>10567</v>
      </c>
      <c r="B4287" s="653" t="s">
        <v>4255</v>
      </c>
      <c r="C4287" s="652" t="s">
        <v>11600</v>
      </c>
      <c r="D4287" s="654" t="s">
        <v>15814</v>
      </c>
    </row>
    <row r="4288" spans="1:4">
      <c r="A4288" s="1169">
        <v>6212</v>
      </c>
      <c r="B4288" s="1170" t="s">
        <v>4256</v>
      </c>
      <c r="C4288" s="1169" t="s">
        <v>11600</v>
      </c>
      <c r="D4288" s="651" t="s">
        <v>12826</v>
      </c>
    </row>
    <row r="4289" spans="1:4">
      <c r="A4289" s="652">
        <v>6188</v>
      </c>
      <c r="B4289" s="653" t="s">
        <v>4257</v>
      </c>
      <c r="C4289" s="652" t="s">
        <v>11599</v>
      </c>
      <c r="D4289" s="654" t="s">
        <v>15329</v>
      </c>
    </row>
    <row r="4290" spans="1:4">
      <c r="A4290" s="1169">
        <v>6214</v>
      </c>
      <c r="B4290" s="1170" t="s">
        <v>1689</v>
      </c>
      <c r="C4290" s="1169" t="s">
        <v>11599</v>
      </c>
      <c r="D4290" s="651" t="s">
        <v>17451</v>
      </c>
    </row>
    <row r="4291" spans="1:4">
      <c r="A4291" s="652">
        <v>36153</v>
      </c>
      <c r="B4291" s="653" t="s">
        <v>4258</v>
      </c>
      <c r="C4291" s="652" t="s">
        <v>11596</v>
      </c>
      <c r="D4291" s="654" t="s">
        <v>14848</v>
      </c>
    </row>
    <row r="4292" spans="1:4">
      <c r="A4292" s="1169">
        <v>10740</v>
      </c>
      <c r="B4292" s="1170" t="s">
        <v>4259</v>
      </c>
      <c r="C4292" s="1169" t="s">
        <v>11596</v>
      </c>
      <c r="D4292" s="651" t="s">
        <v>17452</v>
      </c>
    </row>
    <row r="4293" spans="1:4">
      <c r="A4293" s="652">
        <v>13914</v>
      </c>
      <c r="B4293" s="653" t="s">
        <v>4260</v>
      </c>
      <c r="C4293" s="652" t="s">
        <v>11596</v>
      </c>
      <c r="D4293" s="654" t="s">
        <v>17453</v>
      </c>
    </row>
    <row r="4294" spans="1:4">
      <c r="A4294" s="1169">
        <v>10742</v>
      </c>
      <c r="B4294" s="1170" t="s">
        <v>4261</v>
      </c>
      <c r="C4294" s="1169" t="s">
        <v>11596</v>
      </c>
      <c r="D4294" s="651" t="s">
        <v>17454</v>
      </c>
    </row>
    <row r="4295" spans="1:4">
      <c r="A4295" s="652">
        <v>38465</v>
      </c>
      <c r="B4295" s="653" t="s">
        <v>5055</v>
      </c>
      <c r="C4295" s="652" t="s">
        <v>11596</v>
      </c>
      <c r="D4295" s="654" t="s">
        <v>15804</v>
      </c>
    </row>
    <row r="4296" spans="1:4">
      <c r="A4296" s="1169">
        <v>7543</v>
      </c>
      <c r="B4296" s="1170" t="s">
        <v>5726</v>
      </c>
      <c r="C4296" s="1169" t="s">
        <v>11596</v>
      </c>
      <c r="D4296" s="651" t="s">
        <v>12728</v>
      </c>
    </row>
    <row r="4297" spans="1:4">
      <c r="A4297" s="652">
        <v>13255</v>
      </c>
      <c r="B4297" s="653" t="s">
        <v>5511</v>
      </c>
      <c r="C4297" s="652" t="s">
        <v>11596</v>
      </c>
      <c r="D4297" s="654" t="s">
        <v>17455</v>
      </c>
    </row>
    <row r="4298" spans="1:4">
      <c r="A4298" s="1169">
        <v>39352</v>
      </c>
      <c r="B4298" s="1170" t="s">
        <v>5727</v>
      </c>
      <c r="C4298" s="1169" t="s">
        <v>11596</v>
      </c>
      <c r="D4298" s="651" t="s">
        <v>13412</v>
      </c>
    </row>
    <row r="4299" spans="1:4">
      <c r="A4299" s="652">
        <v>39350</v>
      </c>
      <c r="B4299" s="653" t="s">
        <v>5728</v>
      </c>
      <c r="C4299" s="652" t="s">
        <v>11596</v>
      </c>
      <c r="D4299" s="654" t="s">
        <v>13549</v>
      </c>
    </row>
    <row r="4300" spans="1:4">
      <c r="A4300" s="1169">
        <v>39346</v>
      </c>
      <c r="B4300" s="1170" t="s">
        <v>5729</v>
      </c>
      <c r="C4300" s="1169" t="s">
        <v>11596</v>
      </c>
      <c r="D4300" s="651" t="s">
        <v>13412</v>
      </c>
    </row>
    <row r="4301" spans="1:4">
      <c r="A4301" s="652">
        <v>39351</v>
      </c>
      <c r="B4301" s="653" t="s">
        <v>5730</v>
      </c>
      <c r="C4301" s="652" t="s">
        <v>11596</v>
      </c>
      <c r="D4301" s="654" t="s">
        <v>13143</v>
      </c>
    </row>
    <row r="4302" spans="1:4">
      <c r="A4302" s="1169">
        <v>38952</v>
      </c>
      <c r="B4302" s="1170" t="s">
        <v>17456</v>
      </c>
      <c r="C4302" s="1169" t="s">
        <v>11596</v>
      </c>
      <c r="D4302" s="651" t="s">
        <v>12733</v>
      </c>
    </row>
    <row r="4303" spans="1:4">
      <c r="A4303" s="652">
        <v>38953</v>
      </c>
      <c r="B4303" s="653" t="s">
        <v>17457</v>
      </c>
      <c r="C4303" s="652" t="s">
        <v>11596</v>
      </c>
      <c r="D4303" s="654" t="s">
        <v>13874</v>
      </c>
    </row>
    <row r="4304" spans="1:4">
      <c r="A4304" s="1169">
        <v>38835</v>
      </c>
      <c r="B4304" s="1170" t="s">
        <v>17458</v>
      </c>
      <c r="C4304" s="1169" t="s">
        <v>11596</v>
      </c>
      <c r="D4304" s="651" t="s">
        <v>13415</v>
      </c>
    </row>
    <row r="4305" spans="1:4">
      <c r="A4305" s="652">
        <v>38837</v>
      </c>
      <c r="B4305" s="653" t="s">
        <v>17459</v>
      </c>
      <c r="C4305" s="652" t="s">
        <v>11596</v>
      </c>
      <c r="D4305" s="654" t="s">
        <v>15808</v>
      </c>
    </row>
    <row r="4306" spans="1:4">
      <c r="A4306" s="1169">
        <v>38836</v>
      </c>
      <c r="B4306" s="1170" t="s">
        <v>17460</v>
      </c>
      <c r="C4306" s="1169" t="s">
        <v>11596</v>
      </c>
      <c r="D4306" s="651" t="s">
        <v>14313</v>
      </c>
    </row>
    <row r="4307" spans="1:4">
      <c r="A4307" s="652">
        <v>2666</v>
      </c>
      <c r="B4307" s="653" t="s">
        <v>11796</v>
      </c>
      <c r="C4307" s="652" t="s">
        <v>11596</v>
      </c>
      <c r="D4307" s="654" t="s">
        <v>15580</v>
      </c>
    </row>
    <row r="4308" spans="1:4">
      <c r="A4308" s="1169">
        <v>2668</v>
      </c>
      <c r="B4308" s="1170" t="s">
        <v>11797</v>
      </c>
      <c r="C4308" s="1169" t="s">
        <v>11596</v>
      </c>
      <c r="D4308" s="651" t="s">
        <v>13261</v>
      </c>
    </row>
    <row r="4309" spans="1:4">
      <c r="A4309" s="652">
        <v>2664</v>
      </c>
      <c r="B4309" s="653" t="s">
        <v>11798</v>
      </c>
      <c r="C4309" s="652" t="s">
        <v>11596</v>
      </c>
      <c r="D4309" s="654" t="s">
        <v>13247</v>
      </c>
    </row>
    <row r="4310" spans="1:4">
      <c r="A4310" s="1169">
        <v>2662</v>
      </c>
      <c r="B4310" s="1170" t="s">
        <v>11799</v>
      </c>
      <c r="C4310" s="1169" t="s">
        <v>11596</v>
      </c>
      <c r="D4310" s="651" t="s">
        <v>12578</v>
      </c>
    </row>
    <row r="4311" spans="1:4">
      <c r="A4311" s="652">
        <v>20964</v>
      </c>
      <c r="B4311" s="653" t="s">
        <v>1690</v>
      </c>
      <c r="C4311" s="652" t="s">
        <v>11596</v>
      </c>
      <c r="D4311" s="654" t="s">
        <v>14851</v>
      </c>
    </row>
    <row r="4312" spans="1:4">
      <c r="A4312" s="1169">
        <v>10905</v>
      </c>
      <c r="B4312" s="1170" t="s">
        <v>1691</v>
      </c>
      <c r="C4312" s="1169" t="s">
        <v>11596</v>
      </c>
      <c r="D4312" s="651" t="s">
        <v>14852</v>
      </c>
    </row>
    <row r="4313" spans="1:4">
      <c r="A4313" s="652">
        <v>6249</v>
      </c>
      <c r="B4313" s="653" t="s">
        <v>4262</v>
      </c>
      <c r="C4313" s="652" t="s">
        <v>11596</v>
      </c>
      <c r="D4313" s="654" t="s">
        <v>14853</v>
      </c>
    </row>
    <row r="4314" spans="1:4">
      <c r="A4314" s="1169">
        <v>6251</v>
      </c>
      <c r="B4314" s="1170" t="s">
        <v>4263</v>
      </c>
      <c r="C4314" s="1169" t="s">
        <v>11596</v>
      </c>
      <c r="D4314" s="651" t="s">
        <v>14854</v>
      </c>
    </row>
    <row r="4315" spans="1:4">
      <c r="A4315" s="652">
        <v>6252</v>
      </c>
      <c r="B4315" s="653" t="s">
        <v>4264</v>
      </c>
      <c r="C4315" s="652" t="s">
        <v>11596</v>
      </c>
      <c r="D4315" s="654" t="s">
        <v>14855</v>
      </c>
    </row>
    <row r="4316" spans="1:4">
      <c r="A4316" s="1169">
        <v>6250</v>
      </c>
      <c r="B4316" s="1170" t="s">
        <v>4265</v>
      </c>
      <c r="C4316" s="1169" t="s">
        <v>11596</v>
      </c>
      <c r="D4316" s="651" t="s">
        <v>14856</v>
      </c>
    </row>
    <row r="4317" spans="1:4">
      <c r="A4317" s="652">
        <v>11289</v>
      </c>
      <c r="B4317" s="653" t="s">
        <v>1692</v>
      </c>
      <c r="C4317" s="652" t="s">
        <v>11596</v>
      </c>
      <c r="D4317" s="654" t="s">
        <v>14857</v>
      </c>
    </row>
    <row r="4318" spans="1:4">
      <c r="A4318" s="1169">
        <v>11241</v>
      </c>
      <c r="B4318" s="1170" t="s">
        <v>5840</v>
      </c>
      <c r="C4318" s="1169" t="s">
        <v>11596</v>
      </c>
      <c r="D4318" s="651" t="s">
        <v>14858</v>
      </c>
    </row>
    <row r="4319" spans="1:4">
      <c r="A4319" s="652">
        <v>11301</v>
      </c>
      <c r="B4319" s="653" t="s">
        <v>1693</v>
      </c>
      <c r="C4319" s="652" t="s">
        <v>11596</v>
      </c>
      <c r="D4319" s="654" t="s">
        <v>14859</v>
      </c>
    </row>
    <row r="4320" spans="1:4">
      <c r="A4320" s="1169">
        <v>21090</v>
      </c>
      <c r="B4320" s="1170" t="s">
        <v>1694</v>
      </c>
      <c r="C4320" s="1169" t="s">
        <v>11596</v>
      </c>
      <c r="D4320" s="651" t="s">
        <v>14860</v>
      </c>
    </row>
    <row r="4321" spans="1:4">
      <c r="A4321" s="652">
        <v>14112</v>
      </c>
      <c r="B4321" s="653" t="s">
        <v>6920</v>
      </c>
      <c r="C4321" s="652" t="s">
        <v>11596</v>
      </c>
      <c r="D4321" s="654" t="s">
        <v>14861</v>
      </c>
    </row>
    <row r="4322" spans="1:4">
      <c r="A4322" s="1169">
        <v>11315</v>
      </c>
      <c r="B4322" s="1170" t="s">
        <v>4266</v>
      </c>
      <c r="C4322" s="1169" t="s">
        <v>11596</v>
      </c>
      <c r="D4322" s="651" t="s">
        <v>14862</v>
      </c>
    </row>
    <row r="4323" spans="1:4">
      <c r="A4323" s="652">
        <v>11292</v>
      </c>
      <c r="B4323" s="653" t="s">
        <v>1695</v>
      </c>
      <c r="C4323" s="652" t="s">
        <v>11596</v>
      </c>
      <c r="D4323" s="654" t="s">
        <v>14863</v>
      </c>
    </row>
    <row r="4324" spans="1:4">
      <c r="A4324" s="1169">
        <v>21071</v>
      </c>
      <c r="B4324" s="1170" t="s">
        <v>4267</v>
      </c>
      <c r="C4324" s="1169" t="s">
        <v>11596</v>
      </c>
      <c r="D4324" s="651" t="s">
        <v>14864</v>
      </c>
    </row>
    <row r="4325" spans="1:4">
      <c r="A4325" s="652">
        <v>11293</v>
      </c>
      <c r="B4325" s="653" t="s">
        <v>4268</v>
      </c>
      <c r="C4325" s="652" t="s">
        <v>11596</v>
      </c>
      <c r="D4325" s="654" t="s">
        <v>14865</v>
      </c>
    </row>
    <row r="4326" spans="1:4">
      <c r="A4326" s="1169">
        <v>11316</v>
      </c>
      <c r="B4326" s="1170" t="s">
        <v>1696</v>
      </c>
      <c r="C4326" s="1169" t="s">
        <v>11596</v>
      </c>
      <c r="D4326" s="651" t="s">
        <v>14866</v>
      </c>
    </row>
    <row r="4327" spans="1:4">
      <c r="A4327" s="652">
        <v>6243</v>
      </c>
      <c r="B4327" s="653" t="s">
        <v>1697</v>
      </c>
      <c r="C4327" s="652" t="s">
        <v>11596</v>
      </c>
      <c r="D4327" s="654" t="s">
        <v>14867</v>
      </c>
    </row>
    <row r="4328" spans="1:4">
      <c r="A4328" s="1169">
        <v>21079</v>
      </c>
      <c r="B4328" s="1170" t="s">
        <v>1698</v>
      </c>
      <c r="C4328" s="1169" t="s">
        <v>11596</v>
      </c>
      <c r="D4328" s="651" t="s">
        <v>14868</v>
      </c>
    </row>
    <row r="4329" spans="1:4">
      <c r="A4329" s="652">
        <v>6240</v>
      </c>
      <c r="B4329" s="653" t="s">
        <v>1699</v>
      </c>
      <c r="C4329" s="652" t="s">
        <v>11596</v>
      </c>
      <c r="D4329" s="654" t="s">
        <v>14869</v>
      </c>
    </row>
    <row r="4330" spans="1:4">
      <c r="A4330" s="1169">
        <v>11296</v>
      </c>
      <c r="B4330" s="1170" t="s">
        <v>1700</v>
      </c>
      <c r="C4330" s="1169" t="s">
        <v>11596</v>
      </c>
      <c r="D4330" s="651" t="s">
        <v>14870</v>
      </c>
    </row>
    <row r="4331" spans="1:4">
      <c r="A4331" s="652">
        <v>11299</v>
      </c>
      <c r="B4331" s="653" t="s">
        <v>1701</v>
      </c>
      <c r="C4331" s="652" t="s">
        <v>11596</v>
      </c>
      <c r="D4331" s="654" t="s">
        <v>14871</v>
      </c>
    </row>
    <row r="4332" spans="1:4">
      <c r="A4332" s="1169">
        <v>11066</v>
      </c>
      <c r="B4332" s="1170" t="s">
        <v>5841</v>
      </c>
      <c r="C4332" s="1169" t="s">
        <v>11596</v>
      </c>
      <c r="D4332" s="651" t="s">
        <v>14360</v>
      </c>
    </row>
    <row r="4333" spans="1:4">
      <c r="A4333" s="652">
        <v>11065</v>
      </c>
      <c r="B4333" s="653" t="s">
        <v>5842</v>
      </c>
      <c r="C4333" s="652" t="s">
        <v>11596</v>
      </c>
      <c r="D4333" s="654" t="s">
        <v>14872</v>
      </c>
    </row>
    <row r="4334" spans="1:4">
      <c r="A4334" s="1169">
        <v>11688</v>
      </c>
      <c r="B4334" s="1170" t="s">
        <v>4269</v>
      </c>
      <c r="C4334" s="1169" t="s">
        <v>11596</v>
      </c>
      <c r="D4334" s="651" t="s">
        <v>14873</v>
      </c>
    </row>
    <row r="4335" spans="1:4" ht="30">
      <c r="A4335" s="652">
        <v>37736</v>
      </c>
      <c r="B4335" s="653" t="s">
        <v>4270</v>
      </c>
      <c r="C4335" s="652" t="s">
        <v>11596</v>
      </c>
      <c r="D4335" s="654" t="s">
        <v>14874</v>
      </c>
    </row>
    <row r="4336" spans="1:4">
      <c r="A4336" s="1169">
        <v>37739</v>
      </c>
      <c r="B4336" s="1170" t="s">
        <v>4271</v>
      </c>
      <c r="C4336" s="1169" t="s">
        <v>11596</v>
      </c>
      <c r="D4336" s="651" t="s">
        <v>14875</v>
      </c>
    </row>
    <row r="4337" spans="1:4">
      <c r="A4337" s="652">
        <v>37740</v>
      </c>
      <c r="B4337" s="653" t="s">
        <v>4272</v>
      </c>
      <c r="C4337" s="652" t="s">
        <v>11596</v>
      </c>
      <c r="D4337" s="654" t="s">
        <v>14876</v>
      </c>
    </row>
    <row r="4338" spans="1:4">
      <c r="A4338" s="1169">
        <v>37738</v>
      </c>
      <c r="B4338" s="1170" t="s">
        <v>4273</v>
      </c>
      <c r="C4338" s="1169" t="s">
        <v>11596</v>
      </c>
      <c r="D4338" s="651" t="s">
        <v>14877</v>
      </c>
    </row>
    <row r="4339" spans="1:4">
      <c r="A4339" s="652">
        <v>37737</v>
      </c>
      <c r="B4339" s="653" t="s">
        <v>4274</v>
      </c>
      <c r="C4339" s="652" t="s">
        <v>11596</v>
      </c>
      <c r="D4339" s="654" t="s">
        <v>14878</v>
      </c>
    </row>
    <row r="4340" spans="1:4">
      <c r="A4340" s="1169">
        <v>25014</v>
      </c>
      <c r="B4340" s="1170" t="s">
        <v>1702</v>
      </c>
      <c r="C4340" s="1169" t="s">
        <v>11596</v>
      </c>
      <c r="D4340" s="651" t="s">
        <v>14879</v>
      </c>
    </row>
    <row r="4341" spans="1:4">
      <c r="A4341" s="652">
        <v>25013</v>
      </c>
      <c r="B4341" s="653" t="s">
        <v>1703</v>
      </c>
      <c r="C4341" s="652" t="s">
        <v>11596</v>
      </c>
      <c r="D4341" s="654" t="s">
        <v>14880</v>
      </c>
    </row>
    <row r="4342" spans="1:4">
      <c r="A4342" s="1169">
        <v>14405</v>
      </c>
      <c r="B4342" s="1170" t="s">
        <v>1704</v>
      </c>
      <c r="C4342" s="1169" t="s">
        <v>11596</v>
      </c>
      <c r="D4342" s="651" t="s">
        <v>14881</v>
      </c>
    </row>
    <row r="4343" spans="1:4">
      <c r="A4343" s="652">
        <v>6253</v>
      </c>
      <c r="B4343" s="653" t="s">
        <v>4275</v>
      </c>
      <c r="C4343" s="652" t="s">
        <v>11596</v>
      </c>
      <c r="D4343" s="654" t="s">
        <v>14882</v>
      </c>
    </row>
    <row r="4344" spans="1:4">
      <c r="A4344" s="1169">
        <v>36790</v>
      </c>
      <c r="B4344" s="1170" t="s">
        <v>1705</v>
      </c>
      <c r="C4344" s="1169" t="s">
        <v>11596</v>
      </c>
      <c r="D4344" s="651" t="s">
        <v>14883</v>
      </c>
    </row>
    <row r="4345" spans="1:4">
      <c r="A4345" s="652">
        <v>20271</v>
      </c>
      <c r="B4345" s="653" t="s">
        <v>1706</v>
      </c>
      <c r="C4345" s="652" t="s">
        <v>11596</v>
      </c>
      <c r="D4345" s="654" t="s">
        <v>14884</v>
      </c>
    </row>
    <row r="4346" spans="1:4">
      <c r="A4346" s="1169">
        <v>10423</v>
      </c>
      <c r="B4346" s="1170" t="s">
        <v>1707</v>
      </c>
      <c r="C4346" s="1169" t="s">
        <v>11596</v>
      </c>
      <c r="D4346" s="651" t="s">
        <v>14885</v>
      </c>
    </row>
    <row r="4347" spans="1:4">
      <c r="A4347" s="652">
        <v>37589</v>
      </c>
      <c r="B4347" s="653" t="s">
        <v>1708</v>
      </c>
      <c r="C4347" s="652" t="s">
        <v>11596</v>
      </c>
      <c r="D4347" s="654" t="s">
        <v>14886</v>
      </c>
    </row>
    <row r="4348" spans="1:4">
      <c r="A4348" s="1169">
        <v>11690</v>
      </c>
      <c r="B4348" s="1170" t="s">
        <v>1709</v>
      </c>
      <c r="C4348" s="1169" t="s">
        <v>11596</v>
      </c>
      <c r="D4348" s="651" t="s">
        <v>14887</v>
      </c>
    </row>
    <row r="4349" spans="1:4">
      <c r="A4349" s="652">
        <v>20234</v>
      </c>
      <c r="B4349" s="653" t="s">
        <v>1710</v>
      </c>
      <c r="C4349" s="652" t="s">
        <v>11596</v>
      </c>
      <c r="D4349" s="654" t="s">
        <v>14888</v>
      </c>
    </row>
    <row r="4350" spans="1:4">
      <c r="A4350" s="1169">
        <v>4763</v>
      </c>
      <c r="B4350" s="1170" t="s">
        <v>1711</v>
      </c>
      <c r="C4350" s="1169" t="s">
        <v>11595</v>
      </c>
      <c r="D4350" s="651" t="s">
        <v>13915</v>
      </c>
    </row>
    <row r="4351" spans="1:4">
      <c r="A4351" s="652">
        <v>41070</v>
      </c>
      <c r="B4351" s="653" t="s">
        <v>5252</v>
      </c>
      <c r="C4351" s="652" t="s">
        <v>11605</v>
      </c>
      <c r="D4351" s="654" t="s">
        <v>14889</v>
      </c>
    </row>
    <row r="4352" spans="1:4">
      <c r="A4352" s="1169">
        <v>14583</v>
      </c>
      <c r="B4352" s="1170" t="s">
        <v>4276</v>
      </c>
      <c r="C4352" s="1169" t="s">
        <v>11598</v>
      </c>
      <c r="D4352" s="651" t="s">
        <v>13794</v>
      </c>
    </row>
    <row r="4353" spans="1:4">
      <c r="A4353" s="652">
        <v>11457</v>
      </c>
      <c r="B4353" s="653" t="s">
        <v>5512</v>
      </c>
      <c r="C4353" s="652" t="s">
        <v>11596</v>
      </c>
      <c r="D4353" s="654" t="s">
        <v>13348</v>
      </c>
    </row>
    <row r="4354" spans="1:4">
      <c r="A4354" s="1169">
        <v>21121</v>
      </c>
      <c r="B4354" s="1170" t="s">
        <v>4926</v>
      </c>
      <c r="C4354" s="1169" t="s">
        <v>11596</v>
      </c>
      <c r="D4354" s="651" t="s">
        <v>14561</v>
      </c>
    </row>
    <row r="4355" spans="1:4">
      <c r="A4355" s="652">
        <v>38010</v>
      </c>
      <c r="B4355" s="653" t="s">
        <v>4277</v>
      </c>
      <c r="C4355" s="652" t="s">
        <v>11596</v>
      </c>
      <c r="D4355" s="654" t="s">
        <v>14890</v>
      </c>
    </row>
    <row r="4356" spans="1:4">
      <c r="A4356" s="1169">
        <v>38011</v>
      </c>
      <c r="B4356" s="1170" t="s">
        <v>4927</v>
      </c>
      <c r="C4356" s="1169" t="s">
        <v>11596</v>
      </c>
      <c r="D4356" s="651" t="s">
        <v>12796</v>
      </c>
    </row>
    <row r="4357" spans="1:4">
      <c r="A4357" s="652">
        <v>38012</v>
      </c>
      <c r="B4357" s="653" t="s">
        <v>4928</v>
      </c>
      <c r="C4357" s="652" t="s">
        <v>11596</v>
      </c>
      <c r="D4357" s="654" t="s">
        <v>14891</v>
      </c>
    </row>
    <row r="4358" spans="1:4">
      <c r="A4358" s="1169">
        <v>38013</v>
      </c>
      <c r="B4358" s="1170" t="s">
        <v>4929</v>
      </c>
      <c r="C4358" s="1169" t="s">
        <v>11596</v>
      </c>
      <c r="D4358" s="651" t="s">
        <v>14892</v>
      </c>
    </row>
    <row r="4359" spans="1:4">
      <c r="A4359" s="652">
        <v>38014</v>
      </c>
      <c r="B4359" s="653" t="s">
        <v>4930</v>
      </c>
      <c r="C4359" s="652" t="s">
        <v>11596</v>
      </c>
      <c r="D4359" s="654" t="s">
        <v>14893</v>
      </c>
    </row>
    <row r="4360" spans="1:4">
      <c r="A4360" s="1169">
        <v>38015</v>
      </c>
      <c r="B4360" s="1170" t="s">
        <v>4931</v>
      </c>
      <c r="C4360" s="1169" t="s">
        <v>11596</v>
      </c>
      <c r="D4360" s="651" t="s">
        <v>14894</v>
      </c>
    </row>
    <row r="4361" spans="1:4">
      <c r="A4361" s="652">
        <v>38016</v>
      </c>
      <c r="B4361" s="653" t="s">
        <v>4932</v>
      </c>
      <c r="C4361" s="652" t="s">
        <v>11596</v>
      </c>
      <c r="D4361" s="654" t="s">
        <v>14895</v>
      </c>
    </row>
    <row r="4362" spans="1:4">
      <c r="A4362" s="1169">
        <v>12741</v>
      </c>
      <c r="B4362" s="1170" t="s">
        <v>4278</v>
      </c>
      <c r="C4362" s="1169" t="s">
        <v>11596</v>
      </c>
      <c r="D4362" s="651" t="s">
        <v>14896</v>
      </c>
    </row>
    <row r="4363" spans="1:4">
      <c r="A4363" s="652">
        <v>12733</v>
      </c>
      <c r="B4363" s="653" t="s">
        <v>4279</v>
      </c>
      <c r="C4363" s="652" t="s">
        <v>11596</v>
      </c>
      <c r="D4363" s="654" t="s">
        <v>12498</v>
      </c>
    </row>
    <row r="4364" spans="1:4">
      <c r="A4364" s="1169">
        <v>12734</v>
      </c>
      <c r="B4364" s="1170" t="s">
        <v>4280</v>
      </c>
      <c r="C4364" s="1169" t="s">
        <v>11596</v>
      </c>
      <c r="D4364" s="651" t="s">
        <v>14081</v>
      </c>
    </row>
    <row r="4365" spans="1:4">
      <c r="A4365" s="652">
        <v>12735</v>
      </c>
      <c r="B4365" s="653" t="s">
        <v>4281</v>
      </c>
      <c r="C4365" s="652" t="s">
        <v>11596</v>
      </c>
      <c r="D4365" s="654" t="s">
        <v>13391</v>
      </c>
    </row>
    <row r="4366" spans="1:4">
      <c r="A4366" s="1169">
        <v>12736</v>
      </c>
      <c r="B4366" s="1170" t="s">
        <v>4282</v>
      </c>
      <c r="C4366" s="1169" t="s">
        <v>11596</v>
      </c>
      <c r="D4366" s="651" t="s">
        <v>12963</v>
      </c>
    </row>
    <row r="4367" spans="1:4">
      <c r="A4367" s="652">
        <v>12737</v>
      </c>
      <c r="B4367" s="653" t="s">
        <v>4283</v>
      </c>
      <c r="C4367" s="652" t="s">
        <v>11596</v>
      </c>
      <c r="D4367" s="654" t="s">
        <v>14815</v>
      </c>
    </row>
    <row r="4368" spans="1:4">
      <c r="A4368" s="1169">
        <v>12738</v>
      </c>
      <c r="B4368" s="1170" t="s">
        <v>4284</v>
      </c>
      <c r="C4368" s="1169" t="s">
        <v>11596</v>
      </c>
      <c r="D4368" s="651" t="s">
        <v>14897</v>
      </c>
    </row>
    <row r="4369" spans="1:4">
      <c r="A4369" s="652">
        <v>12739</v>
      </c>
      <c r="B4369" s="653" t="s">
        <v>4285</v>
      </c>
      <c r="C4369" s="652" t="s">
        <v>11596</v>
      </c>
      <c r="D4369" s="654" t="s">
        <v>14898</v>
      </c>
    </row>
    <row r="4370" spans="1:4">
      <c r="A4370" s="1169">
        <v>12740</v>
      </c>
      <c r="B4370" s="1170" t="s">
        <v>4286</v>
      </c>
      <c r="C4370" s="1169" t="s">
        <v>11596</v>
      </c>
      <c r="D4370" s="651" t="s">
        <v>14899</v>
      </c>
    </row>
    <row r="4371" spans="1:4">
      <c r="A4371" s="652">
        <v>6297</v>
      </c>
      <c r="B4371" s="653" t="s">
        <v>6675</v>
      </c>
      <c r="C4371" s="652" t="s">
        <v>11596</v>
      </c>
      <c r="D4371" s="654" t="s">
        <v>14900</v>
      </c>
    </row>
    <row r="4372" spans="1:4">
      <c r="A4372" s="1169">
        <v>6296</v>
      </c>
      <c r="B4372" s="1170" t="s">
        <v>6676</v>
      </c>
      <c r="C4372" s="1169" t="s">
        <v>11596</v>
      </c>
      <c r="D4372" s="651" t="s">
        <v>13013</v>
      </c>
    </row>
    <row r="4373" spans="1:4">
      <c r="A4373" s="652">
        <v>6294</v>
      </c>
      <c r="B4373" s="653" t="s">
        <v>6677</v>
      </c>
      <c r="C4373" s="652" t="s">
        <v>11596</v>
      </c>
      <c r="D4373" s="654" t="s">
        <v>14901</v>
      </c>
    </row>
    <row r="4374" spans="1:4">
      <c r="A4374" s="1169">
        <v>6323</v>
      </c>
      <c r="B4374" s="1170" t="s">
        <v>6678</v>
      </c>
      <c r="C4374" s="1169" t="s">
        <v>11596</v>
      </c>
      <c r="D4374" s="651" t="s">
        <v>14902</v>
      </c>
    </row>
    <row r="4375" spans="1:4">
      <c r="A4375" s="652">
        <v>6299</v>
      </c>
      <c r="B4375" s="653" t="s">
        <v>6679</v>
      </c>
      <c r="C4375" s="652" t="s">
        <v>11596</v>
      </c>
      <c r="D4375" s="654" t="s">
        <v>14903</v>
      </c>
    </row>
    <row r="4376" spans="1:4">
      <c r="A4376" s="1169">
        <v>6298</v>
      </c>
      <c r="B4376" s="1170" t="s">
        <v>6680</v>
      </c>
      <c r="C4376" s="1169" t="s">
        <v>11596</v>
      </c>
      <c r="D4376" s="651" t="s">
        <v>14904</v>
      </c>
    </row>
    <row r="4377" spans="1:4">
      <c r="A4377" s="652">
        <v>6295</v>
      </c>
      <c r="B4377" s="653" t="s">
        <v>6681</v>
      </c>
      <c r="C4377" s="652" t="s">
        <v>11596</v>
      </c>
      <c r="D4377" s="654" t="s">
        <v>14905</v>
      </c>
    </row>
    <row r="4378" spans="1:4">
      <c r="A4378" s="1169">
        <v>6322</v>
      </c>
      <c r="B4378" s="1170" t="s">
        <v>6682</v>
      </c>
      <c r="C4378" s="1169" t="s">
        <v>11596</v>
      </c>
      <c r="D4378" s="651" t="s">
        <v>14031</v>
      </c>
    </row>
    <row r="4379" spans="1:4">
      <c r="A4379" s="652">
        <v>6300</v>
      </c>
      <c r="B4379" s="653" t="s">
        <v>6683</v>
      </c>
      <c r="C4379" s="652" t="s">
        <v>11596</v>
      </c>
      <c r="D4379" s="654" t="s">
        <v>14906</v>
      </c>
    </row>
    <row r="4380" spans="1:4">
      <c r="A4380" s="1169">
        <v>6321</v>
      </c>
      <c r="B4380" s="1170" t="s">
        <v>6684</v>
      </c>
      <c r="C4380" s="1169" t="s">
        <v>11596</v>
      </c>
      <c r="D4380" s="651" t="s">
        <v>14907</v>
      </c>
    </row>
    <row r="4381" spans="1:4">
      <c r="A4381" s="652">
        <v>6301</v>
      </c>
      <c r="B4381" s="653" t="s">
        <v>6685</v>
      </c>
      <c r="C4381" s="652" t="s">
        <v>11596</v>
      </c>
      <c r="D4381" s="654" t="s">
        <v>14908</v>
      </c>
    </row>
    <row r="4382" spans="1:4">
      <c r="A4382" s="1169">
        <v>7105</v>
      </c>
      <c r="B4382" s="1170" t="s">
        <v>4287</v>
      </c>
      <c r="C4382" s="1169" t="s">
        <v>11596</v>
      </c>
      <c r="D4382" s="651" t="s">
        <v>17461</v>
      </c>
    </row>
    <row r="4383" spans="1:4">
      <c r="A4383" s="652">
        <v>20183</v>
      </c>
      <c r="B4383" s="653" t="s">
        <v>4933</v>
      </c>
      <c r="C4383" s="652" t="s">
        <v>11596</v>
      </c>
      <c r="D4383" s="654" t="s">
        <v>14909</v>
      </c>
    </row>
    <row r="4384" spans="1:4">
      <c r="A4384" s="1169">
        <v>38448</v>
      </c>
      <c r="B4384" s="1170" t="s">
        <v>4934</v>
      </c>
      <c r="C4384" s="1169" t="s">
        <v>11596</v>
      </c>
      <c r="D4384" s="651" t="s">
        <v>14910</v>
      </c>
    </row>
    <row r="4385" spans="1:4">
      <c r="A4385" s="652">
        <v>20182</v>
      </c>
      <c r="B4385" s="653" t="s">
        <v>4935</v>
      </c>
      <c r="C4385" s="652" t="s">
        <v>11596</v>
      </c>
      <c r="D4385" s="654" t="s">
        <v>14807</v>
      </c>
    </row>
    <row r="4386" spans="1:4">
      <c r="A4386" s="1169">
        <v>7119</v>
      </c>
      <c r="B4386" s="1170" t="s">
        <v>1712</v>
      </c>
      <c r="C4386" s="1169" t="s">
        <v>11596</v>
      </c>
      <c r="D4386" s="651" t="s">
        <v>13768</v>
      </c>
    </row>
    <row r="4387" spans="1:4">
      <c r="A4387" s="652">
        <v>7120</v>
      </c>
      <c r="B4387" s="653" t="s">
        <v>1713</v>
      </c>
      <c r="C4387" s="652" t="s">
        <v>11596</v>
      </c>
      <c r="D4387" s="654" t="s">
        <v>12765</v>
      </c>
    </row>
    <row r="4388" spans="1:4">
      <c r="A4388" s="1169">
        <v>6319</v>
      </c>
      <c r="B4388" s="1170" t="s">
        <v>4288</v>
      </c>
      <c r="C4388" s="1169" t="s">
        <v>11596</v>
      </c>
      <c r="D4388" s="651" t="s">
        <v>14911</v>
      </c>
    </row>
    <row r="4389" spans="1:4">
      <c r="A4389" s="652">
        <v>6304</v>
      </c>
      <c r="B4389" s="653" t="s">
        <v>4289</v>
      </c>
      <c r="C4389" s="652" t="s">
        <v>11596</v>
      </c>
      <c r="D4389" s="654" t="s">
        <v>14911</v>
      </c>
    </row>
    <row r="4390" spans="1:4">
      <c r="A4390" s="1169">
        <v>21116</v>
      </c>
      <c r="B4390" s="1170" t="s">
        <v>4290</v>
      </c>
      <c r="C4390" s="1169" t="s">
        <v>11596</v>
      </c>
      <c r="D4390" s="651" t="s">
        <v>14912</v>
      </c>
    </row>
    <row r="4391" spans="1:4">
      <c r="A4391" s="652">
        <v>6320</v>
      </c>
      <c r="B4391" s="653" t="s">
        <v>4291</v>
      </c>
      <c r="C4391" s="652" t="s">
        <v>11596</v>
      </c>
      <c r="D4391" s="654" t="s">
        <v>14913</v>
      </c>
    </row>
    <row r="4392" spans="1:4">
      <c r="A4392" s="1169">
        <v>6303</v>
      </c>
      <c r="B4392" s="1170" t="s">
        <v>4292</v>
      </c>
      <c r="C4392" s="1169" t="s">
        <v>11596</v>
      </c>
      <c r="D4392" s="651" t="s">
        <v>14913</v>
      </c>
    </row>
    <row r="4393" spans="1:4">
      <c r="A4393" s="652">
        <v>6308</v>
      </c>
      <c r="B4393" s="653" t="s">
        <v>4293</v>
      </c>
      <c r="C4393" s="652" t="s">
        <v>11596</v>
      </c>
      <c r="D4393" s="654" t="s">
        <v>14914</v>
      </c>
    </row>
    <row r="4394" spans="1:4">
      <c r="A4394" s="1169">
        <v>6317</v>
      </c>
      <c r="B4394" s="1170" t="s">
        <v>4294</v>
      </c>
      <c r="C4394" s="1169" t="s">
        <v>11596</v>
      </c>
      <c r="D4394" s="651" t="s">
        <v>14914</v>
      </c>
    </row>
    <row r="4395" spans="1:4">
      <c r="A4395" s="652">
        <v>6307</v>
      </c>
      <c r="B4395" s="653" t="s">
        <v>4295</v>
      </c>
      <c r="C4395" s="652" t="s">
        <v>11596</v>
      </c>
      <c r="D4395" s="654" t="s">
        <v>14914</v>
      </c>
    </row>
    <row r="4396" spans="1:4">
      <c r="A4396" s="1169">
        <v>6309</v>
      </c>
      <c r="B4396" s="1170" t="s">
        <v>4296</v>
      </c>
      <c r="C4396" s="1169" t="s">
        <v>11596</v>
      </c>
      <c r="D4396" s="651" t="s">
        <v>14915</v>
      </c>
    </row>
    <row r="4397" spans="1:4">
      <c r="A4397" s="652">
        <v>6318</v>
      </c>
      <c r="B4397" s="653" t="s">
        <v>4297</v>
      </c>
      <c r="C4397" s="652" t="s">
        <v>11596</v>
      </c>
      <c r="D4397" s="654" t="s">
        <v>14916</v>
      </c>
    </row>
    <row r="4398" spans="1:4">
      <c r="A4398" s="1169">
        <v>6306</v>
      </c>
      <c r="B4398" s="1170" t="s">
        <v>4298</v>
      </c>
      <c r="C4398" s="1169" t="s">
        <v>11596</v>
      </c>
      <c r="D4398" s="651" t="s">
        <v>14916</v>
      </c>
    </row>
    <row r="4399" spans="1:4">
      <c r="A4399" s="652">
        <v>6305</v>
      </c>
      <c r="B4399" s="653" t="s">
        <v>4299</v>
      </c>
      <c r="C4399" s="652" t="s">
        <v>11596</v>
      </c>
      <c r="D4399" s="654" t="s">
        <v>14916</v>
      </c>
    </row>
    <row r="4400" spans="1:4">
      <c r="A4400" s="1169">
        <v>6302</v>
      </c>
      <c r="B4400" s="1170" t="s">
        <v>4300</v>
      </c>
      <c r="C4400" s="1169" t="s">
        <v>11596</v>
      </c>
      <c r="D4400" s="651" t="s">
        <v>13499</v>
      </c>
    </row>
    <row r="4401" spans="1:4">
      <c r="A4401" s="652">
        <v>6312</v>
      </c>
      <c r="B4401" s="653" t="s">
        <v>4301</v>
      </c>
      <c r="C4401" s="652" t="s">
        <v>11596</v>
      </c>
      <c r="D4401" s="654" t="s">
        <v>14917</v>
      </c>
    </row>
    <row r="4402" spans="1:4">
      <c r="A4402" s="1169">
        <v>6311</v>
      </c>
      <c r="B4402" s="1170" t="s">
        <v>4302</v>
      </c>
      <c r="C4402" s="1169" t="s">
        <v>11596</v>
      </c>
      <c r="D4402" s="651" t="s">
        <v>14917</v>
      </c>
    </row>
    <row r="4403" spans="1:4">
      <c r="A4403" s="652">
        <v>6310</v>
      </c>
      <c r="B4403" s="653" t="s">
        <v>4303</v>
      </c>
      <c r="C4403" s="652" t="s">
        <v>11596</v>
      </c>
      <c r="D4403" s="654" t="s">
        <v>14917</v>
      </c>
    </row>
    <row r="4404" spans="1:4">
      <c r="A4404" s="1169">
        <v>6314</v>
      </c>
      <c r="B4404" s="1170" t="s">
        <v>4304</v>
      </c>
      <c r="C4404" s="1169" t="s">
        <v>11596</v>
      </c>
      <c r="D4404" s="651" t="s">
        <v>14917</v>
      </c>
    </row>
    <row r="4405" spans="1:4">
      <c r="A4405" s="652">
        <v>6313</v>
      </c>
      <c r="B4405" s="653" t="s">
        <v>4305</v>
      </c>
      <c r="C4405" s="652" t="s">
        <v>11596</v>
      </c>
      <c r="D4405" s="654" t="s">
        <v>14917</v>
      </c>
    </row>
    <row r="4406" spans="1:4">
      <c r="A4406" s="1169">
        <v>6315</v>
      </c>
      <c r="B4406" s="1170" t="s">
        <v>4306</v>
      </c>
      <c r="C4406" s="1169" t="s">
        <v>11596</v>
      </c>
      <c r="D4406" s="651" t="s">
        <v>14918</v>
      </c>
    </row>
    <row r="4407" spans="1:4">
      <c r="A4407" s="652">
        <v>6316</v>
      </c>
      <c r="B4407" s="653" t="s">
        <v>4307</v>
      </c>
      <c r="C4407" s="652" t="s">
        <v>11596</v>
      </c>
      <c r="D4407" s="654" t="s">
        <v>14918</v>
      </c>
    </row>
    <row r="4408" spans="1:4">
      <c r="A4408" s="1169">
        <v>38878</v>
      </c>
      <c r="B4408" s="1170" t="s">
        <v>17462</v>
      </c>
      <c r="C4408" s="1169" t="s">
        <v>11596</v>
      </c>
      <c r="D4408" s="651" t="s">
        <v>14311</v>
      </c>
    </row>
    <row r="4409" spans="1:4">
      <c r="A4409" s="652">
        <v>38879</v>
      </c>
      <c r="B4409" s="653" t="s">
        <v>17463</v>
      </c>
      <c r="C4409" s="652" t="s">
        <v>11596</v>
      </c>
      <c r="D4409" s="654" t="s">
        <v>17464</v>
      </c>
    </row>
    <row r="4410" spans="1:4">
      <c r="A4410" s="1169">
        <v>38881</v>
      </c>
      <c r="B4410" s="1170" t="s">
        <v>17465</v>
      </c>
      <c r="C4410" s="1169" t="s">
        <v>11596</v>
      </c>
      <c r="D4410" s="651" t="s">
        <v>15416</v>
      </c>
    </row>
    <row r="4411" spans="1:4">
      <c r="A4411" s="652">
        <v>38880</v>
      </c>
      <c r="B4411" s="653" t="s">
        <v>17466</v>
      </c>
      <c r="C4411" s="652" t="s">
        <v>11596</v>
      </c>
      <c r="D4411" s="654" t="s">
        <v>13042</v>
      </c>
    </row>
    <row r="4412" spans="1:4">
      <c r="A4412" s="1169">
        <v>38882</v>
      </c>
      <c r="B4412" s="1170" t="s">
        <v>17467</v>
      </c>
      <c r="C4412" s="1169" t="s">
        <v>11596</v>
      </c>
      <c r="D4412" s="651" t="s">
        <v>15802</v>
      </c>
    </row>
    <row r="4413" spans="1:4">
      <c r="A4413" s="652">
        <v>38883</v>
      </c>
      <c r="B4413" s="653" t="s">
        <v>17468</v>
      </c>
      <c r="C4413" s="652" t="s">
        <v>11596</v>
      </c>
      <c r="D4413" s="654" t="s">
        <v>14104</v>
      </c>
    </row>
    <row r="4414" spans="1:4">
      <c r="A4414" s="1169">
        <v>38884</v>
      </c>
      <c r="B4414" s="1170" t="s">
        <v>17469</v>
      </c>
      <c r="C4414" s="1169" t="s">
        <v>11596</v>
      </c>
      <c r="D4414" s="651" t="s">
        <v>15951</v>
      </c>
    </row>
    <row r="4415" spans="1:4">
      <c r="A4415" s="652">
        <v>38885</v>
      </c>
      <c r="B4415" s="653" t="s">
        <v>17470</v>
      </c>
      <c r="C4415" s="652" t="s">
        <v>11596</v>
      </c>
      <c r="D4415" s="654" t="s">
        <v>13520</v>
      </c>
    </row>
    <row r="4416" spans="1:4">
      <c r="A4416" s="1169">
        <v>38886</v>
      </c>
      <c r="B4416" s="1170" t="s">
        <v>17471</v>
      </c>
      <c r="C4416" s="1169" t="s">
        <v>11596</v>
      </c>
      <c r="D4416" s="651" t="s">
        <v>13223</v>
      </c>
    </row>
    <row r="4417" spans="1:4">
      <c r="A4417" s="652">
        <v>38887</v>
      </c>
      <c r="B4417" s="653" t="s">
        <v>17472</v>
      </c>
      <c r="C4417" s="652" t="s">
        <v>11596</v>
      </c>
      <c r="D4417" s="654" t="s">
        <v>17473</v>
      </c>
    </row>
    <row r="4418" spans="1:4">
      <c r="A4418" s="1169">
        <v>38888</v>
      </c>
      <c r="B4418" s="1170" t="s">
        <v>17474</v>
      </c>
      <c r="C4418" s="1169" t="s">
        <v>11596</v>
      </c>
      <c r="D4418" s="651" t="s">
        <v>17475</v>
      </c>
    </row>
    <row r="4419" spans="1:4">
      <c r="A4419" s="652">
        <v>38890</v>
      </c>
      <c r="B4419" s="653" t="s">
        <v>17476</v>
      </c>
      <c r="C4419" s="652" t="s">
        <v>11596</v>
      </c>
      <c r="D4419" s="654" t="s">
        <v>17477</v>
      </c>
    </row>
    <row r="4420" spans="1:4">
      <c r="A4420" s="1169">
        <v>38893</v>
      </c>
      <c r="B4420" s="1170" t="s">
        <v>17478</v>
      </c>
      <c r="C4420" s="1169" t="s">
        <v>11596</v>
      </c>
      <c r="D4420" s="651" t="s">
        <v>17479</v>
      </c>
    </row>
    <row r="4421" spans="1:4">
      <c r="A4421" s="652">
        <v>38894</v>
      </c>
      <c r="B4421" s="653" t="s">
        <v>17480</v>
      </c>
      <c r="C4421" s="652" t="s">
        <v>11596</v>
      </c>
      <c r="D4421" s="654" t="s">
        <v>17481</v>
      </c>
    </row>
    <row r="4422" spans="1:4">
      <c r="A4422" s="1169">
        <v>38896</v>
      </c>
      <c r="B4422" s="1170" t="s">
        <v>17482</v>
      </c>
      <c r="C4422" s="1169" t="s">
        <v>11596</v>
      </c>
      <c r="D4422" s="651" t="s">
        <v>17140</v>
      </c>
    </row>
    <row r="4423" spans="1:4">
      <c r="A4423" s="652">
        <v>39324</v>
      </c>
      <c r="B4423" s="653" t="s">
        <v>4936</v>
      </c>
      <c r="C4423" s="652" t="s">
        <v>11596</v>
      </c>
      <c r="D4423" s="654" t="s">
        <v>14919</v>
      </c>
    </row>
    <row r="4424" spans="1:4">
      <c r="A4424" s="1169">
        <v>39325</v>
      </c>
      <c r="B4424" s="1170" t="s">
        <v>4937</v>
      </c>
      <c r="C4424" s="1169" t="s">
        <v>11596</v>
      </c>
      <c r="D4424" s="651" t="s">
        <v>14227</v>
      </c>
    </row>
    <row r="4425" spans="1:4">
      <c r="A4425" s="652">
        <v>39326</v>
      </c>
      <c r="B4425" s="653" t="s">
        <v>4938</v>
      </c>
      <c r="C4425" s="652" t="s">
        <v>11596</v>
      </c>
      <c r="D4425" s="654" t="s">
        <v>14920</v>
      </c>
    </row>
    <row r="4426" spans="1:4">
      <c r="A4426" s="1169">
        <v>39327</v>
      </c>
      <c r="B4426" s="1170" t="s">
        <v>4939</v>
      </c>
      <c r="C4426" s="1169" t="s">
        <v>11596</v>
      </c>
      <c r="D4426" s="651" t="s">
        <v>12593</v>
      </c>
    </row>
    <row r="4427" spans="1:4">
      <c r="A4427" s="652">
        <v>20176</v>
      </c>
      <c r="B4427" s="653" t="s">
        <v>5843</v>
      </c>
      <c r="C4427" s="652" t="s">
        <v>11596</v>
      </c>
      <c r="D4427" s="654" t="s">
        <v>17483</v>
      </c>
    </row>
    <row r="4428" spans="1:4">
      <c r="A4428" s="1169">
        <v>11378</v>
      </c>
      <c r="B4428" s="1170" t="s">
        <v>6047</v>
      </c>
      <c r="C4428" s="1169" t="s">
        <v>11596</v>
      </c>
      <c r="D4428" s="651" t="s">
        <v>14921</v>
      </c>
    </row>
    <row r="4429" spans="1:4">
      <c r="A4429" s="652">
        <v>11379</v>
      </c>
      <c r="B4429" s="653" t="s">
        <v>4308</v>
      </c>
      <c r="C4429" s="652" t="s">
        <v>11596</v>
      </c>
      <c r="D4429" s="654" t="s">
        <v>14922</v>
      </c>
    </row>
    <row r="4430" spans="1:4">
      <c r="A4430" s="1169">
        <v>11493</v>
      </c>
      <c r="B4430" s="1170" t="s">
        <v>4309</v>
      </c>
      <c r="C4430" s="1169" t="s">
        <v>11596</v>
      </c>
      <c r="D4430" s="651" t="s">
        <v>14923</v>
      </c>
    </row>
    <row r="4431" spans="1:4">
      <c r="A4431" s="652">
        <v>41896</v>
      </c>
      <c r="B4431" s="653" t="s">
        <v>6048</v>
      </c>
      <c r="C4431" s="652" t="s">
        <v>11596</v>
      </c>
      <c r="D4431" s="654" t="s">
        <v>14924</v>
      </c>
    </row>
    <row r="4432" spans="1:4">
      <c r="A4432" s="1169">
        <v>7068</v>
      </c>
      <c r="B4432" s="1170" t="s">
        <v>1714</v>
      </c>
      <c r="C4432" s="1169" t="s">
        <v>11596</v>
      </c>
      <c r="D4432" s="651" t="s">
        <v>14925</v>
      </c>
    </row>
    <row r="4433" spans="1:4">
      <c r="A4433" s="652">
        <v>7106</v>
      </c>
      <c r="B4433" s="653" t="s">
        <v>1715</v>
      </c>
      <c r="C4433" s="652" t="s">
        <v>11596</v>
      </c>
      <c r="D4433" s="654" t="s">
        <v>17484</v>
      </c>
    </row>
    <row r="4434" spans="1:4">
      <c r="A4434" s="1169">
        <v>7104</v>
      </c>
      <c r="B4434" s="1170" t="s">
        <v>1716</v>
      </c>
      <c r="C4434" s="1169" t="s">
        <v>11596</v>
      </c>
      <c r="D4434" s="651" t="s">
        <v>16060</v>
      </c>
    </row>
    <row r="4435" spans="1:4">
      <c r="A4435" s="652">
        <v>7136</v>
      </c>
      <c r="B4435" s="653" t="s">
        <v>1717</v>
      </c>
      <c r="C4435" s="652" t="s">
        <v>11596</v>
      </c>
      <c r="D4435" s="654" t="s">
        <v>13550</v>
      </c>
    </row>
    <row r="4436" spans="1:4">
      <c r="A4436" s="1169">
        <v>7128</v>
      </c>
      <c r="B4436" s="1170" t="s">
        <v>1718</v>
      </c>
      <c r="C4436" s="1169" t="s">
        <v>11596</v>
      </c>
      <c r="D4436" s="651" t="s">
        <v>14081</v>
      </c>
    </row>
    <row r="4437" spans="1:4">
      <c r="A4437" s="652">
        <v>7108</v>
      </c>
      <c r="B4437" s="653" t="s">
        <v>1719</v>
      </c>
      <c r="C4437" s="652" t="s">
        <v>11596</v>
      </c>
      <c r="D4437" s="654" t="s">
        <v>17485</v>
      </c>
    </row>
    <row r="4438" spans="1:4">
      <c r="A4438" s="1169">
        <v>7129</v>
      </c>
      <c r="B4438" s="1170" t="s">
        <v>1720</v>
      </c>
      <c r="C4438" s="1169" t="s">
        <v>11596</v>
      </c>
      <c r="D4438" s="651" t="s">
        <v>12658</v>
      </c>
    </row>
    <row r="4439" spans="1:4">
      <c r="A4439" s="652">
        <v>7130</v>
      </c>
      <c r="B4439" s="653" t="s">
        <v>1721</v>
      </c>
      <c r="C4439" s="652" t="s">
        <v>11596</v>
      </c>
      <c r="D4439" s="654" t="s">
        <v>17486</v>
      </c>
    </row>
    <row r="4440" spans="1:4">
      <c r="A4440" s="1169">
        <v>7131</v>
      </c>
      <c r="B4440" s="1170" t="s">
        <v>1722</v>
      </c>
      <c r="C4440" s="1169" t="s">
        <v>11596</v>
      </c>
      <c r="D4440" s="651" t="s">
        <v>13370</v>
      </c>
    </row>
    <row r="4441" spans="1:4">
      <c r="A4441" s="652">
        <v>7132</v>
      </c>
      <c r="B4441" s="653" t="s">
        <v>1723</v>
      </c>
      <c r="C4441" s="652" t="s">
        <v>11596</v>
      </c>
      <c r="D4441" s="654" t="s">
        <v>17487</v>
      </c>
    </row>
    <row r="4442" spans="1:4">
      <c r="A4442" s="1169">
        <v>7133</v>
      </c>
      <c r="B4442" s="1170" t="s">
        <v>1724</v>
      </c>
      <c r="C4442" s="1169" t="s">
        <v>11596</v>
      </c>
      <c r="D4442" s="651" t="s">
        <v>17488</v>
      </c>
    </row>
    <row r="4443" spans="1:4">
      <c r="A4443" s="652">
        <v>37420</v>
      </c>
      <c r="B4443" s="653" t="s">
        <v>4310</v>
      </c>
      <c r="C4443" s="652" t="s">
        <v>11596</v>
      </c>
      <c r="D4443" s="654" t="s">
        <v>14929</v>
      </c>
    </row>
    <row r="4444" spans="1:4">
      <c r="A4444" s="1169">
        <v>37421</v>
      </c>
      <c r="B4444" s="1170" t="s">
        <v>4311</v>
      </c>
      <c r="C4444" s="1169" t="s">
        <v>11596</v>
      </c>
      <c r="D4444" s="651" t="s">
        <v>14930</v>
      </c>
    </row>
    <row r="4445" spans="1:4">
      <c r="A4445" s="652">
        <v>37422</v>
      </c>
      <c r="B4445" s="653" t="s">
        <v>4312</v>
      </c>
      <c r="C4445" s="652" t="s">
        <v>11596</v>
      </c>
      <c r="D4445" s="654" t="s">
        <v>14931</v>
      </c>
    </row>
    <row r="4446" spans="1:4">
      <c r="A4446" s="1169">
        <v>37443</v>
      </c>
      <c r="B4446" s="1170" t="s">
        <v>4313</v>
      </c>
      <c r="C4446" s="1169" t="s">
        <v>11596</v>
      </c>
      <c r="D4446" s="651" t="s">
        <v>14932</v>
      </c>
    </row>
    <row r="4447" spans="1:4">
      <c r="A4447" s="652">
        <v>37444</v>
      </c>
      <c r="B4447" s="653" t="s">
        <v>4314</v>
      </c>
      <c r="C4447" s="652" t="s">
        <v>11596</v>
      </c>
      <c r="D4447" s="654" t="s">
        <v>14933</v>
      </c>
    </row>
    <row r="4448" spans="1:4">
      <c r="A4448" s="1169">
        <v>37445</v>
      </c>
      <c r="B4448" s="1170" t="s">
        <v>4315</v>
      </c>
      <c r="C4448" s="1169" t="s">
        <v>11596</v>
      </c>
      <c r="D4448" s="651" t="s">
        <v>14934</v>
      </c>
    </row>
    <row r="4449" spans="1:4">
      <c r="A4449" s="652">
        <v>37446</v>
      </c>
      <c r="B4449" s="653" t="s">
        <v>4316</v>
      </c>
      <c r="C4449" s="652" t="s">
        <v>11596</v>
      </c>
      <c r="D4449" s="654" t="s">
        <v>14935</v>
      </c>
    </row>
    <row r="4450" spans="1:4">
      <c r="A4450" s="1169">
        <v>37447</v>
      </c>
      <c r="B4450" s="1170" t="s">
        <v>4317</v>
      </c>
      <c r="C4450" s="1169" t="s">
        <v>11596</v>
      </c>
      <c r="D4450" s="651" t="s">
        <v>14936</v>
      </c>
    </row>
    <row r="4451" spans="1:4">
      <c r="A4451" s="652">
        <v>37448</v>
      </c>
      <c r="B4451" s="653" t="s">
        <v>4318</v>
      </c>
      <c r="C4451" s="652" t="s">
        <v>11596</v>
      </c>
      <c r="D4451" s="654" t="s">
        <v>14937</v>
      </c>
    </row>
    <row r="4452" spans="1:4">
      <c r="A4452" s="1169">
        <v>37440</v>
      </c>
      <c r="B4452" s="1170" t="s">
        <v>4319</v>
      </c>
      <c r="C4452" s="1169" t="s">
        <v>11596</v>
      </c>
      <c r="D4452" s="651" t="s">
        <v>14938</v>
      </c>
    </row>
    <row r="4453" spans="1:4">
      <c r="A4453" s="652">
        <v>37441</v>
      </c>
      <c r="B4453" s="653" t="s">
        <v>4320</v>
      </c>
      <c r="C4453" s="652" t="s">
        <v>11596</v>
      </c>
      <c r="D4453" s="654" t="s">
        <v>14938</v>
      </c>
    </row>
    <row r="4454" spans="1:4">
      <c r="A4454" s="1169">
        <v>37442</v>
      </c>
      <c r="B4454" s="1170" t="s">
        <v>4321</v>
      </c>
      <c r="C4454" s="1169" t="s">
        <v>11596</v>
      </c>
      <c r="D4454" s="651" t="s">
        <v>14939</v>
      </c>
    </row>
    <row r="4455" spans="1:4">
      <c r="A4455" s="652">
        <v>38017</v>
      </c>
      <c r="B4455" s="653" t="s">
        <v>4940</v>
      </c>
      <c r="C4455" s="652" t="s">
        <v>11596</v>
      </c>
      <c r="D4455" s="654" t="s">
        <v>13391</v>
      </c>
    </row>
    <row r="4456" spans="1:4">
      <c r="A4456" s="1169">
        <v>38018</v>
      </c>
      <c r="B4456" s="1170" t="s">
        <v>4941</v>
      </c>
      <c r="C4456" s="1169" t="s">
        <v>11596</v>
      </c>
      <c r="D4456" s="651" t="s">
        <v>14940</v>
      </c>
    </row>
    <row r="4457" spans="1:4">
      <c r="A4457" s="652">
        <v>39895</v>
      </c>
      <c r="B4457" s="653" t="s">
        <v>4322</v>
      </c>
      <c r="C4457" s="652" t="s">
        <v>11596</v>
      </c>
      <c r="D4457" s="654" t="s">
        <v>14478</v>
      </c>
    </row>
    <row r="4458" spans="1:4">
      <c r="A4458" s="1169">
        <v>39896</v>
      </c>
      <c r="B4458" s="1170" t="s">
        <v>4323</v>
      </c>
      <c r="C4458" s="1169" t="s">
        <v>11596</v>
      </c>
      <c r="D4458" s="651" t="s">
        <v>14941</v>
      </c>
    </row>
    <row r="4459" spans="1:4">
      <c r="A4459" s="652">
        <v>38873</v>
      </c>
      <c r="B4459" s="653" t="s">
        <v>17489</v>
      </c>
      <c r="C4459" s="652" t="s">
        <v>11596</v>
      </c>
      <c r="D4459" s="654" t="s">
        <v>13872</v>
      </c>
    </row>
    <row r="4460" spans="1:4">
      <c r="A4460" s="1169">
        <v>38874</v>
      </c>
      <c r="B4460" s="1170" t="s">
        <v>17490</v>
      </c>
      <c r="C4460" s="1169" t="s">
        <v>11596</v>
      </c>
      <c r="D4460" s="651" t="s">
        <v>14363</v>
      </c>
    </row>
    <row r="4461" spans="1:4">
      <c r="A4461" s="652">
        <v>38875</v>
      </c>
      <c r="B4461" s="653" t="s">
        <v>17491</v>
      </c>
      <c r="C4461" s="652" t="s">
        <v>11596</v>
      </c>
      <c r="D4461" s="654" t="s">
        <v>13002</v>
      </c>
    </row>
    <row r="4462" spans="1:4">
      <c r="A4462" s="1169">
        <v>38876</v>
      </c>
      <c r="B4462" s="1170" t="s">
        <v>17492</v>
      </c>
      <c r="C4462" s="1169" t="s">
        <v>11596</v>
      </c>
      <c r="D4462" s="651" t="s">
        <v>15952</v>
      </c>
    </row>
    <row r="4463" spans="1:4">
      <c r="A4463" s="652">
        <v>39000</v>
      </c>
      <c r="B4463" s="653" t="s">
        <v>17493</v>
      </c>
      <c r="C4463" s="652" t="s">
        <v>11596</v>
      </c>
      <c r="D4463" s="654" t="s">
        <v>14213</v>
      </c>
    </row>
    <row r="4464" spans="1:4">
      <c r="A4464" s="1169">
        <v>38674</v>
      </c>
      <c r="B4464" s="1170" t="s">
        <v>4324</v>
      </c>
      <c r="C4464" s="1169" t="s">
        <v>11596</v>
      </c>
      <c r="D4464" s="651" t="s">
        <v>14841</v>
      </c>
    </row>
    <row r="4465" spans="1:4">
      <c r="A4465" s="652">
        <v>38911</v>
      </c>
      <c r="B4465" s="653" t="s">
        <v>17494</v>
      </c>
      <c r="C4465" s="652" t="s">
        <v>11596</v>
      </c>
      <c r="D4465" s="654" t="s">
        <v>17495</v>
      </c>
    </row>
    <row r="4466" spans="1:4">
      <c r="A4466" s="1169">
        <v>38912</v>
      </c>
      <c r="B4466" s="1170" t="s">
        <v>17496</v>
      </c>
      <c r="C4466" s="1169" t="s">
        <v>11596</v>
      </c>
      <c r="D4466" s="651" t="s">
        <v>17497</v>
      </c>
    </row>
    <row r="4467" spans="1:4">
      <c r="A4467" s="652">
        <v>38019</v>
      </c>
      <c r="B4467" s="653" t="s">
        <v>4942</v>
      </c>
      <c r="C4467" s="652" t="s">
        <v>11596</v>
      </c>
      <c r="D4467" s="654" t="s">
        <v>12551</v>
      </c>
    </row>
    <row r="4468" spans="1:4">
      <c r="A4468" s="1169">
        <v>38020</v>
      </c>
      <c r="B4468" s="1170" t="s">
        <v>4943</v>
      </c>
      <c r="C4468" s="1169" t="s">
        <v>11596</v>
      </c>
      <c r="D4468" s="651" t="s">
        <v>14940</v>
      </c>
    </row>
    <row r="4469" spans="1:4">
      <c r="A4469" s="652">
        <v>38454</v>
      </c>
      <c r="B4469" s="653" t="s">
        <v>17498</v>
      </c>
      <c r="C4469" s="652" t="s">
        <v>11596</v>
      </c>
      <c r="D4469" s="654" t="s">
        <v>14565</v>
      </c>
    </row>
    <row r="4470" spans="1:4">
      <c r="A4470" s="1169">
        <v>38455</v>
      </c>
      <c r="B4470" s="1170" t="s">
        <v>17499</v>
      </c>
      <c r="C4470" s="1169" t="s">
        <v>11596</v>
      </c>
      <c r="D4470" s="651" t="s">
        <v>13136</v>
      </c>
    </row>
    <row r="4471" spans="1:4">
      <c r="A4471" s="652">
        <v>38462</v>
      </c>
      <c r="B4471" s="653" t="s">
        <v>17500</v>
      </c>
      <c r="C4471" s="652" t="s">
        <v>11596</v>
      </c>
      <c r="D4471" s="654" t="s">
        <v>17501</v>
      </c>
    </row>
    <row r="4472" spans="1:4">
      <c r="A4472" s="1169">
        <v>36362</v>
      </c>
      <c r="B4472" s="1170" t="s">
        <v>17502</v>
      </c>
      <c r="C4472" s="1169" t="s">
        <v>11596</v>
      </c>
      <c r="D4472" s="651" t="s">
        <v>15326</v>
      </c>
    </row>
    <row r="4473" spans="1:4">
      <c r="A4473" s="652">
        <v>36298</v>
      </c>
      <c r="B4473" s="653" t="s">
        <v>17503</v>
      </c>
      <c r="C4473" s="652" t="s">
        <v>11596</v>
      </c>
      <c r="D4473" s="654" t="s">
        <v>12640</v>
      </c>
    </row>
    <row r="4474" spans="1:4">
      <c r="A4474" s="1169">
        <v>38456</v>
      </c>
      <c r="B4474" s="1170" t="s">
        <v>17504</v>
      </c>
      <c r="C4474" s="1169" t="s">
        <v>11596</v>
      </c>
      <c r="D4474" s="651" t="s">
        <v>13735</v>
      </c>
    </row>
    <row r="4475" spans="1:4">
      <c r="A4475" s="652">
        <v>38457</v>
      </c>
      <c r="B4475" s="653" t="s">
        <v>17505</v>
      </c>
      <c r="C4475" s="652" t="s">
        <v>11596</v>
      </c>
      <c r="D4475" s="654" t="s">
        <v>13201</v>
      </c>
    </row>
    <row r="4476" spans="1:4">
      <c r="A4476" s="1169">
        <v>38458</v>
      </c>
      <c r="B4476" s="1170" t="s">
        <v>17506</v>
      </c>
      <c r="C4476" s="1169" t="s">
        <v>11596</v>
      </c>
      <c r="D4476" s="651" t="s">
        <v>14944</v>
      </c>
    </row>
    <row r="4477" spans="1:4">
      <c r="A4477" s="652">
        <v>38459</v>
      </c>
      <c r="B4477" s="653" t="s">
        <v>17507</v>
      </c>
      <c r="C4477" s="652" t="s">
        <v>11596</v>
      </c>
      <c r="D4477" s="654" t="s">
        <v>15329</v>
      </c>
    </row>
    <row r="4478" spans="1:4">
      <c r="A4478" s="1169">
        <v>38460</v>
      </c>
      <c r="B4478" s="1170" t="s">
        <v>17508</v>
      </c>
      <c r="C4478" s="1169" t="s">
        <v>11596</v>
      </c>
      <c r="D4478" s="651" t="s">
        <v>17509</v>
      </c>
    </row>
    <row r="4479" spans="1:4">
      <c r="A4479" s="652">
        <v>38461</v>
      </c>
      <c r="B4479" s="653" t="s">
        <v>17510</v>
      </c>
      <c r="C4479" s="652" t="s">
        <v>11596</v>
      </c>
      <c r="D4479" s="654" t="s">
        <v>17511</v>
      </c>
    </row>
    <row r="4480" spans="1:4">
      <c r="A4480" s="1169">
        <v>7094</v>
      </c>
      <c r="B4480" s="1170" t="s">
        <v>4325</v>
      </c>
      <c r="C4480" s="1169" t="s">
        <v>11596</v>
      </c>
      <c r="D4480" s="651" t="s">
        <v>12666</v>
      </c>
    </row>
    <row r="4481" spans="1:4">
      <c r="A4481" s="652">
        <v>7116</v>
      </c>
      <c r="B4481" s="653" t="s">
        <v>1725</v>
      </c>
      <c r="C4481" s="652" t="s">
        <v>11596</v>
      </c>
      <c r="D4481" s="654" t="s">
        <v>12640</v>
      </c>
    </row>
    <row r="4482" spans="1:4">
      <c r="A4482" s="1169">
        <v>7118</v>
      </c>
      <c r="B4482" s="1170" t="s">
        <v>4326</v>
      </c>
      <c r="C4482" s="1169" t="s">
        <v>11596</v>
      </c>
      <c r="D4482" s="651" t="s">
        <v>16999</v>
      </c>
    </row>
    <row r="4483" spans="1:4">
      <c r="A4483" s="652">
        <v>7117</v>
      </c>
      <c r="B4483" s="653" t="s">
        <v>5844</v>
      </c>
      <c r="C4483" s="652" t="s">
        <v>11596</v>
      </c>
      <c r="D4483" s="654" t="s">
        <v>13665</v>
      </c>
    </row>
    <row r="4484" spans="1:4">
      <c r="A4484" s="1169">
        <v>7098</v>
      </c>
      <c r="B4484" s="1170" t="s">
        <v>4327</v>
      </c>
      <c r="C4484" s="1169" t="s">
        <v>11596</v>
      </c>
      <c r="D4484" s="651" t="s">
        <v>14077</v>
      </c>
    </row>
    <row r="4485" spans="1:4">
      <c r="A4485" s="652">
        <v>7110</v>
      </c>
      <c r="B4485" s="653" t="s">
        <v>4328</v>
      </c>
      <c r="C4485" s="652" t="s">
        <v>11596</v>
      </c>
      <c r="D4485" s="654" t="s">
        <v>15153</v>
      </c>
    </row>
    <row r="4486" spans="1:4">
      <c r="A4486" s="1169">
        <v>7123</v>
      </c>
      <c r="B4486" s="1170" t="s">
        <v>4329</v>
      </c>
      <c r="C4486" s="1169" t="s">
        <v>11596</v>
      </c>
      <c r="D4486" s="651" t="s">
        <v>15471</v>
      </c>
    </row>
    <row r="4487" spans="1:4">
      <c r="A4487" s="652">
        <v>7121</v>
      </c>
      <c r="B4487" s="653" t="s">
        <v>1726</v>
      </c>
      <c r="C4487" s="652" t="s">
        <v>11596</v>
      </c>
      <c r="D4487" s="654" t="s">
        <v>12559</v>
      </c>
    </row>
    <row r="4488" spans="1:4">
      <c r="A4488" s="1169">
        <v>7137</v>
      </c>
      <c r="B4488" s="1170" t="s">
        <v>1727</v>
      </c>
      <c r="C4488" s="1169" t="s">
        <v>11596</v>
      </c>
      <c r="D4488" s="651" t="s">
        <v>14249</v>
      </c>
    </row>
    <row r="4489" spans="1:4">
      <c r="A4489" s="652">
        <v>7122</v>
      </c>
      <c r="B4489" s="653" t="s">
        <v>1728</v>
      </c>
      <c r="C4489" s="652" t="s">
        <v>11596</v>
      </c>
      <c r="D4489" s="654" t="s">
        <v>12986</v>
      </c>
    </row>
    <row r="4490" spans="1:4">
      <c r="A4490" s="1169">
        <v>7114</v>
      </c>
      <c r="B4490" s="1170" t="s">
        <v>1729</v>
      </c>
      <c r="C4490" s="1169" t="s">
        <v>11596</v>
      </c>
      <c r="D4490" s="651" t="s">
        <v>15123</v>
      </c>
    </row>
    <row r="4491" spans="1:4">
      <c r="A4491" s="652">
        <v>7109</v>
      </c>
      <c r="B4491" s="653" t="s">
        <v>1730</v>
      </c>
      <c r="C4491" s="652" t="s">
        <v>11596</v>
      </c>
      <c r="D4491" s="654" t="s">
        <v>14411</v>
      </c>
    </row>
    <row r="4492" spans="1:4">
      <c r="A4492" s="1169">
        <v>7135</v>
      </c>
      <c r="B4492" s="1170" t="s">
        <v>1731</v>
      </c>
      <c r="C4492" s="1169" t="s">
        <v>11596</v>
      </c>
      <c r="D4492" s="651" t="s">
        <v>16258</v>
      </c>
    </row>
    <row r="4493" spans="1:4">
      <c r="A4493" s="652">
        <v>37947</v>
      </c>
      <c r="B4493" s="653" t="s">
        <v>1732</v>
      </c>
      <c r="C4493" s="652" t="s">
        <v>11596</v>
      </c>
      <c r="D4493" s="654" t="s">
        <v>13059</v>
      </c>
    </row>
    <row r="4494" spans="1:4">
      <c r="A4494" s="1169">
        <v>7103</v>
      </c>
      <c r="B4494" s="1170" t="s">
        <v>1733</v>
      </c>
      <c r="C4494" s="1169" t="s">
        <v>11596</v>
      </c>
      <c r="D4494" s="651" t="s">
        <v>15123</v>
      </c>
    </row>
    <row r="4495" spans="1:4">
      <c r="A4495" s="652">
        <v>40419</v>
      </c>
      <c r="B4495" s="653" t="s">
        <v>11800</v>
      </c>
      <c r="C4495" s="652" t="s">
        <v>11596</v>
      </c>
      <c r="D4495" s="654" t="s">
        <v>14946</v>
      </c>
    </row>
    <row r="4496" spans="1:4">
      <c r="A4496" s="1169">
        <v>40420</v>
      </c>
      <c r="B4496" s="1170" t="s">
        <v>11801</v>
      </c>
      <c r="C4496" s="1169" t="s">
        <v>11596</v>
      </c>
      <c r="D4496" s="651" t="s">
        <v>14947</v>
      </c>
    </row>
    <row r="4497" spans="1:4">
      <c r="A4497" s="652">
        <v>40421</v>
      </c>
      <c r="B4497" s="653" t="s">
        <v>11802</v>
      </c>
      <c r="C4497" s="652" t="s">
        <v>11596</v>
      </c>
      <c r="D4497" s="654" t="s">
        <v>14853</v>
      </c>
    </row>
    <row r="4498" spans="1:4">
      <c r="A4498" s="1169">
        <v>7126</v>
      </c>
      <c r="B4498" s="1170" t="s">
        <v>4330</v>
      </c>
      <c r="C4498" s="1169" t="s">
        <v>11596</v>
      </c>
      <c r="D4498" s="651" t="s">
        <v>17512</v>
      </c>
    </row>
    <row r="4499" spans="1:4">
      <c r="A4499" s="652">
        <v>38905</v>
      </c>
      <c r="B4499" s="653" t="s">
        <v>17513</v>
      </c>
      <c r="C4499" s="652" t="s">
        <v>11596</v>
      </c>
      <c r="D4499" s="654" t="s">
        <v>14829</v>
      </c>
    </row>
    <row r="4500" spans="1:4">
      <c r="A4500" s="1169">
        <v>38907</v>
      </c>
      <c r="B4500" s="1170" t="s">
        <v>17514</v>
      </c>
      <c r="C4500" s="1169" t="s">
        <v>11596</v>
      </c>
      <c r="D4500" s="651" t="s">
        <v>17515</v>
      </c>
    </row>
    <row r="4501" spans="1:4">
      <c r="A4501" s="652">
        <v>38908</v>
      </c>
      <c r="B4501" s="653" t="s">
        <v>17516</v>
      </c>
      <c r="C4501" s="652" t="s">
        <v>11596</v>
      </c>
      <c r="D4501" s="654" t="s">
        <v>15495</v>
      </c>
    </row>
    <row r="4502" spans="1:4">
      <c r="A4502" s="1169">
        <v>38909</v>
      </c>
      <c r="B4502" s="1170" t="s">
        <v>17517</v>
      </c>
      <c r="C4502" s="1169" t="s">
        <v>11596</v>
      </c>
      <c r="D4502" s="651" t="s">
        <v>17412</v>
      </c>
    </row>
    <row r="4503" spans="1:4">
      <c r="A4503" s="652">
        <v>38910</v>
      </c>
      <c r="B4503" s="653" t="s">
        <v>17518</v>
      </c>
      <c r="C4503" s="652" t="s">
        <v>11596</v>
      </c>
      <c r="D4503" s="654" t="s">
        <v>14129</v>
      </c>
    </row>
    <row r="4504" spans="1:4">
      <c r="A4504" s="1169">
        <v>38897</v>
      </c>
      <c r="B4504" s="1170" t="s">
        <v>17519</v>
      </c>
      <c r="C4504" s="1169" t="s">
        <v>11596</v>
      </c>
      <c r="D4504" s="651" t="s">
        <v>14382</v>
      </c>
    </row>
    <row r="4505" spans="1:4">
      <c r="A4505" s="652">
        <v>38899</v>
      </c>
      <c r="B4505" s="653" t="s">
        <v>17520</v>
      </c>
      <c r="C4505" s="652" t="s">
        <v>11596</v>
      </c>
      <c r="D4505" s="654" t="s">
        <v>14274</v>
      </c>
    </row>
    <row r="4506" spans="1:4">
      <c r="A4506" s="1169">
        <v>38900</v>
      </c>
      <c r="B4506" s="1170" t="s">
        <v>17521</v>
      </c>
      <c r="C4506" s="1169" t="s">
        <v>11596</v>
      </c>
      <c r="D4506" s="651" t="s">
        <v>15769</v>
      </c>
    </row>
    <row r="4507" spans="1:4">
      <c r="A4507" s="652">
        <v>38901</v>
      </c>
      <c r="B4507" s="653" t="s">
        <v>17522</v>
      </c>
      <c r="C4507" s="652" t="s">
        <v>11596</v>
      </c>
      <c r="D4507" s="654" t="s">
        <v>15748</v>
      </c>
    </row>
    <row r="4508" spans="1:4">
      <c r="A4508" s="1169">
        <v>38904</v>
      </c>
      <c r="B4508" s="1170" t="s">
        <v>17523</v>
      </c>
      <c r="C4508" s="1169" t="s">
        <v>11596</v>
      </c>
      <c r="D4508" s="651" t="s">
        <v>13216</v>
      </c>
    </row>
    <row r="4509" spans="1:4">
      <c r="A4509" s="652">
        <v>38903</v>
      </c>
      <c r="B4509" s="653" t="s">
        <v>17524</v>
      </c>
      <c r="C4509" s="652" t="s">
        <v>11596</v>
      </c>
      <c r="D4509" s="654" t="s">
        <v>17525</v>
      </c>
    </row>
    <row r="4510" spans="1:4">
      <c r="A4510" s="1169">
        <v>7091</v>
      </c>
      <c r="B4510" s="1170" t="s">
        <v>4331</v>
      </c>
      <c r="C4510" s="1169" t="s">
        <v>11596</v>
      </c>
      <c r="D4510" s="651" t="s">
        <v>13276</v>
      </c>
    </row>
    <row r="4511" spans="1:4">
      <c r="A4511" s="652">
        <v>11655</v>
      </c>
      <c r="B4511" s="653" t="s">
        <v>1734</v>
      </c>
      <c r="C4511" s="652" t="s">
        <v>11596</v>
      </c>
      <c r="D4511" s="654" t="s">
        <v>15958</v>
      </c>
    </row>
    <row r="4512" spans="1:4">
      <c r="A4512" s="1169">
        <v>11656</v>
      </c>
      <c r="B4512" s="1170" t="s">
        <v>1735</v>
      </c>
      <c r="C4512" s="1169" t="s">
        <v>11596</v>
      </c>
      <c r="D4512" s="651" t="s">
        <v>16903</v>
      </c>
    </row>
    <row r="4513" spans="1:4">
      <c r="A4513" s="652">
        <v>37948</v>
      </c>
      <c r="B4513" s="653" t="s">
        <v>4332</v>
      </c>
      <c r="C4513" s="652" t="s">
        <v>11596</v>
      </c>
      <c r="D4513" s="654" t="s">
        <v>12732</v>
      </c>
    </row>
    <row r="4514" spans="1:4">
      <c r="A4514" s="1169">
        <v>7097</v>
      </c>
      <c r="B4514" s="1170" t="s">
        <v>4333</v>
      </c>
      <c r="C4514" s="1169" t="s">
        <v>11596</v>
      </c>
      <c r="D4514" s="651" t="s">
        <v>13392</v>
      </c>
    </row>
    <row r="4515" spans="1:4">
      <c r="A4515" s="652">
        <v>11657</v>
      </c>
      <c r="B4515" s="653" t="s">
        <v>1736</v>
      </c>
      <c r="C4515" s="652" t="s">
        <v>11596</v>
      </c>
      <c r="D4515" s="654" t="s">
        <v>14168</v>
      </c>
    </row>
    <row r="4516" spans="1:4">
      <c r="A4516" s="1169">
        <v>11658</v>
      </c>
      <c r="B4516" s="1170" t="s">
        <v>4334</v>
      </c>
      <c r="C4516" s="1169" t="s">
        <v>11596</v>
      </c>
      <c r="D4516" s="651" t="s">
        <v>14524</v>
      </c>
    </row>
    <row r="4517" spans="1:4">
      <c r="A4517" s="652">
        <v>7146</v>
      </c>
      <c r="B4517" s="653" t="s">
        <v>1737</v>
      </c>
      <c r="C4517" s="652" t="s">
        <v>11596</v>
      </c>
      <c r="D4517" s="654" t="s">
        <v>17526</v>
      </c>
    </row>
    <row r="4518" spans="1:4">
      <c r="A4518" s="1169">
        <v>7138</v>
      </c>
      <c r="B4518" s="1170" t="s">
        <v>1738</v>
      </c>
      <c r="C4518" s="1169" t="s">
        <v>11596</v>
      </c>
      <c r="D4518" s="651" t="s">
        <v>15399</v>
      </c>
    </row>
    <row r="4519" spans="1:4">
      <c r="A4519" s="652">
        <v>7139</v>
      </c>
      <c r="B4519" s="653" t="s">
        <v>1739</v>
      </c>
      <c r="C4519" s="652" t="s">
        <v>11596</v>
      </c>
      <c r="D4519" s="654" t="s">
        <v>14412</v>
      </c>
    </row>
    <row r="4520" spans="1:4">
      <c r="A4520" s="1169">
        <v>7140</v>
      </c>
      <c r="B4520" s="1170" t="s">
        <v>1740</v>
      </c>
      <c r="C4520" s="1169" t="s">
        <v>11596</v>
      </c>
      <c r="D4520" s="651" t="s">
        <v>12860</v>
      </c>
    </row>
    <row r="4521" spans="1:4">
      <c r="A4521" s="652">
        <v>7141</v>
      </c>
      <c r="B4521" s="653" t="s">
        <v>1741</v>
      </c>
      <c r="C4521" s="652" t="s">
        <v>11596</v>
      </c>
      <c r="D4521" s="654" t="s">
        <v>12651</v>
      </c>
    </row>
    <row r="4522" spans="1:4">
      <c r="A4522" s="1169">
        <v>7143</v>
      </c>
      <c r="B4522" s="1170" t="s">
        <v>1742</v>
      </c>
      <c r="C4522" s="1169" t="s">
        <v>11596</v>
      </c>
      <c r="D4522" s="651" t="s">
        <v>14078</v>
      </c>
    </row>
    <row r="4523" spans="1:4">
      <c r="A4523" s="652">
        <v>7144</v>
      </c>
      <c r="B4523" s="653" t="s">
        <v>1743</v>
      </c>
      <c r="C4523" s="652" t="s">
        <v>11596</v>
      </c>
      <c r="D4523" s="654" t="s">
        <v>14989</v>
      </c>
    </row>
    <row r="4524" spans="1:4">
      <c r="A4524" s="1169">
        <v>7145</v>
      </c>
      <c r="B4524" s="1170" t="s">
        <v>1744</v>
      </c>
      <c r="C4524" s="1169" t="s">
        <v>11596</v>
      </c>
      <c r="D4524" s="651" t="s">
        <v>17527</v>
      </c>
    </row>
    <row r="4525" spans="1:4">
      <c r="A4525" s="652">
        <v>7142</v>
      </c>
      <c r="B4525" s="653" t="s">
        <v>1745</v>
      </c>
      <c r="C4525" s="652" t="s">
        <v>11596</v>
      </c>
      <c r="D4525" s="654" t="s">
        <v>13589</v>
      </c>
    </row>
    <row r="4526" spans="1:4">
      <c r="A4526" s="1169">
        <v>3593</v>
      </c>
      <c r="B4526" s="1170" t="s">
        <v>6686</v>
      </c>
      <c r="C4526" s="1169" t="s">
        <v>11596</v>
      </c>
      <c r="D4526" s="651" t="s">
        <v>14953</v>
      </c>
    </row>
    <row r="4527" spans="1:4">
      <c r="A4527" s="652">
        <v>3588</v>
      </c>
      <c r="B4527" s="653" t="s">
        <v>6687</v>
      </c>
      <c r="C4527" s="652" t="s">
        <v>11596</v>
      </c>
      <c r="D4527" s="654" t="s">
        <v>14954</v>
      </c>
    </row>
    <row r="4528" spans="1:4">
      <c r="A4528" s="1169">
        <v>3585</v>
      </c>
      <c r="B4528" s="1170" t="s">
        <v>6688</v>
      </c>
      <c r="C4528" s="1169" t="s">
        <v>11596</v>
      </c>
      <c r="D4528" s="651" t="s">
        <v>14955</v>
      </c>
    </row>
    <row r="4529" spans="1:4">
      <c r="A4529" s="652">
        <v>3587</v>
      </c>
      <c r="B4529" s="653" t="s">
        <v>6689</v>
      </c>
      <c r="C4529" s="652" t="s">
        <v>11596</v>
      </c>
      <c r="D4529" s="654" t="s">
        <v>13074</v>
      </c>
    </row>
    <row r="4530" spans="1:4">
      <c r="A4530" s="1169">
        <v>3590</v>
      </c>
      <c r="B4530" s="1170" t="s">
        <v>6690</v>
      </c>
      <c r="C4530" s="1169" t="s">
        <v>11596</v>
      </c>
      <c r="D4530" s="651" t="s">
        <v>14956</v>
      </c>
    </row>
    <row r="4531" spans="1:4">
      <c r="A4531" s="652">
        <v>3589</v>
      </c>
      <c r="B4531" s="653" t="s">
        <v>6691</v>
      </c>
      <c r="C4531" s="652" t="s">
        <v>11596</v>
      </c>
      <c r="D4531" s="654" t="s">
        <v>14957</v>
      </c>
    </row>
    <row r="4532" spans="1:4">
      <c r="A4532" s="1169">
        <v>3586</v>
      </c>
      <c r="B4532" s="1170" t="s">
        <v>6692</v>
      </c>
      <c r="C4532" s="1169" t="s">
        <v>11596</v>
      </c>
      <c r="D4532" s="651" t="s">
        <v>14958</v>
      </c>
    </row>
    <row r="4533" spans="1:4">
      <c r="A4533" s="652">
        <v>3592</v>
      </c>
      <c r="B4533" s="653" t="s">
        <v>6693</v>
      </c>
      <c r="C4533" s="652" t="s">
        <v>11596</v>
      </c>
      <c r="D4533" s="654" t="s">
        <v>14959</v>
      </c>
    </row>
    <row r="4534" spans="1:4">
      <c r="A4534" s="1169">
        <v>3591</v>
      </c>
      <c r="B4534" s="1170" t="s">
        <v>6694</v>
      </c>
      <c r="C4534" s="1169" t="s">
        <v>11596</v>
      </c>
      <c r="D4534" s="651" t="s">
        <v>14960</v>
      </c>
    </row>
    <row r="4535" spans="1:4">
      <c r="A4535" s="652">
        <v>40392</v>
      </c>
      <c r="B4535" s="653" t="s">
        <v>11803</v>
      </c>
      <c r="C4535" s="652" t="s">
        <v>11596</v>
      </c>
      <c r="D4535" s="654" t="s">
        <v>17528</v>
      </c>
    </row>
    <row r="4536" spans="1:4">
      <c r="A4536" s="1169">
        <v>40393</v>
      </c>
      <c r="B4536" s="1170" t="s">
        <v>11804</v>
      </c>
      <c r="C4536" s="1169" t="s">
        <v>11596</v>
      </c>
      <c r="D4536" s="651" t="s">
        <v>14781</v>
      </c>
    </row>
    <row r="4537" spans="1:4">
      <c r="A4537" s="652">
        <v>40394</v>
      </c>
      <c r="B4537" s="653" t="s">
        <v>11805</v>
      </c>
      <c r="C4537" s="652" t="s">
        <v>11596</v>
      </c>
      <c r="D4537" s="654" t="s">
        <v>14181</v>
      </c>
    </row>
    <row r="4538" spans="1:4">
      <c r="A4538" s="1169">
        <v>40395</v>
      </c>
      <c r="B4538" s="1170" t="s">
        <v>11806</v>
      </c>
      <c r="C4538" s="1169" t="s">
        <v>11596</v>
      </c>
      <c r="D4538" s="651" t="s">
        <v>17529</v>
      </c>
    </row>
    <row r="4539" spans="1:4">
      <c r="A4539" s="652">
        <v>40396</v>
      </c>
      <c r="B4539" s="653" t="s">
        <v>11807</v>
      </c>
      <c r="C4539" s="652" t="s">
        <v>11596</v>
      </c>
      <c r="D4539" s="654" t="s">
        <v>17530</v>
      </c>
    </row>
    <row r="4540" spans="1:4">
      <c r="A4540" s="1169">
        <v>40397</v>
      </c>
      <c r="B4540" s="1170" t="s">
        <v>11808</v>
      </c>
      <c r="C4540" s="1169" t="s">
        <v>11596</v>
      </c>
      <c r="D4540" s="651" t="s">
        <v>17531</v>
      </c>
    </row>
    <row r="4541" spans="1:4">
      <c r="A4541" s="652">
        <v>40398</v>
      </c>
      <c r="B4541" s="653" t="s">
        <v>11809</v>
      </c>
      <c r="C4541" s="652" t="s">
        <v>11596</v>
      </c>
      <c r="D4541" s="654" t="s">
        <v>17532</v>
      </c>
    </row>
    <row r="4542" spans="1:4">
      <c r="A4542" s="1169">
        <v>40399</v>
      </c>
      <c r="B4542" s="1170" t="s">
        <v>11810</v>
      </c>
      <c r="C4542" s="1169" t="s">
        <v>11596</v>
      </c>
      <c r="D4542" s="651" t="s">
        <v>17533</v>
      </c>
    </row>
    <row r="4543" spans="1:4">
      <c r="A4543" s="652">
        <v>39322</v>
      </c>
      <c r="B4543" s="653" t="s">
        <v>17534</v>
      </c>
      <c r="C4543" s="652" t="s">
        <v>11596</v>
      </c>
      <c r="D4543" s="654" t="s">
        <v>14566</v>
      </c>
    </row>
    <row r="4544" spans="1:4">
      <c r="A4544" s="1169">
        <v>39289</v>
      </c>
      <c r="B4544" s="1170" t="s">
        <v>17535</v>
      </c>
      <c r="C4544" s="1169" t="s">
        <v>11596</v>
      </c>
      <c r="D4544" s="651" t="s">
        <v>12552</v>
      </c>
    </row>
    <row r="4545" spans="1:4">
      <c r="A4545" s="652">
        <v>39290</v>
      </c>
      <c r="B4545" s="653" t="s">
        <v>17536</v>
      </c>
      <c r="C4545" s="652" t="s">
        <v>11596</v>
      </c>
      <c r="D4545" s="654" t="s">
        <v>16846</v>
      </c>
    </row>
    <row r="4546" spans="1:4">
      <c r="A4546" s="1169">
        <v>39291</v>
      </c>
      <c r="B4546" s="1170" t="s">
        <v>17537</v>
      </c>
      <c r="C4546" s="1169" t="s">
        <v>11596</v>
      </c>
      <c r="D4546" s="651" t="s">
        <v>17538</v>
      </c>
    </row>
    <row r="4547" spans="1:4">
      <c r="A4547" s="652">
        <v>20174</v>
      </c>
      <c r="B4547" s="653" t="s">
        <v>1746</v>
      </c>
      <c r="C4547" s="652" t="s">
        <v>11596</v>
      </c>
      <c r="D4547" s="654" t="s">
        <v>15186</v>
      </c>
    </row>
    <row r="4548" spans="1:4">
      <c r="A4548" s="1169">
        <v>41892</v>
      </c>
      <c r="B4548" s="1170" t="s">
        <v>6049</v>
      </c>
      <c r="C4548" s="1169" t="s">
        <v>11596</v>
      </c>
      <c r="D4548" s="651" t="s">
        <v>14963</v>
      </c>
    </row>
    <row r="4549" spans="1:4">
      <c r="A4549" s="652">
        <v>7048</v>
      </c>
      <c r="B4549" s="653" t="s">
        <v>1747</v>
      </c>
      <c r="C4549" s="652" t="s">
        <v>11596</v>
      </c>
      <c r="D4549" s="654" t="s">
        <v>14964</v>
      </c>
    </row>
    <row r="4550" spans="1:4">
      <c r="A4550" s="1169">
        <v>7088</v>
      </c>
      <c r="B4550" s="1170" t="s">
        <v>1748</v>
      </c>
      <c r="C4550" s="1169" t="s">
        <v>11596</v>
      </c>
      <c r="D4550" s="651" t="s">
        <v>14965</v>
      </c>
    </row>
    <row r="4551" spans="1:4">
      <c r="A4551" s="652">
        <v>20179</v>
      </c>
      <c r="B4551" s="653" t="s">
        <v>4944</v>
      </c>
      <c r="C4551" s="652" t="s">
        <v>11596</v>
      </c>
      <c r="D4551" s="654" t="s">
        <v>14966</v>
      </c>
    </row>
    <row r="4552" spans="1:4">
      <c r="A4552" s="1169">
        <v>20178</v>
      </c>
      <c r="B4552" s="1170" t="s">
        <v>4945</v>
      </c>
      <c r="C4552" s="1169" t="s">
        <v>11596</v>
      </c>
      <c r="D4552" s="651" t="s">
        <v>14967</v>
      </c>
    </row>
    <row r="4553" spans="1:4">
      <c r="A4553" s="652">
        <v>20180</v>
      </c>
      <c r="B4553" s="653" t="s">
        <v>4946</v>
      </c>
      <c r="C4553" s="652" t="s">
        <v>11596</v>
      </c>
      <c r="D4553" s="654" t="s">
        <v>14968</v>
      </c>
    </row>
    <row r="4554" spans="1:4">
      <c r="A4554" s="1169">
        <v>20181</v>
      </c>
      <c r="B4554" s="1170" t="s">
        <v>4947</v>
      </c>
      <c r="C4554" s="1169" t="s">
        <v>11596</v>
      </c>
      <c r="D4554" s="651" t="s">
        <v>14969</v>
      </c>
    </row>
    <row r="4555" spans="1:4">
      <c r="A4555" s="652">
        <v>20177</v>
      </c>
      <c r="B4555" s="653" t="s">
        <v>4948</v>
      </c>
      <c r="C4555" s="652" t="s">
        <v>11596</v>
      </c>
      <c r="D4555" s="654" t="s">
        <v>14970</v>
      </c>
    </row>
    <row r="4556" spans="1:4">
      <c r="A4556" s="1169">
        <v>7082</v>
      </c>
      <c r="B4556" s="1170" t="s">
        <v>1749</v>
      </c>
      <c r="C4556" s="1169" t="s">
        <v>11596</v>
      </c>
      <c r="D4556" s="651" t="s">
        <v>14971</v>
      </c>
    </row>
    <row r="4557" spans="1:4">
      <c r="A4557" s="652">
        <v>7069</v>
      </c>
      <c r="B4557" s="653" t="s">
        <v>1750</v>
      </c>
      <c r="C4557" s="652" t="s">
        <v>11596</v>
      </c>
      <c r="D4557" s="654" t="s">
        <v>14972</v>
      </c>
    </row>
    <row r="4558" spans="1:4">
      <c r="A4558" s="1169">
        <v>7070</v>
      </c>
      <c r="B4558" s="1170" t="s">
        <v>1751</v>
      </c>
      <c r="C4558" s="1169" t="s">
        <v>11596</v>
      </c>
      <c r="D4558" s="651" t="s">
        <v>14973</v>
      </c>
    </row>
    <row r="4559" spans="1:4">
      <c r="A4559" s="652">
        <v>41893</v>
      </c>
      <c r="B4559" s="653" t="s">
        <v>6050</v>
      </c>
      <c r="C4559" s="652" t="s">
        <v>11596</v>
      </c>
      <c r="D4559" s="654" t="s">
        <v>14974</v>
      </c>
    </row>
    <row r="4560" spans="1:4">
      <c r="A4560" s="1169">
        <v>41894</v>
      </c>
      <c r="B4560" s="1170" t="s">
        <v>6051</v>
      </c>
      <c r="C4560" s="1169" t="s">
        <v>11596</v>
      </c>
      <c r="D4560" s="651" t="s">
        <v>14975</v>
      </c>
    </row>
    <row r="4561" spans="1:4">
      <c r="A4561" s="652">
        <v>41895</v>
      </c>
      <c r="B4561" s="653" t="s">
        <v>6052</v>
      </c>
      <c r="C4561" s="652" t="s">
        <v>11596</v>
      </c>
      <c r="D4561" s="654" t="s">
        <v>14976</v>
      </c>
    </row>
    <row r="4562" spans="1:4">
      <c r="A4562" s="1169">
        <v>20172</v>
      </c>
      <c r="B4562" s="1170" t="s">
        <v>1752</v>
      </c>
      <c r="C4562" s="1169" t="s">
        <v>11596</v>
      </c>
      <c r="D4562" s="651" t="s">
        <v>14977</v>
      </c>
    </row>
    <row r="4563" spans="1:4">
      <c r="A4563" s="652">
        <v>7153</v>
      </c>
      <c r="B4563" s="653" t="s">
        <v>5253</v>
      </c>
      <c r="C4563" s="652" t="s">
        <v>11595</v>
      </c>
      <c r="D4563" s="654" t="s">
        <v>14978</v>
      </c>
    </row>
    <row r="4564" spans="1:4">
      <c r="A4564" s="1169">
        <v>41089</v>
      </c>
      <c r="B4564" s="1170" t="s">
        <v>5254</v>
      </c>
      <c r="C4564" s="1169" t="s">
        <v>11605</v>
      </c>
      <c r="D4564" s="651" t="s">
        <v>14979</v>
      </c>
    </row>
    <row r="4565" spans="1:4">
      <c r="A4565" s="652">
        <v>6175</v>
      </c>
      <c r="B4565" s="653" t="s">
        <v>5255</v>
      </c>
      <c r="C4565" s="652" t="s">
        <v>11595</v>
      </c>
      <c r="D4565" s="654" t="s">
        <v>14214</v>
      </c>
    </row>
    <row r="4566" spans="1:4">
      <c r="A4566" s="1169">
        <v>41092</v>
      </c>
      <c r="B4566" s="1170" t="s">
        <v>5256</v>
      </c>
      <c r="C4566" s="1169" t="s">
        <v>11605</v>
      </c>
      <c r="D4566" s="651" t="s">
        <v>14980</v>
      </c>
    </row>
    <row r="4567" spans="1:4">
      <c r="A4567" s="652">
        <v>37712</v>
      </c>
      <c r="B4567" s="653" t="s">
        <v>4335</v>
      </c>
      <c r="C4567" s="652" t="s">
        <v>11599</v>
      </c>
      <c r="D4567" s="654" t="s">
        <v>15190</v>
      </c>
    </row>
    <row r="4568" spans="1:4" ht="30">
      <c r="A4568" s="1169">
        <v>34547</v>
      </c>
      <c r="B4568" s="1170" t="s">
        <v>5845</v>
      </c>
      <c r="C4568" s="1169" t="s">
        <v>11600</v>
      </c>
      <c r="D4568" s="651" t="s">
        <v>12971</v>
      </c>
    </row>
    <row r="4569" spans="1:4" ht="30">
      <c r="A4569" s="652">
        <v>34548</v>
      </c>
      <c r="B4569" s="653" t="s">
        <v>5846</v>
      </c>
      <c r="C4569" s="652" t="s">
        <v>11600</v>
      </c>
      <c r="D4569" s="654" t="s">
        <v>13883</v>
      </c>
    </row>
    <row r="4570" spans="1:4">
      <c r="A4570" s="1169">
        <v>37411</v>
      </c>
      <c r="B4570" s="1170" t="s">
        <v>4336</v>
      </c>
      <c r="C4570" s="1169" t="s">
        <v>11599</v>
      </c>
      <c r="D4570" s="651" t="s">
        <v>17539</v>
      </c>
    </row>
    <row r="4571" spans="1:4" ht="30">
      <c r="A4571" s="652">
        <v>34558</v>
      </c>
      <c r="B4571" s="653" t="s">
        <v>5847</v>
      </c>
      <c r="C4571" s="652" t="s">
        <v>11600</v>
      </c>
      <c r="D4571" s="654" t="s">
        <v>12634</v>
      </c>
    </row>
    <row r="4572" spans="1:4">
      <c r="A4572" s="1169">
        <v>34550</v>
      </c>
      <c r="B4572" s="1170" t="s">
        <v>5848</v>
      </c>
      <c r="C4572" s="1169" t="s">
        <v>11600</v>
      </c>
      <c r="D4572" s="651" t="s">
        <v>12488</v>
      </c>
    </row>
    <row r="4573" spans="1:4" ht="30">
      <c r="A4573" s="652">
        <v>34557</v>
      </c>
      <c r="B4573" s="653" t="s">
        <v>5849</v>
      </c>
      <c r="C4573" s="652" t="s">
        <v>11600</v>
      </c>
      <c r="D4573" s="654" t="s">
        <v>13548</v>
      </c>
    </row>
    <row r="4574" spans="1:4" ht="30">
      <c r="A4574" s="1169">
        <v>7155</v>
      </c>
      <c r="B4574" s="1170" t="s">
        <v>4337</v>
      </c>
      <c r="C4574" s="1169" t="s">
        <v>11599</v>
      </c>
      <c r="D4574" s="651" t="s">
        <v>17540</v>
      </c>
    </row>
    <row r="4575" spans="1:4" ht="30">
      <c r="A4575" s="652">
        <v>7154</v>
      </c>
      <c r="B4575" s="653" t="s">
        <v>4338</v>
      </c>
      <c r="C4575" s="652" t="s">
        <v>11601</v>
      </c>
      <c r="D4575" s="654" t="s">
        <v>13754</v>
      </c>
    </row>
    <row r="4576" spans="1:4" ht="30">
      <c r="A4576" s="1169">
        <v>10915</v>
      </c>
      <c r="B4576" s="1170" t="s">
        <v>4339</v>
      </c>
      <c r="C4576" s="1169" t="s">
        <v>11601</v>
      </c>
      <c r="D4576" s="651" t="s">
        <v>13339</v>
      </c>
    </row>
    <row r="4577" spans="1:4" ht="30">
      <c r="A4577" s="652">
        <v>10917</v>
      </c>
      <c r="B4577" s="653" t="s">
        <v>4340</v>
      </c>
      <c r="C4577" s="652" t="s">
        <v>11599</v>
      </c>
      <c r="D4577" s="654" t="s">
        <v>13199</v>
      </c>
    </row>
    <row r="4578" spans="1:4" ht="30">
      <c r="A4578" s="1169">
        <v>21141</v>
      </c>
      <c r="B4578" s="1170" t="s">
        <v>4341</v>
      </c>
      <c r="C4578" s="1169" t="s">
        <v>11599</v>
      </c>
      <c r="D4578" s="651" t="s">
        <v>13684</v>
      </c>
    </row>
    <row r="4579" spans="1:4" ht="30">
      <c r="A4579" s="652">
        <v>10916</v>
      </c>
      <c r="B4579" s="653" t="s">
        <v>4342</v>
      </c>
      <c r="C4579" s="652" t="s">
        <v>11601</v>
      </c>
      <c r="D4579" s="654" t="s">
        <v>13199</v>
      </c>
    </row>
    <row r="4580" spans="1:4" ht="30">
      <c r="A4580" s="1169">
        <v>39508</v>
      </c>
      <c r="B4580" s="1170" t="s">
        <v>5056</v>
      </c>
      <c r="C4580" s="1169" t="s">
        <v>11599</v>
      </c>
      <c r="D4580" s="651" t="s">
        <v>13276</v>
      </c>
    </row>
    <row r="4581" spans="1:4" ht="30">
      <c r="A4581" s="652">
        <v>39507</v>
      </c>
      <c r="B4581" s="653" t="s">
        <v>4343</v>
      </c>
      <c r="C4581" s="652" t="s">
        <v>11599</v>
      </c>
      <c r="D4581" s="654" t="s">
        <v>17541</v>
      </c>
    </row>
    <row r="4582" spans="1:4" ht="30">
      <c r="A4582" s="1169">
        <v>7156</v>
      </c>
      <c r="B4582" s="1170" t="s">
        <v>4344</v>
      </c>
      <c r="C4582" s="1169" t="s">
        <v>11599</v>
      </c>
      <c r="D4582" s="651" t="s">
        <v>17542</v>
      </c>
    </row>
    <row r="4583" spans="1:4" ht="30">
      <c r="A4583" s="652">
        <v>39509</v>
      </c>
      <c r="B4583" s="653" t="s">
        <v>4345</v>
      </c>
      <c r="C4583" s="652" t="s">
        <v>11599</v>
      </c>
      <c r="D4583" s="654" t="s">
        <v>13724</v>
      </c>
    </row>
    <row r="4584" spans="1:4">
      <c r="A4584" s="1169">
        <v>25988</v>
      </c>
      <c r="B4584" s="1170" t="s">
        <v>1753</v>
      </c>
      <c r="C4584" s="1169" t="s">
        <v>11599</v>
      </c>
      <c r="D4584" s="651" t="s">
        <v>14697</v>
      </c>
    </row>
    <row r="4585" spans="1:4">
      <c r="A4585" s="652">
        <v>10928</v>
      </c>
      <c r="B4585" s="653" t="s">
        <v>4346</v>
      </c>
      <c r="C4585" s="652" t="s">
        <v>11599</v>
      </c>
      <c r="D4585" s="654" t="s">
        <v>14984</v>
      </c>
    </row>
    <row r="4586" spans="1:4">
      <c r="A4586" s="1169">
        <v>7167</v>
      </c>
      <c r="B4586" s="1170" t="s">
        <v>4347</v>
      </c>
      <c r="C4586" s="1169" t="s">
        <v>11599</v>
      </c>
      <c r="D4586" s="651" t="s">
        <v>14692</v>
      </c>
    </row>
    <row r="4587" spans="1:4">
      <c r="A4587" s="652">
        <v>10933</v>
      </c>
      <c r="B4587" s="653" t="s">
        <v>4348</v>
      </c>
      <c r="C4587" s="652" t="s">
        <v>11599</v>
      </c>
      <c r="D4587" s="654" t="s">
        <v>14985</v>
      </c>
    </row>
    <row r="4588" spans="1:4">
      <c r="A4588" s="1169">
        <v>10927</v>
      </c>
      <c r="B4588" s="1170" t="s">
        <v>4349</v>
      </c>
      <c r="C4588" s="1169" t="s">
        <v>11599</v>
      </c>
      <c r="D4588" s="651" t="s">
        <v>12835</v>
      </c>
    </row>
    <row r="4589" spans="1:4">
      <c r="A4589" s="652">
        <v>7158</v>
      </c>
      <c r="B4589" s="653" t="s">
        <v>4350</v>
      </c>
      <c r="C4589" s="652" t="s">
        <v>11599</v>
      </c>
      <c r="D4589" s="654" t="s">
        <v>14986</v>
      </c>
    </row>
    <row r="4590" spans="1:4">
      <c r="A4590" s="1169">
        <v>7162</v>
      </c>
      <c r="B4590" s="1170" t="s">
        <v>4351</v>
      </c>
      <c r="C4590" s="1169" t="s">
        <v>11599</v>
      </c>
      <c r="D4590" s="651" t="s">
        <v>14987</v>
      </c>
    </row>
    <row r="4591" spans="1:4">
      <c r="A4591" s="652">
        <v>10932</v>
      </c>
      <c r="B4591" s="653" t="s">
        <v>4352</v>
      </c>
      <c r="C4591" s="652" t="s">
        <v>11599</v>
      </c>
      <c r="D4591" s="654" t="s">
        <v>14988</v>
      </c>
    </row>
    <row r="4592" spans="1:4" ht="30">
      <c r="A4592" s="1169">
        <v>40706</v>
      </c>
      <c r="B4592" s="1170" t="s">
        <v>5850</v>
      </c>
      <c r="C4592" s="1169" t="s">
        <v>11599</v>
      </c>
      <c r="D4592" s="651" t="s">
        <v>14989</v>
      </c>
    </row>
    <row r="4593" spans="1:4" ht="30">
      <c r="A4593" s="652">
        <v>10937</v>
      </c>
      <c r="B4593" s="653" t="s">
        <v>4353</v>
      </c>
      <c r="C4593" s="652" t="s">
        <v>11599</v>
      </c>
      <c r="D4593" s="654" t="s">
        <v>14990</v>
      </c>
    </row>
    <row r="4594" spans="1:4" ht="30">
      <c r="A4594" s="1169">
        <v>10935</v>
      </c>
      <c r="B4594" s="1170" t="s">
        <v>4354</v>
      </c>
      <c r="C4594" s="1169" t="s">
        <v>11599</v>
      </c>
      <c r="D4594" s="651" t="s">
        <v>14991</v>
      </c>
    </row>
    <row r="4595" spans="1:4">
      <c r="A4595" s="652">
        <v>40707</v>
      </c>
      <c r="B4595" s="653" t="s">
        <v>6695</v>
      </c>
      <c r="C4595" s="652" t="s">
        <v>11599</v>
      </c>
      <c r="D4595" s="654" t="s">
        <v>14992</v>
      </c>
    </row>
    <row r="4596" spans="1:4">
      <c r="A4596" s="1169">
        <v>10931</v>
      </c>
      <c r="B4596" s="1170" t="s">
        <v>4355</v>
      </c>
      <c r="C4596" s="1169" t="s">
        <v>11599</v>
      </c>
      <c r="D4596" s="651" t="s">
        <v>13479</v>
      </c>
    </row>
    <row r="4597" spans="1:4">
      <c r="A4597" s="652">
        <v>7164</v>
      </c>
      <c r="B4597" s="653" t="s">
        <v>4356</v>
      </c>
      <c r="C4597" s="652" t="s">
        <v>11599</v>
      </c>
      <c r="D4597" s="654" t="s">
        <v>14993</v>
      </c>
    </row>
    <row r="4598" spans="1:4">
      <c r="A4598" s="1169">
        <v>36887</v>
      </c>
      <c r="B4598" s="1170" t="s">
        <v>4357</v>
      </c>
      <c r="C4598" s="1169" t="s">
        <v>11599</v>
      </c>
      <c r="D4598" s="651" t="s">
        <v>14945</v>
      </c>
    </row>
    <row r="4599" spans="1:4" ht="30">
      <c r="A4599" s="652">
        <v>34614</v>
      </c>
      <c r="B4599" s="653" t="s">
        <v>6053</v>
      </c>
      <c r="C4599" s="652" t="s">
        <v>11596</v>
      </c>
      <c r="D4599" s="654" t="s">
        <v>17543</v>
      </c>
    </row>
    <row r="4600" spans="1:4">
      <c r="A4600" s="1169">
        <v>7161</v>
      </c>
      <c r="B4600" s="1170" t="s">
        <v>4358</v>
      </c>
      <c r="C4600" s="1169" t="s">
        <v>11599</v>
      </c>
      <c r="D4600" s="651" t="s">
        <v>14994</v>
      </c>
    </row>
    <row r="4601" spans="1:4">
      <c r="A4601" s="652">
        <v>7170</v>
      </c>
      <c r="B4601" s="653" t="s">
        <v>4359</v>
      </c>
      <c r="C4601" s="652" t="s">
        <v>11599</v>
      </c>
      <c r="D4601" s="654" t="s">
        <v>12664</v>
      </c>
    </row>
    <row r="4602" spans="1:4">
      <c r="A4602" s="1169">
        <v>37524</v>
      </c>
      <c r="B4602" s="1170" t="s">
        <v>11811</v>
      </c>
      <c r="C4602" s="1169" t="s">
        <v>11600</v>
      </c>
      <c r="D4602" s="651" t="s">
        <v>14995</v>
      </c>
    </row>
    <row r="4603" spans="1:4" ht="30">
      <c r="A4603" s="652">
        <v>37525</v>
      </c>
      <c r="B4603" s="653" t="s">
        <v>4360</v>
      </c>
      <c r="C4603" s="652" t="s">
        <v>11600</v>
      </c>
      <c r="D4603" s="654" t="s">
        <v>13916</v>
      </c>
    </row>
    <row r="4604" spans="1:4">
      <c r="A4604" s="1169">
        <v>10920</v>
      </c>
      <c r="B4604" s="1170" t="s">
        <v>1754</v>
      </c>
      <c r="C4604" s="1169" t="s">
        <v>11599</v>
      </c>
      <c r="D4604" s="651" t="s">
        <v>15456</v>
      </c>
    </row>
    <row r="4605" spans="1:4">
      <c r="A4605" s="652">
        <v>7238</v>
      </c>
      <c r="B4605" s="653" t="s">
        <v>4361</v>
      </c>
      <c r="C4605" s="652" t="s">
        <v>11599</v>
      </c>
      <c r="D4605" s="654" t="s">
        <v>14302</v>
      </c>
    </row>
    <row r="4606" spans="1:4">
      <c r="A4606" s="1169">
        <v>7239</v>
      </c>
      <c r="B4606" s="1170" t="s">
        <v>4362</v>
      </c>
      <c r="C4606" s="1169" t="s">
        <v>11599</v>
      </c>
      <c r="D4606" s="651" t="s">
        <v>14733</v>
      </c>
    </row>
    <row r="4607" spans="1:4">
      <c r="A4607" s="652">
        <v>7240</v>
      </c>
      <c r="B4607" s="653" t="s">
        <v>4363</v>
      </c>
      <c r="C4607" s="652" t="s">
        <v>11599</v>
      </c>
      <c r="D4607" s="654" t="s">
        <v>17544</v>
      </c>
    </row>
    <row r="4608" spans="1:4">
      <c r="A4608" s="1169">
        <v>36789</v>
      </c>
      <c r="B4608" s="1170" t="s">
        <v>4364</v>
      </c>
      <c r="C4608" s="1169" t="s">
        <v>11596</v>
      </c>
      <c r="D4608" s="651" t="s">
        <v>12547</v>
      </c>
    </row>
    <row r="4609" spans="1:4">
      <c r="A4609" s="652">
        <v>7173</v>
      </c>
      <c r="B4609" s="653" t="s">
        <v>4365</v>
      </c>
      <c r="C4609" s="652" t="s">
        <v>11619</v>
      </c>
      <c r="D4609" s="654" t="s">
        <v>14999</v>
      </c>
    </row>
    <row r="4610" spans="1:4">
      <c r="A4610" s="1169">
        <v>7176</v>
      </c>
      <c r="B4610" s="1170" t="s">
        <v>4365</v>
      </c>
      <c r="C4610" s="1169" t="s">
        <v>11596</v>
      </c>
      <c r="D4610" s="651" t="s">
        <v>12644</v>
      </c>
    </row>
    <row r="4611" spans="1:4">
      <c r="A4611" s="652">
        <v>7183</v>
      </c>
      <c r="B4611" s="653" t="s">
        <v>4366</v>
      </c>
      <c r="C4611" s="652" t="s">
        <v>11596</v>
      </c>
      <c r="D4611" s="654" t="s">
        <v>14300</v>
      </c>
    </row>
    <row r="4612" spans="1:4">
      <c r="A4612" s="1169">
        <v>7180</v>
      </c>
      <c r="B4612" s="1170" t="s">
        <v>4367</v>
      </c>
      <c r="C4612" s="1169" t="s">
        <v>11596</v>
      </c>
      <c r="D4612" s="651" t="s">
        <v>15000</v>
      </c>
    </row>
    <row r="4613" spans="1:4">
      <c r="A4613" s="652">
        <v>11088</v>
      </c>
      <c r="B4613" s="653" t="s">
        <v>4368</v>
      </c>
      <c r="C4613" s="652" t="s">
        <v>11596</v>
      </c>
      <c r="D4613" s="654" t="s">
        <v>15001</v>
      </c>
    </row>
    <row r="4614" spans="1:4">
      <c r="A4614" s="1169">
        <v>36788</v>
      </c>
      <c r="B4614" s="1170" t="s">
        <v>4369</v>
      </c>
      <c r="C4614" s="1169" t="s">
        <v>11596</v>
      </c>
      <c r="D4614" s="651" t="s">
        <v>15002</v>
      </c>
    </row>
    <row r="4615" spans="1:4">
      <c r="A4615" s="652">
        <v>7175</v>
      </c>
      <c r="B4615" s="653" t="s">
        <v>4370</v>
      </c>
      <c r="C4615" s="652" t="s">
        <v>11596</v>
      </c>
      <c r="D4615" s="654" t="s">
        <v>14326</v>
      </c>
    </row>
    <row r="4616" spans="1:4">
      <c r="A4616" s="1169">
        <v>25007</v>
      </c>
      <c r="B4616" s="1170" t="s">
        <v>4371</v>
      </c>
      <c r="C4616" s="1169" t="s">
        <v>11599</v>
      </c>
      <c r="D4616" s="651" t="s">
        <v>17545</v>
      </c>
    </row>
    <row r="4617" spans="1:4">
      <c r="A4617" s="652">
        <v>14171</v>
      </c>
      <c r="B4617" s="653" t="s">
        <v>4372</v>
      </c>
      <c r="C4617" s="652" t="s">
        <v>11599</v>
      </c>
      <c r="D4617" s="654" t="s">
        <v>17546</v>
      </c>
    </row>
    <row r="4618" spans="1:4">
      <c r="A4618" s="1169">
        <v>14170</v>
      </c>
      <c r="B4618" s="1170" t="s">
        <v>4373</v>
      </c>
      <c r="C4618" s="1169" t="s">
        <v>11599</v>
      </c>
      <c r="D4618" s="651" t="s">
        <v>14854</v>
      </c>
    </row>
    <row r="4619" spans="1:4">
      <c r="A4619" s="652">
        <v>14173</v>
      </c>
      <c r="B4619" s="653" t="s">
        <v>4374</v>
      </c>
      <c r="C4619" s="652" t="s">
        <v>11599</v>
      </c>
      <c r="D4619" s="654" t="s">
        <v>17547</v>
      </c>
    </row>
    <row r="4620" spans="1:4">
      <c r="A4620" s="1169">
        <v>14172</v>
      </c>
      <c r="B4620" s="1170" t="s">
        <v>4375</v>
      </c>
      <c r="C4620" s="1169" t="s">
        <v>11599</v>
      </c>
      <c r="D4620" s="651" t="s">
        <v>17548</v>
      </c>
    </row>
    <row r="4621" spans="1:4">
      <c r="A4621" s="652">
        <v>7243</v>
      </c>
      <c r="B4621" s="653" t="s">
        <v>4376</v>
      </c>
      <c r="C4621" s="652" t="s">
        <v>11599</v>
      </c>
      <c r="D4621" s="654" t="s">
        <v>13769</v>
      </c>
    </row>
    <row r="4622" spans="1:4" ht="30">
      <c r="A4622" s="1169">
        <v>40867</v>
      </c>
      <c r="B4622" s="1170" t="s">
        <v>5057</v>
      </c>
      <c r="C4622" s="1169" t="s">
        <v>11599</v>
      </c>
      <c r="D4622" s="651" t="s">
        <v>17549</v>
      </c>
    </row>
    <row r="4623" spans="1:4">
      <c r="A4623" s="652">
        <v>11067</v>
      </c>
      <c r="B4623" s="653" t="s">
        <v>4377</v>
      </c>
      <c r="C4623" s="652" t="s">
        <v>11596</v>
      </c>
      <c r="D4623" s="654" t="s">
        <v>17550</v>
      </c>
    </row>
    <row r="4624" spans="1:4">
      <c r="A4624" s="1169">
        <v>11068</v>
      </c>
      <c r="B4624" s="1170" t="s">
        <v>4378</v>
      </c>
      <c r="C4624" s="1169" t="s">
        <v>11596</v>
      </c>
      <c r="D4624" s="651" t="s">
        <v>17551</v>
      </c>
    </row>
    <row r="4625" spans="1:4">
      <c r="A4625" s="652">
        <v>40865</v>
      </c>
      <c r="B4625" s="653" t="s">
        <v>5058</v>
      </c>
      <c r="C4625" s="652" t="s">
        <v>11596</v>
      </c>
      <c r="D4625" s="654" t="s">
        <v>14326</v>
      </c>
    </row>
    <row r="4626" spans="1:4">
      <c r="A4626" s="1169">
        <v>7184</v>
      </c>
      <c r="B4626" s="1170" t="s">
        <v>4379</v>
      </c>
      <c r="C4626" s="1169" t="s">
        <v>11599</v>
      </c>
      <c r="D4626" s="651" t="s">
        <v>15006</v>
      </c>
    </row>
    <row r="4627" spans="1:4">
      <c r="A4627" s="652">
        <v>34458</v>
      </c>
      <c r="B4627" s="653" t="s">
        <v>5851</v>
      </c>
      <c r="C4627" s="652" t="s">
        <v>11596</v>
      </c>
      <c r="D4627" s="654" t="s">
        <v>15007</v>
      </c>
    </row>
    <row r="4628" spans="1:4">
      <c r="A4628" s="1169">
        <v>34464</v>
      </c>
      <c r="B4628" s="1170" t="s">
        <v>5852</v>
      </c>
      <c r="C4628" s="1169" t="s">
        <v>11596</v>
      </c>
      <c r="D4628" s="651" t="s">
        <v>15008</v>
      </c>
    </row>
    <row r="4629" spans="1:4">
      <c r="A4629" s="652">
        <v>34468</v>
      </c>
      <c r="B4629" s="653" t="s">
        <v>5853</v>
      </c>
      <c r="C4629" s="652" t="s">
        <v>11596</v>
      </c>
      <c r="D4629" s="654" t="s">
        <v>15009</v>
      </c>
    </row>
    <row r="4630" spans="1:4">
      <c r="A4630" s="1169">
        <v>34473</v>
      </c>
      <c r="B4630" s="1170" t="s">
        <v>5854</v>
      </c>
      <c r="C4630" s="1169" t="s">
        <v>11596</v>
      </c>
      <c r="D4630" s="651" t="s">
        <v>15010</v>
      </c>
    </row>
    <row r="4631" spans="1:4">
      <c r="A4631" s="652">
        <v>34480</v>
      </c>
      <c r="B4631" s="653" t="s">
        <v>5855</v>
      </c>
      <c r="C4631" s="652" t="s">
        <v>11596</v>
      </c>
      <c r="D4631" s="654" t="s">
        <v>15011</v>
      </c>
    </row>
    <row r="4632" spans="1:4">
      <c r="A4632" s="1169">
        <v>34486</v>
      </c>
      <c r="B4632" s="1170" t="s">
        <v>5856</v>
      </c>
      <c r="C4632" s="1169" t="s">
        <v>11596</v>
      </c>
      <c r="D4632" s="651" t="s">
        <v>15012</v>
      </c>
    </row>
    <row r="4633" spans="1:4">
      <c r="A4633" s="652">
        <v>7202</v>
      </c>
      <c r="B4633" s="653" t="s">
        <v>4380</v>
      </c>
      <c r="C4633" s="652" t="s">
        <v>11599</v>
      </c>
      <c r="D4633" s="654" t="s">
        <v>14179</v>
      </c>
    </row>
    <row r="4634" spans="1:4">
      <c r="A4634" s="1169">
        <v>7190</v>
      </c>
      <c r="B4634" s="1170" t="s">
        <v>5857</v>
      </c>
      <c r="C4634" s="1169" t="s">
        <v>11596</v>
      </c>
      <c r="D4634" s="651" t="s">
        <v>14057</v>
      </c>
    </row>
    <row r="4635" spans="1:4">
      <c r="A4635" s="652">
        <v>34417</v>
      </c>
      <c r="B4635" s="653" t="s">
        <v>5858</v>
      </c>
      <c r="C4635" s="652" t="s">
        <v>11596</v>
      </c>
      <c r="D4635" s="654" t="s">
        <v>12951</v>
      </c>
    </row>
    <row r="4636" spans="1:4">
      <c r="A4636" s="1169">
        <v>7213</v>
      </c>
      <c r="B4636" s="1170" t="s">
        <v>5859</v>
      </c>
      <c r="C4636" s="1169" t="s">
        <v>11599</v>
      </c>
      <c r="D4636" s="651" t="s">
        <v>14944</v>
      </c>
    </row>
    <row r="4637" spans="1:4">
      <c r="A4637" s="652">
        <v>7191</v>
      </c>
      <c r="B4637" s="653" t="s">
        <v>5859</v>
      </c>
      <c r="C4637" s="652" t="s">
        <v>11596</v>
      </c>
      <c r="D4637" s="654" t="s">
        <v>14760</v>
      </c>
    </row>
    <row r="4638" spans="1:4">
      <c r="A4638" s="1169">
        <v>7195</v>
      </c>
      <c r="B4638" s="1170" t="s">
        <v>5860</v>
      </c>
      <c r="C4638" s="1169" t="s">
        <v>11596</v>
      </c>
      <c r="D4638" s="651" t="s">
        <v>15013</v>
      </c>
    </row>
    <row r="4639" spans="1:4">
      <c r="A4639" s="652">
        <v>7186</v>
      </c>
      <c r="B4639" s="653" t="s">
        <v>4381</v>
      </c>
      <c r="C4639" s="652" t="s">
        <v>11596</v>
      </c>
      <c r="D4639" s="654" t="s">
        <v>14126</v>
      </c>
    </row>
    <row r="4640" spans="1:4">
      <c r="A4640" s="1169">
        <v>7207</v>
      </c>
      <c r="B4640" s="1170" t="s">
        <v>5861</v>
      </c>
      <c r="C4640" s="1169" t="s">
        <v>11596</v>
      </c>
      <c r="D4640" s="651" t="s">
        <v>15014</v>
      </c>
    </row>
    <row r="4641" spans="1:4">
      <c r="A4641" s="652">
        <v>7194</v>
      </c>
      <c r="B4641" s="653" t="s">
        <v>5861</v>
      </c>
      <c r="C4641" s="652" t="s">
        <v>11599</v>
      </c>
      <c r="D4641" s="654" t="s">
        <v>13129</v>
      </c>
    </row>
    <row r="4642" spans="1:4">
      <c r="A4642" s="1169">
        <v>7197</v>
      </c>
      <c r="B4642" s="1170" t="s">
        <v>5862</v>
      </c>
      <c r="C4642" s="1169" t="s">
        <v>11596</v>
      </c>
      <c r="D4642" s="651" t="s">
        <v>15015</v>
      </c>
    </row>
    <row r="4643" spans="1:4">
      <c r="A4643" s="652">
        <v>7192</v>
      </c>
      <c r="B4643" s="653" t="s">
        <v>5863</v>
      </c>
      <c r="C4643" s="652" t="s">
        <v>11596</v>
      </c>
      <c r="D4643" s="654" t="s">
        <v>15016</v>
      </c>
    </row>
    <row r="4644" spans="1:4">
      <c r="A4644" s="1169">
        <v>7193</v>
      </c>
      <c r="B4644" s="1170" t="s">
        <v>5864</v>
      </c>
      <c r="C4644" s="1169" t="s">
        <v>11596</v>
      </c>
      <c r="D4644" s="651" t="s">
        <v>15017</v>
      </c>
    </row>
    <row r="4645" spans="1:4">
      <c r="A4645" s="652">
        <v>7189</v>
      </c>
      <c r="B4645" s="653" t="s">
        <v>4382</v>
      </c>
      <c r="C4645" s="652" t="s">
        <v>11596</v>
      </c>
      <c r="D4645" s="654" t="s">
        <v>15018</v>
      </c>
    </row>
    <row r="4646" spans="1:4">
      <c r="A4646" s="1169">
        <v>7198</v>
      </c>
      <c r="B4646" s="1170" t="s">
        <v>5865</v>
      </c>
      <c r="C4646" s="1169" t="s">
        <v>11599</v>
      </c>
      <c r="D4646" s="651" t="s">
        <v>15019</v>
      </c>
    </row>
    <row r="4647" spans="1:4">
      <c r="A4647" s="652">
        <v>34402</v>
      </c>
      <c r="B4647" s="653" t="s">
        <v>5865</v>
      </c>
      <c r="C4647" s="652" t="s">
        <v>11596</v>
      </c>
      <c r="D4647" s="654" t="s">
        <v>15020</v>
      </c>
    </row>
    <row r="4648" spans="1:4">
      <c r="A4648" s="1169">
        <v>7245</v>
      </c>
      <c r="B4648" s="1170" t="s">
        <v>1755</v>
      </c>
      <c r="C4648" s="1169" t="s">
        <v>11596</v>
      </c>
      <c r="D4648" s="651" t="s">
        <v>17552</v>
      </c>
    </row>
    <row r="4649" spans="1:4">
      <c r="A4649" s="652">
        <v>34425</v>
      </c>
      <c r="B4649" s="653" t="s">
        <v>5866</v>
      </c>
      <c r="C4649" s="652" t="s">
        <v>11596</v>
      </c>
      <c r="D4649" s="654" t="s">
        <v>15021</v>
      </c>
    </row>
    <row r="4650" spans="1:4">
      <c r="A4650" s="1169">
        <v>7223</v>
      </c>
      <c r="B4650" s="1170" t="s">
        <v>5867</v>
      </c>
      <c r="C4650" s="1169" t="s">
        <v>11596</v>
      </c>
      <c r="D4650" s="651" t="s">
        <v>13163</v>
      </c>
    </row>
    <row r="4651" spans="1:4">
      <c r="A4651" s="652">
        <v>7234</v>
      </c>
      <c r="B4651" s="653" t="s">
        <v>5868</v>
      </c>
      <c r="C4651" s="652" t="s">
        <v>11596</v>
      </c>
      <c r="D4651" s="654" t="s">
        <v>15022</v>
      </c>
    </row>
    <row r="4652" spans="1:4">
      <c r="A4652" s="1169">
        <v>7224</v>
      </c>
      <c r="B4652" s="1170" t="s">
        <v>5869</v>
      </c>
      <c r="C4652" s="1169" t="s">
        <v>11596</v>
      </c>
      <c r="D4652" s="651" t="s">
        <v>15023</v>
      </c>
    </row>
    <row r="4653" spans="1:4">
      <c r="A4653" s="652">
        <v>7221</v>
      </c>
      <c r="B4653" s="653" t="s">
        <v>4383</v>
      </c>
      <c r="C4653" s="652" t="s">
        <v>11599</v>
      </c>
      <c r="D4653" s="654" t="s">
        <v>15024</v>
      </c>
    </row>
    <row r="4654" spans="1:4">
      <c r="A4654" s="1169">
        <v>7210</v>
      </c>
      <c r="B4654" s="1170" t="s">
        <v>4383</v>
      </c>
      <c r="C4654" s="1169" t="s">
        <v>11596</v>
      </c>
      <c r="D4654" s="651" t="s">
        <v>15025</v>
      </c>
    </row>
    <row r="4655" spans="1:4">
      <c r="A4655" s="652">
        <v>7225</v>
      </c>
      <c r="B4655" s="653" t="s">
        <v>5870</v>
      </c>
      <c r="C4655" s="652" t="s">
        <v>11596</v>
      </c>
      <c r="D4655" s="654" t="s">
        <v>15026</v>
      </c>
    </row>
    <row r="4656" spans="1:4">
      <c r="A4656" s="1169">
        <v>7226</v>
      </c>
      <c r="B4656" s="1170" t="s">
        <v>5871</v>
      </c>
      <c r="C4656" s="1169" t="s">
        <v>11596</v>
      </c>
      <c r="D4656" s="651" t="s">
        <v>15027</v>
      </c>
    </row>
    <row r="4657" spans="1:4">
      <c r="A4657" s="652">
        <v>7236</v>
      </c>
      <c r="B4657" s="653" t="s">
        <v>5872</v>
      </c>
      <c r="C4657" s="652" t="s">
        <v>11596</v>
      </c>
      <c r="D4657" s="654" t="s">
        <v>15028</v>
      </c>
    </row>
    <row r="4658" spans="1:4">
      <c r="A4658" s="1169">
        <v>7227</v>
      </c>
      <c r="B4658" s="1170" t="s">
        <v>5873</v>
      </c>
      <c r="C4658" s="1169" t="s">
        <v>11596</v>
      </c>
      <c r="D4658" s="651" t="s">
        <v>15029</v>
      </c>
    </row>
    <row r="4659" spans="1:4">
      <c r="A4659" s="652">
        <v>7212</v>
      </c>
      <c r="B4659" s="653" t="s">
        <v>4384</v>
      </c>
      <c r="C4659" s="652" t="s">
        <v>11596</v>
      </c>
      <c r="D4659" s="654" t="s">
        <v>15030</v>
      </c>
    </row>
    <row r="4660" spans="1:4">
      <c r="A4660" s="1169">
        <v>7229</v>
      </c>
      <c r="B4660" s="1170" t="s">
        <v>5874</v>
      </c>
      <c r="C4660" s="1169" t="s">
        <v>11596</v>
      </c>
      <c r="D4660" s="651" t="s">
        <v>15031</v>
      </c>
    </row>
    <row r="4661" spans="1:4">
      <c r="A4661" s="652">
        <v>7230</v>
      </c>
      <c r="B4661" s="653" t="s">
        <v>5875</v>
      </c>
      <c r="C4661" s="652" t="s">
        <v>11596</v>
      </c>
      <c r="D4661" s="654" t="s">
        <v>14649</v>
      </c>
    </row>
    <row r="4662" spans="1:4">
      <c r="A4662" s="1169">
        <v>7231</v>
      </c>
      <c r="B4662" s="1170" t="s">
        <v>5876</v>
      </c>
      <c r="C4662" s="1169" t="s">
        <v>11596</v>
      </c>
      <c r="D4662" s="651" t="s">
        <v>15032</v>
      </c>
    </row>
    <row r="4663" spans="1:4">
      <c r="A4663" s="652">
        <v>7220</v>
      </c>
      <c r="B4663" s="653" t="s">
        <v>5877</v>
      </c>
      <c r="C4663" s="652" t="s">
        <v>11596</v>
      </c>
      <c r="D4663" s="654" t="s">
        <v>15033</v>
      </c>
    </row>
    <row r="4664" spans="1:4">
      <c r="A4664" s="1169">
        <v>34447</v>
      </c>
      <c r="B4664" s="1170" t="s">
        <v>5878</v>
      </c>
      <c r="C4664" s="1169" t="s">
        <v>11596</v>
      </c>
      <c r="D4664" s="651" t="s">
        <v>15034</v>
      </c>
    </row>
    <row r="4665" spans="1:4">
      <c r="A4665" s="652">
        <v>7233</v>
      </c>
      <c r="B4665" s="653" t="s">
        <v>5879</v>
      </c>
      <c r="C4665" s="652" t="s">
        <v>11596</v>
      </c>
      <c r="D4665" s="654" t="s">
        <v>15035</v>
      </c>
    </row>
    <row r="4666" spans="1:4" ht="30">
      <c r="A4666" s="1169">
        <v>39520</v>
      </c>
      <c r="B4666" s="1170" t="s">
        <v>5880</v>
      </c>
      <c r="C4666" s="1169" t="s">
        <v>11599</v>
      </c>
      <c r="D4666" s="651" t="s">
        <v>15636</v>
      </c>
    </row>
    <row r="4667" spans="1:4" ht="30">
      <c r="A4667" s="652">
        <v>39521</v>
      </c>
      <c r="B4667" s="653" t="s">
        <v>5881</v>
      </c>
      <c r="C4667" s="652" t="s">
        <v>11599</v>
      </c>
      <c r="D4667" s="654" t="s">
        <v>17553</v>
      </c>
    </row>
    <row r="4668" spans="1:4" ht="30">
      <c r="A4668" s="1169">
        <v>39522</v>
      </c>
      <c r="B4668" s="1170" t="s">
        <v>4385</v>
      </c>
      <c r="C4668" s="1169" t="s">
        <v>11599</v>
      </c>
      <c r="D4668" s="651" t="s">
        <v>17554</v>
      </c>
    </row>
    <row r="4669" spans="1:4">
      <c r="A4669" s="652">
        <v>7246</v>
      </c>
      <c r="B4669" s="653" t="s">
        <v>1756</v>
      </c>
      <c r="C4669" s="652" t="s">
        <v>11596</v>
      </c>
      <c r="D4669" s="654" t="s">
        <v>14228</v>
      </c>
    </row>
    <row r="4670" spans="1:4">
      <c r="A4670" s="1169">
        <v>12869</v>
      </c>
      <c r="B4670" s="1170" t="s">
        <v>1757</v>
      </c>
      <c r="C4670" s="1169" t="s">
        <v>11595</v>
      </c>
      <c r="D4670" s="651" t="s">
        <v>12828</v>
      </c>
    </row>
    <row r="4671" spans="1:4">
      <c r="A4671" s="652">
        <v>41097</v>
      </c>
      <c r="B4671" s="653" t="s">
        <v>5257</v>
      </c>
      <c r="C4671" s="652" t="s">
        <v>11605</v>
      </c>
      <c r="D4671" s="654" t="s">
        <v>15037</v>
      </c>
    </row>
    <row r="4672" spans="1:4">
      <c r="A4672" s="1169">
        <v>1574</v>
      </c>
      <c r="B4672" s="1170" t="s">
        <v>4386</v>
      </c>
      <c r="C4672" s="1169" t="s">
        <v>11596</v>
      </c>
      <c r="D4672" s="651" t="s">
        <v>15389</v>
      </c>
    </row>
    <row r="4673" spans="1:4" ht="30">
      <c r="A4673" s="652">
        <v>1581</v>
      </c>
      <c r="B4673" s="653" t="s">
        <v>4387</v>
      </c>
      <c r="C4673" s="652" t="s">
        <v>11596</v>
      </c>
      <c r="D4673" s="654" t="s">
        <v>13861</v>
      </c>
    </row>
    <row r="4674" spans="1:4">
      <c r="A4674" s="1169">
        <v>1575</v>
      </c>
      <c r="B4674" s="1170" t="s">
        <v>4388</v>
      </c>
      <c r="C4674" s="1169" t="s">
        <v>11596</v>
      </c>
      <c r="D4674" s="651" t="s">
        <v>12650</v>
      </c>
    </row>
    <row r="4675" spans="1:4">
      <c r="A4675" s="652">
        <v>1570</v>
      </c>
      <c r="B4675" s="653" t="s">
        <v>4389</v>
      </c>
      <c r="C4675" s="652" t="s">
        <v>11596</v>
      </c>
      <c r="D4675" s="654" t="s">
        <v>13799</v>
      </c>
    </row>
    <row r="4676" spans="1:4">
      <c r="A4676" s="1169">
        <v>1576</v>
      </c>
      <c r="B4676" s="1170" t="s">
        <v>4390</v>
      </c>
      <c r="C4676" s="1169" t="s">
        <v>11596</v>
      </c>
      <c r="D4676" s="651" t="s">
        <v>13138</v>
      </c>
    </row>
    <row r="4677" spans="1:4">
      <c r="A4677" s="652">
        <v>1577</v>
      </c>
      <c r="B4677" s="653" t="s">
        <v>4391</v>
      </c>
      <c r="C4677" s="652" t="s">
        <v>11596</v>
      </c>
      <c r="D4677" s="654" t="s">
        <v>13025</v>
      </c>
    </row>
    <row r="4678" spans="1:4">
      <c r="A4678" s="1169">
        <v>1571</v>
      </c>
      <c r="B4678" s="1170" t="s">
        <v>4392</v>
      </c>
      <c r="C4678" s="1169" t="s">
        <v>11596</v>
      </c>
      <c r="D4678" s="651" t="s">
        <v>12851</v>
      </c>
    </row>
    <row r="4679" spans="1:4">
      <c r="A4679" s="652">
        <v>1578</v>
      </c>
      <c r="B4679" s="653" t="s">
        <v>4393</v>
      </c>
      <c r="C4679" s="652" t="s">
        <v>11596</v>
      </c>
      <c r="D4679" s="654" t="s">
        <v>12656</v>
      </c>
    </row>
    <row r="4680" spans="1:4">
      <c r="A4680" s="1169">
        <v>1573</v>
      </c>
      <c r="B4680" s="1170" t="s">
        <v>4394</v>
      </c>
      <c r="C4680" s="1169" t="s">
        <v>11596</v>
      </c>
      <c r="D4680" s="651" t="s">
        <v>14294</v>
      </c>
    </row>
    <row r="4681" spans="1:4" ht="30">
      <c r="A4681" s="652">
        <v>1579</v>
      </c>
      <c r="B4681" s="653" t="s">
        <v>4395</v>
      </c>
      <c r="C4681" s="652" t="s">
        <v>11596</v>
      </c>
      <c r="D4681" s="654" t="s">
        <v>13874</v>
      </c>
    </row>
    <row r="4682" spans="1:4" ht="30">
      <c r="A4682" s="1169">
        <v>1580</v>
      </c>
      <c r="B4682" s="1170" t="s">
        <v>4396</v>
      </c>
      <c r="C4682" s="1169" t="s">
        <v>11596</v>
      </c>
      <c r="D4682" s="651" t="s">
        <v>13936</v>
      </c>
    </row>
    <row r="4683" spans="1:4">
      <c r="A4683" s="652">
        <v>7571</v>
      </c>
      <c r="B4683" s="653" t="s">
        <v>4397</v>
      </c>
      <c r="C4683" s="652" t="s">
        <v>11596</v>
      </c>
      <c r="D4683" s="654" t="s">
        <v>15073</v>
      </c>
    </row>
    <row r="4684" spans="1:4">
      <c r="A4684" s="1169">
        <v>39321</v>
      </c>
      <c r="B4684" s="1170" t="s">
        <v>5258</v>
      </c>
      <c r="C4684" s="1169" t="s">
        <v>11596</v>
      </c>
      <c r="D4684" s="651" t="s">
        <v>13379</v>
      </c>
    </row>
    <row r="4685" spans="1:4">
      <c r="A4685" s="652">
        <v>39319</v>
      </c>
      <c r="B4685" s="653" t="s">
        <v>5259</v>
      </c>
      <c r="C4685" s="652" t="s">
        <v>11596</v>
      </c>
      <c r="D4685" s="654" t="s">
        <v>12499</v>
      </c>
    </row>
    <row r="4686" spans="1:4">
      <c r="A4686" s="1169">
        <v>39320</v>
      </c>
      <c r="B4686" s="1170" t="s">
        <v>5260</v>
      </c>
      <c r="C4686" s="1169" t="s">
        <v>11596</v>
      </c>
      <c r="D4686" s="651" t="s">
        <v>13923</v>
      </c>
    </row>
    <row r="4687" spans="1:4">
      <c r="A4687" s="652">
        <v>1591</v>
      </c>
      <c r="B4687" s="653" t="s">
        <v>4398</v>
      </c>
      <c r="C4687" s="652" t="s">
        <v>11596</v>
      </c>
      <c r="D4687" s="654" t="s">
        <v>16792</v>
      </c>
    </row>
    <row r="4688" spans="1:4">
      <c r="A4688" s="1169">
        <v>1547</v>
      </c>
      <c r="B4688" s="1170" t="s">
        <v>4399</v>
      </c>
      <c r="C4688" s="1169" t="s">
        <v>11596</v>
      </c>
      <c r="D4688" s="651" t="s">
        <v>17023</v>
      </c>
    </row>
    <row r="4689" spans="1:4">
      <c r="A4689" s="652">
        <v>38196</v>
      </c>
      <c r="B4689" s="653" t="s">
        <v>4400</v>
      </c>
      <c r="C4689" s="652" t="s">
        <v>11596</v>
      </c>
      <c r="D4689" s="654" t="s">
        <v>13428</v>
      </c>
    </row>
    <row r="4690" spans="1:4">
      <c r="A4690" s="1169">
        <v>1543</v>
      </c>
      <c r="B4690" s="1170" t="s">
        <v>4401</v>
      </c>
      <c r="C4690" s="1169" t="s">
        <v>11596</v>
      </c>
      <c r="D4690" s="651" t="s">
        <v>17555</v>
      </c>
    </row>
    <row r="4691" spans="1:4">
      <c r="A4691" s="652">
        <v>1585</v>
      </c>
      <c r="B4691" s="653" t="s">
        <v>4402</v>
      </c>
      <c r="C4691" s="652" t="s">
        <v>11596</v>
      </c>
      <c r="D4691" s="654" t="s">
        <v>12656</v>
      </c>
    </row>
    <row r="4692" spans="1:4">
      <c r="A4692" s="1169">
        <v>1593</v>
      </c>
      <c r="B4692" s="1170" t="s">
        <v>4403</v>
      </c>
      <c r="C4692" s="1169" t="s">
        <v>11596</v>
      </c>
      <c r="D4692" s="651" t="s">
        <v>17556</v>
      </c>
    </row>
    <row r="4693" spans="1:4">
      <c r="A4693" s="652">
        <v>11838</v>
      </c>
      <c r="B4693" s="653" t="s">
        <v>4404</v>
      </c>
      <c r="C4693" s="652" t="s">
        <v>11596</v>
      </c>
      <c r="D4693" s="654" t="s">
        <v>16153</v>
      </c>
    </row>
    <row r="4694" spans="1:4">
      <c r="A4694" s="1169">
        <v>1594</v>
      </c>
      <c r="B4694" s="1170" t="s">
        <v>4405</v>
      </c>
      <c r="C4694" s="1169" t="s">
        <v>11596</v>
      </c>
      <c r="D4694" s="651" t="s">
        <v>13800</v>
      </c>
    </row>
    <row r="4695" spans="1:4">
      <c r="A4695" s="652">
        <v>1586</v>
      </c>
      <c r="B4695" s="653" t="s">
        <v>4406</v>
      </c>
      <c r="C4695" s="652" t="s">
        <v>11596</v>
      </c>
      <c r="D4695" s="654" t="s">
        <v>13889</v>
      </c>
    </row>
    <row r="4696" spans="1:4">
      <c r="A4696" s="1169">
        <v>11839</v>
      </c>
      <c r="B4696" s="1170" t="s">
        <v>4407</v>
      </c>
      <c r="C4696" s="1169" t="s">
        <v>11596</v>
      </c>
      <c r="D4696" s="651" t="s">
        <v>14996</v>
      </c>
    </row>
    <row r="4697" spans="1:4">
      <c r="A4697" s="652">
        <v>1587</v>
      </c>
      <c r="B4697" s="653" t="s">
        <v>4408</v>
      </c>
      <c r="C4697" s="652" t="s">
        <v>11596</v>
      </c>
      <c r="D4697" s="654" t="s">
        <v>15340</v>
      </c>
    </row>
    <row r="4698" spans="1:4">
      <c r="A4698" s="1169">
        <v>1545</v>
      </c>
      <c r="B4698" s="1170" t="s">
        <v>4409</v>
      </c>
      <c r="C4698" s="1169" t="s">
        <v>11596</v>
      </c>
      <c r="D4698" s="651" t="s">
        <v>15911</v>
      </c>
    </row>
    <row r="4699" spans="1:4">
      <c r="A4699" s="652">
        <v>1588</v>
      </c>
      <c r="B4699" s="653" t="s">
        <v>4410</v>
      </c>
      <c r="C4699" s="652" t="s">
        <v>11596</v>
      </c>
      <c r="D4699" s="654" t="s">
        <v>12521</v>
      </c>
    </row>
    <row r="4700" spans="1:4">
      <c r="A4700" s="1169">
        <v>1535</v>
      </c>
      <c r="B4700" s="1170" t="s">
        <v>4411</v>
      </c>
      <c r="C4700" s="1169" t="s">
        <v>11596</v>
      </c>
      <c r="D4700" s="651" t="s">
        <v>13052</v>
      </c>
    </row>
    <row r="4701" spans="1:4">
      <c r="A4701" s="652">
        <v>1589</v>
      </c>
      <c r="B4701" s="653" t="s">
        <v>4412</v>
      </c>
      <c r="C4701" s="652" t="s">
        <v>11596</v>
      </c>
      <c r="D4701" s="654" t="s">
        <v>13262</v>
      </c>
    </row>
    <row r="4702" spans="1:4">
      <c r="A4702" s="1169">
        <v>1546</v>
      </c>
      <c r="B4702" s="1170" t="s">
        <v>4413</v>
      </c>
      <c r="C4702" s="1169" t="s">
        <v>11596</v>
      </c>
      <c r="D4702" s="651" t="s">
        <v>16135</v>
      </c>
    </row>
    <row r="4703" spans="1:4">
      <c r="A4703" s="652">
        <v>1590</v>
      </c>
      <c r="B4703" s="653" t="s">
        <v>4414</v>
      </c>
      <c r="C4703" s="652" t="s">
        <v>11596</v>
      </c>
      <c r="D4703" s="654" t="s">
        <v>14701</v>
      </c>
    </row>
    <row r="4704" spans="1:4">
      <c r="A4704" s="1169">
        <v>1542</v>
      </c>
      <c r="B4704" s="1170" t="s">
        <v>4415</v>
      </c>
      <c r="C4704" s="1169" t="s">
        <v>11596</v>
      </c>
      <c r="D4704" s="651" t="s">
        <v>12938</v>
      </c>
    </row>
    <row r="4705" spans="1:4">
      <c r="A4705" s="652">
        <v>38415</v>
      </c>
      <c r="B4705" s="653" t="s">
        <v>4416</v>
      </c>
      <c r="C4705" s="652" t="s">
        <v>11596</v>
      </c>
      <c r="D4705" s="654" t="s">
        <v>17557</v>
      </c>
    </row>
    <row r="4706" spans="1:4">
      <c r="A4706" s="1169">
        <v>38414</v>
      </c>
      <c r="B4706" s="1170" t="s">
        <v>4417</v>
      </c>
      <c r="C4706" s="1169" t="s">
        <v>11596</v>
      </c>
      <c r="D4706" s="651" t="s">
        <v>17558</v>
      </c>
    </row>
    <row r="4707" spans="1:4">
      <c r="A4707" s="652">
        <v>38128</v>
      </c>
      <c r="B4707" s="653" t="s">
        <v>4418</v>
      </c>
      <c r="C4707" s="652" t="s">
        <v>11601</v>
      </c>
      <c r="D4707" s="654" t="s">
        <v>12762</v>
      </c>
    </row>
    <row r="4708" spans="1:4">
      <c r="A4708" s="1169">
        <v>7253</v>
      </c>
      <c r="B4708" s="1170" t="s">
        <v>4419</v>
      </c>
      <c r="C4708" s="1169" t="s">
        <v>11598</v>
      </c>
      <c r="D4708" s="651" t="s">
        <v>17559</v>
      </c>
    </row>
    <row r="4709" spans="1:4">
      <c r="A4709" s="652">
        <v>38955</v>
      </c>
      <c r="B4709" s="653" t="s">
        <v>5059</v>
      </c>
      <c r="C4709" s="652" t="s">
        <v>11596</v>
      </c>
      <c r="D4709" s="654" t="s">
        <v>17560</v>
      </c>
    </row>
    <row r="4710" spans="1:4">
      <c r="A4710" s="1169">
        <v>4806</v>
      </c>
      <c r="B4710" s="1170" t="s">
        <v>4949</v>
      </c>
      <c r="C4710" s="1169" t="s">
        <v>11600</v>
      </c>
      <c r="D4710" s="651" t="s">
        <v>14382</v>
      </c>
    </row>
    <row r="4711" spans="1:4">
      <c r="A4711" s="652">
        <v>34401</v>
      </c>
      <c r="B4711" s="653" t="s">
        <v>4420</v>
      </c>
      <c r="C4711" s="652" t="s">
        <v>11596</v>
      </c>
      <c r="D4711" s="654" t="s">
        <v>14412</v>
      </c>
    </row>
    <row r="4712" spans="1:4">
      <c r="A4712" s="1169">
        <v>7258</v>
      </c>
      <c r="B4712" s="1170" t="s">
        <v>4421</v>
      </c>
      <c r="C4712" s="1169" t="s">
        <v>11596</v>
      </c>
      <c r="D4712" s="651" t="s">
        <v>15483</v>
      </c>
    </row>
    <row r="4713" spans="1:4">
      <c r="A4713" s="652">
        <v>7260</v>
      </c>
      <c r="B4713" s="653" t="s">
        <v>4422</v>
      </c>
      <c r="C4713" s="652" t="s">
        <v>11596</v>
      </c>
      <c r="D4713" s="654" t="s">
        <v>12478</v>
      </c>
    </row>
    <row r="4714" spans="1:4">
      <c r="A4714" s="1169">
        <v>7256</v>
      </c>
      <c r="B4714" s="1170" t="s">
        <v>4423</v>
      </c>
      <c r="C4714" s="1169" t="s">
        <v>11596</v>
      </c>
      <c r="D4714" s="651" t="s">
        <v>12505</v>
      </c>
    </row>
    <row r="4715" spans="1:4">
      <c r="A4715" s="652">
        <v>34400</v>
      </c>
      <c r="B4715" s="653" t="s">
        <v>4424</v>
      </c>
      <c r="C4715" s="652" t="s">
        <v>11596</v>
      </c>
      <c r="D4715" s="654" t="s">
        <v>17561</v>
      </c>
    </row>
    <row r="4716" spans="1:4">
      <c r="A4716" s="1169">
        <v>10617</v>
      </c>
      <c r="B4716" s="1170" t="s">
        <v>4425</v>
      </c>
      <c r="C4716" s="1169" t="s">
        <v>11596</v>
      </c>
      <c r="D4716" s="651" t="s">
        <v>17562</v>
      </c>
    </row>
    <row r="4717" spans="1:4">
      <c r="A4717" s="652">
        <v>7280</v>
      </c>
      <c r="B4717" s="653" t="s">
        <v>4426</v>
      </c>
      <c r="C4717" s="652" t="s">
        <v>11596</v>
      </c>
      <c r="D4717" s="654" t="s">
        <v>15047</v>
      </c>
    </row>
    <row r="4718" spans="1:4">
      <c r="A4718" s="1169">
        <v>7282</v>
      </c>
      <c r="B4718" s="1170" t="s">
        <v>6921</v>
      </c>
      <c r="C4718" s="1169" t="s">
        <v>11596</v>
      </c>
      <c r="D4718" s="651" t="s">
        <v>15048</v>
      </c>
    </row>
    <row r="4719" spans="1:4">
      <c r="A4719" s="652">
        <v>7276</v>
      </c>
      <c r="B4719" s="653" t="s">
        <v>4427</v>
      </c>
      <c r="C4719" s="652" t="s">
        <v>11596</v>
      </c>
      <c r="D4719" s="654" t="s">
        <v>15049</v>
      </c>
    </row>
    <row r="4720" spans="1:4">
      <c r="A4720" s="1169">
        <v>7277</v>
      </c>
      <c r="B4720" s="1170" t="s">
        <v>7013</v>
      </c>
      <c r="C4720" s="1169" t="s">
        <v>11596</v>
      </c>
      <c r="D4720" s="651" t="s">
        <v>15050</v>
      </c>
    </row>
    <row r="4721" spans="1:4">
      <c r="A4721" s="652">
        <v>7278</v>
      </c>
      <c r="B4721" s="653" t="s">
        <v>4428</v>
      </c>
      <c r="C4721" s="652" t="s">
        <v>11596</v>
      </c>
      <c r="D4721" s="654" t="s">
        <v>15051</v>
      </c>
    </row>
    <row r="4722" spans="1:4">
      <c r="A4722" s="1169">
        <v>7274</v>
      </c>
      <c r="B4722" s="1170" t="s">
        <v>4429</v>
      </c>
      <c r="C4722" s="1169" t="s">
        <v>11596</v>
      </c>
      <c r="D4722" s="651" t="s">
        <v>15052</v>
      </c>
    </row>
    <row r="4723" spans="1:4">
      <c r="A4723" s="652">
        <v>7275</v>
      </c>
      <c r="B4723" s="653" t="s">
        <v>4430</v>
      </c>
      <c r="C4723" s="652" t="s">
        <v>11596</v>
      </c>
      <c r="D4723" s="654" t="s">
        <v>15053</v>
      </c>
    </row>
    <row r="4724" spans="1:4">
      <c r="A4724" s="1169">
        <v>7284</v>
      </c>
      <c r="B4724" s="1170" t="s">
        <v>4431</v>
      </c>
      <c r="C4724" s="1169" t="s">
        <v>11596</v>
      </c>
      <c r="D4724" s="651" t="s">
        <v>15054</v>
      </c>
    </row>
    <row r="4725" spans="1:4">
      <c r="A4725" s="652">
        <v>11663</v>
      </c>
      <c r="B4725" s="653" t="s">
        <v>4432</v>
      </c>
      <c r="C4725" s="652" t="s">
        <v>11596</v>
      </c>
      <c r="D4725" s="654" t="s">
        <v>15055</v>
      </c>
    </row>
    <row r="4726" spans="1:4">
      <c r="A4726" s="1169">
        <v>11665</v>
      </c>
      <c r="B4726" s="1170" t="s">
        <v>4433</v>
      </c>
      <c r="C4726" s="1169" t="s">
        <v>11596</v>
      </c>
      <c r="D4726" s="651" t="s">
        <v>15056</v>
      </c>
    </row>
    <row r="4727" spans="1:4">
      <c r="A4727" s="652">
        <v>11666</v>
      </c>
      <c r="B4727" s="653" t="s">
        <v>4434</v>
      </c>
      <c r="C4727" s="652" t="s">
        <v>11596</v>
      </c>
      <c r="D4727" s="654" t="s">
        <v>15057</v>
      </c>
    </row>
    <row r="4728" spans="1:4">
      <c r="A4728" s="1169">
        <v>11667</v>
      </c>
      <c r="B4728" s="1170" t="s">
        <v>4435</v>
      </c>
      <c r="C4728" s="1169" t="s">
        <v>11596</v>
      </c>
      <c r="D4728" s="651" t="s">
        <v>15058</v>
      </c>
    </row>
    <row r="4729" spans="1:4">
      <c r="A4729" s="652">
        <v>11668</v>
      </c>
      <c r="B4729" s="653" t="s">
        <v>4436</v>
      </c>
      <c r="C4729" s="652" t="s">
        <v>11596</v>
      </c>
      <c r="D4729" s="654" t="s">
        <v>15059</v>
      </c>
    </row>
    <row r="4730" spans="1:4">
      <c r="A4730" s="1169">
        <v>38121</v>
      </c>
      <c r="B4730" s="1170" t="s">
        <v>4950</v>
      </c>
      <c r="C4730" s="1169" t="s">
        <v>11602</v>
      </c>
      <c r="D4730" s="651" t="s">
        <v>13211</v>
      </c>
    </row>
    <row r="4731" spans="1:4">
      <c r="A4731" s="652">
        <v>7343</v>
      </c>
      <c r="B4731" s="653" t="s">
        <v>4951</v>
      </c>
      <c r="C4731" s="652" t="s">
        <v>11602</v>
      </c>
      <c r="D4731" s="654" t="s">
        <v>13763</v>
      </c>
    </row>
    <row r="4732" spans="1:4">
      <c r="A4732" s="1169">
        <v>7287</v>
      </c>
      <c r="B4732" s="1170" t="s">
        <v>4952</v>
      </c>
      <c r="C4732" s="1169" t="s">
        <v>11730</v>
      </c>
      <c r="D4732" s="651" t="s">
        <v>17563</v>
      </c>
    </row>
    <row r="4733" spans="1:4">
      <c r="A4733" s="652">
        <v>7350</v>
      </c>
      <c r="B4733" s="653" t="s">
        <v>1758</v>
      </c>
      <c r="C4733" s="652" t="s">
        <v>11602</v>
      </c>
      <c r="D4733" s="654" t="s">
        <v>13013</v>
      </c>
    </row>
    <row r="4734" spans="1:4">
      <c r="A4734" s="1169">
        <v>7348</v>
      </c>
      <c r="B4734" s="1170" t="s">
        <v>1759</v>
      </c>
      <c r="C4734" s="1169" t="s">
        <v>11602</v>
      </c>
      <c r="D4734" s="651" t="s">
        <v>14704</v>
      </c>
    </row>
    <row r="4735" spans="1:4">
      <c r="A4735" s="652">
        <v>7347</v>
      </c>
      <c r="B4735" s="653" t="s">
        <v>1759</v>
      </c>
      <c r="C4735" s="652" t="s">
        <v>11730</v>
      </c>
      <c r="D4735" s="654" t="s">
        <v>15060</v>
      </c>
    </row>
    <row r="4736" spans="1:4">
      <c r="A4736" s="1169">
        <v>7355</v>
      </c>
      <c r="B4736" s="1170" t="s">
        <v>4437</v>
      </c>
      <c r="C4736" s="1169" t="s">
        <v>11730</v>
      </c>
      <c r="D4736" s="651" t="s">
        <v>15061</v>
      </c>
    </row>
    <row r="4737" spans="1:4">
      <c r="A4737" s="652">
        <v>7356</v>
      </c>
      <c r="B4737" s="653" t="s">
        <v>1760</v>
      </c>
      <c r="C4737" s="652" t="s">
        <v>11602</v>
      </c>
      <c r="D4737" s="654" t="s">
        <v>15062</v>
      </c>
    </row>
    <row r="4738" spans="1:4">
      <c r="A4738" s="1169">
        <v>7313</v>
      </c>
      <c r="B4738" s="1170" t="s">
        <v>1761</v>
      </c>
      <c r="C4738" s="1169" t="s">
        <v>11602</v>
      </c>
      <c r="D4738" s="651" t="s">
        <v>14948</v>
      </c>
    </row>
    <row r="4739" spans="1:4">
      <c r="A4739" s="652">
        <v>7319</v>
      </c>
      <c r="B4739" s="653" t="s">
        <v>4438</v>
      </c>
      <c r="C4739" s="652" t="s">
        <v>11602</v>
      </c>
      <c r="D4739" s="654" t="s">
        <v>14075</v>
      </c>
    </row>
    <row r="4740" spans="1:4">
      <c r="A4740" s="1169">
        <v>38119</v>
      </c>
      <c r="B4740" s="1170" t="s">
        <v>4439</v>
      </c>
      <c r="C4740" s="1169" t="s">
        <v>11602</v>
      </c>
      <c r="D4740" s="651" t="s">
        <v>15983</v>
      </c>
    </row>
    <row r="4741" spans="1:4">
      <c r="A4741" s="652">
        <v>7314</v>
      </c>
      <c r="B4741" s="653" t="s">
        <v>4440</v>
      </c>
      <c r="C4741" s="652" t="s">
        <v>11602</v>
      </c>
      <c r="D4741" s="654" t="s">
        <v>14747</v>
      </c>
    </row>
    <row r="4742" spans="1:4">
      <c r="A4742" s="1169">
        <v>38131</v>
      </c>
      <c r="B4742" s="1170" t="s">
        <v>4441</v>
      </c>
      <c r="C4742" s="1169" t="s">
        <v>11602</v>
      </c>
      <c r="D4742" s="651" t="s">
        <v>17564</v>
      </c>
    </row>
    <row r="4743" spans="1:4">
      <c r="A4743" s="652">
        <v>7304</v>
      </c>
      <c r="B4743" s="653" t="s">
        <v>6922</v>
      </c>
      <c r="C4743" s="652" t="s">
        <v>11602</v>
      </c>
      <c r="D4743" s="654" t="s">
        <v>17565</v>
      </c>
    </row>
    <row r="4744" spans="1:4">
      <c r="A4744" s="1169">
        <v>7293</v>
      </c>
      <c r="B4744" s="1170" t="s">
        <v>4953</v>
      </c>
      <c r="C4744" s="1169" t="s">
        <v>11602</v>
      </c>
      <c r="D4744" s="651" t="s">
        <v>14847</v>
      </c>
    </row>
    <row r="4745" spans="1:4">
      <c r="A4745" s="652">
        <v>7311</v>
      </c>
      <c r="B4745" s="653" t="s">
        <v>4954</v>
      </c>
      <c r="C4745" s="652" t="s">
        <v>11602</v>
      </c>
      <c r="D4745" s="654" t="s">
        <v>15626</v>
      </c>
    </row>
    <row r="4746" spans="1:4">
      <c r="A4746" s="1169">
        <v>7292</v>
      </c>
      <c r="B4746" s="1170" t="s">
        <v>4955</v>
      </c>
      <c r="C4746" s="1169" t="s">
        <v>11602</v>
      </c>
      <c r="D4746" s="651" t="s">
        <v>16941</v>
      </c>
    </row>
    <row r="4747" spans="1:4">
      <c r="A4747" s="652">
        <v>7288</v>
      </c>
      <c r="B4747" s="653" t="s">
        <v>4956</v>
      </c>
      <c r="C4747" s="652" t="s">
        <v>11602</v>
      </c>
      <c r="D4747" s="654" t="s">
        <v>16248</v>
      </c>
    </row>
    <row r="4748" spans="1:4">
      <c r="A4748" s="1169">
        <v>35693</v>
      </c>
      <c r="B4748" s="1170" t="s">
        <v>1762</v>
      </c>
      <c r="C4748" s="1169" t="s">
        <v>11602</v>
      </c>
      <c r="D4748" s="651" t="s">
        <v>14362</v>
      </c>
    </row>
    <row r="4749" spans="1:4">
      <c r="A4749" s="652">
        <v>35692</v>
      </c>
      <c r="B4749" s="653" t="s">
        <v>1763</v>
      </c>
      <c r="C4749" s="652" t="s">
        <v>11602</v>
      </c>
      <c r="D4749" s="654" t="s">
        <v>15066</v>
      </c>
    </row>
    <row r="4750" spans="1:4">
      <c r="A4750" s="1169">
        <v>7344</v>
      </c>
      <c r="B4750" s="1170" t="s">
        <v>4442</v>
      </c>
      <c r="C4750" s="1169" t="s">
        <v>11730</v>
      </c>
      <c r="D4750" s="651" t="s">
        <v>15067</v>
      </c>
    </row>
    <row r="4751" spans="1:4">
      <c r="A4751" s="652">
        <v>7345</v>
      </c>
      <c r="B4751" s="653" t="s">
        <v>1764</v>
      </c>
      <c r="C4751" s="652" t="s">
        <v>11602</v>
      </c>
      <c r="D4751" s="654" t="s">
        <v>14473</v>
      </c>
    </row>
    <row r="4752" spans="1:4">
      <c r="A4752" s="1169">
        <v>35691</v>
      </c>
      <c r="B4752" s="1170" t="s">
        <v>1765</v>
      </c>
      <c r="C4752" s="1169" t="s">
        <v>11602</v>
      </c>
      <c r="D4752" s="651" t="s">
        <v>13276</v>
      </c>
    </row>
    <row r="4753" spans="1:4">
      <c r="A4753" s="652">
        <v>7342</v>
      </c>
      <c r="B4753" s="653" t="s">
        <v>1766</v>
      </c>
      <c r="C4753" s="652" t="s">
        <v>11601</v>
      </c>
      <c r="D4753" s="654" t="s">
        <v>12637</v>
      </c>
    </row>
    <row r="4754" spans="1:4">
      <c r="A4754" s="1169">
        <v>7306</v>
      </c>
      <c r="B4754" s="1170" t="s">
        <v>4957</v>
      </c>
      <c r="C4754" s="1169" t="s">
        <v>11602</v>
      </c>
      <c r="D4754" s="651" t="s">
        <v>15930</v>
      </c>
    </row>
    <row r="4755" spans="1:4">
      <c r="A4755" s="652">
        <v>154</v>
      </c>
      <c r="B4755" s="653" t="s">
        <v>4443</v>
      </c>
      <c r="C4755" s="652" t="s">
        <v>11602</v>
      </c>
      <c r="D4755" s="654" t="s">
        <v>15069</v>
      </c>
    </row>
    <row r="4756" spans="1:4">
      <c r="A4756" s="1169">
        <v>7338</v>
      </c>
      <c r="B4756" s="1170" t="s">
        <v>1767</v>
      </c>
      <c r="C4756" s="1169" t="s">
        <v>11601</v>
      </c>
      <c r="D4756" s="651" t="s">
        <v>12567</v>
      </c>
    </row>
    <row r="4757" spans="1:4" ht="30">
      <c r="A4757" s="652">
        <v>39574</v>
      </c>
      <c r="B4757" s="653" t="s">
        <v>6696</v>
      </c>
      <c r="C4757" s="652" t="s">
        <v>11596</v>
      </c>
      <c r="D4757" s="654" t="s">
        <v>14297</v>
      </c>
    </row>
    <row r="4758" spans="1:4">
      <c r="A4758" s="1169">
        <v>11060</v>
      </c>
      <c r="B4758" s="1170" t="s">
        <v>1768</v>
      </c>
      <c r="C4758" s="1169" t="s">
        <v>11596</v>
      </c>
      <c r="D4758" s="651" t="s">
        <v>13690</v>
      </c>
    </row>
    <row r="4759" spans="1:4">
      <c r="A4759" s="652">
        <v>37401</v>
      </c>
      <c r="B4759" s="653" t="s">
        <v>1769</v>
      </c>
      <c r="C4759" s="652" t="s">
        <v>11596</v>
      </c>
      <c r="D4759" s="654" t="s">
        <v>17260</v>
      </c>
    </row>
    <row r="4760" spans="1:4">
      <c r="A4760" s="1169">
        <v>7525</v>
      </c>
      <c r="B4760" s="1170" t="s">
        <v>6227</v>
      </c>
      <c r="C4760" s="1169" t="s">
        <v>11596</v>
      </c>
      <c r="D4760" s="651" t="s">
        <v>13535</v>
      </c>
    </row>
    <row r="4761" spans="1:4">
      <c r="A4761" s="652">
        <v>7524</v>
      </c>
      <c r="B4761" s="653" t="s">
        <v>6228</v>
      </c>
      <c r="C4761" s="652" t="s">
        <v>11596</v>
      </c>
      <c r="D4761" s="654" t="s">
        <v>15070</v>
      </c>
    </row>
    <row r="4762" spans="1:4">
      <c r="A4762" s="1169">
        <v>38105</v>
      </c>
      <c r="B4762" s="1170" t="s">
        <v>6229</v>
      </c>
      <c r="C4762" s="1169" t="s">
        <v>11596</v>
      </c>
      <c r="D4762" s="651" t="s">
        <v>12600</v>
      </c>
    </row>
    <row r="4763" spans="1:4" ht="30">
      <c r="A4763" s="652">
        <v>38084</v>
      </c>
      <c r="B4763" s="653" t="s">
        <v>6230</v>
      </c>
      <c r="C4763" s="652" t="s">
        <v>11596</v>
      </c>
      <c r="D4763" s="654" t="s">
        <v>14701</v>
      </c>
    </row>
    <row r="4764" spans="1:4">
      <c r="A4764" s="1169">
        <v>38103</v>
      </c>
      <c r="B4764" s="1170" t="s">
        <v>6231</v>
      </c>
      <c r="C4764" s="1169" t="s">
        <v>11596</v>
      </c>
      <c r="D4764" s="651" t="s">
        <v>12741</v>
      </c>
    </row>
    <row r="4765" spans="1:4">
      <c r="A4765" s="652">
        <v>38082</v>
      </c>
      <c r="B4765" s="653" t="s">
        <v>6232</v>
      </c>
      <c r="C4765" s="652" t="s">
        <v>11596</v>
      </c>
      <c r="D4765" s="654" t="s">
        <v>13538</v>
      </c>
    </row>
    <row r="4766" spans="1:4">
      <c r="A4766" s="1169">
        <v>38104</v>
      </c>
      <c r="B4766" s="1170" t="s">
        <v>6233</v>
      </c>
      <c r="C4766" s="1169" t="s">
        <v>11596</v>
      </c>
      <c r="D4766" s="651" t="s">
        <v>15071</v>
      </c>
    </row>
    <row r="4767" spans="1:4">
      <c r="A4767" s="652">
        <v>38083</v>
      </c>
      <c r="B4767" s="653" t="s">
        <v>6234</v>
      </c>
      <c r="C4767" s="652" t="s">
        <v>11596</v>
      </c>
      <c r="D4767" s="654" t="s">
        <v>13108</v>
      </c>
    </row>
    <row r="4768" spans="1:4">
      <c r="A4768" s="1169">
        <v>38101</v>
      </c>
      <c r="B4768" s="1170" t="s">
        <v>6235</v>
      </c>
      <c r="C4768" s="1169" t="s">
        <v>11596</v>
      </c>
      <c r="D4768" s="651" t="s">
        <v>12499</v>
      </c>
    </row>
    <row r="4769" spans="1:4">
      <c r="A4769" s="652">
        <v>7528</v>
      </c>
      <c r="B4769" s="653" t="s">
        <v>6236</v>
      </c>
      <c r="C4769" s="652" t="s">
        <v>11596</v>
      </c>
      <c r="D4769" s="654" t="s">
        <v>13478</v>
      </c>
    </row>
    <row r="4770" spans="1:4">
      <c r="A4770" s="1169">
        <v>12147</v>
      </c>
      <c r="B4770" s="1170" t="s">
        <v>6237</v>
      </c>
      <c r="C4770" s="1169" t="s">
        <v>11596</v>
      </c>
      <c r="D4770" s="651" t="s">
        <v>15072</v>
      </c>
    </row>
    <row r="4771" spans="1:4">
      <c r="A4771" s="652">
        <v>38075</v>
      </c>
      <c r="B4771" s="653" t="s">
        <v>5731</v>
      </c>
      <c r="C4771" s="652" t="s">
        <v>11596</v>
      </c>
      <c r="D4771" s="654" t="s">
        <v>14818</v>
      </c>
    </row>
    <row r="4772" spans="1:4">
      <c r="A4772" s="1169">
        <v>38102</v>
      </c>
      <c r="B4772" s="1170" t="s">
        <v>6238</v>
      </c>
      <c r="C4772" s="1169" t="s">
        <v>11596</v>
      </c>
      <c r="D4772" s="651" t="s">
        <v>15073</v>
      </c>
    </row>
    <row r="4773" spans="1:4">
      <c r="A4773" s="652">
        <v>38076</v>
      </c>
      <c r="B4773" s="653" t="s">
        <v>15074</v>
      </c>
      <c r="C4773" s="652" t="s">
        <v>11596</v>
      </c>
      <c r="D4773" s="654" t="s">
        <v>14212</v>
      </c>
    </row>
    <row r="4774" spans="1:4">
      <c r="A4774" s="1169">
        <v>7592</v>
      </c>
      <c r="B4774" s="1170" t="s">
        <v>1770</v>
      </c>
      <c r="C4774" s="1169" t="s">
        <v>11595</v>
      </c>
      <c r="D4774" s="651" t="s">
        <v>12472</v>
      </c>
    </row>
    <row r="4775" spans="1:4">
      <c r="A4775" s="652">
        <v>40820</v>
      </c>
      <c r="B4775" s="653" t="s">
        <v>4444</v>
      </c>
      <c r="C4775" s="652" t="s">
        <v>11605</v>
      </c>
      <c r="D4775" s="654" t="s">
        <v>12642</v>
      </c>
    </row>
    <row r="4776" spans="1:4">
      <c r="A4776" s="1169">
        <v>11762</v>
      </c>
      <c r="B4776" s="1170" t="s">
        <v>4445</v>
      </c>
      <c r="C4776" s="1169" t="s">
        <v>11596</v>
      </c>
      <c r="D4776" s="651" t="s">
        <v>15075</v>
      </c>
    </row>
    <row r="4777" spans="1:4">
      <c r="A4777" s="652">
        <v>13418</v>
      </c>
      <c r="B4777" s="653" t="s">
        <v>4446</v>
      </c>
      <c r="C4777" s="652" t="s">
        <v>11596</v>
      </c>
      <c r="D4777" s="654" t="s">
        <v>15076</v>
      </c>
    </row>
    <row r="4778" spans="1:4">
      <c r="A4778" s="1169">
        <v>13984</v>
      </c>
      <c r="B4778" s="1170" t="s">
        <v>4447</v>
      </c>
      <c r="C4778" s="1169" t="s">
        <v>11596</v>
      </c>
      <c r="D4778" s="651" t="s">
        <v>15077</v>
      </c>
    </row>
    <row r="4779" spans="1:4">
      <c r="A4779" s="652">
        <v>11772</v>
      </c>
      <c r="B4779" s="653" t="s">
        <v>4448</v>
      </c>
      <c r="C4779" s="652" t="s">
        <v>11596</v>
      </c>
      <c r="D4779" s="654" t="s">
        <v>15078</v>
      </c>
    </row>
    <row r="4780" spans="1:4">
      <c r="A4780" s="1169">
        <v>36795</v>
      </c>
      <c r="B4780" s="1170" t="s">
        <v>4449</v>
      </c>
      <c r="C4780" s="1169" t="s">
        <v>11596</v>
      </c>
      <c r="D4780" s="651" t="s">
        <v>15079</v>
      </c>
    </row>
    <row r="4781" spans="1:4">
      <c r="A4781" s="652">
        <v>36796</v>
      </c>
      <c r="B4781" s="653" t="s">
        <v>1771</v>
      </c>
      <c r="C4781" s="652" t="s">
        <v>11596</v>
      </c>
      <c r="D4781" s="654" t="s">
        <v>15080</v>
      </c>
    </row>
    <row r="4782" spans="1:4">
      <c r="A4782" s="1169">
        <v>36791</v>
      </c>
      <c r="B4782" s="1170" t="s">
        <v>1772</v>
      </c>
      <c r="C4782" s="1169" t="s">
        <v>11596</v>
      </c>
      <c r="D4782" s="651" t="s">
        <v>15081</v>
      </c>
    </row>
    <row r="4783" spans="1:4">
      <c r="A4783" s="652">
        <v>13415</v>
      </c>
      <c r="B4783" s="653" t="s">
        <v>4450</v>
      </c>
      <c r="C4783" s="652" t="s">
        <v>11596</v>
      </c>
      <c r="D4783" s="654" t="s">
        <v>15082</v>
      </c>
    </row>
    <row r="4784" spans="1:4">
      <c r="A4784" s="1169">
        <v>36792</v>
      </c>
      <c r="B4784" s="1170" t="s">
        <v>1773</v>
      </c>
      <c r="C4784" s="1169" t="s">
        <v>11596</v>
      </c>
      <c r="D4784" s="651" t="s">
        <v>15083</v>
      </c>
    </row>
    <row r="4785" spans="1:4">
      <c r="A4785" s="652">
        <v>11773</v>
      </c>
      <c r="B4785" s="653" t="s">
        <v>4451</v>
      </c>
      <c r="C4785" s="652" t="s">
        <v>11596</v>
      </c>
      <c r="D4785" s="654" t="s">
        <v>15084</v>
      </c>
    </row>
    <row r="4786" spans="1:4">
      <c r="A4786" s="1169">
        <v>11775</v>
      </c>
      <c r="B4786" s="1170" t="s">
        <v>4452</v>
      </c>
      <c r="C4786" s="1169" t="s">
        <v>11596</v>
      </c>
      <c r="D4786" s="651" t="s">
        <v>14786</v>
      </c>
    </row>
    <row r="4787" spans="1:4">
      <c r="A4787" s="652">
        <v>13983</v>
      </c>
      <c r="B4787" s="653" t="s">
        <v>4453</v>
      </c>
      <c r="C4787" s="652" t="s">
        <v>11596</v>
      </c>
      <c r="D4787" s="654" t="s">
        <v>15085</v>
      </c>
    </row>
    <row r="4788" spans="1:4">
      <c r="A4788" s="1169">
        <v>13416</v>
      </c>
      <c r="B4788" s="1170" t="s">
        <v>4454</v>
      </c>
      <c r="C4788" s="1169" t="s">
        <v>11596</v>
      </c>
      <c r="D4788" s="651" t="s">
        <v>15086</v>
      </c>
    </row>
    <row r="4789" spans="1:4">
      <c r="A4789" s="652">
        <v>13417</v>
      </c>
      <c r="B4789" s="653" t="s">
        <v>4455</v>
      </c>
      <c r="C4789" s="652" t="s">
        <v>11596</v>
      </c>
      <c r="D4789" s="654" t="s">
        <v>15087</v>
      </c>
    </row>
    <row r="4790" spans="1:4">
      <c r="A4790" s="1169">
        <v>7604</v>
      </c>
      <c r="B4790" s="1170" t="s">
        <v>4456</v>
      </c>
      <c r="C4790" s="1169" t="s">
        <v>11596</v>
      </c>
      <c r="D4790" s="651" t="s">
        <v>15088</v>
      </c>
    </row>
    <row r="4791" spans="1:4">
      <c r="A4791" s="652">
        <v>11777</v>
      </c>
      <c r="B4791" s="653" t="s">
        <v>1774</v>
      </c>
      <c r="C4791" s="652" t="s">
        <v>11596</v>
      </c>
      <c r="D4791" s="654" t="s">
        <v>17566</v>
      </c>
    </row>
    <row r="4792" spans="1:4">
      <c r="A4792" s="1169">
        <v>7602</v>
      </c>
      <c r="B4792" s="1170" t="s">
        <v>4457</v>
      </c>
      <c r="C4792" s="1169" t="s">
        <v>11596</v>
      </c>
      <c r="D4792" s="651" t="s">
        <v>15089</v>
      </c>
    </row>
    <row r="4793" spans="1:4">
      <c r="A4793" s="652">
        <v>7603</v>
      </c>
      <c r="B4793" s="653" t="s">
        <v>4458</v>
      </c>
      <c r="C4793" s="652" t="s">
        <v>11596</v>
      </c>
      <c r="D4793" s="654" t="s">
        <v>15090</v>
      </c>
    </row>
    <row r="4794" spans="1:4">
      <c r="A4794" s="1169">
        <v>11763</v>
      </c>
      <c r="B4794" s="1170" t="s">
        <v>6923</v>
      </c>
      <c r="C4794" s="1169" t="s">
        <v>11596</v>
      </c>
      <c r="D4794" s="651" t="s">
        <v>17567</v>
      </c>
    </row>
    <row r="4795" spans="1:4">
      <c r="A4795" s="652">
        <v>11764</v>
      </c>
      <c r="B4795" s="653" t="s">
        <v>5513</v>
      </c>
      <c r="C4795" s="652" t="s">
        <v>11596</v>
      </c>
      <c r="D4795" s="654" t="s">
        <v>17568</v>
      </c>
    </row>
    <row r="4796" spans="1:4">
      <c r="A4796" s="1169">
        <v>11826</v>
      </c>
      <c r="B4796" s="1170" t="s">
        <v>6924</v>
      </c>
      <c r="C4796" s="1169" t="s">
        <v>11596</v>
      </c>
      <c r="D4796" s="651" t="s">
        <v>17144</v>
      </c>
    </row>
    <row r="4797" spans="1:4">
      <c r="A4797" s="652">
        <v>11829</v>
      </c>
      <c r="B4797" s="653" t="s">
        <v>6925</v>
      </c>
      <c r="C4797" s="652" t="s">
        <v>11596</v>
      </c>
      <c r="D4797" s="654" t="s">
        <v>14948</v>
      </c>
    </row>
    <row r="4798" spans="1:4">
      <c r="A4798" s="1169">
        <v>11825</v>
      </c>
      <c r="B4798" s="1170" t="s">
        <v>6926</v>
      </c>
      <c r="C4798" s="1169" t="s">
        <v>11596</v>
      </c>
      <c r="D4798" s="651" t="s">
        <v>16972</v>
      </c>
    </row>
    <row r="4799" spans="1:4">
      <c r="A4799" s="652">
        <v>11767</v>
      </c>
      <c r="B4799" s="653" t="s">
        <v>6927</v>
      </c>
      <c r="C4799" s="652" t="s">
        <v>11596</v>
      </c>
      <c r="D4799" s="654" t="s">
        <v>17569</v>
      </c>
    </row>
    <row r="4800" spans="1:4">
      <c r="A4800" s="1169">
        <v>7606</v>
      </c>
      <c r="B4800" s="1170" t="s">
        <v>6928</v>
      </c>
      <c r="C4800" s="1169" t="s">
        <v>11596</v>
      </c>
      <c r="D4800" s="651" t="s">
        <v>15887</v>
      </c>
    </row>
    <row r="4801" spans="1:4">
      <c r="A4801" s="652">
        <v>11830</v>
      </c>
      <c r="B4801" s="653" t="s">
        <v>6929</v>
      </c>
      <c r="C4801" s="652" t="s">
        <v>11596</v>
      </c>
      <c r="D4801" s="654" t="s">
        <v>12713</v>
      </c>
    </row>
    <row r="4802" spans="1:4">
      <c r="A4802" s="1169">
        <v>11766</v>
      </c>
      <c r="B4802" s="1170" t="s">
        <v>6930</v>
      </c>
      <c r="C4802" s="1169" t="s">
        <v>11596</v>
      </c>
      <c r="D4802" s="651" t="s">
        <v>14281</v>
      </c>
    </row>
    <row r="4803" spans="1:4">
      <c r="A4803" s="652">
        <v>11765</v>
      </c>
      <c r="B4803" s="653" t="s">
        <v>6931</v>
      </c>
      <c r="C4803" s="652" t="s">
        <v>11596</v>
      </c>
      <c r="D4803" s="654" t="s">
        <v>17400</v>
      </c>
    </row>
    <row r="4804" spans="1:4">
      <c r="A4804" s="1169">
        <v>11824</v>
      </c>
      <c r="B4804" s="1170" t="s">
        <v>6932</v>
      </c>
      <c r="C4804" s="1169" t="s">
        <v>11596</v>
      </c>
      <c r="D4804" s="651" t="s">
        <v>13222</v>
      </c>
    </row>
    <row r="4805" spans="1:4" ht="30">
      <c r="A4805" s="652">
        <v>40329</v>
      </c>
      <c r="B4805" s="653" t="s">
        <v>5514</v>
      </c>
      <c r="C4805" s="652" t="s">
        <v>11596</v>
      </c>
      <c r="D4805" s="654" t="s">
        <v>15886</v>
      </c>
    </row>
    <row r="4806" spans="1:4">
      <c r="A4806" s="1169">
        <v>11823</v>
      </c>
      <c r="B4806" s="1170" t="s">
        <v>5515</v>
      </c>
      <c r="C4806" s="1169" t="s">
        <v>11596</v>
      </c>
      <c r="D4806" s="651" t="s">
        <v>17570</v>
      </c>
    </row>
    <row r="4807" spans="1:4">
      <c r="A4807" s="652">
        <v>11832</v>
      </c>
      <c r="B4807" s="653" t="s">
        <v>1775</v>
      </c>
      <c r="C4807" s="652" t="s">
        <v>11596</v>
      </c>
      <c r="D4807" s="654" t="s">
        <v>15095</v>
      </c>
    </row>
    <row r="4808" spans="1:4">
      <c r="A4808" s="1169">
        <v>11822</v>
      </c>
      <c r="B4808" s="1170" t="s">
        <v>1776</v>
      </c>
      <c r="C4808" s="1169" t="s">
        <v>11596</v>
      </c>
      <c r="D4808" s="651" t="s">
        <v>13159</v>
      </c>
    </row>
    <row r="4809" spans="1:4">
      <c r="A4809" s="652">
        <v>11831</v>
      </c>
      <c r="B4809" s="653" t="s">
        <v>4459</v>
      </c>
      <c r="C4809" s="652" t="s">
        <v>11596</v>
      </c>
      <c r="D4809" s="654" t="s">
        <v>15096</v>
      </c>
    </row>
    <row r="4810" spans="1:4" ht="30">
      <c r="A4810" s="1169">
        <v>7613</v>
      </c>
      <c r="B4810" s="1170" t="s">
        <v>4460</v>
      </c>
      <c r="C4810" s="1169" t="s">
        <v>11596</v>
      </c>
      <c r="D4810" s="651" t="s">
        <v>17571</v>
      </c>
    </row>
    <row r="4811" spans="1:4" ht="30">
      <c r="A4811" s="652">
        <v>7619</v>
      </c>
      <c r="B4811" s="653" t="s">
        <v>4461</v>
      </c>
      <c r="C4811" s="652" t="s">
        <v>11596</v>
      </c>
      <c r="D4811" s="654" t="s">
        <v>17572</v>
      </c>
    </row>
    <row r="4812" spans="1:4" ht="30">
      <c r="A4812" s="1169">
        <v>12076</v>
      </c>
      <c r="B4812" s="1170" t="s">
        <v>5060</v>
      </c>
      <c r="C4812" s="1169" t="s">
        <v>11596</v>
      </c>
      <c r="D4812" s="651" t="s">
        <v>15097</v>
      </c>
    </row>
    <row r="4813" spans="1:4" ht="30">
      <c r="A4813" s="652">
        <v>7614</v>
      </c>
      <c r="B4813" s="653" t="s">
        <v>4462</v>
      </c>
      <c r="C4813" s="652" t="s">
        <v>11596</v>
      </c>
      <c r="D4813" s="654" t="s">
        <v>17573</v>
      </c>
    </row>
    <row r="4814" spans="1:4" ht="30">
      <c r="A4814" s="1169">
        <v>7618</v>
      </c>
      <c r="B4814" s="1170" t="s">
        <v>4463</v>
      </c>
      <c r="C4814" s="1169" t="s">
        <v>11596</v>
      </c>
      <c r="D4814" s="651" t="s">
        <v>17574</v>
      </c>
    </row>
    <row r="4815" spans="1:4" ht="30">
      <c r="A4815" s="652">
        <v>7620</v>
      </c>
      <c r="B4815" s="653" t="s">
        <v>4464</v>
      </c>
      <c r="C4815" s="652" t="s">
        <v>11596</v>
      </c>
      <c r="D4815" s="654" t="s">
        <v>17575</v>
      </c>
    </row>
    <row r="4816" spans="1:4" ht="30">
      <c r="A4816" s="1169">
        <v>7610</v>
      </c>
      <c r="B4816" s="1170" t="s">
        <v>4465</v>
      </c>
      <c r="C4816" s="1169" t="s">
        <v>11596</v>
      </c>
      <c r="D4816" s="651" t="s">
        <v>17576</v>
      </c>
    </row>
    <row r="4817" spans="1:4" ht="30">
      <c r="A4817" s="652">
        <v>7615</v>
      </c>
      <c r="B4817" s="653" t="s">
        <v>4466</v>
      </c>
      <c r="C4817" s="652" t="s">
        <v>11596</v>
      </c>
      <c r="D4817" s="654" t="s">
        <v>17577</v>
      </c>
    </row>
    <row r="4818" spans="1:4" ht="30">
      <c r="A4818" s="1169">
        <v>7617</v>
      </c>
      <c r="B4818" s="1170" t="s">
        <v>4467</v>
      </c>
      <c r="C4818" s="1169" t="s">
        <v>11596</v>
      </c>
      <c r="D4818" s="651" t="s">
        <v>15098</v>
      </c>
    </row>
    <row r="4819" spans="1:4" ht="30">
      <c r="A4819" s="652">
        <v>7616</v>
      </c>
      <c r="B4819" s="653" t="s">
        <v>4468</v>
      </c>
      <c r="C4819" s="652" t="s">
        <v>11596</v>
      </c>
      <c r="D4819" s="654" t="s">
        <v>17578</v>
      </c>
    </row>
    <row r="4820" spans="1:4" ht="30">
      <c r="A4820" s="1169">
        <v>7611</v>
      </c>
      <c r="B4820" s="1170" t="s">
        <v>4469</v>
      </c>
      <c r="C4820" s="1169" t="s">
        <v>11596</v>
      </c>
      <c r="D4820" s="651" t="s">
        <v>17579</v>
      </c>
    </row>
    <row r="4821" spans="1:4" ht="30">
      <c r="A4821" s="652">
        <v>7612</v>
      </c>
      <c r="B4821" s="653" t="s">
        <v>4470</v>
      </c>
      <c r="C4821" s="652" t="s">
        <v>11596</v>
      </c>
      <c r="D4821" s="654" t="s">
        <v>17580</v>
      </c>
    </row>
    <row r="4822" spans="1:4">
      <c r="A4822" s="1169">
        <v>37371</v>
      </c>
      <c r="B4822" s="1170" t="s">
        <v>5061</v>
      </c>
      <c r="C4822" s="1169" t="s">
        <v>11595</v>
      </c>
      <c r="D4822" s="651" t="s">
        <v>13271</v>
      </c>
    </row>
    <row r="4823" spans="1:4">
      <c r="A4823" s="652">
        <v>40861</v>
      </c>
      <c r="B4823" s="653" t="s">
        <v>5062</v>
      </c>
      <c r="C4823" s="652" t="s">
        <v>11605</v>
      </c>
      <c r="D4823" s="654" t="s">
        <v>17581</v>
      </c>
    </row>
    <row r="4824" spans="1:4">
      <c r="A4824" s="1169">
        <v>36510</v>
      </c>
      <c r="B4824" s="1170" t="s">
        <v>4471</v>
      </c>
      <c r="C4824" s="1169" t="s">
        <v>11596</v>
      </c>
      <c r="D4824" s="651" t="s">
        <v>15099</v>
      </c>
    </row>
    <row r="4825" spans="1:4" ht="30">
      <c r="A4825" s="652">
        <v>25020</v>
      </c>
      <c r="B4825" s="653" t="s">
        <v>4472</v>
      </c>
      <c r="C4825" s="652" t="s">
        <v>11596</v>
      </c>
      <c r="D4825" s="654" t="s">
        <v>15100</v>
      </c>
    </row>
    <row r="4826" spans="1:4">
      <c r="A4826" s="1169">
        <v>7622</v>
      </c>
      <c r="B4826" s="1170" t="s">
        <v>4473</v>
      </c>
      <c r="C4826" s="1169" t="s">
        <v>11596</v>
      </c>
      <c r="D4826" s="651" t="s">
        <v>15101</v>
      </c>
    </row>
    <row r="4827" spans="1:4" ht="30">
      <c r="A4827" s="652">
        <v>7624</v>
      </c>
      <c r="B4827" s="653" t="s">
        <v>7014</v>
      </c>
      <c r="C4827" s="652" t="s">
        <v>11596</v>
      </c>
      <c r="D4827" s="654" t="s">
        <v>15102</v>
      </c>
    </row>
    <row r="4828" spans="1:4">
      <c r="A4828" s="1169">
        <v>7625</v>
      </c>
      <c r="B4828" s="1170" t="s">
        <v>5063</v>
      </c>
      <c r="C4828" s="1169" t="s">
        <v>11596</v>
      </c>
      <c r="D4828" s="651" t="s">
        <v>15103</v>
      </c>
    </row>
    <row r="4829" spans="1:4">
      <c r="A4829" s="652">
        <v>7623</v>
      </c>
      <c r="B4829" s="653" t="s">
        <v>4474</v>
      </c>
      <c r="C4829" s="652" t="s">
        <v>11596</v>
      </c>
      <c r="D4829" s="654" t="s">
        <v>15100</v>
      </c>
    </row>
    <row r="4830" spans="1:4" ht="30">
      <c r="A4830" s="1169">
        <v>36508</v>
      </c>
      <c r="B4830" s="1170" t="s">
        <v>4475</v>
      </c>
      <c r="C4830" s="1169" t="s">
        <v>11596</v>
      </c>
      <c r="D4830" s="651" t="s">
        <v>15104</v>
      </c>
    </row>
    <row r="4831" spans="1:4">
      <c r="A4831" s="652">
        <v>36509</v>
      </c>
      <c r="B4831" s="653" t="s">
        <v>4476</v>
      </c>
      <c r="C4831" s="652" t="s">
        <v>11596</v>
      </c>
      <c r="D4831" s="654" t="s">
        <v>15105</v>
      </c>
    </row>
    <row r="4832" spans="1:4">
      <c r="A4832" s="1169">
        <v>13238</v>
      </c>
      <c r="B4832" s="1170" t="s">
        <v>4477</v>
      </c>
      <c r="C4832" s="1169" t="s">
        <v>11596</v>
      </c>
      <c r="D4832" s="651" t="s">
        <v>15106</v>
      </c>
    </row>
    <row r="4833" spans="1:4">
      <c r="A4833" s="652">
        <v>36511</v>
      </c>
      <c r="B4833" s="653" t="s">
        <v>4478</v>
      </c>
      <c r="C4833" s="652" t="s">
        <v>11596</v>
      </c>
      <c r="D4833" s="654" t="s">
        <v>15107</v>
      </c>
    </row>
    <row r="4834" spans="1:4">
      <c r="A4834" s="1169">
        <v>36515</v>
      </c>
      <c r="B4834" s="1170" t="s">
        <v>4479</v>
      </c>
      <c r="C4834" s="1169" t="s">
        <v>11596</v>
      </c>
      <c r="D4834" s="651" t="s">
        <v>15108</v>
      </c>
    </row>
    <row r="4835" spans="1:4">
      <c r="A4835" s="652">
        <v>10598</v>
      </c>
      <c r="B4835" s="653" t="s">
        <v>4480</v>
      </c>
      <c r="C4835" s="652" t="s">
        <v>11596</v>
      </c>
      <c r="D4835" s="654" t="s">
        <v>15109</v>
      </c>
    </row>
    <row r="4836" spans="1:4">
      <c r="A4836" s="1169">
        <v>7640</v>
      </c>
      <c r="B4836" s="1170" t="s">
        <v>4481</v>
      </c>
      <c r="C4836" s="1169" t="s">
        <v>11596</v>
      </c>
      <c r="D4836" s="651" t="s">
        <v>15110</v>
      </c>
    </row>
    <row r="4837" spans="1:4">
      <c r="A4837" s="652">
        <v>36513</v>
      </c>
      <c r="B4837" s="653" t="s">
        <v>4482</v>
      </c>
      <c r="C4837" s="652" t="s">
        <v>11596</v>
      </c>
      <c r="D4837" s="654" t="s">
        <v>15111</v>
      </c>
    </row>
    <row r="4838" spans="1:4">
      <c r="A4838" s="1169">
        <v>36514</v>
      </c>
      <c r="B4838" s="1170" t="s">
        <v>4483</v>
      </c>
      <c r="C4838" s="1169" t="s">
        <v>11596</v>
      </c>
      <c r="D4838" s="651" t="s">
        <v>15112</v>
      </c>
    </row>
    <row r="4839" spans="1:4">
      <c r="A4839" s="652">
        <v>36149</v>
      </c>
      <c r="B4839" s="653" t="s">
        <v>4484</v>
      </c>
      <c r="C4839" s="652" t="s">
        <v>11596</v>
      </c>
      <c r="D4839" s="654" t="s">
        <v>15113</v>
      </c>
    </row>
    <row r="4840" spans="1:4">
      <c r="A4840" s="1169">
        <v>11581</v>
      </c>
      <c r="B4840" s="1170" t="s">
        <v>5516</v>
      </c>
      <c r="C4840" s="1169" t="s">
        <v>11600</v>
      </c>
      <c r="D4840" s="651" t="s">
        <v>17582</v>
      </c>
    </row>
    <row r="4841" spans="1:4">
      <c r="A4841" s="652">
        <v>11580</v>
      </c>
      <c r="B4841" s="653" t="s">
        <v>5732</v>
      </c>
      <c r="C4841" s="652" t="s">
        <v>11600</v>
      </c>
      <c r="D4841" s="654" t="s">
        <v>15806</v>
      </c>
    </row>
    <row r="4842" spans="1:4">
      <c r="A4842" s="1169">
        <v>38177</v>
      </c>
      <c r="B4842" s="1170" t="s">
        <v>5517</v>
      </c>
      <c r="C4842" s="1169" t="s">
        <v>11596</v>
      </c>
      <c r="D4842" s="651" t="s">
        <v>13381</v>
      </c>
    </row>
    <row r="4843" spans="1:4">
      <c r="A4843" s="652">
        <v>10743</v>
      </c>
      <c r="B4843" s="653" t="s">
        <v>1777</v>
      </c>
      <c r="C4843" s="652" t="s">
        <v>11596</v>
      </c>
      <c r="D4843" s="654" t="s">
        <v>17583</v>
      </c>
    </row>
    <row r="4844" spans="1:4" ht="30">
      <c r="A4844" s="1169">
        <v>39848</v>
      </c>
      <c r="B4844" s="1170" t="s">
        <v>4485</v>
      </c>
      <c r="C4844" s="1169" t="s">
        <v>11600</v>
      </c>
      <c r="D4844" s="651" t="s">
        <v>14219</v>
      </c>
    </row>
    <row r="4845" spans="1:4">
      <c r="A4845" s="652">
        <v>21016</v>
      </c>
      <c r="B4845" s="653" t="s">
        <v>11812</v>
      </c>
      <c r="C4845" s="652" t="s">
        <v>11600</v>
      </c>
      <c r="D4845" s="654" t="s">
        <v>17584</v>
      </c>
    </row>
    <row r="4846" spans="1:4">
      <c r="A4846" s="1169">
        <v>21008</v>
      </c>
      <c r="B4846" s="1170" t="s">
        <v>4486</v>
      </c>
      <c r="C4846" s="1169" t="s">
        <v>11600</v>
      </c>
      <c r="D4846" s="651" t="s">
        <v>14168</v>
      </c>
    </row>
    <row r="4847" spans="1:4">
      <c r="A4847" s="652">
        <v>21009</v>
      </c>
      <c r="B4847" s="653" t="s">
        <v>4487</v>
      </c>
      <c r="C4847" s="652" t="s">
        <v>11600</v>
      </c>
      <c r="D4847" s="654" t="s">
        <v>14066</v>
      </c>
    </row>
    <row r="4848" spans="1:4">
      <c r="A4848" s="1169">
        <v>21010</v>
      </c>
      <c r="B4848" s="1170" t="s">
        <v>4488</v>
      </c>
      <c r="C4848" s="1169" t="s">
        <v>11600</v>
      </c>
      <c r="D4848" s="651" t="s">
        <v>12767</v>
      </c>
    </row>
    <row r="4849" spans="1:4">
      <c r="A4849" s="652">
        <v>21011</v>
      </c>
      <c r="B4849" s="653" t="s">
        <v>11813</v>
      </c>
      <c r="C4849" s="652" t="s">
        <v>11600</v>
      </c>
      <c r="D4849" s="654" t="s">
        <v>17585</v>
      </c>
    </row>
    <row r="4850" spans="1:4">
      <c r="A4850" s="1169">
        <v>21012</v>
      </c>
      <c r="B4850" s="1170" t="s">
        <v>11814</v>
      </c>
      <c r="C4850" s="1169" t="s">
        <v>11600</v>
      </c>
      <c r="D4850" s="651" t="s">
        <v>15424</v>
      </c>
    </row>
    <row r="4851" spans="1:4">
      <c r="A4851" s="652">
        <v>21013</v>
      </c>
      <c r="B4851" s="653" t="s">
        <v>4489</v>
      </c>
      <c r="C4851" s="652" t="s">
        <v>11600</v>
      </c>
      <c r="D4851" s="654" t="s">
        <v>17586</v>
      </c>
    </row>
    <row r="4852" spans="1:4">
      <c r="A4852" s="1169">
        <v>21014</v>
      </c>
      <c r="B4852" s="1170" t="s">
        <v>4490</v>
      </c>
      <c r="C4852" s="1169" t="s">
        <v>11600</v>
      </c>
      <c r="D4852" s="651" t="s">
        <v>15937</v>
      </c>
    </row>
    <row r="4853" spans="1:4">
      <c r="A4853" s="652">
        <v>21015</v>
      </c>
      <c r="B4853" s="653" t="s">
        <v>6697</v>
      </c>
      <c r="C4853" s="652" t="s">
        <v>11600</v>
      </c>
      <c r="D4853" s="654" t="s">
        <v>14332</v>
      </c>
    </row>
    <row r="4854" spans="1:4">
      <c r="A4854" s="1169">
        <v>7697</v>
      </c>
      <c r="B4854" s="1170" t="s">
        <v>6698</v>
      </c>
      <c r="C4854" s="1169" t="s">
        <v>11600</v>
      </c>
      <c r="D4854" s="651" t="s">
        <v>16801</v>
      </c>
    </row>
    <row r="4855" spans="1:4">
      <c r="A4855" s="652">
        <v>7698</v>
      </c>
      <c r="B4855" s="653" t="s">
        <v>11815</v>
      </c>
      <c r="C4855" s="652" t="s">
        <v>11600</v>
      </c>
      <c r="D4855" s="654" t="s">
        <v>13869</v>
      </c>
    </row>
    <row r="4856" spans="1:4">
      <c r="A4856" s="1169">
        <v>7691</v>
      </c>
      <c r="B4856" s="1170" t="s">
        <v>6699</v>
      </c>
      <c r="C4856" s="1169" t="s">
        <v>11600</v>
      </c>
      <c r="D4856" s="651" t="s">
        <v>17587</v>
      </c>
    </row>
    <row r="4857" spans="1:4">
      <c r="A4857" s="652">
        <v>40626</v>
      </c>
      <c r="B4857" s="653" t="s">
        <v>6700</v>
      </c>
      <c r="C4857" s="652" t="s">
        <v>11600</v>
      </c>
      <c r="D4857" s="654" t="s">
        <v>16270</v>
      </c>
    </row>
    <row r="4858" spans="1:4">
      <c r="A4858" s="1169">
        <v>7701</v>
      </c>
      <c r="B4858" s="1170" t="s">
        <v>6701</v>
      </c>
      <c r="C4858" s="1169" t="s">
        <v>11600</v>
      </c>
      <c r="D4858" s="651" t="s">
        <v>17588</v>
      </c>
    </row>
    <row r="4859" spans="1:4">
      <c r="A4859" s="652">
        <v>7696</v>
      </c>
      <c r="B4859" s="653" t="s">
        <v>6702</v>
      </c>
      <c r="C4859" s="652" t="s">
        <v>11600</v>
      </c>
      <c r="D4859" s="654" t="s">
        <v>17589</v>
      </c>
    </row>
    <row r="4860" spans="1:4">
      <c r="A4860" s="1169">
        <v>7700</v>
      </c>
      <c r="B4860" s="1170" t="s">
        <v>6703</v>
      </c>
      <c r="C4860" s="1169" t="s">
        <v>11600</v>
      </c>
      <c r="D4860" s="651" t="s">
        <v>14808</v>
      </c>
    </row>
    <row r="4861" spans="1:4">
      <c r="A4861" s="652">
        <v>7694</v>
      </c>
      <c r="B4861" s="653" t="s">
        <v>6704</v>
      </c>
      <c r="C4861" s="652" t="s">
        <v>11600</v>
      </c>
      <c r="D4861" s="654" t="s">
        <v>17590</v>
      </c>
    </row>
    <row r="4862" spans="1:4">
      <c r="A4862" s="1169">
        <v>7693</v>
      </c>
      <c r="B4862" s="1170" t="s">
        <v>6705</v>
      </c>
      <c r="C4862" s="1169" t="s">
        <v>11600</v>
      </c>
      <c r="D4862" s="651" t="s">
        <v>17549</v>
      </c>
    </row>
    <row r="4863" spans="1:4">
      <c r="A4863" s="652">
        <v>7692</v>
      </c>
      <c r="B4863" s="653" t="s">
        <v>6706</v>
      </c>
      <c r="C4863" s="652" t="s">
        <v>11600</v>
      </c>
      <c r="D4863" s="654" t="s">
        <v>17591</v>
      </c>
    </row>
    <row r="4864" spans="1:4">
      <c r="A4864" s="1169">
        <v>7695</v>
      </c>
      <c r="B4864" s="1170" t="s">
        <v>6707</v>
      </c>
      <c r="C4864" s="1169" t="s">
        <v>11600</v>
      </c>
      <c r="D4864" s="651" t="s">
        <v>17592</v>
      </c>
    </row>
    <row r="4865" spans="1:4">
      <c r="A4865" s="652">
        <v>13356</v>
      </c>
      <c r="B4865" s="653" t="s">
        <v>1778</v>
      </c>
      <c r="C4865" s="652" t="s">
        <v>11600</v>
      </c>
      <c r="D4865" s="654" t="s">
        <v>15432</v>
      </c>
    </row>
    <row r="4866" spans="1:4">
      <c r="A4866" s="1169">
        <v>20999</v>
      </c>
      <c r="B4866" s="1170" t="s">
        <v>4491</v>
      </c>
      <c r="C4866" s="1169" t="s">
        <v>11600</v>
      </c>
      <c r="D4866" s="651" t="s">
        <v>15668</v>
      </c>
    </row>
    <row r="4867" spans="1:4">
      <c r="A4867" s="652">
        <v>21001</v>
      </c>
      <c r="B4867" s="653" t="s">
        <v>4492</v>
      </c>
      <c r="C4867" s="652" t="s">
        <v>11600</v>
      </c>
      <c r="D4867" s="654" t="s">
        <v>13472</v>
      </c>
    </row>
    <row r="4868" spans="1:4">
      <c r="A4868" s="1169">
        <v>21003</v>
      </c>
      <c r="B4868" s="1170" t="s">
        <v>4493</v>
      </c>
      <c r="C4868" s="1169" t="s">
        <v>11600</v>
      </c>
      <c r="D4868" s="651" t="s">
        <v>15367</v>
      </c>
    </row>
    <row r="4869" spans="1:4">
      <c r="A4869" s="652">
        <v>21006</v>
      </c>
      <c r="B4869" s="653" t="s">
        <v>4494</v>
      </c>
      <c r="C4869" s="652" t="s">
        <v>11600</v>
      </c>
      <c r="D4869" s="654" t="s">
        <v>17593</v>
      </c>
    </row>
    <row r="4870" spans="1:4">
      <c r="A4870" s="1169">
        <v>21019</v>
      </c>
      <c r="B4870" s="1170" t="s">
        <v>4495</v>
      </c>
      <c r="C4870" s="1169" t="s">
        <v>11600</v>
      </c>
      <c r="D4870" s="651" t="s">
        <v>15456</v>
      </c>
    </row>
    <row r="4871" spans="1:4">
      <c r="A4871" s="652">
        <v>21021</v>
      </c>
      <c r="B4871" s="653" t="s">
        <v>4496</v>
      </c>
      <c r="C4871" s="652" t="s">
        <v>11600</v>
      </c>
      <c r="D4871" s="654" t="s">
        <v>14078</v>
      </c>
    </row>
    <row r="4872" spans="1:4">
      <c r="A4872" s="1169">
        <v>21024</v>
      </c>
      <c r="B4872" s="1170" t="s">
        <v>4497</v>
      </c>
      <c r="C4872" s="1169" t="s">
        <v>11600</v>
      </c>
      <c r="D4872" s="651" t="s">
        <v>17594</v>
      </c>
    </row>
    <row r="4873" spans="1:4">
      <c r="A4873" s="652">
        <v>40624</v>
      </c>
      <c r="B4873" s="653" t="s">
        <v>5518</v>
      </c>
      <c r="C4873" s="652" t="s">
        <v>11600</v>
      </c>
      <c r="D4873" s="654" t="s">
        <v>14834</v>
      </c>
    </row>
    <row r="4874" spans="1:4">
      <c r="A4874" s="1169">
        <v>13127</v>
      </c>
      <c r="B4874" s="1170" t="s">
        <v>1779</v>
      </c>
      <c r="C4874" s="1169" t="s">
        <v>11600</v>
      </c>
      <c r="D4874" s="651" t="s">
        <v>17595</v>
      </c>
    </row>
    <row r="4875" spans="1:4">
      <c r="A4875" s="652">
        <v>13137</v>
      </c>
      <c r="B4875" s="653" t="s">
        <v>1780</v>
      </c>
      <c r="C4875" s="652" t="s">
        <v>11600</v>
      </c>
      <c r="D4875" s="654" t="s">
        <v>17596</v>
      </c>
    </row>
    <row r="4876" spans="1:4">
      <c r="A4876" s="1169">
        <v>20989</v>
      </c>
      <c r="B4876" s="1170" t="s">
        <v>1781</v>
      </c>
      <c r="C4876" s="1169" t="s">
        <v>11600</v>
      </c>
      <c r="D4876" s="651" t="s">
        <v>17597</v>
      </c>
    </row>
    <row r="4877" spans="1:4">
      <c r="A4877" s="652">
        <v>21147</v>
      </c>
      <c r="B4877" s="653" t="s">
        <v>5519</v>
      </c>
      <c r="C4877" s="652" t="s">
        <v>11600</v>
      </c>
      <c r="D4877" s="654" t="s">
        <v>17598</v>
      </c>
    </row>
    <row r="4878" spans="1:4">
      <c r="A4878" s="1169">
        <v>21148</v>
      </c>
      <c r="B4878" s="1170" t="s">
        <v>5520</v>
      </c>
      <c r="C4878" s="1169" t="s">
        <v>11600</v>
      </c>
      <c r="D4878" s="651" t="s">
        <v>14849</v>
      </c>
    </row>
    <row r="4879" spans="1:4">
      <c r="A4879" s="652">
        <v>20984</v>
      </c>
      <c r="B4879" s="653" t="s">
        <v>1782</v>
      </c>
      <c r="C4879" s="652" t="s">
        <v>11600</v>
      </c>
      <c r="D4879" s="654" t="s">
        <v>17599</v>
      </c>
    </row>
    <row r="4880" spans="1:4">
      <c r="A4880" s="1169">
        <v>13042</v>
      </c>
      <c r="B4880" s="1170" t="s">
        <v>4498</v>
      </c>
      <c r="C4880" s="1169" t="s">
        <v>11600</v>
      </c>
      <c r="D4880" s="651" t="s">
        <v>17600</v>
      </c>
    </row>
    <row r="4881" spans="1:4">
      <c r="A4881" s="652">
        <v>21150</v>
      </c>
      <c r="B4881" s="653" t="s">
        <v>1783</v>
      </c>
      <c r="C4881" s="652" t="s">
        <v>11600</v>
      </c>
      <c r="D4881" s="654" t="s">
        <v>15136</v>
      </c>
    </row>
    <row r="4882" spans="1:4">
      <c r="A4882" s="1169">
        <v>13141</v>
      </c>
      <c r="B4882" s="1170" t="s">
        <v>1784</v>
      </c>
      <c r="C4882" s="1169" t="s">
        <v>11600</v>
      </c>
      <c r="D4882" s="651" t="s">
        <v>17601</v>
      </c>
    </row>
    <row r="4883" spans="1:4">
      <c r="A4883" s="652">
        <v>21151</v>
      </c>
      <c r="B4883" s="653" t="s">
        <v>1785</v>
      </c>
      <c r="C4883" s="652" t="s">
        <v>11600</v>
      </c>
      <c r="D4883" s="654" t="s">
        <v>17602</v>
      </c>
    </row>
    <row r="4884" spans="1:4">
      <c r="A4884" s="1169">
        <v>13142</v>
      </c>
      <c r="B4884" s="1170" t="s">
        <v>1786</v>
      </c>
      <c r="C4884" s="1169" t="s">
        <v>11600</v>
      </c>
      <c r="D4884" s="651" t="s">
        <v>17603</v>
      </c>
    </row>
    <row r="4885" spans="1:4">
      <c r="A4885" s="652">
        <v>20994</v>
      </c>
      <c r="B4885" s="653" t="s">
        <v>1787</v>
      </c>
      <c r="C4885" s="652" t="s">
        <v>11600</v>
      </c>
      <c r="D4885" s="654" t="s">
        <v>17604</v>
      </c>
    </row>
    <row r="4886" spans="1:4">
      <c r="A4886" s="1169">
        <v>7672</v>
      </c>
      <c r="B4886" s="1170" t="s">
        <v>4499</v>
      </c>
      <c r="C4886" s="1169" t="s">
        <v>11600</v>
      </c>
      <c r="D4886" s="651" t="s">
        <v>17605</v>
      </c>
    </row>
    <row r="4887" spans="1:4">
      <c r="A4887" s="652">
        <v>20995</v>
      </c>
      <c r="B4887" s="653" t="s">
        <v>1788</v>
      </c>
      <c r="C4887" s="652" t="s">
        <v>11600</v>
      </c>
      <c r="D4887" s="654" t="s">
        <v>17606</v>
      </c>
    </row>
    <row r="4888" spans="1:4">
      <c r="A4888" s="1169">
        <v>7690</v>
      </c>
      <c r="B4888" s="1170" t="s">
        <v>4500</v>
      </c>
      <c r="C4888" s="1169" t="s">
        <v>11600</v>
      </c>
      <c r="D4888" s="651" t="s">
        <v>17607</v>
      </c>
    </row>
    <row r="4889" spans="1:4">
      <c r="A4889" s="652">
        <v>20980</v>
      </c>
      <c r="B4889" s="653" t="s">
        <v>1789</v>
      </c>
      <c r="C4889" s="652" t="s">
        <v>11600</v>
      </c>
      <c r="D4889" s="654" t="s">
        <v>17608</v>
      </c>
    </row>
    <row r="4890" spans="1:4">
      <c r="A4890" s="1169">
        <v>7661</v>
      </c>
      <c r="B4890" s="1170" t="s">
        <v>1790</v>
      </c>
      <c r="C4890" s="1169" t="s">
        <v>11600</v>
      </c>
      <c r="D4890" s="651" t="s">
        <v>17609</v>
      </c>
    </row>
    <row r="4891" spans="1:4">
      <c r="A4891" s="652">
        <v>36365</v>
      </c>
      <c r="B4891" s="653" t="s">
        <v>7015</v>
      </c>
      <c r="C4891" s="652" t="s">
        <v>11600</v>
      </c>
      <c r="D4891" s="654" t="s">
        <v>12837</v>
      </c>
    </row>
    <row r="4892" spans="1:4">
      <c r="A4892" s="1169">
        <v>41930</v>
      </c>
      <c r="B4892" s="1170" t="s">
        <v>7016</v>
      </c>
      <c r="C4892" s="1169" t="s">
        <v>11600</v>
      </c>
      <c r="D4892" s="651" t="s">
        <v>17610</v>
      </c>
    </row>
    <row r="4893" spans="1:4">
      <c r="A4893" s="652">
        <v>41931</v>
      </c>
      <c r="B4893" s="653" t="s">
        <v>7017</v>
      </c>
      <c r="C4893" s="652" t="s">
        <v>11600</v>
      </c>
      <c r="D4893" s="654" t="s">
        <v>17611</v>
      </c>
    </row>
    <row r="4894" spans="1:4">
      <c r="A4894" s="1169">
        <v>41932</v>
      </c>
      <c r="B4894" s="1170" t="s">
        <v>7018</v>
      </c>
      <c r="C4894" s="1169" t="s">
        <v>11600</v>
      </c>
      <c r="D4894" s="651" t="s">
        <v>17612</v>
      </c>
    </row>
    <row r="4895" spans="1:4">
      <c r="A4895" s="652">
        <v>41933</v>
      </c>
      <c r="B4895" s="653" t="s">
        <v>7019</v>
      </c>
      <c r="C4895" s="652" t="s">
        <v>11600</v>
      </c>
      <c r="D4895" s="654" t="s">
        <v>17613</v>
      </c>
    </row>
    <row r="4896" spans="1:4">
      <c r="A4896" s="1169">
        <v>41934</v>
      </c>
      <c r="B4896" s="1170" t="s">
        <v>7020</v>
      </c>
      <c r="C4896" s="1169" t="s">
        <v>11600</v>
      </c>
      <c r="D4896" s="651" t="s">
        <v>17614</v>
      </c>
    </row>
    <row r="4897" spans="1:4">
      <c r="A4897" s="652">
        <v>41936</v>
      </c>
      <c r="B4897" s="653" t="s">
        <v>7021</v>
      </c>
      <c r="C4897" s="652" t="s">
        <v>11600</v>
      </c>
      <c r="D4897" s="654" t="s">
        <v>17615</v>
      </c>
    </row>
    <row r="4898" spans="1:4">
      <c r="A4898" s="1169">
        <v>7720</v>
      </c>
      <c r="B4898" s="1170" t="s">
        <v>1791</v>
      </c>
      <c r="C4898" s="1169" t="s">
        <v>11600</v>
      </c>
      <c r="D4898" s="651" t="s">
        <v>17616</v>
      </c>
    </row>
    <row r="4899" spans="1:4">
      <c r="A4899" s="652">
        <v>40335</v>
      </c>
      <c r="B4899" s="653" t="s">
        <v>5521</v>
      </c>
      <c r="C4899" s="652" t="s">
        <v>11600</v>
      </c>
      <c r="D4899" s="654" t="s">
        <v>17617</v>
      </c>
    </row>
    <row r="4900" spans="1:4">
      <c r="A4900" s="1169">
        <v>7740</v>
      </c>
      <c r="B4900" s="1170" t="s">
        <v>1792</v>
      </c>
      <c r="C4900" s="1169" t="s">
        <v>11600</v>
      </c>
      <c r="D4900" s="651" t="s">
        <v>17618</v>
      </c>
    </row>
    <row r="4901" spans="1:4">
      <c r="A4901" s="652">
        <v>7741</v>
      </c>
      <c r="B4901" s="653" t="s">
        <v>1793</v>
      </c>
      <c r="C4901" s="652" t="s">
        <v>11600</v>
      </c>
      <c r="D4901" s="654" t="s">
        <v>17619</v>
      </c>
    </row>
    <row r="4902" spans="1:4">
      <c r="A4902" s="1169">
        <v>7774</v>
      </c>
      <c r="B4902" s="1170" t="s">
        <v>1794</v>
      </c>
      <c r="C4902" s="1169" t="s">
        <v>11600</v>
      </c>
      <c r="D4902" s="651" t="s">
        <v>17620</v>
      </c>
    </row>
    <row r="4903" spans="1:4">
      <c r="A4903" s="652">
        <v>7744</v>
      </c>
      <c r="B4903" s="653" t="s">
        <v>1795</v>
      </c>
      <c r="C4903" s="652" t="s">
        <v>11600</v>
      </c>
      <c r="D4903" s="654" t="s">
        <v>17621</v>
      </c>
    </row>
    <row r="4904" spans="1:4">
      <c r="A4904" s="1169">
        <v>7773</v>
      </c>
      <c r="B4904" s="1170" t="s">
        <v>1796</v>
      </c>
      <c r="C4904" s="1169" t="s">
        <v>11600</v>
      </c>
      <c r="D4904" s="651" t="s">
        <v>17622</v>
      </c>
    </row>
    <row r="4905" spans="1:4">
      <c r="A4905" s="652">
        <v>7754</v>
      </c>
      <c r="B4905" s="653" t="s">
        <v>1797</v>
      </c>
      <c r="C4905" s="652" t="s">
        <v>11600</v>
      </c>
      <c r="D4905" s="654" t="s">
        <v>17623</v>
      </c>
    </row>
    <row r="4906" spans="1:4">
      <c r="A4906" s="1169">
        <v>7735</v>
      </c>
      <c r="B4906" s="1170" t="s">
        <v>1798</v>
      </c>
      <c r="C4906" s="1169" t="s">
        <v>11600</v>
      </c>
      <c r="D4906" s="651" t="s">
        <v>17624</v>
      </c>
    </row>
    <row r="4907" spans="1:4">
      <c r="A4907" s="652">
        <v>7755</v>
      </c>
      <c r="B4907" s="653" t="s">
        <v>1799</v>
      </c>
      <c r="C4907" s="652" t="s">
        <v>11600</v>
      </c>
      <c r="D4907" s="654" t="s">
        <v>17625</v>
      </c>
    </row>
    <row r="4908" spans="1:4">
      <c r="A4908" s="1169">
        <v>7776</v>
      </c>
      <c r="B4908" s="1170" t="s">
        <v>1800</v>
      </c>
      <c r="C4908" s="1169" t="s">
        <v>11600</v>
      </c>
      <c r="D4908" s="651" t="s">
        <v>17626</v>
      </c>
    </row>
    <row r="4909" spans="1:4">
      <c r="A4909" s="652">
        <v>7743</v>
      </c>
      <c r="B4909" s="653" t="s">
        <v>1801</v>
      </c>
      <c r="C4909" s="652" t="s">
        <v>11600</v>
      </c>
      <c r="D4909" s="654" t="s">
        <v>17627</v>
      </c>
    </row>
    <row r="4910" spans="1:4">
      <c r="A4910" s="1169">
        <v>7733</v>
      </c>
      <c r="B4910" s="1170" t="s">
        <v>1802</v>
      </c>
      <c r="C4910" s="1169" t="s">
        <v>11600</v>
      </c>
      <c r="D4910" s="651" t="s">
        <v>17628</v>
      </c>
    </row>
    <row r="4911" spans="1:4">
      <c r="A4911" s="652">
        <v>7775</v>
      </c>
      <c r="B4911" s="653" t="s">
        <v>1803</v>
      </c>
      <c r="C4911" s="652" t="s">
        <v>11600</v>
      </c>
      <c r="D4911" s="654" t="s">
        <v>17629</v>
      </c>
    </row>
    <row r="4912" spans="1:4">
      <c r="A4912" s="1169">
        <v>7734</v>
      </c>
      <c r="B4912" s="1170" t="s">
        <v>5261</v>
      </c>
      <c r="C4912" s="1169" t="s">
        <v>11600</v>
      </c>
      <c r="D4912" s="651" t="s">
        <v>17630</v>
      </c>
    </row>
    <row r="4913" spans="1:4">
      <c r="A4913" s="652">
        <v>7753</v>
      </c>
      <c r="B4913" s="653" t="s">
        <v>1804</v>
      </c>
      <c r="C4913" s="652" t="s">
        <v>11600</v>
      </c>
      <c r="D4913" s="654" t="s">
        <v>17631</v>
      </c>
    </row>
    <row r="4914" spans="1:4">
      <c r="A4914" s="1169">
        <v>13256</v>
      </c>
      <c r="B4914" s="1170" t="s">
        <v>1805</v>
      </c>
      <c r="C4914" s="1169" t="s">
        <v>11600</v>
      </c>
      <c r="D4914" s="651" t="s">
        <v>17632</v>
      </c>
    </row>
    <row r="4915" spans="1:4">
      <c r="A4915" s="652">
        <v>7757</v>
      </c>
      <c r="B4915" s="653" t="s">
        <v>1806</v>
      </c>
      <c r="C4915" s="652" t="s">
        <v>11600</v>
      </c>
      <c r="D4915" s="654" t="s">
        <v>17633</v>
      </c>
    </row>
    <row r="4916" spans="1:4">
      <c r="A4916" s="1169">
        <v>7758</v>
      </c>
      <c r="B4916" s="1170" t="s">
        <v>1807</v>
      </c>
      <c r="C4916" s="1169" t="s">
        <v>11600</v>
      </c>
      <c r="D4916" s="651" t="s">
        <v>17634</v>
      </c>
    </row>
    <row r="4917" spans="1:4">
      <c r="A4917" s="652">
        <v>7759</v>
      </c>
      <c r="B4917" s="653" t="s">
        <v>1808</v>
      </c>
      <c r="C4917" s="652" t="s">
        <v>11600</v>
      </c>
      <c r="D4917" s="654" t="s">
        <v>17635</v>
      </c>
    </row>
    <row r="4918" spans="1:4">
      <c r="A4918" s="1169">
        <v>40334</v>
      </c>
      <c r="B4918" s="1170" t="s">
        <v>5522</v>
      </c>
      <c r="C4918" s="1169" t="s">
        <v>11600</v>
      </c>
      <c r="D4918" s="651" t="s">
        <v>12750</v>
      </c>
    </row>
    <row r="4919" spans="1:4">
      <c r="A4919" s="652">
        <v>7745</v>
      </c>
      <c r="B4919" s="653" t="s">
        <v>1809</v>
      </c>
      <c r="C4919" s="652" t="s">
        <v>11600</v>
      </c>
      <c r="D4919" s="654" t="s">
        <v>17636</v>
      </c>
    </row>
    <row r="4920" spans="1:4">
      <c r="A4920" s="1169">
        <v>7714</v>
      </c>
      <c r="B4920" s="1170" t="s">
        <v>1810</v>
      </c>
      <c r="C4920" s="1169" t="s">
        <v>11600</v>
      </c>
      <c r="D4920" s="651" t="s">
        <v>16210</v>
      </c>
    </row>
    <row r="4921" spans="1:4">
      <c r="A4921" s="652">
        <v>7725</v>
      </c>
      <c r="B4921" s="653" t="s">
        <v>5523</v>
      </c>
      <c r="C4921" s="652" t="s">
        <v>11600</v>
      </c>
      <c r="D4921" s="654" t="s">
        <v>17637</v>
      </c>
    </row>
    <row r="4922" spans="1:4">
      <c r="A4922" s="1169">
        <v>7742</v>
      </c>
      <c r="B4922" s="1170" t="s">
        <v>1811</v>
      </c>
      <c r="C4922" s="1169" t="s">
        <v>11600</v>
      </c>
      <c r="D4922" s="651" t="s">
        <v>17638</v>
      </c>
    </row>
    <row r="4923" spans="1:4">
      <c r="A4923" s="652">
        <v>7750</v>
      </c>
      <c r="B4923" s="653" t="s">
        <v>1812</v>
      </c>
      <c r="C4923" s="652" t="s">
        <v>11600</v>
      </c>
      <c r="D4923" s="654" t="s">
        <v>17639</v>
      </c>
    </row>
    <row r="4924" spans="1:4">
      <c r="A4924" s="1169">
        <v>7756</v>
      </c>
      <c r="B4924" s="1170" t="s">
        <v>1813</v>
      </c>
      <c r="C4924" s="1169" t="s">
        <v>11600</v>
      </c>
      <c r="D4924" s="651" t="s">
        <v>17640</v>
      </c>
    </row>
    <row r="4925" spans="1:4">
      <c r="A4925" s="652">
        <v>7765</v>
      </c>
      <c r="B4925" s="653" t="s">
        <v>1814</v>
      </c>
      <c r="C4925" s="652" t="s">
        <v>11600</v>
      </c>
      <c r="D4925" s="654" t="s">
        <v>17641</v>
      </c>
    </row>
    <row r="4926" spans="1:4">
      <c r="A4926" s="1169">
        <v>12569</v>
      </c>
      <c r="B4926" s="1170" t="s">
        <v>1815</v>
      </c>
      <c r="C4926" s="1169" t="s">
        <v>11600</v>
      </c>
      <c r="D4926" s="651" t="s">
        <v>17642</v>
      </c>
    </row>
    <row r="4927" spans="1:4">
      <c r="A4927" s="652">
        <v>7766</v>
      </c>
      <c r="B4927" s="653" t="s">
        <v>1816</v>
      </c>
      <c r="C4927" s="652" t="s">
        <v>11600</v>
      </c>
      <c r="D4927" s="654" t="s">
        <v>17643</v>
      </c>
    </row>
    <row r="4928" spans="1:4">
      <c r="A4928" s="1169">
        <v>7767</v>
      </c>
      <c r="B4928" s="1170" t="s">
        <v>1817</v>
      </c>
      <c r="C4928" s="1169" t="s">
        <v>11600</v>
      </c>
      <c r="D4928" s="651" t="s">
        <v>17644</v>
      </c>
    </row>
    <row r="4929" spans="1:4">
      <c r="A4929" s="652">
        <v>7727</v>
      </c>
      <c r="B4929" s="653" t="s">
        <v>6933</v>
      </c>
      <c r="C4929" s="652" t="s">
        <v>11600</v>
      </c>
      <c r="D4929" s="654" t="s">
        <v>17645</v>
      </c>
    </row>
    <row r="4930" spans="1:4">
      <c r="A4930" s="1169">
        <v>7760</v>
      </c>
      <c r="B4930" s="1170" t="s">
        <v>1818</v>
      </c>
      <c r="C4930" s="1169" t="s">
        <v>11600</v>
      </c>
      <c r="D4930" s="651" t="s">
        <v>12843</v>
      </c>
    </row>
    <row r="4931" spans="1:4">
      <c r="A4931" s="652">
        <v>7761</v>
      </c>
      <c r="B4931" s="653" t="s">
        <v>1819</v>
      </c>
      <c r="C4931" s="652" t="s">
        <v>11600</v>
      </c>
      <c r="D4931" s="654" t="s">
        <v>12844</v>
      </c>
    </row>
    <row r="4932" spans="1:4">
      <c r="A4932" s="1169">
        <v>7752</v>
      </c>
      <c r="B4932" s="1170" t="s">
        <v>1820</v>
      </c>
      <c r="C4932" s="1169" t="s">
        <v>11600</v>
      </c>
      <c r="D4932" s="651" t="s">
        <v>17646</v>
      </c>
    </row>
    <row r="4933" spans="1:4">
      <c r="A4933" s="652">
        <v>7762</v>
      </c>
      <c r="B4933" s="653" t="s">
        <v>1821</v>
      </c>
      <c r="C4933" s="652" t="s">
        <v>11600</v>
      </c>
      <c r="D4933" s="654" t="s">
        <v>15787</v>
      </c>
    </row>
    <row r="4934" spans="1:4">
      <c r="A4934" s="1169">
        <v>7722</v>
      </c>
      <c r="B4934" s="1170" t="s">
        <v>1822</v>
      </c>
      <c r="C4934" s="1169" t="s">
        <v>11600</v>
      </c>
      <c r="D4934" s="651" t="s">
        <v>17647</v>
      </c>
    </row>
    <row r="4935" spans="1:4">
      <c r="A4935" s="652">
        <v>7763</v>
      </c>
      <c r="B4935" s="653" t="s">
        <v>1823</v>
      </c>
      <c r="C4935" s="652" t="s">
        <v>11600</v>
      </c>
      <c r="D4935" s="654" t="s">
        <v>15588</v>
      </c>
    </row>
    <row r="4936" spans="1:4">
      <c r="A4936" s="1169">
        <v>7764</v>
      </c>
      <c r="B4936" s="1170" t="s">
        <v>1824</v>
      </c>
      <c r="C4936" s="1169" t="s">
        <v>11600</v>
      </c>
      <c r="D4936" s="651" t="s">
        <v>17648</v>
      </c>
    </row>
    <row r="4937" spans="1:4">
      <c r="A4937" s="652">
        <v>12572</v>
      </c>
      <c r="B4937" s="653" t="s">
        <v>1825</v>
      </c>
      <c r="C4937" s="652" t="s">
        <v>11600</v>
      </c>
      <c r="D4937" s="654" t="s">
        <v>17649</v>
      </c>
    </row>
    <row r="4938" spans="1:4">
      <c r="A4938" s="1169">
        <v>12573</v>
      </c>
      <c r="B4938" s="1170" t="s">
        <v>1826</v>
      </c>
      <c r="C4938" s="1169" t="s">
        <v>11600</v>
      </c>
      <c r="D4938" s="651" t="s">
        <v>17650</v>
      </c>
    </row>
    <row r="4939" spans="1:4">
      <c r="A4939" s="652">
        <v>12574</v>
      </c>
      <c r="B4939" s="653" t="s">
        <v>1827</v>
      </c>
      <c r="C4939" s="652" t="s">
        <v>11600</v>
      </c>
      <c r="D4939" s="654" t="s">
        <v>17651</v>
      </c>
    </row>
    <row r="4940" spans="1:4">
      <c r="A4940" s="1169">
        <v>12575</v>
      </c>
      <c r="B4940" s="1170" t="s">
        <v>1828</v>
      </c>
      <c r="C4940" s="1169" t="s">
        <v>11600</v>
      </c>
      <c r="D4940" s="651" t="s">
        <v>17652</v>
      </c>
    </row>
    <row r="4941" spans="1:4">
      <c r="A4941" s="652">
        <v>12576</v>
      </c>
      <c r="B4941" s="653" t="s">
        <v>1829</v>
      </c>
      <c r="C4941" s="652" t="s">
        <v>11600</v>
      </c>
      <c r="D4941" s="654" t="s">
        <v>17653</v>
      </c>
    </row>
    <row r="4942" spans="1:4">
      <c r="A4942" s="1169">
        <v>12577</v>
      </c>
      <c r="B4942" s="1170" t="s">
        <v>1830</v>
      </c>
      <c r="C4942" s="1169" t="s">
        <v>11600</v>
      </c>
      <c r="D4942" s="651" t="s">
        <v>17654</v>
      </c>
    </row>
    <row r="4943" spans="1:4">
      <c r="A4943" s="652">
        <v>12578</v>
      </c>
      <c r="B4943" s="653" t="s">
        <v>1831</v>
      </c>
      <c r="C4943" s="652" t="s">
        <v>11600</v>
      </c>
      <c r="D4943" s="654" t="s">
        <v>17655</v>
      </c>
    </row>
    <row r="4944" spans="1:4">
      <c r="A4944" s="1169">
        <v>12579</v>
      </c>
      <c r="B4944" s="1170" t="s">
        <v>1832</v>
      </c>
      <c r="C4944" s="1169" t="s">
        <v>11600</v>
      </c>
      <c r="D4944" s="651" t="s">
        <v>17656</v>
      </c>
    </row>
    <row r="4945" spans="1:4">
      <c r="A4945" s="652">
        <v>12580</v>
      </c>
      <c r="B4945" s="653" t="s">
        <v>1833</v>
      </c>
      <c r="C4945" s="652" t="s">
        <v>11600</v>
      </c>
      <c r="D4945" s="654" t="s">
        <v>17657</v>
      </c>
    </row>
    <row r="4946" spans="1:4">
      <c r="A4946" s="1169">
        <v>12581</v>
      </c>
      <c r="B4946" s="1170" t="s">
        <v>1834</v>
      </c>
      <c r="C4946" s="1169" t="s">
        <v>11600</v>
      </c>
      <c r="D4946" s="651" t="s">
        <v>17658</v>
      </c>
    </row>
    <row r="4947" spans="1:4">
      <c r="A4947" s="652">
        <v>41785</v>
      </c>
      <c r="B4947" s="653" t="s">
        <v>11816</v>
      </c>
      <c r="C4947" s="652" t="s">
        <v>11600</v>
      </c>
      <c r="D4947" s="654" t="s">
        <v>17659</v>
      </c>
    </row>
    <row r="4948" spans="1:4">
      <c r="A4948" s="1169">
        <v>41781</v>
      </c>
      <c r="B4948" s="1170" t="s">
        <v>11817</v>
      </c>
      <c r="C4948" s="1169" t="s">
        <v>11600</v>
      </c>
      <c r="D4948" s="651" t="s">
        <v>17660</v>
      </c>
    </row>
    <row r="4949" spans="1:4">
      <c r="A4949" s="652">
        <v>41783</v>
      </c>
      <c r="B4949" s="653" t="s">
        <v>11818</v>
      </c>
      <c r="C4949" s="652" t="s">
        <v>11600</v>
      </c>
      <c r="D4949" s="654" t="s">
        <v>17661</v>
      </c>
    </row>
    <row r="4950" spans="1:4">
      <c r="A4950" s="1169">
        <v>41786</v>
      </c>
      <c r="B4950" s="1170" t="s">
        <v>11819</v>
      </c>
      <c r="C4950" s="1169" t="s">
        <v>11600</v>
      </c>
      <c r="D4950" s="651" t="s">
        <v>17662</v>
      </c>
    </row>
    <row r="4951" spans="1:4">
      <c r="A4951" s="652">
        <v>41787</v>
      </c>
      <c r="B4951" s="653" t="s">
        <v>11820</v>
      </c>
      <c r="C4951" s="652" t="s">
        <v>11600</v>
      </c>
      <c r="D4951" s="654" t="s">
        <v>17663</v>
      </c>
    </row>
    <row r="4952" spans="1:4">
      <c r="A4952" s="1169">
        <v>41779</v>
      </c>
      <c r="B4952" s="1170" t="s">
        <v>5733</v>
      </c>
      <c r="C4952" s="1169" t="s">
        <v>11600</v>
      </c>
      <c r="D4952" s="651" t="s">
        <v>16136</v>
      </c>
    </row>
    <row r="4953" spans="1:4">
      <c r="A4953" s="652">
        <v>41780</v>
      </c>
      <c r="B4953" s="653" t="s">
        <v>11821</v>
      </c>
      <c r="C4953" s="652" t="s">
        <v>11600</v>
      </c>
      <c r="D4953" s="654" t="s">
        <v>17664</v>
      </c>
    </row>
    <row r="4954" spans="1:4">
      <c r="A4954" s="1169">
        <v>41782</v>
      </c>
      <c r="B4954" s="1170" t="s">
        <v>11822</v>
      </c>
      <c r="C4954" s="1169" t="s">
        <v>11600</v>
      </c>
      <c r="D4954" s="651" t="s">
        <v>17665</v>
      </c>
    </row>
    <row r="4955" spans="1:4">
      <c r="A4955" s="652">
        <v>41784</v>
      </c>
      <c r="B4955" s="653" t="s">
        <v>11823</v>
      </c>
      <c r="C4955" s="652" t="s">
        <v>11600</v>
      </c>
      <c r="D4955" s="654" t="s">
        <v>17666</v>
      </c>
    </row>
    <row r="4956" spans="1:4">
      <c r="A4956" s="1169">
        <v>38130</v>
      </c>
      <c r="B4956" s="1170" t="s">
        <v>4958</v>
      </c>
      <c r="C4956" s="1169" t="s">
        <v>11600</v>
      </c>
      <c r="D4956" s="651" t="s">
        <v>12567</v>
      </c>
    </row>
    <row r="4957" spans="1:4">
      <c r="A4957" s="652">
        <v>21123</v>
      </c>
      <c r="B4957" s="653" t="s">
        <v>1835</v>
      </c>
      <c r="C4957" s="652" t="s">
        <v>11600</v>
      </c>
      <c r="D4957" s="654" t="s">
        <v>13385</v>
      </c>
    </row>
    <row r="4958" spans="1:4">
      <c r="A4958" s="1169">
        <v>21124</v>
      </c>
      <c r="B4958" s="1170" t="s">
        <v>1836</v>
      </c>
      <c r="C4958" s="1169" t="s">
        <v>11600</v>
      </c>
      <c r="D4958" s="651" t="s">
        <v>15889</v>
      </c>
    </row>
    <row r="4959" spans="1:4">
      <c r="A4959" s="652">
        <v>21125</v>
      </c>
      <c r="B4959" s="653" t="s">
        <v>1837</v>
      </c>
      <c r="C4959" s="652" t="s">
        <v>11600</v>
      </c>
      <c r="D4959" s="654" t="s">
        <v>17667</v>
      </c>
    </row>
    <row r="4960" spans="1:4">
      <c r="A4960" s="1169">
        <v>38028</v>
      </c>
      <c r="B4960" s="1170" t="s">
        <v>4959</v>
      </c>
      <c r="C4960" s="1169" t="s">
        <v>11600</v>
      </c>
      <c r="D4960" s="651" t="s">
        <v>15589</v>
      </c>
    </row>
    <row r="4961" spans="1:4">
      <c r="A4961" s="652">
        <v>38029</v>
      </c>
      <c r="B4961" s="653" t="s">
        <v>4960</v>
      </c>
      <c r="C4961" s="652" t="s">
        <v>11600</v>
      </c>
      <c r="D4961" s="654" t="s">
        <v>17668</v>
      </c>
    </row>
    <row r="4962" spans="1:4">
      <c r="A4962" s="1169">
        <v>38030</v>
      </c>
      <c r="B4962" s="1170" t="s">
        <v>4961</v>
      </c>
      <c r="C4962" s="1169" t="s">
        <v>11600</v>
      </c>
      <c r="D4962" s="651" t="s">
        <v>17669</v>
      </c>
    </row>
    <row r="4963" spans="1:4">
      <c r="A4963" s="652">
        <v>38031</v>
      </c>
      <c r="B4963" s="653" t="s">
        <v>4962</v>
      </c>
      <c r="C4963" s="652" t="s">
        <v>11600</v>
      </c>
      <c r="D4963" s="654" t="s">
        <v>15849</v>
      </c>
    </row>
    <row r="4964" spans="1:4">
      <c r="A4964" s="1169">
        <v>39749</v>
      </c>
      <c r="B4964" s="1170" t="s">
        <v>4501</v>
      </c>
      <c r="C4964" s="1169" t="s">
        <v>11600</v>
      </c>
      <c r="D4964" s="651" t="s">
        <v>14173</v>
      </c>
    </row>
    <row r="4965" spans="1:4">
      <c r="A4965" s="652">
        <v>39751</v>
      </c>
      <c r="B4965" s="653" t="s">
        <v>5882</v>
      </c>
      <c r="C4965" s="652" t="s">
        <v>11600</v>
      </c>
      <c r="D4965" s="654" t="s">
        <v>15134</v>
      </c>
    </row>
    <row r="4966" spans="1:4">
      <c r="A4966" s="1169">
        <v>39750</v>
      </c>
      <c r="B4966" s="1170" t="s">
        <v>4502</v>
      </c>
      <c r="C4966" s="1169" t="s">
        <v>11600</v>
      </c>
      <c r="D4966" s="651" t="s">
        <v>15135</v>
      </c>
    </row>
    <row r="4967" spans="1:4">
      <c r="A4967" s="652">
        <v>39747</v>
      </c>
      <c r="B4967" s="653" t="s">
        <v>4503</v>
      </c>
      <c r="C4967" s="652" t="s">
        <v>11600</v>
      </c>
      <c r="D4967" s="654" t="s">
        <v>15136</v>
      </c>
    </row>
    <row r="4968" spans="1:4">
      <c r="A4968" s="1169">
        <v>39753</v>
      </c>
      <c r="B4968" s="1170" t="s">
        <v>4504</v>
      </c>
      <c r="C4968" s="1169" t="s">
        <v>11600</v>
      </c>
      <c r="D4968" s="651" t="s">
        <v>15137</v>
      </c>
    </row>
    <row r="4969" spans="1:4">
      <c r="A4969" s="652">
        <v>39754</v>
      </c>
      <c r="B4969" s="653" t="s">
        <v>4505</v>
      </c>
      <c r="C4969" s="652" t="s">
        <v>11600</v>
      </c>
      <c r="D4969" s="654" t="s">
        <v>15138</v>
      </c>
    </row>
    <row r="4970" spans="1:4">
      <c r="A4970" s="1169">
        <v>39748</v>
      </c>
      <c r="B4970" s="1170" t="s">
        <v>4506</v>
      </c>
      <c r="C4970" s="1169" t="s">
        <v>11600</v>
      </c>
      <c r="D4970" s="651" t="s">
        <v>15139</v>
      </c>
    </row>
    <row r="4971" spans="1:4">
      <c r="A4971" s="652">
        <v>39755</v>
      </c>
      <c r="B4971" s="653" t="s">
        <v>4507</v>
      </c>
      <c r="C4971" s="652" t="s">
        <v>11600</v>
      </c>
      <c r="D4971" s="654" t="s">
        <v>15140</v>
      </c>
    </row>
    <row r="4972" spans="1:4">
      <c r="A4972" s="1169">
        <v>12742</v>
      </c>
      <c r="B4972" s="1170" t="s">
        <v>4508</v>
      </c>
      <c r="C4972" s="1169" t="s">
        <v>11600</v>
      </c>
      <c r="D4972" s="651" t="s">
        <v>15141</v>
      </c>
    </row>
    <row r="4973" spans="1:4">
      <c r="A4973" s="652">
        <v>12713</v>
      </c>
      <c r="B4973" s="653" t="s">
        <v>4509</v>
      </c>
      <c r="C4973" s="652" t="s">
        <v>11600</v>
      </c>
      <c r="D4973" s="654" t="s">
        <v>15142</v>
      </c>
    </row>
    <row r="4974" spans="1:4">
      <c r="A4974" s="1169">
        <v>12743</v>
      </c>
      <c r="B4974" s="1170" t="s">
        <v>4510</v>
      </c>
      <c r="C4974" s="1169" t="s">
        <v>11600</v>
      </c>
      <c r="D4974" s="651" t="s">
        <v>15143</v>
      </c>
    </row>
    <row r="4975" spans="1:4">
      <c r="A4975" s="652">
        <v>12744</v>
      </c>
      <c r="B4975" s="653" t="s">
        <v>4511</v>
      </c>
      <c r="C4975" s="652" t="s">
        <v>11600</v>
      </c>
      <c r="D4975" s="654" t="s">
        <v>15144</v>
      </c>
    </row>
    <row r="4976" spans="1:4">
      <c r="A4976" s="1169">
        <v>12745</v>
      </c>
      <c r="B4976" s="1170" t="s">
        <v>4512</v>
      </c>
      <c r="C4976" s="1169" t="s">
        <v>11600</v>
      </c>
      <c r="D4976" s="651" t="s">
        <v>15145</v>
      </c>
    </row>
    <row r="4977" spans="1:4">
      <c r="A4977" s="652">
        <v>12746</v>
      </c>
      <c r="B4977" s="653" t="s">
        <v>4513</v>
      </c>
      <c r="C4977" s="652" t="s">
        <v>11600</v>
      </c>
      <c r="D4977" s="654" t="s">
        <v>15146</v>
      </c>
    </row>
    <row r="4978" spans="1:4">
      <c r="A4978" s="1169">
        <v>12747</v>
      </c>
      <c r="B4978" s="1170" t="s">
        <v>4514</v>
      </c>
      <c r="C4978" s="1169" t="s">
        <v>11600</v>
      </c>
      <c r="D4978" s="651" t="s">
        <v>15147</v>
      </c>
    </row>
    <row r="4979" spans="1:4">
      <c r="A4979" s="652">
        <v>12748</v>
      </c>
      <c r="B4979" s="653" t="s">
        <v>4515</v>
      </c>
      <c r="C4979" s="652" t="s">
        <v>11600</v>
      </c>
      <c r="D4979" s="654" t="s">
        <v>15148</v>
      </c>
    </row>
    <row r="4980" spans="1:4">
      <c r="A4980" s="1169">
        <v>12749</v>
      </c>
      <c r="B4980" s="1170" t="s">
        <v>4516</v>
      </c>
      <c r="C4980" s="1169" t="s">
        <v>11600</v>
      </c>
      <c r="D4980" s="651" t="s">
        <v>15149</v>
      </c>
    </row>
    <row r="4981" spans="1:4">
      <c r="A4981" s="652">
        <v>39726</v>
      </c>
      <c r="B4981" s="653" t="s">
        <v>4517</v>
      </c>
      <c r="C4981" s="652" t="s">
        <v>11600</v>
      </c>
      <c r="D4981" s="654" t="s">
        <v>15150</v>
      </c>
    </row>
    <row r="4982" spans="1:4">
      <c r="A4982" s="1169">
        <v>39728</v>
      </c>
      <c r="B4982" s="1170" t="s">
        <v>4518</v>
      </c>
      <c r="C4982" s="1169" t="s">
        <v>11600</v>
      </c>
      <c r="D4982" s="651" t="s">
        <v>15151</v>
      </c>
    </row>
    <row r="4983" spans="1:4">
      <c r="A4983" s="652">
        <v>39727</v>
      </c>
      <c r="B4983" s="653" t="s">
        <v>4519</v>
      </c>
      <c r="C4983" s="652" t="s">
        <v>11600</v>
      </c>
      <c r="D4983" s="654" t="s">
        <v>15152</v>
      </c>
    </row>
    <row r="4984" spans="1:4">
      <c r="A4984" s="1169">
        <v>39724</v>
      </c>
      <c r="B4984" s="1170" t="s">
        <v>4520</v>
      </c>
      <c r="C4984" s="1169" t="s">
        <v>11600</v>
      </c>
      <c r="D4984" s="651" t="s">
        <v>15153</v>
      </c>
    </row>
    <row r="4985" spans="1:4">
      <c r="A4985" s="652">
        <v>39729</v>
      </c>
      <c r="B4985" s="653" t="s">
        <v>4521</v>
      </c>
      <c r="C4985" s="652" t="s">
        <v>11600</v>
      </c>
      <c r="D4985" s="654" t="s">
        <v>15154</v>
      </c>
    </row>
    <row r="4986" spans="1:4">
      <c r="A4986" s="1169">
        <v>39730</v>
      </c>
      <c r="B4986" s="1170" t="s">
        <v>4522</v>
      </c>
      <c r="C4986" s="1169" t="s">
        <v>11600</v>
      </c>
      <c r="D4986" s="651" t="s">
        <v>15155</v>
      </c>
    </row>
    <row r="4987" spans="1:4">
      <c r="A4987" s="652">
        <v>39731</v>
      </c>
      <c r="B4987" s="653" t="s">
        <v>4523</v>
      </c>
      <c r="C4987" s="652" t="s">
        <v>11600</v>
      </c>
      <c r="D4987" s="654" t="s">
        <v>15156</v>
      </c>
    </row>
    <row r="4988" spans="1:4">
      <c r="A4988" s="1169">
        <v>39725</v>
      </c>
      <c r="B4988" s="1170" t="s">
        <v>4524</v>
      </c>
      <c r="C4988" s="1169" t="s">
        <v>11600</v>
      </c>
      <c r="D4988" s="651" t="s">
        <v>15157</v>
      </c>
    </row>
    <row r="4989" spans="1:4">
      <c r="A4989" s="652">
        <v>39732</v>
      </c>
      <c r="B4989" s="653" t="s">
        <v>4525</v>
      </c>
      <c r="C4989" s="652" t="s">
        <v>11600</v>
      </c>
      <c r="D4989" s="654" t="s">
        <v>15158</v>
      </c>
    </row>
    <row r="4990" spans="1:4">
      <c r="A4990" s="1169">
        <v>39660</v>
      </c>
      <c r="B4990" s="1170" t="s">
        <v>4526</v>
      </c>
      <c r="C4990" s="1169" t="s">
        <v>11600</v>
      </c>
      <c r="D4990" s="651" t="s">
        <v>13419</v>
      </c>
    </row>
    <row r="4991" spans="1:4">
      <c r="A4991" s="652">
        <v>39662</v>
      </c>
      <c r="B4991" s="653" t="s">
        <v>4527</v>
      </c>
      <c r="C4991" s="652" t="s">
        <v>11600</v>
      </c>
      <c r="D4991" s="654" t="s">
        <v>15159</v>
      </c>
    </row>
    <row r="4992" spans="1:4">
      <c r="A4992" s="1169">
        <v>39661</v>
      </c>
      <c r="B4992" s="1170" t="s">
        <v>4528</v>
      </c>
      <c r="C4992" s="1169" t="s">
        <v>11600</v>
      </c>
      <c r="D4992" s="651" t="s">
        <v>14329</v>
      </c>
    </row>
    <row r="4993" spans="1:4">
      <c r="A4993" s="652">
        <v>39666</v>
      </c>
      <c r="B4993" s="653" t="s">
        <v>15160</v>
      </c>
      <c r="C4993" s="652" t="s">
        <v>11600</v>
      </c>
      <c r="D4993" s="654" t="s">
        <v>15161</v>
      </c>
    </row>
    <row r="4994" spans="1:4">
      <c r="A4994" s="1169">
        <v>39664</v>
      </c>
      <c r="B4994" s="1170" t="s">
        <v>4529</v>
      </c>
      <c r="C4994" s="1169" t="s">
        <v>11600</v>
      </c>
      <c r="D4994" s="651" t="s">
        <v>14828</v>
      </c>
    </row>
    <row r="4995" spans="1:4">
      <c r="A4995" s="652">
        <v>39663</v>
      </c>
      <c r="B4995" s="653" t="s">
        <v>4530</v>
      </c>
      <c r="C4995" s="652" t="s">
        <v>11600</v>
      </c>
      <c r="D4995" s="654" t="s">
        <v>12743</v>
      </c>
    </row>
    <row r="4996" spans="1:4">
      <c r="A4996" s="1169">
        <v>39665</v>
      </c>
      <c r="B4996" s="1170" t="s">
        <v>15162</v>
      </c>
      <c r="C4996" s="1169" t="s">
        <v>11600</v>
      </c>
      <c r="D4996" s="651" t="s">
        <v>15163</v>
      </c>
    </row>
    <row r="4997" spans="1:4">
      <c r="A4997" s="652">
        <v>39752</v>
      </c>
      <c r="B4997" s="653" t="s">
        <v>4531</v>
      </c>
      <c r="C4997" s="652" t="s">
        <v>11600</v>
      </c>
      <c r="D4997" s="654" t="s">
        <v>15164</v>
      </c>
    </row>
    <row r="4998" spans="1:4">
      <c r="A4998" s="1169">
        <v>12583</v>
      </c>
      <c r="B4998" s="1170" t="s">
        <v>1838</v>
      </c>
      <c r="C4998" s="1169" t="s">
        <v>11600</v>
      </c>
      <c r="D4998" s="651" t="s">
        <v>15741</v>
      </c>
    </row>
    <row r="4999" spans="1:4">
      <c r="A4999" s="652">
        <v>12584</v>
      </c>
      <c r="B4999" s="653" t="s">
        <v>15165</v>
      </c>
      <c r="C4999" s="652" t="s">
        <v>11600</v>
      </c>
      <c r="D4999" s="654" t="s">
        <v>17670</v>
      </c>
    </row>
    <row r="5000" spans="1:4">
      <c r="A5000" s="1169">
        <v>13159</v>
      </c>
      <c r="B5000" s="1170" t="s">
        <v>1839</v>
      </c>
      <c r="C5000" s="1169" t="s">
        <v>11600</v>
      </c>
      <c r="D5000" s="651" t="s">
        <v>15975</v>
      </c>
    </row>
    <row r="5001" spans="1:4">
      <c r="A5001" s="652">
        <v>13168</v>
      </c>
      <c r="B5001" s="653" t="s">
        <v>1840</v>
      </c>
      <c r="C5001" s="652" t="s">
        <v>11600</v>
      </c>
      <c r="D5001" s="654" t="s">
        <v>15858</v>
      </c>
    </row>
    <row r="5002" spans="1:4">
      <c r="A5002" s="1169">
        <v>13173</v>
      </c>
      <c r="B5002" s="1170" t="s">
        <v>1841</v>
      </c>
      <c r="C5002" s="1169" t="s">
        <v>11600</v>
      </c>
      <c r="D5002" s="651" t="s">
        <v>17671</v>
      </c>
    </row>
    <row r="5003" spans="1:4">
      <c r="A5003" s="652">
        <v>37449</v>
      </c>
      <c r="B5003" s="653" t="s">
        <v>1842</v>
      </c>
      <c r="C5003" s="652" t="s">
        <v>11600</v>
      </c>
      <c r="D5003" s="654" t="s">
        <v>15430</v>
      </c>
    </row>
    <row r="5004" spans="1:4">
      <c r="A5004" s="1169">
        <v>37450</v>
      </c>
      <c r="B5004" s="1170" t="s">
        <v>1843</v>
      </c>
      <c r="C5004" s="1169" t="s">
        <v>11600</v>
      </c>
      <c r="D5004" s="651" t="s">
        <v>13596</v>
      </c>
    </row>
    <row r="5005" spans="1:4">
      <c r="A5005" s="652">
        <v>37451</v>
      </c>
      <c r="B5005" s="653" t="s">
        <v>1844</v>
      </c>
      <c r="C5005" s="652" t="s">
        <v>11600</v>
      </c>
      <c r="D5005" s="654" t="s">
        <v>12588</v>
      </c>
    </row>
    <row r="5006" spans="1:4">
      <c r="A5006" s="1169">
        <v>37452</v>
      </c>
      <c r="B5006" s="1170" t="s">
        <v>1845</v>
      </c>
      <c r="C5006" s="1169" t="s">
        <v>11600</v>
      </c>
      <c r="D5006" s="651" t="s">
        <v>17672</v>
      </c>
    </row>
    <row r="5007" spans="1:4">
      <c r="A5007" s="652">
        <v>37453</v>
      </c>
      <c r="B5007" s="653" t="s">
        <v>1846</v>
      </c>
      <c r="C5007" s="652" t="s">
        <v>11600</v>
      </c>
      <c r="D5007" s="654" t="s">
        <v>16108</v>
      </c>
    </row>
    <row r="5008" spans="1:4">
      <c r="A5008" s="1169">
        <v>7778</v>
      </c>
      <c r="B5008" s="1170" t="s">
        <v>1847</v>
      </c>
      <c r="C5008" s="1169" t="s">
        <v>11600</v>
      </c>
      <c r="D5008" s="651" t="s">
        <v>17673</v>
      </c>
    </row>
    <row r="5009" spans="1:4">
      <c r="A5009" s="652">
        <v>7796</v>
      </c>
      <c r="B5009" s="653" t="s">
        <v>1848</v>
      </c>
      <c r="C5009" s="652" t="s">
        <v>11600</v>
      </c>
      <c r="D5009" s="654" t="s">
        <v>17674</v>
      </c>
    </row>
    <row r="5010" spans="1:4">
      <c r="A5010" s="1169">
        <v>7781</v>
      </c>
      <c r="B5010" s="1170" t="s">
        <v>1849</v>
      </c>
      <c r="C5010" s="1169" t="s">
        <v>11600</v>
      </c>
      <c r="D5010" s="651" t="s">
        <v>17675</v>
      </c>
    </row>
    <row r="5011" spans="1:4">
      <c r="A5011" s="652">
        <v>7795</v>
      </c>
      <c r="B5011" s="653" t="s">
        <v>1850</v>
      </c>
      <c r="C5011" s="652" t="s">
        <v>11600</v>
      </c>
      <c r="D5011" s="654" t="s">
        <v>17676</v>
      </c>
    </row>
    <row r="5012" spans="1:4">
      <c r="A5012" s="1169">
        <v>7791</v>
      </c>
      <c r="B5012" s="1170" t="s">
        <v>1851</v>
      </c>
      <c r="C5012" s="1169" t="s">
        <v>11600</v>
      </c>
      <c r="D5012" s="651" t="s">
        <v>17677</v>
      </c>
    </row>
    <row r="5013" spans="1:4">
      <c r="A5013" s="652">
        <v>7783</v>
      </c>
      <c r="B5013" s="653" t="s">
        <v>1852</v>
      </c>
      <c r="C5013" s="652" t="s">
        <v>11600</v>
      </c>
      <c r="D5013" s="654" t="s">
        <v>13674</v>
      </c>
    </row>
    <row r="5014" spans="1:4">
      <c r="A5014" s="1169">
        <v>7790</v>
      </c>
      <c r="B5014" s="1170" t="s">
        <v>1853</v>
      </c>
      <c r="C5014" s="1169" t="s">
        <v>11600</v>
      </c>
      <c r="D5014" s="651" t="s">
        <v>17678</v>
      </c>
    </row>
    <row r="5015" spans="1:4">
      <c r="A5015" s="652">
        <v>7785</v>
      </c>
      <c r="B5015" s="653" t="s">
        <v>1854</v>
      </c>
      <c r="C5015" s="652" t="s">
        <v>11600</v>
      </c>
      <c r="D5015" s="654" t="s">
        <v>16647</v>
      </c>
    </row>
    <row r="5016" spans="1:4">
      <c r="A5016" s="1169">
        <v>7792</v>
      </c>
      <c r="B5016" s="1170" t="s">
        <v>1855</v>
      </c>
      <c r="C5016" s="1169" t="s">
        <v>11600</v>
      </c>
      <c r="D5016" s="651" t="s">
        <v>17679</v>
      </c>
    </row>
    <row r="5017" spans="1:4">
      <c r="A5017" s="652">
        <v>7793</v>
      </c>
      <c r="B5017" s="653" t="s">
        <v>1856</v>
      </c>
      <c r="C5017" s="652" t="s">
        <v>11600</v>
      </c>
      <c r="D5017" s="654" t="s">
        <v>17680</v>
      </c>
    </row>
    <row r="5018" spans="1:4">
      <c r="A5018" s="1169">
        <v>12613</v>
      </c>
      <c r="B5018" s="1170" t="s">
        <v>4532</v>
      </c>
      <c r="C5018" s="1169" t="s">
        <v>11596</v>
      </c>
      <c r="D5018" s="651" t="s">
        <v>15168</v>
      </c>
    </row>
    <row r="5019" spans="1:4">
      <c r="A5019" s="652">
        <v>1031</v>
      </c>
      <c r="B5019" s="653" t="s">
        <v>4533</v>
      </c>
      <c r="C5019" s="652" t="s">
        <v>11596</v>
      </c>
      <c r="D5019" s="654" t="s">
        <v>15240</v>
      </c>
    </row>
    <row r="5020" spans="1:4" ht="30">
      <c r="A5020" s="1169">
        <v>9813</v>
      </c>
      <c r="B5020" s="1170" t="s">
        <v>6708</v>
      </c>
      <c r="C5020" s="1169" t="s">
        <v>11600</v>
      </c>
      <c r="D5020" s="651" t="s">
        <v>13103</v>
      </c>
    </row>
    <row r="5021" spans="1:4" ht="30">
      <c r="A5021" s="652">
        <v>9815</v>
      </c>
      <c r="B5021" s="653" t="s">
        <v>6709</v>
      </c>
      <c r="C5021" s="652" t="s">
        <v>11600</v>
      </c>
      <c r="D5021" s="654" t="s">
        <v>15169</v>
      </c>
    </row>
    <row r="5022" spans="1:4" ht="30">
      <c r="A5022" s="1169">
        <v>25876</v>
      </c>
      <c r="B5022" s="1170" t="s">
        <v>6710</v>
      </c>
      <c r="C5022" s="1169" t="s">
        <v>11600</v>
      </c>
      <c r="D5022" s="651" t="s">
        <v>15170</v>
      </c>
    </row>
    <row r="5023" spans="1:4" ht="30">
      <c r="A5023" s="652">
        <v>25888</v>
      </c>
      <c r="B5023" s="653" t="s">
        <v>6711</v>
      </c>
      <c r="C5023" s="652" t="s">
        <v>11600</v>
      </c>
      <c r="D5023" s="654" t="s">
        <v>15171</v>
      </c>
    </row>
    <row r="5024" spans="1:4" ht="30">
      <c r="A5024" s="1169">
        <v>25874</v>
      </c>
      <c r="B5024" s="1170" t="s">
        <v>6712</v>
      </c>
      <c r="C5024" s="1169" t="s">
        <v>11600</v>
      </c>
      <c r="D5024" s="651" t="s">
        <v>15172</v>
      </c>
    </row>
    <row r="5025" spans="1:4" ht="30">
      <c r="A5025" s="652">
        <v>25877</v>
      </c>
      <c r="B5025" s="653" t="s">
        <v>6713</v>
      </c>
      <c r="C5025" s="652" t="s">
        <v>11600</v>
      </c>
      <c r="D5025" s="654" t="s">
        <v>15173</v>
      </c>
    </row>
    <row r="5026" spans="1:4" ht="30">
      <c r="A5026" s="1169">
        <v>25878</v>
      </c>
      <c r="B5026" s="1170" t="s">
        <v>6714</v>
      </c>
      <c r="C5026" s="1169" t="s">
        <v>11600</v>
      </c>
      <c r="D5026" s="651" t="s">
        <v>15174</v>
      </c>
    </row>
    <row r="5027" spans="1:4" ht="30">
      <c r="A5027" s="652">
        <v>25879</v>
      </c>
      <c r="B5027" s="653" t="s">
        <v>6715</v>
      </c>
      <c r="C5027" s="652" t="s">
        <v>11600</v>
      </c>
      <c r="D5027" s="654" t="s">
        <v>15175</v>
      </c>
    </row>
    <row r="5028" spans="1:4" ht="30">
      <c r="A5028" s="1169">
        <v>25887</v>
      </c>
      <c r="B5028" s="1170" t="s">
        <v>6716</v>
      </c>
      <c r="C5028" s="1169" t="s">
        <v>11600</v>
      </c>
      <c r="D5028" s="651" t="s">
        <v>15176</v>
      </c>
    </row>
    <row r="5029" spans="1:4" ht="30">
      <c r="A5029" s="652">
        <v>25880</v>
      </c>
      <c r="B5029" s="653" t="s">
        <v>6717</v>
      </c>
      <c r="C5029" s="652" t="s">
        <v>11600</v>
      </c>
      <c r="D5029" s="654" t="s">
        <v>15177</v>
      </c>
    </row>
    <row r="5030" spans="1:4" ht="30">
      <c r="A5030" s="1169">
        <v>25881</v>
      </c>
      <c r="B5030" s="1170" t="s">
        <v>6718</v>
      </c>
      <c r="C5030" s="1169" t="s">
        <v>11600</v>
      </c>
      <c r="D5030" s="651" t="s">
        <v>15178</v>
      </c>
    </row>
    <row r="5031" spans="1:4" ht="30">
      <c r="A5031" s="652">
        <v>25882</v>
      </c>
      <c r="B5031" s="653" t="s">
        <v>6719</v>
      </c>
      <c r="C5031" s="652" t="s">
        <v>11600</v>
      </c>
      <c r="D5031" s="654" t="s">
        <v>15179</v>
      </c>
    </row>
    <row r="5032" spans="1:4" ht="30">
      <c r="A5032" s="1169">
        <v>25883</v>
      </c>
      <c r="B5032" s="1170" t="s">
        <v>6720</v>
      </c>
      <c r="C5032" s="1169" t="s">
        <v>11600</v>
      </c>
      <c r="D5032" s="651" t="s">
        <v>13927</v>
      </c>
    </row>
    <row r="5033" spans="1:4" ht="30">
      <c r="A5033" s="652">
        <v>25884</v>
      </c>
      <c r="B5033" s="653" t="s">
        <v>6721</v>
      </c>
      <c r="C5033" s="652" t="s">
        <v>11600</v>
      </c>
      <c r="D5033" s="654" t="s">
        <v>15180</v>
      </c>
    </row>
    <row r="5034" spans="1:4" ht="30">
      <c r="A5034" s="1169">
        <v>25885</v>
      </c>
      <c r="B5034" s="1170" t="s">
        <v>6722</v>
      </c>
      <c r="C5034" s="1169" t="s">
        <v>11600</v>
      </c>
      <c r="D5034" s="651" t="s">
        <v>15181</v>
      </c>
    </row>
    <row r="5035" spans="1:4" ht="30">
      <c r="A5035" s="652">
        <v>25889</v>
      </c>
      <c r="B5035" s="653" t="s">
        <v>6723</v>
      </c>
      <c r="C5035" s="652" t="s">
        <v>11600</v>
      </c>
      <c r="D5035" s="654" t="s">
        <v>15182</v>
      </c>
    </row>
    <row r="5036" spans="1:4" ht="30">
      <c r="A5036" s="1169">
        <v>25886</v>
      </c>
      <c r="B5036" s="1170" t="s">
        <v>6724</v>
      </c>
      <c r="C5036" s="1169" t="s">
        <v>11600</v>
      </c>
      <c r="D5036" s="651" t="s">
        <v>15183</v>
      </c>
    </row>
    <row r="5037" spans="1:4" ht="30">
      <c r="A5037" s="652">
        <v>25875</v>
      </c>
      <c r="B5037" s="653" t="s">
        <v>6725</v>
      </c>
      <c r="C5037" s="652" t="s">
        <v>11600</v>
      </c>
      <c r="D5037" s="654" t="s">
        <v>15184</v>
      </c>
    </row>
    <row r="5038" spans="1:4">
      <c r="A5038" s="1169">
        <v>9876</v>
      </c>
      <c r="B5038" s="1170" t="s">
        <v>4963</v>
      </c>
      <c r="C5038" s="1169" t="s">
        <v>11600</v>
      </c>
      <c r="D5038" s="651" t="s">
        <v>15958</v>
      </c>
    </row>
    <row r="5039" spans="1:4">
      <c r="A5039" s="652">
        <v>9877</v>
      </c>
      <c r="B5039" s="653" t="s">
        <v>4964</v>
      </c>
      <c r="C5039" s="652" t="s">
        <v>11600</v>
      </c>
      <c r="D5039" s="654" t="s">
        <v>17681</v>
      </c>
    </row>
    <row r="5040" spans="1:4">
      <c r="A5040" s="1169">
        <v>9878</v>
      </c>
      <c r="B5040" s="1170" t="s">
        <v>4965</v>
      </c>
      <c r="C5040" s="1169" t="s">
        <v>11600</v>
      </c>
      <c r="D5040" s="651" t="s">
        <v>12639</v>
      </c>
    </row>
    <row r="5041" spans="1:4">
      <c r="A5041" s="652">
        <v>9879</v>
      </c>
      <c r="B5041" s="653" t="s">
        <v>4966</v>
      </c>
      <c r="C5041" s="652" t="s">
        <v>11600</v>
      </c>
      <c r="D5041" s="654" t="s">
        <v>17682</v>
      </c>
    </row>
    <row r="5042" spans="1:4" ht="30">
      <c r="A5042" s="1169">
        <v>42001</v>
      </c>
      <c r="B5042" s="1170" t="s">
        <v>11824</v>
      </c>
      <c r="C5042" s="1169" t="s">
        <v>11600</v>
      </c>
      <c r="D5042" s="651" t="s">
        <v>17683</v>
      </c>
    </row>
    <row r="5043" spans="1:4" ht="30">
      <c r="A5043" s="652">
        <v>41998</v>
      </c>
      <c r="B5043" s="653" t="s">
        <v>11825</v>
      </c>
      <c r="C5043" s="652" t="s">
        <v>11600</v>
      </c>
      <c r="D5043" s="654" t="s">
        <v>17684</v>
      </c>
    </row>
    <row r="5044" spans="1:4" ht="30">
      <c r="A5044" s="1169">
        <v>41999</v>
      </c>
      <c r="B5044" s="1170" t="s">
        <v>11826</v>
      </c>
      <c r="C5044" s="1169" t="s">
        <v>11600</v>
      </c>
      <c r="D5044" s="651" t="s">
        <v>17685</v>
      </c>
    </row>
    <row r="5045" spans="1:4" ht="30">
      <c r="A5045" s="652">
        <v>42000</v>
      </c>
      <c r="B5045" s="653" t="s">
        <v>11827</v>
      </c>
      <c r="C5045" s="652" t="s">
        <v>11600</v>
      </c>
      <c r="D5045" s="654" t="s">
        <v>17686</v>
      </c>
    </row>
    <row r="5046" spans="1:4" ht="30">
      <c r="A5046" s="1169">
        <v>38053</v>
      </c>
      <c r="B5046" s="1170" t="s">
        <v>4534</v>
      </c>
      <c r="C5046" s="1169" t="s">
        <v>11600</v>
      </c>
      <c r="D5046" s="651" t="s">
        <v>16745</v>
      </c>
    </row>
    <row r="5047" spans="1:4" ht="30">
      <c r="A5047" s="652">
        <v>38054</v>
      </c>
      <c r="B5047" s="653" t="s">
        <v>4535</v>
      </c>
      <c r="C5047" s="652" t="s">
        <v>11600</v>
      </c>
      <c r="D5047" s="654" t="s">
        <v>17687</v>
      </c>
    </row>
    <row r="5048" spans="1:4" ht="30">
      <c r="A5048" s="1169">
        <v>38052</v>
      </c>
      <c r="B5048" s="1170" t="s">
        <v>4536</v>
      </c>
      <c r="C5048" s="1169" t="s">
        <v>11600</v>
      </c>
      <c r="D5048" s="651" t="s">
        <v>12615</v>
      </c>
    </row>
    <row r="5049" spans="1:4" ht="30">
      <c r="A5049" s="652">
        <v>38051</v>
      </c>
      <c r="B5049" s="653" t="s">
        <v>4537</v>
      </c>
      <c r="C5049" s="652" t="s">
        <v>11600</v>
      </c>
      <c r="D5049" s="654" t="s">
        <v>13145</v>
      </c>
    </row>
    <row r="5050" spans="1:4">
      <c r="A5050" s="1169">
        <v>38787</v>
      </c>
      <c r="B5050" s="1170" t="s">
        <v>17688</v>
      </c>
      <c r="C5050" s="1169" t="s">
        <v>11600</v>
      </c>
      <c r="D5050" s="651" t="s">
        <v>17689</v>
      </c>
    </row>
    <row r="5051" spans="1:4">
      <c r="A5051" s="652">
        <v>38825</v>
      </c>
      <c r="B5051" s="653" t="s">
        <v>17690</v>
      </c>
      <c r="C5051" s="652" t="s">
        <v>11600</v>
      </c>
      <c r="D5051" s="654" t="s">
        <v>15040</v>
      </c>
    </row>
    <row r="5052" spans="1:4">
      <c r="A5052" s="1169">
        <v>38826</v>
      </c>
      <c r="B5052" s="1170" t="s">
        <v>17691</v>
      </c>
      <c r="C5052" s="1169" t="s">
        <v>11600</v>
      </c>
      <c r="D5052" s="651" t="s">
        <v>14950</v>
      </c>
    </row>
    <row r="5053" spans="1:4">
      <c r="A5053" s="652">
        <v>38827</v>
      </c>
      <c r="B5053" s="653" t="s">
        <v>17692</v>
      </c>
      <c r="C5053" s="652" t="s">
        <v>11600</v>
      </c>
      <c r="D5053" s="654" t="s">
        <v>13764</v>
      </c>
    </row>
    <row r="5054" spans="1:4">
      <c r="A5054" s="1169">
        <v>38830</v>
      </c>
      <c r="B5054" s="1170" t="s">
        <v>17693</v>
      </c>
      <c r="C5054" s="1169" t="s">
        <v>11600</v>
      </c>
      <c r="D5054" s="651" t="s">
        <v>15629</v>
      </c>
    </row>
    <row r="5055" spans="1:4">
      <c r="A5055" s="652">
        <v>38828</v>
      </c>
      <c r="B5055" s="653" t="s">
        <v>17694</v>
      </c>
      <c r="C5055" s="652" t="s">
        <v>11600</v>
      </c>
      <c r="D5055" s="654" t="s">
        <v>14008</v>
      </c>
    </row>
    <row r="5056" spans="1:4">
      <c r="A5056" s="1169">
        <v>38829</v>
      </c>
      <c r="B5056" s="1170" t="s">
        <v>17695</v>
      </c>
      <c r="C5056" s="1169" t="s">
        <v>11600</v>
      </c>
      <c r="D5056" s="651" t="s">
        <v>13042</v>
      </c>
    </row>
    <row r="5057" spans="1:4">
      <c r="A5057" s="652">
        <v>38831</v>
      </c>
      <c r="B5057" s="653" t="s">
        <v>17696</v>
      </c>
      <c r="C5057" s="652" t="s">
        <v>11600</v>
      </c>
      <c r="D5057" s="654" t="s">
        <v>13657</v>
      </c>
    </row>
    <row r="5058" spans="1:4">
      <c r="A5058" s="1169">
        <v>36274</v>
      </c>
      <c r="B5058" s="1170" t="s">
        <v>17697</v>
      </c>
      <c r="C5058" s="1169" t="s">
        <v>11600</v>
      </c>
      <c r="D5058" s="651" t="s">
        <v>13403</v>
      </c>
    </row>
    <row r="5059" spans="1:4">
      <c r="A5059" s="652">
        <v>36278</v>
      </c>
      <c r="B5059" s="653" t="s">
        <v>17698</v>
      </c>
      <c r="C5059" s="652" t="s">
        <v>11600</v>
      </c>
      <c r="D5059" s="654" t="s">
        <v>15895</v>
      </c>
    </row>
    <row r="5060" spans="1:4">
      <c r="A5060" s="1169">
        <v>38977</v>
      </c>
      <c r="B5060" s="1170" t="s">
        <v>17699</v>
      </c>
      <c r="C5060" s="1169" t="s">
        <v>11600</v>
      </c>
      <c r="D5060" s="651" t="s">
        <v>17700</v>
      </c>
    </row>
    <row r="5061" spans="1:4">
      <c r="A5061" s="652">
        <v>38971</v>
      </c>
      <c r="B5061" s="653" t="s">
        <v>17701</v>
      </c>
      <c r="C5061" s="652" t="s">
        <v>11600</v>
      </c>
      <c r="D5061" s="654" t="s">
        <v>15535</v>
      </c>
    </row>
    <row r="5062" spans="1:4">
      <c r="A5062" s="1169">
        <v>38972</v>
      </c>
      <c r="B5062" s="1170" t="s">
        <v>17702</v>
      </c>
      <c r="C5062" s="1169" t="s">
        <v>11600</v>
      </c>
      <c r="D5062" s="651" t="s">
        <v>14948</v>
      </c>
    </row>
    <row r="5063" spans="1:4">
      <c r="A5063" s="652">
        <v>38973</v>
      </c>
      <c r="B5063" s="653" t="s">
        <v>17703</v>
      </c>
      <c r="C5063" s="652" t="s">
        <v>11600</v>
      </c>
      <c r="D5063" s="654" t="s">
        <v>14762</v>
      </c>
    </row>
    <row r="5064" spans="1:4">
      <c r="A5064" s="1169">
        <v>38974</v>
      </c>
      <c r="B5064" s="1170" t="s">
        <v>17704</v>
      </c>
      <c r="C5064" s="1169" t="s">
        <v>11600</v>
      </c>
      <c r="D5064" s="651" t="s">
        <v>15404</v>
      </c>
    </row>
    <row r="5065" spans="1:4">
      <c r="A5065" s="652">
        <v>38975</v>
      </c>
      <c r="B5065" s="653" t="s">
        <v>17705</v>
      </c>
      <c r="C5065" s="652" t="s">
        <v>11600</v>
      </c>
      <c r="D5065" s="654" t="s">
        <v>15624</v>
      </c>
    </row>
    <row r="5066" spans="1:4">
      <c r="A5066" s="1169">
        <v>38976</v>
      </c>
      <c r="B5066" s="1170" t="s">
        <v>17706</v>
      </c>
      <c r="C5066" s="1169" t="s">
        <v>11600</v>
      </c>
      <c r="D5066" s="651" t="s">
        <v>14547</v>
      </c>
    </row>
    <row r="5067" spans="1:4">
      <c r="A5067" s="652">
        <v>38986</v>
      </c>
      <c r="B5067" s="653" t="s">
        <v>17707</v>
      </c>
      <c r="C5067" s="652" t="s">
        <v>11600</v>
      </c>
      <c r="D5067" s="654" t="s">
        <v>17708</v>
      </c>
    </row>
    <row r="5068" spans="1:4">
      <c r="A5068" s="1169">
        <v>38978</v>
      </c>
      <c r="B5068" s="1170" t="s">
        <v>17709</v>
      </c>
      <c r="C5068" s="1169" t="s">
        <v>11600</v>
      </c>
      <c r="D5068" s="651" t="s">
        <v>13403</v>
      </c>
    </row>
    <row r="5069" spans="1:4">
      <c r="A5069" s="652">
        <v>38979</v>
      </c>
      <c r="B5069" s="653" t="s">
        <v>17710</v>
      </c>
      <c r="C5069" s="652" t="s">
        <v>11600</v>
      </c>
      <c r="D5069" s="654" t="s">
        <v>15895</v>
      </c>
    </row>
    <row r="5070" spans="1:4">
      <c r="A5070" s="1169">
        <v>38980</v>
      </c>
      <c r="B5070" s="1170" t="s">
        <v>17711</v>
      </c>
      <c r="C5070" s="1169" t="s">
        <v>11600</v>
      </c>
      <c r="D5070" s="651" t="s">
        <v>17712</v>
      </c>
    </row>
    <row r="5071" spans="1:4">
      <c r="A5071" s="652">
        <v>38981</v>
      </c>
      <c r="B5071" s="653" t="s">
        <v>17713</v>
      </c>
      <c r="C5071" s="652" t="s">
        <v>11600</v>
      </c>
      <c r="D5071" s="654" t="s">
        <v>17714</v>
      </c>
    </row>
    <row r="5072" spans="1:4">
      <c r="A5072" s="1169">
        <v>38982</v>
      </c>
      <c r="B5072" s="1170" t="s">
        <v>17715</v>
      </c>
      <c r="C5072" s="1169" t="s">
        <v>11600</v>
      </c>
      <c r="D5072" s="651" t="s">
        <v>17716</v>
      </c>
    </row>
    <row r="5073" spans="1:4">
      <c r="A5073" s="652">
        <v>38983</v>
      </c>
      <c r="B5073" s="653" t="s">
        <v>17717</v>
      </c>
      <c r="C5073" s="652" t="s">
        <v>11600</v>
      </c>
      <c r="D5073" s="654" t="s">
        <v>17718</v>
      </c>
    </row>
    <row r="5074" spans="1:4">
      <c r="A5074" s="1169">
        <v>38984</v>
      </c>
      <c r="B5074" s="1170" t="s">
        <v>17719</v>
      </c>
      <c r="C5074" s="1169" t="s">
        <v>11600</v>
      </c>
      <c r="D5074" s="651" t="s">
        <v>17720</v>
      </c>
    </row>
    <row r="5075" spans="1:4">
      <c r="A5075" s="652">
        <v>38985</v>
      </c>
      <c r="B5075" s="653" t="s">
        <v>17721</v>
      </c>
      <c r="C5075" s="652" t="s">
        <v>11600</v>
      </c>
      <c r="D5075" s="654" t="s">
        <v>16958</v>
      </c>
    </row>
    <row r="5076" spans="1:4">
      <c r="A5076" s="1169">
        <v>9836</v>
      </c>
      <c r="B5076" s="1170" t="s">
        <v>4538</v>
      </c>
      <c r="C5076" s="1169" t="s">
        <v>11600</v>
      </c>
      <c r="D5076" s="651" t="s">
        <v>16924</v>
      </c>
    </row>
    <row r="5077" spans="1:4">
      <c r="A5077" s="652">
        <v>20065</v>
      </c>
      <c r="B5077" s="653" t="s">
        <v>4539</v>
      </c>
      <c r="C5077" s="652" t="s">
        <v>11600</v>
      </c>
      <c r="D5077" s="654" t="s">
        <v>17722</v>
      </c>
    </row>
    <row r="5078" spans="1:4">
      <c r="A5078" s="1169">
        <v>9835</v>
      </c>
      <c r="B5078" s="1170" t="s">
        <v>4540</v>
      </c>
      <c r="C5078" s="1169" t="s">
        <v>11600</v>
      </c>
      <c r="D5078" s="651" t="s">
        <v>12979</v>
      </c>
    </row>
    <row r="5079" spans="1:4">
      <c r="A5079" s="652">
        <v>38032</v>
      </c>
      <c r="B5079" s="653" t="s">
        <v>4541</v>
      </c>
      <c r="C5079" s="652" t="s">
        <v>11600</v>
      </c>
      <c r="D5079" s="654" t="s">
        <v>14324</v>
      </c>
    </row>
    <row r="5080" spans="1:4">
      <c r="A5080" s="1169">
        <v>38033</v>
      </c>
      <c r="B5080" s="1170" t="s">
        <v>4542</v>
      </c>
      <c r="C5080" s="1169" t="s">
        <v>11600</v>
      </c>
      <c r="D5080" s="651" t="s">
        <v>15369</v>
      </c>
    </row>
    <row r="5081" spans="1:4">
      <c r="A5081" s="652">
        <v>38034</v>
      </c>
      <c r="B5081" s="653" t="s">
        <v>4543</v>
      </c>
      <c r="C5081" s="652" t="s">
        <v>11600</v>
      </c>
      <c r="D5081" s="654" t="s">
        <v>17723</v>
      </c>
    </row>
    <row r="5082" spans="1:4">
      <c r="A5082" s="1169">
        <v>38035</v>
      </c>
      <c r="B5082" s="1170" t="s">
        <v>4544</v>
      </c>
      <c r="C5082" s="1169" t="s">
        <v>11600</v>
      </c>
      <c r="D5082" s="651" t="s">
        <v>17724</v>
      </c>
    </row>
    <row r="5083" spans="1:4">
      <c r="A5083" s="652">
        <v>38036</v>
      </c>
      <c r="B5083" s="653" t="s">
        <v>4545</v>
      </c>
      <c r="C5083" s="652" t="s">
        <v>11600</v>
      </c>
      <c r="D5083" s="654" t="s">
        <v>17725</v>
      </c>
    </row>
    <row r="5084" spans="1:4">
      <c r="A5084" s="1169">
        <v>38037</v>
      </c>
      <c r="B5084" s="1170" t="s">
        <v>4546</v>
      </c>
      <c r="C5084" s="1169" t="s">
        <v>11600</v>
      </c>
      <c r="D5084" s="651" t="s">
        <v>17726</v>
      </c>
    </row>
    <row r="5085" spans="1:4">
      <c r="A5085" s="652">
        <v>9850</v>
      </c>
      <c r="B5085" s="653" t="s">
        <v>4547</v>
      </c>
      <c r="C5085" s="652" t="s">
        <v>11600</v>
      </c>
      <c r="D5085" s="654" t="s">
        <v>15191</v>
      </c>
    </row>
    <row r="5086" spans="1:4">
      <c r="A5086" s="1169">
        <v>9853</v>
      </c>
      <c r="B5086" s="1170" t="s">
        <v>4548</v>
      </c>
      <c r="C5086" s="1169" t="s">
        <v>11600</v>
      </c>
      <c r="D5086" s="651" t="s">
        <v>15192</v>
      </c>
    </row>
    <row r="5087" spans="1:4">
      <c r="A5087" s="652">
        <v>9854</v>
      </c>
      <c r="B5087" s="653" t="s">
        <v>4549</v>
      </c>
      <c r="C5087" s="652" t="s">
        <v>11600</v>
      </c>
      <c r="D5087" s="654" t="s">
        <v>14246</v>
      </c>
    </row>
    <row r="5088" spans="1:4">
      <c r="A5088" s="1169">
        <v>9851</v>
      </c>
      <c r="B5088" s="1170" t="s">
        <v>4550</v>
      </c>
      <c r="C5088" s="1169" t="s">
        <v>11600</v>
      </c>
      <c r="D5088" s="651" t="s">
        <v>15193</v>
      </c>
    </row>
    <row r="5089" spans="1:4">
      <c r="A5089" s="652">
        <v>9855</v>
      </c>
      <c r="B5089" s="653" t="s">
        <v>4551</v>
      </c>
      <c r="C5089" s="652" t="s">
        <v>11600</v>
      </c>
      <c r="D5089" s="654" t="s">
        <v>15194</v>
      </c>
    </row>
    <row r="5090" spans="1:4">
      <c r="A5090" s="1169">
        <v>9825</v>
      </c>
      <c r="B5090" s="1170" t="s">
        <v>1857</v>
      </c>
      <c r="C5090" s="1169" t="s">
        <v>11600</v>
      </c>
      <c r="D5090" s="651" t="s">
        <v>17727</v>
      </c>
    </row>
    <row r="5091" spans="1:4">
      <c r="A5091" s="652">
        <v>9828</v>
      </c>
      <c r="B5091" s="653" t="s">
        <v>4552</v>
      </c>
      <c r="C5091" s="652" t="s">
        <v>11600</v>
      </c>
      <c r="D5091" s="654" t="s">
        <v>17728</v>
      </c>
    </row>
    <row r="5092" spans="1:4">
      <c r="A5092" s="1169">
        <v>9829</v>
      </c>
      <c r="B5092" s="1170" t="s">
        <v>1858</v>
      </c>
      <c r="C5092" s="1169" t="s">
        <v>11600</v>
      </c>
      <c r="D5092" s="651" t="s">
        <v>17729</v>
      </c>
    </row>
    <row r="5093" spans="1:4">
      <c r="A5093" s="652">
        <v>9826</v>
      </c>
      <c r="B5093" s="653" t="s">
        <v>1859</v>
      </c>
      <c r="C5093" s="652" t="s">
        <v>11600</v>
      </c>
      <c r="D5093" s="654" t="s">
        <v>17730</v>
      </c>
    </row>
    <row r="5094" spans="1:4">
      <c r="A5094" s="1169">
        <v>9827</v>
      </c>
      <c r="B5094" s="1170" t="s">
        <v>1860</v>
      </c>
      <c r="C5094" s="1169" t="s">
        <v>11600</v>
      </c>
      <c r="D5094" s="651" t="s">
        <v>14032</v>
      </c>
    </row>
    <row r="5095" spans="1:4">
      <c r="A5095" s="652">
        <v>36374</v>
      </c>
      <c r="B5095" s="653" t="s">
        <v>4553</v>
      </c>
      <c r="C5095" s="652" t="s">
        <v>11600</v>
      </c>
      <c r="D5095" s="654" t="s">
        <v>17731</v>
      </c>
    </row>
    <row r="5096" spans="1:4">
      <c r="A5096" s="1169">
        <v>36084</v>
      </c>
      <c r="B5096" s="1170" t="s">
        <v>4554</v>
      </c>
      <c r="C5096" s="1169" t="s">
        <v>11600</v>
      </c>
      <c r="D5096" s="651" t="s">
        <v>12501</v>
      </c>
    </row>
    <row r="5097" spans="1:4">
      <c r="A5097" s="652">
        <v>36373</v>
      </c>
      <c r="B5097" s="653" t="s">
        <v>4555</v>
      </c>
      <c r="C5097" s="652" t="s">
        <v>11600</v>
      </c>
      <c r="D5097" s="654" t="s">
        <v>13147</v>
      </c>
    </row>
    <row r="5098" spans="1:4">
      <c r="A5098" s="1169">
        <v>36377</v>
      </c>
      <c r="B5098" s="1170" t="s">
        <v>4556</v>
      </c>
      <c r="C5098" s="1169" t="s">
        <v>11600</v>
      </c>
      <c r="D5098" s="651" t="s">
        <v>17732</v>
      </c>
    </row>
    <row r="5099" spans="1:4">
      <c r="A5099" s="652">
        <v>36375</v>
      </c>
      <c r="B5099" s="653" t="s">
        <v>4557</v>
      </c>
      <c r="C5099" s="652" t="s">
        <v>11600</v>
      </c>
      <c r="D5099" s="654" t="s">
        <v>14808</v>
      </c>
    </row>
    <row r="5100" spans="1:4">
      <c r="A5100" s="1169">
        <v>36376</v>
      </c>
      <c r="B5100" s="1170" t="s">
        <v>4558</v>
      </c>
      <c r="C5100" s="1169" t="s">
        <v>11600</v>
      </c>
      <c r="D5100" s="651" t="s">
        <v>15583</v>
      </c>
    </row>
    <row r="5101" spans="1:4">
      <c r="A5101" s="652">
        <v>36380</v>
      </c>
      <c r="B5101" s="653" t="s">
        <v>4559</v>
      </c>
      <c r="C5101" s="652" t="s">
        <v>11600</v>
      </c>
      <c r="D5101" s="654" t="s">
        <v>17672</v>
      </c>
    </row>
    <row r="5102" spans="1:4">
      <c r="A5102" s="1169">
        <v>36378</v>
      </c>
      <c r="B5102" s="1170" t="s">
        <v>4560</v>
      </c>
      <c r="C5102" s="1169" t="s">
        <v>11600</v>
      </c>
      <c r="D5102" s="651" t="s">
        <v>16274</v>
      </c>
    </row>
    <row r="5103" spans="1:4">
      <c r="A5103" s="652">
        <v>36379</v>
      </c>
      <c r="B5103" s="653" t="s">
        <v>4561</v>
      </c>
      <c r="C5103" s="652" t="s">
        <v>11600</v>
      </c>
      <c r="D5103" s="654" t="s">
        <v>14941</v>
      </c>
    </row>
    <row r="5104" spans="1:4">
      <c r="A5104" s="1169">
        <v>9847</v>
      </c>
      <c r="B5104" s="1170" t="s">
        <v>1861</v>
      </c>
      <c r="C5104" s="1169" t="s">
        <v>11600</v>
      </c>
      <c r="D5104" s="651" t="s">
        <v>15929</v>
      </c>
    </row>
    <row r="5105" spans="1:4">
      <c r="A5105" s="652">
        <v>9844</v>
      </c>
      <c r="B5105" s="653" t="s">
        <v>1862</v>
      </c>
      <c r="C5105" s="652" t="s">
        <v>11600</v>
      </c>
      <c r="D5105" s="654" t="s">
        <v>12501</v>
      </c>
    </row>
    <row r="5106" spans="1:4">
      <c r="A5106" s="1169">
        <v>9846</v>
      </c>
      <c r="B5106" s="1170" t="s">
        <v>1863</v>
      </c>
      <c r="C5106" s="1169" t="s">
        <v>11600</v>
      </c>
      <c r="D5106" s="651" t="s">
        <v>13368</v>
      </c>
    </row>
    <row r="5107" spans="1:4">
      <c r="A5107" s="652">
        <v>12592</v>
      </c>
      <c r="B5107" s="653" t="s">
        <v>1864</v>
      </c>
      <c r="C5107" s="652" t="s">
        <v>11600</v>
      </c>
      <c r="D5107" s="654" t="s">
        <v>14173</v>
      </c>
    </row>
    <row r="5108" spans="1:4">
      <c r="A5108" s="1169">
        <v>12599</v>
      </c>
      <c r="B5108" s="1170" t="s">
        <v>1865</v>
      </c>
      <c r="C5108" s="1169" t="s">
        <v>11600</v>
      </c>
      <c r="D5108" s="651" t="s">
        <v>14406</v>
      </c>
    </row>
    <row r="5109" spans="1:4">
      <c r="A5109" s="652">
        <v>12601</v>
      </c>
      <c r="B5109" s="653" t="s">
        <v>1866</v>
      </c>
      <c r="C5109" s="652" t="s">
        <v>11600</v>
      </c>
      <c r="D5109" s="654" t="s">
        <v>14806</v>
      </c>
    </row>
    <row r="5110" spans="1:4">
      <c r="A5110" s="1169">
        <v>12602</v>
      </c>
      <c r="B5110" s="1170" t="s">
        <v>1867</v>
      </c>
      <c r="C5110" s="1169" t="s">
        <v>11600</v>
      </c>
      <c r="D5110" s="651" t="s">
        <v>13557</v>
      </c>
    </row>
    <row r="5111" spans="1:4">
      <c r="A5111" s="652">
        <v>12609</v>
      </c>
      <c r="B5111" s="653" t="s">
        <v>1868</v>
      </c>
      <c r="C5111" s="652" t="s">
        <v>11600</v>
      </c>
      <c r="D5111" s="654" t="s">
        <v>17733</v>
      </c>
    </row>
    <row r="5112" spans="1:4">
      <c r="A5112" s="1169">
        <v>12611</v>
      </c>
      <c r="B5112" s="1170" t="s">
        <v>1869</v>
      </c>
      <c r="C5112" s="1169" t="s">
        <v>11600</v>
      </c>
      <c r="D5112" s="651" t="s">
        <v>17734</v>
      </c>
    </row>
    <row r="5113" spans="1:4">
      <c r="A5113" s="652">
        <v>9859</v>
      </c>
      <c r="B5113" s="653" t="s">
        <v>4562</v>
      </c>
      <c r="C5113" s="652" t="s">
        <v>11600</v>
      </c>
      <c r="D5113" s="654" t="s">
        <v>15201</v>
      </c>
    </row>
    <row r="5114" spans="1:4">
      <c r="A5114" s="1169">
        <v>9838</v>
      </c>
      <c r="B5114" s="1170" t="s">
        <v>5262</v>
      </c>
      <c r="C5114" s="1169" t="s">
        <v>11600</v>
      </c>
      <c r="D5114" s="651" t="s">
        <v>14890</v>
      </c>
    </row>
    <row r="5115" spans="1:4">
      <c r="A5115" s="652">
        <v>9837</v>
      </c>
      <c r="B5115" s="653" t="s">
        <v>5263</v>
      </c>
      <c r="C5115" s="652" t="s">
        <v>11600</v>
      </c>
      <c r="D5115" s="654" t="s">
        <v>14919</v>
      </c>
    </row>
    <row r="5116" spans="1:4">
      <c r="A5116" s="1169">
        <v>9833</v>
      </c>
      <c r="B5116" s="1170" t="s">
        <v>1870</v>
      </c>
      <c r="C5116" s="1169" t="s">
        <v>11600</v>
      </c>
      <c r="D5116" s="651" t="s">
        <v>13105</v>
      </c>
    </row>
    <row r="5117" spans="1:4">
      <c r="A5117" s="652">
        <v>9830</v>
      </c>
      <c r="B5117" s="653" t="s">
        <v>1871</v>
      </c>
      <c r="C5117" s="652" t="s">
        <v>11600</v>
      </c>
      <c r="D5117" s="654" t="s">
        <v>12615</v>
      </c>
    </row>
    <row r="5118" spans="1:4">
      <c r="A5118" s="1169">
        <v>9841</v>
      </c>
      <c r="B5118" s="1170" t="s">
        <v>1872</v>
      </c>
      <c r="C5118" s="1169" t="s">
        <v>11600</v>
      </c>
      <c r="D5118" s="651" t="s">
        <v>17735</v>
      </c>
    </row>
    <row r="5119" spans="1:4">
      <c r="A5119" s="652">
        <v>9840</v>
      </c>
      <c r="B5119" s="653" t="s">
        <v>1873</v>
      </c>
      <c r="C5119" s="652" t="s">
        <v>11600</v>
      </c>
      <c r="D5119" s="654" t="s">
        <v>16215</v>
      </c>
    </row>
    <row r="5120" spans="1:4">
      <c r="A5120" s="1169">
        <v>20067</v>
      </c>
      <c r="B5120" s="1170" t="s">
        <v>1874</v>
      </c>
      <c r="C5120" s="1169" t="s">
        <v>11600</v>
      </c>
      <c r="D5120" s="651" t="s">
        <v>14482</v>
      </c>
    </row>
    <row r="5121" spans="1:4">
      <c r="A5121" s="652">
        <v>20068</v>
      </c>
      <c r="B5121" s="653" t="s">
        <v>1875</v>
      </c>
      <c r="C5121" s="652" t="s">
        <v>11600</v>
      </c>
      <c r="D5121" s="654" t="s">
        <v>14073</v>
      </c>
    </row>
    <row r="5122" spans="1:4">
      <c r="A5122" s="1169">
        <v>9839</v>
      </c>
      <c r="B5122" s="1170" t="s">
        <v>1876</v>
      </c>
      <c r="C5122" s="1169" t="s">
        <v>11600</v>
      </c>
      <c r="D5122" s="651" t="s">
        <v>15485</v>
      </c>
    </row>
    <row r="5123" spans="1:4">
      <c r="A5123" s="652">
        <v>20072</v>
      </c>
      <c r="B5123" s="653" t="s">
        <v>1877</v>
      </c>
      <c r="C5123" s="652" t="s">
        <v>11600</v>
      </c>
      <c r="D5123" s="654" t="s">
        <v>17736</v>
      </c>
    </row>
    <row r="5124" spans="1:4">
      <c r="A5124" s="1169">
        <v>20073</v>
      </c>
      <c r="B5124" s="1170" t="s">
        <v>1878</v>
      </c>
      <c r="C5124" s="1169" t="s">
        <v>11600</v>
      </c>
      <c r="D5124" s="651" t="s">
        <v>13216</v>
      </c>
    </row>
    <row r="5125" spans="1:4">
      <c r="A5125" s="652">
        <v>20069</v>
      </c>
      <c r="B5125" s="653" t="s">
        <v>1879</v>
      </c>
      <c r="C5125" s="652" t="s">
        <v>11600</v>
      </c>
      <c r="D5125" s="654" t="s">
        <v>15692</v>
      </c>
    </row>
    <row r="5126" spans="1:4">
      <c r="A5126" s="1169">
        <v>20070</v>
      </c>
      <c r="B5126" s="1170" t="s">
        <v>1880</v>
      </c>
      <c r="C5126" s="1169" t="s">
        <v>11600</v>
      </c>
      <c r="D5126" s="651" t="s">
        <v>15841</v>
      </c>
    </row>
    <row r="5127" spans="1:4">
      <c r="A5127" s="652">
        <v>20071</v>
      </c>
      <c r="B5127" s="653" t="s">
        <v>1881</v>
      </c>
      <c r="C5127" s="652" t="s">
        <v>11600</v>
      </c>
      <c r="D5127" s="654" t="s">
        <v>13999</v>
      </c>
    </row>
    <row r="5128" spans="1:4">
      <c r="A5128" s="1169">
        <v>9834</v>
      </c>
      <c r="B5128" s="1170" t="s">
        <v>7022</v>
      </c>
      <c r="C5128" s="1169" t="s">
        <v>11600</v>
      </c>
      <c r="D5128" s="651" t="s">
        <v>17737</v>
      </c>
    </row>
    <row r="5129" spans="1:4">
      <c r="A5129" s="652">
        <v>9863</v>
      </c>
      <c r="B5129" s="653" t="s">
        <v>4563</v>
      </c>
      <c r="C5129" s="652" t="s">
        <v>11600</v>
      </c>
      <c r="D5129" s="654" t="s">
        <v>15205</v>
      </c>
    </row>
    <row r="5130" spans="1:4">
      <c r="A5130" s="1169">
        <v>9860</v>
      </c>
      <c r="B5130" s="1170" t="s">
        <v>4564</v>
      </c>
      <c r="C5130" s="1169" t="s">
        <v>11600</v>
      </c>
      <c r="D5130" s="651" t="s">
        <v>15206</v>
      </c>
    </row>
    <row r="5131" spans="1:4">
      <c r="A5131" s="652">
        <v>9862</v>
      </c>
      <c r="B5131" s="653" t="s">
        <v>4565</v>
      </c>
      <c r="C5131" s="652" t="s">
        <v>11600</v>
      </c>
      <c r="D5131" s="654" t="s">
        <v>15207</v>
      </c>
    </row>
    <row r="5132" spans="1:4">
      <c r="A5132" s="1169">
        <v>9861</v>
      </c>
      <c r="B5132" s="1170" t="s">
        <v>1882</v>
      </c>
      <c r="C5132" s="1169" t="s">
        <v>11600</v>
      </c>
      <c r="D5132" s="651" t="s">
        <v>15208</v>
      </c>
    </row>
    <row r="5133" spans="1:4">
      <c r="A5133" s="652">
        <v>9856</v>
      </c>
      <c r="B5133" s="653" t="s">
        <v>1883</v>
      </c>
      <c r="C5133" s="652" t="s">
        <v>11600</v>
      </c>
      <c r="D5133" s="654" t="s">
        <v>13380</v>
      </c>
    </row>
    <row r="5134" spans="1:4">
      <c r="A5134" s="1169">
        <v>9866</v>
      </c>
      <c r="B5134" s="1170" t="s">
        <v>1884</v>
      </c>
      <c r="C5134" s="1169" t="s">
        <v>11600</v>
      </c>
      <c r="D5134" s="651" t="s">
        <v>15209</v>
      </c>
    </row>
    <row r="5135" spans="1:4">
      <c r="A5135" s="652">
        <v>9857</v>
      </c>
      <c r="B5135" s="653" t="s">
        <v>1885</v>
      </c>
      <c r="C5135" s="652" t="s">
        <v>11600</v>
      </c>
      <c r="D5135" s="654" t="s">
        <v>15210</v>
      </c>
    </row>
    <row r="5136" spans="1:4">
      <c r="A5136" s="1169">
        <v>9864</v>
      </c>
      <c r="B5136" s="1170" t="s">
        <v>4566</v>
      </c>
      <c r="C5136" s="1169" t="s">
        <v>11600</v>
      </c>
      <c r="D5136" s="651" t="s">
        <v>14403</v>
      </c>
    </row>
    <row r="5137" spans="1:4">
      <c r="A5137" s="652">
        <v>9865</v>
      </c>
      <c r="B5137" s="653" t="s">
        <v>4567</v>
      </c>
      <c r="C5137" s="652" t="s">
        <v>11600</v>
      </c>
      <c r="D5137" s="654" t="s">
        <v>15211</v>
      </c>
    </row>
    <row r="5138" spans="1:4">
      <c r="A5138" s="1169">
        <v>9858</v>
      </c>
      <c r="B5138" s="1170" t="s">
        <v>4568</v>
      </c>
      <c r="C5138" s="1169" t="s">
        <v>11600</v>
      </c>
      <c r="D5138" s="651" t="s">
        <v>15212</v>
      </c>
    </row>
    <row r="5139" spans="1:4">
      <c r="A5139" s="652">
        <v>9870</v>
      </c>
      <c r="B5139" s="653" t="s">
        <v>1886</v>
      </c>
      <c r="C5139" s="652" t="s">
        <v>11600</v>
      </c>
      <c r="D5139" s="654" t="s">
        <v>15213</v>
      </c>
    </row>
    <row r="5140" spans="1:4">
      <c r="A5140" s="1169">
        <v>9867</v>
      </c>
      <c r="B5140" s="1170" t="s">
        <v>1887</v>
      </c>
      <c r="C5140" s="1169" t="s">
        <v>11600</v>
      </c>
      <c r="D5140" s="651" t="s">
        <v>13549</v>
      </c>
    </row>
    <row r="5141" spans="1:4">
      <c r="A5141" s="652">
        <v>9868</v>
      </c>
      <c r="B5141" s="653" t="s">
        <v>1888</v>
      </c>
      <c r="C5141" s="652" t="s">
        <v>11600</v>
      </c>
      <c r="D5141" s="654" t="s">
        <v>13103</v>
      </c>
    </row>
    <row r="5142" spans="1:4">
      <c r="A5142" s="1169">
        <v>9869</v>
      </c>
      <c r="B5142" s="1170" t="s">
        <v>1889</v>
      </c>
      <c r="C5142" s="1169" t="s">
        <v>11600</v>
      </c>
      <c r="D5142" s="651" t="s">
        <v>12590</v>
      </c>
    </row>
    <row r="5143" spans="1:4">
      <c r="A5143" s="652">
        <v>9874</v>
      </c>
      <c r="B5143" s="653" t="s">
        <v>1890</v>
      </c>
      <c r="C5143" s="652" t="s">
        <v>11600</v>
      </c>
      <c r="D5143" s="654" t="s">
        <v>12624</v>
      </c>
    </row>
    <row r="5144" spans="1:4">
      <c r="A5144" s="1169">
        <v>9875</v>
      </c>
      <c r="B5144" s="1170" t="s">
        <v>1891</v>
      </c>
      <c r="C5144" s="1169" t="s">
        <v>11600</v>
      </c>
      <c r="D5144" s="651" t="s">
        <v>14808</v>
      </c>
    </row>
    <row r="5145" spans="1:4">
      <c r="A5145" s="652">
        <v>9873</v>
      </c>
      <c r="B5145" s="653" t="s">
        <v>1892</v>
      </c>
      <c r="C5145" s="652" t="s">
        <v>11600</v>
      </c>
      <c r="D5145" s="654" t="s">
        <v>15214</v>
      </c>
    </row>
    <row r="5146" spans="1:4">
      <c r="A5146" s="649">
        <v>9871</v>
      </c>
      <c r="B5146" s="650" t="s">
        <v>1893</v>
      </c>
      <c r="C5146" s="649" t="s">
        <v>11600</v>
      </c>
      <c r="D5146" s="651" t="s">
        <v>14977</v>
      </c>
    </row>
    <row r="5147" spans="1:4">
      <c r="A5147" s="652">
        <v>9872</v>
      </c>
      <c r="B5147" s="653" t="s">
        <v>1894</v>
      </c>
      <c r="C5147" s="652" t="s">
        <v>11600</v>
      </c>
      <c r="D5147" s="654" t="s">
        <v>15215</v>
      </c>
    </row>
    <row r="5148" spans="1:4">
      <c r="A5148" s="649">
        <v>7667</v>
      </c>
      <c r="B5148" s="650" t="s">
        <v>15216</v>
      </c>
      <c r="C5148" s="649" t="s">
        <v>11600</v>
      </c>
      <c r="D5148" s="651" t="s">
        <v>17738</v>
      </c>
    </row>
    <row r="5149" spans="1:4">
      <c r="A5149" s="652">
        <v>7660</v>
      </c>
      <c r="B5149" s="653" t="s">
        <v>15217</v>
      </c>
      <c r="C5149" s="652" t="s">
        <v>11600</v>
      </c>
      <c r="D5149" s="654" t="s">
        <v>17739</v>
      </c>
    </row>
    <row r="5150" spans="1:4">
      <c r="A5150" s="649">
        <v>7676</v>
      </c>
      <c r="B5150" s="650" t="s">
        <v>15218</v>
      </c>
      <c r="C5150" s="649" t="s">
        <v>11600</v>
      </c>
      <c r="D5150" s="651" t="s">
        <v>17740</v>
      </c>
    </row>
    <row r="5151" spans="1:4">
      <c r="A5151" s="652">
        <v>12426</v>
      </c>
      <c r="B5151" s="653" t="s">
        <v>6726</v>
      </c>
      <c r="C5151" s="652" t="s">
        <v>11596</v>
      </c>
      <c r="D5151" s="654" t="s">
        <v>13975</v>
      </c>
    </row>
    <row r="5152" spans="1:4">
      <c r="A5152" s="649">
        <v>12425</v>
      </c>
      <c r="B5152" s="650" t="s">
        <v>6727</v>
      </c>
      <c r="C5152" s="649" t="s">
        <v>11596</v>
      </c>
      <c r="D5152" s="651" t="s">
        <v>15219</v>
      </c>
    </row>
    <row r="5153" spans="1:4">
      <c r="A5153" s="652">
        <v>12427</v>
      </c>
      <c r="B5153" s="653" t="s">
        <v>6728</v>
      </c>
      <c r="C5153" s="652" t="s">
        <v>11596</v>
      </c>
      <c r="D5153" s="654" t="s">
        <v>15220</v>
      </c>
    </row>
    <row r="5154" spans="1:4">
      <c r="A5154" s="649">
        <v>12428</v>
      </c>
      <c r="B5154" s="650" t="s">
        <v>6729</v>
      </c>
      <c r="C5154" s="649" t="s">
        <v>11596</v>
      </c>
      <c r="D5154" s="651" t="s">
        <v>15221</v>
      </c>
    </row>
    <row r="5155" spans="1:4">
      <c r="A5155" s="652">
        <v>12430</v>
      </c>
      <c r="B5155" s="653" t="s">
        <v>6730</v>
      </c>
      <c r="C5155" s="652" t="s">
        <v>11596</v>
      </c>
      <c r="D5155" s="654" t="s">
        <v>15222</v>
      </c>
    </row>
    <row r="5156" spans="1:4">
      <c r="A5156" s="649">
        <v>12429</v>
      </c>
      <c r="B5156" s="650" t="s">
        <v>6731</v>
      </c>
      <c r="C5156" s="649" t="s">
        <v>11596</v>
      </c>
      <c r="D5156" s="651" t="s">
        <v>15223</v>
      </c>
    </row>
    <row r="5157" spans="1:4">
      <c r="A5157" s="652">
        <v>12431</v>
      </c>
      <c r="B5157" s="653" t="s">
        <v>6732</v>
      </c>
      <c r="C5157" s="652" t="s">
        <v>11596</v>
      </c>
      <c r="D5157" s="654" t="s">
        <v>15224</v>
      </c>
    </row>
    <row r="5158" spans="1:4">
      <c r="A5158" s="649">
        <v>12432</v>
      </c>
      <c r="B5158" s="650" t="s">
        <v>6733</v>
      </c>
      <c r="C5158" s="649" t="s">
        <v>11596</v>
      </c>
      <c r="D5158" s="651" t="s">
        <v>15225</v>
      </c>
    </row>
    <row r="5159" spans="1:4">
      <c r="A5159" s="652">
        <v>12434</v>
      </c>
      <c r="B5159" s="653" t="s">
        <v>6734</v>
      </c>
      <c r="C5159" s="652" t="s">
        <v>11596</v>
      </c>
      <c r="D5159" s="654" t="s">
        <v>15226</v>
      </c>
    </row>
    <row r="5160" spans="1:4">
      <c r="A5160" s="649">
        <v>12433</v>
      </c>
      <c r="B5160" s="650" t="s">
        <v>6735</v>
      </c>
      <c r="C5160" s="649" t="s">
        <v>11596</v>
      </c>
      <c r="D5160" s="651" t="s">
        <v>14094</v>
      </c>
    </row>
    <row r="5161" spans="1:4">
      <c r="A5161" s="652">
        <v>12435</v>
      </c>
      <c r="B5161" s="653" t="s">
        <v>6736</v>
      </c>
      <c r="C5161" s="652" t="s">
        <v>11596</v>
      </c>
      <c r="D5161" s="654" t="s">
        <v>15227</v>
      </c>
    </row>
    <row r="5162" spans="1:4">
      <c r="A5162" s="649">
        <v>12437</v>
      </c>
      <c r="B5162" s="650" t="s">
        <v>6737</v>
      </c>
      <c r="C5162" s="649" t="s">
        <v>11596</v>
      </c>
      <c r="D5162" s="651" t="s">
        <v>15228</v>
      </c>
    </row>
    <row r="5163" spans="1:4">
      <c r="A5163" s="652">
        <v>12439</v>
      </c>
      <c r="B5163" s="653" t="s">
        <v>6738</v>
      </c>
      <c r="C5163" s="652" t="s">
        <v>11596</v>
      </c>
      <c r="D5163" s="654" t="s">
        <v>15229</v>
      </c>
    </row>
    <row r="5164" spans="1:4">
      <c r="A5164" s="649">
        <v>12438</v>
      </c>
      <c r="B5164" s="650" t="s">
        <v>6739</v>
      </c>
      <c r="C5164" s="649" t="s">
        <v>11596</v>
      </c>
      <c r="D5164" s="651" t="s">
        <v>15230</v>
      </c>
    </row>
    <row r="5165" spans="1:4">
      <c r="A5165" s="652">
        <v>12436</v>
      </c>
      <c r="B5165" s="653" t="s">
        <v>6740</v>
      </c>
      <c r="C5165" s="652" t="s">
        <v>11596</v>
      </c>
      <c r="D5165" s="654" t="s">
        <v>15231</v>
      </c>
    </row>
    <row r="5166" spans="1:4">
      <c r="A5166" s="649">
        <v>36357</v>
      </c>
      <c r="B5166" s="650" t="s">
        <v>17741</v>
      </c>
      <c r="C5166" s="649" t="s">
        <v>11596</v>
      </c>
      <c r="D5166" s="651" t="s">
        <v>17742</v>
      </c>
    </row>
    <row r="5167" spans="1:4">
      <c r="A5167" s="652">
        <v>12424</v>
      </c>
      <c r="B5167" s="653" t="s">
        <v>6741</v>
      </c>
      <c r="C5167" s="652" t="s">
        <v>11596</v>
      </c>
      <c r="D5167" s="654" t="s">
        <v>15232</v>
      </c>
    </row>
    <row r="5168" spans="1:4">
      <c r="A5168" s="649">
        <v>12440</v>
      </c>
      <c r="B5168" s="650" t="s">
        <v>6742</v>
      </c>
      <c r="C5168" s="649" t="s">
        <v>11596</v>
      </c>
      <c r="D5168" s="651" t="s">
        <v>15233</v>
      </c>
    </row>
    <row r="5169" spans="1:4">
      <c r="A5169" s="652">
        <v>9884</v>
      </c>
      <c r="B5169" s="653" t="s">
        <v>4569</v>
      </c>
      <c r="C5169" s="652" t="s">
        <v>11596</v>
      </c>
      <c r="D5169" s="654" t="s">
        <v>13131</v>
      </c>
    </row>
    <row r="5170" spans="1:4">
      <c r="A5170" s="649">
        <v>9888</v>
      </c>
      <c r="B5170" s="650" t="s">
        <v>4570</v>
      </c>
      <c r="C5170" s="649" t="s">
        <v>11596</v>
      </c>
      <c r="D5170" s="651" t="s">
        <v>15234</v>
      </c>
    </row>
    <row r="5171" spans="1:4">
      <c r="A5171" s="652">
        <v>9883</v>
      </c>
      <c r="B5171" s="653" t="s">
        <v>4571</v>
      </c>
      <c r="C5171" s="652" t="s">
        <v>11596</v>
      </c>
      <c r="D5171" s="654" t="s">
        <v>15235</v>
      </c>
    </row>
    <row r="5172" spans="1:4">
      <c r="A5172" s="649">
        <v>9886</v>
      </c>
      <c r="B5172" s="650" t="s">
        <v>4572</v>
      </c>
      <c r="C5172" s="649" t="s">
        <v>11596</v>
      </c>
      <c r="D5172" s="651" t="s">
        <v>13240</v>
      </c>
    </row>
    <row r="5173" spans="1:4">
      <c r="A5173" s="652">
        <v>9889</v>
      </c>
      <c r="B5173" s="653" t="s">
        <v>4573</v>
      </c>
      <c r="C5173" s="652" t="s">
        <v>11596</v>
      </c>
      <c r="D5173" s="654" t="s">
        <v>15236</v>
      </c>
    </row>
    <row r="5174" spans="1:4">
      <c r="A5174" s="649">
        <v>9887</v>
      </c>
      <c r="B5174" s="650" t="s">
        <v>4574</v>
      </c>
      <c r="C5174" s="649" t="s">
        <v>11596</v>
      </c>
      <c r="D5174" s="651" t="s">
        <v>15237</v>
      </c>
    </row>
    <row r="5175" spans="1:4">
      <c r="A5175" s="652">
        <v>9885</v>
      </c>
      <c r="B5175" s="653" t="s">
        <v>4575</v>
      </c>
      <c r="C5175" s="652" t="s">
        <v>11596</v>
      </c>
      <c r="D5175" s="654" t="s">
        <v>13108</v>
      </c>
    </row>
    <row r="5176" spans="1:4">
      <c r="A5176" s="649">
        <v>9890</v>
      </c>
      <c r="B5176" s="650" t="s">
        <v>4576</v>
      </c>
      <c r="C5176" s="649" t="s">
        <v>11596</v>
      </c>
      <c r="D5176" s="651" t="s">
        <v>15238</v>
      </c>
    </row>
    <row r="5177" spans="1:4">
      <c r="A5177" s="652">
        <v>9891</v>
      </c>
      <c r="B5177" s="653" t="s">
        <v>4577</v>
      </c>
      <c r="C5177" s="652" t="s">
        <v>11596</v>
      </c>
      <c r="D5177" s="654" t="s">
        <v>15239</v>
      </c>
    </row>
    <row r="5178" spans="1:4">
      <c r="A5178" s="649">
        <v>39292</v>
      </c>
      <c r="B5178" s="650" t="s">
        <v>17743</v>
      </c>
      <c r="C5178" s="649" t="s">
        <v>11596</v>
      </c>
      <c r="D5178" s="651" t="s">
        <v>12923</v>
      </c>
    </row>
    <row r="5179" spans="1:4">
      <c r="A5179" s="652">
        <v>39293</v>
      </c>
      <c r="B5179" s="653" t="s">
        <v>17744</v>
      </c>
      <c r="C5179" s="652" t="s">
        <v>11596</v>
      </c>
      <c r="D5179" s="654" t="s">
        <v>13890</v>
      </c>
    </row>
    <row r="5180" spans="1:4">
      <c r="A5180" s="649">
        <v>39294</v>
      </c>
      <c r="B5180" s="650" t="s">
        <v>17745</v>
      </c>
      <c r="C5180" s="649" t="s">
        <v>11596</v>
      </c>
      <c r="D5180" s="651" t="s">
        <v>13890</v>
      </c>
    </row>
    <row r="5181" spans="1:4">
      <c r="A5181" s="652">
        <v>39295</v>
      </c>
      <c r="B5181" s="653" t="s">
        <v>17746</v>
      </c>
      <c r="C5181" s="652" t="s">
        <v>11596</v>
      </c>
      <c r="D5181" s="654" t="s">
        <v>17747</v>
      </c>
    </row>
    <row r="5182" spans="1:4">
      <c r="A5182" s="649">
        <v>36313</v>
      </c>
      <c r="B5182" s="650" t="s">
        <v>17748</v>
      </c>
      <c r="C5182" s="649" t="s">
        <v>11596</v>
      </c>
      <c r="D5182" s="651" t="s">
        <v>17749</v>
      </c>
    </row>
    <row r="5183" spans="1:4">
      <c r="A5183" s="652">
        <v>36316</v>
      </c>
      <c r="B5183" s="653" t="s">
        <v>17750</v>
      </c>
      <c r="C5183" s="652" t="s">
        <v>11596</v>
      </c>
      <c r="D5183" s="654" t="s">
        <v>12876</v>
      </c>
    </row>
    <row r="5184" spans="1:4">
      <c r="A5184" s="649">
        <v>64</v>
      </c>
      <c r="B5184" s="650" t="s">
        <v>4578</v>
      </c>
      <c r="C5184" s="649" t="s">
        <v>11596</v>
      </c>
      <c r="D5184" s="651" t="s">
        <v>13874</v>
      </c>
    </row>
    <row r="5185" spans="1:4">
      <c r="A5185" s="652">
        <v>37423</v>
      </c>
      <c r="B5185" s="653" t="s">
        <v>4579</v>
      </c>
      <c r="C5185" s="652" t="s">
        <v>11596</v>
      </c>
      <c r="D5185" s="654" t="s">
        <v>15240</v>
      </c>
    </row>
    <row r="5186" spans="1:4">
      <c r="A5186" s="649">
        <v>39296</v>
      </c>
      <c r="B5186" s="650" t="s">
        <v>17751</v>
      </c>
      <c r="C5186" s="649" t="s">
        <v>11596</v>
      </c>
      <c r="D5186" s="651" t="s">
        <v>13567</v>
      </c>
    </row>
    <row r="5187" spans="1:4">
      <c r="A5187" s="652">
        <v>39297</v>
      </c>
      <c r="B5187" s="653" t="s">
        <v>17752</v>
      </c>
      <c r="C5187" s="652" t="s">
        <v>11596</v>
      </c>
      <c r="D5187" s="654" t="s">
        <v>13913</v>
      </c>
    </row>
    <row r="5188" spans="1:4">
      <c r="A5188" s="649">
        <v>39298</v>
      </c>
      <c r="B5188" s="650" t="s">
        <v>17753</v>
      </c>
      <c r="C5188" s="649" t="s">
        <v>11596</v>
      </c>
      <c r="D5188" s="651" t="s">
        <v>16950</v>
      </c>
    </row>
    <row r="5189" spans="1:4">
      <c r="A5189" s="652">
        <v>39299</v>
      </c>
      <c r="B5189" s="653" t="s">
        <v>17754</v>
      </c>
      <c r="C5189" s="652" t="s">
        <v>11596</v>
      </c>
      <c r="D5189" s="654" t="s">
        <v>12611</v>
      </c>
    </row>
    <row r="5190" spans="1:4">
      <c r="A5190" s="649">
        <v>9892</v>
      </c>
      <c r="B5190" s="650" t="s">
        <v>4580</v>
      </c>
      <c r="C5190" s="649" t="s">
        <v>11596</v>
      </c>
      <c r="D5190" s="651" t="s">
        <v>15241</v>
      </c>
    </row>
    <row r="5191" spans="1:4">
      <c r="A5191" s="652">
        <v>9893</v>
      </c>
      <c r="B5191" s="653" t="s">
        <v>4581</v>
      </c>
      <c r="C5191" s="652" t="s">
        <v>11596</v>
      </c>
      <c r="D5191" s="654" t="s">
        <v>15242</v>
      </c>
    </row>
    <row r="5192" spans="1:4" s="1168" customFormat="1">
      <c r="A5192" s="1169">
        <v>9901</v>
      </c>
      <c r="B5192" s="1170" t="s">
        <v>4582</v>
      </c>
      <c r="C5192" s="1169" t="s">
        <v>11596</v>
      </c>
      <c r="D5192" s="651" t="s">
        <v>13771</v>
      </c>
    </row>
    <row r="5193" spans="1:4" s="1168" customFormat="1">
      <c r="A5193" s="652">
        <v>9896</v>
      </c>
      <c r="B5193" s="653" t="s">
        <v>4583</v>
      </c>
      <c r="C5193" s="652" t="s">
        <v>11596</v>
      </c>
      <c r="D5193" s="654" t="s">
        <v>14310</v>
      </c>
    </row>
    <row r="5194" spans="1:4" s="1168" customFormat="1">
      <c r="A5194" s="1169">
        <v>9900</v>
      </c>
      <c r="B5194" s="1170" t="s">
        <v>4584</v>
      </c>
      <c r="C5194" s="1169" t="s">
        <v>11596</v>
      </c>
      <c r="D5194" s="651" t="s">
        <v>12601</v>
      </c>
    </row>
    <row r="5195" spans="1:4" s="1168" customFormat="1">
      <c r="A5195" s="652">
        <v>9898</v>
      </c>
      <c r="B5195" s="653" t="s">
        <v>4585</v>
      </c>
      <c r="C5195" s="652" t="s">
        <v>11596</v>
      </c>
      <c r="D5195" s="654" t="s">
        <v>15243</v>
      </c>
    </row>
    <row r="5196" spans="1:4" s="1168" customFormat="1">
      <c r="A5196" s="1169">
        <v>9899</v>
      </c>
      <c r="B5196" s="1170" t="s">
        <v>4586</v>
      </c>
      <c r="C5196" s="1169" t="s">
        <v>11596</v>
      </c>
      <c r="D5196" s="651" t="s">
        <v>14702</v>
      </c>
    </row>
    <row r="5197" spans="1:4" s="1168" customFormat="1">
      <c r="A5197" s="652">
        <v>9902</v>
      </c>
      <c r="B5197" s="653" t="s">
        <v>4587</v>
      </c>
      <c r="C5197" s="652" t="s">
        <v>11596</v>
      </c>
      <c r="D5197" s="654" t="s">
        <v>15244</v>
      </c>
    </row>
    <row r="5198" spans="1:4" s="1168" customFormat="1">
      <c r="A5198" s="1169">
        <v>9908</v>
      </c>
      <c r="B5198" s="1170" t="s">
        <v>4588</v>
      </c>
      <c r="C5198" s="1169" t="s">
        <v>11596</v>
      </c>
      <c r="D5198" s="651" t="s">
        <v>15245</v>
      </c>
    </row>
    <row r="5199" spans="1:4" s="1168" customFormat="1">
      <c r="A5199" s="652">
        <v>9905</v>
      </c>
      <c r="B5199" s="653" t="s">
        <v>4589</v>
      </c>
      <c r="C5199" s="652" t="s">
        <v>11596</v>
      </c>
      <c r="D5199" s="654" t="s">
        <v>15246</v>
      </c>
    </row>
    <row r="5200" spans="1:4" s="1168" customFormat="1">
      <c r="A5200" s="1169">
        <v>9906</v>
      </c>
      <c r="B5200" s="1170" t="s">
        <v>4590</v>
      </c>
      <c r="C5200" s="1169" t="s">
        <v>11596</v>
      </c>
      <c r="D5200" s="651" t="s">
        <v>13494</v>
      </c>
    </row>
    <row r="5201" spans="1:4" s="1168" customFormat="1">
      <c r="A5201" s="652">
        <v>9895</v>
      </c>
      <c r="B5201" s="653" t="s">
        <v>4591</v>
      </c>
      <c r="C5201" s="652" t="s">
        <v>11596</v>
      </c>
      <c r="D5201" s="654" t="s">
        <v>13135</v>
      </c>
    </row>
    <row r="5202" spans="1:4" s="1168" customFormat="1">
      <c r="A5202" s="1169">
        <v>9894</v>
      </c>
      <c r="B5202" s="1170" t="s">
        <v>4592</v>
      </c>
      <c r="C5202" s="1169" t="s">
        <v>11596</v>
      </c>
      <c r="D5202" s="651" t="s">
        <v>15247</v>
      </c>
    </row>
    <row r="5203" spans="1:4" s="1168" customFormat="1">
      <c r="A5203" s="652">
        <v>9897</v>
      </c>
      <c r="B5203" s="653" t="s">
        <v>4593</v>
      </c>
      <c r="C5203" s="652" t="s">
        <v>11596</v>
      </c>
      <c r="D5203" s="654" t="s">
        <v>12747</v>
      </c>
    </row>
    <row r="5204" spans="1:4" s="1168" customFormat="1">
      <c r="A5204" s="1169">
        <v>9910</v>
      </c>
      <c r="B5204" s="1170" t="s">
        <v>4594</v>
      </c>
      <c r="C5204" s="1169" t="s">
        <v>11596</v>
      </c>
      <c r="D5204" s="651" t="s">
        <v>15248</v>
      </c>
    </row>
    <row r="5205" spans="1:4" s="1168" customFormat="1">
      <c r="A5205" s="652">
        <v>9909</v>
      </c>
      <c r="B5205" s="653" t="s">
        <v>4595</v>
      </c>
      <c r="C5205" s="652" t="s">
        <v>11596</v>
      </c>
      <c r="D5205" s="654" t="s">
        <v>15249</v>
      </c>
    </row>
    <row r="5206" spans="1:4" s="1168" customFormat="1">
      <c r="A5206" s="1169">
        <v>9907</v>
      </c>
      <c r="B5206" s="1170" t="s">
        <v>4596</v>
      </c>
      <c r="C5206" s="1169" t="s">
        <v>11596</v>
      </c>
      <c r="D5206" s="651" t="s">
        <v>15250</v>
      </c>
    </row>
    <row r="5207" spans="1:4" s="1168" customFormat="1" ht="30">
      <c r="A5207" s="652">
        <v>20973</v>
      </c>
      <c r="B5207" s="653" t="s">
        <v>4597</v>
      </c>
      <c r="C5207" s="652" t="s">
        <v>11596</v>
      </c>
      <c r="D5207" s="654" t="s">
        <v>15251</v>
      </c>
    </row>
    <row r="5208" spans="1:4" s="1168" customFormat="1" ht="30">
      <c r="A5208" s="1169">
        <v>20974</v>
      </c>
      <c r="B5208" s="1170" t="s">
        <v>4598</v>
      </c>
      <c r="C5208" s="1169" t="s">
        <v>11596</v>
      </c>
      <c r="D5208" s="651" t="s">
        <v>15252</v>
      </c>
    </row>
    <row r="5209" spans="1:4" s="1168" customFormat="1">
      <c r="A5209" s="652">
        <v>37989</v>
      </c>
      <c r="B5209" s="653" t="s">
        <v>4967</v>
      </c>
      <c r="C5209" s="652" t="s">
        <v>11596</v>
      </c>
      <c r="D5209" s="654" t="s">
        <v>12952</v>
      </c>
    </row>
    <row r="5210" spans="1:4" s="1168" customFormat="1">
      <c r="A5210" s="1169">
        <v>37990</v>
      </c>
      <c r="B5210" s="1170" t="s">
        <v>4968</v>
      </c>
      <c r="C5210" s="1169" t="s">
        <v>11596</v>
      </c>
      <c r="D5210" s="651" t="s">
        <v>15253</v>
      </c>
    </row>
    <row r="5211" spans="1:4" s="1168" customFormat="1">
      <c r="A5211" s="652">
        <v>37991</v>
      </c>
      <c r="B5211" s="653" t="s">
        <v>4969</v>
      </c>
      <c r="C5211" s="652" t="s">
        <v>11596</v>
      </c>
      <c r="D5211" s="654" t="s">
        <v>13112</v>
      </c>
    </row>
    <row r="5212" spans="1:4" s="1168" customFormat="1">
      <c r="A5212" s="1169">
        <v>37992</v>
      </c>
      <c r="B5212" s="1170" t="s">
        <v>4970</v>
      </c>
      <c r="C5212" s="1169" t="s">
        <v>11596</v>
      </c>
      <c r="D5212" s="651" t="s">
        <v>14215</v>
      </c>
    </row>
    <row r="5213" spans="1:4" s="1168" customFormat="1">
      <c r="A5213" s="652">
        <v>37993</v>
      </c>
      <c r="B5213" s="653" t="s">
        <v>4971</v>
      </c>
      <c r="C5213" s="652" t="s">
        <v>11596</v>
      </c>
      <c r="D5213" s="654" t="s">
        <v>15254</v>
      </c>
    </row>
    <row r="5214" spans="1:4" s="1168" customFormat="1">
      <c r="A5214" s="1169">
        <v>37994</v>
      </c>
      <c r="B5214" s="1170" t="s">
        <v>4972</v>
      </c>
      <c r="C5214" s="1169" t="s">
        <v>11596</v>
      </c>
      <c r="D5214" s="651" t="s">
        <v>15255</v>
      </c>
    </row>
    <row r="5215" spans="1:4" s="1168" customFormat="1">
      <c r="A5215" s="652">
        <v>37995</v>
      </c>
      <c r="B5215" s="653" t="s">
        <v>4973</v>
      </c>
      <c r="C5215" s="652" t="s">
        <v>11596</v>
      </c>
      <c r="D5215" s="654" t="s">
        <v>15256</v>
      </c>
    </row>
    <row r="5216" spans="1:4" s="1168" customFormat="1">
      <c r="A5216" s="1169">
        <v>37996</v>
      </c>
      <c r="B5216" s="1170" t="s">
        <v>4974</v>
      </c>
      <c r="C5216" s="1169" t="s">
        <v>11596</v>
      </c>
      <c r="D5216" s="651" t="s">
        <v>15257</v>
      </c>
    </row>
    <row r="5217" spans="1:4" s="1168" customFormat="1">
      <c r="A5217" s="652">
        <v>13883</v>
      </c>
      <c r="B5217" s="653" t="s">
        <v>4599</v>
      </c>
      <c r="C5217" s="652" t="s">
        <v>11596</v>
      </c>
      <c r="D5217" s="654" t="s">
        <v>15258</v>
      </c>
    </row>
    <row r="5218" spans="1:4" s="1168" customFormat="1">
      <c r="A5218" s="1169">
        <v>38604</v>
      </c>
      <c r="B5218" s="1170" t="s">
        <v>4600</v>
      </c>
      <c r="C5218" s="1169" t="s">
        <v>11596</v>
      </c>
      <c r="D5218" s="651" t="s">
        <v>15259</v>
      </c>
    </row>
    <row r="5219" spans="1:4" s="1168" customFormat="1" ht="30">
      <c r="A5219" s="652">
        <v>10601</v>
      </c>
      <c r="B5219" s="653" t="s">
        <v>4601</v>
      </c>
      <c r="C5219" s="652" t="s">
        <v>11596</v>
      </c>
      <c r="D5219" s="654" t="s">
        <v>15260</v>
      </c>
    </row>
    <row r="5220" spans="1:4" s="1168" customFormat="1">
      <c r="A5220" s="1169">
        <v>26034</v>
      </c>
      <c r="B5220" s="1170" t="s">
        <v>4602</v>
      </c>
      <c r="C5220" s="1169" t="s">
        <v>11596</v>
      </c>
      <c r="D5220" s="651" t="s">
        <v>15261</v>
      </c>
    </row>
    <row r="5221" spans="1:4" s="1168" customFormat="1">
      <c r="A5221" s="652">
        <v>13894</v>
      </c>
      <c r="B5221" s="653" t="s">
        <v>4603</v>
      </c>
      <c r="C5221" s="652" t="s">
        <v>11596</v>
      </c>
      <c r="D5221" s="654" t="s">
        <v>15262</v>
      </c>
    </row>
    <row r="5222" spans="1:4" s="1168" customFormat="1">
      <c r="A5222" s="1169">
        <v>13895</v>
      </c>
      <c r="B5222" s="1170" t="s">
        <v>4604</v>
      </c>
      <c r="C5222" s="1169" t="s">
        <v>11596</v>
      </c>
      <c r="D5222" s="651" t="s">
        <v>15263</v>
      </c>
    </row>
    <row r="5223" spans="1:4" s="1168" customFormat="1">
      <c r="A5223" s="652">
        <v>13892</v>
      </c>
      <c r="B5223" s="653" t="s">
        <v>4605</v>
      </c>
      <c r="C5223" s="652" t="s">
        <v>11596</v>
      </c>
      <c r="D5223" s="654" t="s">
        <v>15264</v>
      </c>
    </row>
    <row r="5224" spans="1:4" s="1168" customFormat="1">
      <c r="A5224" s="1169">
        <v>9914</v>
      </c>
      <c r="B5224" s="1170" t="s">
        <v>4606</v>
      </c>
      <c r="C5224" s="1169" t="s">
        <v>11596</v>
      </c>
      <c r="D5224" s="651" t="s">
        <v>15265</v>
      </c>
    </row>
    <row r="5225" spans="1:4" s="1168" customFormat="1" ht="30">
      <c r="A5225" s="652">
        <v>36485</v>
      </c>
      <c r="B5225" s="653" t="s">
        <v>4607</v>
      </c>
      <c r="C5225" s="652" t="s">
        <v>11596</v>
      </c>
      <c r="D5225" s="654" t="s">
        <v>15266</v>
      </c>
    </row>
    <row r="5226" spans="1:4" s="1168" customFormat="1">
      <c r="A5226" s="1169">
        <v>9912</v>
      </c>
      <c r="B5226" s="1170" t="s">
        <v>4608</v>
      </c>
      <c r="C5226" s="1169" t="s">
        <v>11596</v>
      </c>
      <c r="D5226" s="651" t="s">
        <v>15267</v>
      </c>
    </row>
    <row r="5227" spans="1:4" s="1168" customFormat="1">
      <c r="A5227" s="652">
        <v>9921</v>
      </c>
      <c r="B5227" s="653" t="s">
        <v>4609</v>
      </c>
      <c r="C5227" s="652" t="s">
        <v>11596</v>
      </c>
      <c r="D5227" s="654" t="s">
        <v>15268</v>
      </c>
    </row>
    <row r="5228" spans="1:4" s="1168" customFormat="1">
      <c r="A5228" s="1169">
        <v>21112</v>
      </c>
      <c r="B5228" s="1170" t="s">
        <v>1895</v>
      </c>
      <c r="C5228" s="1169" t="s">
        <v>11596</v>
      </c>
      <c r="D5228" s="651" t="s">
        <v>17755</v>
      </c>
    </row>
    <row r="5229" spans="1:4" s="1168" customFormat="1">
      <c r="A5229" s="652">
        <v>10228</v>
      </c>
      <c r="B5229" s="653" t="s">
        <v>1896</v>
      </c>
      <c r="C5229" s="652" t="s">
        <v>11596</v>
      </c>
      <c r="D5229" s="654" t="s">
        <v>17756</v>
      </c>
    </row>
    <row r="5230" spans="1:4" s="1168" customFormat="1">
      <c r="A5230" s="1169">
        <v>11781</v>
      </c>
      <c r="B5230" s="1170" t="s">
        <v>1897</v>
      </c>
      <c r="C5230" s="1169" t="s">
        <v>11596</v>
      </c>
      <c r="D5230" s="651" t="s">
        <v>17757</v>
      </c>
    </row>
    <row r="5231" spans="1:4" s="1168" customFormat="1">
      <c r="A5231" s="652">
        <v>11746</v>
      </c>
      <c r="B5231" s="653" t="s">
        <v>1898</v>
      </c>
      <c r="C5231" s="652" t="s">
        <v>11596</v>
      </c>
      <c r="D5231" s="654" t="s">
        <v>15409</v>
      </c>
    </row>
    <row r="5232" spans="1:4" s="1168" customFormat="1">
      <c r="A5232" s="1169">
        <v>11751</v>
      </c>
      <c r="B5232" s="1170" t="s">
        <v>1899</v>
      </c>
      <c r="C5232" s="1169" t="s">
        <v>11596</v>
      </c>
      <c r="D5232" s="651" t="s">
        <v>17758</v>
      </c>
    </row>
    <row r="5233" spans="1:4" s="1168" customFormat="1">
      <c r="A5233" s="652">
        <v>11750</v>
      </c>
      <c r="B5233" s="653" t="s">
        <v>1900</v>
      </c>
      <c r="C5233" s="652" t="s">
        <v>11596</v>
      </c>
      <c r="D5233" s="654" t="s">
        <v>17759</v>
      </c>
    </row>
    <row r="5234" spans="1:4" s="1168" customFormat="1">
      <c r="A5234" s="1169">
        <v>11748</v>
      </c>
      <c r="B5234" s="1170" t="s">
        <v>1901</v>
      </c>
      <c r="C5234" s="1169" t="s">
        <v>11596</v>
      </c>
      <c r="D5234" s="651" t="s">
        <v>14806</v>
      </c>
    </row>
    <row r="5235" spans="1:4" s="1168" customFormat="1">
      <c r="A5235" s="652">
        <v>11747</v>
      </c>
      <c r="B5235" s="653" t="s">
        <v>1902</v>
      </c>
      <c r="C5235" s="652" t="s">
        <v>11596</v>
      </c>
      <c r="D5235" s="654" t="s">
        <v>17760</v>
      </c>
    </row>
    <row r="5236" spans="1:4" s="1168" customFormat="1">
      <c r="A5236" s="1169">
        <v>11749</v>
      </c>
      <c r="B5236" s="1170" t="s">
        <v>1903</v>
      </c>
      <c r="C5236" s="1169" t="s">
        <v>11596</v>
      </c>
      <c r="D5236" s="651" t="s">
        <v>17761</v>
      </c>
    </row>
    <row r="5237" spans="1:4" s="1168" customFormat="1">
      <c r="A5237" s="652">
        <v>10236</v>
      </c>
      <c r="B5237" s="653" t="s">
        <v>4610</v>
      </c>
      <c r="C5237" s="652" t="s">
        <v>11596</v>
      </c>
      <c r="D5237" s="654" t="s">
        <v>15271</v>
      </c>
    </row>
    <row r="5238" spans="1:4" s="1168" customFormat="1">
      <c r="A5238" s="1169">
        <v>10233</v>
      </c>
      <c r="B5238" s="1170" t="s">
        <v>6743</v>
      </c>
      <c r="C5238" s="1169" t="s">
        <v>11596</v>
      </c>
      <c r="D5238" s="651" t="s">
        <v>15272</v>
      </c>
    </row>
    <row r="5239" spans="1:4" s="1168" customFormat="1">
      <c r="A5239" s="652">
        <v>10234</v>
      </c>
      <c r="B5239" s="653" t="s">
        <v>4611</v>
      </c>
      <c r="C5239" s="652" t="s">
        <v>11596</v>
      </c>
      <c r="D5239" s="654" t="s">
        <v>15273</v>
      </c>
    </row>
    <row r="5240" spans="1:4" s="1168" customFormat="1">
      <c r="A5240" s="1169">
        <v>10231</v>
      </c>
      <c r="B5240" s="1170" t="s">
        <v>4612</v>
      </c>
      <c r="C5240" s="1169" t="s">
        <v>11596</v>
      </c>
      <c r="D5240" s="651" t="s">
        <v>15274</v>
      </c>
    </row>
    <row r="5241" spans="1:4" s="1168" customFormat="1">
      <c r="A5241" s="652">
        <v>10232</v>
      </c>
      <c r="B5241" s="653" t="s">
        <v>4613</v>
      </c>
      <c r="C5241" s="652" t="s">
        <v>11596</v>
      </c>
      <c r="D5241" s="654" t="s">
        <v>15275</v>
      </c>
    </row>
    <row r="5242" spans="1:4" s="1168" customFormat="1">
      <c r="A5242" s="1169">
        <v>10229</v>
      </c>
      <c r="B5242" s="1170" t="s">
        <v>4614</v>
      </c>
      <c r="C5242" s="1169" t="s">
        <v>11596</v>
      </c>
      <c r="D5242" s="651" t="s">
        <v>15276</v>
      </c>
    </row>
    <row r="5243" spans="1:4" s="1168" customFormat="1">
      <c r="A5243" s="652">
        <v>10235</v>
      </c>
      <c r="B5243" s="653" t="s">
        <v>4615</v>
      </c>
      <c r="C5243" s="652" t="s">
        <v>11596</v>
      </c>
      <c r="D5243" s="654" t="s">
        <v>15277</v>
      </c>
    </row>
    <row r="5244" spans="1:4" s="1168" customFormat="1">
      <c r="A5244" s="1169">
        <v>10230</v>
      </c>
      <c r="B5244" s="1170" t="s">
        <v>4616</v>
      </c>
      <c r="C5244" s="1169" t="s">
        <v>11596</v>
      </c>
      <c r="D5244" s="651" t="s">
        <v>15278</v>
      </c>
    </row>
    <row r="5245" spans="1:4" s="1168" customFormat="1">
      <c r="A5245" s="652">
        <v>10409</v>
      </c>
      <c r="B5245" s="653" t="s">
        <v>4617</v>
      </c>
      <c r="C5245" s="652" t="s">
        <v>11596</v>
      </c>
      <c r="D5245" s="654" t="s">
        <v>14703</v>
      </c>
    </row>
    <row r="5246" spans="1:4" s="1168" customFormat="1">
      <c r="A5246" s="1169">
        <v>10411</v>
      </c>
      <c r="B5246" s="1170" t="s">
        <v>4618</v>
      </c>
      <c r="C5246" s="1169" t="s">
        <v>11596</v>
      </c>
      <c r="D5246" s="651" t="s">
        <v>15279</v>
      </c>
    </row>
    <row r="5247" spans="1:4" s="1168" customFormat="1">
      <c r="A5247" s="652">
        <v>10404</v>
      </c>
      <c r="B5247" s="653" t="s">
        <v>4619</v>
      </c>
      <c r="C5247" s="652" t="s">
        <v>11596</v>
      </c>
      <c r="D5247" s="654" t="s">
        <v>15280</v>
      </c>
    </row>
    <row r="5248" spans="1:4" s="1168" customFormat="1">
      <c r="A5248" s="1169">
        <v>10410</v>
      </c>
      <c r="B5248" s="1170" t="s">
        <v>4620</v>
      </c>
      <c r="C5248" s="1169" t="s">
        <v>11596</v>
      </c>
      <c r="D5248" s="651" t="s">
        <v>15281</v>
      </c>
    </row>
    <row r="5249" spans="1:4" s="1168" customFormat="1">
      <c r="A5249" s="652">
        <v>10405</v>
      </c>
      <c r="B5249" s="653" t="s">
        <v>4621</v>
      </c>
      <c r="C5249" s="652" t="s">
        <v>11596</v>
      </c>
      <c r="D5249" s="654" t="s">
        <v>15282</v>
      </c>
    </row>
    <row r="5250" spans="1:4" s="1168" customFormat="1">
      <c r="A5250" s="1169">
        <v>10408</v>
      </c>
      <c r="B5250" s="1170" t="s">
        <v>4622</v>
      </c>
      <c r="C5250" s="1169" t="s">
        <v>11596</v>
      </c>
      <c r="D5250" s="651" t="s">
        <v>15283</v>
      </c>
    </row>
    <row r="5251" spans="1:4" s="1168" customFormat="1">
      <c r="A5251" s="652">
        <v>10412</v>
      </c>
      <c r="B5251" s="653" t="s">
        <v>4623</v>
      </c>
      <c r="C5251" s="652" t="s">
        <v>11596</v>
      </c>
      <c r="D5251" s="654" t="s">
        <v>15284</v>
      </c>
    </row>
    <row r="5252" spans="1:4" s="1168" customFormat="1">
      <c r="A5252" s="1169">
        <v>10406</v>
      </c>
      <c r="B5252" s="1170" t="s">
        <v>4624</v>
      </c>
      <c r="C5252" s="1169" t="s">
        <v>11596</v>
      </c>
      <c r="D5252" s="651" t="s">
        <v>15285</v>
      </c>
    </row>
    <row r="5253" spans="1:4" s="1168" customFormat="1">
      <c r="A5253" s="652">
        <v>10407</v>
      </c>
      <c r="B5253" s="653" t="s">
        <v>4625</v>
      </c>
      <c r="C5253" s="652" t="s">
        <v>11596</v>
      </c>
      <c r="D5253" s="654" t="s">
        <v>15286</v>
      </c>
    </row>
    <row r="5254" spans="1:4" s="1168" customFormat="1">
      <c r="A5254" s="1169">
        <v>10416</v>
      </c>
      <c r="B5254" s="1170" t="s">
        <v>4626</v>
      </c>
      <c r="C5254" s="1169" t="s">
        <v>11596</v>
      </c>
      <c r="D5254" s="651" t="s">
        <v>15287</v>
      </c>
    </row>
    <row r="5255" spans="1:4" s="1168" customFormat="1">
      <c r="A5255" s="652">
        <v>10419</v>
      </c>
      <c r="B5255" s="653" t="s">
        <v>4627</v>
      </c>
      <c r="C5255" s="652" t="s">
        <v>11596</v>
      </c>
      <c r="D5255" s="654" t="s">
        <v>15064</v>
      </c>
    </row>
    <row r="5256" spans="1:4" s="1168" customFormat="1">
      <c r="A5256" s="1169">
        <v>21092</v>
      </c>
      <c r="B5256" s="1170" t="s">
        <v>4628</v>
      </c>
      <c r="C5256" s="1169" t="s">
        <v>11596</v>
      </c>
      <c r="D5256" s="651" t="s">
        <v>15288</v>
      </c>
    </row>
    <row r="5257" spans="1:4" s="1168" customFormat="1">
      <c r="A5257" s="652">
        <v>10418</v>
      </c>
      <c r="B5257" s="653" t="s">
        <v>4629</v>
      </c>
      <c r="C5257" s="652" t="s">
        <v>11596</v>
      </c>
      <c r="D5257" s="654" t="s">
        <v>15289</v>
      </c>
    </row>
    <row r="5258" spans="1:4" s="1168" customFormat="1">
      <c r="A5258" s="1169">
        <v>12657</v>
      </c>
      <c r="B5258" s="1170" t="s">
        <v>4630</v>
      </c>
      <c r="C5258" s="1169" t="s">
        <v>11596</v>
      </c>
      <c r="D5258" s="651" t="s">
        <v>15290</v>
      </c>
    </row>
    <row r="5259" spans="1:4" s="1168" customFormat="1">
      <c r="A5259" s="652">
        <v>10417</v>
      </c>
      <c r="B5259" s="653" t="s">
        <v>4631</v>
      </c>
      <c r="C5259" s="652" t="s">
        <v>11596</v>
      </c>
      <c r="D5259" s="654" t="s">
        <v>15291</v>
      </c>
    </row>
    <row r="5260" spans="1:4" s="1168" customFormat="1">
      <c r="A5260" s="1169">
        <v>10413</v>
      </c>
      <c r="B5260" s="1170" t="s">
        <v>4632</v>
      </c>
      <c r="C5260" s="1169" t="s">
        <v>11596</v>
      </c>
      <c r="D5260" s="651" t="s">
        <v>15292</v>
      </c>
    </row>
    <row r="5261" spans="1:4" s="1168" customFormat="1">
      <c r="A5261" s="652">
        <v>10414</v>
      </c>
      <c r="B5261" s="653" t="s">
        <v>4633</v>
      </c>
      <c r="C5261" s="652" t="s">
        <v>11596</v>
      </c>
      <c r="D5261" s="654" t="s">
        <v>15293</v>
      </c>
    </row>
    <row r="5262" spans="1:4" s="1168" customFormat="1">
      <c r="A5262" s="1169">
        <v>10415</v>
      </c>
      <c r="B5262" s="1170" t="s">
        <v>4634</v>
      </c>
      <c r="C5262" s="1169" t="s">
        <v>11596</v>
      </c>
      <c r="D5262" s="651" t="s">
        <v>15294</v>
      </c>
    </row>
    <row r="5263" spans="1:4" s="1168" customFormat="1">
      <c r="A5263" s="652">
        <v>38643</v>
      </c>
      <c r="B5263" s="653" t="s">
        <v>4635</v>
      </c>
      <c r="C5263" s="652" t="s">
        <v>11596</v>
      </c>
      <c r="D5263" s="654" t="s">
        <v>15295</v>
      </c>
    </row>
    <row r="5264" spans="1:4" s="1168" customFormat="1">
      <c r="A5264" s="1169">
        <v>6157</v>
      </c>
      <c r="B5264" s="1170" t="s">
        <v>1904</v>
      </c>
      <c r="C5264" s="1169" t="s">
        <v>11596</v>
      </c>
      <c r="D5264" s="651" t="s">
        <v>12831</v>
      </c>
    </row>
    <row r="5265" spans="1:4" s="1168" customFormat="1">
      <c r="A5265" s="652">
        <v>37588</v>
      </c>
      <c r="B5265" s="653" t="s">
        <v>1905</v>
      </c>
      <c r="C5265" s="652" t="s">
        <v>11596</v>
      </c>
      <c r="D5265" s="654" t="s">
        <v>15296</v>
      </c>
    </row>
    <row r="5266" spans="1:4" s="1168" customFormat="1">
      <c r="A5266" s="1169">
        <v>6152</v>
      </c>
      <c r="B5266" s="1170" t="s">
        <v>4636</v>
      </c>
      <c r="C5266" s="1169" t="s">
        <v>11596</v>
      </c>
      <c r="D5266" s="651" t="s">
        <v>12656</v>
      </c>
    </row>
    <row r="5267" spans="1:4" s="1168" customFormat="1">
      <c r="A5267" s="652">
        <v>6158</v>
      </c>
      <c r="B5267" s="653" t="s">
        <v>1906</v>
      </c>
      <c r="C5267" s="652" t="s">
        <v>11596</v>
      </c>
      <c r="D5267" s="654" t="s">
        <v>15188</v>
      </c>
    </row>
    <row r="5268" spans="1:4" s="1168" customFormat="1">
      <c r="A5268" s="1169">
        <v>6153</v>
      </c>
      <c r="B5268" s="1170" t="s">
        <v>11828</v>
      </c>
      <c r="C5268" s="1169" t="s">
        <v>11596</v>
      </c>
      <c r="D5268" s="651" t="s">
        <v>13883</v>
      </c>
    </row>
    <row r="5269" spans="1:4" s="1168" customFormat="1">
      <c r="A5269" s="652">
        <v>6156</v>
      </c>
      <c r="B5269" s="653" t="s">
        <v>4637</v>
      </c>
      <c r="C5269" s="652" t="s">
        <v>11596</v>
      </c>
      <c r="D5269" s="654" t="s">
        <v>12497</v>
      </c>
    </row>
    <row r="5270" spans="1:4" s="1168" customFormat="1">
      <c r="A5270" s="1169">
        <v>6154</v>
      </c>
      <c r="B5270" s="1170" t="s">
        <v>1907</v>
      </c>
      <c r="C5270" s="1169" t="s">
        <v>11596</v>
      </c>
      <c r="D5270" s="651" t="s">
        <v>12983</v>
      </c>
    </row>
    <row r="5271" spans="1:4" s="1168" customFormat="1">
      <c r="A5271" s="652">
        <v>6155</v>
      </c>
      <c r="B5271" s="653" t="s">
        <v>1908</v>
      </c>
      <c r="C5271" s="652" t="s">
        <v>11596</v>
      </c>
      <c r="D5271" s="654" t="s">
        <v>14528</v>
      </c>
    </row>
    <row r="5272" spans="1:4" s="1168" customFormat="1">
      <c r="A5272" s="1169">
        <v>3115</v>
      </c>
      <c r="B5272" s="1170" t="s">
        <v>5524</v>
      </c>
      <c r="C5272" s="1169" t="s">
        <v>11596</v>
      </c>
      <c r="D5272" s="651" t="s">
        <v>13651</v>
      </c>
    </row>
    <row r="5273" spans="1:4" s="1168" customFormat="1">
      <c r="A5273" s="652">
        <v>3116</v>
      </c>
      <c r="B5273" s="653" t="s">
        <v>5525</v>
      </c>
      <c r="C5273" s="652" t="s">
        <v>11596</v>
      </c>
      <c r="D5273" s="654" t="s">
        <v>17762</v>
      </c>
    </row>
    <row r="5274" spans="1:4" s="1168" customFormat="1">
      <c r="A5274" s="1169">
        <v>38166</v>
      </c>
      <c r="B5274" s="1170" t="s">
        <v>5526</v>
      </c>
      <c r="C5274" s="1169" t="s">
        <v>11596</v>
      </c>
      <c r="D5274" s="651" t="s">
        <v>14727</v>
      </c>
    </row>
    <row r="5275" spans="1:4" s="1168" customFormat="1">
      <c r="A5275" s="652">
        <v>38108</v>
      </c>
      <c r="B5275" s="653" t="s">
        <v>6744</v>
      </c>
      <c r="C5275" s="652" t="s">
        <v>11596</v>
      </c>
      <c r="D5275" s="654" t="s">
        <v>15298</v>
      </c>
    </row>
    <row r="5276" spans="1:4" s="1168" customFormat="1" ht="30">
      <c r="A5276" s="1169">
        <v>38087</v>
      </c>
      <c r="B5276" s="1170" t="s">
        <v>6239</v>
      </c>
      <c r="C5276" s="1169" t="s">
        <v>11596</v>
      </c>
      <c r="D5276" s="651" t="s">
        <v>15299</v>
      </c>
    </row>
    <row r="5277" spans="1:4" s="1168" customFormat="1">
      <c r="A5277" s="652">
        <v>38109</v>
      </c>
      <c r="B5277" s="653" t="s">
        <v>6745</v>
      </c>
      <c r="C5277" s="652" t="s">
        <v>11596</v>
      </c>
      <c r="D5277" s="654" t="s">
        <v>15300</v>
      </c>
    </row>
    <row r="5278" spans="1:4" s="1168" customFormat="1" ht="30">
      <c r="A5278" s="1169">
        <v>38088</v>
      </c>
      <c r="B5278" s="1170" t="s">
        <v>6240</v>
      </c>
      <c r="C5278" s="1169" t="s">
        <v>11596</v>
      </c>
      <c r="D5278" s="651" t="s">
        <v>14098</v>
      </c>
    </row>
    <row r="5279" spans="1:4" s="1168" customFormat="1">
      <c r="A5279" s="652">
        <v>38110</v>
      </c>
      <c r="B5279" s="653" t="s">
        <v>6746</v>
      </c>
      <c r="C5279" s="652" t="s">
        <v>11596</v>
      </c>
      <c r="D5279" s="654" t="s">
        <v>15301</v>
      </c>
    </row>
    <row r="5280" spans="1:4" s="1168" customFormat="1" ht="30">
      <c r="A5280" s="1169">
        <v>38089</v>
      </c>
      <c r="B5280" s="1170" t="s">
        <v>6241</v>
      </c>
      <c r="C5280" s="1169" t="s">
        <v>11596</v>
      </c>
      <c r="D5280" s="651" t="s">
        <v>15302</v>
      </c>
    </row>
    <row r="5281" spans="1:4" s="1168" customFormat="1">
      <c r="A5281" s="652">
        <v>38111</v>
      </c>
      <c r="B5281" s="653" t="s">
        <v>6747</v>
      </c>
      <c r="C5281" s="652" t="s">
        <v>11596</v>
      </c>
      <c r="D5281" s="654" t="s">
        <v>15303</v>
      </c>
    </row>
    <row r="5282" spans="1:4" s="1168" customFormat="1" ht="30">
      <c r="A5282" s="1169">
        <v>38090</v>
      </c>
      <c r="B5282" s="1170" t="s">
        <v>6242</v>
      </c>
      <c r="C5282" s="1169" t="s">
        <v>11596</v>
      </c>
      <c r="D5282" s="651" t="s">
        <v>14102</v>
      </c>
    </row>
    <row r="5283" spans="1:4" s="1168" customFormat="1">
      <c r="A5283" s="652">
        <v>11786</v>
      </c>
      <c r="B5283" s="653" t="s">
        <v>1909</v>
      </c>
      <c r="C5283" s="652" t="s">
        <v>11596</v>
      </c>
      <c r="D5283" s="654" t="s">
        <v>15304</v>
      </c>
    </row>
    <row r="5284" spans="1:4" s="1168" customFormat="1">
      <c r="A5284" s="1169">
        <v>13726</v>
      </c>
      <c r="B5284" s="1170" t="s">
        <v>1910</v>
      </c>
      <c r="C5284" s="1169" t="s">
        <v>11596</v>
      </c>
      <c r="D5284" s="651" t="s">
        <v>17763</v>
      </c>
    </row>
    <row r="5285" spans="1:4" s="1168" customFormat="1">
      <c r="A5285" s="652">
        <v>38400</v>
      </c>
      <c r="B5285" s="653" t="s">
        <v>1911</v>
      </c>
      <c r="C5285" s="652" t="s">
        <v>11596</v>
      </c>
      <c r="D5285" s="654" t="s">
        <v>15999</v>
      </c>
    </row>
    <row r="5286" spans="1:4" s="1168" customFormat="1">
      <c r="A5286" s="1169">
        <v>12627</v>
      </c>
      <c r="B5286" s="1170" t="s">
        <v>1912</v>
      </c>
      <c r="C5286" s="1169" t="s">
        <v>11596</v>
      </c>
      <c r="D5286" s="651" t="s">
        <v>12910</v>
      </c>
    </row>
    <row r="5287" spans="1:4" s="1168" customFormat="1">
      <c r="A5287" s="652">
        <v>6138</v>
      </c>
      <c r="B5287" s="653" t="s">
        <v>1913</v>
      </c>
      <c r="C5287" s="652" t="s">
        <v>11596</v>
      </c>
      <c r="D5287" s="654" t="s">
        <v>12668</v>
      </c>
    </row>
    <row r="5288" spans="1:4" s="1168" customFormat="1">
      <c r="A5288" s="1169">
        <v>10615</v>
      </c>
      <c r="B5288" s="1170" t="s">
        <v>11829</v>
      </c>
      <c r="C5288" s="1169" t="s">
        <v>11596</v>
      </c>
      <c r="D5288" s="651" t="s">
        <v>17764</v>
      </c>
    </row>
    <row r="5289" spans="1:4" s="1168" customFormat="1">
      <c r="A5289" s="652">
        <v>13860</v>
      </c>
      <c r="B5289" s="653" t="s">
        <v>1914</v>
      </c>
      <c r="C5289" s="652" t="s">
        <v>11596</v>
      </c>
      <c r="D5289" s="654" t="s">
        <v>17765</v>
      </c>
    </row>
    <row r="5290" spans="1:4" s="1168" customFormat="1">
      <c r="A5290" s="1169">
        <v>13532</v>
      </c>
      <c r="B5290" s="1170" t="s">
        <v>4638</v>
      </c>
      <c r="C5290" s="1169" t="s">
        <v>11596</v>
      </c>
      <c r="D5290" s="651" t="s">
        <v>17766</v>
      </c>
    </row>
    <row r="5291" spans="1:4" s="1168" customFormat="1">
      <c r="A5291" s="652">
        <v>39996</v>
      </c>
      <c r="B5291" s="653" t="s">
        <v>15306</v>
      </c>
      <c r="C5291" s="652" t="s">
        <v>11600</v>
      </c>
      <c r="D5291" s="654" t="s">
        <v>13609</v>
      </c>
    </row>
    <row r="5292" spans="1:4" s="1168" customFormat="1">
      <c r="A5292" s="1169">
        <v>10478</v>
      </c>
      <c r="B5292" s="1170" t="s">
        <v>4639</v>
      </c>
      <c r="C5292" s="1169" t="s">
        <v>11602</v>
      </c>
      <c r="D5292" s="651" t="s">
        <v>13013</v>
      </c>
    </row>
    <row r="5293" spans="1:4" s="1168" customFormat="1">
      <c r="A5293" s="652">
        <v>40514</v>
      </c>
      <c r="B5293" s="653" t="s">
        <v>4640</v>
      </c>
      <c r="C5293" s="652" t="s">
        <v>11602</v>
      </c>
      <c r="D5293" s="654" t="s">
        <v>13687</v>
      </c>
    </row>
    <row r="5294" spans="1:4" s="1168" customFormat="1">
      <c r="A5294" s="1169">
        <v>10475</v>
      </c>
      <c r="B5294" s="1170" t="s">
        <v>4641</v>
      </c>
      <c r="C5294" s="1169" t="s">
        <v>11602</v>
      </c>
      <c r="D5294" s="651" t="s">
        <v>13273</v>
      </c>
    </row>
    <row r="5295" spans="1:4" s="1168" customFormat="1">
      <c r="A5295" s="652">
        <v>10481</v>
      </c>
      <c r="B5295" s="653" t="s">
        <v>4642</v>
      </c>
      <c r="C5295" s="652" t="s">
        <v>11602</v>
      </c>
      <c r="D5295" s="654" t="s">
        <v>15307</v>
      </c>
    </row>
    <row r="5296" spans="1:4" s="1168" customFormat="1">
      <c r="A5296" s="1169">
        <v>4031</v>
      </c>
      <c r="B5296" s="1170" t="s">
        <v>6934</v>
      </c>
      <c r="C5296" s="1169" t="s">
        <v>11599</v>
      </c>
      <c r="D5296" s="651" t="s">
        <v>15998</v>
      </c>
    </row>
    <row r="5297" spans="1:4" s="1168" customFormat="1">
      <c r="A5297" s="652">
        <v>4030</v>
      </c>
      <c r="B5297" s="653" t="s">
        <v>1915</v>
      </c>
      <c r="C5297" s="652" t="s">
        <v>11599</v>
      </c>
      <c r="D5297" s="654" t="s">
        <v>12533</v>
      </c>
    </row>
    <row r="5298" spans="1:4" s="1168" customFormat="1">
      <c r="A5298" s="1169">
        <v>39399</v>
      </c>
      <c r="B5298" s="1170" t="s">
        <v>4643</v>
      </c>
      <c r="C5298" s="1169" t="s">
        <v>11596</v>
      </c>
      <c r="D5298" s="651" t="s">
        <v>17767</v>
      </c>
    </row>
    <row r="5299" spans="1:4" s="1168" customFormat="1">
      <c r="A5299" s="652">
        <v>39400</v>
      </c>
      <c r="B5299" s="653" t="s">
        <v>4644</v>
      </c>
      <c r="C5299" s="652" t="s">
        <v>11596</v>
      </c>
      <c r="D5299" s="654" t="s">
        <v>17768</v>
      </c>
    </row>
    <row r="5300" spans="1:4" s="1168" customFormat="1">
      <c r="A5300" s="1169">
        <v>39401</v>
      </c>
      <c r="B5300" s="1170" t="s">
        <v>4645</v>
      </c>
      <c r="C5300" s="1169" t="s">
        <v>11596</v>
      </c>
      <c r="D5300" s="651" t="s">
        <v>17769</v>
      </c>
    </row>
    <row r="5301" spans="1:4" s="1168" customFormat="1">
      <c r="A5301" s="652">
        <v>11652</v>
      </c>
      <c r="B5301" s="653" t="s">
        <v>4646</v>
      </c>
      <c r="C5301" s="652" t="s">
        <v>11596</v>
      </c>
      <c r="D5301" s="654" t="s">
        <v>17770</v>
      </c>
    </row>
    <row r="5302" spans="1:4" s="1168" customFormat="1">
      <c r="A5302" s="1169">
        <v>13896</v>
      </c>
      <c r="B5302" s="1170" t="s">
        <v>4647</v>
      </c>
      <c r="C5302" s="1169" t="s">
        <v>11596</v>
      </c>
      <c r="D5302" s="651" t="s">
        <v>17771</v>
      </c>
    </row>
    <row r="5303" spans="1:4" s="1168" customFormat="1">
      <c r="A5303" s="652">
        <v>13475</v>
      </c>
      <c r="B5303" s="653" t="s">
        <v>4648</v>
      </c>
      <c r="C5303" s="652" t="s">
        <v>11596</v>
      </c>
      <c r="D5303" s="654" t="s">
        <v>17772</v>
      </c>
    </row>
    <row r="5304" spans="1:4" s="1168" customFormat="1">
      <c r="A5304" s="1169">
        <v>25971</v>
      </c>
      <c r="B5304" s="1170" t="s">
        <v>1916</v>
      </c>
      <c r="C5304" s="1169" t="s">
        <v>11596</v>
      </c>
      <c r="D5304" s="651" t="s">
        <v>15308</v>
      </c>
    </row>
    <row r="5305" spans="1:4" s="1168" customFormat="1">
      <c r="A5305" s="652">
        <v>25970</v>
      </c>
      <c r="B5305" s="653" t="s">
        <v>1917</v>
      </c>
      <c r="C5305" s="652" t="s">
        <v>11596</v>
      </c>
      <c r="D5305" s="654" t="s">
        <v>15309</v>
      </c>
    </row>
    <row r="5306" spans="1:4" s="1168" customFormat="1">
      <c r="A5306" s="1169">
        <v>13476</v>
      </c>
      <c r="B5306" s="1170" t="s">
        <v>1918</v>
      </c>
      <c r="C5306" s="1169" t="s">
        <v>11596</v>
      </c>
      <c r="D5306" s="651" t="s">
        <v>15310</v>
      </c>
    </row>
    <row r="5307" spans="1:4" s="1168" customFormat="1">
      <c r="A5307" s="652">
        <v>10488</v>
      </c>
      <c r="B5307" s="653" t="s">
        <v>1919</v>
      </c>
      <c r="C5307" s="652" t="s">
        <v>11596</v>
      </c>
      <c r="D5307" s="654" t="s">
        <v>15311</v>
      </c>
    </row>
    <row r="5308" spans="1:4" s="1168" customFormat="1" ht="30">
      <c r="A5308" s="1169">
        <v>13606</v>
      </c>
      <c r="B5308" s="1170" t="s">
        <v>4649</v>
      </c>
      <c r="C5308" s="1169" t="s">
        <v>11596</v>
      </c>
      <c r="D5308" s="651" t="s">
        <v>15312</v>
      </c>
    </row>
    <row r="5309" spans="1:4" s="1168" customFormat="1">
      <c r="A5309" s="652">
        <v>10489</v>
      </c>
      <c r="B5309" s="653" t="s">
        <v>1920</v>
      </c>
      <c r="C5309" s="652" t="s">
        <v>11595</v>
      </c>
      <c r="D5309" s="654" t="s">
        <v>12953</v>
      </c>
    </row>
    <row r="5310" spans="1:4" s="1168" customFormat="1">
      <c r="A5310" s="1169">
        <v>41073</v>
      </c>
      <c r="B5310" s="1170" t="s">
        <v>5264</v>
      </c>
      <c r="C5310" s="1169" t="s">
        <v>11605</v>
      </c>
      <c r="D5310" s="651" t="s">
        <v>15313</v>
      </c>
    </row>
    <row r="5311" spans="1:4" s="1168" customFormat="1">
      <c r="A5311" s="652">
        <v>34391</v>
      </c>
      <c r="B5311" s="653" t="s">
        <v>5527</v>
      </c>
      <c r="C5311" s="652" t="s">
        <v>11599</v>
      </c>
      <c r="D5311" s="654" t="s">
        <v>17773</v>
      </c>
    </row>
    <row r="5312" spans="1:4" s="1168" customFormat="1">
      <c r="A5312" s="1169">
        <v>10496</v>
      </c>
      <c r="B5312" s="1170" t="s">
        <v>1921</v>
      </c>
      <c r="C5312" s="1169" t="s">
        <v>11599</v>
      </c>
      <c r="D5312" s="651" t="s">
        <v>17774</v>
      </c>
    </row>
    <row r="5313" spans="1:4" s="1168" customFormat="1">
      <c r="A5313" s="652">
        <v>10497</v>
      </c>
      <c r="B5313" s="653" t="s">
        <v>4650</v>
      </c>
      <c r="C5313" s="652" t="s">
        <v>11599</v>
      </c>
      <c r="D5313" s="654" t="s">
        <v>17775</v>
      </c>
    </row>
    <row r="5314" spans="1:4" s="1168" customFormat="1">
      <c r="A5314" s="1169">
        <v>10504</v>
      </c>
      <c r="B5314" s="1170" t="s">
        <v>1922</v>
      </c>
      <c r="C5314" s="1169" t="s">
        <v>11599</v>
      </c>
      <c r="D5314" s="651" t="s">
        <v>17776</v>
      </c>
    </row>
    <row r="5315" spans="1:4" s="1168" customFormat="1">
      <c r="A5315" s="652">
        <v>34390</v>
      </c>
      <c r="B5315" s="653" t="s">
        <v>1923</v>
      </c>
      <c r="C5315" s="652" t="s">
        <v>11599</v>
      </c>
      <c r="D5315" s="654" t="s">
        <v>17777</v>
      </c>
    </row>
    <row r="5316" spans="1:4" s="1168" customFormat="1">
      <c r="A5316" s="1169">
        <v>34389</v>
      </c>
      <c r="B5316" s="1170" t="s">
        <v>1924</v>
      </c>
      <c r="C5316" s="1169" t="s">
        <v>11599</v>
      </c>
      <c r="D5316" s="651" t="s">
        <v>14644</v>
      </c>
    </row>
    <row r="5317" spans="1:4" s="1168" customFormat="1">
      <c r="A5317" s="652">
        <v>34388</v>
      </c>
      <c r="B5317" s="653" t="s">
        <v>1925</v>
      </c>
      <c r="C5317" s="652" t="s">
        <v>11599</v>
      </c>
      <c r="D5317" s="654" t="s">
        <v>13038</v>
      </c>
    </row>
    <row r="5318" spans="1:4" s="1168" customFormat="1">
      <c r="A5318" s="1169">
        <v>34387</v>
      </c>
      <c r="B5318" s="1170" t="s">
        <v>1926</v>
      </c>
      <c r="C5318" s="1169" t="s">
        <v>11599</v>
      </c>
      <c r="D5318" s="651" t="s">
        <v>17778</v>
      </c>
    </row>
    <row r="5319" spans="1:4" s="1168" customFormat="1">
      <c r="A5319" s="652">
        <v>11188</v>
      </c>
      <c r="B5319" s="653" t="s">
        <v>1927</v>
      </c>
      <c r="C5319" s="652" t="s">
        <v>11599</v>
      </c>
      <c r="D5319" s="654" t="s">
        <v>17052</v>
      </c>
    </row>
    <row r="5320" spans="1:4" s="1168" customFormat="1">
      <c r="A5320" s="1169">
        <v>11189</v>
      </c>
      <c r="B5320" s="1170" t="s">
        <v>1928</v>
      </c>
      <c r="C5320" s="1169" t="s">
        <v>11599</v>
      </c>
      <c r="D5320" s="651" t="s">
        <v>17779</v>
      </c>
    </row>
    <row r="5321" spans="1:4" s="1168" customFormat="1">
      <c r="A5321" s="652">
        <v>21107</v>
      </c>
      <c r="B5321" s="653" t="s">
        <v>1929</v>
      </c>
      <c r="C5321" s="652" t="s">
        <v>11599</v>
      </c>
      <c r="D5321" s="654" t="s">
        <v>17780</v>
      </c>
    </row>
    <row r="5322" spans="1:4" s="1168" customFormat="1">
      <c r="A5322" s="1169">
        <v>34386</v>
      </c>
      <c r="B5322" s="1170" t="s">
        <v>1930</v>
      </c>
      <c r="C5322" s="1169" t="s">
        <v>11599</v>
      </c>
      <c r="D5322" s="651" t="s">
        <v>17781</v>
      </c>
    </row>
    <row r="5323" spans="1:4" s="1168" customFormat="1">
      <c r="A5323" s="652">
        <v>10490</v>
      </c>
      <c r="B5323" s="653" t="s">
        <v>6748</v>
      </c>
      <c r="C5323" s="652" t="s">
        <v>11599</v>
      </c>
      <c r="D5323" s="654" t="s">
        <v>15191</v>
      </c>
    </row>
    <row r="5324" spans="1:4" s="1168" customFormat="1">
      <c r="A5324" s="1169">
        <v>10492</v>
      </c>
      <c r="B5324" s="1170" t="s">
        <v>1931</v>
      </c>
      <c r="C5324" s="1169" t="s">
        <v>11599</v>
      </c>
      <c r="D5324" s="651" t="s">
        <v>17782</v>
      </c>
    </row>
    <row r="5325" spans="1:4" s="1168" customFormat="1">
      <c r="A5325" s="652">
        <v>10493</v>
      </c>
      <c r="B5325" s="653" t="s">
        <v>1932</v>
      </c>
      <c r="C5325" s="652" t="s">
        <v>11599</v>
      </c>
      <c r="D5325" s="654" t="s">
        <v>14644</v>
      </c>
    </row>
    <row r="5326" spans="1:4" s="1168" customFormat="1">
      <c r="A5326" s="1169">
        <v>10491</v>
      </c>
      <c r="B5326" s="1170" t="s">
        <v>1933</v>
      </c>
      <c r="C5326" s="1169" t="s">
        <v>11599</v>
      </c>
      <c r="D5326" s="651" t="s">
        <v>17783</v>
      </c>
    </row>
    <row r="5327" spans="1:4" s="1168" customFormat="1">
      <c r="A5327" s="652">
        <v>34385</v>
      </c>
      <c r="B5327" s="653" t="s">
        <v>4651</v>
      </c>
      <c r="C5327" s="652" t="s">
        <v>11599</v>
      </c>
      <c r="D5327" s="654" t="s">
        <v>14159</v>
      </c>
    </row>
    <row r="5328" spans="1:4" s="1168" customFormat="1">
      <c r="A5328" s="1169">
        <v>10499</v>
      </c>
      <c r="B5328" s="1170" t="s">
        <v>6749</v>
      </c>
      <c r="C5328" s="1169" t="s">
        <v>11599</v>
      </c>
      <c r="D5328" s="651" t="s">
        <v>16019</v>
      </c>
    </row>
    <row r="5329" spans="1:4" s="1168" customFormat="1">
      <c r="A5329" s="652">
        <v>34384</v>
      </c>
      <c r="B5329" s="653" t="s">
        <v>1934</v>
      </c>
      <c r="C5329" s="652" t="s">
        <v>11599</v>
      </c>
      <c r="D5329" s="654" t="s">
        <v>17781</v>
      </c>
    </row>
    <row r="5330" spans="1:4" s="1168" customFormat="1">
      <c r="A5330" s="1169">
        <v>11185</v>
      </c>
      <c r="B5330" s="1170" t="s">
        <v>1935</v>
      </c>
      <c r="C5330" s="1169" t="s">
        <v>11599</v>
      </c>
      <c r="D5330" s="651" t="s">
        <v>17784</v>
      </c>
    </row>
    <row r="5331" spans="1:4" s="1168" customFormat="1">
      <c r="A5331" s="652">
        <v>10507</v>
      </c>
      <c r="B5331" s="653" t="s">
        <v>1936</v>
      </c>
      <c r="C5331" s="652" t="s">
        <v>11599</v>
      </c>
      <c r="D5331" s="654" t="s">
        <v>15314</v>
      </c>
    </row>
    <row r="5332" spans="1:4" s="1168" customFormat="1">
      <c r="A5332" s="1169">
        <v>10505</v>
      </c>
      <c r="B5332" s="1170" t="s">
        <v>1937</v>
      </c>
      <c r="C5332" s="1169" t="s">
        <v>11599</v>
      </c>
      <c r="D5332" s="651" t="s">
        <v>14783</v>
      </c>
    </row>
    <row r="5333" spans="1:4" s="1168" customFormat="1">
      <c r="A5333" s="652">
        <v>10506</v>
      </c>
      <c r="B5333" s="653" t="s">
        <v>1938</v>
      </c>
      <c r="C5333" s="652" t="s">
        <v>11599</v>
      </c>
      <c r="D5333" s="654" t="s">
        <v>12801</v>
      </c>
    </row>
    <row r="5334" spans="1:4" s="1168" customFormat="1">
      <c r="A5334" s="1169">
        <v>5031</v>
      </c>
      <c r="B5334" s="1170" t="s">
        <v>4652</v>
      </c>
      <c r="C5334" s="1169" t="s">
        <v>11599</v>
      </c>
      <c r="D5334" s="651" t="s">
        <v>13095</v>
      </c>
    </row>
    <row r="5335" spans="1:4" s="1168" customFormat="1">
      <c r="A5335" s="652">
        <v>10502</v>
      </c>
      <c r="B5335" s="653" t="s">
        <v>1939</v>
      </c>
      <c r="C5335" s="652" t="s">
        <v>11599</v>
      </c>
      <c r="D5335" s="654" t="s">
        <v>15315</v>
      </c>
    </row>
    <row r="5336" spans="1:4" s="1168" customFormat="1">
      <c r="A5336" s="1169">
        <v>10501</v>
      </c>
      <c r="B5336" s="1170" t="s">
        <v>1940</v>
      </c>
      <c r="C5336" s="1169" t="s">
        <v>11599</v>
      </c>
      <c r="D5336" s="651" t="s">
        <v>15316</v>
      </c>
    </row>
    <row r="5337" spans="1:4" s="1168" customFormat="1">
      <c r="A5337" s="652">
        <v>10503</v>
      </c>
      <c r="B5337" s="653" t="s">
        <v>1941</v>
      </c>
      <c r="C5337" s="652" t="s">
        <v>11599</v>
      </c>
      <c r="D5337" s="654" t="s">
        <v>15317</v>
      </c>
    </row>
    <row r="5338" spans="1:4" s="1168" customFormat="1">
      <c r="A5338" s="1169">
        <v>40270</v>
      </c>
      <c r="B5338" s="1170" t="s">
        <v>11401</v>
      </c>
      <c r="C5338" s="1169" t="s">
        <v>11600</v>
      </c>
      <c r="D5338" s="651" t="s">
        <v>15318</v>
      </c>
    </row>
    <row r="5339" spans="1:4" s="1168" customFormat="1">
      <c r="A5339" s="652">
        <v>20213</v>
      </c>
      <c r="B5339" s="653" t="s">
        <v>5883</v>
      </c>
      <c r="C5339" s="652" t="s">
        <v>11600</v>
      </c>
      <c r="D5339" s="654" t="s">
        <v>13339</v>
      </c>
    </row>
    <row r="5340" spans="1:4" s="1168" customFormat="1">
      <c r="A5340" s="1169">
        <v>20211</v>
      </c>
      <c r="B5340" s="1170" t="s">
        <v>5884</v>
      </c>
      <c r="C5340" s="1169" t="s">
        <v>11600</v>
      </c>
      <c r="D5340" s="651" t="s">
        <v>15581</v>
      </c>
    </row>
    <row r="5341" spans="1:4" s="1168" customFormat="1">
      <c r="A5341" s="652">
        <v>4472</v>
      </c>
      <c r="B5341" s="653" t="s">
        <v>4975</v>
      </c>
      <c r="C5341" s="652" t="s">
        <v>11600</v>
      </c>
      <c r="D5341" s="654" t="s">
        <v>15456</v>
      </c>
    </row>
    <row r="5342" spans="1:4" s="1168" customFormat="1">
      <c r="A5342" s="1169">
        <v>35272</v>
      </c>
      <c r="B5342" s="1170" t="s">
        <v>4976</v>
      </c>
      <c r="C5342" s="1169" t="s">
        <v>11600</v>
      </c>
      <c r="D5342" s="651" t="s">
        <v>16067</v>
      </c>
    </row>
    <row r="5343" spans="1:4" s="1168" customFormat="1">
      <c r="A5343" s="652">
        <v>4425</v>
      </c>
      <c r="B5343" s="653" t="s">
        <v>4977</v>
      </c>
      <c r="C5343" s="652" t="s">
        <v>11600</v>
      </c>
      <c r="D5343" s="654" t="s">
        <v>13776</v>
      </c>
    </row>
    <row r="5344" spans="1:4" s="1168" customFormat="1">
      <c r="A5344" s="1169">
        <v>4481</v>
      </c>
      <c r="B5344" s="1170" t="s">
        <v>4978</v>
      </c>
      <c r="C5344" s="1169" t="s">
        <v>11600</v>
      </c>
      <c r="D5344" s="651" t="s">
        <v>17785</v>
      </c>
    </row>
    <row r="5345" spans="1:4" s="1168" customFormat="1">
      <c r="A5345" s="652">
        <v>34345</v>
      </c>
      <c r="B5345" s="653" t="s">
        <v>5528</v>
      </c>
      <c r="C5345" s="652" t="s">
        <v>11595</v>
      </c>
      <c r="D5345" s="654" t="s">
        <v>14697</v>
      </c>
    </row>
    <row r="5346" spans="1:4" s="1168" customFormat="1">
      <c r="A5346" s="1169">
        <v>41096</v>
      </c>
      <c r="B5346" s="1170" t="s">
        <v>5529</v>
      </c>
      <c r="C5346" s="1169" t="s">
        <v>11605</v>
      </c>
      <c r="D5346" s="651" t="s">
        <v>15321</v>
      </c>
    </row>
    <row r="5347" spans="1:4" s="1168" customFormat="1">
      <c r="A5347" s="652">
        <v>41776</v>
      </c>
      <c r="B5347" s="653" t="s">
        <v>5530</v>
      </c>
      <c r="C5347" s="652" t="s">
        <v>11595</v>
      </c>
      <c r="D5347" s="654" t="s">
        <v>15322</v>
      </c>
    </row>
    <row r="5348" spans="1:4" s="1168" customFormat="1">
      <c r="A5348" s="1169">
        <v>4487</v>
      </c>
      <c r="B5348" s="1170" t="s">
        <v>4979</v>
      </c>
      <c r="C5348" s="1169" t="s">
        <v>11600</v>
      </c>
      <c r="D5348" s="651" t="s">
        <v>14096</v>
      </c>
    </row>
    <row r="5349" spans="1:4" s="1168" customFormat="1">
      <c r="A5349" s="652">
        <v>11157</v>
      </c>
      <c r="B5349" s="653" t="s">
        <v>5531</v>
      </c>
      <c r="C5349" s="652" t="s">
        <v>11730</v>
      </c>
      <c r="D5349" s="654" t="s">
        <v>15323</v>
      </c>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I647"/>
  <sheetViews>
    <sheetView view="pageBreakPreview" topLeftCell="A442" zoomScale="70" zoomScaleNormal="100" zoomScaleSheetLayoutView="70" workbookViewId="0">
      <selection activeCell="A464" sqref="A464:XFD469"/>
    </sheetView>
  </sheetViews>
  <sheetFormatPr defaultRowHeight="12.75"/>
  <cols>
    <col min="1" max="1" width="17.42578125" style="664" customWidth="1"/>
    <col min="2" max="2" width="24.5703125" style="665" customWidth="1"/>
    <col min="3" max="3" width="74.7109375" style="665" customWidth="1"/>
    <col min="4" max="4" width="16.7109375" style="665" customWidth="1"/>
    <col min="5" max="5" width="24.28515625" style="665" customWidth="1"/>
    <col min="6" max="6" width="18.140625" style="665" customWidth="1"/>
    <col min="7" max="7" width="21.42578125" style="665" customWidth="1"/>
    <col min="8" max="8" width="16.140625" style="664" bestFit="1" customWidth="1"/>
    <col min="9" max="9" width="16.5703125" style="665" bestFit="1" customWidth="1"/>
    <col min="10" max="257" width="9.140625" style="665"/>
    <col min="258" max="258" width="24.5703125" style="665" customWidth="1"/>
    <col min="259" max="259" width="71.7109375" style="665" customWidth="1"/>
    <col min="260" max="260" width="17.140625" style="665" bestFit="1" customWidth="1"/>
    <col min="261" max="261" width="16.7109375" style="665" bestFit="1" customWidth="1"/>
    <col min="262" max="262" width="16.85546875" style="665" bestFit="1" customWidth="1"/>
    <col min="263" max="263" width="21.42578125" style="665" customWidth="1"/>
    <col min="264" max="264" width="9.140625" style="665"/>
    <col min="265" max="265" width="16.5703125" style="665" bestFit="1" customWidth="1"/>
    <col min="266" max="513" width="9.140625" style="665"/>
    <col min="514" max="514" width="24.5703125" style="665" customWidth="1"/>
    <col min="515" max="515" width="71.7109375" style="665" customWidth="1"/>
    <col min="516" max="516" width="17.140625" style="665" bestFit="1" customWidth="1"/>
    <col min="517" max="517" width="16.7109375" style="665" bestFit="1" customWidth="1"/>
    <col min="518" max="518" width="16.85546875" style="665" bestFit="1" customWidth="1"/>
    <col min="519" max="519" width="21.42578125" style="665" customWidth="1"/>
    <col min="520" max="520" width="9.140625" style="665"/>
    <col min="521" max="521" width="16.5703125" style="665" bestFit="1" customWidth="1"/>
    <col min="522" max="769" width="9.140625" style="665"/>
    <col min="770" max="770" width="24.5703125" style="665" customWidth="1"/>
    <col min="771" max="771" width="71.7109375" style="665" customWidth="1"/>
    <col min="772" max="772" width="17.140625" style="665" bestFit="1" customWidth="1"/>
    <col min="773" max="773" width="16.7109375" style="665" bestFit="1" customWidth="1"/>
    <col min="774" max="774" width="16.85546875" style="665" bestFit="1" customWidth="1"/>
    <col min="775" max="775" width="21.42578125" style="665" customWidth="1"/>
    <col min="776" max="776" width="9.140625" style="665"/>
    <col min="777" max="777" width="16.5703125" style="665" bestFit="1" customWidth="1"/>
    <col min="778" max="1025" width="9.140625" style="665"/>
    <col min="1026" max="1026" width="24.5703125" style="665" customWidth="1"/>
    <col min="1027" max="1027" width="71.7109375" style="665" customWidth="1"/>
    <col min="1028" max="1028" width="17.140625" style="665" bestFit="1" customWidth="1"/>
    <col min="1029" max="1029" width="16.7109375" style="665" bestFit="1" customWidth="1"/>
    <col min="1030" max="1030" width="16.85546875" style="665" bestFit="1" customWidth="1"/>
    <col min="1031" max="1031" width="21.42578125" style="665" customWidth="1"/>
    <col min="1032" max="1032" width="9.140625" style="665"/>
    <col min="1033" max="1033" width="16.5703125" style="665" bestFit="1" customWidth="1"/>
    <col min="1034" max="1281" width="9.140625" style="665"/>
    <col min="1282" max="1282" width="24.5703125" style="665" customWidth="1"/>
    <col min="1283" max="1283" width="71.7109375" style="665" customWidth="1"/>
    <col min="1284" max="1284" width="17.140625" style="665" bestFit="1" customWidth="1"/>
    <col min="1285" max="1285" width="16.7109375" style="665" bestFit="1" customWidth="1"/>
    <col min="1286" max="1286" width="16.85546875" style="665" bestFit="1" customWidth="1"/>
    <col min="1287" max="1287" width="21.42578125" style="665" customWidth="1"/>
    <col min="1288" max="1288" width="9.140625" style="665"/>
    <col min="1289" max="1289" width="16.5703125" style="665" bestFit="1" customWidth="1"/>
    <col min="1290" max="1537" width="9.140625" style="665"/>
    <col min="1538" max="1538" width="24.5703125" style="665" customWidth="1"/>
    <col min="1539" max="1539" width="71.7109375" style="665" customWidth="1"/>
    <col min="1540" max="1540" width="17.140625" style="665" bestFit="1" customWidth="1"/>
    <col min="1541" max="1541" width="16.7109375" style="665" bestFit="1" customWidth="1"/>
    <col min="1542" max="1542" width="16.85546875" style="665" bestFit="1" customWidth="1"/>
    <col min="1543" max="1543" width="21.42578125" style="665" customWidth="1"/>
    <col min="1544" max="1544" width="9.140625" style="665"/>
    <col min="1545" max="1545" width="16.5703125" style="665" bestFit="1" customWidth="1"/>
    <col min="1546" max="1793" width="9.140625" style="665"/>
    <col min="1794" max="1794" width="24.5703125" style="665" customWidth="1"/>
    <col min="1795" max="1795" width="71.7109375" style="665" customWidth="1"/>
    <col min="1796" max="1796" width="17.140625" style="665" bestFit="1" customWidth="1"/>
    <col min="1797" max="1797" width="16.7109375" style="665" bestFit="1" customWidth="1"/>
    <col min="1798" max="1798" width="16.85546875" style="665" bestFit="1" customWidth="1"/>
    <col min="1799" max="1799" width="21.42578125" style="665" customWidth="1"/>
    <col min="1800" max="1800" width="9.140625" style="665"/>
    <col min="1801" max="1801" width="16.5703125" style="665" bestFit="1" customWidth="1"/>
    <col min="1802" max="2049" width="9.140625" style="665"/>
    <col min="2050" max="2050" width="24.5703125" style="665" customWidth="1"/>
    <col min="2051" max="2051" width="71.7109375" style="665" customWidth="1"/>
    <col min="2052" max="2052" width="17.140625" style="665" bestFit="1" customWidth="1"/>
    <col min="2053" max="2053" width="16.7109375" style="665" bestFit="1" customWidth="1"/>
    <col min="2054" max="2054" width="16.85546875" style="665" bestFit="1" customWidth="1"/>
    <col min="2055" max="2055" width="21.42578125" style="665" customWidth="1"/>
    <col min="2056" max="2056" width="9.140625" style="665"/>
    <col min="2057" max="2057" width="16.5703125" style="665" bestFit="1" customWidth="1"/>
    <col min="2058" max="2305" width="9.140625" style="665"/>
    <col min="2306" max="2306" width="24.5703125" style="665" customWidth="1"/>
    <col min="2307" max="2307" width="71.7109375" style="665" customWidth="1"/>
    <col min="2308" max="2308" width="17.140625" style="665" bestFit="1" customWidth="1"/>
    <col min="2309" max="2309" width="16.7109375" style="665" bestFit="1" customWidth="1"/>
    <col min="2310" max="2310" width="16.85546875" style="665" bestFit="1" customWidth="1"/>
    <col min="2311" max="2311" width="21.42578125" style="665" customWidth="1"/>
    <col min="2312" max="2312" width="9.140625" style="665"/>
    <col min="2313" max="2313" width="16.5703125" style="665" bestFit="1" customWidth="1"/>
    <col min="2314" max="2561" width="9.140625" style="665"/>
    <col min="2562" max="2562" width="24.5703125" style="665" customWidth="1"/>
    <col min="2563" max="2563" width="71.7109375" style="665" customWidth="1"/>
    <col min="2564" max="2564" width="17.140625" style="665" bestFit="1" customWidth="1"/>
    <col min="2565" max="2565" width="16.7109375" style="665" bestFit="1" customWidth="1"/>
    <col min="2566" max="2566" width="16.85546875" style="665" bestFit="1" customWidth="1"/>
    <col min="2567" max="2567" width="21.42578125" style="665" customWidth="1"/>
    <col min="2568" max="2568" width="9.140625" style="665"/>
    <col min="2569" max="2569" width="16.5703125" style="665" bestFit="1" customWidth="1"/>
    <col min="2570" max="2817" width="9.140625" style="665"/>
    <col min="2818" max="2818" width="24.5703125" style="665" customWidth="1"/>
    <col min="2819" max="2819" width="71.7109375" style="665" customWidth="1"/>
    <col min="2820" max="2820" width="17.140625" style="665" bestFit="1" customWidth="1"/>
    <col min="2821" max="2821" width="16.7109375" style="665" bestFit="1" customWidth="1"/>
    <col min="2822" max="2822" width="16.85546875" style="665" bestFit="1" customWidth="1"/>
    <col min="2823" max="2823" width="21.42578125" style="665" customWidth="1"/>
    <col min="2824" max="2824" width="9.140625" style="665"/>
    <col min="2825" max="2825" width="16.5703125" style="665" bestFit="1" customWidth="1"/>
    <col min="2826" max="3073" width="9.140625" style="665"/>
    <col min="3074" max="3074" width="24.5703125" style="665" customWidth="1"/>
    <col min="3075" max="3075" width="71.7109375" style="665" customWidth="1"/>
    <col min="3076" max="3076" width="17.140625" style="665" bestFit="1" customWidth="1"/>
    <col min="3077" max="3077" width="16.7109375" style="665" bestFit="1" customWidth="1"/>
    <col min="3078" max="3078" width="16.85546875" style="665" bestFit="1" customWidth="1"/>
    <col min="3079" max="3079" width="21.42578125" style="665" customWidth="1"/>
    <col min="3080" max="3080" width="9.140625" style="665"/>
    <col min="3081" max="3081" width="16.5703125" style="665" bestFit="1" customWidth="1"/>
    <col min="3082" max="3329" width="9.140625" style="665"/>
    <col min="3330" max="3330" width="24.5703125" style="665" customWidth="1"/>
    <col min="3331" max="3331" width="71.7109375" style="665" customWidth="1"/>
    <col min="3332" max="3332" width="17.140625" style="665" bestFit="1" customWidth="1"/>
    <col min="3333" max="3333" width="16.7109375" style="665" bestFit="1" customWidth="1"/>
    <col min="3334" max="3334" width="16.85546875" style="665" bestFit="1" customWidth="1"/>
    <col min="3335" max="3335" width="21.42578125" style="665" customWidth="1"/>
    <col min="3336" max="3336" width="9.140625" style="665"/>
    <col min="3337" max="3337" width="16.5703125" style="665" bestFit="1" customWidth="1"/>
    <col min="3338" max="3585" width="9.140625" style="665"/>
    <col min="3586" max="3586" width="24.5703125" style="665" customWidth="1"/>
    <col min="3587" max="3587" width="71.7109375" style="665" customWidth="1"/>
    <col min="3588" max="3588" width="17.140625" style="665" bestFit="1" customWidth="1"/>
    <col min="3589" max="3589" width="16.7109375" style="665" bestFit="1" customWidth="1"/>
    <col min="3590" max="3590" width="16.85546875" style="665" bestFit="1" customWidth="1"/>
    <col min="3591" max="3591" width="21.42578125" style="665" customWidth="1"/>
    <col min="3592" max="3592" width="9.140625" style="665"/>
    <col min="3593" max="3593" width="16.5703125" style="665" bestFit="1" customWidth="1"/>
    <col min="3594" max="3841" width="9.140625" style="665"/>
    <col min="3842" max="3842" width="24.5703125" style="665" customWidth="1"/>
    <col min="3843" max="3843" width="71.7109375" style="665" customWidth="1"/>
    <col min="3844" max="3844" width="17.140625" style="665" bestFit="1" customWidth="1"/>
    <col min="3845" max="3845" width="16.7109375" style="665" bestFit="1" customWidth="1"/>
    <col min="3846" max="3846" width="16.85546875" style="665" bestFit="1" customWidth="1"/>
    <col min="3847" max="3847" width="21.42578125" style="665" customWidth="1"/>
    <col min="3848" max="3848" width="9.140625" style="665"/>
    <col min="3849" max="3849" width="16.5703125" style="665" bestFit="1" customWidth="1"/>
    <col min="3850" max="4097" width="9.140625" style="665"/>
    <col min="4098" max="4098" width="24.5703125" style="665" customWidth="1"/>
    <col min="4099" max="4099" width="71.7109375" style="665" customWidth="1"/>
    <col min="4100" max="4100" width="17.140625" style="665" bestFit="1" customWidth="1"/>
    <col min="4101" max="4101" width="16.7109375" style="665" bestFit="1" customWidth="1"/>
    <col min="4102" max="4102" width="16.85546875" style="665" bestFit="1" customWidth="1"/>
    <col min="4103" max="4103" width="21.42578125" style="665" customWidth="1"/>
    <col min="4104" max="4104" width="9.140625" style="665"/>
    <col min="4105" max="4105" width="16.5703125" style="665" bestFit="1" customWidth="1"/>
    <col min="4106" max="4353" width="9.140625" style="665"/>
    <col min="4354" max="4354" width="24.5703125" style="665" customWidth="1"/>
    <col min="4355" max="4355" width="71.7109375" style="665" customWidth="1"/>
    <col min="4356" max="4356" width="17.140625" style="665" bestFit="1" customWidth="1"/>
    <col min="4357" max="4357" width="16.7109375" style="665" bestFit="1" customWidth="1"/>
    <col min="4358" max="4358" width="16.85546875" style="665" bestFit="1" customWidth="1"/>
    <col min="4359" max="4359" width="21.42578125" style="665" customWidth="1"/>
    <col min="4360" max="4360" width="9.140625" style="665"/>
    <col min="4361" max="4361" width="16.5703125" style="665" bestFit="1" customWidth="1"/>
    <col min="4362" max="4609" width="9.140625" style="665"/>
    <col min="4610" max="4610" width="24.5703125" style="665" customWidth="1"/>
    <col min="4611" max="4611" width="71.7109375" style="665" customWidth="1"/>
    <col min="4612" max="4612" width="17.140625" style="665" bestFit="1" customWidth="1"/>
    <col min="4613" max="4613" width="16.7109375" style="665" bestFit="1" customWidth="1"/>
    <col min="4614" max="4614" width="16.85546875" style="665" bestFit="1" customWidth="1"/>
    <col min="4615" max="4615" width="21.42578125" style="665" customWidth="1"/>
    <col min="4616" max="4616" width="9.140625" style="665"/>
    <col min="4617" max="4617" width="16.5703125" style="665" bestFit="1" customWidth="1"/>
    <col min="4618" max="4865" width="9.140625" style="665"/>
    <col min="4866" max="4866" width="24.5703125" style="665" customWidth="1"/>
    <col min="4867" max="4867" width="71.7109375" style="665" customWidth="1"/>
    <col min="4868" max="4868" width="17.140625" style="665" bestFit="1" customWidth="1"/>
    <col min="4869" max="4869" width="16.7109375" style="665" bestFit="1" customWidth="1"/>
    <col min="4870" max="4870" width="16.85546875" style="665" bestFit="1" customWidth="1"/>
    <col min="4871" max="4871" width="21.42578125" style="665" customWidth="1"/>
    <col min="4872" max="4872" width="9.140625" style="665"/>
    <col min="4873" max="4873" width="16.5703125" style="665" bestFit="1" customWidth="1"/>
    <col min="4874" max="5121" width="9.140625" style="665"/>
    <col min="5122" max="5122" width="24.5703125" style="665" customWidth="1"/>
    <col min="5123" max="5123" width="71.7109375" style="665" customWidth="1"/>
    <col min="5124" max="5124" width="17.140625" style="665" bestFit="1" customWidth="1"/>
    <col min="5125" max="5125" width="16.7109375" style="665" bestFit="1" customWidth="1"/>
    <col min="5126" max="5126" width="16.85546875" style="665" bestFit="1" customWidth="1"/>
    <col min="5127" max="5127" width="21.42578125" style="665" customWidth="1"/>
    <col min="5128" max="5128" width="9.140625" style="665"/>
    <col min="5129" max="5129" width="16.5703125" style="665" bestFit="1" customWidth="1"/>
    <col min="5130" max="5377" width="9.140625" style="665"/>
    <col min="5378" max="5378" width="24.5703125" style="665" customWidth="1"/>
    <col min="5379" max="5379" width="71.7109375" style="665" customWidth="1"/>
    <col min="5380" max="5380" width="17.140625" style="665" bestFit="1" customWidth="1"/>
    <col min="5381" max="5381" width="16.7109375" style="665" bestFit="1" customWidth="1"/>
    <col min="5382" max="5382" width="16.85546875" style="665" bestFit="1" customWidth="1"/>
    <col min="5383" max="5383" width="21.42578125" style="665" customWidth="1"/>
    <col min="5384" max="5384" width="9.140625" style="665"/>
    <col min="5385" max="5385" width="16.5703125" style="665" bestFit="1" customWidth="1"/>
    <col min="5386" max="5633" width="9.140625" style="665"/>
    <col min="5634" max="5634" width="24.5703125" style="665" customWidth="1"/>
    <col min="5635" max="5635" width="71.7109375" style="665" customWidth="1"/>
    <col min="5636" max="5636" width="17.140625" style="665" bestFit="1" customWidth="1"/>
    <col min="5637" max="5637" width="16.7109375" style="665" bestFit="1" customWidth="1"/>
    <col min="5638" max="5638" width="16.85546875" style="665" bestFit="1" customWidth="1"/>
    <col min="5639" max="5639" width="21.42578125" style="665" customWidth="1"/>
    <col min="5640" max="5640" width="9.140625" style="665"/>
    <col min="5641" max="5641" width="16.5703125" style="665" bestFit="1" customWidth="1"/>
    <col min="5642" max="5889" width="9.140625" style="665"/>
    <col min="5890" max="5890" width="24.5703125" style="665" customWidth="1"/>
    <col min="5891" max="5891" width="71.7109375" style="665" customWidth="1"/>
    <col min="5892" max="5892" width="17.140625" style="665" bestFit="1" customWidth="1"/>
    <col min="5893" max="5893" width="16.7109375" style="665" bestFit="1" customWidth="1"/>
    <col min="5894" max="5894" width="16.85546875" style="665" bestFit="1" customWidth="1"/>
    <col min="5895" max="5895" width="21.42578125" style="665" customWidth="1"/>
    <col min="5896" max="5896" width="9.140625" style="665"/>
    <col min="5897" max="5897" width="16.5703125" style="665" bestFit="1" customWidth="1"/>
    <col min="5898" max="6145" width="9.140625" style="665"/>
    <col min="6146" max="6146" width="24.5703125" style="665" customWidth="1"/>
    <col min="6147" max="6147" width="71.7109375" style="665" customWidth="1"/>
    <col min="6148" max="6148" width="17.140625" style="665" bestFit="1" customWidth="1"/>
    <col min="6149" max="6149" width="16.7109375" style="665" bestFit="1" customWidth="1"/>
    <col min="6150" max="6150" width="16.85546875" style="665" bestFit="1" customWidth="1"/>
    <col min="6151" max="6151" width="21.42578125" style="665" customWidth="1"/>
    <col min="6152" max="6152" width="9.140625" style="665"/>
    <col min="6153" max="6153" width="16.5703125" style="665" bestFit="1" customWidth="1"/>
    <col min="6154" max="6401" width="9.140625" style="665"/>
    <col min="6402" max="6402" width="24.5703125" style="665" customWidth="1"/>
    <col min="6403" max="6403" width="71.7109375" style="665" customWidth="1"/>
    <col min="6404" max="6404" width="17.140625" style="665" bestFit="1" customWidth="1"/>
    <col min="6405" max="6405" width="16.7109375" style="665" bestFit="1" customWidth="1"/>
    <col min="6406" max="6406" width="16.85546875" style="665" bestFit="1" customWidth="1"/>
    <col min="6407" max="6407" width="21.42578125" style="665" customWidth="1"/>
    <col min="6408" max="6408" width="9.140625" style="665"/>
    <col min="6409" max="6409" width="16.5703125" style="665" bestFit="1" customWidth="1"/>
    <col min="6410" max="6657" width="9.140625" style="665"/>
    <col min="6658" max="6658" width="24.5703125" style="665" customWidth="1"/>
    <col min="6659" max="6659" width="71.7109375" style="665" customWidth="1"/>
    <col min="6660" max="6660" width="17.140625" style="665" bestFit="1" customWidth="1"/>
    <col min="6661" max="6661" width="16.7109375" style="665" bestFit="1" customWidth="1"/>
    <col min="6662" max="6662" width="16.85546875" style="665" bestFit="1" customWidth="1"/>
    <col min="6663" max="6663" width="21.42578125" style="665" customWidth="1"/>
    <col min="6664" max="6664" width="9.140625" style="665"/>
    <col min="6665" max="6665" width="16.5703125" style="665" bestFit="1" customWidth="1"/>
    <col min="6666" max="6913" width="9.140625" style="665"/>
    <col min="6914" max="6914" width="24.5703125" style="665" customWidth="1"/>
    <col min="6915" max="6915" width="71.7109375" style="665" customWidth="1"/>
    <col min="6916" max="6916" width="17.140625" style="665" bestFit="1" customWidth="1"/>
    <col min="6917" max="6917" width="16.7109375" style="665" bestFit="1" customWidth="1"/>
    <col min="6918" max="6918" width="16.85546875" style="665" bestFit="1" customWidth="1"/>
    <col min="6919" max="6919" width="21.42578125" style="665" customWidth="1"/>
    <col min="6920" max="6920" width="9.140625" style="665"/>
    <col min="6921" max="6921" width="16.5703125" style="665" bestFit="1" customWidth="1"/>
    <col min="6922" max="7169" width="9.140625" style="665"/>
    <col min="7170" max="7170" width="24.5703125" style="665" customWidth="1"/>
    <col min="7171" max="7171" width="71.7109375" style="665" customWidth="1"/>
    <col min="7172" max="7172" width="17.140625" style="665" bestFit="1" customWidth="1"/>
    <col min="7173" max="7173" width="16.7109375" style="665" bestFit="1" customWidth="1"/>
    <col min="7174" max="7174" width="16.85546875" style="665" bestFit="1" customWidth="1"/>
    <col min="7175" max="7175" width="21.42578125" style="665" customWidth="1"/>
    <col min="7176" max="7176" width="9.140625" style="665"/>
    <col min="7177" max="7177" width="16.5703125" style="665" bestFit="1" customWidth="1"/>
    <col min="7178" max="7425" width="9.140625" style="665"/>
    <col min="7426" max="7426" width="24.5703125" style="665" customWidth="1"/>
    <col min="7427" max="7427" width="71.7109375" style="665" customWidth="1"/>
    <col min="7428" max="7428" width="17.140625" style="665" bestFit="1" customWidth="1"/>
    <col min="7429" max="7429" width="16.7109375" style="665" bestFit="1" customWidth="1"/>
    <col min="7430" max="7430" width="16.85546875" style="665" bestFit="1" customWidth="1"/>
    <col min="7431" max="7431" width="21.42578125" style="665" customWidth="1"/>
    <col min="7432" max="7432" width="9.140625" style="665"/>
    <col min="7433" max="7433" width="16.5703125" style="665" bestFit="1" customWidth="1"/>
    <col min="7434" max="7681" width="9.140625" style="665"/>
    <col min="7682" max="7682" width="24.5703125" style="665" customWidth="1"/>
    <col min="7683" max="7683" width="71.7109375" style="665" customWidth="1"/>
    <col min="7684" max="7684" width="17.140625" style="665" bestFit="1" customWidth="1"/>
    <col min="7685" max="7685" width="16.7109375" style="665" bestFit="1" customWidth="1"/>
    <col min="7686" max="7686" width="16.85546875" style="665" bestFit="1" customWidth="1"/>
    <col min="7687" max="7687" width="21.42578125" style="665" customWidth="1"/>
    <col min="7688" max="7688" width="9.140625" style="665"/>
    <col min="7689" max="7689" width="16.5703125" style="665" bestFit="1" customWidth="1"/>
    <col min="7690" max="7937" width="9.140625" style="665"/>
    <col min="7938" max="7938" width="24.5703125" style="665" customWidth="1"/>
    <col min="7939" max="7939" width="71.7109375" style="665" customWidth="1"/>
    <col min="7940" max="7940" width="17.140625" style="665" bestFit="1" customWidth="1"/>
    <col min="7941" max="7941" width="16.7109375" style="665" bestFit="1" customWidth="1"/>
    <col min="7942" max="7942" width="16.85546875" style="665" bestFit="1" customWidth="1"/>
    <col min="7943" max="7943" width="21.42578125" style="665" customWidth="1"/>
    <col min="7944" max="7944" width="9.140625" style="665"/>
    <col min="7945" max="7945" width="16.5703125" style="665" bestFit="1" customWidth="1"/>
    <col min="7946" max="8193" width="9.140625" style="665"/>
    <col min="8194" max="8194" width="24.5703125" style="665" customWidth="1"/>
    <col min="8195" max="8195" width="71.7109375" style="665" customWidth="1"/>
    <col min="8196" max="8196" width="17.140625" style="665" bestFit="1" customWidth="1"/>
    <col min="8197" max="8197" width="16.7109375" style="665" bestFit="1" customWidth="1"/>
    <col min="8198" max="8198" width="16.85546875" style="665" bestFit="1" customWidth="1"/>
    <col min="8199" max="8199" width="21.42578125" style="665" customWidth="1"/>
    <col min="8200" max="8200" width="9.140625" style="665"/>
    <col min="8201" max="8201" width="16.5703125" style="665" bestFit="1" customWidth="1"/>
    <col min="8202" max="8449" width="9.140625" style="665"/>
    <col min="8450" max="8450" width="24.5703125" style="665" customWidth="1"/>
    <col min="8451" max="8451" width="71.7109375" style="665" customWidth="1"/>
    <col min="8452" max="8452" width="17.140625" style="665" bestFit="1" customWidth="1"/>
    <col min="8453" max="8453" width="16.7109375" style="665" bestFit="1" customWidth="1"/>
    <col min="8454" max="8454" width="16.85546875" style="665" bestFit="1" customWidth="1"/>
    <col min="8455" max="8455" width="21.42578125" style="665" customWidth="1"/>
    <col min="8456" max="8456" width="9.140625" style="665"/>
    <col min="8457" max="8457" width="16.5703125" style="665" bestFit="1" customWidth="1"/>
    <col min="8458" max="8705" width="9.140625" style="665"/>
    <col min="8706" max="8706" width="24.5703125" style="665" customWidth="1"/>
    <col min="8707" max="8707" width="71.7109375" style="665" customWidth="1"/>
    <col min="8708" max="8708" width="17.140625" style="665" bestFit="1" customWidth="1"/>
    <col min="8709" max="8709" width="16.7109375" style="665" bestFit="1" customWidth="1"/>
    <col min="8710" max="8710" width="16.85546875" style="665" bestFit="1" customWidth="1"/>
    <col min="8711" max="8711" width="21.42578125" style="665" customWidth="1"/>
    <col min="8712" max="8712" width="9.140625" style="665"/>
    <col min="8713" max="8713" width="16.5703125" style="665" bestFit="1" customWidth="1"/>
    <col min="8714" max="8961" width="9.140625" style="665"/>
    <col min="8962" max="8962" width="24.5703125" style="665" customWidth="1"/>
    <col min="8963" max="8963" width="71.7109375" style="665" customWidth="1"/>
    <col min="8964" max="8964" width="17.140625" style="665" bestFit="1" customWidth="1"/>
    <col min="8965" max="8965" width="16.7109375" style="665" bestFit="1" customWidth="1"/>
    <col min="8966" max="8966" width="16.85546875" style="665" bestFit="1" customWidth="1"/>
    <col min="8967" max="8967" width="21.42578125" style="665" customWidth="1"/>
    <col min="8968" max="8968" width="9.140625" style="665"/>
    <col min="8969" max="8969" width="16.5703125" style="665" bestFit="1" customWidth="1"/>
    <col min="8970" max="9217" width="9.140625" style="665"/>
    <col min="9218" max="9218" width="24.5703125" style="665" customWidth="1"/>
    <col min="9219" max="9219" width="71.7109375" style="665" customWidth="1"/>
    <col min="9220" max="9220" width="17.140625" style="665" bestFit="1" customWidth="1"/>
    <col min="9221" max="9221" width="16.7109375" style="665" bestFit="1" customWidth="1"/>
    <col min="9222" max="9222" width="16.85546875" style="665" bestFit="1" customWidth="1"/>
    <col min="9223" max="9223" width="21.42578125" style="665" customWidth="1"/>
    <col min="9224" max="9224" width="9.140625" style="665"/>
    <col min="9225" max="9225" width="16.5703125" style="665" bestFit="1" customWidth="1"/>
    <col min="9226" max="9473" width="9.140625" style="665"/>
    <col min="9474" max="9474" width="24.5703125" style="665" customWidth="1"/>
    <col min="9475" max="9475" width="71.7109375" style="665" customWidth="1"/>
    <col min="9476" max="9476" width="17.140625" style="665" bestFit="1" customWidth="1"/>
    <col min="9477" max="9477" width="16.7109375" style="665" bestFit="1" customWidth="1"/>
    <col min="9478" max="9478" width="16.85546875" style="665" bestFit="1" customWidth="1"/>
    <col min="9479" max="9479" width="21.42578125" style="665" customWidth="1"/>
    <col min="9480" max="9480" width="9.140625" style="665"/>
    <col min="9481" max="9481" width="16.5703125" style="665" bestFit="1" customWidth="1"/>
    <col min="9482" max="9729" width="9.140625" style="665"/>
    <col min="9730" max="9730" width="24.5703125" style="665" customWidth="1"/>
    <col min="9731" max="9731" width="71.7109375" style="665" customWidth="1"/>
    <col min="9732" max="9732" width="17.140625" style="665" bestFit="1" customWidth="1"/>
    <col min="9733" max="9733" width="16.7109375" style="665" bestFit="1" customWidth="1"/>
    <col min="9734" max="9734" width="16.85546875" style="665" bestFit="1" customWidth="1"/>
    <col min="9735" max="9735" width="21.42578125" style="665" customWidth="1"/>
    <col min="9736" max="9736" width="9.140625" style="665"/>
    <col min="9737" max="9737" width="16.5703125" style="665" bestFit="1" customWidth="1"/>
    <col min="9738" max="9985" width="9.140625" style="665"/>
    <col min="9986" max="9986" width="24.5703125" style="665" customWidth="1"/>
    <col min="9987" max="9987" width="71.7109375" style="665" customWidth="1"/>
    <col min="9988" max="9988" width="17.140625" style="665" bestFit="1" customWidth="1"/>
    <col min="9989" max="9989" width="16.7109375" style="665" bestFit="1" customWidth="1"/>
    <col min="9990" max="9990" width="16.85546875" style="665" bestFit="1" customWidth="1"/>
    <col min="9991" max="9991" width="21.42578125" style="665" customWidth="1"/>
    <col min="9992" max="9992" width="9.140625" style="665"/>
    <col min="9993" max="9993" width="16.5703125" style="665" bestFit="1" customWidth="1"/>
    <col min="9994" max="10241" width="9.140625" style="665"/>
    <col min="10242" max="10242" width="24.5703125" style="665" customWidth="1"/>
    <col min="10243" max="10243" width="71.7109375" style="665" customWidth="1"/>
    <col min="10244" max="10244" width="17.140625" style="665" bestFit="1" customWidth="1"/>
    <col min="10245" max="10245" width="16.7109375" style="665" bestFit="1" customWidth="1"/>
    <col min="10246" max="10246" width="16.85546875" style="665" bestFit="1" customWidth="1"/>
    <col min="10247" max="10247" width="21.42578125" style="665" customWidth="1"/>
    <col min="10248" max="10248" width="9.140625" style="665"/>
    <col min="10249" max="10249" width="16.5703125" style="665" bestFit="1" customWidth="1"/>
    <col min="10250" max="10497" width="9.140625" style="665"/>
    <col min="10498" max="10498" width="24.5703125" style="665" customWidth="1"/>
    <col min="10499" max="10499" width="71.7109375" style="665" customWidth="1"/>
    <col min="10500" max="10500" width="17.140625" style="665" bestFit="1" customWidth="1"/>
    <col min="10501" max="10501" width="16.7109375" style="665" bestFit="1" customWidth="1"/>
    <col min="10502" max="10502" width="16.85546875" style="665" bestFit="1" customWidth="1"/>
    <col min="10503" max="10503" width="21.42578125" style="665" customWidth="1"/>
    <col min="10504" max="10504" width="9.140625" style="665"/>
    <col min="10505" max="10505" width="16.5703125" style="665" bestFit="1" customWidth="1"/>
    <col min="10506" max="10753" width="9.140625" style="665"/>
    <col min="10754" max="10754" width="24.5703125" style="665" customWidth="1"/>
    <col min="10755" max="10755" width="71.7109375" style="665" customWidth="1"/>
    <col min="10756" max="10756" width="17.140625" style="665" bestFit="1" customWidth="1"/>
    <col min="10757" max="10757" width="16.7109375" style="665" bestFit="1" customWidth="1"/>
    <col min="10758" max="10758" width="16.85546875" style="665" bestFit="1" customWidth="1"/>
    <col min="10759" max="10759" width="21.42578125" style="665" customWidth="1"/>
    <col min="10760" max="10760" width="9.140625" style="665"/>
    <col min="10761" max="10761" width="16.5703125" style="665" bestFit="1" customWidth="1"/>
    <col min="10762" max="11009" width="9.140625" style="665"/>
    <col min="11010" max="11010" width="24.5703125" style="665" customWidth="1"/>
    <col min="11011" max="11011" width="71.7109375" style="665" customWidth="1"/>
    <col min="11012" max="11012" width="17.140625" style="665" bestFit="1" customWidth="1"/>
    <col min="11013" max="11013" width="16.7109375" style="665" bestFit="1" customWidth="1"/>
    <col min="11014" max="11014" width="16.85546875" style="665" bestFit="1" customWidth="1"/>
    <col min="11015" max="11015" width="21.42578125" style="665" customWidth="1"/>
    <col min="11016" max="11016" width="9.140625" style="665"/>
    <col min="11017" max="11017" width="16.5703125" style="665" bestFit="1" customWidth="1"/>
    <col min="11018" max="11265" width="9.140625" style="665"/>
    <col min="11266" max="11266" width="24.5703125" style="665" customWidth="1"/>
    <col min="11267" max="11267" width="71.7109375" style="665" customWidth="1"/>
    <col min="11268" max="11268" width="17.140625" style="665" bestFit="1" customWidth="1"/>
    <col min="11269" max="11269" width="16.7109375" style="665" bestFit="1" customWidth="1"/>
    <col min="11270" max="11270" width="16.85546875" style="665" bestFit="1" customWidth="1"/>
    <col min="11271" max="11271" width="21.42578125" style="665" customWidth="1"/>
    <col min="11272" max="11272" width="9.140625" style="665"/>
    <col min="11273" max="11273" width="16.5703125" style="665" bestFit="1" customWidth="1"/>
    <col min="11274" max="11521" width="9.140625" style="665"/>
    <col min="11522" max="11522" width="24.5703125" style="665" customWidth="1"/>
    <col min="11523" max="11523" width="71.7109375" style="665" customWidth="1"/>
    <col min="11524" max="11524" width="17.140625" style="665" bestFit="1" customWidth="1"/>
    <col min="11525" max="11525" width="16.7109375" style="665" bestFit="1" customWidth="1"/>
    <col min="11526" max="11526" width="16.85546875" style="665" bestFit="1" customWidth="1"/>
    <col min="11527" max="11527" width="21.42578125" style="665" customWidth="1"/>
    <col min="11528" max="11528" width="9.140625" style="665"/>
    <col min="11529" max="11529" width="16.5703125" style="665" bestFit="1" customWidth="1"/>
    <col min="11530" max="11777" width="9.140625" style="665"/>
    <col min="11778" max="11778" width="24.5703125" style="665" customWidth="1"/>
    <col min="11779" max="11779" width="71.7109375" style="665" customWidth="1"/>
    <col min="11780" max="11780" width="17.140625" style="665" bestFit="1" customWidth="1"/>
    <col min="11781" max="11781" width="16.7109375" style="665" bestFit="1" customWidth="1"/>
    <col min="11782" max="11782" width="16.85546875" style="665" bestFit="1" customWidth="1"/>
    <col min="11783" max="11783" width="21.42578125" style="665" customWidth="1"/>
    <col min="11784" max="11784" width="9.140625" style="665"/>
    <col min="11785" max="11785" width="16.5703125" style="665" bestFit="1" customWidth="1"/>
    <col min="11786" max="12033" width="9.140625" style="665"/>
    <col min="12034" max="12034" width="24.5703125" style="665" customWidth="1"/>
    <col min="12035" max="12035" width="71.7109375" style="665" customWidth="1"/>
    <col min="12036" max="12036" width="17.140625" style="665" bestFit="1" customWidth="1"/>
    <col min="12037" max="12037" width="16.7109375" style="665" bestFit="1" customWidth="1"/>
    <col min="12038" max="12038" width="16.85546875" style="665" bestFit="1" customWidth="1"/>
    <col min="12039" max="12039" width="21.42578125" style="665" customWidth="1"/>
    <col min="12040" max="12040" width="9.140625" style="665"/>
    <col min="12041" max="12041" width="16.5703125" style="665" bestFit="1" customWidth="1"/>
    <col min="12042" max="12289" width="9.140625" style="665"/>
    <col min="12290" max="12290" width="24.5703125" style="665" customWidth="1"/>
    <col min="12291" max="12291" width="71.7109375" style="665" customWidth="1"/>
    <col min="12292" max="12292" width="17.140625" style="665" bestFit="1" customWidth="1"/>
    <col min="12293" max="12293" width="16.7109375" style="665" bestFit="1" customWidth="1"/>
    <col min="12294" max="12294" width="16.85546875" style="665" bestFit="1" customWidth="1"/>
    <col min="12295" max="12295" width="21.42578125" style="665" customWidth="1"/>
    <col min="12296" max="12296" width="9.140625" style="665"/>
    <col min="12297" max="12297" width="16.5703125" style="665" bestFit="1" customWidth="1"/>
    <col min="12298" max="12545" width="9.140625" style="665"/>
    <col min="12546" max="12546" width="24.5703125" style="665" customWidth="1"/>
    <col min="12547" max="12547" width="71.7109375" style="665" customWidth="1"/>
    <col min="12548" max="12548" width="17.140625" style="665" bestFit="1" customWidth="1"/>
    <col min="12549" max="12549" width="16.7109375" style="665" bestFit="1" customWidth="1"/>
    <col min="12550" max="12550" width="16.85546875" style="665" bestFit="1" customWidth="1"/>
    <col min="12551" max="12551" width="21.42578125" style="665" customWidth="1"/>
    <col min="12552" max="12552" width="9.140625" style="665"/>
    <col min="12553" max="12553" width="16.5703125" style="665" bestFit="1" customWidth="1"/>
    <col min="12554" max="12801" width="9.140625" style="665"/>
    <col min="12802" max="12802" width="24.5703125" style="665" customWidth="1"/>
    <col min="12803" max="12803" width="71.7109375" style="665" customWidth="1"/>
    <col min="12804" max="12804" width="17.140625" style="665" bestFit="1" customWidth="1"/>
    <col min="12805" max="12805" width="16.7109375" style="665" bestFit="1" customWidth="1"/>
    <col min="12806" max="12806" width="16.85546875" style="665" bestFit="1" customWidth="1"/>
    <col min="12807" max="12807" width="21.42578125" style="665" customWidth="1"/>
    <col min="12808" max="12808" width="9.140625" style="665"/>
    <col min="12809" max="12809" width="16.5703125" style="665" bestFit="1" customWidth="1"/>
    <col min="12810" max="13057" width="9.140625" style="665"/>
    <col min="13058" max="13058" width="24.5703125" style="665" customWidth="1"/>
    <col min="13059" max="13059" width="71.7109375" style="665" customWidth="1"/>
    <col min="13060" max="13060" width="17.140625" style="665" bestFit="1" customWidth="1"/>
    <col min="13061" max="13061" width="16.7109375" style="665" bestFit="1" customWidth="1"/>
    <col min="13062" max="13062" width="16.85546875" style="665" bestFit="1" customWidth="1"/>
    <col min="13063" max="13063" width="21.42578125" style="665" customWidth="1"/>
    <col min="13064" max="13064" width="9.140625" style="665"/>
    <col min="13065" max="13065" width="16.5703125" style="665" bestFit="1" customWidth="1"/>
    <col min="13066" max="13313" width="9.140625" style="665"/>
    <col min="13314" max="13314" width="24.5703125" style="665" customWidth="1"/>
    <col min="13315" max="13315" width="71.7109375" style="665" customWidth="1"/>
    <col min="13316" max="13316" width="17.140625" style="665" bestFit="1" customWidth="1"/>
    <col min="13317" max="13317" width="16.7109375" style="665" bestFit="1" customWidth="1"/>
    <col min="13318" max="13318" width="16.85546875" style="665" bestFit="1" customWidth="1"/>
    <col min="13319" max="13319" width="21.42578125" style="665" customWidth="1"/>
    <col min="13320" max="13320" width="9.140625" style="665"/>
    <col min="13321" max="13321" width="16.5703125" style="665" bestFit="1" customWidth="1"/>
    <col min="13322" max="13569" width="9.140625" style="665"/>
    <col min="13570" max="13570" width="24.5703125" style="665" customWidth="1"/>
    <col min="13571" max="13571" width="71.7109375" style="665" customWidth="1"/>
    <col min="13572" max="13572" width="17.140625" style="665" bestFit="1" customWidth="1"/>
    <col min="13573" max="13573" width="16.7109375" style="665" bestFit="1" customWidth="1"/>
    <col min="13574" max="13574" width="16.85546875" style="665" bestFit="1" customWidth="1"/>
    <col min="13575" max="13575" width="21.42578125" style="665" customWidth="1"/>
    <col min="13576" max="13576" width="9.140625" style="665"/>
    <col min="13577" max="13577" width="16.5703125" style="665" bestFit="1" customWidth="1"/>
    <col min="13578" max="13825" width="9.140625" style="665"/>
    <col min="13826" max="13826" width="24.5703125" style="665" customWidth="1"/>
    <col min="13827" max="13827" width="71.7109375" style="665" customWidth="1"/>
    <col min="13828" max="13828" width="17.140625" style="665" bestFit="1" customWidth="1"/>
    <col min="13829" max="13829" width="16.7109375" style="665" bestFit="1" customWidth="1"/>
    <col min="13830" max="13830" width="16.85546875" style="665" bestFit="1" customWidth="1"/>
    <col min="13831" max="13831" width="21.42578125" style="665" customWidth="1"/>
    <col min="13832" max="13832" width="9.140625" style="665"/>
    <col min="13833" max="13833" width="16.5703125" style="665" bestFit="1" customWidth="1"/>
    <col min="13834" max="14081" width="9.140625" style="665"/>
    <col min="14082" max="14082" width="24.5703125" style="665" customWidth="1"/>
    <col min="14083" max="14083" width="71.7109375" style="665" customWidth="1"/>
    <col min="14084" max="14084" width="17.140625" style="665" bestFit="1" customWidth="1"/>
    <col min="14085" max="14085" width="16.7109375" style="665" bestFit="1" customWidth="1"/>
    <col min="14086" max="14086" width="16.85546875" style="665" bestFit="1" customWidth="1"/>
    <col min="14087" max="14087" width="21.42578125" style="665" customWidth="1"/>
    <col min="14088" max="14088" width="9.140625" style="665"/>
    <col min="14089" max="14089" width="16.5703125" style="665" bestFit="1" customWidth="1"/>
    <col min="14090" max="14337" width="9.140625" style="665"/>
    <col min="14338" max="14338" width="24.5703125" style="665" customWidth="1"/>
    <col min="14339" max="14339" width="71.7109375" style="665" customWidth="1"/>
    <col min="14340" max="14340" width="17.140625" style="665" bestFit="1" customWidth="1"/>
    <col min="14341" max="14341" width="16.7109375" style="665" bestFit="1" customWidth="1"/>
    <col min="14342" max="14342" width="16.85546875" style="665" bestFit="1" customWidth="1"/>
    <col min="14343" max="14343" width="21.42578125" style="665" customWidth="1"/>
    <col min="14344" max="14344" width="9.140625" style="665"/>
    <col min="14345" max="14345" width="16.5703125" style="665" bestFit="1" customWidth="1"/>
    <col min="14346" max="14593" width="9.140625" style="665"/>
    <col min="14594" max="14594" width="24.5703125" style="665" customWidth="1"/>
    <col min="14595" max="14595" width="71.7109375" style="665" customWidth="1"/>
    <col min="14596" max="14596" width="17.140625" style="665" bestFit="1" customWidth="1"/>
    <col min="14597" max="14597" width="16.7109375" style="665" bestFit="1" customWidth="1"/>
    <col min="14598" max="14598" width="16.85546875" style="665" bestFit="1" customWidth="1"/>
    <col min="14599" max="14599" width="21.42578125" style="665" customWidth="1"/>
    <col min="14600" max="14600" width="9.140625" style="665"/>
    <col min="14601" max="14601" width="16.5703125" style="665" bestFit="1" customWidth="1"/>
    <col min="14602" max="14849" width="9.140625" style="665"/>
    <col min="14850" max="14850" width="24.5703125" style="665" customWidth="1"/>
    <col min="14851" max="14851" width="71.7109375" style="665" customWidth="1"/>
    <col min="14852" max="14852" width="17.140625" style="665" bestFit="1" customWidth="1"/>
    <col min="14853" max="14853" width="16.7109375" style="665" bestFit="1" customWidth="1"/>
    <col min="14854" max="14854" width="16.85546875" style="665" bestFit="1" customWidth="1"/>
    <col min="14855" max="14855" width="21.42578125" style="665" customWidth="1"/>
    <col min="14856" max="14856" width="9.140625" style="665"/>
    <col min="14857" max="14857" width="16.5703125" style="665" bestFit="1" customWidth="1"/>
    <col min="14858" max="15105" width="9.140625" style="665"/>
    <col min="15106" max="15106" width="24.5703125" style="665" customWidth="1"/>
    <col min="15107" max="15107" width="71.7109375" style="665" customWidth="1"/>
    <col min="15108" max="15108" width="17.140625" style="665" bestFit="1" customWidth="1"/>
    <col min="15109" max="15109" width="16.7109375" style="665" bestFit="1" customWidth="1"/>
    <col min="15110" max="15110" width="16.85546875" style="665" bestFit="1" customWidth="1"/>
    <col min="15111" max="15111" width="21.42578125" style="665" customWidth="1"/>
    <col min="15112" max="15112" width="9.140625" style="665"/>
    <col min="15113" max="15113" width="16.5703125" style="665" bestFit="1" customWidth="1"/>
    <col min="15114" max="15361" width="9.140625" style="665"/>
    <col min="15362" max="15362" width="24.5703125" style="665" customWidth="1"/>
    <col min="15363" max="15363" width="71.7109375" style="665" customWidth="1"/>
    <col min="15364" max="15364" width="17.140625" style="665" bestFit="1" customWidth="1"/>
    <col min="15365" max="15365" width="16.7109375" style="665" bestFit="1" customWidth="1"/>
    <col min="15366" max="15366" width="16.85546875" style="665" bestFit="1" customWidth="1"/>
    <col min="15367" max="15367" width="21.42578125" style="665" customWidth="1"/>
    <col min="15368" max="15368" width="9.140625" style="665"/>
    <col min="15369" max="15369" width="16.5703125" style="665" bestFit="1" customWidth="1"/>
    <col min="15370" max="15617" width="9.140625" style="665"/>
    <col min="15618" max="15618" width="24.5703125" style="665" customWidth="1"/>
    <col min="15619" max="15619" width="71.7109375" style="665" customWidth="1"/>
    <col min="15620" max="15620" width="17.140625" style="665" bestFit="1" customWidth="1"/>
    <col min="15621" max="15621" width="16.7109375" style="665" bestFit="1" customWidth="1"/>
    <col min="15622" max="15622" width="16.85546875" style="665" bestFit="1" customWidth="1"/>
    <col min="15623" max="15623" width="21.42578125" style="665" customWidth="1"/>
    <col min="15624" max="15624" width="9.140625" style="665"/>
    <col min="15625" max="15625" width="16.5703125" style="665" bestFit="1" customWidth="1"/>
    <col min="15626" max="15873" width="9.140625" style="665"/>
    <col min="15874" max="15874" width="24.5703125" style="665" customWidth="1"/>
    <col min="15875" max="15875" width="71.7109375" style="665" customWidth="1"/>
    <col min="15876" max="15876" width="17.140625" style="665" bestFit="1" customWidth="1"/>
    <col min="15877" max="15877" width="16.7109375" style="665" bestFit="1" customWidth="1"/>
    <col min="15878" max="15878" width="16.85546875" style="665" bestFit="1" customWidth="1"/>
    <col min="15879" max="15879" width="21.42578125" style="665" customWidth="1"/>
    <col min="15880" max="15880" width="9.140625" style="665"/>
    <col min="15881" max="15881" width="16.5703125" style="665" bestFit="1" customWidth="1"/>
    <col min="15882" max="16129" width="9.140625" style="665"/>
    <col min="16130" max="16130" width="24.5703125" style="665" customWidth="1"/>
    <col min="16131" max="16131" width="71.7109375" style="665" customWidth="1"/>
    <col min="16132" max="16132" width="17.140625" style="665" bestFit="1" customWidth="1"/>
    <col min="16133" max="16133" width="16.7109375" style="665" bestFit="1" customWidth="1"/>
    <col min="16134" max="16134" width="16.85546875" style="665" bestFit="1" customWidth="1"/>
    <col min="16135" max="16135" width="21.42578125" style="665" customWidth="1"/>
    <col min="16136" max="16136" width="9.140625" style="665"/>
    <col min="16137" max="16137" width="16.5703125" style="665" bestFit="1" customWidth="1"/>
    <col min="16138" max="16384" width="9.140625" style="665"/>
  </cols>
  <sheetData>
    <row r="1" spans="1:9" ht="13.5" thickBot="1"/>
    <row r="2" spans="1:9" s="679" customFormat="1" ht="6" thickBot="1">
      <c r="B2" s="674"/>
      <c r="C2" s="675"/>
      <c r="D2" s="676"/>
      <c r="E2" s="677"/>
      <c r="F2" s="677"/>
      <c r="G2" s="678"/>
    </row>
    <row r="3" spans="1:9" s="683" customFormat="1" ht="60" customHeight="1" thickBot="1">
      <c r="A3" s="673" t="s">
        <v>5064</v>
      </c>
      <c r="B3" s="681"/>
      <c r="C3" s="682" t="s">
        <v>3</v>
      </c>
      <c r="D3" s="2002" t="str">
        <f>'ORÇAMENTO '!F5</f>
        <v>Ref.: Tabela de Serviços
SINAPI (OUTUBRO/2019)                                                           COM DESONERAÇÃO
e/ou composições PiniTCPO</v>
      </c>
      <c r="E3" s="2003"/>
      <c r="F3" s="2207"/>
      <c r="G3" s="2208"/>
    </row>
    <row r="4" spans="1:9" s="683" customFormat="1" ht="51.75" customHeight="1" thickBot="1">
      <c r="A4" s="673" t="s">
        <v>5265</v>
      </c>
      <c r="B4" s="684"/>
      <c r="C4" s="685" t="s">
        <v>4</v>
      </c>
      <c r="D4" s="272" t="s">
        <v>7</v>
      </c>
      <c r="E4" s="686">
        <v>0.28349999999999997</v>
      </c>
      <c r="F4" s="2209"/>
      <c r="G4" s="2210"/>
    </row>
    <row r="5" spans="1:9" s="687" customFormat="1" ht="15" customHeight="1" thickBot="1">
      <c r="B5" s="2006" t="s">
        <v>5532</v>
      </c>
      <c r="C5" s="2007"/>
      <c r="D5" s="2007"/>
      <c r="E5" s="2007"/>
      <c r="F5" s="2007"/>
      <c r="G5" s="2008"/>
    </row>
    <row r="6" spans="1:9" s="679" customFormat="1" ht="6" thickBot="1">
      <c r="B6" s="674"/>
      <c r="C6" s="675"/>
      <c r="D6" s="676"/>
      <c r="E6" s="677"/>
      <c r="F6" s="677"/>
      <c r="G6" s="678"/>
    </row>
    <row r="7" spans="1:9" s="688" customFormat="1" ht="15" customHeight="1">
      <c r="B7" s="747" t="s">
        <v>8</v>
      </c>
      <c r="C7" s="690" t="str">
        <f>'ORÇAMENTO '!D9</f>
        <v>AMPLIAÇÃO E REFORMA NA ESCOLA MUNICIPAL DE EDUCAÇÃO INFANTIL</v>
      </c>
      <c r="D7" s="690"/>
      <c r="E7" s="690"/>
      <c r="F7" s="691" t="s">
        <v>9</v>
      </c>
      <c r="G7" s="748">
        <f>'ORÇAMENTO '!J9</f>
        <v>0</v>
      </c>
    </row>
    <row r="8" spans="1:9" s="693" customFormat="1" ht="15.75">
      <c r="B8" s="749" t="s">
        <v>10</v>
      </c>
      <c r="C8" s="750" t="str">
        <f>'ORÇAMENTO '!D11</f>
        <v>AV. GOVERNADOR J. CAMPOS,LOTE LP SW1B, QUADRA C9,BAIRRO UNIÃO</v>
      </c>
      <c r="D8" s="750"/>
      <c r="E8" s="750"/>
      <c r="F8" s="751" t="s">
        <v>11</v>
      </c>
      <c r="G8" s="752">
        <v>0.90010000000000001</v>
      </c>
    </row>
    <row r="9" spans="1:9" s="695" customFormat="1" ht="6" thickBot="1">
      <c r="B9" s="753"/>
      <c r="C9" s="696"/>
      <c r="D9" s="697"/>
      <c r="E9" s="698"/>
      <c r="F9" s="698"/>
      <c r="G9" s="754"/>
    </row>
    <row r="10" spans="1:9" s="693" customFormat="1" ht="18.75" thickBot="1">
      <c r="B10" s="2211" t="s">
        <v>1998</v>
      </c>
      <c r="C10" s="2000"/>
      <c r="D10" s="2000"/>
      <c r="E10" s="2000"/>
      <c r="F10" s="2000"/>
      <c r="G10" s="2212"/>
    </row>
    <row r="11" spans="1:9" s="695" customFormat="1" ht="6" thickBot="1">
      <c r="B11" s="755"/>
      <c r="C11" s="700"/>
      <c r="D11" s="701"/>
      <c r="E11" s="702"/>
      <c r="F11" s="702"/>
      <c r="G11" s="756"/>
    </row>
    <row r="12" spans="1:9" s="666" customFormat="1" ht="9.9499999999999993" customHeight="1" thickBot="1">
      <c r="B12" s="757"/>
      <c r="C12" s="704"/>
      <c r="D12" s="704"/>
      <c r="E12" s="704"/>
      <c r="F12" s="704"/>
      <c r="G12" s="758"/>
    </row>
    <row r="13" spans="1:9" s="655" customFormat="1" ht="32.25" customHeight="1">
      <c r="B13" s="531" t="s">
        <v>1960</v>
      </c>
      <c r="C13" s="2011" t="str">
        <f>CONCATENATE("FORNECIMENTO E INSTALAÇÃO DE ",C16)</f>
        <v>FORNECIMENTO E INSTALAÇÃO DE DISPOSITIVO DPS CLASSE II, 1 POLO, TENSAO MAXIMA DE 175 V, CORRENTE MAXIMA DE *45* KA (TIPO AC)</v>
      </c>
      <c r="D13" s="2011"/>
      <c r="E13" s="2011"/>
      <c r="F13" s="2011"/>
      <c r="G13" s="532" t="s">
        <v>30</v>
      </c>
      <c r="H13" s="838">
        <f>G20</f>
        <v>95.05</v>
      </c>
      <c r="I13" s="656"/>
    </row>
    <row r="14" spans="1:9" s="655" customFormat="1" ht="31.5">
      <c r="B14" s="350" t="s">
        <v>2114</v>
      </c>
      <c r="C14" s="534" t="s">
        <v>1947</v>
      </c>
      <c r="D14" s="534" t="s">
        <v>30</v>
      </c>
      <c r="E14" s="534" t="s">
        <v>1948</v>
      </c>
      <c r="F14" s="657" t="s">
        <v>1949</v>
      </c>
      <c r="G14" s="658" t="s">
        <v>1950</v>
      </c>
      <c r="I14" s="656"/>
    </row>
    <row r="15" spans="1:9" s="655" customFormat="1" ht="15.75">
      <c r="B15" s="2017" t="s">
        <v>1951</v>
      </c>
      <c r="C15" s="2018"/>
      <c r="D15" s="2018"/>
      <c r="E15" s="2018"/>
      <c r="F15" s="2018"/>
      <c r="G15" s="2019"/>
      <c r="I15" s="656"/>
    </row>
    <row r="16" spans="1:9" s="655" customFormat="1" ht="30">
      <c r="A16" s="659" t="s">
        <v>5064</v>
      </c>
      <c r="B16" s="759">
        <v>39467</v>
      </c>
      <c r="C16" s="295" t="str">
        <f>IF($A16="INSUMO",VLOOKUP($B16,'BANCO DE DADOS JULHO INS'!$A:$D,2,FALSE),VLOOKUP($B16,'BANCO DE DADOS JULHO SERV'!$B:$E,2,FALSE))</f>
        <v>DISPOSITIVO DPS CLASSE II, 1 POLO, TENSAO MAXIMA DE 175 V, CORRENTE MAXIMA DE *45* KA (TIPO AC)</v>
      </c>
      <c r="D16" s="294" t="str">
        <f>IF($A16="INSUMO",VLOOKUP($B16,'BANCO DE DADOS JULHO INS'!$A:$D,3,FALSE),VLOOKUP($B16,'BANCO DE DADOS JULHO SERV'!$B:$E,3,FALSE))</f>
        <v xml:space="preserve">UN    </v>
      </c>
      <c r="E16" s="760">
        <v>1</v>
      </c>
      <c r="F16" s="351" t="str">
        <f>IF($A16="INSUMO",VLOOKUP($B16,'BANCO DE DADOS JULHO INS'!$A:$D,4,FALSE),VLOOKUP($B16,'BANCO DE DADOS JULHO SERV'!$B:$E,4,FALSE))</f>
        <v>85,63</v>
      </c>
      <c r="G16" s="537">
        <f t="shared" ref="G16" si="0">TRUNC(F16*E16,2)</f>
        <v>85.63</v>
      </c>
      <c r="I16" s="656"/>
    </row>
    <row r="17" spans="1:9" s="655" customFormat="1" ht="15.75">
      <c r="B17" s="2017" t="s">
        <v>1952</v>
      </c>
      <c r="C17" s="2018"/>
      <c r="D17" s="2018"/>
      <c r="E17" s="2018"/>
      <c r="F17" s="2018"/>
      <c r="G17" s="2019"/>
      <c r="I17" s="656"/>
    </row>
    <row r="18" spans="1:9" s="655" customFormat="1" ht="15.75">
      <c r="A18" s="659" t="s">
        <v>5265</v>
      </c>
      <c r="B18" s="535">
        <v>88264</v>
      </c>
      <c r="C18" s="295" t="str">
        <f>IF($A18="INSUMO",VLOOKUP($B18,'BANCO DE DADOS JULHO INS'!$A:$D,2,FALSE),VLOOKUP($B18,'BANCO DE DADOS JULHO SERV'!$B:$E,2,FALSE))</f>
        <v>ELETRICISTA COM ENCARGOS COMPLEMENTARES</v>
      </c>
      <c r="D18" s="294" t="str">
        <f>IF($A18="INSUMO",VLOOKUP($B18,'BANCO DE DADOS JULHO INS'!$A:$D,3,FALSE),VLOOKUP($B18,'BANCO DE DADOS JULHO SERV'!$B:$E,3,FALSE))</f>
        <v>H</v>
      </c>
      <c r="E18" s="536">
        <v>0.3</v>
      </c>
      <c r="F18" s="351" t="str">
        <f>IF($A18="INSUMO",VLOOKUP($B18,'BANCO DE DADOS JULHO INS'!$A:$D,4,FALSE),VLOOKUP($B18,'BANCO DE DADOS JULHO SERV'!$B:$E,4,FALSE))</f>
        <v>17,60</v>
      </c>
      <c r="G18" s="537">
        <f t="shared" ref="G18:G19" si="1">TRUNC(F18*E18,2)</f>
        <v>5.28</v>
      </c>
      <c r="I18" s="656"/>
    </row>
    <row r="19" spans="1:9" s="655" customFormat="1" ht="16.5" thickBot="1">
      <c r="A19" s="659" t="s">
        <v>5265</v>
      </c>
      <c r="B19" s="538">
        <v>88316</v>
      </c>
      <c r="C19" s="298" t="str">
        <f>IF($A19="INSUMO",VLOOKUP($B19,'BANCO DE DADOS JULHO INS'!$A:$D,2,FALSE),VLOOKUP($B19,'BANCO DE DADOS JULHO SERV'!$B:$E,2,FALSE))</f>
        <v>SERVENTE COM ENCARGOS COMPLEMENTARES</v>
      </c>
      <c r="D19" s="299" t="str">
        <f>IF($A19="INSUMO",VLOOKUP($B19,'BANCO DE DADOS JULHO INS'!$A:$D,3,FALSE),VLOOKUP($B19,'BANCO DE DADOS JULHO SERV'!$B:$E,3,FALSE))</f>
        <v>H</v>
      </c>
      <c r="E19" s="539">
        <v>0.3</v>
      </c>
      <c r="F19" s="353" t="str">
        <f>IF($A19="INSUMO",VLOOKUP($B19,'BANCO DE DADOS JULHO INS'!$A:$D,4,FALSE),VLOOKUP($B19,'BANCO DE DADOS JULHO SERV'!$B:$E,4,FALSE))</f>
        <v>13,80</v>
      </c>
      <c r="G19" s="540">
        <f t="shared" si="1"/>
        <v>4.1399999999999997</v>
      </c>
      <c r="I19" s="656"/>
    </row>
    <row r="20" spans="1:9" s="655" customFormat="1" ht="16.5" thickBot="1">
      <c r="B20" s="400" t="s">
        <v>7262</v>
      </c>
      <c r="C20" s="661"/>
      <c r="D20" s="661"/>
      <c r="E20" s="661"/>
      <c r="F20" s="554" t="s">
        <v>1953</v>
      </c>
      <c r="G20" s="761">
        <f>SUM(G15:G19)</f>
        <v>95.05</v>
      </c>
      <c r="I20" s="656"/>
    </row>
    <row r="21" spans="1:9" s="660" customFormat="1" ht="16.5" thickBot="1">
      <c r="B21" s="762"/>
      <c r="C21" s="661"/>
      <c r="D21" s="661"/>
      <c r="E21" s="661"/>
      <c r="F21" s="667"/>
      <c r="G21" s="668"/>
    </row>
    <row r="22" spans="1:9" s="655" customFormat="1" ht="15.75">
      <c r="B22" s="531" t="s">
        <v>1961</v>
      </c>
      <c r="C22" s="2011" t="s">
        <v>5967</v>
      </c>
      <c r="D22" s="2011"/>
      <c r="E22" s="2011"/>
      <c r="F22" s="2011"/>
      <c r="G22" s="532" t="s">
        <v>30</v>
      </c>
      <c r="H22" s="838">
        <f>G28</f>
        <v>32.72</v>
      </c>
      <c r="I22" s="656"/>
    </row>
    <row r="23" spans="1:9" s="655" customFormat="1" ht="31.5">
      <c r="B23" s="350" t="s">
        <v>2114</v>
      </c>
      <c r="C23" s="534" t="s">
        <v>1947</v>
      </c>
      <c r="D23" s="534" t="s">
        <v>30</v>
      </c>
      <c r="E23" s="534" t="s">
        <v>1948</v>
      </c>
      <c r="F23" s="657" t="s">
        <v>1949</v>
      </c>
      <c r="G23" s="658" t="s">
        <v>1950</v>
      </c>
      <c r="I23" s="656"/>
    </row>
    <row r="24" spans="1:9" s="655" customFormat="1" ht="15.75">
      <c r="B24" s="2017" t="s">
        <v>1951</v>
      </c>
      <c r="C24" s="2018"/>
      <c r="D24" s="2018"/>
      <c r="E24" s="2018"/>
      <c r="F24" s="2018"/>
      <c r="G24" s="2019"/>
      <c r="I24" s="656"/>
    </row>
    <row r="25" spans="1:9" s="655" customFormat="1" ht="60">
      <c r="A25" s="659" t="s">
        <v>5064</v>
      </c>
      <c r="B25" s="759">
        <v>37560</v>
      </c>
      <c r="C25" s="295" t="str">
        <f>IF($A25="INSUMO",VLOOKUP($B25,'BANCO DE DADOS JULHO INS'!$A:$D,2,FALSE),VLOOKUP($B25,'BANCO DE DADOS JULHO SERV'!$B:$E,2,FALSE))</f>
        <v>PLACA DE SINALIZACAO DE SEGURANCA CONTRA INCENDIO - ALERTA, TRIANGULAR, BASE DE *30* CM, EM PVC *2* MM ANTI-CHAMAS (SIMBOLOS, CORES E PICTOGRAMAS CONFORME NBR 13434)</v>
      </c>
      <c r="D25" s="294" t="str">
        <f>IF($A25="INSUMO",VLOOKUP($B25,'BANCO DE DADOS JULHO INS'!$A:$D,3,FALSE),VLOOKUP($B25,'BANCO DE DADOS JULHO SERV'!$B:$E,3,FALSE))</f>
        <v xml:space="preserve">UN    </v>
      </c>
      <c r="E25" s="760">
        <v>1</v>
      </c>
      <c r="F25" s="351" t="str">
        <f>IF($A25="INSUMO",VLOOKUP($B25,'BANCO DE DADOS JULHO INS'!$A:$D,4,FALSE),VLOOKUP($B25,'BANCO DE DADOS JULHO SERV'!$B:$E,4,FALSE))</f>
        <v>29,96</v>
      </c>
      <c r="G25" s="537">
        <f t="shared" ref="G25" si="2">TRUNC(F25*E25,2)</f>
        <v>29.96</v>
      </c>
      <c r="I25" s="656"/>
    </row>
    <row r="26" spans="1:9" s="655" customFormat="1" ht="15.75">
      <c r="B26" s="2017" t="s">
        <v>1952</v>
      </c>
      <c r="C26" s="2018"/>
      <c r="D26" s="2018"/>
      <c r="E26" s="2018"/>
      <c r="F26" s="2018"/>
      <c r="G26" s="2019"/>
      <c r="I26" s="656"/>
    </row>
    <row r="27" spans="1:9" s="655" customFormat="1" ht="16.5" thickBot="1">
      <c r="A27" s="659" t="s">
        <v>5265</v>
      </c>
      <c r="B27" s="538">
        <v>88316</v>
      </c>
      <c r="C27" s="298" t="str">
        <f>IF($A27="INSUMO",VLOOKUP($B27,'BANCO DE DADOS JULHO INS'!$A:$D,2,FALSE),VLOOKUP($B27,'BANCO DE DADOS JULHO SERV'!$B:$E,2,FALSE))</f>
        <v>SERVENTE COM ENCARGOS COMPLEMENTARES</v>
      </c>
      <c r="D27" s="299" t="str">
        <f>IF($A27="INSUMO",VLOOKUP($B27,'BANCO DE DADOS JULHO INS'!$A:$D,3,FALSE),VLOOKUP($B27,'BANCO DE DADOS JULHO SERV'!$B:$E,3,FALSE))</f>
        <v>H</v>
      </c>
      <c r="E27" s="539">
        <v>0.2</v>
      </c>
      <c r="F27" s="353" t="str">
        <f>IF($A27="INSUMO",VLOOKUP($B27,'BANCO DE DADOS JULHO INS'!$A:$D,4,FALSE),VLOOKUP($B27,'BANCO DE DADOS JULHO SERV'!$B:$E,4,FALSE))</f>
        <v>13,80</v>
      </c>
      <c r="G27" s="540">
        <f>TRUNC(F27*E27,2)</f>
        <v>2.76</v>
      </c>
      <c r="I27" s="656"/>
    </row>
    <row r="28" spans="1:9" s="660" customFormat="1" ht="16.5" thickBot="1">
      <c r="B28" s="2214" t="s">
        <v>6244</v>
      </c>
      <c r="C28" s="2214"/>
      <c r="D28" s="2214"/>
      <c r="E28" s="2214"/>
      <c r="F28" s="554" t="s">
        <v>1953</v>
      </c>
      <c r="G28" s="761">
        <f>SUM(G25:G27)</f>
        <v>32.72</v>
      </c>
    </row>
    <row r="29" spans="1:9" s="660" customFormat="1" ht="15.75">
      <c r="B29" s="2215"/>
      <c r="C29" s="2215"/>
      <c r="D29" s="2215"/>
      <c r="E29" s="2215"/>
      <c r="F29" s="1001"/>
      <c r="G29" s="1002"/>
    </row>
    <row r="30" spans="1:9" s="660" customFormat="1" ht="15.75" thickBot="1">
      <c r="B30" s="661"/>
      <c r="C30" s="661"/>
      <c r="D30" s="661"/>
      <c r="E30" s="661"/>
      <c r="F30" s="661"/>
      <c r="G30" s="661"/>
    </row>
    <row r="31" spans="1:9" s="656" customFormat="1" ht="31.5" customHeight="1">
      <c r="A31" s="655"/>
      <c r="B31" s="531" t="s">
        <v>1962</v>
      </c>
      <c r="C31" s="2011" t="s">
        <v>6018</v>
      </c>
      <c r="D31" s="2011"/>
      <c r="E31" s="2011"/>
      <c r="F31" s="2011"/>
      <c r="G31" s="532" t="s">
        <v>30</v>
      </c>
      <c r="H31" s="838">
        <f>G38</f>
        <v>141.29</v>
      </c>
    </row>
    <row r="32" spans="1:9" s="656" customFormat="1" ht="31.5">
      <c r="A32" s="655"/>
      <c r="B32" s="350" t="s">
        <v>2114</v>
      </c>
      <c r="C32" s="534" t="s">
        <v>1947</v>
      </c>
      <c r="D32" s="534" t="s">
        <v>30</v>
      </c>
      <c r="E32" s="534" t="s">
        <v>1948</v>
      </c>
      <c r="F32" s="657" t="s">
        <v>1949</v>
      </c>
      <c r="G32" s="658" t="s">
        <v>1950</v>
      </c>
      <c r="H32" s="655"/>
    </row>
    <row r="33" spans="1:8" s="656" customFormat="1" ht="15.75">
      <c r="A33" s="655"/>
      <c r="B33" s="2017" t="s">
        <v>1951</v>
      </c>
      <c r="C33" s="2018"/>
      <c r="D33" s="2018"/>
      <c r="E33" s="2018"/>
      <c r="F33" s="2018"/>
      <c r="G33" s="2019"/>
      <c r="H33" s="655"/>
    </row>
    <row r="34" spans="1:8" s="656" customFormat="1" ht="30">
      <c r="A34" s="659" t="s">
        <v>5064</v>
      </c>
      <c r="B34" s="759">
        <v>39445</v>
      </c>
      <c r="C34" s="295" t="str">
        <f>IF($A34="INSUMO",VLOOKUP($B34,'BANCO DE DADOS JULHO INS'!$A:$D,2,FALSE),VLOOKUP($B34,'BANCO DE DADOS JULHO SERV'!$B:$E,2,FALSE))</f>
        <v>DISPOSITIVO DR, 2 POLOS, SENSIBILIDADE DE 30 MA, CORRENTE DE 25 A, TIPO AC</v>
      </c>
      <c r="D34" s="294" t="str">
        <f>IF($A34="INSUMO",VLOOKUP($B34,'BANCO DE DADOS JULHO INS'!$A:$D,3,FALSE),VLOOKUP($B34,'BANCO DE DADOS JULHO SERV'!$B:$E,3,FALSE))</f>
        <v xml:space="preserve">UN    </v>
      </c>
      <c r="E34" s="760">
        <v>1</v>
      </c>
      <c r="F34" s="351" t="str">
        <f>IF($A34="INSUMO",VLOOKUP($B34,'BANCO DE DADOS JULHO INS'!$A:$D,4,FALSE),VLOOKUP($B34,'BANCO DE DADOS JULHO SERV'!$B:$E,4,FALSE))</f>
        <v>122,45</v>
      </c>
      <c r="G34" s="537">
        <f t="shared" ref="G34" si="3">TRUNC(F34*E34,2)</f>
        <v>122.45</v>
      </c>
      <c r="H34" s="655"/>
    </row>
    <row r="35" spans="1:8" s="656" customFormat="1" ht="15.75">
      <c r="A35" s="655"/>
      <c r="B35" s="2017" t="s">
        <v>1952</v>
      </c>
      <c r="C35" s="2018"/>
      <c r="D35" s="2018"/>
      <c r="E35" s="2018"/>
      <c r="F35" s="2018"/>
      <c r="G35" s="2019"/>
      <c r="H35" s="655"/>
    </row>
    <row r="36" spans="1:8" s="656" customFormat="1" ht="15.75">
      <c r="A36" s="659" t="s">
        <v>5265</v>
      </c>
      <c r="B36" s="535">
        <v>88264</v>
      </c>
      <c r="C36" s="295" t="str">
        <f>IF($A36="INSUMO",VLOOKUP($B36,'BANCO DE DADOS JULHO INS'!$A:$D,2,FALSE),VLOOKUP($B36,'BANCO DE DADOS JULHO SERV'!$B:$E,2,FALSE))</f>
        <v>ELETRICISTA COM ENCARGOS COMPLEMENTARES</v>
      </c>
      <c r="D36" s="294" t="str">
        <f>IF($A36="INSUMO",VLOOKUP($B36,'BANCO DE DADOS JULHO INS'!$A:$D,3,FALSE),VLOOKUP($B36,'BANCO DE DADOS JULHO SERV'!$B:$E,3,FALSE))</f>
        <v>H</v>
      </c>
      <c r="E36" s="536">
        <v>0.6</v>
      </c>
      <c r="F36" s="351" t="str">
        <f>IF($A36="INSUMO",VLOOKUP($B36,'BANCO DE DADOS JULHO INS'!$A:$D,4,FALSE),VLOOKUP($B36,'BANCO DE DADOS JULHO SERV'!$B:$E,4,FALSE))</f>
        <v>17,60</v>
      </c>
      <c r="G36" s="763">
        <f t="shared" ref="G36:G37" si="4">TRUNC(F36*E36,2)</f>
        <v>10.56</v>
      </c>
      <c r="H36" s="764"/>
    </row>
    <row r="37" spans="1:8" s="656" customFormat="1" ht="16.5" thickBot="1">
      <c r="A37" s="659" t="s">
        <v>5265</v>
      </c>
      <c r="B37" s="538">
        <v>88316</v>
      </c>
      <c r="C37" s="298" t="str">
        <f>IF($A37="INSUMO",VLOOKUP($B37,'BANCO DE DADOS JULHO INS'!$A:$D,2,FALSE),VLOOKUP($B37,'BANCO DE DADOS JULHO SERV'!$B:$E,2,FALSE))</f>
        <v>SERVENTE COM ENCARGOS COMPLEMENTARES</v>
      </c>
      <c r="D37" s="299" t="str">
        <f>IF($A37="INSUMO",VLOOKUP($B37,'BANCO DE DADOS JULHO INS'!$A:$D,3,FALSE),VLOOKUP($B37,'BANCO DE DADOS JULHO SERV'!$B:$E,3,FALSE))</f>
        <v>H</v>
      </c>
      <c r="E37" s="539">
        <v>0.6</v>
      </c>
      <c r="F37" s="353" t="str">
        <f>IF($A37="INSUMO",VLOOKUP($B37,'BANCO DE DADOS JULHO INS'!$A:$D,4,FALSE),VLOOKUP($B37,'BANCO DE DADOS JULHO SERV'!$B:$E,4,FALSE))</f>
        <v>13,80</v>
      </c>
      <c r="G37" s="765">
        <f t="shared" si="4"/>
        <v>8.2799999999999994</v>
      </c>
      <c r="H37" s="764"/>
    </row>
    <row r="38" spans="1:8" s="655" customFormat="1" ht="16.5" thickBot="1">
      <c r="B38" s="2213" t="s">
        <v>6942</v>
      </c>
      <c r="C38" s="2213"/>
      <c r="D38" s="2213"/>
      <c r="E38" s="2213"/>
      <c r="F38" s="554" t="s">
        <v>1953</v>
      </c>
      <c r="G38" s="761">
        <f>SUM(G34:G37)</f>
        <v>141.29</v>
      </c>
    </row>
    <row r="39" spans="1:8" s="655" customFormat="1" ht="15.75" thickBot="1">
      <c r="B39" s="762"/>
      <c r="C39" s="661"/>
      <c r="D39" s="661"/>
      <c r="E39" s="661"/>
    </row>
    <row r="40" spans="1:8" s="656" customFormat="1" ht="36.75" customHeight="1">
      <c r="A40" s="655"/>
      <c r="B40" s="531" t="s">
        <v>1963</v>
      </c>
      <c r="C40" s="2011" t="str">
        <f>CONCATENATE("FORNECIMENTO E INSTALAÇÃO DE ",C43)</f>
        <v>FORNECIMENTO E INSTALAÇÃO DE DUTO CORRUGADO EM PEAD POLIETILENO DE ALTA DENSIDADE, PARA PROTEÇÃO DE CABOS SUBTERRÃNEOS Ø 1 1/2"</v>
      </c>
      <c r="D40" s="2011"/>
      <c r="E40" s="2011"/>
      <c r="F40" s="2011"/>
      <c r="G40" s="532" t="s">
        <v>30</v>
      </c>
      <c r="H40" s="838">
        <f>G46</f>
        <v>8.7899999999999991</v>
      </c>
    </row>
    <row r="41" spans="1:8" s="656" customFormat="1" ht="31.5">
      <c r="A41" s="655"/>
      <c r="B41" s="350" t="s">
        <v>2114</v>
      </c>
      <c r="C41" s="534" t="s">
        <v>1947</v>
      </c>
      <c r="D41" s="534" t="s">
        <v>30</v>
      </c>
      <c r="E41" s="534" t="s">
        <v>1948</v>
      </c>
      <c r="F41" s="657" t="s">
        <v>1949</v>
      </c>
      <c r="G41" s="658" t="s">
        <v>1950</v>
      </c>
      <c r="H41" s="655"/>
    </row>
    <row r="42" spans="1:8" s="656" customFormat="1" ht="15.75">
      <c r="A42" s="655"/>
      <c r="B42" s="2017" t="s">
        <v>1951</v>
      </c>
      <c r="C42" s="2018"/>
      <c r="D42" s="2018"/>
      <c r="E42" s="2018"/>
      <c r="F42" s="2018"/>
      <c r="G42" s="2019"/>
      <c r="H42" s="655"/>
    </row>
    <row r="43" spans="1:8" s="656" customFormat="1" ht="45">
      <c r="A43" s="655"/>
      <c r="B43" s="766" t="s">
        <v>1992</v>
      </c>
      <c r="C43" s="767" t="s">
        <v>2009</v>
      </c>
      <c r="D43" s="768" t="s">
        <v>29</v>
      </c>
      <c r="E43" s="743">
        <v>1</v>
      </c>
      <c r="F43" s="769">
        <f>D53</f>
        <v>2.58</v>
      </c>
      <c r="G43" s="537">
        <f>TRUNC(F43*E43,2)</f>
        <v>2.58</v>
      </c>
      <c r="H43" s="655"/>
    </row>
    <row r="44" spans="1:8" s="656" customFormat="1" ht="15.75">
      <c r="A44" s="655"/>
      <c r="B44" s="2017" t="s">
        <v>1952</v>
      </c>
      <c r="C44" s="2018"/>
      <c r="D44" s="2018"/>
      <c r="E44" s="2018"/>
      <c r="F44" s="2018"/>
      <c r="G44" s="2019"/>
      <c r="H44" s="655"/>
    </row>
    <row r="45" spans="1:8" s="656" customFormat="1" ht="16.5" thickBot="1">
      <c r="A45" s="659" t="s">
        <v>5265</v>
      </c>
      <c r="B45" s="538">
        <v>88316</v>
      </c>
      <c r="C45" s="298" t="str">
        <f>IF($A45="INSUMO",VLOOKUP($B45,'BANCO DE DADOS JULHO INS'!$A:$D,2,FALSE),VLOOKUP($B45,'BANCO DE DADOS JULHO SERV'!$B:$E,2,FALSE))</f>
        <v>SERVENTE COM ENCARGOS COMPLEMENTARES</v>
      </c>
      <c r="D45" s="299" t="str">
        <f>IF($A45="INSUMO",VLOOKUP($B45,'BANCO DE DADOS JULHO INS'!$A:$D,3,FALSE),VLOOKUP($B45,'BANCO DE DADOS JULHO SERV'!$B:$E,3,FALSE))</f>
        <v>H</v>
      </c>
      <c r="E45" s="539">
        <v>0.45</v>
      </c>
      <c r="F45" s="353" t="str">
        <f>IF($A45="INSUMO",VLOOKUP($B45,'BANCO DE DADOS JULHO INS'!$A:$D,4,FALSE),VLOOKUP($B45,'BANCO DE DADOS JULHO SERV'!$B:$E,4,FALSE))</f>
        <v>13,80</v>
      </c>
      <c r="G45" s="540">
        <f t="shared" ref="G45" si="5">TRUNC(F45*E45,2)</f>
        <v>6.21</v>
      </c>
      <c r="H45" s="655"/>
    </row>
    <row r="46" spans="1:8" s="656" customFormat="1" ht="16.5" thickBot="1">
      <c r="A46" s="655"/>
      <c r="B46" s="2201" t="s">
        <v>6941</v>
      </c>
      <c r="C46" s="2201"/>
      <c r="D46" s="2201"/>
      <c r="E46" s="2201"/>
      <c r="F46" s="554" t="s">
        <v>1953</v>
      </c>
      <c r="G46" s="761">
        <f>SUM(G43:G45)</f>
        <v>8.7899999999999991</v>
      </c>
      <c r="H46" s="655"/>
    </row>
    <row r="47" spans="1:8" s="656" customFormat="1" ht="15.75" thickBot="1">
      <c r="A47" s="655"/>
      <c r="B47" s="2201"/>
      <c r="C47" s="2201"/>
      <c r="D47" s="2201"/>
      <c r="E47" s="2201"/>
      <c r="F47" s="770"/>
      <c r="G47" s="770"/>
      <c r="H47" s="655"/>
    </row>
    <row r="48" spans="1:8" s="656" customFormat="1" ht="47.25">
      <c r="A48" s="655"/>
      <c r="B48" s="589"/>
      <c r="C48" s="401" t="s">
        <v>2009</v>
      </c>
      <c r="D48" s="590"/>
      <c r="E48" s="591"/>
      <c r="F48" s="570" t="s">
        <v>30</v>
      </c>
      <c r="G48" s="592" t="s">
        <v>29</v>
      </c>
      <c r="H48" s="655"/>
    </row>
    <row r="49" spans="1:8" s="656" customFormat="1" ht="31.5">
      <c r="A49" s="655"/>
      <c r="B49" s="593" t="s">
        <v>1985</v>
      </c>
      <c r="C49" s="594" t="s">
        <v>1986</v>
      </c>
      <c r="D49" s="595" t="s">
        <v>1987</v>
      </c>
      <c r="E49" s="596" t="s">
        <v>1988</v>
      </c>
      <c r="F49" s="576" t="s">
        <v>1989</v>
      </c>
      <c r="G49" s="597" t="s">
        <v>1990</v>
      </c>
      <c r="H49" s="655"/>
    </row>
    <row r="50" spans="1:8" s="656" customFormat="1" ht="15">
      <c r="A50" s="655"/>
      <c r="B50" s="1124">
        <v>42900</v>
      </c>
      <c r="C50" s="972" t="s">
        <v>2002</v>
      </c>
      <c r="D50" s="872">
        <v>2.6</v>
      </c>
      <c r="E50" s="973" t="s">
        <v>2003</v>
      </c>
      <c r="F50" s="987" t="s">
        <v>2004</v>
      </c>
      <c r="G50" s="974" t="s">
        <v>7339</v>
      </c>
      <c r="H50" s="643">
        <f t="shared" ref="H50" si="6">B50+180</f>
        <v>43080</v>
      </c>
    </row>
    <row r="51" spans="1:8" s="656" customFormat="1" ht="15">
      <c r="A51" s="655"/>
      <c r="B51" s="1124">
        <v>42829</v>
      </c>
      <c r="C51" s="972" t="s">
        <v>11408</v>
      </c>
      <c r="D51" s="872">
        <v>2.58</v>
      </c>
      <c r="E51" s="975" t="s">
        <v>7268</v>
      </c>
      <c r="F51" s="987" t="s">
        <v>7269</v>
      </c>
      <c r="G51" s="974" t="s">
        <v>2112</v>
      </c>
      <c r="H51" s="643">
        <f>B51+180</f>
        <v>43009</v>
      </c>
    </row>
    <row r="52" spans="1:8" s="656" customFormat="1" ht="15">
      <c r="A52" s="655"/>
      <c r="B52" s="1124">
        <v>42902</v>
      </c>
      <c r="C52" s="972" t="s">
        <v>1999</v>
      </c>
      <c r="D52" s="872">
        <v>2.42</v>
      </c>
      <c r="E52" s="973" t="s">
        <v>2000</v>
      </c>
      <c r="F52" s="987" t="s">
        <v>2001</v>
      </c>
      <c r="G52" s="974" t="s">
        <v>7340</v>
      </c>
      <c r="H52" s="643">
        <f t="shared" ref="H52" si="7">B52+180</f>
        <v>43082</v>
      </c>
    </row>
    <row r="53" spans="1:8" s="656" customFormat="1" ht="16.5" thickBot="1">
      <c r="A53" s="655"/>
      <c r="B53" s="604"/>
      <c r="C53" s="605" t="s">
        <v>1991</v>
      </c>
      <c r="D53" s="606">
        <f>MEDIAN(D50:D52)</f>
        <v>2.58</v>
      </c>
      <c r="E53" s="607"/>
      <c r="F53" s="551"/>
      <c r="G53" s="608"/>
      <c r="H53" s="655"/>
    </row>
    <row r="54" spans="1:8" s="669" customFormat="1" ht="16.5" thickBot="1">
      <c r="B54" s="552"/>
      <c r="C54" s="553"/>
      <c r="D54" s="553"/>
      <c r="E54" s="553"/>
      <c r="F54" s="553"/>
      <c r="G54" s="553"/>
    </row>
    <row r="55" spans="1:8" s="656" customFormat="1" ht="15.75">
      <c r="A55" s="655"/>
      <c r="B55" s="531" t="s">
        <v>1967</v>
      </c>
      <c r="C55" s="2011" t="str">
        <f>CONCATENATE("FORNECIMENTO E INSTALAÇÃO DE ",C58)</f>
        <v>FORNECIMENTO E INSTALAÇÃO DE LÂMPADA DE VAPOR METÁLICO DE 70W</v>
      </c>
      <c r="D55" s="2011"/>
      <c r="E55" s="2011"/>
      <c r="F55" s="2011"/>
      <c r="G55" s="532" t="s">
        <v>30</v>
      </c>
      <c r="H55" s="838">
        <f>G62</f>
        <v>46.09</v>
      </c>
    </row>
    <row r="56" spans="1:8" s="656" customFormat="1" ht="31.5">
      <c r="A56" s="655"/>
      <c r="B56" s="350" t="s">
        <v>2114</v>
      </c>
      <c r="C56" s="534" t="s">
        <v>1947</v>
      </c>
      <c r="D56" s="534" t="s">
        <v>30</v>
      </c>
      <c r="E56" s="534" t="s">
        <v>1948</v>
      </c>
      <c r="F56" s="657" t="s">
        <v>1949</v>
      </c>
      <c r="G56" s="658" t="s">
        <v>1950</v>
      </c>
      <c r="H56" s="655"/>
    </row>
    <row r="57" spans="1:8" s="656" customFormat="1" ht="15.75">
      <c r="A57" s="655"/>
      <c r="B57" s="2017" t="s">
        <v>1951</v>
      </c>
      <c r="C57" s="2018"/>
      <c r="D57" s="2018"/>
      <c r="E57" s="2018"/>
      <c r="F57" s="2018"/>
      <c r="G57" s="2019"/>
      <c r="H57" s="655"/>
    </row>
    <row r="58" spans="1:8" s="656" customFormat="1" ht="15">
      <c r="A58" s="655"/>
      <c r="B58" s="766" t="s">
        <v>1992</v>
      </c>
      <c r="C58" s="767" t="s">
        <v>2010</v>
      </c>
      <c r="D58" s="771" t="s">
        <v>30</v>
      </c>
      <c r="E58" s="772">
        <v>1</v>
      </c>
      <c r="F58" s="773">
        <f>D69</f>
        <v>36.67</v>
      </c>
      <c r="G58" s="774">
        <f>TRUNC(F58*E58,2)</f>
        <v>36.67</v>
      </c>
      <c r="H58" s="655"/>
    </row>
    <row r="59" spans="1:8" s="656" customFormat="1" ht="15.75">
      <c r="A59" s="655"/>
      <c r="B59" s="2017" t="s">
        <v>1952</v>
      </c>
      <c r="C59" s="2018"/>
      <c r="D59" s="2018"/>
      <c r="E59" s="2018"/>
      <c r="F59" s="2018"/>
      <c r="G59" s="2019"/>
      <c r="H59" s="655"/>
    </row>
    <row r="60" spans="1:8" s="656" customFormat="1" ht="15.75">
      <c r="A60" s="659" t="s">
        <v>5265</v>
      </c>
      <c r="B60" s="775">
        <v>88264</v>
      </c>
      <c r="C60" s="776" t="str">
        <f>IF($A60="INSUMO",VLOOKUP($B60,'BANCO DE DADOS JULHO INS'!$A:$D,2,FALSE),VLOOKUP($B60,'BANCO DE DADOS JULHO SERV'!$B:$E,2,FALSE))</f>
        <v>ELETRICISTA COM ENCARGOS COMPLEMENTARES</v>
      </c>
      <c r="D60" s="777" t="str">
        <f>IF($A60="INSUMO",VLOOKUP($B60,'BANCO DE DADOS JULHO INS'!$A:$D,3,FALSE),VLOOKUP($B60,'BANCO DE DADOS JULHO SERV'!$B:$E,3,FALSE))</f>
        <v>H</v>
      </c>
      <c r="E60" s="778">
        <v>0.3</v>
      </c>
      <c r="F60" s="779" t="str">
        <f>IF($A60="INSUMO",VLOOKUP($B60,'BANCO DE DADOS JULHO INS'!$A:$D,4,FALSE),VLOOKUP($B60,'BANCO DE DADOS JULHO SERV'!$B:$E,4,FALSE))</f>
        <v>17,60</v>
      </c>
      <c r="G60" s="780">
        <f>TRUNC(F60*E60,2)</f>
        <v>5.28</v>
      </c>
      <c r="H60" s="655"/>
    </row>
    <row r="61" spans="1:8" s="656" customFormat="1" ht="16.5" thickBot="1">
      <c r="A61" s="659" t="s">
        <v>5265</v>
      </c>
      <c r="B61" s="538">
        <v>88316</v>
      </c>
      <c r="C61" s="298" t="str">
        <f>IF($A61="INSUMO",VLOOKUP($B61,'BANCO DE DADOS JULHO INS'!$A:$D,2,FALSE),VLOOKUP($B61,'BANCO DE DADOS JULHO SERV'!$B:$E,2,FALSE))</f>
        <v>SERVENTE COM ENCARGOS COMPLEMENTARES</v>
      </c>
      <c r="D61" s="299" t="str">
        <f>IF($A61="INSUMO",VLOOKUP($B61,'BANCO DE DADOS JULHO INS'!$A:$D,3,FALSE),VLOOKUP($B61,'BANCO DE DADOS JULHO SERV'!$B:$E,3,FALSE))</f>
        <v>H</v>
      </c>
      <c r="E61" s="539">
        <v>0.3</v>
      </c>
      <c r="F61" s="353" t="str">
        <f>IF($A61="INSUMO",VLOOKUP($B61,'BANCO DE DADOS JULHO INS'!$A:$D,4,FALSE),VLOOKUP($B61,'BANCO DE DADOS JULHO SERV'!$B:$E,4,FALSE))</f>
        <v>13,80</v>
      </c>
      <c r="G61" s="540">
        <f>TRUNC(F61*E61,2)</f>
        <v>4.1399999999999997</v>
      </c>
      <c r="H61" s="655"/>
    </row>
    <row r="62" spans="1:8" s="656" customFormat="1" ht="16.5" thickBot="1">
      <c r="A62" s="655"/>
      <c r="B62" s="2201" t="s">
        <v>5968</v>
      </c>
      <c r="C62" s="2201"/>
      <c r="D62" s="2201"/>
      <c r="E62" s="2201"/>
      <c r="F62" s="554" t="s">
        <v>1953</v>
      </c>
      <c r="G62" s="761">
        <f>SUM(G58:G61)</f>
        <v>46.09</v>
      </c>
      <c r="H62" s="655"/>
    </row>
    <row r="63" spans="1:8" s="656" customFormat="1" ht="15.75" thickBot="1">
      <c r="A63" s="655"/>
      <c r="B63" s="2201"/>
      <c r="C63" s="2201"/>
      <c r="D63" s="2201"/>
      <c r="E63" s="2201"/>
      <c r="H63" s="655"/>
    </row>
    <row r="64" spans="1:8" s="656" customFormat="1" ht="15.75">
      <c r="A64" s="655"/>
      <c r="B64" s="589">
        <v>5</v>
      </c>
      <c r="C64" s="460" t="s">
        <v>5312</v>
      </c>
      <c r="D64" s="590"/>
      <c r="E64" s="591"/>
      <c r="F64" s="570" t="s">
        <v>30</v>
      </c>
      <c r="G64" s="592" t="s">
        <v>30</v>
      </c>
      <c r="H64" s="655"/>
    </row>
    <row r="65" spans="1:8" s="656" customFormat="1" ht="31.5">
      <c r="A65" s="655"/>
      <c r="B65" s="404" t="s">
        <v>1985</v>
      </c>
      <c r="C65" s="405" t="s">
        <v>1986</v>
      </c>
      <c r="D65" s="406" t="s">
        <v>1987</v>
      </c>
      <c r="E65" s="407" t="s">
        <v>1988</v>
      </c>
      <c r="F65" s="550" t="s">
        <v>1989</v>
      </c>
      <c r="G65" s="408" t="s">
        <v>1990</v>
      </c>
      <c r="H65" s="655"/>
    </row>
    <row r="66" spans="1:8" s="656" customFormat="1" ht="15">
      <c r="A66" s="655"/>
      <c r="B66" s="894">
        <v>42898</v>
      </c>
      <c r="C66" s="972" t="s">
        <v>6347</v>
      </c>
      <c r="D66" s="872">
        <v>36.67</v>
      </c>
      <c r="E66" s="973" t="s">
        <v>6348</v>
      </c>
      <c r="F66" s="987" t="s">
        <v>6349</v>
      </c>
      <c r="G66" s="878" t="s">
        <v>6281</v>
      </c>
      <c r="H66" s="643">
        <f t="shared" ref="H66" si="8">B66+180</f>
        <v>43078</v>
      </c>
    </row>
    <row r="67" spans="1:8" s="656" customFormat="1" ht="15">
      <c r="A67" s="655"/>
      <c r="B67" s="894">
        <v>42829</v>
      </c>
      <c r="C67" s="972" t="s">
        <v>2002</v>
      </c>
      <c r="D67" s="872">
        <v>18.28</v>
      </c>
      <c r="E67" s="973" t="s">
        <v>2003</v>
      </c>
      <c r="F67" s="987" t="s">
        <v>2004</v>
      </c>
      <c r="G67" s="878" t="s">
        <v>11409</v>
      </c>
      <c r="H67" s="643">
        <f>B67+180</f>
        <v>43009</v>
      </c>
    </row>
    <row r="68" spans="1:8" s="656" customFormat="1" ht="15">
      <c r="A68" s="655"/>
      <c r="B68" s="894">
        <v>42829</v>
      </c>
      <c r="C68" s="1125" t="s">
        <v>2045</v>
      </c>
      <c r="D68" s="872">
        <v>43.74</v>
      </c>
      <c r="E68" s="931" t="s">
        <v>2046</v>
      </c>
      <c r="F68" s="1148" t="s">
        <v>5297</v>
      </c>
      <c r="G68" s="878" t="s">
        <v>7263</v>
      </c>
      <c r="H68" s="643">
        <f t="shared" ref="H68" si="9">B68+180</f>
        <v>43009</v>
      </c>
    </row>
    <row r="69" spans="1:8" s="656" customFormat="1" ht="16.5" thickBot="1">
      <c r="A69" s="655"/>
      <c r="B69" s="604"/>
      <c r="C69" s="605" t="s">
        <v>1991</v>
      </c>
      <c r="D69" s="606">
        <f>MEDIAN(D66:D68)</f>
        <v>36.67</v>
      </c>
      <c r="E69" s="607"/>
      <c r="F69" s="551"/>
      <c r="G69" s="608"/>
      <c r="H69" s="655"/>
    </row>
    <row r="70" spans="1:8" s="669" customFormat="1" ht="16.5" thickBot="1">
      <c r="B70" s="552"/>
      <c r="C70" s="553"/>
      <c r="D70" s="553"/>
      <c r="E70" s="553"/>
      <c r="F70" s="553"/>
      <c r="G70" s="553"/>
    </row>
    <row r="71" spans="1:8" s="656" customFormat="1" ht="15.75">
      <c r="A71" s="655"/>
      <c r="B71" s="531" t="s">
        <v>1968</v>
      </c>
      <c r="C71" s="2011" t="str">
        <f>CONCATENATE("FORNECIMENTO E INSTALAÇÃO DE ",C74)</f>
        <v>FORNECIMENTO E INSTALAÇÃO DE REATOR PARA LÂMPADA DE VAPOR METÁLICO DE 70W</v>
      </c>
      <c r="D71" s="2011"/>
      <c r="E71" s="2011"/>
      <c r="F71" s="2011"/>
      <c r="G71" s="532" t="s">
        <v>30</v>
      </c>
      <c r="H71" s="838">
        <f>G78</f>
        <v>75.92</v>
      </c>
    </row>
    <row r="72" spans="1:8" s="656" customFormat="1" ht="31.5">
      <c r="A72" s="655"/>
      <c r="B72" s="350" t="s">
        <v>2114</v>
      </c>
      <c r="C72" s="534" t="s">
        <v>1947</v>
      </c>
      <c r="D72" s="534" t="s">
        <v>30</v>
      </c>
      <c r="E72" s="534" t="s">
        <v>1948</v>
      </c>
      <c r="F72" s="657" t="s">
        <v>1949</v>
      </c>
      <c r="G72" s="658" t="s">
        <v>1950</v>
      </c>
      <c r="H72" s="655"/>
    </row>
    <row r="73" spans="1:8" s="656" customFormat="1" ht="15.75">
      <c r="A73" s="655"/>
      <c r="B73" s="2017" t="s">
        <v>1951</v>
      </c>
      <c r="C73" s="2018"/>
      <c r="D73" s="2018"/>
      <c r="E73" s="2018"/>
      <c r="F73" s="2018"/>
      <c r="G73" s="2019"/>
      <c r="H73" s="655"/>
    </row>
    <row r="74" spans="1:8" s="656" customFormat="1" ht="15">
      <c r="A74" s="655"/>
      <c r="B74" s="766" t="s">
        <v>1992</v>
      </c>
      <c r="C74" s="767" t="s">
        <v>2011</v>
      </c>
      <c r="D74" s="768" t="s">
        <v>30</v>
      </c>
      <c r="E74" s="536">
        <v>1</v>
      </c>
      <c r="F74" s="769">
        <f>D85</f>
        <v>44.519999999999996</v>
      </c>
      <c r="G74" s="537">
        <f>TRUNC(F74*E74,2)</f>
        <v>44.52</v>
      </c>
      <c r="H74" s="655"/>
    </row>
    <row r="75" spans="1:8" s="656" customFormat="1" ht="15.75">
      <c r="A75" s="655"/>
      <c r="B75" s="2017" t="s">
        <v>1952</v>
      </c>
      <c r="C75" s="2018"/>
      <c r="D75" s="2018"/>
      <c r="E75" s="2018"/>
      <c r="F75" s="2018"/>
      <c r="G75" s="2019"/>
      <c r="H75" s="655"/>
    </row>
    <row r="76" spans="1:8" s="656" customFormat="1" ht="15.75">
      <c r="A76" s="659" t="s">
        <v>5265</v>
      </c>
      <c r="B76" s="535">
        <v>88264</v>
      </c>
      <c r="C76" s="295" t="str">
        <f>IF($A76="INSUMO",VLOOKUP($B76,'BANCO DE DADOS JULHO INS'!$A:$D,2,FALSE),VLOOKUP($B76,'BANCO DE DADOS JULHO SERV'!$B:$E,2,FALSE))</f>
        <v>ELETRICISTA COM ENCARGOS COMPLEMENTARES</v>
      </c>
      <c r="D76" s="294" t="str">
        <f>IF($A76="INSUMO",VLOOKUP($B76,'BANCO DE DADOS JULHO INS'!$A:$D,3,FALSE),VLOOKUP($B76,'BANCO DE DADOS JULHO SERV'!$B:$E,3,FALSE))</f>
        <v>H</v>
      </c>
      <c r="E76" s="536">
        <v>1</v>
      </c>
      <c r="F76" s="351" t="str">
        <f>IF($A76="INSUMO",VLOOKUP($B76,'BANCO DE DADOS JULHO INS'!$A:$D,4,FALSE),VLOOKUP($B76,'BANCO DE DADOS JULHO SERV'!$B:$E,4,FALSE))</f>
        <v>17,60</v>
      </c>
      <c r="G76" s="537">
        <f t="shared" ref="G76:G77" si="10">TRUNC(F76*E76,2)</f>
        <v>17.600000000000001</v>
      </c>
      <c r="H76" s="655"/>
    </row>
    <row r="77" spans="1:8" s="656" customFormat="1" ht="16.5" thickBot="1">
      <c r="A77" s="659" t="s">
        <v>5265</v>
      </c>
      <c r="B77" s="538">
        <v>88316</v>
      </c>
      <c r="C77" s="298" t="str">
        <f>IF($A77="INSUMO",VLOOKUP($B77,'BANCO DE DADOS JULHO INS'!$A:$D,2,FALSE),VLOOKUP($B77,'BANCO DE DADOS JULHO SERV'!$B:$E,2,FALSE))</f>
        <v>SERVENTE COM ENCARGOS COMPLEMENTARES</v>
      </c>
      <c r="D77" s="299" t="str">
        <f>IF($A77="INSUMO",VLOOKUP($B77,'BANCO DE DADOS JULHO INS'!$A:$D,3,FALSE),VLOOKUP($B77,'BANCO DE DADOS JULHO SERV'!$B:$E,3,FALSE))</f>
        <v>H</v>
      </c>
      <c r="E77" s="539">
        <v>1</v>
      </c>
      <c r="F77" s="353" t="str">
        <f>IF($A77="INSUMO",VLOOKUP($B77,'BANCO DE DADOS JULHO INS'!$A:$D,4,FALSE),VLOOKUP($B77,'BANCO DE DADOS JULHO SERV'!$B:$E,4,FALSE))</f>
        <v>13,80</v>
      </c>
      <c r="G77" s="540">
        <f t="shared" si="10"/>
        <v>13.8</v>
      </c>
      <c r="H77" s="655"/>
    </row>
    <row r="78" spans="1:8" s="656" customFormat="1" ht="16.5" thickBot="1">
      <c r="A78" s="655"/>
      <c r="B78" s="2201" t="s">
        <v>5969</v>
      </c>
      <c r="C78" s="2201"/>
      <c r="D78" s="2201"/>
      <c r="E78" s="2201"/>
      <c r="F78" s="554" t="s">
        <v>1953</v>
      </c>
      <c r="G78" s="761">
        <f>SUM(G74:G77)</f>
        <v>75.92</v>
      </c>
      <c r="H78" s="655"/>
    </row>
    <row r="79" spans="1:8" s="656" customFormat="1" ht="15.75" thickBot="1">
      <c r="A79" s="655"/>
      <c r="B79" s="2201"/>
      <c r="C79" s="2201"/>
      <c r="D79" s="2201"/>
      <c r="E79" s="2201"/>
      <c r="H79" s="655"/>
    </row>
    <row r="80" spans="1:8" s="656" customFormat="1" ht="15.75">
      <c r="A80" s="655"/>
      <c r="B80" s="589"/>
      <c r="C80" s="401" t="s">
        <v>2011</v>
      </c>
      <c r="D80" s="590"/>
      <c r="E80" s="591"/>
      <c r="F80" s="570" t="s">
        <v>30</v>
      </c>
      <c r="G80" s="592" t="s">
        <v>30</v>
      </c>
      <c r="H80" s="655"/>
    </row>
    <row r="81" spans="1:8" s="656" customFormat="1" ht="31.5">
      <c r="A81" s="655"/>
      <c r="B81" s="404" t="s">
        <v>1985</v>
      </c>
      <c r="C81" s="405" t="s">
        <v>1986</v>
      </c>
      <c r="D81" s="406" t="s">
        <v>1987</v>
      </c>
      <c r="E81" s="407" t="s">
        <v>1988</v>
      </c>
      <c r="F81" s="550" t="s">
        <v>1989</v>
      </c>
      <c r="G81" s="408" t="s">
        <v>1990</v>
      </c>
      <c r="H81" s="655"/>
    </row>
    <row r="82" spans="1:8" s="656" customFormat="1" ht="15">
      <c r="A82" s="655"/>
      <c r="B82" s="894">
        <v>42829</v>
      </c>
      <c r="C82" s="972" t="s">
        <v>2002</v>
      </c>
      <c r="D82" s="872">
        <v>51.69</v>
      </c>
      <c r="E82" s="973" t="s">
        <v>2003</v>
      </c>
      <c r="F82" s="987" t="s">
        <v>2004</v>
      </c>
      <c r="G82" s="878" t="s">
        <v>11409</v>
      </c>
      <c r="H82" s="643">
        <f t="shared" ref="H82" si="11">B82+180</f>
        <v>43009</v>
      </c>
    </row>
    <row r="83" spans="1:8" s="656" customFormat="1" ht="15">
      <c r="A83" s="655"/>
      <c r="B83" s="894">
        <v>42829</v>
      </c>
      <c r="C83" s="1125" t="s">
        <v>2045</v>
      </c>
      <c r="D83" s="872">
        <v>37.35</v>
      </c>
      <c r="E83" s="931" t="s">
        <v>2046</v>
      </c>
      <c r="F83" s="1148" t="s">
        <v>5297</v>
      </c>
      <c r="G83" s="878" t="s">
        <v>7263</v>
      </c>
      <c r="H83" s="643">
        <f>B83+180</f>
        <v>43009</v>
      </c>
    </row>
    <row r="84" spans="1:8" s="656" customFormat="1" ht="15">
      <c r="A84" s="655"/>
      <c r="H84" s="643">
        <f t="shared" ref="H84" si="12">B84+180</f>
        <v>180</v>
      </c>
    </row>
    <row r="85" spans="1:8" s="656" customFormat="1" ht="16.5" thickBot="1">
      <c r="A85" s="655"/>
      <c r="B85" s="604"/>
      <c r="C85" s="605" t="s">
        <v>1991</v>
      </c>
      <c r="D85" s="606">
        <f>MEDIAN(D82:D83)</f>
        <v>44.519999999999996</v>
      </c>
      <c r="E85" s="607"/>
      <c r="F85" s="551"/>
      <c r="G85" s="608"/>
      <c r="H85" s="655"/>
    </row>
    <row r="86" spans="1:8" s="669" customFormat="1" ht="16.5" thickBot="1">
      <c r="B86" s="552"/>
      <c r="C86" s="553"/>
      <c r="D86" s="553"/>
      <c r="E86" s="553"/>
      <c r="F86" s="553"/>
      <c r="G86" s="553"/>
    </row>
    <row r="87" spans="1:8" s="656" customFormat="1" ht="15.75">
      <c r="A87" s="655"/>
      <c r="B87" s="942" t="s">
        <v>1970</v>
      </c>
      <c r="C87" s="2011" t="str">
        <f>CONCATENATE("FORNECIMENTO E INSTALAÇÃO DE ",C90)</f>
        <v>FORNECIMENTO E INSTALAÇÃO DE LAMPADA VAPOR METALICO OVOIDE 150 W, BASE E27/E40</v>
      </c>
      <c r="D87" s="2011"/>
      <c r="E87" s="2011"/>
      <c r="F87" s="2011"/>
      <c r="G87" s="943" t="s">
        <v>30</v>
      </c>
      <c r="H87" s="838">
        <f>G93</f>
        <v>29.82</v>
      </c>
    </row>
    <row r="88" spans="1:8" s="656" customFormat="1" ht="31.5">
      <c r="A88" s="655"/>
      <c r="B88" s="350" t="s">
        <v>2114</v>
      </c>
      <c r="C88" s="893" t="s">
        <v>1947</v>
      </c>
      <c r="D88" s="893" t="s">
        <v>30</v>
      </c>
      <c r="E88" s="893" t="s">
        <v>1948</v>
      </c>
      <c r="F88" s="897" t="s">
        <v>1949</v>
      </c>
      <c r="G88" s="898" t="s">
        <v>1950</v>
      </c>
      <c r="H88" s="655"/>
    </row>
    <row r="89" spans="1:8" s="656" customFormat="1" ht="15.75">
      <c r="A89" s="655"/>
      <c r="B89" s="2017" t="s">
        <v>1951</v>
      </c>
      <c r="C89" s="2018"/>
      <c r="D89" s="2018"/>
      <c r="E89" s="2018"/>
      <c r="F89" s="2018"/>
      <c r="G89" s="2019"/>
      <c r="H89" s="655"/>
    </row>
    <row r="90" spans="1:8" s="1196" customFormat="1" ht="15.75">
      <c r="A90" s="1197" t="s">
        <v>5064</v>
      </c>
      <c r="B90" s="796">
        <v>39376</v>
      </c>
      <c r="C90" s="914" t="str">
        <f>IF($A90="INSUMO",VLOOKUP($B90,'BANCO DE DADOS JULHO INS'!$A:$D,2,FALSE),VLOOKUP($B90,'BANCO DE DADOS JULHO SERV'!$B:$E,2,FALSE))</f>
        <v>LAMPADA VAPOR METALICO OVOIDE 150 W, BASE E27/E40</v>
      </c>
      <c r="D90" s="913" t="str">
        <f>IF($A90="INSUMO",VLOOKUP($B90,'BANCO DE DADOS JULHO INS'!$A:$D,3,FALSE),VLOOKUP($B90,'BANCO DE DADOS JULHO SERV'!$B:$E,3,FALSE))</f>
        <v xml:space="preserve">UN    </v>
      </c>
      <c r="E90" s="743">
        <v>1</v>
      </c>
      <c r="F90" s="917" t="str">
        <f>IF($A90="INSUMO",VLOOKUP($B90,'BANCO DE DADOS JULHO INS'!$A:$D,4,FALSE),VLOOKUP($B90,'BANCO DE DADOS JULHO SERV'!$B:$E,4,FALSE))</f>
        <v>26,30</v>
      </c>
      <c r="G90" s="947">
        <f t="shared" ref="G90" si="13">TRUNC(F90*E90,2)</f>
        <v>26.3</v>
      </c>
      <c r="H90" s="1195"/>
    </row>
    <row r="91" spans="1:8" s="656" customFormat="1" ht="15.75">
      <c r="A91" s="655"/>
      <c r="B91" s="2017" t="s">
        <v>1952</v>
      </c>
      <c r="C91" s="2018"/>
      <c r="D91" s="2018"/>
      <c r="E91" s="2018"/>
      <c r="F91" s="2018"/>
      <c r="G91" s="2019"/>
      <c r="H91" s="655"/>
    </row>
    <row r="92" spans="1:8" s="656" customFormat="1" ht="16.5" thickBot="1">
      <c r="A92" s="659" t="s">
        <v>5265</v>
      </c>
      <c r="B92" s="789">
        <v>88264</v>
      </c>
      <c r="C92" s="915" t="str">
        <f>IF($A92="INSUMO",VLOOKUP($B92,'BANCO DE DADOS JULHO INS'!$A:$D,2,FALSE),VLOOKUP($B92,'BANCO DE DADOS JULHO SERV'!$B:$E,2,FALSE))</f>
        <v>ELETRICISTA COM ENCARGOS COMPLEMENTARES</v>
      </c>
      <c r="D92" s="916" t="str">
        <f>IF($A92="INSUMO",VLOOKUP($B92,'BANCO DE DADOS JULHO INS'!$A:$D,3,FALSE),VLOOKUP($B92,'BANCO DE DADOS JULHO SERV'!$B:$E,3,FALSE))</f>
        <v>H</v>
      </c>
      <c r="E92" s="949">
        <v>0.2</v>
      </c>
      <c r="F92" s="918" t="str">
        <f>IF($A92="INSUMO",VLOOKUP($B92,'BANCO DE DADOS JULHO INS'!$A:$D,4,FALSE),VLOOKUP($B92,'BANCO DE DADOS JULHO SERV'!$B:$E,4,FALSE))</f>
        <v>17,60</v>
      </c>
      <c r="G92" s="950">
        <f>TRUNC(F92*E92,2)</f>
        <v>3.52</v>
      </c>
      <c r="H92" s="655"/>
    </row>
    <row r="93" spans="1:8" s="656" customFormat="1" ht="16.5" thickBot="1">
      <c r="A93" s="655"/>
      <c r="B93" s="2201" t="s">
        <v>5970</v>
      </c>
      <c r="C93" s="2201"/>
      <c r="D93" s="2201"/>
      <c r="E93" s="2201"/>
      <c r="F93" s="951" t="s">
        <v>1953</v>
      </c>
      <c r="G93" s="952">
        <f>SUM(G90:G92)</f>
        <v>29.82</v>
      </c>
      <c r="H93" s="655"/>
    </row>
    <row r="94" spans="1:8" s="669" customFormat="1" ht="16.5" thickBot="1">
      <c r="B94" s="552"/>
      <c r="C94" s="553"/>
      <c r="D94" s="553"/>
      <c r="E94" s="553"/>
      <c r="F94" s="553"/>
      <c r="G94" s="553"/>
    </row>
    <row r="95" spans="1:8" s="656" customFormat="1" ht="15.75">
      <c r="A95" s="655"/>
      <c r="B95" s="531" t="s">
        <v>2012</v>
      </c>
      <c r="C95" s="2011" t="str">
        <f>CONCATENATE("FORNECIMENTO E INSTALAÇÃO DE ",C98)</f>
        <v>FORNECIMENTO E INSTALAÇÃO DE REATOR PARA LÂMPADA DE VAPOR METÁLICO DE 150W</v>
      </c>
      <c r="D95" s="2011"/>
      <c r="E95" s="2011"/>
      <c r="F95" s="2011"/>
      <c r="G95" s="532" t="s">
        <v>30</v>
      </c>
      <c r="H95" s="838">
        <f>G102</f>
        <v>83.87</v>
      </c>
    </row>
    <row r="96" spans="1:8" s="656" customFormat="1" ht="31.5">
      <c r="A96" s="655"/>
      <c r="B96" s="350" t="s">
        <v>2114</v>
      </c>
      <c r="C96" s="534" t="s">
        <v>1947</v>
      </c>
      <c r="D96" s="534" t="s">
        <v>30</v>
      </c>
      <c r="E96" s="534" t="s">
        <v>1948</v>
      </c>
      <c r="F96" s="657" t="s">
        <v>1949</v>
      </c>
      <c r="G96" s="658" t="s">
        <v>1950</v>
      </c>
      <c r="H96" s="655"/>
    </row>
    <row r="97" spans="1:8" s="656" customFormat="1" ht="15.75">
      <c r="A97" s="655"/>
      <c r="B97" s="2017" t="s">
        <v>1951</v>
      </c>
      <c r="C97" s="2018"/>
      <c r="D97" s="2018"/>
      <c r="E97" s="2018"/>
      <c r="F97" s="2018"/>
      <c r="G97" s="2019"/>
      <c r="H97" s="655"/>
    </row>
    <row r="98" spans="1:8" s="656" customFormat="1" ht="15">
      <c r="A98" s="655"/>
      <c r="B98" s="766" t="s">
        <v>1992</v>
      </c>
      <c r="C98" s="767" t="s">
        <v>2013</v>
      </c>
      <c r="D98" s="771" t="s">
        <v>30</v>
      </c>
      <c r="E98" s="772">
        <v>1</v>
      </c>
      <c r="F98" s="782">
        <f>D109</f>
        <v>64.72</v>
      </c>
      <c r="G98" s="537">
        <f>TRUNC(F98*E98,2)</f>
        <v>64.72</v>
      </c>
      <c r="H98" s="655"/>
    </row>
    <row r="99" spans="1:8" s="656" customFormat="1" ht="15.75">
      <c r="A99" s="655"/>
      <c r="B99" s="2017" t="s">
        <v>1952</v>
      </c>
      <c r="C99" s="2018"/>
      <c r="D99" s="2018"/>
      <c r="E99" s="2018"/>
      <c r="F99" s="2018"/>
      <c r="G99" s="2019"/>
      <c r="H99" s="655"/>
    </row>
    <row r="100" spans="1:8" s="656" customFormat="1" ht="15.75">
      <c r="A100" s="659" t="s">
        <v>5265</v>
      </c>
      <c r="B100" s="783">
        <v>88264</v>
      </c>
      <c r="C100" s="295" t="str">
        <f>IF($A100="INSUMO",VLOOKUP($B100,'BANCO DE DADOS JULHO INS'!$A:$D,2,FALSE),VLOOKUP($B100,'BANCO DE DADOS JULHO SERV'!$B:$E,2,FALSE))</f>
        <v>ELETRICISTA COM ENCARGOS COMPLEMENTARES</v>
      </c>
      <c r="D100" s="294" t="str">
        <f>IF($A100="INSUMO",VLOOKUP($B100,'BANCO DE DADOS JULHO INS'!$A:$D,3,FALSE),VLOOKUP($B100,'BANCO DE DADOS JULHO SERV'!$B:$E,3,FALSE))</f>
        <v>H</v>
      </c>
      <c r="E100" s="743">
        <v>0.6</v>
      </c>
      <c r="F100" s="351" t="str">
        <f>IF($A100="INSUMO",VLOOKUP($B100,'BANCO DE DADOS JULHO INS'!$A:$D,4,FALSE),VLOOKUP($B100,'BANCO DE DADOS JULHO SERV'!$B:$E,4,FALSE))</f>
        <v>17,60</v>
      </c>
      <c r="G100" s="784">
        <f t="shared" ref="G100:G101" si="14">TRUNC(F100*E100,2)</f>
        <v>10.56</v>
      </c>
      <c r="H100" s="655"/>
    </row>
    <row r="101" spans="1:8" s="656" customFormat="1" ht="16.5" thickBot="1">
      <c r="A101" s="659" t="s">
        <v>5265</v>
      </c>
      <c r="B101" s="785">
        <v>88247</v>
      </c>
      <c r="C101" s="298" t="str">
        <f>IF($A101="INSUMO",VLOOKUP($B101,'BANCO DE DADOS JULHO INS'!$A:$D,2,FALSE),VLOOKUP($B101,'BANCO DE DADOS JULHO SERV'!$B:$E,2,FALSE))</f>
        <v>AUXILIAR DE ELETRICISTA COM ENCARGOS COMPLEMENTARES</v>
      </c>
      <c r="D101" s="299" t="str">
        <f>IF($A101="INSUMO",VLOOKUP($B101,'BANCO DE DADOS JULHO INS'!$A:$D,3,FALSE),VLOOKUP($B101,'BANCO DE DADOS JULHO SERV'!$B:$E,3,FALSE))</f>
        <v>H</v>
      </c>
      <c r="E101" s="735">
        <v>0.6</v>
      </c>
      <c r="F101" s="353" t="str">
        <f>IF($A101="INSUMO",VLOOKUP($B101,'BANCO DE DADOS JULHO INS'!$A:$D,4,FALSE),VLOOKUP($B101,'BANCO DE DADOS JULHO SERV'!$B:$E,4,FALSE))</f>
        <v>14,32</v>
      </c>
      <c r="G101" s="786">
        <f t="shared" si="14"/>
        <v>8.59</v>
      </c>
      <c r="H101" s="655"/>
    </row>
    <row r="102" spans="1:8" s="656" customFormat="1" ht="16.5" thickBot="1">
      <c r="A102" s="655"/>
      <c r="B102" s="2201" t="s">
        <v>5971</v>
      </c>
      <c r="C102" s="2201"/>
      <c r="D102" s="2201"/>
      <c r="E102" s="2201"/>
      <c r="F102" s="554" t="s">
        <v>1953</v>
      </c>
      <c r="G102" s="787">
        <f>SUM(G98:G101)</f>
        <v>83.87</v>
      </c>
      <c r="H102" s="655"/>
    </row>
    <row r="103" spans="1:8" s="656" customFormat="1" ht="15.75" thickBot="1">
      <c r="A103" s="655"/>
      <c r="B103" s="788"/>
      <c r="C103" s="788"/>
      <c r="D103" s="788"/>
      <c r="E103" s="788"/>
      <c r="F103" s="788"/>
      <c r="G103" s="788"/>
      <c r="H103" s="655"/>
    </row>
    <row r="104" spans="1:8" s="656" customFormat="1" ht="15.75">
      <c r="A104" s="655"/>
      <c r="B104" s="589"/>
      <c r="C104" s="401" t="s">
        <v>2013</v>
      </c>
      <c r="D104" s="590"/>
      <c r="E104" s="591"/>
      <c r="F104" s="570" t="s">
        <v>30</v>
      </c>
      <c r="G104" s="592" t="s">
        <v>30</v>
      </c>
      <c r="H104" s="655"/>
    </row>
    <row r="105" spans="1:8" s="656" customFormat="1" ht="31.5">
      <c r="A105" s="655"/>
      <c r="B105" s="404" t="s">
        <v>1985</v>
      </c>
      <c r="C105" s="405" t="s">
        <v>1986</v>
      </c>
      <c r="D105" s="406" t="s">
        <v>1987</v>
      </c>
      <c r="E105" s="407" t="s">
        <v>1988</v>
      </c>
      <c r="F105" s="550" t="s">
        <v>1989</v>
      </c>
      <c r="G105" s="408" t="s">
        <v>1990</v>
      </c>
      <c r="H105" s="655"/>
    </row>
    <row r="106" spans="1:8" s="656" customFormat="1" ht="15">
      <c r="A106" s="655"/>
      <c r="B106" s="1124">
        <v>42829</v>
      </c>
      <c r="C106" s="972" t="s">
        <v>7264</v>
      </c>
      <c r="D106" s="872">
        <v>72.28</v>
      </c>
      <c r="E106" s="637" t="s">
        <v>7107</v>
      </c>
      <c r="F106" s="612" t="s">
        <v>2004</v>
      </c>
      <c r="G106" s="974" t="s">
        <v>7265</v>
      </c>
      <c r="H106" s="643">
        <f t="shared" ref="H106" si="15">B106+180</f>
        <v>43009</v>
      </c>
    </row>
    <row r="107" spans="1:8" s="656" customFormat="1" ht="15">
      <c r="A107" s="655"/>
      <c r="B107" s="1124">
        <v>42829</v>
      </c>
      <c r="C107" s="1125" t="s">
        <v>7267</v>
      </c>
      <c r="D107" s="872">
        <v>53.78</v>
      </c>
      <c r="E107" s="637" t="s">
        <v>2046</v>
      </c>
      <c r="F107" s="1148" t="s">
        <v>5297</v>
      </c>
      <c r="G107" s="878" t="s">
        <v>7266</v>
      </c>
      <c r="H107" s="643">
        <f>B107+180</f>
        <v>43009</v>
      </c>
    </row>
    <row r="108" spans="1:8" s="656" customFormat="1" ht="15">
      <c r="A108" s="655"/>
      <c r="B108" s="1124">
        <v>42829</v>
      </c>
      <c r="C108" s="1125" t="s">
        <v>2051</v>
      </c>
      <c r="D108" s="872">
        <v>64.72</v>
      </c>
      <c r="E108" s="637" t="s">
        <v>7268</v>
      </c>
      <c r="F108" s="1148" t="s">
        <v>7269</v>
      </c>
      <c r="G108" s="878" t="s">
        <v>2112</v>
      </c>
      <c r="H108" s="643">
        <f t="shared" ref="H108" si="16">B108+180</f>
        <v>43009</v>
      </c>
    </row>
    <row r="109" spans="1:8" s="656" customFormat="1" ht="16.5" thickBot="1">
      <c r="A109" s="655"/>
      <c r="B109" s="604"/>
      <c r="C109" s="605" t="s">
        <v>1991</v>
      </c>
      <c r="D109" s="606">
        <f>MEDIAN(D106:D108)</f>
        <v>64.72</v>
      </c>
      <c r="E109" s="607"/>
      <c r="F109" s="551"/>
      <c r="G109" s="608"/>
      <c r="H109" s="655"/>
    </row>
    <row r="110" spans="1:8" s="669" customFormat="1" ht="16.5" thickBot="1">
      <c r="B110" s="552"/>
      <c r="C110" s="553"/>
      <c r="D110" s="553"/>
      <c r="E110" s="553"/>
      <c r="F110" s="553"/>
      <c r="G110" s="553"/>
    </row>
    <row r="111" spans="1:8" s="656" customFormat="1" ht="15.75">
      <c r="A111" s="655"/>
      <c r="B111" s="531" t="s">
        <v>1964</v>
      </c>
      <c r="C111" s="2011" t="str">
        <f>CONCATENATE("FORNECIMENTO E INSTALAÇÃO DE ",C114)</f>
        <v>FORNECIMENTO E INSTALAÇÃO DE LÂMPADA DE VAPOR METÁLICO DE 250W</v>
      </c>
      <c r="D111" s="2011"/>
      <c r="E111" s="2011"/>
      <c r="F111" s="2011"/>
      <c r="G111" s="532" t="s">
        <v>30</v>
      </c>
      <c r="H111" s="838">
        <f>G117</f>
        <v>44.77</v>
      </c>
    </row>
    <row r="112" spans="1:8" s="656" customFormat="1" ht="31.5">
      <c r="A112" s="655"/>
      <c r="B112" s="350" t="s">
        <v>2114</v>
      </c>
      <c r="C112" s="534" t="s">
        <v>1947</v>
      </c>
      <c r="D112" s="534" t="s">
        <v>30</v>
      </c>
      <c r="E112" s="534" t="s">
        <v>1948</v>
      </c>
      <c r="F112" s="657" t="s">
        <v>1949</v>
      </c>
      <c r="G112" s="658" t="s">
        <v>1950</v>
      </c>
      <c r="H112" s="655"/>
    </row>
    <row r="113" spans="1:8" s="656" customFormat="1" ht="15.75">
      <c r="A113" s="655"/>
      <c r="B113" s="2017" t="s">
        <v>1951</v>
      </c>
      <c r="C113" s="2018"/>
      <c r="D113" s="2018"/>
      <c r="E113" s="2018"/>
      <c r="F113" s="2018"/>
      <c r="G113" s="2019"/>
      <c r="H113" s="655"/>
    </row>
    <row r="114" spans="1:8" s="656" customFormat="1" ht="15">
      <c r="A114" s="655"/>
      <c r="B114" s="766" t="s">
        <v>1992</v>
      </c>
      <c r="C114" s="767" t="s">
        <v>2014</v>
      </c>
      <c r="D114" s="768" t="s">
        <v>30</v>
      </c>
      <c r="E114" s="536">
        <v>1</v>
      </c>
      <c r="F114" s="769">
        <f>D124</f>
        <v>41.25</v>
      </c>
      <c r="G114" s="537">
        <f>TRUNC(F114*E114,2)</f>
        <v>41.25</v>
      </c>
      <c r="H114" s="655"/>
    </row>
    <row r="115" spans="1:8" s="656" customFormat="1" ht="15.75">
      <c r="A115" s="655"/>
      <c r="B115" s="2017" t="s">
        <v>1952</v>
      </c>
      <c r="C115" s="2018"/>
      <c r="D115" s="2018"/>
      <c r="E115" s="2018"/>
      <c r="F115" s="2018"/>
      <c r="G115" s="2019"/>
      <c r="H115" s="655"/>
    </row>
    <row r="116" spans="1:8" s="656" customFormat="1" ht="16.5" thickBot="1">
      <c r="A116" s="659" t="s">
        <v>5265</v>
      </c>
      <c r="B116" s="789">
        <v>88264</v>
      </c>
      <c r="C116" s="298" t="str">
        <f>IF($A116="INSUMO",VLOOKUP($B116,'BANCO DE DADOS JULHO INS'!$A:$D,2,FALSE),VLOOKUP($B116,'BANCO DE DADOS JULHO SERV'!$B:$E,2,FALSE))</f>
        <v>ELETRICISTA COM ENCARGOS COMPLEMENTARES</v>
      </c>
      <c r="D116" s="299" t="str">
        <f>IF($A116="INSUMO",VLOOKUP($B116,'BANCO DE DADOS JULHO INS'!$A:$D,3,FALSE),VLOOKUP($B116,'BANCO DE DADOS JULHO SERV'!$B:$E,3,FALSE))</f>
        <v>H</v>
      </c>
      <c r="E116" s="539">
        <v>0.2</v>
      </c>
      <c r="F116" s="353" t="str">
        <f>IF($A116="INSUMO",VLOOKUP($B116,'BANCO DE DADOS JULHO INS'!$A:$D,4,FALSE),VLOOKUP($B116,'BANCO DE DADOS JULHO SERV'!$B:$E,4,FALSE))</f>
        <v>17,60</v>
      </c>
      <c r="G116" s="540">
        <f>TRUNC(F116*E116,2)</f>
        <v>3.52</v>
      </c>
      <c r="H116" s="655"/>
    </row>
    <row r="117" spans="1:8" s="656" customFormat="1" ht="15.75">
      <c r="A117" s="655"/>
      <c r="B117" s="2201" t="s">
        <v>2021</v>
      </c>
      <c r="C117" s="2201"/>
      <c r="D117" s="2201"/>
      <c r="E117" s="2201"/>
      <c r="F117" s="790" t="s">
        <v>1953</v>
      </c>
      <c r="G117" s="791">
        <f>SUM(G114:G116)</f>
        <v>44.77</v>
      </c>
      <c r="H117" s="655"/>
    </row>
    <row r="118" spans="1:8" s="656" customFormat="1" ht="15.75" thickBot="1">
      <c r="A118" s="655"/>
      <c r="B118" s="788"/>
      <c r="C118" s="788"/>
      <c r="D118" s="788"/>
      <c r="E118" s="788"/>
      <c r="F118" s="788"/>
      <c r="G118" s="788"/>
      <c r="H118" s="655"/>
    </row>
    <row r="119" spans="1:8" s="656" customFormat="1" ht="15.75">
      <c r="A119" s="655"/>
      <c r="B119" s="589">
        <v>9</v>
      </c>
      <c r="C119" s="401" t="s">
        <v>2014</v>
      </c>
      <c r="D119" s="590"/>
      <c r="E119" s="591"/>
      <c r="F119" s="570" t="s">
        <v>30</v>
      </c>
      <c r="G119" s="592" t="s">
        <v>30</v>
      </c>
      <c r="H119" s="655"/>
    </row>
    <row r="120" spans="1:8" s="656" customFormat="1" ht="31.5">
      <c r="A120" s="655"/>
      <c r="B120" s="404" t="s">
        <v>1985</v>
      </c>
      <c r="C120" s="405" t="s">
        <v>1986</v>
      </c>
      <c r="D120" s="406" t="s">
        <v>1987</v>
      </c>
      <c r="E120" s="407" t="s">
        <v>1988</v>
      </c>
      <c r="F120" s="550" t="s">
        <v>1989</v>
      </c>
      <c r="G120" s="408" t="s">
        <v>1990</v>
      </c>
      <c r="H120" s="655"/>
    </row>
    <row r="121" spans="1:8" s="656" customFormat="1" ht="15">
      <c r="A121" s="655"/>
      <c r="B121" s="1124">
        <v>42829</v>
      </c>
      <c r="C121" s="972" t="s">
        <v>7264</v>
      </c>
      <c r="D121" s="872">
        <v>57.98</v>
      </c>
      <c r="E121" s="637" t="s">
        <v>7107</v>
      </c>
      <c r="F121" s="612" t="s">
        <v>2004</v>
      </c>
      <c r="G121" s="974" t="s">
        <v>7265</v>
      </c>
      <c r="H121" s="643">
        <f t="shared" ref="H121" si="17">B121+180</f>
        <v>43009</v>
      </c>
    </row>
    <row r="122" spans="1:8" s="656" customFormat="1" ht="15">
      <c r="A122" s="655"/>
      <c r="B122" s="1124">
        <v>42829</v>
      </c>
      <c r="C122" s="1125" t="s">
        <v>7267</v>
      </c>
      <c r="D122" s="872">
        <v>41.25</v>
      </c>
      <c r="E122" s="637" t="s">
        <v>2046</v>
      </c>
      <c r="F122" s="1148" t="s">
        <v>5297</v>
      </c>
      <c r="G122" s="878" t="s">
        <v>7266</v>
      </c>
      <c r="H122" s="643">
        <f>B122+180</f>
        <v>43009</v>
      </c>
    </row>
    <row r="123" spans="1:8" s="656" customFormat="1" ht="15">
      <c r="A123" s="655"/>
      <c r="B123" s="1124">
        <v>42829</v>
      </c>
      <c r="C123" s="1125" t="s">
        <v>2051</v>
      </c>
      <c r="D123" s="872">
        <v>36.9</v>
      </c>
      <c r="E123" s="637" t="s">
        <v>7268</v>
      </c>
      <c r="F123" s="1148" t="s">
        <v>7269</v>
      </c>
      <c r="G123" s="878" t="s">
        <v>2112</v>
      </c>
      <c r="H123" s="643">
        <f t="shared" ref="H123" si="18">B123+180</f>
        <v>43009</v>
      </c>
    </row>
    <row r="124" spans="1:8" s="656" customFormat="1" ht="16.5" thickBot="1">
      <c r="A124" s="655"/>
      <c r="B124" s="604"/>
      <c r="C124" s="605" t="s">
        <v>1991</v>
      </c>
      <c r="D124" s="606">
        <f>MEDIAN(D121:D123)</f>
        <v>41.25</v>
      </c>
      <c r="E124" s="607"/>
      <c r="F124" s="551"/>
      <c r="G124" s="608"/>
      <c r="H124" s="655"/>
    </row>
    <row r="125" spans="1:8" s="669" customFormat="1" ht="16.5" thickBot="1">
      <c r="B125" s="552"/>
      <c r="C125" s="553"/>
      <c r="D125" s="553"/>
      <c r="E125" s="553"/>
      <c r="F125" s="553"/>
      <c r="G125" s="553"/>
    </row>
    <row r="126" spans="1:8" s="656" customFormat="1" ht="15.75">
      <c r="A126" s="655"/>
      <c r="B126" s="531" t="s">
        <v>1965</v>
      </c>
      <c r="C126" s="2011" t="str">
        <f>CONCATENATE("FORNECIMENTO E INSTALAÇÃO DE ",C129)</f>
        <v>FORNECIMENTO E INSTALAÇÃO DE REATOR PARA LÂMPADA DE VAPOR METÁLICO DE 250W</v>
      </c>
      <c r="D126" s="2011"/>
      <c r="E126" s="2011"/>
      <c r="F126" s="2011"/>
      <c r="G126" s="532" t="s">
        <v>30</v>
      </c>
      <c r="H126" s="838">
        <f>G133</f>
        <v>85.59</v>
      </c>
    </row>
    <row r="127" spans="1:8" s="656" customFormat="1" ht="31.5">
      <c r="A127" s="655"/>
      <c r="B127" s="350" t="s">
        <v>2114</v>
      </c>
      <c r="C127" s="534" t="s">
        <v>1947</v>
      </c>
      <c r="D127" s="534" t="s">
        <v>30</v>
      </c>
      <c r="E127" s="534" t="s">
        <v>1948</v>
      </c>
      <c r="F127" s="657" t="s">
        <v>1949</v>
      </c>
      <c r="G127" s="658" t="s">
        <v>1950</v>
      </c>
      <c r="H127" s="655"/>
    </row>
    <row r="128" spans="1:8" s="656" customFormat="1" ht="15.75">
      <c r="A128" s="655"/>
      <c r="B128" s="2017" t="s">
        <v>1951</v>
      </c>
      <c r="C128" s="2018"/>
      <c r="D128" s="2018"/>
      <c r="E128" s="2018"/>
      <c r="F128" s="2018"/>
      <c r="G128" s="2019"/>
      <c r="H128" s="655"/>
    </row>
    <row r="129" spans="1:8" s="656" customFormat="1" ht="15">
      <c r="A129" s="655"/>
      <c r="B129" s="766" t="s">
        <v>1992</v>
      </c>
      <c r="C129" s="767" t="s">
        <v>2015</v>
      </c>
      <c r="D129" s="768" t="s">
        <v>30</v>
      </c>
      <c r="E129" s="536">
        <v>1</v>
      </c>
      <c r="F129" s="769">
        <f>D140</f>
        <v>66.44</v>
      </c>
      <c r="G129" s="537">
        <f>TRUNC(F129*E129,2)</f>
        <v>66.44</v>
      </c>
      <c r="H129" s="655"/>
    </row>
    <row r="130" spans="1:8" s="656" customFormat="1" ht="15.75">
      <c r="A130" s="655"/>
      <c r="B130" s="2017" t="s">
        <v>1952</v>
      </c>
      <c r="C130" s="2018"/>
      <c r="D130" s="2018"/>
      <c r="E130" s="2018"/>
      <c r="F130" s="2018"/>
      <c r="G130" s="2019"/>
      <c r="H130" s="655"/>
    </row>
    <row r="131" spans="1:8" s="656" customFormat="1" ht="15.75">
      <c r="A131" s="659" t="s">
        <v>5265</v>
      </c>
      <c r="B131" s="535">
        <v>88264</v>
      </c>
      <c r="C131" s="295" t="str">
        <f>IF($A131="INSUMO",VLOOKUP($B131,'BANCO DE DADOS JULHO INS'!$A:$D,2,FALSE),VLOOKUP($B131,'BANCO DE DADOS JULHO SERV'!$B:$E,2,FALSE))</f>
        <v>ELETRICISTA COM ENCARGOS COMPLEMENTARES</v>
      </c>
      <c r="D131" s="294" t="str">
        <f>IF($A131="INSUMO",VLOOKUP($B131,'BANCO DE DADOS JULHO INS'!$A:$D,3,FALSE),VLOOKUP($B131,'BANCO DE DADOS JULHO SERV'!$B:$E,3,FALSE))</f>
        <v>H</v>
      </c>
      <c r="E131" s="536">
        <v>0.6</v>
      </c>
      <c r="F131" s="351" t="str">
        <f>IF($A131="INSUMO",VLOOKUP($B131,'BANCO DE DADOS JULHO INS'!$A:$D,4,FALSE),VLOOKUP($B131,'BANCO DE DADOS JULHO SERV'!$B:$E,4,FALSE))</f>
        <v>17,60</v>
      </c>
      <c r="G131" s="537">
        <f t="shared" ref="G131:G132" si="19">TRUNC(F131*E131,2)</f>
        <v>10.56</v>
      </c>
      <c r="H131" s="655"/>
    </row>
    <row r="132" spans="1:8" s="656" customFormat="1" ht="16.5" thickBot="1">
      <c r="A132" s="659" t="s">
        <v>5265</v>
      </c>
      <c r="B132" s="538">
        <v>88247</v>
      </c>
      <c r="C132" s="298" t="str">
        <f>IF($A132="INSUMO",VLOOKUP($B132,'BANCO DE DADOS JULHO INS'!$A:$D,2,FALSE),VLOOKUP($B132,'BANCO DE DADOS JULHO SERV'!$B:$E,2,FALSE))</f>
        <v>AUXILIAR DE ELETRICISTA COM ENCARGOS COMPLEMENTARES</v>
      </c>
      <c r="D132" s="299" t="str">
        <f>IF($A132="INSUMO",VLOOKUP($B132,'BANCO DE DADOS JULHO INS'!$A:$D,3,FALSE),VLOOKUP($B132,'BANCO DE DADOS JULHO SERV'!$B:$E,3,FALSE))</f>
        <v>H</v>
      </c>
      <c r="E132" s="539">
        <v>0.6</v>
      </c>
      <c r="F132" s="353" t="str">
        <f>IF($A132="INSUMO",VLOOKUP($B132,'BANCO DE DADOS JULHO INS'!$A:$D,4,FALSE),VLOOKUP($B132,'BANCO DE DADOS JULHO SERV'!$B:$E,4,FALSE))</f>
        <v>14,32</v>
      </c>
      <c r="G132" s="540">
        <f t="shared" si="19"/>
        <v>8.59</v>
      </c>
      <c r="H132" s="655"/>
    </row>
    <row r="133" spans="1:8" s="656" customFormat="1" ht="16.5" thickBot="1">
      <c r="A133" s="655"/>
      <c r="B133" s="2201" t="s">
        <v>1966</v>
      </c>
      <c r="C133" s="2201"/>
      <c r="D133" s="2201"/>
      <c r="E133" s="2201"/>
      <c r="F133" s="554" t="s">
        <v>1953</v>
      </c>
      <c r="G133" s="787">
        <f>SUM(G129:G132)</f>
        <v>85.59</v>
      </c>
      <c r="H133" s="655"/>
    </row>
    <row r="134" spans="1:8" s="656" customFormat="1" ht="15.75" thickBot="1">
      <c r="A134" s="655"/>
      <c r="B134" s="2201"/>
      <c r="C134" s="2201"/>
      <c r="D134" s="2201"/>
      <c r="E134" s="2201"/>
      <c r="H134" s="655"/>
    </row>
    <row r="135" spans="1:8" s="656" customFormat="1" ht="15.75">
      <c r="A135" s="655"/>
      <c r="B135" s="589"/>
      <c r="C135" s="401" t="s">
        <v>2015</v>
      </c>
      <c r="D135" s="590"/>
      <c r="E135" s="591"/>
      <c r="F135" s="570" t="s">
        <v>30</v>
      </c>
      <c r="G135" s="592" t="s">
        <v>30</v>
      </c>
      <c r="H135" s="655"/>
    </row>
    <row r="136" spans="1:8" s="656" customFormat="1" ht="31.5">
      <c r="A136" s="655"/>
      <c r="B136" s="404" t="s">
        <v>1985</v>
      </c>
      <c r="C136" s="405" t="s">
        <v>1986</v>
      </c>
      <c r="D136" s="406" t="s">
        <v>1987</v>
      </c>
      <c r="E136" s="407" t="s">
        <v>1988</v>
      </c>
      <c r="F136" s="550" t="s">
        <v>1989</v>
      </c>
      <c r="G136" s="408" t="s">
        <v>1990</v>
      </c>
      <c r="H136" s="655"/>
    </row>
    <row r="137" spans="1:8" s="656" customFormat="1" ht="15">
      <c r="A137" s="655"/>
      <c r="B137" s="1124">
        <v>42829</v>
      </c>
      <c r="C137" s="972" t="s">
        <v>7264</v>
      </c>
      <c r="D137" s="872">
        <v>69.87</v>
      </c>
      <c r="E137" s="637" t="s">
        <v>7107</v>
      </c>
      <c r="F137" s="612" t="s">
        <v>2004</v>
      </c>
      <c r="G137" s="974" t="s">
        <v>7265</v>
      </c>
      <c r="H137" s="643">
        <f t="shared" ref="H137" si="20">B137+180</f>
        <v>43009</v>
      </c>
    </row>
    <row r="138" spans="1:8" s="656" customFormat="1" ht="15">
      <c r="A138" s="655"/>
      <c r="B138" s="1124">
        <v>42829</v>
      </c>
      <c r="C138" s="1125" t="s">
        <v>7267</v>
      </c>
      <c r="D138" s="872">
        <v>65.59</v>
      </c>
      <c r="E138" s="637" t="s">
        <v>2046</v>
      </c>
      <c r="F138" s="1148" t="s">
        <v>5297</v>
      </c>
      <c r="G138" s="878" t="s">
        <v>7266</v>
      </c>
      <c r="H138" s="643">
        <f>B138+180</f>
        <v>43009</v>
      </c>
    </row>
    <row r="139" spans="1:8" s="656" customFormat="1" ht="15">
      <c r="A139" s="655"/>
      <c r="B139" s="1124">
        <v>42829</v>
      </c>
      <c r="C139" s="1125" t="s">
        <v>2051</v>
      </c>
      <c r="D139" s="872">
        <v>66.44</v>
      </c>
      <c r="E139" s="637" t="s">
        <v>7268</v>
      </c>
      <c r="F139" s="1148" t="s">
        <v>7269</v>
      </c>
      <c r="G139" s="878" t="s">
        <v>2112</v>
      </c>
      <c r="H139" s="643">
        <f t="shared" ref="H139" si="21">B139+180</f>
        <v>43009</v>
      </c>
    </row>
    <row r="140" spans="1:8" s="656" customFormat="1" ht="16.5" thickBot="1">
      <c r="A140" s="655"/>
      <c r="B140" s="604"/>
      <c r="C140" s="605" t="s">
        <v>1991</v>
      </c>
      <c r="D140" s="606">
        <f>MEDIAN(D137:D139)</f>
        <v>66.44</v>
      </c>
      <c r="E140" s="607"/>
      <c r="F140" s="551"/>
      <c r="G140" s="608"/>
      <c r="H140" s="655"/>
    </row>
    <row r="141" spans="1:8" s="669" customFormat="1" ht="16.5" thickBot="1">
      <c r="B141" s="552"/>
      <c r="C141" s="553"/>
      <c r="D141" s="553"/>
      <c r="E141" s="553"/>
      <c r="F141" s="553"/>
      <c r="G141" s="553"/>
    </row>
    <row r="142" spans="1:8" s="656" customFormat="1" ht="15.75">
      <c r="A142" s="655"/>
      <c r="B142" s="531" t="s">
        <v>1971</v>
      </c>
      <c r="C142" s="2011" t="str">
        <f>CONCATENATE("FORNECIMENTO E INSTALAÇÃO DE ",C146)</f>
        <v>FORNECIMENTO E INSTALAÇÃO DE LUMINARIA LED REFLETOR RETANGULAR BIVOLT, LUZ BRANCA, 10 W</v>
      </c>
      <c r="D142" s="2011"/>
      <c r="E142" s="2011"/>
      <c r="F142" s="2011"/>
      <c r="G142" s="532" t="s">
        <v>30</v>
      </c>
      <c r="H142" s="838">
        <f>G150</f>
        <v>66.209999999999994</v>
      </c>
    </row>
    <row r="143" spans="1:8" s="656" customFormat="1" ht="31.5">
      <c r="A143" s="655"/>
      <c r="B143" s="350" t="s">
        <v>2114</v>
      </c>
      <c r="C143" s="534" t="s">
        <v>1947</v>
      </c>
      <c r="D143" s="534" t="s">
        <v>30</v>
      </c>
      <c r="E143" s="534" t="s">
        <v>1948</v>
      </c>
      <c r="F143" s="657" t="s">
        <v>1949</v>
      </c>
      <c r="G143" s="658" t="s">
        <v>1950</v>
      </c>
      <c r="H143" s="655"/>
    </row>
    <row r="144" spans="1:8" s="656" customFormat="1" ht="15.75">
      <c r="A144" s="655"/>
      <c r="B144" s="2017" t="s">
        <v>1951</v>
      </c>
      <c r="C144" s="2018"/>
      <c r="D144" s="2018"/>
      <c r="E144" s="2018"/>
      <c r="F144" s="2018"/>
      <c r="G144" s="2019"/>
      <c r="H144" s="655"/>
    </row>
    <row r="145" spans="1:9" s="1195" customFormat="1" ht="45">
      <c r="A145" s="1197" t="s">
        <v>5064</v>
      </c>
      <c r="B145" s="759">
        <v>7568</v>
      </c>
      <c r="C145" s="914" t="str">
        <f>IF($A145="INSUMO",VLOOKUP($B145,'BANCO DE DADOS JULHO INS'!$A:$D,2,FALSE),VLOOKUP($B145,'BANCO DE DADOS JULHO SERV'!$B:$E,2,FALSE))</f>
        <v>BUCHA DE NYLON SEM ABA S10, COM PARAFUSO DE 6,10 X 65 MM EM ACO ZINCADO COM ROSCA SOBERBA, CABECA CHATA E FENDA PHILLIPS</v>
      </c>
      <c r="D145" s="913" t="str">
        <f>IF($A145="INSUMO",VLOOKUP($B145,'BANCO DE DADOS JULHO INS'!$A:$D,3,FALSE),VLOOKUP($B145,'BANCO DE DADOS JULHO SERV'!$B:$E,3,FALSE))</f>
        <v xml:space="preserve">UN    </v>
      </c>
      <c r="E145" s="760">
        <v>2</v>
      </c>
      <c r="F145" s="917" t="str">
        <f>IF($A145="INSUMO",VLOOKUP($B145,'BANCO DE DADOS JULHO INS'!$A:$D,4,FALSE),VLOOKUP($B145,'BANCO DE DADOS JULHO SERV'!$B:$E,4,FALSE))</f>
        <v>0,61</v>
      </c>
      <c r="G145" s="947">
        <f t="shared" ref="G145" si="22">TRUNC(F145*E145,2)</f>
        <v>1.22</v>
      </c>
      <c r="I145" s="1196"/>
    </row>
    <row r="146" spans="1:9" s="1195" customFormat="1" ht="30">
      <c r="A146" s="1197" t="s">
        <v>5064</v>
      </c>
      <c r="B146" s="759">
        <v>39389</v>
      </c>
      <c r="C146" s="914" t="str">
        <f>IF($A146="INSUMO",VLOOKUP($B146,'BANCO DE DADOS JULHO INS'!$A:$D,2,FALSE),VLOOKUP($B146,'BANCO DE DADOS JULHO SERV'!$B:$E,2,FALSE))</f>
        <v>LUMINARIA LED REFLETOR RETANGULAR BIVOLT, LUZ BRANCA, 10 W</v>
      </c>
      <c r="D146" s="913" t="str">
        <f>IF($A146="INSUMO",VLOOKUP($B146,'BANCO DE DADOS JULHO INS'!$A:$D,3,FALSE),VLOOKUP($B146,'BANCO DE DADOS JULHO SERV'!$B:$E,3,FALSE))</f>
        <v xml:space="preserve">UN    </v>
      </c>
      <c r="E146" s="760">
        <v>1</v>
      </c>
      <c r="F146" s="917" t="str">
        <f>IF($A146="INSUMO",VLOOKUP($B146,'BANCO DE DADOS JULHO INS'!$A:$D,4,FALSE),VLOOKUP($B146,'BANCO DE DADOS JULHO SERV'!$B:$E,4,FALSE))</f>
        <v>52,05</v>
      </c>
      <c r="G146" s="947">
        <f t="shared" ref="G146" si="23">TRUNC(F146*E146,2)</f>
        <v>52.05</v>
      </c>
      <c r="I146" s="1196"/>
    </row>
    <row r="147" spans="1:9" s="656" customFormat="1" ht="15.75">
      <c r="A147" s="655"/>
      <c r="B147" s="2017" t="s">
        <v>1952</v>
      </c>
      <c r="C147" s="2018"/>
      <c r="D147" s="2018"/>
      <c r="E147" s="2018"/>
      <c r="F147" s="2018"/>
      <c r="G147" s="2019"/>
      <c r="H147" s="655"/>
    </row>
    <row r="148" spans="1:9" s="656" customFormat="1" ht="15.75">
      <c r="A148" s="659" t="s">
        <v>5265</v>
      </c>
      <c r="B148" s="535">
        <v>88264</v>
      </c>
      <c r="C148" s="295" t="str">
        <f>IF($A148="INSUMO",VLOOKUP($B148,'BANCO DE DADOS JULHO INS'!$A:$D,2,FALSE),VLOOKUP($B148,'BANCO DE DADOS JULHO SERV'!$B:$E,2,FALSE))</f>
        <v>ELETRICISTA COM ENCARGOS COMPLEMENTARES</v>
      </c>
      <c r="D148" s="294" t="str">
        <f>IF($A148="INSUMO",VLOOKUP($B148,'BANCO DE DADOS JULHO INS'!$A:$D,3,FALSE),VLOOKUP($B148,'BANCO DE DADOS JULHO SERV'!$B:$E,3,FALSE))</f>
        <v>H</v>
      </c>
      <c r="E148" s="415">
        <v>0.5</v>
      </c>
      <c r="F148" s="351" t="str">
        <f>IF($A148="INSUMO",VLOOKUP($B148,'BANCO DE DADOS JULHO INS'!$A:$D,4,FALSE),VLOOKUP($B148,'BANCO DE DADOS JULHO SERV'!$B:$E,4,FALSE))</f>
        <v>17,60</v>
      </c>
      <c r="G148" s="537">
        <f t="shared" ref="G148:G149" si="24">TRUNC(F148*E148,2)</f>
        <v>8.8000000000000007</v>
      </c>
      <c r="H148" s="655"/>
    </row>
    <row r="149" spans="1:9" s="656" customFormat="1" ht="16.5" thickBot="1">
      <c r="A149" s="659" t="s">
        <v>5265</v>
      </c>
      <c r="B149" s="538">
        <v>88316</v>
      </c>
      <c r="C149" s="298" t="str">
        <f>IF($A149="INSUMO",VLOOKUP($B149,'BANCO DE DADOS JULHO INS'!$A:$D,2,FALSE),VLOOKUP($B149,'BANCO DE DADOS JULHO SERV'!$B:$E,2,FALSE))</f>
        <v>SERVENTE COM ENCARGOS COMPLEMENTARES</v>
      </c>
      <c r="D149" s="299" t="str">
        <f>IF($A149="INSUMO",VLOOKUP($B149,'BANCO DE DADOS JULHO INS'!$A:$D,3,FALSE),VLOOKUP($B149,'BANCO DE DADOS JULHO SERV'!$B:$E,3,FALSE))</f>
        <v>H</v>
      </c>
      <c r="E149" s="416">
        <v>0.3</v>
      </c>
      <c r="F149" s="353" t="str">
        <f>IF($A149="INSUMO",VLOOKUP($B149,'BANCO DE DADOS JULHO INS'!$A:$D,4,FALSE),VLOOKUP($B149,'BANCO DE DADOS JULHO SERV'!$B:$E,4,FALSE))</f>
        <v>13,80</v>
      </c>
      <c r="G149" s="540">
        <f t="shared" si="24"/>
        <v>4.1399999999999997</v>
      </c>
      <c r="H149" s="655"/>
    </row>
    <row r="150" spans="1:9" s="656" customFormat="1" ht="16.5" thickBot="1">
      <c r="A150" s="655"/>
      <c r="B150" s="2204" t="s">
        <v>6943</v>
      </c>
      <c r="C150" s="2204"/>
      <c r="D150" s="2204"/>
      <c r="E150" s="2206"/>
      <c r="F150" s="554" t="s">
        <v>1953</v>
      </c>
      <c r="G150" s="761">
        <f>SUM(G145:G149)</f>
        <v>66.209999999999994</v>
      </c>
      <c r="H150" s="655"/>
    </row>
    <row r="151" spans="1:9" s="656" customFormat="1" ht="15.75" thickBot="1">
      <c r="A151" s="655"/>
      <c r="B151" s="1193"/>
      <c r="C151" s="1193"/>
      <c r="D151" s="1193"/>
      <c r="E151" s="1193"/>
      <c r="F151" s="770"/>
      <c r="G151" s="770"/>
      <c r="H151" s="655"/>
    </row>
    <row r="152" spans="1:9" s="1196" customFormat="1" ht="15.75">
      <c r="A152" s="1195"/>
      <c r="B152" s="942" t="s">
        <v>1972</v>
      </c>
      <c r="C152" s="2011" t="str">
        <f>CONCATENATE("FORNECIMENTO E INSTALAÇÃO DE ",C155)</f>
        <v>FORNECIMENTO E INSTALAÇÃO DE LUMINARIA LED REFLETOR RETANGULAR BIVOLT, LUZ BRANCA, 30 W</v>
      </c>
      <c r="D152" s="2011"/>
      <c r="E152" s="2011"/>
      <c r="F152" s="2011"/>
      <c r="G152" s="943" t="s">
        <v>30</v>
      </c>
      <c r="H152" s="1003">
        <f>G159</f>
        <v>116.52</v>
      </c>
    </row>
    <row r="153" spans="1:9" s="1196" customFormat="1" ht="31.5">
      <c r="A153" s="1195"/>
      <c r="B153" s="350" t="s">
        <v>2114</v>
      </c>
      <c r="C153" s="1176" t="s">
        <v>1947</v>
      </c>
      <c r="D153" s="1176" t="s">
        <v>30</v>
      </c>
      <c r="E153" s="1176" t="s">
        <v>1948</v>
      </c>
      <c r="F153" s="1178" t="s">
        <v>1949</v>
      </c>
      <c r="G153" s="1179" t="s">
        <v>1950</v>
      </c>
      <c r="H153" s="1195"/>
    </row>
    <row r="154" spans="1:9" s="1196" customFormat="1" ht="15.75">
      <c r="A154" s="1195"/>
      <c r="B154" s="2017" t="s">
        <v>1951</v>
      </c>
      <c r="C154" s="2018"/>
      <c r="D154" s="2018"/>
      <c r="E154" s="2018"/>
      <c r="F154" s="2018"/>
      <c r="G154" s="2019"/>
      <c r="H154" s="1195"/>
    </row>
    <row r="155" spans="1:9" s="1195" customFormat="1" ht="30">
      <c r="A155" s="1197" t="s">
        <v>5064</v>
      </c>
      <c r="B155" s="759">
        <v>39390</v>
      </c>
      <c r="C155" s="914" t="str">
        <f>IF($A155="INSUMO",VLOOKUP($B155,'BANCO DE DADOS JULHO INS'!$A:$D,2,FALSE),VLOOKUP($B155,'BANCO DE DADOS JULHO SERV'!$B:$E,2,FALSE))</f>
        <v>LUMINARIA LED REFLETOR RETANGULAR BIVOLT, LUZ BRANCA, 30 W</v>
      </c>
      <c r="D155" s="913" t="str">
        <f>IF($A155="INSUMO",VLOOKUP($B155,'BANCO DE DADOS JULHO INS'!$A:$D,3,FALSE),VLOOKUP($B155,'BANCO DE DADOS JULHO SERV'!$B:$E,3,FALSE))</f>
        <v xml:space="preserve">UN    </v>
      </c>
      <c r="E155" s="760">
        <v>1</v>
      </c>
      <c r="F155" s="917" t="str">
        <f>IF($A155="INSUMO",VLOOKUP($B155,'BANCO DE DADOS JULHO INS'!$A:$D,4,FALSE),VLOOKUP($B155,'BANCO DE DADOS JULHO SERV'!$B:$E,4,FALSE))</f>
        <v>100,82</v>
      </c>
      <c r="G155" s="947">
        <f t="shared" ref="G155" si="25">TRUNC(F155*E155,2)</f>
        <v>100.82</v>
      </c>
      <c r="I155" s="1196"/>
    </row>
    <row r="156" spans="1:9" s="1196" customFormat="1" ht="15.75">
      <c r="A156" s="1195"/>
      <c r="B156" s="2017" t="s">
        <v>1952</v>
      </c>
      <c r="C156" s="2018"/>
      <c r="D156" s="2018"/>
      <c r="E156" s="2018"/>
      <c r="F156" s="2018"/>
      <c r="G156" s="2019"/>
      <c r="H156" s="1195"/>
    </row>
    <row r="157" spans="1:9" s="1196" customFormat="1" ht="15.75">
      <c r="A157" s="1197" t="s">
        <v>5265</v>
      </c>
      <c r="B157" s="945">
        <v>88264</v>
      </c>
      <c r="C157" s="914" t="str">
        <f>IF($A157="INSUMO",VLOOKUP($B157,'BANCO DE DADOS JULHO INS'!$A:$D,2,FALSE),VLOOKUP($B157,'BANCO DE DADOS JULHO SERV'!$B:$E,2,FALSE))</f>
        <v>ELETRICISTA COM ENCARGOS COMPLEMENTARES</v>
      </c>
      <c r="D157" s="913" t="str">
        <f>IF($A157="INSUMO",VLOOKUP($B157,'BANCO DE DADOS JULHO INS'!$A:$D,3,FALSE),VLOOKUP($B157,'BANCO DE DADOS JULHO SERV'!$B:$E,3,FALSE))</f>
        <v>H</v>
      </c>
      <c r="E157" s="932">
        <v>0.5</v>
      </c>
      <c r="F157" s="917" t="str">
        <f>IF($A157="INSUMO",VLOOKUP($B157,'BANCO DE DADOS JULHO INS'!$A:$D,4,FALSE),VLOOKUP($B157,'BANCO DE DADOS JULHO SERV'!$B:$E,4,FALSE))</f>
        <v>17,60</v>
      </c>
      <c r="G157" s="947">
        <f t="shared" ref="G157:G158" si="26">TRUNC(F157*E157,2)</f>
        <v>8.8000000000000007</v>
      </c>
      <c r="H157" s="1195"/>
    </row>
    <row r="158" spans="1:9" s="1196" customFormat="1" ht="16.5" thickBot="1">
      <c r="A158" s="1197" t="s">
        <v>5265</v>
      </c>
      <c r="B158" s="948">
        <v>88316</v>
      </c>
      <c r="C158" s="915" t="str">
        <f>IF($A158="INSUMO",VLOOKUP($B158,'BANCO DE DADOS JULHO INS'!$A:$D,2,FALSE),VLOOKUP($B158,'BANCO DE DADOS JULHO SERV'!$B:$E,2,FALSE))</f>
        <v>SERVENTE COM ENCARGOS COMPLEMENTARES</v>
      </c>
      <c r="D158" s="916" t="str">
        <f>IF($A158="INSUMO",VLOOKUP($B158,'BANCO DE DADOS JULHO INS'!$A:$D,3,FALSE),VLOOKUP($B158,'BANCO DE DADOS JULHO SERV'!$B:$E,3,FALSE))</f>
        <v>H</v>
      </c>
      <c r="E158" s="933">
        <v>0.5</v>
      </c>
      <c r="F158" s="918" t="str">
        <f>IF($A158="INSUMO",VLOOKUP($B158,'BANCO DE DADOS JULHO INS'!$A:$D,4,FALSE),VLOOKUP($B158,'BANCO DE DADOS JULHO SERV'!$B:$E,4,FALSE))</f>
        <v>13,80</v>
      </c>
      <c r="G158" s="950">
        <f t="shared" si="26"/>
        <v>6.9</v>
      </c>
      <c r="H158" s="1195"/>
    </row>
    <row r="159" spans="1:9" s="1196" customFormat="1" ht="16.5" thickBot="1">
      <c r="A159" s="1195"/>
      <c r="B159" s="2204" t="s">
        <v>6944</v>
      </c>
      <c r="C159" s="2204"/>
      <c r="D159" s="2204"/>
      <c r="E159" s="2206"/>
      <c r="F159" s="959" t="s">
        <v>1953</v>
      </c>
      <c r="G159" s="999">
        <f>SUM(G155:G158)</f>
        <v>116.52</v>
      </c>
      <c r="H159" s="1195"/>
    </row>
    <row r="160" spans="1:9" s="1196" customFormat="1" ht="15.75" thickBot="1">
      <c r="A160" s="1195"/>
      <c r="B160" s="1193"/>
      <c r="C160" s="1193"/>
      <c r="D160" s="1193"/>
      <c r="E160" s="1193"/>
      <c r="F160" s="1192"/>
      <c r="G160" s="1192"/>
      <c r="H160" s="1195"/>
    </row>
    <row r="161" spans="1:9" s="656" customFormat="1" ht="15.75">
      <c r="A161" s="655"/>
      <c r="B161" s="531" t="s">
        <v>1973</v>
      </c>
      <c r="C161" s="2011" t="str">
        <f>CONCATENATE("FORNECIMENTO E INSTALAÇÃO DE ",C164)</f>
        <v>FORNECIMENTO E INSTALAÇÃO DE LUMINARIA LED REFLETOR RETANGULAR BIVOLT, LUZ BRANCA, 50 W</v>
      </c>
      <c r="D161" s="2011"/>
      <c r="E161" s="2011"/>
      <c r="F161" s="2011"/>
      <c r="G161" s="532" t="s">
        <v>30</v>
      </c>
      <c r="H161" s="838">
        <f>G168</f>
        <v>199.54</v>
      </c>
    </row>
    <row r="162" spans="1:9" s="656" customFormat="1" ht="31.5">
      <c r="A162" s="655"/>
      <c r="B162" s="350" t="s">
        <v>2114</v>
      </c>
      <c r="C162" s="534" t="s">
        <v>1947</v>
      </c>
      <c r="D162" s="534" t="s">
        <v>30</v>
      </c>
      <c r="E162" s="534" t="s">
        <v>1948</v>
      </c>
      <c r="F162" s="657" t="s">
        <v>1949</v>
      </c>
      <c r="G162" s="658" t="s">
        <v>1950</v>
      </c>
      <c r="H162" s="655"/>
    </row>
    <row r="163" spans="1:9" s="656" customFormat="1" ht="15.75">
      <c r="A163" s="655"/>
      <c r="B163" s="2017" t="s">
        <v>1951</v>
      </c>
      <c r="C163" s="2018"/>
      <c r="D163" s="2018"/>
      <c r="E163" s="2018"/>
      <c r="F163" s="2018"/>
      <c r="G163" s="2019"/>
      <c r="H163" s="655"/>
    </row>
    <row r="164" spans="1:9" s="1195" customFormat="1" ht="30">
      <c r="A164" s="1197" t="s">
        <v>5064</v>
      </c>
      <c r="B164" s="759">
        <v>39391</v>
      </c>
      <c r="C164" s="914" t="str">
        <f>IF($A164="INSUMO",VLOOKUP($B164,'BANCO DE DADOS JULHO INS'!$A:$D,2,FALSE),VLOOKUP($B164,'BANCO DE DADOS JULHO SERV'!$B:$E,2,FALSE))</f>
        <v>LUMINARIA LED REFLETOR RETANGULAR BIVOLT, LUZ BRANCA, 50 W</v>
      </c>
      <c r="D164" s="913" t="str">
        <f>IF($A164="INSUMO",VLOOKUP($B164,'BANCO DE DADOS JULHO INS'!$A:$D,3,FALSE),VLOOKUP($B164,'BANCO DE DADOS JULHO SERV'!$B:$E,3,FALSE))</f>
        <v xml:space="preserve">UN    </v>
      </c>
      <c r="E164" s="760">
        <v>1</v>
      </c>
      <c r="F164" s="917" t="str">
        <f>IF($A164="INSUMO",VLOOKUP($B164,'BANCO DE DADOS JULHO INS'!$A:$D,4,FALSE),VLOOKUP($B164,'BANCO DE DADOS JULHO SERV'!$B:$E,4,FALSE))</f>
        <v>186,60</v>
      </c>
      <c r="G164" s="947">
        <f t="shared" ref="G164" si="27">TRUNC(F164*E164,2)</f>
        <v>186.6</v>
      </c>
      <c r="I164" s="1196"/>
    </row>
    <row r="165" spans="1:9" s="656" customFormat="1" ht="15.75">
      <c r="A165" s="655"/>
      <c r="B165" s="2017" t="s">
        <v>1952</v>
      </c>
      <c r="C165" s="2018"/>
      <c r="D165" s="2018"/>
      <c r="E165" s="2018"/>
      <c r="F165" s="2018"/>
      <c r="G165" s="2019"/>
      <c r="H165" s="655"/>
    </row>
    <row r="166" spans="1:9" s="656" customFormat="1" ht="15.75">
      <c r="A166" s="659" t="s">
        <v>5265</v>
      </c>
      <c r="B166" s="535">
        <v>88264</v>
      </c>
      <c r="C166" s="295" t="str">
        <f>IF($A166="INSUMO",VLOOKUP($B166,'BANCO DE DADOS JULHO INS'!$A:$D,2,FALSE),VLOOKUP($B166,'BANCO DE DADOS JULHO SERV'!$B:$E,2,FALSE))</f>
        <v>ELETRICISTA COM ENCARGOS COMPLEMENTARES</v>
      </c>
      <c r="D166" s="294" t="str">
        <f>IF($A166="INSUMO",VLOOKUP($B166,'BANCO DE DADOS JULHO INS'!$A:$D,3,FALSE),VLOOKUP($B166,'BANCO DE DADOS JULHO SERV'!$B:$E,3,FALSE))</f>
        <v>H</v>
      </c>
      <c r="E166" s="386">
        <v>0.5</v>
      </c>
      <c r="F166" s="351" t="str">
        <f>IF($A166="INSUMO",VLOOKUP($B166,'BANCO DE DADOS JULHO INS'!$A:$D,4,FALSE),VLOOKUP($B166,'BANCO DE DADOS JULHO SERV'!$B:$E,4,FALSE))</f>
        <v>17,60</v>
      </c>
      <c r="G166" s="537">
        <f t="shared" ref="G166:G167" si="28">TRUNC(F166*E166,2)</f>
        <v>8.8000000000000007</v>
      </c>
      <c r="H166" s="655"/>
    </row>
    <row r="167" spans="1:9" s="656" customFormat="1" ht="16.5" thickBot="1">
      <c r="A167" s="659" t="s">
        <v>5265</v>
      </c>
      <c r="B167" s="538">
        <v>88316</v>
      </c>
      <c r="C167" s="298" t="str">
        <f>IF($A167="INSUMO",VLOOKUP($B167,'BANCO DE DADOS JULHO INS'!$A:$D,2,FALSE),VLOOKUP($B167,'BANCO DE DADOS JULHO SERV'!$B:$E,2,FALSE))</f>
        <v>SERVENTE COM ENCARGOS COMPLEMENTARES</v>
      </c>
      <c r="D167" s="299" t="str">
        <f>IF($A167="INSUMO",VLOOKUP($B167,'BANCO DE DADOS JULHO INS'!$A:$D,3,FALSE),VLOOKUP($B167,'BANCO DE DADOS JULHO SERV'!$B:$E,3,FALSE))</f>
        <v>H</v>
      </c>
      <c r="E167" s="419">
        <v>0.3</v>
      </c>
      <c r="F167" s="353" t="str">
        <f>IF($A167="INSUMO",VLOOKUP($B167,'BANCO DE DADOS JULHO INS'!$A:$D,4,FALSE),VLOOKUP($B167,'BANCO DE DADOS JULHO SERV'!$B:$E,4,FALSE))</f>
        <v>13,80</v>
      </c>
      <c r="G167" s="540">
        <f t="shared" si="28"/>
        <v>4.1399999999999997</v>
      </c>
      <c r="H167" s="655"/>
    </row>
    <row r="168" spans="1:9" s="656" customFormat="1" ht="16.5" thickBot="1">
      <c r="A168" s="655"/>
      <c r="B168" s="2204" t="s">
        <v>6945</v>
      </c>
      <c r="C168" s="2204"/>
      <c r="D168" s="2204"/>
      <c r="E168" s="2204"/>
      <c r="F168" s="554" t="s">
        <v>1953</v>
      </c>
      <c r="G168" s="761">
        <f>SUM(G164:G167)</f>
        <v>199.54</v>
      </c>
      <c r="H168" s="655"/>
    </row>
    <row r="169" spans="1:9" s="656" customFormat="1" ht="15.75">
      <c r="A169" s="655"/>
      <c r="B169" s="2201"/>
      <c r="C169" s="2201"/>
      <c r="D169" s="2201"/>
      <c r="E169" s="2201"/>
      <c r="F169" s="793"/>
      <c r="G169" s="794"/>
      <c r="H169" s="655"/>
    </row>
    <row r="170" spans="1:9" s="669" customFormat="1" ht="16.5" thickBot="1">
      <c r="B170" s="552"/>
      <c r="C170" s="553"/>
      <c r="D170" s="553"/>
      <c r="E170" s="553"/>
      <c r="F170" s="553"/>
      <c r="G170" s="553"/>
    </row>
    <row r="171" spans="1:9" s="656" customFormat="1" ht="39" customHeight="1">
      <c r="A171" s="655"/>
      <c r="B171" s="531" t="s">
        <v>1974</v>
      </c>
      <c r="C171" s="2011" t="str">
        <f>CONCATENATE("FORNECIMENTO E INSTALAÇÃO DE ",C174)</f>
        <v>FORNECIMENTO E INSTALAÇÃO DE REFLETOR BIVOLT DE LED, 100W DE POTÊNCIA, FLUXO LUMINOSO A PARTIR DE 80 LM/W, TEMPERATURA DE COR APROXIMADAMENTE 6500K (BRANCO FRIO)</v>
      </c>
      <c r="D171" s="2011"/>
      <c r="E171" s="2011"/>
      <c r="F171" s="2011"/>
      <c r="G171" s="532" t="s">
        <v>30</v>
      </c>
      <c r="H171" s="838">
        <f>G178</f>
        <v>280.07</v>
      </c>
    </row>
    <row r="172" spans="1:9" s="656" customFormat="1" ht="31.5">
      <c r="A172" s="655"/>
      <c r="B172" s="350" t="s">
        <v>2114</v>
      </c>
      <c r="C172" s="534" t="s">
        <v>1947</v>
      </c>
      <c r="D172" s="534" t="s">
        <v>30</v>
      </c>
      <c r="E172" s="534" t="s">
        <v>1948</v>
      </c>
      <c r="F172" s="657" t="s">
        <v>1949</v>
      </c>
      <c r="G172" s="658" t="s">
        <v>1950</v>
      </c>
      <c r="H172" s="655"/>
    </row>
    <row r="173" spans="1:9" s="656" customFormat="1" ht="15.75">
      <c r="A173" s="655"/>
      <c r="B173" s="2017" t="s">
        <v>1951</v>
      </c>
      <c r="C173" s="2018"/>
      <c r="D173" s="2018"/>
      <c r="E173" s="2018"/>
      <c r="F173" s="2018"/>
      <c r="G173" s="2019"/>
      <c r="H173" s="655"/>
    </row>
    <row r="174" spans="1:9" s="656" customFormat="1" ht="45">
      <c r="A174" s="655"/>
      <c r="B174" s="792" t="s">
        <v>1992</v>
      </c>
      <c r="C174" s="767" t="s">
        <v>6946</v>
      </c>
      <c r="D174" s="795" t="s">
        <v>30</v>
      </c>
      <c r="E174" s="743">
        <v>1</v>
      </c>
      <c r="F174" s="769">
        <f>D185</f>
        <v>232.97</v>
      </c>
      <c r="G174" s="537">
        <f>TRUNC(F174*E174,2)</f>
        <v>232.97</v>
      </c>
      <c r="H174" s="655"/>
    </row>
    <row r="175" spans="1:9" s="656" customFormat="1" ht="15.75">
      <c r="A175" s="655"/>
      <c r="B175" s="2017" t="s">
        <v>1952</v>
      </c>
      <c r="C175" s="2018"/>
      <c r="D175" s="2018"/>
      <c r="E175" s="2018"/>
      <c r="F175" s="2018"/>
      <c r="G175" s="2019"/>
      <c r="H175" s="655"/>
    </row>
    <row r="176" spans="1:9" s="656" customFormat="1" ht="15.75">
      <c r="A176" s="659" t="s">
        <v>5265</v>
      </c>
      <c r="B176" s="535">
        <v>88264</v>
      </c>
      <c r="C176" s="295" t="str">
        <f>IF($A176="INSUMO",VLOOKUP($B176,'BANCO DE DADOS JULHO INS'!$A:$D,2,FALSE),VLOOKUP($B176,'BANCO DE DADOS JULHO SERV'!$B:$E,2,FALSE))</f>
        <v>ELETRICISTA COM ENCARGOS COMPLEMENTARES</v>
      </c>
      <c r="D176" s="294" t="str">
        <f>IF($A176="INSUMO",VLOOKUP($B176,'BANCO DE DADOS JULHO INS'!$A:$D,3,FALSE),VLOOKUP($B176,'BANCO DE DADOS JULHO SERV'!$B:$E,3,FALSE))</f>
        <v>H</v>
      </c>
      <c r="E176" s="536">
        <v>1.5</v>
      </c>
      <c r="F176" s="351" t="str">
        <f>IF($A176="INSUMO",VLOOKUP($B176,'BANCO DE DADOS JULHO INS'!$A:$D,4,FALSE),VLOOKUP($B176,'BANCO DE DADOS JULHO SERV'!$B:$E,4,FALSE))</f>
        <v>17,60</v>
      </c>
      <c r="G176" s="537">
        <f t="shared" ref="G176:G177" si="29">TRUNC(F176*E176,2)</f>
        <v>26.4</v>
      </c>
      <c r="H176" s="655"/>
    </row>
    <row r="177" spans="1:8" s="656" customFormat="1" ht="16.5" thickBot="1">
      <c r="A177" s="659" t="s">
        <v>5265</v>
      </c>
      <c r="B177" s="538">
        <v>88316</v>
      </c>
      <c r="C177" s="298" t="str">
        <f>IF($A177="INSUMO",VLOOKUP($B177,'BANCO DE DADOS JULHO INS'!$A:$D,2,FALSE),VLOOKUP($B177,'BANCO DE DADOS JULHO SERV'!$B:$E,2,FALSE))</f>
        <v>SERVENTE COM ENCARGOS COMPLEMENTARES</v>
      </c>
      <c r="D177" s="299" t="str">
        <f>IF($A177="INSUMO",VLOOKUP($B177,'BANCO DE DADOS JULHO INS'!$A:$D,3,FALSE),VLOOKUP($B177,'BANCO DE DADOS JULHO SERV'!$B:$E,3,FALSE))</f>
        <v>H</v>
      </c>
      <c r="E177" s="539">
        <v>1.5</v>
      </c>
      <c r="F177" s="353" t="str">
        <f>IF($A177="INSUMO",VLOOKUP($B177,'BANCO DE DADOS JULHO INS'!$A:$D,4,FALSE),VLOOKUP($B177,'BANCO DE DADOS JULHO SERV'!$B:$E,4,FALSE))</f>
        <v>13,80</v>
      </c>
      <c r="G177" s="540">
        <f t="shared" si="29"/>
        <v>20.7</v>
      </c>
      <c r="H177" s="655"/>
    </row>
    <row r="178" spans="1:8" s="656" customFormat="1" ht="16.5" thickBot="1">
      <c r="A178" s="655"/>
      <c r="B178" s="2201" t="s">
        <v>6947</v>
      </c>
      <c r="C178" s="2201"/>
      <c r="D178" s="2201"/>
      <c r="E178" s="2201"/>
      <c r="F178" s="554" t="s">
        <v>1953</v>
      </c>
      <c r="G178" s="761">
        <f>SUM(G174:G177)</f>
        <v>280.07</v>
      </c>
      <c r="H178" s="655"/>
    </row>
    <row r="179" spans="1:8" s="656" customFormat="1" ht="15.75" thickBot="1">
      <c r="A179" s="655"/>
      <c r="B179" s="2201"/>
      <c r="C179" s="2201"/>
      <c r="D179" s="2201"/>
      <c r="E179" s="2201"/>
      <c r="F179" s="770"/>
      <c r="G179" s="770"/>
      <c r="H179" s="655"/>
    </row>
    <row r="180" spans="1:8" s="656" customFormat="1" ht="47.25">
      <c r="A180" s="655"/>
      <c r="B180" s="589"/>
      <c r="C180" s="401" t="s">
        <v>2020</v>
      </c>
      <c r="D180" s="590"/>
      <c r="E180" s="591"/>
      <c r="F180" s="570" t="s">
        <v>30</v>
      </c>
      <c r="G180" s="592" t="s">
        <v>30</v>
      </c>
      <c r="H180" s="655"/>
    </row>
    <row r="181" spans="1:8" s="656" customFormat="1" ht="31.5">
      <c r="A181" s="655"/>
      <c r="B181" s="404" t="s">
        <v>1985</v>
      </c>
      <c r="C181" s="405" t="s">
        <v>1986</v>
      </c>
      <c r="D181" s="406" t="s">
        <v>1987</v>
      </c>
      <c r="E181" s="407" t="s">
        <v>1988</v>
      </c>
      <c r="F181" s="550" t="s">
        <v>1989</v>
      </c>
      <c r="G181" s="408" t="s">
        <v>1990</v>
      </c>
      <c r="H181" s="655"/>
    </row>
    <row r="182" spans="1:8" s="656" customFormat="1" ht="15">
      <c r="A182" s="655"/>
      <c r="B182" s="1124">
        <v>42829</v>
      </c>
      <c r="C182" s="972" t="s">
        <v>7264</v>
      </c>
      <c r="D182" s="872">
        <v>279.37</v>
      </c>
      <c r="E182" s="637" t="s">
        <v>7107</v>
      </c>
      <c r="F182" s="612" t="s">
        <v>2004</v>
      </c>
      <c r="G182" s="974" t="s">
        <v>7265</v>
      </c>
      <c r="H182" s="643">
        <f t="shared" ref="H182" si="30">B182+180</f>
        <v>43009</v>
      </c>
    </row>
    <row r="183" spans="1:8" s="656" customFormat="1" ht="15">
      <c r="A183" s="655"/>
      <c r="B183" s="1124">
        <v>42829</v>
      </c>
      <c r="C183" s="1125" t="s">
        <v>7267</v>
      </c>
      <c r="D183" s="872">
        <v>232.97</v>
      </c>
      <c r="E183" s="637" t="s">
        <v>2046</v>
      </c>
      <c r="F183" s="1148" t="s">
        <v>5297</v>
      </c>
      <c r="G183" s="878" t="s">
        <v>7266</v>
      </c>
      <c r="H183" s="643">
        <f>B183+180</f>
        <v>43009</v>
      </c>
    </row>
    <row r="184" spans="1:8" s="656" customFormat="1" ht="15">
      <c r="A184" s="655"/>
      <c r="B184" s="1124">
        <v>42829</v>
      </c>
      <c r="C184" s="1125" t="s">
        <v>2051</v>
      </c>
      <c r="D184" s="872">
        <v>195.37</v>
      </c>
      <c r="E184" s="637" t="s">
        <v>7268</v>
      </c>
      <c r="F184" s="1148" t="s">
        <v>7269</v>
      </c>
      <c r="G184" s="878" t="s">
        <v>2112</v>
      </c>
      <c r="H184" s="643">
        <f t="shared" ref="H184" si="31">B184+180</f>
        <v>43009</v>
      </c>
    </row>
    <row r="185" spans="1:8" s="656" customFormat="1" ht="16.5" thickBot="1">
      <c r="A185" s="655"/>
      <c r="B185" s="604"/>
      <c r="C185" s="605" t="s">
        <v>1991</v>
      </c>
      <c r="D185" s="606">
        <f>MEDIAN(D182:D184)</f>
        <v>232.97</v>
      </c>
      <c r="E185" s="607"/>
      <c r="F185" s="551"/>
      <c r="G185" s="608"/>
      <c r="H185" s="655"/>
    </row>
    <row r="186" spans="1:8" s="669" customFormat="1" ht="16.5" thickBot="1">
      <c r="B186" s="552"/>
      <c r="C186" s="553"/>
      <c r="D186" s="553"/>
      <c r="E186" s="553"/>
      <c r="F186" s="553"/>
      <c r="G186" s="553"/>
    </row>
    <row r="187" spans="1:8" s="656" customFormat="1" ht="15.75">
      <c r="A187" s="655"/>
      <c r="B187" s="531" t="s">
        <v>1975</v>
      </c>
      <c r="C187" s="2011" t="str">
        <f>CONCATENATE("FORNECIMENTO E INSTALAÇÃO DE ",C190)</f>
        <v>FORNECIMENTO E INSTALAÇÃO DE CAMPAINHA ALTA POTENCIA 110V / 220V, DIAMETRO 150 MM</v>
      </c>
      <c r="D187" s="2011"/>
      <c r="E187" s="2011"/>
      <c r="F187" s="2011"/>
      <c r="G187" s="532" t="s">
        <v>30</v>
      </c>
      <c r="H187" s="838">
        <f>G194</f>
        <v>92.75</v>
      </c>
    </row>
    <row r="188" spans="1:8" s="656" customFormat="1" ht="31.5">
      <c r="A188" s="655"/>
      <c r="B188" s="350" t="s">
        <v>2114</v>
      </c>
      <c r="C188" s="534" t="s">
        <v>1947</v>
      </c>
      <c r="D188" s="534" t="s">
        <v>30</v>
      </c>
      <c r="E188" s="534" t="s">
        <v>1948</v>
      </c>
      <c r="F188" s="657" t="s">
        <v>1949</v>
      </c>
      <c r="G188" s="658" t="s">
        <v>1950</v>
      </c>
      <c r="H188" s="655"/>
    </row>
    <row r="189" spans="1:8" s="656" customFormat="1" ht="15.75">
      <c r="A189" s="655"/>
      <c r="B189" s="2017" t="s">
        <v>1951</v>
      </c>
      <c r="C189" s="2018"/>
      <c r="D189" s="2018"/>
      <c r="E189" s="2018"/>
      <c r="F189" s="2018"/>
      <c r="G189" s="2019"/>
      <c r="H189" s="655"/>
    </row>
    <row r="190" spans="1:8" s="656" customFormat="1" ht="15.75">
      <c r="A190" s="659" t="s">
        <v>5064</v>
      </c>
      <c r="B190" s="796">
        <v>12114</v>
      </c>
      <c r="C190" s="295" t="str">
        <f>IF($A190="INSUMO",VLOOKUP($B190,'BANCO DE DADOS JULHO INS'!$A:$D,2,FALSE),VLOOKUP($B190,'BANCO DE DADOS JULHO SERV'!$B:$E,2,FALSE))</f>
        <v>CAMPAINHA ALTA POTENCIA 110V / 220V, DIAMETRO 150 MM</v>
      </c>
      <c r="D190" s="294" t="str">
        <f>IF($A190="INSUMO",VLOOKUP($B190,'BANCO DE DADOS JULHO INS'!$A:$D,3,FALSE),VLOOKUP($B190,'BANCO DE DADOS JULHO SERV'!$B:$E,3,FALSE))</f>
        <v xml:space="preserve">UN    </v>
      </c>
      <c r="E190" s="536">
        <v>1</v>
      </c>
      <c r="F190" s="351" t="str">
        <f>IF($A190="INSUMO",VLOOKUP($B190,'BANCO DE DADOS JULHO INS'!$A:$D,4,FALSE),VLOOKUP($B190,'BANCO DE DADOS JULHO SERV'!$B:$E,4,FALSE))</f>
        <v>75,20</v>
      </c>
      <c r="G190" s="537">
        <f>TRUNC(F190*E190,2)</f>
        <v>75.2</v>
      </c>
      <c r="H190" s="655"/>
    </row>
    <row r="191" spans="1:8" s="656" customFormat="1" ht="15.75">
      <c r="A191" s="655"/>
      <c r="B191" s="2017" t="s">
        <v>1952</v>
      </c>
      <c r="C191" s="2018"/>
      <c r="D191" s="2018"/>
      <c r="E191" s="2018"/>
      <c r="F191" s="2018"/>
      <c r="G191" s="2019"/>
      <c r="H191" s="655"/>
    </row>
    <row r="192" spans="1:8" s="656" customFormat="1" ht="15.75">
      <c r="A192" s="659" t="s">
        <v>5265</v>
      </c>
      <c r="B192" s="535">
        <v>88264</v>
      </c>
      <c r="C192" s="295" t="str">
        <f>IF($A192="INSUMO",VLOOKUP($B192,'BANCO DE DADOS JULHO INS'!$A:$D,2,FALSE),VLOOKUP($B192,'BANCO DE DADOS JULHO SERV'!$B:$E,2,FALSE))</f>
        <v>ELETRICISTA COM ENCARGOS COMPLEMENTARES</v>
      </c>
      <c r="D192" s="294" t="str">
        <f>IF($A192="INSUMO",VLOOKUP($B192,'BANCO DE DADOS JULHO INS'!$A:$D,3,FALSE),VLOOKUP($B192,'BANCO DE DADOS JULHO SERV'!$B:$E,3,FALSE))</f>
        <v>H</v>
      </c>
      <c r="E192" s="536">
        <v>0.55000000000000004</v>
      </c>
      <c r="F192" s="351" t="str">
        <f>IF($A192="INSUMO",VLOOKUP($B192,'BANCO DE DADOS JULHO INS'!$A:$D,4,FALSE),VLOOKUP($B192,'BANCO DE DADOS JULHO SERV'!$B:$E,4,FALSE))</f>
        <v>17,60</v>
      </c>
      <c r="G192" s="537">
        <f t="shared" ref="G192:G193" si="32">TRUNC(F192*E192,2)</f>
        <v>9.68</v>
      </c>
      <c r="H192" s="655"/>
    </row>
    <row r="193" spans="1:8" s="656" customFormat="1" ht="16.5" thickBot="1">
      <c r="A193" s="659" t="s">
        <v>5265</v>
      </c>
      <c r="B193" s="538">
        <v>88247</v>
      </c>
      <c r="C193" s="298" t="str">
        <f>IF($A193="INSUMO",VLOOKUP($B193,'BANCO DE DADOS JULHO INS'!$A:$D,2,FALSE),VLOOKUP($B193,'BANCO DE DADOS JULHO SERV'!$B:$E,2,FALSE))</f>
        <v>AUXILIAR DE ELETRICISTA COM ENCARGOS COMPLEMENTARES</v>
      </c>
      <c r="D193" s="299" t="str">
        <f>IF($A193="INSUMO",VLOOKUP($B193,'BANCO DE DADOS JULHO INS'!$A:$D,3,FALSE),VLOOKUP($B193,'BANCO DE DADOS JULHO SERV'!$B:$E,3,FALSE))</f>
        <v>H</v>
      </c>
      <c r="E193" s="539">
        <v>0.55000000000000004</v>
      </c>
      <c r="F193" s="353" t="str">
        <f>IF($A193="INSUMO",VLOOKUP($B193,'BANCO DE DADOS JULHO INS'!$A:$D,4,FALSE),VLOOKUP($B193,'BANCO DE DADOS JULHO SERV'!$B:$E,4,FALSE))</f>
        <v>14,32</v>
      </c>
      <c r="G193" s="540">
        <f t="shared" si="32"/>
        <v>7.87</v>
      </c>
      <c r="H193" s="655"/>
    </row>
    <row r="194" spans="1:8" s="656" customFormat="1" ht="16.5" thickBot="1">
      <c r="A194" s="655"/>
      <c r="B194" s="2204" t="s">
        <v>5972</v>
      </c>
      <c r="C194" s="2204"/>
      <c r="D194" s="2204"/>
      <c r="E194" s="2204"/>
      <c r="F194" s="662" t="s">
        <v>1953</v>
      </c>
      <c r="G194" s="663">
        <f>SUM(G190:G193)</f>
        <v>92.75</v>
      </c>
      <c r="H194" s="655"/>
    </row>
    <row r="195" spans="1:8" s="669" customFormat="1" ht="15.75" thickBot="1">
      <c r="B195" s="2205"/>
      <c r="C195" s="2205"/>
      <c r="D195" s="2205"/>
      <c r="E195" s="2205"/>
      <c r="F195" s="553"/>
      <c r="G195" s="553"/>
    </row>
    <row r="196" spans="1:8" s="656" customFormat="1" ht="39" customHeight="1">
      <c r="A196" s="655"/>
      <c r="B196" s="531" t="s">
        <v>1976</v>
      </c>
      <c r="C196" s="2011" t="s">
        <v>1978</v>
      </c>
      <c r="D196" s="2011"/>
      <c r="E196" s="2011"/>
      <c r="F196" s="2011"/>
      <c r="G196" s="532" t="s">
        <v>30</v>
      </c>
      <c r="H196" s="838">
        <f>G207</f>
        <v>263.41999999999996</v>
      </c>
    </row>
    <row r="197" spans="1:8" s="656" customFormat="1" ht="31.5">
      <c r="A197" s="655"/>
      <c r="B197" s="350" t="s">
        <v>2114</v>
      </c>
      <c r="C197" s="534" t="s">
        <v>1947</v>
      </c>
      <c r="D197" s="534" t="s">
        <v>30</v>
      </c>
      <c r="E197" s="534" t="s">
        <v>1948</v>
      </c>
      <c r="F197" s="657" t="s">
        <v>1949</v>
      </c>
      <c r="G197" s="658" t="s">
        <v>1950</v>
      </c>
      <c r="H197" s="655"/>
    </row>
    <row r="198" spans="1:8" s="656" customFormat="1" ht="15.75">
      <c r="A198" s="655"/>
      <c r="B198" s="2017" t="s">
        <v>1951</v>
      </c>
      <c r="C198" s="2018"/>
      <c r="D198" s="2018"/>
      <c r="E198" s="2018"/>
      <c r="F198" s="2018"/>
      <c r="G198" s="2019"/>
      <c r="H198" s="655"/>
    </row>
    <row r="199" spans="1:8" s="656" customFormat="1" ht="30">
      <c r="A199" s="659" t="s">
        <v>5064</v>
      </c>
      <c r="B199" s="796">
        <v>12388</v>
      </c>
      <c r="C199" s="295" t="str">
        <f>IF($A199="INSUMO",VLOOKUP($B199,'BANCO DE DADOS JULHO INS'!$A:$D,2,FALSE),VLOOKUP($B199,'BANCO DE DADOS JULHO SERV'!$B:$E,2,FALSE))</f>
        <v>POSTE DECORATIVO PARA JARDIM EM ACO TUBULAR, SEM LUMINARIA, H = *2,5* M</v>
      </c>
      <c r="D199" s="294" t="str">
        <f>IF($A199="INSUMO",VLOOKUP($B199,'BANCO DE DADOS JULHO INS'!$A:$D,3,FALSE),VLOOKUP($B199,'BANCO DE DADOS JULHO SERV'!$B:$E,3,FALSE))</f>
        <v xml:space="preserve">UN    </v>
      </c>
      <c r="E199" s="743">
        <v>1</v>
      </c>
      <c r="F199" s="351" t="str">
        <f>IF($A199="INSUMO",VLOOKUP($B199,'BANCO DE DADOS JULHO INS'!$A:$D,4,FALSE),VLOOKUP($B199,'BANCO DE DADOS JULHO SERV'!$B:$E,4,FALSE))</f>
        <v>165,76</v>
      </c>
      <c r="G199" s="537">
        <f t="shared" ref="G199:G202" si="33">TRUNC(F199*E199,2)</f>
        <v>165.76</v>
      </c>
      <c r="H199" s="655"/>
    </row>
    <row r="200" spans="1:8" s="656" customFormat="1" ht="30">
      <c r="A200" s="659" t="s">
        <v>5064</v>
      </c>
      <c r="B200" s="796">
        <v>367</v>
      </c>
      <c r="C200" s="295" t="str">
        <f>IF($A200="INSUMO",VLOOKUP($B200,'BANCO DE DADOS JULHO INS'!$A:$D,2,FALSE),VLOOKUP($B200,'BANCO DE DADOS JULHO SERV'!$B:$E,2,FALSE))</f>
        <v>AREIA GROSSA - POSTO JAZIDA/FORNECEDOR (RETIRADO NA JAZIDA, SEM TRANSPORTE)</v>
      </c>
      <c r="D200" s="294" t="str">
        <f>IF($A200="INSUMO",VLOOKUP($B200,'BANCO DE DADOS JULHO INS'!$A:$D,3,FALSE),VLOOKUP($B200,'BANCO DE DADOS JULHO SERV'!$B:$E,3,FALSE))</f>
        <v xml:space="preserve">M3    </v>
      </c>
      <c r="E200" s="797">
        <v>2.7E-2</v>
      </c>
      <c r="F200" s="351" t="str">
        <f>IF($A200="INSUMO",VLOOKUP($B200,'BANCO DE DADOS JULHO INS'!$A:$D,4,FALSE),VLOOKUP($B200,'BANCO DE DADOS JULHO SERV'!$B:$E,4,FALSE))</f>
        <v>50,00</v>
      </c>
      <c r="G200" s="537">
        <f t="shared" si="33"/>
        <v>1.35</v>
      </c>
      <c r="H200" s="655"/>
    </row>
    <row r="201" spans="1:8" s="656" customFormat="1" ht="15.75">
      <c r="A201" s="659" t="s">
        <v>5064</v>
      </c>
      <c r="B201" s="796">
        <v>1379</v>
      </c>
      <c r="C201" s="295" t="str">
        <f>IF($A201="INSUMO",VLOOKUP($B201,'BANCO DE DADOS JULHO INS'!$A:$D,2,FALSE),VLOOKUP($B201,'BANCO DE DADOS JULHO SERV'!$B:$E,2,FALSE))</f>
        <v>CIMENTO PORTLAND COMPOSTO CP II-32</v>
      </c>
      <c r="D201" s="294" t="str">
        <f>IF($A201="INSUMO",VLOOKUP($B201,'BANCO DE DADOS JULHO INS'!$A:$D,3,FALSE),VLOOKUP($B201,'BANCO DE DADOS JULHO SERV'!$B:$E,3,FALSE))</f>
        <v xml:space="preserve">KG    </v>
      </c>
      <c r="E201" s="743">
        <v>3</v>
      </c>
      <c r="F201" s="351" t="str">
        <f>IF($A201="INSUMO",VLOOKUP($B201,'BANCO DE DADOS JULHO INS'!$A:$D,4,FALSE),VLOOKUP($B201,'BANCO DE DADOS JULHO SERV'!$B:$E,4,FALSE))</f>
        <v>0,47</v>
      </c>
      <c r="G201" s="537">
        <f t="shared" si="33"/>
        <v>1.41</v>
      </c>
      <c r="H201" s="655"/>
    </row>
    <row r="202" spans="1:8" s="656" customFormat="1" ht="30">
      <c r="A202" s="659" t="s">
        <v>5064</v>
      </c>
      <c r="B202" s="796">
        <v>4722</v>
      </c>
      <c r="C202" s="295" t="str">
        <f>IF($A202="INSUMO",VLOOKUP($B202,'BANCO DE DADOS JULHO INS'!$A:$D,2,FALSE),VLOOKUP($B202,'BANCO DE DADOS JULHO SERV'!$B:$E,2,FALSE))</f>
        <v>PEDRA BRITADA N. 3 (38 A 50 MM) POSTO PEDREIRA/FORNECEDOR, SEM FRETE</v>
      </c>
      <c r="D202" s="294" t="str">
        <f>IF($A202="INSUMO",VLOOKUP($B202,'BANCO DE DADOS JULHO INS'!$A:$D,3,FALSE),VLOOKUP($B202,'BANCO DE DADOS JULHO SERV'!$B:$E,3,FALSE))</f>
        <v xml:space="preserve">M3    </v>
      </c>
      <c r="E202" s="797">
        <v>2.7E-2</v>
      </c>
      <c r="F202" s="351" t="str">
        <f>IF($A202="INSUMO",VLOOKUP($B202,'BANCO DE DADOS JULHO INS'!$A:$D,4,FALSE),VLOOKUP($B202,'BANCO DE DADOS JULHO SERV'!$B:$E,4,FALSE))</f>
        <v>48,28</v>
      </c>
      <c r="G202" s="537">
        <f t="shared" si="33"/>
        <v>1.3</v>
      </c>
      <c r="H202" s="655"/>
    </row>
    <row r="203" spans="1:8" s="656" customFormat="1" ht="15.75">
      <c r="A203" s="655"/>
      <c r="B203" s="2017" t="s">
        <v>1952</v>
      </c>
      <c r="C203" s="2018"/>
      <c r="D203" s="2018"/>
      <c r="E203" s="2018"/>
      <c r="F203" s="2018"/>
      <c r="G203" s="2019"/>
      <c r="H203" s="655"/>
    </row>
    <row r="204" spans="1:8" s="656" customFormat="1" ht="15.75">
      <c r="A204" s="659" t="s">
        <v>5265</v>
      </c>
      <c r="B204" s="535">
        <v>88264</v>
      </c>
      <c r="C204" s="295" t="str">
        <f>IF($A204="INSUMO",VLOOKUP($B204,'BANCO DE DADOS JULHO INS'!$A:$D,2,FALSE),VLOOKUP($B204,'BANCO DE DADOS JULHO SERV'!$B:$E,2,FALSE))</f>
        <v>ELETRICISTA COM ENCARGOS COMPLEMENTARES</v>
      </c>
      <c r="D204" s="294" t="str">
        <f>IF($A204="INSUMO",VLOOKUP($B204,'BANCO DE DADOS JULHO INS'!$A:$D,3,FALSE),VLOOKUP($B204,'BANCO DE DADOS JULHO SERV'!$B:$E,3,FALSE))</f>
        <v>H</v>
      </c>
      <c r="E204" s="536">
        <v>2</v>
      </c>
      <c r="F204" s="351" t="str">
        <f>IF($A204="INSUMO",VLOOKUP($B204,'BANCO DE DADOS JULHO INS'!$A:$D,4,FALSE),VLOOKUP($B204,'BANCO DE DADOS JULHO SERV'!$B:$E,4,FALSE))</f>
        <v>17,60</v>
      </c>
      <c r="G204" s="537">
        <f t="shared" ref="G204:G206" si="34">TRUNC(F204*E204,2)</f>
        <v>35.200000000000003</v>
      </c>
      <c r="H204" s="655"/>
    </row>
    <row r="205" spans="1:8" s="656" customFormat="1" ht="15.75">
      <c r="A205" s="659" t="s">
        <v>5265</v>
      </c>
      <c r="B205" s="535">
        <v>88309</v>
      </c>
      <c r="C205" s="295" t="str">
        <f>IF($A205="INSUMO",VLOOKUP($B205,'BANCO DE DADOS JULHO INS'!$A:$D,2,FALSE),VLOOKUP($B205,'BANCO DE DADOS JULHO SERV'!$B:$E,2,FALSE))</f>
        <v>PEDREIRO COM ENCARGOS COMPLEMENTARES</v>
      </c>
      <c r="D205" s="294" t="str">
        <f>IF($A205="INSUMO",VLOOKUP($B205,'BANCO DE DADOS JULHO INS'!$A:$D,3,FALSE),VLOOKUP($B205,'BANCO DE DADOS JULHO SERV'!$B:$E,3,FALSE))</f>
        <v>H</v>
      </c>
      <c r="E205" s="536">
        <v>1</v>
      </c>
      <c r="F205" s="351" t="str">
        <f>IF($A205="INSUMO",VLOOKUP($B205,'BANCO DE DADOS JULHO INS'!$A:$D,4,FALSE),VLOOKUP($B205,'BANCO DE DADOS JULHO SERV'!$B:$E,4,FALSE))</f>
        <v>17,00</v>
      </c>
      <c r="G205" s="537">
        <f t="shared" si="34"/>
        <v>17</v>
      </c>
      <c r="H205" s="655"/>
    </row>
    <row r="206" spans="1:8" s="656" customFormat="1" ht="16.5" thickBot="1">
      <c r="A206" s="659" t="s">
        <v>5265</v>
      </c>
      <c r="B206" s="538">
        <v>88316</v>
      </c>
      <c r="C206" s="298" t="str">
        <f>IF($A206="INSUMO",VLOOKUP($B206,'BANCO DE DADOS JULHO INS'!$A:$D,2,FALSE),VLOOKUP($B206,'BANCO DE DADOS JULHO SERV'!$B:$E,2,FALSE))</f>
        <v>SERVENTE COM ENCARGOS COMPLEMENTARES</v>
      </c>
      <c r="D206" s="299" t="str">
        <f>IF($A206="INSUMO",VLOOKUP($B206,'BANCO DE DADOS JULHO INS'!$A:$D,3,FALSE),VLOOKUP($B206,'BANCO DE DADOS JULHO SERV'!$B:$E,3,FALSE))</f>
        <v>H</v>
      </c>
      <c r="E206" s="539">
        <v>3</v>
      </c>
      <c r="F206" s="353" t="str">
        <f>IF($A206="INSUMO",VLOOKUP($B206,'BANCO DE DADOS JULHO INS'!$A:$D,4,FALSE),VLOOKUP($B206,'BANCO DE DADOS JULHO SERV'!$B:$E,4,FALSE))</f>
        <v>13,80</v>
      </c>
      <c r="G206" s="540">
        <f t="shared" si="34"/>
        <v>41.4</v>
      </c>
      <c r="H206" s="655"/>
    </row>
    <row r="207" spans="1:8" s="656" customFormat="1" ht="16.5" thickBot="1">
      <c r="A207" s="655"/>
      <c r="B207" s="2203" t="s">
        <v>5973</v>
      </c>
      <c r="C207" s="2203"/>
      <c r="D207" s="2203"/>
      <c r="E207" s="2203"/>
      <c r="F207" s="554" t="s">
        <v>1953</v>
      </c>
      <c r="G207" s="761">
        <f>SUM(G199:G206)</f>
        <v>263.41999999999996</v>
      </c>
      <c r="H207" s="655"/>
    </row>
    <row r="208" spans="1:8" s="669" customFormat="1" ht="16.5" thickBot="1">
      <c r="B208" s="552"/>
      <c r="C208" s="553"/>
      <c r="D208" s="553"/>
      <c r="E208" s="553"/>
      <c r="F208" s="553"/>
      <c r="G208" s="553"/>
    </row>
    <row r="209" spans="1:8" s="656" customFormat="1" ht="15.75">
      <c r="A209" s="655"/>
      <c r="B209" s="531" t="s">
        <v>1969</v>
      </c>
      <c r="C209" s="2011" t="s">
        <v>1981</v>
      </c>
      <c r="D209" s="2011"/>
      <c r="E209" s="2011"/>
      <c r="F209" s="2011"/>
      <c r="G209" s="532" t="s">
        <v>30</v>
      </c>
      <c r="H209" s="838">
        <f>G215</f>
        <v>5.18</v>
      </c>
    </row>
    <row r="210" spans="1:8" s="656" customFormat="1" ht="31.5">
      <c r="A210" s="655"/>
      <c r="B210" s="350" t="s">
        <v>2114</v>
      </c>
      <c r="C210" s="534" t="s">
        <v>1947</v>
      </c>
      <c r="D210" s="534" t="s">
        <v>30</v>
      </c>
      <c r="E210" s="534" t="s">
        <v>1948</v>
      </c>
      <c r="F210" s="657" t="s">
        <v>1949</v>
      </c>
      <c r="G210" s="658" t="s">
        <v>1950</v>
      </c>
      <c r="H210" s="655"/>
    </row>
    <row r="211" spans="1:8" s="656" customFormat="1" ht="15.75">
      <c r="A211" s="655"/>
      <c r="B211" s="2017" t="s">
        <v>1951</v>
      </c>
      <c r="C211" s="2018"/>
      <c r="D211" s="2018"/>
      <c r="E211" s="2018"/>
      <c r="F211" s="2018"/>
      <c r="G211" s="2019"/>
      <c r="H211" s="655"/>
    </row>
    <row r="212" spans="1:8" s="656" customFormat="1" ht="30">
      <c r="A212" s="659" t="s">
        <v>5064</v>
      </c>
      <c r="B212" s="535">
        <v>400</v>
      </c>
      <c r="C212" s="295" t="str">
        <f>IF($A212="INSUMO",VLOOKUP($B212,'BANCO DE DADOS JULHO INS'!$A:$D,2,FALSE),VLOOKUP($B212,'BANCO DE DADOS JULHO SERV'!$B:$E,2,FALSE))</f>
        <v>ABRACADEIRA EM ACO PARA AMARRACAO DE ELETRODUTOS, TIPO D, COM 3/4" E PARAFUSO DE FIXACAO</v>
      </c>
      <c r="D212" s="294" t="str">
        <f>IF($A212="INSUMO",VLOOKUP($B212,'BANCO DE DADOS JULHO INS'!$A:$D,3,FALSE),VLOOKUP($B212,'BANCO DE DADOS JULHO SERV'!$B:$E,3,FALSE))</f>
        <v xml:space="preserve">UN    </v>
      </c>
      <c r="E212" s="743">
        <v>1</v>
      </c>
      <c r="F212" s="351" t="str">
        <f>IF($A212="INSUMO",VLOOKUP($B212,'BANCO DE DADOS JULHO INS'!$A:$D,4,FALSE),VLOOKUP($B212,'BANCO DE DADOS JULHO SERV'!$B:$E,4,FALSE))</f>
        <v>0,89</v>
      </c>
      <c r="G212" s="537">
        <f>TRUNC(F212*E212,2)</f>
        <v>0.89</v>
      </c>
      <c r="H212" s="655"/>
    </row>
    <row r="213" spans="1:8" s="656" customFormat="1" ht="15.75">
      <c r="A213" s="655"/>
      <c r="B213" s="2017" t="s">
        <v>1952</v>
      </c>
      <c r="C213" s="2018"/>
      <c r="D213" s="2018"/>
      <c r="E213" s="2018"/>
      <c r="F213" s="2018"/>
      <c r="G213" s="2019"/>
      <c r="H213" s="655"/>
    </row>
    <row r="214" spans="1:8" s="656" customFormat="1" ht="16.5" thickBot="1">
      <c r="A214" s="659" t="s">
        <v>5265</v>
      </c>
      <c r="B214" s="538">
        <v>88247</v>
      </c>
      <c r="C214" s="298" t="str">
        <f>IF($A214="INSUMO",VLOOKUP($B214,'BANCO DE DADOS JULHO INS'!$A:$D,2,FALSE),VLOOKUP($B214,'BANCO DE DADOS JULHO SERV'!$B:$E,2,FALSE))</f>
        <v>AUXILIAR DE ELETRICISTA COM ENCARGOS COMPLEMENTARES</v>
      </c>
      <c r="D214" s="299" t="str">
        <f>IF($A214="INSUMO",VLOOKUP($B214,'BANCO DE DADOS JULHO INS'!$A:$D,3,FALSE),VLOOKUP($B214,'BANCO DE DADOS JULHO SERV'!$B:$E,3,FALSE))</f>
        <v>H</v>
      </c>
      <c r="E214" s="539">
        <v>0.3</v>
      </c>
      <c r="F214" s="353" t="str">
        <f>IF($A214="INSUMO",VLOOKUP($B214,'BANCO DE DADOS JULHO INS'!$A:$D,4,FALSE),VLOOKUP($B214,'BANCO DE DADOS JULHO SERV'!$B:$E,4,FALSE))</f>
        <v>14,32</v>
      </c>
      <c r="G214" s="540">
        <f>TRUNC(F214*E214,2)</f>
        <v>4.29</v>
      </c>
      <c r="H214" s="655"/>
    </row>
    <row r="215" spans="1:8" s="656" customFormat="1" ht="16.5" thickBot="1">
      <c r="A215" s="655"/>
      <c r="B215" s="2201" t="s">
        <v>5974</v>
      </c>
      <c r="C215" s="2201"/>
      <c r="D215" s="2201"/>
      <c r="E215" s="2201"/>
      <c r="F215" s="554" t="s">
        <v>1953</v>
      </c>
      <c r="G215" s="761">
        <f>SUM(G212:G214)</f>
        <v>5.18</v>
      </c>
      <c r="H215" s="655"/>
    </row>
    <row r="216" spans="1:8" s="669" customFormat="1" ht="16.5" thickBot="1">
      <c r="B216" s="552"/>
      <c r="C216" s="553"/>
      <c r="D216" s="553"/>
      <c r="E216" s="553"/>
      <c r="F216" s="553"/>
      <c r="G216" s="553"/>
    </row>
    <row r="217" spans="1:8" s="656" customFormat="1" ht="34.5" customHeight="1">
      <c r="A217" s="655"/>
      <c r="B217" s="531" t="s">
        <v>1977</v>
      </c>
      <c r="C217" s="2011" t="str">
        <f>CONCATENATE("FORNECIMENTO E INSTALAÇÃO DE ",C220)</f>
        <v>FORNECIMENTO E INSTALAÇÃO DE ABRACADEIRA EM ACO PARA AMARRACAO DE ELETRODUTOS, TIPO D, COM 1" E PARAFUSO DE FIXACAO</v>
      </c>
      <c r="D217" s="2202"/>
      <c r="E217" s="2202"/>
      <c r="F217" s="2202"/>
      <c r="G217" s="532" t="s">
        <v>30</v>
      </c>
      <c r="H217" s="838">
        <f>G223</f>
        <v>5.32</v>
      </c>
    </row>
    <row r="218" spans="1:8" s="656" customFormat="1" ht="31.5">
      <c r="A218" s="655"/>
      <c r="B218" s="350" t="s">
        <v>2114</v>
      </c>
      <c r="C218" s="534" t="s">
        <v>1947</v>
      </c>
      <c r="D218" s="534" t="s">
        <v>30</v>
      </c>
      <c r="E218" s="534" t="s">
        <v>1948</v>
      </c>
      <c r="F218" s="657" t="s">
        <v>1949</v>
      </c>
      <c r="G218" s="658" t="s">
        <v>1950</v>
      </c>
      <c r="H218" s="655"/>
    </row>
    <row r="219" spans="1:8" s="656" customFormat="1" ht="15.75">
      <c r="A219" s="655"/>
      <c r="B219" s="2017" t="s">
        <v>1951</v>
      </c>
      <c r="C219" s="2018"/>
      <c r="D219" s="2018"/>
      <c r="E219" s="2018"/>
      <c r="F219" s="2018"/>
      <c r="G219" s="2019"/>
      <c r="H219" s="655"/>
    </row>
    <row r="220" spans="1:8" s="656" customFormat="1" ht="30">
      <c r="A220" s="659" t="s">
        <v>5064</v>
      </c>
      <c r="B220" s="796">
        <v>393</v>
      </c>
      <c r="C220" s="295" t="str">
        <f>IF($A220="INSUMO",VLOOKUP($B220,'BANCO DE DADOS JULHO INS'!$A:$D,2,FALSE),VLOOKUP($B220,'BANCO DE DADOS JULHO SERV'!$B:$E,2,FALSE))</f>
        <v>ABRACADEIRA EM ACO PARA AMARRACAO DE ELETRODUTOS, TIPO D, COM 1" E PARAFUSO DE FIXACAO</v>
      </c>
      <c r="D220" s="294" t="str">
        <f>IF($A220="INSUMO",VLOOKUP($B220,'BANCO DE DADOS JULHO INS'!$A:$D,3,FALSE),VLOOKUP($B220,'BANCO DE DADOS JULHO SERV'!$B:$E,3,FALSE))</f>
        <v xml:space="preserve">UN    </v>
      </c>
      <c r="E220" s="743">
        <v>1</v>
      </c>
      <c r="F220" s="351" t="str">
        <f>IF($A220="INSUMO",VLOOKUP($B220,'BANCO DE DADOS JULHO INS'!$A:$D,4,FALSE),VLOOKUP($B220,'BANCO DE DADOS JULHO SERV'!$B:$E,4,FALSE))</f>
        <v>1,03</v>
      </c>
      <c r="G220" s="798">
        <f>TRUNC(F220*E220,2)</f>
        <v>1.03</v>
      </c>
      <c r="H220" s="655"/>
    </row>
    <row r="221" spans="1:8" s="656" customFormat="1" ht="15.75">
      <c r="A221" s="655"/>
      <c r="B221" s="2017" t="s">
        <v>1952</v>
      </c>
      <c r="C221" s="2018"/>
      <c r="D221" s="2018"/>
      <c r="E221" s="2018"/>
      <c r="F221" s="2018"/>
      <c r="G221" s="2019"/>
      <c r="H221" s="655"/>
    </row>
    <row r="222" spans="1:8" s="656" customFormat="1" ht="16.5" thickBot="1">
      <c r="A222" s="659" t="s">
        <v>5265</v>
      </c>
      <c r="B222" s="538">
        <v>88247</v>
      </c>
      <c r="C222" s="298" t="str">
        <f>IF($A222="INSUMO",VLOOKUP($B222,'BANCO DE DADOS JULHO INS'!$A:$D,2,FALSE),VLOOKUP($B222,'BANCO DE DADOS JULHO SERV'!$B:$E,2,FALSE))</f>
        <v>AUXILIAR DE ELETRICISTA COM ENCARGOS COMPLEMENTARES</v>
      </c>
      <c r="D222" s="299" t="str">
        <f>IF($A222="INSUMO",VLOOKUP($B222,'BANCO DE DADOS JULHO INS'!$A:$D,3,FALSE),VLOOKUP($B222,'BANCO DE DADOS JULHO SERV'!$B:$E,3,FALSE))</f>
        <v>H</v>
      </c>
      <c r="E222" s="539">
        <v>0.3</v>
      </c>
      <c r="F222" s="353" t="str">
        <f>IF($A222="INSUMO",VLOOKUP($B222,'BANCO DE DADOS JULHO INS'!$A:$D,4,FALSE),VLOOKUP($B222,'BANCO DE DADOS JULHO SERV'!$B:$E,4,FALSE))</f>
        <v>14,32</v>
      </c>
      <c r="G222" s="540">
        <f>TRUNC(F222*E222,2)</f>
        <v>4.29</v>
      </c>
      <c r="H222" s="655"/>
    </row>
    <row r="223" spans="1:8" s="656" customFormat="1" ht="16.5" thickBot="1">
      <c r="A223" s="655"/>
      <c r="B223" s="400" t="s">
        <v>5975</v>
      </c>
      <c r="C223" s="788"/>
      <c r="D223" s="788"/>
      <c r="E223" s="788"/>
      <c r="F223" s="554" t="s">
        <v>1953</v>
      </c>
      <c r="G223" s="761">
        <f>SUM(G219:G222)</f>
        <v>5.32</v>
      </c>
      <c r="H223" s="655"/>
    </row>
    <row r="224" spans="1:8" s="669" customFormat="1" ht="16.5" thickBot="1">
      <c r="B224" s="552"/>
      <c r="C224" s="553"/>
      <c r="D224" s="553"/>
      <c r="E224" s="553"/>
      <c r="F224" s="553"/>
      <c r="G224" s="553"/>
    </row>
    <row r="225" spans="1:8" s="656" customFormat="1" ht="39.75" customHeight="1">
      <c r="A225" s="655"/>
      <c r="B225" s="531" t="s">
        <v>1979</v>
      </c>
      <c r="C225" s="2011" t="s">
        <v>5976</v>
      </c>
      <c r="D225" s="2011"/>
      <c r="E225" s="2011"/>
      <c r="F225" s="2011"/>
      <c r="G225" s="532" t="s">
        <v>30</v>
      </c>
      <c r="H225" s="838">
        <f>G232</f>
        <v>89.82</v>
      </c>
    </row>
    <row r="226" spans="1:8" s="656" customFormat="1" ht="31.5">
      <c r="A226" s="655"/>
      <c r="B226" s="350" t="s">
        <v>2114</v>
      </c>
      <c r="C226" s="534" t="s">
        <v>1947</v>
      </c>
      <c r="D226" s="534" t="s">
        <v>30</v>
      </c>
      <c r="E226" s="534" t="s">
        <v>1948</v>
      </c>
      <c r="F226" s="657" t="s">
        <v>1949</v>
      </c>
      <c r="G226" s="658" t="s">
        <v>1950</v>
      </c>
      <c r="H226" s="655"/>
    </row>
    <row r="227" spans="1:8" s="656" customFormat="1" ht="15.75">
      <c r="A227" s="655"/>
      <c r="B227" s="2017" t="s">
        <v>1951</v>
      </c>
      <c r="C227" s="2018"/>
      <c r="D227" s="2018"/>
      <c r="E227" s="2018"/>
      <c r="F227" s="2018"/>
      <c r="G227" s="2019"/>
      <c r="H227" s="655"/>
    </row>
    <row r="228" spans="1:8" s="656" customFormat="1" ht="60">
      <c r="A228" s="659" t="s">
        <v>5064</v>
      </c>
      <c r="B228" s="799">
        <v>13390</v>
      </c>
      <c r="C228" s="295" t="str">
        <f>IF($A228="INSUMO",VLOOKUP($B228,'BANCO DE DADOS JULHO INS'!$A:$D,2,FALSE),VLOOKUP($B228,'BANCO DE DADOS JULHO SERV'!$B:$E,2,FALSE))</f>
        <v>REFLETOR REDONDO EM ALUMINIO ANODIZADO PARA LAMPADA VAPOR DE MERCURIO/SODIO, CORPO EM ALUMINIO COM PINTURA EPOXI, PARA LAMPADA E-27 DE 300 W, COM SUPORTE REDONDO E ALCA REGULAVEL PARA FIXACAO.</v>
      </c>
      <c r="D228" s="294" t="str">
        <f>IF($A228="INSUMO",VLOOKUP($B228,'BANCO DE DADOS JULHO INS'!$A:$D,3,FALSE),VLOOKUP($B228,'BANCO DE DADOS JULHO SERV'!$B:$E,3,FALSE))</f>
        <v xml:space="preserve">UN    </v>
      </c>
      <c r="E228" s="420">
        <v>1</v>
      </c>
      <c r="F228" s="351" t="str">
        <f>IF($A228="INSUMO",VLOOKUP($B228,'BANCO DE DADOS JULHO INS'!$A:$D,4,FALSE),VLOOKUP($B228,'BANCO DE DADOS JULHO SERV'!$B:$E,4,FALSE))</f>
        <v>55,04</v>
      </c>
      <c r="G228" s="537">
        <f>TRUNC(F228*E228,2)</f>
        <v>55.04</v>
      </c>
      <c r="H228" s="655"/>
    </row>
    <row r="229" spans="1:8" s="656" customFormat="1" ht="15.75">
      <c r="A229" s="655"/>
      <c r="B229" s="2017" t="s">
        <v>1952</v>
      </c>
      <c r="C229" s="2018"/>
      <c r="D229" s="2018"/>
      <c r="E229" s="2018"/>
      <c r="F229" s="2018"/>
      <c r="G229" s="2019"/>
      <c r="H229" s="655"/>
    </row>
    <row r="230" spans="1:8" s="656" customFormat="1" ht="15.75">
      <c r="A230" s="659" t="s">
        <v>5265</v>
      </c>
      <c r="B230" s="535">
        <v>88264</v>
      </c>
      <c r="C230" s="295" t="str">
        <f>IF($A230="INSUMO",VLOOKUP($B230,'BANCO DE DADOS JULHO INS'!$A:$D,2,FALSE),VLOOKUP($B230,'BANCO DE DADOS JULHO SERV'!$B:$E,2,FALSE))</f>
        <v>ELETRICISTA COM ENCARGOS COMPLEMENTARES</v>
      </c>
      <c r="D230" s="294" t="str">
        <f>IF($A230="INSUMO",VLOOKUP($B230,'BANCO DE DADOS JULHO INS'!$A:$D,3,FALSE),VLOOKUP($B230,'BANCO DE DADOS JULHO SERV'!$B:$E,3,FALSE))</f>
        <v>H</v>
      </c>
      <c r="E230" s="536">
        <v>1</v>
      </c>
      <c r="F230" s="351" t="str">
        <f>IF($A230="INSUMO",VLOOKUP($B230,'BANCO DE DADOS JULHO INS'!$A:$D,4,FALSE),VLOOKUP($B230,'BANCO DE DADOS JULHO SERV'!$B:$E,4,FALSE))</f>
        <v>17,60</v>
      </c>
      <c r="G230" s="537">
        <f t="shared" ref="G230:G231" si="35">TRUNC(F230*E230,2)</f>
        <v>17.600000000000001</v>
      </c>
      <c r="H230" s="655"/>
    </row>
    <row r="231" spans="1:8" s="656" customFormat="1" ht="16.5" thickBot="1">
      <c r="A231" s="659" t="s">
        <v>5265</v>
      </c>
      <c r="B231" s="538">
        <v>88247</v>
      </c>
      <c r="C231" s="298" t="str">
        <f>IF($A231="INSUMO",VLOOKUP($B231,'BANCO DE DADOS JULHO INS'!$A:$D,2,FALSE),VLOOKUP($B231,'BANCO DE DADOS JULHO SERV'!$B:$E,2,FALSE))</f>
        <v>AUXILIAR DE ELETRICISTA COM ENCARGOS COMPLEMENTARES</v>
      </c>
      <c r="D231" s="299" t="str">
        <f>IF($A231="INSUMO",VLOOKUP($B231,'BANCO DE DADOS JULHO INS'!$A:$D,3,FALSE),VLOOKUP($B231,'BANCO DE DADOS JULHO SERV'!$B:$E,3,FALSE))</f>
        <v>H</v>
      </c>
      <c r="E231" s="539">
        <v>1.2</v>
      </c>
      <c r="F231" s="353" t="str">
        <f>IF($A231="INSUMO",VLOOKUP($B231,'BANCO DE DADOS JULHO INS'!$A:$D,4,FALSE),VLOOKUP($B231,'BANCO DE DADOS JULHO SERV'!$B:$E,4,FALSE))</f>
        <v>14,32</v>
      </c>
      <c r="G231" s="540">
        <f t="shared" si="35"/>
        <v>17.18</v>
      </c>
      <c r="H231" s="655"/>
    </row>
    <row r="232" spans="1:8" s="656" customFormat="1" ht="23.25" customHeight="1" thickBot="1">
      <c r="A232" s="655"/>
      <c r="B232" s="2199" t="s">
        <v>5977</v>
      </c>
      <c r="C232" s="2199"/>
      <c r="D232" s="2199"/>
      <c r="E232" s="2199"/>
      <c r="F232" s="554" t="s">
        <v>1953</v>
      </c>
      <c r="G232" s="761">
        <f>SUM(G228:G231)</f>
        <v>89.82</v>
      </c>
      <c r="H232" s="655"/>
    </row>
    <row r="233" spans="1:8" s="656" customFormat="1" ht="36.75" customHeight="1" thickBot="1">
      <c r="A233" s="655"/>
      <c r="B233" s="2199"/>
      <c r="C233" s="2199"/>
      <c r="D233" s="2199"/>
      <c r="E233" s="2199"/>
      <c r="F233" s="800"/>
      <c r="G233" s="800"/>
      <c r="H233" s="655"/>
    </row>
    <row r="234" spans="1:8" s="656" customFormat="1" ht="52.5" customHeight="1">
      <c r="A234" s="655"/>
      <c r="B234" s="531" t="s">
        <v>1980</v>
      </c>
      <c r="C234" s="2011" t="str">
        <f>CONCATENATE("FORNECIMENTO E INSTALAÇÃO DE ",C237)</f>
        <v>FORNECIMENTO E INSTALAÇÃO DE PROJETOR RETANGULAR FECHADO PARA LAMPADA VAPOR DE MERCURIO/SODIO 250 W A 500 W, CABECEIRAS EM ALUMINIO FUNDIDO, CORPO EM ALUMINIO ANODIZADO, PARA LAMPADA E40 FECHAMENTO EM VIDRO TEMPERADO.</v>
      </c>
      <c r="D234" s="2183"/>
      <c r="E234" s="2183"/>
      <c r="F234" s="2183"/>
      <c r="G234" s="532" t="s">
        <v>30</v>
      </c>
      <c r="H234" s="838">
        <f>G241</f>
        <v>70.699999999999989</v>
      </c>
    </row>
    <row r="235" spans="1:8" s="656" customFormat="1" ht="31.5">
      <c r="A235" s="655"/>
      <c r="B235" s="350" t="s">
        <v>2114</v>
      </c>
      <c r="C235" s="614" t="s">
        <v>1947</v>
      </c>
      <c r="D235" s="534" t="s">
        <v>30</v>
      </c>
      <c r="E235" s="614" t="s">
        <v>1948</v>
      </c>
      <c r="F235" s="615" t="s">
        <v>1949</v>
      </c>
      <c r="G235" s="616" t="s">
        <v>1950</v>
      </c>
      <c r="H235" s="655"/>
    </row>
    <row r="236" spans="1:8" s="656" customFormat="1" ht="15.75">
      <c r="A236" s="655"/>
      <c r="B236" s="2012" t="s">
        <v>1951</v>
      </c>
      <c r="C236" s="2013"/>
      <c r="D236" s="2013"/>
      <c r="E236" s="2013"/>
      <c r="F236" s="2013"/>
      <c r="G236" s="2014"/>
      <c r="H236" s="655"/>
    </row>
    <row r="237" spans="1:8" s="656" customFormat="1" ht="60">
      <c r="A237" s="659" t="s">
        <v>5064</v>
      </c>
      <c r="B237" s="617">
        <v>12273</v>
      </c>
      <c r="C237" s="295" t="str">
        <f>IF($A237="INSUMO",VLOOKUP($B237,'BANCO DE DADOS JULHO INS'!$A:$D,2,FALSE),VLOOKUP($B237,'BANCO DE DADOS JULHO SERV'!$B:$E,2,FALSE))</f>
        <v>PROJETOR RETANGULAR FECHADO PARA LAMPADA VAPOR DE MERCURIO/SODIO 250 W A 500 W, CABECEIRAS EM ALUMINIO FUNDIDO, CORPO EM ALUMINIO ANODIZADO, PARA LAMPADA E40 FECHAMENTO EM VIDRO TEMPERADO.</v>
      </c>
      <c r="D237" s="294" t="str">
        <f>IF($A237="INSUMO",VLOOKUP($B237,'BANCO DE DADOS JULHO INS'!$A:$D,3,FALSE),VLOOKUP($B237,'BANCO DE DADOS JULHO SERV'!$B:$E,3,FALSE))</f>
        <v xml:space="preserve">UN    </v>
      </c>
      <c r="E237" s="415">
        <v>1</v>
      </c>
      <c r="F237" s="351" t="str">
        <f>IF($A237="INSUMO",VLOOKUP($B237,'BANCO DE DADOS JULHO INS'!$A:$D,4,FALSE),VLOOKUP($B237,'BANCO DE DADOS JULHO SERV'!$B:$E,4,FALSE))</f>
        <v>41,98</v>
      </c>
      <c r="G237" s="421">
        <f>TRUNC(F237*E237,2)</f>
        <v>41.98</v>
      </c>
      <c r="H237" s="655"/>
    </row>
    <row r="238" spans="1:8" s="656" customFormat="1" ht="15.75">
      <c r="A238" s="655"/>
      <c r="B238" s="2012" t="s">
        <v>1952</v>
      </c>
      <c r="C238" s="2013"/>
      <c r="D238" s="2013"/>
      <c r="E238" s="2013"/>
      <c r="F238" s="2013"/>
      <c r="G238" s="2014"/>
      <c r="H238" s="655"/>
    </row>
    <row r="239" spans="1:8" s="656" customFormat="1" ht="15.75">
      <c r="A239" s="659" t="s">
        <v>5265</v>
      </c>
      <c r="B239" s="535">
        <v>88264</v>
      </c>
      <c r="C239" s="295" t="str">
        <f>IF($A239="INSUMO",VLOOKUP($B239,'BANCO DE DADOS JULHO INS'!$A:$D,2,FALSE),VLOOKUP($B239,'BANCO DE DADOS JULHO SERV'!$B:$E,2,FALSE))</f>
        <v>ELETRICISTA COM ENCARGOS COMPLEMENTARES</v>
      </c>
      <c r="D239" s="294" t="str">
        <f>IF($A239="INSUMO",VLOOKUP($B239,'BANCO DE DADOS JULHO INS'!$A:$D,3,FALSE),VLOOKUP($B239,'BANCO DE DADOS JULHO SERV'!$B:$E,3,FALSE))</f>
        <v>H</v>
      </c>
      <c r="E239" s="536">
        <v>0.9</v>
      </c>
      <c r="F239" s="351" t="str">
        <f>IF($A239="INSUMO",VLOOKUP($B239,'BANCO DE DADOS JULHO INS'!$A:$D,4,FALSE),VLOOKUP($B239,'BANCO DE DADOS JULHO SERV'!$B:$E,4,FALSE))</f>
        <v>17,60</v>
      </c>
      <c r="G239" s="537">
        <f t="shared" ref="G239:G240" si="36">TRUNC(F239*E239,2)</f>
        <v>15.84</v>
      </c>
      <c r="H239" s="655"/>
    </row>
    <row r="240" spans="1:8" s="656" customFormat="1" ht="16.5" thickBot="1">
      <c r="A240" s="659" t="s">
        <v>5265</v>
      </c>
      <c r="B240" s="538">
        <v>88247</v>
      </c>
      <c r="C240" s="298" t="str">
        <f>IF($A240="INSUMO",VLOOKUP($B240,'BANCO DE DADOS JULHO INS'!$A:$D,2,FALSE),VLOOKUP($B240,'BANCO DE DADOS JULHO SERV'!$B:$E,2,FALSE))</f>
        <v>AUXILIAR DE ELETRICISTA COM ENCARGOS COMPLEMENTARES</v>
      </c>
      <c r="D240" s="299" t="str">
        <f>IF($A240="INSUMO",VLOOKUP($B240,'BANCO DE DADOS JULHO INS'!$A:$D,3,FALSE),VLOOKUP($B240,'BANCO DE DADOS JULHO SERV'!$B:$E,3,FALSE))</f>
        <v>H</v>
      </c>
      <c r="E240" s="539">
        <v>0.9</v>
      </c>
      <c r="F240" s="353" t="str">
        <f>IF($A240="INSUMO",VLOOKUP($B240,'BANCO DE DADOS JULHO INS'!$A:$D,4,FALSE),VLOOKUP($B240,'BANCO DE DADOS JULHO SERV'!$B:$E,4,FALSE))</f>
        <v>14,32</v>
      </c>
      <c r="G240" s="540">
        <f t="shared" si="36"/>
        <v>12.88</v>
      </c>
      <c r="H240" s="655"/>
    </row>
    <row r="241" spans="1:8" s="656" customFormat="1" ht="16.5" thickBot="1">
      <c r="A241" s="655"/>
      <c r="B241" s="2187" t="s">
        <v>5978</v>
      </c>
      <c r="C241" s="2187"/>
      <c r="D241" s="2187"/>
      <c r="E241" s="2187"/>
      <c r="F241" s="554" t="s">
        <v>1953</v>
      </c>
      <c r="G241" s="761">
        <f>SUM(G236:G240)</f>
        <v>70.699999999999989</v>
      </c>
      <c r="H241" s="655"/>
    </row>
    <row r="242" spans="1:8" s="656" customFormat="1" ht="15">
      <c r="A242" s="655"/>
      <c r="B242" s="2186"/>
      <c r="C242" s="2186"/>
      <c r="D242" s="2186"/>
      <c r="E242" s="2186"/>
      <c r="H242" s="655"/>
    </row>
    <row r="243" spans="1:8" s="656" customFormat="1" ht="15.75" thickBot="1">
      <c r="A243" s="655"/>
      <c r="B243" s="2200"/>
      <c r="C243" s="2200"/>
      <c r="D243" s="2200"/>
      <c r="E243" s="2200"/>
      <c r="H243" s="655"/>
    </row>
    <row r="244" spans="1:8" s="656" customFormat="1" ht="42" customHeight="1">
      <c r="A244" s="655"/>
      <c r="B244" s="531" t="s">
        <v>1982</v>
      </c>
      <c r="C244" s="2011" t="str">
        <f>CONCATENATE("FORNECIMENTO E INSTALAÇÃO DE ",C247)</f>
        <v>FORNECIMENTO E INSTALAÇÃO DE CURVA 90 GRAUS, PARA ELETRODUTO, EM ACO GALVANIZADO ELETROLITICO, DIAMETRO DE 20 MM (3/4")</v>
      </c>
      <c r="D244" s="2183"/>
      <c r="E244" s="2183"/>
      <c r="F244" s="2183"/>
      <c r="G244" s="532" t="s">
        <v>30</v>
      </c>
      <c r="H244" s="838">
        <f>G251</f>
        <v>6.8599999999999994</v>
      </c>
    </row>
    <row r="245" spans="1:8" s="656" customFormat="1" ht="31.5">
      <c r="A245" s="655"/>
      <c r="B245" s="350" t="s">
        <v>2114</v>
      </c>
      <c r="C245" s="614" t="s">
        <v>1947</v>
      </c>
      <c r="D245" s="534" t="s">
        <v>30</v>
      </c>
      <c r="E245" s="614" t="s">
        <v>1948</v>
      </c>
      <c r="F245" s="615" t="s">
        <v>1949</v>
      </c>
      <c r="G245" s="616" t="s">
        <v>1950</v>
      </c>
      <c r="H245" s="655"/>
    </row>
    <row r="246" spans="1:8" s="656" customFormat="1" ht="15.75">
      <c r="A246" s="655"/>
      <c r="B246" s="2012" t="s">
        <v>1951</v>
      </c>
      <c r="C246" s="2013"/>
      <c r="D246" s="2013"/>
      <c r="E246" s="2013"/>
      <c r="F246" s="2013"/>
      <c r="G246" s="2014"/>
      <c r="H246" s="655"/>
    </row>
    <row r="247" spans="1:8" s="656" customFormat="1" ht="30">
      <c r="A247" s="659" t="s">
        <v>5064</v>
      </c>
      <c r="B247" s="617">
        <v>2633</v>
      </c>
      <c r="C247" s="295" t="str">
        <f>IF($A247="INSUMO",VLOOKUP($B247,'BANCO DE DADOS JULHO INS'!$A:$D,2,FALSE),VLOOKUP($B247,'BANCO DE DADOS JULHO SERV'!$B:$E,2,FALSE))</f>
        <v>CURVA 90 GRAUS, PARA ELETRODUTO, EM ACO GALVANIZADO ELETROLITICO, DIAMETRO DE 20 MM (3/4")</v>
      </c>
      <c r="D247" s="294" t="str">
        <f>IF($A247="INSUMO",VLOOKUP($B247,'BANCO DE DADOS JULHO INS'!$A:$D,3,FALSE),VLOOKUP($B247,'BANCO DE DADOS JULHO SERV'!$B:$E,3,FALSE))</f>
        <v xml:space="preserve">UN    </v>
      </c>
      <c r="E247" s="415">
        <v>1</v>
      </c>
      <c r="F247" s="351" t="str">
        <f>IF($A247="INSUMO",VLOOKUP($B247,'BANCO DE DADOS JULHO INS'!$A:$D,4,FALSE),VLOOKUP($B247,'BANCO DE DADOS JULHO SERV'!$B:$E,4,FALSE))</f>
        <v>2,40</v>
      </c>
      <c r="G247" s="421">
        <f>TRUNC(F247*E247,2)</f>
        <v>2.4</v>
      </c>
      <c r="H247" s="655"/>
    </row>
    <row r="248" spans="1:8" s="656" customFormat="1" ht="15.75">
      <c r="A248" s="655"/>
      <c r="B248" s="2012" t="s">
        <v>1952</v>
      </c>
      <c r="C248" s="2013"/>
      <c r="D248" s="2013"/>
      <c r="E248" s="2013"/>
      <c r="F248" s="2013"/>
      <c r="G248" s="2014"/>
      <c r="H248" s="655"/>
    </row>
    <row r="249" spans="1:8" s="656" customFormat="1" ht="15.75">
      <c r="A249" s="659" t="s">
        <v>5265</v>
      </c>
      <c r="B249" s="535">
        <v>88264</v>
      </c>
      <c r="C249" s="295" t="str">
        <f>IF($A249="INSUMO",VLOOKUP($B249,'BANCO DE DADOS JULHO INS'!$A:$D,2,FALSE),VLOOKUP($B249,'BANCO DE DADOS JULHO SERV'!$B:$E,2,FALSE))</f>
        <v>ELETRICISTA COM ENCARGOS COMPLEMENTARES</v>
      </c>
      <c r="D249" s="294" t="str">
        <f>IF($A249="INSUMO",VLOOKUP($B249,'BANCO DE DADOS JULHO INS'!$A:$D,3,FALSE),VLOOKUP($B249,'BANCO DE DADOS JULHO SERV'!$B:$E,3,FALSE))</f>
        <v>H</v>
      </c>
      <c r="E249" s="536">
        <v>0.14000000000000001</v>
      </c>
      <c r="F249" s="351" t="str">
        <f>IF($A249="INSUMO",VLOOKUP($B249,'BANCO DE DADOS JULHO INS'!$A:$D,4,FALSE),VLOOKUP($B249,'BANCO DE DADOS JULHO SERV'!$B:$E,4,FALSE))</f>
        <v>17,60</v>
      </c>
      <c r="G249" s="537">
        <f t="shared" ref="G249:G250" si="37">TRUNC(F249*E249,2)</f>
        <v>2.46</v>
      </c>
      <c r="H249" s="655"/>
    </row>
    <row r="250" spans="1:8" s="656" customFormat="1" ht="16.5" thickBot="1">
      <c r="A250" s="659" t="s">
        <v>5265</v>
      </c>
      <c r="B250" s="538">
        <v>88247</v>
      </c>
      <c r="C250" s="298" t="str">
        <f>IF($A250="INSUMO",VLOOKUP($B250,'BANCO DE DADOS JULHO INS'!$A:$D,2,FALSE),VLOOKUP($B250,'BANCO DE DADOS JULHO SERV'!$B:$E,2,FALSE))</f>
        <v>AUXILIAR DE ELETRICISTA COM ENCARGOS COMPLEMENTARES</v>
      </c>
      <c r="D250" s="299" t="str">
        <f>IF($A250="INSUMO",VLOOKUP($B250,'BANCO DE DADOS JULHO INS'!$A:$D,3,FALSE),VLOOKUP($B250,'BANCO DE DADOS JULHO SERV'!$B:$E,3,FALSE))</f>
        <v>H</v>
      </c>
      <c r="E250" s="539">
        <v>0.14000000000000001</v>
      </c>
      <c r="F250" s="353" t="str">
        <f>IF($A250="INSUMO",VLOOKUP($B250,'BANCO DE DADOS JULHO INS'!$A:$D,4,FALSE),VLOOKUP($B250,'BANCO DE DADOS JULHO SERV'!$B:$E,4,FALSE))</f>
        <v>14,32</v>
      </c>
      <c r="G250" s="540">
        <f t="shared" si="37"/>
        <v>2</v>
      </c>
      <c r="H250" s="655"/>
    </row>
    <row r="251" spans="1:8" s="656" customFormat="1" ht="16.5" thickBot="1">
      <c r="A251" s="655"/>
      <c r="B251" s="2198" t="s">
        <v>5979</v>
      </c>
      <c r="C251" s="2198"/>
      <c r="D251" s="2198"/>
      <c r="E251" s="2198"/>
      <c r="F251" s="554" t="s">
        <v>1953</v>
      </c>
      <c r="G251" s="761">
        <f>SUM(G246:G250)</f>
        <v>6.8599999999999994</v>
      </c>
      <c r="H251" s="655"/>
    </row>
    <row r="252" spans="1:8" s="656" customFormat="1" ht="15.75" thickBot="1">
      <c r="A252" s="655"/>
      <c r="B252" s="746"/>
      <c r="C252" s="746"/>
      <c r="D252" s="746"/>
      <c r="E252" s="746"/>
      <c r="H252" s="655"/>
    </row>
    <row r="253" spans="1:8" s="656" customFormat="1" ht="36.75" customHeight="1">
      <c r="A253" s="655"/>
      <c r="B253" s="531" t="s">
        <v>1983</v>
      </c>
      <c r="C253" s="2011" t="str">
        <f>CONCATENATE("FORNECIMENTO E INSTALAÇÃO DE ",C256)</f>
        <v>FORNECIMENTO E INSTALAÇÃO DE LUVA PARA ELETRODUTO, EM ACO GALVANIZADO ELETROLITICO, DIAMETRO DE 20 MM (3/4")</v>
      </c>
      <c r="D253" s="2183"/>
      <c r="E253" s="2183"/>
      <c r="F253" s="2183"/>
      <c r="G253" s="532" t="s">
        <v>30</v>
      </c>
      <c r="H253" s="838">
        <f>G260</f>
        <v>2.8000000000000003</v>
      </c>
    </row>
    <row r="254" spans="1:8" s="656" customFormat="1" ht="31.5">
      <c r="A254" s="655"/>
      <c r="B254" s="350" t="s">
        <v>2114</v>
      </c>
      <c r="C254" s="614" t="s">
        <v>1947</v>
      </c>
      <c r="D254" s="534" t="s">
        <v>30</v>
      </c>
      <c r="E254" s="614" t="s">
        <v>1948</v>
      </c>
      <c r="F254" s="615" t="s">
        <v>1949</v>
      </c>
      <c r="G254" s="616" t="s">
        <v>1950</v>
      </c>
      <c r="H254" s="655"/>
    </row>
    <row r="255" spans="1:8" s="656" customFormat="1" ht="15.75">
      <c r="A255" s="655"/>
      <c r="B255" s="2012" t="s">
        <v>1951</v>
      </c>
      <c r="C255" s="2013"/>
      <c r="D255" s="2013"/>
      <c r="E255" s="2013"/>
      <c r="F255" s="2013"/>
      <c r="G255" s="2014"/>
      <c r="H255" s="655"/>
    </row>
    <row r="256" spans="1:8" s="656" customFormat="1" ht="30">
      <c r="A256" s="659" t="s">
        <v>5064</v>
      </c>
      <c r="B256" s="617">
        <v>2637</v>
      </c>
      <c r="C256" s="295" t="str">
        <f>IF($A256="INSUMO",VLOOKUP($B256,'BANCO DE DADOS JULHO INS'!$A:$D,2,FALSE),VLOOKUP($B256,'BANCO DE DADOS JULHO SERV'!$B:$E,2,FALSE))</f>
        <v>LUVA PARA ELETRODUTO, EM ACO GALVANIZADO ELETROLITICO, DIAMETRO DE 20 MM (3/4")</v>
      </c>
      <c r="D256" s="294" t="str">
        <f>IF($A256="INSUMO",VLOOKUP($B256,'BANCO DE DADOS JULHO INS'!$A:$D,3,FALSE),VLOOKUP($B256,'BANCO DE DADOS JULHO SERV'!$B:$E,3,FALSE))</f>
        <v xml:space="preserve">UN    </v>
      </c>
      <c r="E256" s="415">
        <v>1</v>
      </c>
      <c r="F256" s="351" t="str">
        <f>IF($A256="INSUMO",VLOOKUP($B256,'BANCO DE DADOS JULHO INS'!$A:$D,4,FALSE),VLOOKUP($B256,'BANCO DE DADOS JULHO SERV'!$B:$E,4,FALSE))</f>
        <v>0,90</v>
      </c>
      <c r="G256" s="421">
        <f>TRUNC(F256*E256,2)</f>
        <v>0.9</v>
      </c>
      <c r="H256" s="655"/>
    </row>
    <row r="257" spans="1:8" s="656" customFormat="1" ht="15.75">
      <c r="A257" s="655"/>
      <c r="B257" s="2012" t="s">
        <v>1952</v>
      </c>
      <c r="C257" s="2013"/>
      <c r="D257" s="2013"/>
      <c r="E257" s="2013"/>
      <c r="F257" s="2013"/>
      <c r="G257" s="2014"/>
      <c r="H257" s="655"/>
    </row>
    <row r="258" spans="1:8" s="656" customFormat="1" ht="15.75">
      <c r="A258" s="659" t="s">
        <v>5265</v>
      </c>
      <c r="B258" s="535">
        <v>88264</v>
      </c>
      <c r="C258" s="295" t="str">
        <f>IF($A258="INSUMO",VLOOKUP($B258,'BANCO DE DADOS JULHO INS'!$A:$D,2,FALSE),VLOOKUP($B258,'BANCO DE DADOS JULHO SERV'!$B:$E,2,FALSE))</f>
        <v>ELETRICISTA COM ENCARGOS COMPLEMENTARES</v>
      </c>
      <c r="D258" s="294" t="str">
        <f>IF($A258="INSUMO",VLOOKUP($B258,'BANCO DE DADOS JULHO INS'!$A:$D,3,FALSE),VLOOKUP($B258,'BANCO DE DADOS JULHO SERV'!$B:$E,3,FALSE))</f>
        <v>H</v>
      </c>
      <c r="E258" s="536">
        <v>0.06</v>
      </c>
      <c r="F258" s="351" t="str">
        <f>IF($A258="INSUMO",VLOOKUP($B258,'BANCO DE DADOS JULHO INS'!$A:$D,4,FALSE),VLOOKUP($B258,'BANCO DE DADOS JULHO SERV'!$B:$E,4,FALSE))</f>
        <v>17,60</v>
      </c>
      <c r="G258" s="537">
        <f t="shared" ref="G258:G259" si="38">TRUNC(F258*E258,2)</f>
        <v>1.05</v>
      </c>
      <c r="H258" s="655"/>
    </row>
    <row r="259" spans="1:8" s="656" customFormat="1" ht="16.5" thickBot="1">
      <c r="A259" s="659" t="s">
        <v>5265</v>
      </c>
      <c r="B259" s="538">
        <v>88247</v>
      </c>
      <c r="C259" s="298" t="str">
        <f>IF($A259="INSUMO",VLOOKUP($B259,'BANCO DE DADOS JULHO INS'!$A:$D,2,FALSE),VLOOKUP($B259,'BANCO DE DADOS JULHO SERV'!$B:$E,2,FALSE))</f>
        <v>AUXILIAR DE ELETRICISTA COM ENCARGOS COMPLEMENTARES</v>
      </c>
      <c r="D259" s="299" t="str">
        <f>IF($A259="INSUMO",VLOOKUP($B259,'BANCO DE DADOS JULHO INS'!$A:$D,3,FALSE),VLOOKUP($B259,'BANCO DE DADOS JULHO SERV'!$B:$E,3,FALSE))</f>
        <v>H</v>
      </c>
      <c r="E259" s="539">
        <v>0.06</v>
      </c>
      <c r="F259" s="353" t="str">
        <f>IF($A259="INSUMO",VLOOKUP($B259,'BANCO DE DADOS JULHO INS'!$A:$D,4,FALSE),VLOOKUP($B259,'BANCO DE DADOS JULHO SERV'!$B:$E,4,FALSE))</f>
        <v>14,32</v>
      </c>
      <c r="G259" s="540">
        <f t="shared" si="38"/>
        <v>0.85</v>
      </c>
      <c r="H259" s="655"/>
    </row>
    <row r="260" spans="1:8" s="656" customFormat="1" ht="16.5" thickBot="1">
      <c r="A260" s="655"/>
      <c r="B260" s="2196" t="s">
        <v>5980</v>
      </c>
      <c r="C260" s="2196"/>
      <c r="D260" s="2196"/>
      <c r="E260" s="2196"/>
      <c r="F260" s="554" t="s">
        <v>1953</v>
      </c>
      <c r="G260" s="761">
        <f>SUM(G255:G259)</f>
        <v>2.8000000000000003</v>
      </c>
      <c r="H260" s="655"/>
    </row>
    <row r="261" spans="1:8" s="656" customFormat="1" ht="15.75" thickBot="1">
      <c r="A261" s="655"/>
      <c r="B261" s="746"/>
      <c r="C261" s="746"/>
      <c r="D261" s="746"/>
      <c r="E261" s="746"/>
      <c r="H261" s="655"/>
    </row>
    <row r="262" spans="1:8" s="656" customFormat="1" ht="38.25" customHeight="1">
      <c r="A262" s="655"/>
      <c r="B262" s="531" t="s">
        <v>2022</v>
      </c>
      <c r="C262" s="2011" t="str">
        <f>CONCATENATE("FORNECIMENTO E INSTALAÇÃO DE ",C265)</f>
        <v>FORNECIMENTO E INSTALAÇÃO DE CURVA 45 GRAUS, PARA ELETRODUTO, EM ACO GALVANIZADO ELETROLITICO, DIAMETRO DE 25 MM (1")</v>
      </c>
      <c r="D262" s="2183"/>
      <c r="E262" s="2183"/>
      <c r="F262" s="2183"/>
      <c r="G262" s="532" t="s">
        <v>30</v>
      </c>
      <c r="H262" s="838">
        <f>G269</f>
        <v>7.5600000000000005</v>
      </c>
    </row>
    <row r="263" spans="1:8" s="656" customFormat="1" ht="31.5">
      <c r="A263" s="655"/>
      <c r="B263" s="350" t="s">
        <v>2114</v>
      </c>
      <c r="C263" s="614" t="s">
        <v>1947</v>
      </c>
      <c r="D263" s="534" t="s">
        <v>30</v>
      </c>
      <c r="E263" s="614" t="s">
        <v>1948</v>
      </c>
      <c r="F263" s="615" t="s">
        <v>1949</v>
      </c>
      <c r="G263" s="616" t="s">
        <v>1950</v>
      </c>
      <c r="H263" s="655"/>
    </row>
    <row r="264" spans="1:8" s="656" customFormat="1" ht="15.75">
      <c r="A264" s="655"/>
      <c r="B264" s="2012" t="s">
        <v>1951</v>
      </c>
      <c r="C264" s="2013"/>
      <c r="D264" s="2013"/>
      <c r="E264" s="2013"/>
      <c r="F264" s="2013"/>
      <c r="G264" s="2014"/>
      <c r="H264" s="655"/>
    </row>
    <row r="265" spans="1:8" s="656" customFormat="1" ht="30">
      <c r="A265" s="659" t="s">
        <v>5064</v>
      </c>
      <c r="B265" s="617">
        <v>2634</v>
      </c>
      <c r="C265" s="295" t="str">
        <f>IF($A265="INSUMO",VLOOKUP($B265,'BANCO DE DADOS JULHO INS'!$A:$D,2,FALSE),VLOOKUP($B265,'BANCO DE DADOS JULHO SERV'!$B:$E,2,FALSE))</f>
        <v>CURVA 45 GRAUS, PARA ELETRODUTO, EM ACO GALVANIZADO ELETROLITICO, DIAMETRO DE 25 MM (1")</v>
      </c>
      <c r="D265" s="294" t="str">
        <f>IF($A265="INSUMO",VLOOKUP($B265,'BANCO DE DADOS JULHO INS'!$A:$D,3,FALSE),VLOOKUP($B265,'BANCO DE DADOS JULHO SERV'!$B:$E,3,FALSE))</f>
        <v xml:space="preserve">UN    </v>
      </c>
      <c r="E265" s="415">
        <v>1</v>
      </c>
      <c r="F265" s="351" t="str">
        <f>IF($A265="INSUMO",VLOOKUP($B265,'BANCO DE DADOS JULHO INS'!$A:$D,4,FALSE),VLOOKUP($B265,'BANCO DE DADOS JULHO SERV'!$B:$E,4,FALSE))</f>
        <v>3,10</v>
      </c>
      <c r="G265" s="421">
        <f>TRUNC(F265*E265,2)</f>
        <v>3.1</v>
      </c>
      <c r="H265" s="655"/>
    </row>
    <row r="266" spans="1:8" s="656" customFormat="1" ht="15.75">
      <c r="A266" s="655"/>
      <c r="B266" s="2012" t="s">
        <v>1952</v>
      </c>
      <c r="C266" s="2013"/>
      <c r="D266" s="2013"/>
      <c r="E266" s="2013"/>
      <c r="F266" s="2013"/>
      <c r="G266" s="2014"/>
      <c r="H266" s="655"/>
    </row>
    <row r="267" spans="1:8" s="656" customFormat="1" ht="15.75">
      <c r="A267" s="659" t="s">
        <v>5265</v>
      </c>
      <c r="B267" s="535">
        <v>88264</v>
      </c>
      <c r="C267" s="295" t="str">
        <f>IF($A267="INSUMO",VLOOKUP($B267,'BANCO DE DADOS JULHO INS'!$A:$D,2,FALSE),VLOOKUP($B267,'BANCO DE DADOS JULHO SERV'!$B:$E,2,FALSE))</f>
        <v>ELETRICISTA COM ENCARGOS COMPLEMENTARES</v>
      </c>
      <c r="D267" s="294" t="str">
        <f>IF($A267="INSUMO",VLOOKUP($B267,'BANCO DE DADOS JULHO INS'!$A:$D,3,FALSE),VLOOKUP($B267,'BANCO DE DADOS JULHO SERV'!$B:$E,3,FALSE))</f>
        <v>H</v>
      </c>
      <c r="E267" s="760">
        <v>0.14000000000000001</v>
      </c>
      <c r="F267" s="351" t="str">
        <f>IF($A267="INSUMO",VLOOKUP($B267,'BANCO DE DADOS JULHO INS'!$A:$D,4,FALSE),VLOOKUP($B267,'BANCO DE DADOS JULHO SERV'!$B:$E,4,FALSE))</f>
        <v>17,60</v>
      </c>
      <c r="G267" s="537">
        <f t="shared" ref="G267:G268" si="39">TRUNC(F267*E267,2)</f>
        <v>2.46</v>
      </c>
      <c r="H267" s="655"/>
    </row>
    <row r="268" spans="1:8" s="656" customFormat="1" ht="16.5" thickBot="1">
      <c r="A268" s="659" t="s">
        <v>5265</v>
      </c>
      <c r="B268" s="538">
        <v>88247</v>
      </c>
      <c r="C268" s="298" t="str">
        <f>IF($A268="INSUMO",VLOOKUP($B268,'BANCO DE DADOS JULHO INS'!$A:$D,2,FALSE),VLOOKUP($B268,'BANCO DE DADOS JULHO SERV'!$B:$E,2,FALSE))</f>
        <v>AUXILIAR DE ELETRICISTA COM ENCARGOS COMPLEMENTARES</v>
      </c>
      <c r="D268" s="299" t="str">
        <f>IF($A268="INSUMO",VLOOKUP($B268,'BANCO DE DADOS JULHO INS'!$A:$D,3,FALSE),VLOOKUP($B268,'BANCO DE DADOS JULHO SERV'!$B:$E,3,FALSE))</f>
        <v>H</v>
      </c>
      <c r="E268" s="801">
        <v>0.14000000000000001</v>
      </c>
      <c r="F268" s="353" t="str">
        <f>IF($A268="INSUMO",VLOOKUP($B268,'BANCO DE DADOS JULHO INS'!$A:$D,4,FALSE),VLOOKUP($B268,'BANCO DE DADOS JULHO SERV'!$B:$E,4,FALSE))</f>
        <v>14,32</v>
      </c>
      <c r="G268" s="540">
        <f t="shared" si="39"/>
        <v>2</v>
      </c>
      <c r="H268" s="655"/>
    </row>
    <row r="269" spans="1:8" s="656" customFormat="1" ht="16.5" thickBot="1">
      <c r="A269" s="655"/>
      <c r="B269" s="2198" t="s">
        <v>5981</v>
      </c>
      <c r="C269" s="2198"/>
      <c r="D269" s="2198"/>
      <c r="E269" s="2198"/>
      <c r="F269" s="554" t="s">
        <v>1953</v>
      </c>
      <c r="G269" s="761">
        <f>SUM(G264:G268)</f>
        <v>7.5600000000000005</v>
      </c>
      <c r="H269" s="655"/>
    </row>
    <row r="270" spans="1:8" s="656" customFormat="1" ht="15.75" thickBot="1">
      <c r="A270" s="655"/>
      <c r="B270" s="746"/>
      <c r="C270" s="746"/>
      <c r="D270" s="746"/>
      <c r="E270" s="746"/>
      <c r="H270" s="655"/>
    </row>
    <row r="271" spans="1:8" s="656" customFormat="1" ht="35.25" customHeight="1">
      <c r="A271" s="655"/>
      <c r="B271" s="531" t="s">
        <v>2024</v>
      </c>
      <c r="C271" s="2011" t="str">
        <f>CONCATENATE("FORNECIMENTO E INSTALAÇÃO DE ",C274)</f>
        <v>FORNECIMENTO E INSTALAÇÃO DE LUVA PARA ELETRODUTO, EM ACO GALVANIZADO ELETROLITICO, DIAMETRO DE 25 MM (1")</v>
      </c>
      <c r="D271" s="2183"/>
      <c r="E271" s="2183"/>
      <c r="F271" s="2183"/>
      <c r="G271" s="532" t="s">
        <v>30</v>
      </c>
      <c r="H271" s="838">
        <f>G278</f>
        <v>2.95</v>
      </c>
    </row>
    <row r="272" spans="1:8" s="656" customFormat="1" ht="31.5">
      <c r="A272" s="655"/>
      <c r="B272" s="350" t="s">
        <v>2114</v>
      </c>
      <c r="C272" s="614" t="s">
        <v>1947</v>
      </c>
      <c r="D272" s="534" t="s">
        <v>30</v>
      </c>
      <c r="E272" s="614" t="s">
        <v>1948</v>
      </c>
      <c r="F272" s="615" t="s">
        <v>1949</v>
      </c>
      <c r="G272" s="616" t="s">
        <v>1950</v>
      </c>
      <c r="H272" s="655"/>
    </row>
    <row r="273" spans="1:8" s="656" customFormat="1" ht="15.75">
      <c r="A273" s="655"/>
      <c r="B273" s="2012" t="s">
        <v>1951</v>
      </c>
      <c r="C273" s="2013"/>
      <c r="D273" s="2013"/>
      <c r="E273" s="2013"/>
      <c r="F273" s="2013"/>
      <c r="G273" s="2014"/>
      <c r="H273" s="655"/>
    </row>
    <row r="274" spans="1:8" s="656" customFormat="1" ht="30">
      <c r="A274" s="659" t="s">
        <v>5064</v>
      </c>
      <c r="B274" s="617">
        <v>2638</v>
      </c>
      <c r="C274" s="295" t="str">
        <f>IF($A274="INSUMO",VLOOKUP($B274,'BANCO DE DADOS JULHO INS'!$A:$D,2,FALSE),VLOOKUP($B274,'BANCO DE DADOS JULHO SERV'!$B:$E,2,FALSE))</f>
        <v>LUVA PARA ELETRODUTO, EM ACO GALVANIZADO ELETROLITICO, DIAMETRO DE 25 MM (1")</v>
      </c>
      <c r="D274" s="294" t="str">
        <f>IF($A274="INSUMO",VLOOKUP($B274,'BANCO DE DADOS JULHO INS'!$A:$D,3,FALSE),VLOOKUP($B274,'BANCO DE DADOS JULHO SERV'!$B:$E,3,FALSE))</f>
        <v xml:space="preserve">UN    </v>
      </c>
      <c r="E274" s="415">
        <v>1</v>
      </c>
      <c r="F274" s="351" t="str">
        <f>IF($A274="INSUMO",VLOOKUP($B274,'BANCO DE DADOS JULHO INS'!$A:$D,4,FALSE),VLOOKUP($B274,'BANCO DE DADOS JULHO SERV'!$B:$E,4,FALSE))</f>
        <v>1,05</v>
      </c>
      <c r="G274" s="421">
        <f>TRUNC(F274*E274,2)</f>
        <v>1.05</v>
      </c>
      <c r="H274" s="655"/>
    </row>
    <row r="275" spans="1:8" s="656" customFormat="1" ht="15.75">
      <c r="A275" s="655"/>
      <c r="B275" s="2012" t="s">
        <v>1952</v>
      </c>
      <c r="C275" s="2013"/>
      <c r="D275" s="2013"/>
      <c r="E275" s="2013"/>
      <c r="F275" s="2013"/>
      <c r="G275" s="2014"/>
      <c r="H275" s="655"/>
    </row>
    <row r="276" spans="1:8" s="656" customFormat="1" ht="15.75">
      <c r="A276" s="659" t="s">
        <v>5265</v>
      </c>
      <c r="B276" s="535">
        <v>88264</v>
      </c>
      <c r="C276" s="295" t="str">
        <f>IF($A276="INSUMO",VLOOKUP($B276,'BANCO DE DADOS JULHO INS'!$A:$D,2,FALSE),VLOOKUP($B276,'BANCO DE DADOS JULHO SERV'!$B:$E,2,FALSE))</f>
        <v>ELETRICISTA COM ENCARGOS COMPLEMENTARES</v>
      </c>
      <c r="D276" s="294" t="str">
        <f>IF($A276="INSUMO",VLOOKUP($B276,'BANCO DE DADOS JULHO INS'!$A:$D,3,FALSE),VLOOKUP($B276,'BANCO DE DADOS JULHO SERV'!$B:$E,3,FALSE))</f>
        <v>H</v>
      </c>
      <c r="E276" s="536">
        <v>0.06</v>
      </c>
      <c r="F276" s="351" t="str">
        <f>IF($A276="INSUMO",VLOOKUP($B276,'BANCO DE DADOS JULHO INS'!$A:$D,4,FALSE),VLOOKUP($B276,'BANCO DE DADOS JULHO SERV'!$B:$E,4,FALSE))</f>
        <v>17,60</v>
      </c>
      <c r="G276" s="537">
        <f t="shared" ref="G276:G277" si="40">TRUNC(F276*E276,2)</f>
        <v>1.05</v>
      </c>
      <c r="H276" s="655"/>
    </row>
    <row r="277" spans="1:8" s="656" customFormat="1" ht="16.5" thickBot="1">
      <c r="A277" s="659" t="s">
        <v>5265</v>
      </c>
      <c r="B277" s="538">
        <v>88247</v>
      </c>
      <c r="C277" s="298" t="str">
        <f>IF($A277="INSUMO",VLOOKUP($B277,'BANCO DE DADOS JULHO INS'!$A:$D,2,FALSE),VLOOKUP($B277,'BANCO DE DADOS JULHO SERV'!$B:$E,2,FALSE))</f>
        <v>AUXILIAR DE ELETRICISTA COM ENCARGOS COMPLEMENTARES</v>
      </c>
      <c r="D277" s="299" t="str">
        <f>IF($A277="INSUMO",VLOOKUP($B277,'BANCO DE DADOS JULHO INS'!$A:$D,3,FALSE),VLOOKUP($B277,'BANCO DE DADOS JULHO SERV'!$B:$E,3,FALSE))</f>
        <v>H</v>
      </c>
      <c r="E277" s="539">
        <v>0.06</v>
      </c>
      <c r="F277" s="353" t="str">
        <f>IF($A277="INSUMO",VLOOKUP($B277,'BANCO DE DADOS JULHO INS'!$A:$D,4,FALSE),VLOOKUP($B277,'BANCO DE DADOS JULHO SERV'!$B:$E,4,FALSE))</f>
        <v>14,32</v>
      </c>
      <c r="G277" s="540">
        <f t="shared" si="40"/>
        <v>0.85</v>
      </c>
      <c r="H277" s="655"/>
    </row>
    <row r="278" spans="1:8" s="656" customFormat="1" ht="16.5" thickBot="1">
      <c r="A278" s="655"/>
      <c r="B278" s="2196" t="s">
        <v>5982</v>
      </c>
      <c r="C278" s="2196"/>
      <c r="D278" s="2196"/>
      <c r="E278" s="2196"/>
      <c r="F278" s="554" t="s">
        <v>1953</v>
      </c>
      <c r="G278" s="761">
        <f>SUM(G273:G277)</f>
        <v>2.95</v>
      </c>
      <c r="H278" s="655"/>
    </row>
    <row r="279" spans="1:8" s="669" customFormat="1" ht="16.5" thickBot="1">
      <c r="B279" s="552"/>
      <c r="C279" s="553"/>
      <c r="D279" s="553"/>
      <c r="E279" s="553"/>
      <c r="F279" s="553"/>
      <c r="G279" s="553"/>
    </row>
    <row r="280" spans="1:8" s="656" customFormat="1" ht="32.25" customHeight="1">
      <c r="A280" s="655"/>
      <c r="B280" s="531" t="s">
        <v>2025</v>
      </c>
      <c r="C280" s="2011" t="str">
        <f>CONCATENATE("FORNECIMENTO E INSTALAÇÃO DE ",C283)</f>
        <v>FORNECIMENTO E INSTALAÇÃO DE VENTILADOR DE TETO C/ ROTAÇÃO EM SENTIDO DIRETO C/ 3 PÁS DE METÁLICAS 60Hz 127V</v>
      </c>
      <c r="D280" s="2197"/>
      <c r="E280" s="2197"/>
      <c r="F280" s="2197"/>
      <c r="G280" s="532" t="s">
        <v>30</v>
      </c>
      <c r="H280" s="838">
        <f>G287</f>
        <v>165.65</v>
      </c>
    </row>
    <row r="281" spans="1:8" s="656" customFormat="1" ht="31.5">
      <c r="A281" s="655"/>
      <c r="B281" s="350" t="s">
        <v>2114</v>
      </c>
      <c r="C281" s="534" t="s">
        <v>1947</v>
      </c>
      <c r="D281" s="534" t="s">
        <v>30</v>
      </c>
      <c r="E281" s="534" t="s">
        <v>1948</v>
      </c>
      <c r="F281" s="657" t="s">
        <v>1949</v>
      </c>
      <c r="G281" s="658" t="s">
        <v>1950</v>
      </c>
      <c r="H281" s="655"/>
    </row>
    <row r="282" spans="1:8" s="656" customFormat="1" ht="15.75">
      <c r="A282" s="655"/>
      <c r="B282" s="2017" t="s">
        <v>1951</v>
      </c>
      <c r="C282" s="2018"/>
      <c r="D282" s="2018"/>
      <c r="E282" s="2018"/>
      <c r="F282" s="2018"/>
      <c r="G282" s="2019"/>
      <c r="H282" s="655"/>
    </row>
    <row r="283" spans="1:8" s="656" customFormat="1" ht="30">
      <c r="A283" s="655"/>
      <c r="B283" s="766" t="s">
        <v>1992</v>
      </c>
      <c r="C283" s="802" t="s">
        <v>2023</v>
      </c>
      <c r="D283" s="795" t="s">
        <v>30</v>
      </c>
      <c r="E283" s="743">
        <v>1</v>
      </c>
      <c r="F283" s="743">
        <f>D294</f>
        <v>140.12</v>
      </c>
      <c r="G283" s="798">
        <f>TRUNC(F283*E283,2)</f>
        <v>140.12</v>
      </c>
      <c r="H283" s="655"/>
    </row>
    <row r="284" spans="1:8" s="656" customFormat="1" ht="15.75">
      <c r="A284" s="655"/>
      <c r="B284" s="2017" t="s">
        <v>1952</v>
      </c>
      <c r="C284" s="2018"/>
      <c r="D284" s="2018"/>
      <c r="E284" s="2018"/>
      <c r="F284" s="2018"/>
      <c r="G284" s="2019"/>
      <c r="H284" s="655"/>
    </row>
    <row r="285" spans="1:8" s="656" customFormat="1" ht="15.75">
      <c r="A285" s="659" t="s">
        <v>5265</v>
      </c>
      <c r="B285" s="535">
        <v>88264</v>
      </c>
      <c r="C285" s="295" t="str">
        <f>IF($A285="INSUMO",VLOOKUP($B285,'BANCO DE DADOS JULHO INS'!$A:$D,2,FALSE),VLOOKUP($B285,'BANCO DE DADOS JULHO SERV'!$B:$E,2,FALSE))</f>
        <v>ELETRICISTA COM ENCARGOS COMPLEMENTARES</v>
      </c>
      <c r="D285" s="294" t="str">
        <f>IF($A285="INSUMO",VLOOKUP($B285,'BANCO DE DADOS JULHO INS'!$A:$D,3,FALSE),VLOOKUP($B285,'BANCO DE DADOS JULHO SERV'!$B:$E,3,FALSE))</f>
        <v>H</v>
      </c>
      <c r="E285" s="536">
        <v>0.8</v>
      </c>
      <c r="F285" s="351" t="str">
        <f>IF($A285="INSUMO",VLOOKUP($B285,'BANCO DE DADOS JULHO INS'!$A:$D,4,FALSE),VLOOKUP($B285,'BANCO DE DADOS JULHO SERV'!$B:$E,4,FALSE))</f>
        <v>17,60</v>
      </c>
      <c r="G285" s="537">
        <f t="shared" ref="G285:G286" si="41">TRUNC(F285*E285,2)</f>
        <v>14.08</v>
      </c>
      <c r="H285" s="655"/>
    </row>
    <row r="286" spans="1:8" s="656" customFormat="1" ht="16.5" thickBot="1">
      <c r="A286" s="659" t="s">
        <v>5265</v>
      </c>
      <c r="B286" s="538">
        <v>88247</v>
      </c>
      <c r="C286" s="298" t="str">
        <f>IF($A286="INSUMO",VLOOKUP($B286,'BANCO DE DADOS JULHO INS'!$A:$D,2,FALSE),VLOOKUP($B286,'BANCO DE DADOS JULHO SERV'!$B:$E,2,FALSE))</f>
        <v>AUXILIAR DE ELETRICISTA COM ENCARGOS COMPLEMENTARES</v>
      </c>
      <c r="D286" s="299" t="str">
        <f>IF($A286="INSUMO",VLOOKUP($B286,'BANCO DE DADOS JULHO INS'!$A:$D,3,FALSE),VLOOKUP($B286,'BANCO DE DADOS JULHO SERV'!$B:$E,3,FALSE))</f>
        <v>H</v>
      </c>
      <c r="E286" s="539">
        <v>0.8</v>
      </c>
      <c r="F286" s="353" t="str">
        <f>IF($A286="INSUMO",VLOOKUP($B286,'BANCO DE DADOS JULHO INS'!$A:$D,4,FALSE),VLOOKUP($B286,'BANCO DE DADOS JULHO SERV'!$B:$E,4,FALSE))</f>
        <v>14,32</v>
      </c>
      <c r="G286" s="540">
        <f t="shared" si="41"/>
        <v>11.45</v>
      </c>
      <c r="H286" s="655"/>
    </row>
    <row r="287" spans="1:8" s="656" customFormat="1" ht="16.5" thickBot="1">
      <c r="A287" s="655"/>
      <c r="B287" s="803" t="s">
        <v>5983</v>
      </c>
      <c r="C287" s="788"/>
      <c r="D287" s="788"/>
      <c r="E287" s="788"/>
      <c r="F287" s="554" t="s">
        <v>1953</v>
      </c>
      <c r="G287" s="761">
        <f>SUM(G282:G286)</f>
        <v>165.65</v>
      </c>
      <c r="H287" s="655"/>
    </row>
    <row r="288" spans="1:8" s="656" customFormat="1" ht="15.75" thickBot="1">
      <c r="A288" s="655"/>
      <c r="H288" s="655"/>
    </row>
    <row r="289" spans="1:8" s="656" customFormat="1" ht="34.5" customHeight="1">
      <c r="A289" s="655"/>
      <c r="B289" s="589"/>
      <c r="C289" s="401" t="s">
        <v>2023</v>
      </c>
      <c r="D289" s="590"/>
      <c r="E289" s="591"/>
      <c r="F289" s="570" t="s">
        <v>30</v>
      </c>
      <c r="G289" s="592" t="s">
        <v>30</v>
      </c>
      <c r="H289" s="655"/>
    </row>
    <row r="290" spans="1:8" s="656" customFormat="1" ht="31.5">
      <c r="A290" s="655"/>
      <c r="B290" s="404" t="s">
        <v>1985</v>
      </c>
      <c r="C290" s="405" t="s">
        <v>1986</v>
      </c>
      <c r="D290" s="406" t="s">
        <v>1987</v>
      </c>
      <c r="E290" s="407" t="s">
        <v>1988</v>
      </c>
      <c r="F290" s="550" t="s">
        <v>1989</v>
      </c>
      <c r="G290" s="408" t="s">
        <v>1990</v>
      </c>
      <c r="H290" s="655"/>
    </row>
    <row r="291" spans="1:8" s="656" customFormat="1" ht="15">
      <c r="A291" s="655"/>
      <c r="B291" s="1124">
        <v>42829</v>
      </c>
      <c r="C291" s="1125" t="s">
        <v>2051</v>
      </c>
      <c r="D291" s="872">
        <v>140.12</v>
      </c>
      <c r="E291" s="637" t="s">
        <v>7268</v>
      </c>
      <c r="F291" s="1148" t="s">
        <v>7269</v>
      </c>
      <c r="G291" s="878" t="s">
        <v>2112</v>
      </c>
      <c r="H291" s="643">
        <f t="shared" ref="H291" si="42">B291+180</f>
        <v>43009</v>
      </c>
    </row>
    <row r="292" spans="1:8" s="656" customFormat="1" ht="15">
      <c r="A292" s="655"/>
      <c r="B292" s="894"/>
      <c r="C292" s="972"/>
      <c r="D292" s="872"/>
      <c r="E292" s="973"/>
      <c r="F292" s="987"/>
      <c r="G292" s="878"/>
      <c r="H292" s="643">
        <f>B292+180</f>
        <v>180</v>
      </c>
    </row>
    <row r="293" spans="1:8" s="656" customFormat="1" ht="15">
      <c r="A293" s="655"/>
      <c r="H293" s="643">
        <f t="shared" ref="H293" si="43">B293+180</f>
        <v>180</v>
      </c>
    </row>
    <row r="294" spans="1:8" s="656" customFormat="1" ht="16.5" thickBot="1">
      <c r="A294" s="655"/>
      <c r="B294" s="604"/>
      <c r="C294" s="605" t="s">
        <v>1991</v>
      </c>
      <c r="D294" s="606">
        <f>MEDIAN(D291:D292)</f>
        <v>140.12</v>
      </c>
      <c r="E294" s="607"/>
      <c r="F294" s="551"/>
      <c r="G294" s="608"/>
      <c r="H294" s="655"/>
    </row>
    <row r="295" spans="1:8" s="669" customFormat="1" ht="16.5" thickBot="1">
      <c r="B295" s="552"/>
      <c r="C295" s="553"/>
      <c r="D295" s="553"/>
      <c r="E295" s="553"/>
      <c r="F295" s="553"/>
      <c r="G295" s="553"/>
    </row>
    <row r="296" spans="1:8" s="656" customFormat="1" ht="43.5" customHeight="1">
      <c r="A296" s="655"/>
      <c r="B296" s="531" t="s">
        <v>2026</v>
      </c>
      <c r="C296" s="2011" t="str">
        <f>CONCATENATE("FORNECIMENTO E INSTALAÇÃO DE ",C299)</f>
        <v>FORNECIMENTO E INSTALAÇÃO DE CAIXA DE PASSAGEM METALICA DE SOBREPOR COM TAMPA PARAFUSADA, DIMENSOES 15 X 15 X 10 CM</v>
      </c>
      <c r="D296" s="2183"/>
      <c r="E296" s="2183"/>
      <c r="F296" s="2183"/>
      <c r="G296" s="532" t="s">
        <v>30</v>
      </c>
      <c r="H296" s="838">
        <f>G303</f>
        <v>38.379999999999995</v>
      </c>
    </row>
    <row r="297" spans="1:8" s="656" customFormat="1" ht="31.5">
      <c r="A297" s="655"/>
      <c r="B297" s="350" t="s">
        <v>2114</v>
      </c>
      <c r="C297" s="614" t="s">
        <v>1947</v>
      </c>
      <c r="D297" s="534" t="s">
        <v>30</v>
      </c>
      <c r="E297" s="614" t="s">
        <v>1948</v>
      </c>
      <c r="F297" s="615" t="s">
        <v>1949</v>
      </c>
      <c r="G297" s="616" t="s">
        <v>1950</v>
      </c>
      <c r="H297" s="655"/>
    </row>
    <row r="298" spans="1:8" s="656" customFormat="1" ht="15.75">
      <c r="A298" s="655"/>
      <c r="B298" s="2012" t="s">
        <v>1951</v>
      </c>
      <c r="C298" s="2013"/>
      <c r="D298" s="2013"/>
      <c r="E298" s="2013"/>
      <c r="F298" s="2013"/>
      <c r="G298" s="2014"/>
      <c r="H298" s="655"/>
    </row>
    <row r="299" spans="1:8" s="656" customFormat="1" ht="30">
      <c r="A299" s="659" t="s">
        <v>5064</v>
      </c>
      <c r="B299" s="617">
        <v>20254</v>
      </c>
      <c r="C299" s="295" t="str">
        <f>IF($A299="INSUMO",VLOOKUP($B299,'BANCO DE DADOS JULHO INS'!$A:$D,2,FALSE),VLOOKUP($B299,'BANCO DE DADOS JULHO SERV'!$B:$E,2,FALSE))</f>
        <v>CAIXA DE PASSAGEM METALICA DE SOBREPOR COM TAMPA PARAFUSADA, DIMENSOES 15 X 15 X 10 CM</v>
      </c>
      <c r="D299" s="294" t="str">
        <f>IF($A299="INSUMO",VLOOKUP($B299,'BANCO DE DADOS JULHO INS'!$A:$D,3,FALSE),VLOOKUP($B299,'BANCO DE DADOS JULHO SERV'!$B:$E,3,FALSE))</f>
        <v xml:space="preserve">UN    </v>
      </c>
      <c r="E299" s="415">
        <v>1</v>
      </c>
      <c r="F299" s="351" t="str">
        <f>IF($A299="INSUMO",VLOOKUP($B299,'BANCO DE DADOS JULHO INS'!$A:$D,4,FALSE),VLOOKUP($B299,'BANCO DE DADOS JULHO SERV'!$B:$E,4,FALSE))</f>
        <v>16,04</v>
      </c>
      <c r="G299" s="421">
        <f>TRUNC(F299*E299,2)</f>
        <v>16.04</v>
      </c>
      <c r="H299" s="655"/>
    </row>
    <row r="300" spans="1:8" s="656" customFormat="1" ht="15.75">
      <c r="A300" s="655"/>
      <c r="B300" s="2012" t="s">
        <v>1952</v>
      </c>
      <c r="C300" s="2013"/>
      <c r="D300" s="2013"/>
      <c r="E300" s="2013"/>
      <c r="F300" s="2013"/>
      <c r="G300" s="2014"/>
      <c r="H300" s="655"/>
    </row>
    <row r="301" spans="1:8" s="656" customFormat="1" ht="15.75">
      <c r="A301" s="659" t="s">
        <v>5265</v>
      </c>
      <c r="B301" s="535">
        <v>88264</v>
      </c>
      <c r="C301" s="295" t="str">
        <f>IF($A301="INSUMO",VLOOKUP($B301,'BANCO DE DADOS JULHO INS'!$A:$D,2,FALSE),VLOOKUP($B301,'BANCO DE DADOS JULHO SERV'!$B:$E,2,FALSE))</f>
        <v>ELETRICISTA COM ENCARGOS COMPLEMENTARES</v>
      </c>
      <c r="D301" s="294" t="str">
        <f>IF($A301="INSUMO",VLOOKUP($B301,'BANCO DE DADOS JULHO INS'!$A:$D,3,FALSE),VLOOKUP($B301,'BANCO DE DADOS JULHO SERV'!$B:$E,3,FALSE))</f>
        <v>H</v>
      </c>
      <c r="E301" s="536">
        <v>0.7</v>
      </c>
      <c r="F301" s="351" t="str">
        <f>IF($A301="INSUMO",VLOOKUP($B301,'BANCO DE DADOS JULHO INS'!$A:$D,4,FALSE),VLOOKUP($B301,'BANCO DE DADOS JULHO SERV'!$B:$E,4,FALSE))</f>
        <v>17,60</v>
      </c>
      <c r="G301" s="537">
        <f t="shared" ref="G301:G302" si="44">TRUNC(F301*E301,2)</f>
        <v>12.32</v>
      </c>
      <c r="H301" s="655"/>
    </row>
    <row r="302" spans="1:8" s="656" customFormat="1" ht="16.5" thickBot="1">
      <c r="A302" s="659" t="s">
        <v>5265</v>
      </c>
      <c r="B302" s="538">
        <v>88247</v>
      </c>
      <c r="C302" s="298" t="str">
        <f>IF($A302="INSUMO",VLOOKUP($B302,'BANCO DE DADOS JULHO INS'!$A:$D,2,FALSE),VLOOKUP($B302,'BANCO DE DADOS JULHO SERV'!$B:$E,2,FALSE))</f>
        <v>AUXILIAR DE ELETRICISTA COM ENCARGOS COMPLEMENTARES</v>
      </c>
      <c r="D302" s="299" t="str">
        <f>IF($A302="INSUMO",VLOOKUP($B302,'BANCO DE DADOS JULHO INS'!$A:$D,3,FALSE),VLOOKUP($B302,'BANCO DE DADOS JULHO SERV'!$B:$E,3,FALSE))</f>
        <v>H</v>
      </c>
      <c r="E302" s="539">
        <v>0.7</v>
      </c>
      <c r="F302" s="353" t="str">
        <f>IF($A302="INSUMO",VLOOKUP($B302,'BANCO DE DADOS JULHO INS'!$A:$D,4,FALSE),VLOOKUP($B302,'BANCO DE DADOS JULHO SERV'!$B:$E,4,FALSE))</f>
        <v>14,32</v>
      </c>
      <c r="G302" s="540">
        <f t="shared" si="44"/>
        <v>10.02</v>
      </c>
      <c r="H302" s="655"/>
    </row>
    <row r="303" spans="1:8" s="656" customFormat="1" ht="16.5" thickBot="1">
      <c r="A303" s="655"/>
      <c r="B303" s="400" t="s">
        <v>5984</v>
      </c>
      <c r="C303" s="423"/>
      <c r="D303" s="423"/>
      <c r="E303" s="423"/>
      <c r="F303" s="554" t="s">
        <v>1953</v>
      </c>
      <c r="G303" s="761">
        <f>SUM(G298:G302)</f>
        <v>38.379999999999995</v>
      </c>
      <c r="H303" s="655"/>
    </row>
    <row r="304" spans="1:8" s="669" customFormat="1" ht="16.5" thickBot="1">
      <c r="B304" s="552"/>
      <c r="C304" s="553"/>
      <c r="D304" s="553"/>
      <c r="E304" s="553"/>
      <c r="F304" s="553"/>
      <c r="G304" s="553"/>
    </row>
    <row r="305" spans="1:8" s="656" customFormat="1" ht="38.25" customHeight="1">
      <c r="A305" s="655"/>
      <c r="B305" s="531" t="s">
        <v>2027</v>
      </c>
      <c r="C305" s="2011" t="str">
        <f>CONCATENATE("FORNECIMENTO E INSTALAÇÃO DE ",C308)</f>
        <v>FORNECIMENTO E INSTALAÇÃO DE CAIXA DE PASSAGEM METALICA DE SOBREPOR COM TAMPA PARAFUSADA, DIMENSOES 25 X 25 X 10 CM</v>
      </c>
      <c r="D305" s="2183"/>
      <c r="E305" s="2183"/>
      <c r="F305" s="2183"/>
      <c r="G305" s="532" t="s">
        <v>30</v>
      </c>
      <c r="H305" s="838">
        <f>G312</f>
        <v>85.39</v>
      </c>
    </row>
    <row r="306" spans="1:8" s="656" customFormat="1" ht="31.5">
      <c r="A306" s="655"/>
      <c r="B306" s="350" t="s">
        <v>2114</v>
      </c>
      <c r="C306" s="614" t="s">
        <v>1947</v>
      </c>
      <c r="D306" s="534" t="s">
        <v>30</v>
      </c>
      <c r="E306" s="614" t="s">
        <v>1948</v>
      </c>
      <c r="F306" s="615" t="s">
        <v>1949</v>
      </c>
      <c r="G306" s="616" t="s">
        <v>1950</v>
      </c>
      <c r="H306" s="655"/>
    </row>
    <row r="307" spans="1:8" s="656" customFormat="1" ht="15.75">
      <c r="A307" s="655"/>
      <c r="B307" s="2012" t="s">
        <v>1951</v>
      </c>
      <c r="C307" s="2013"/>
      <c r="D307" s="2013"/>
      <c r="E307" s="2013"/>
      <c r="F307" s="2013"/>
      <c r="G307" s="2014"/>
      <c r="H307" s="655"/>
    </row>
    <row r="308" spans="1:8" s="656" customFormat="1" ht="30">
      <c r="A308" s="659" t="s">
        <v>5064</v>
      </c>
      <c r="B308" s="984">
        <v>20255</v>
      </c>
      <c r="C308" s="295" t="str">
        <f>IF($A308="INSUMO",VLOOKUP($B308,'BANCO DE DADOS JULHO INS'!$A:$D,2,FALSE),VLOOKUP($B308,'BANCO DE DADOS JULHO SERV'!$B:$E,2,FALSE))</f>
        <v>CAIXA DE PASSAGEM METALICA DE SOBREPOR COM TAMPA PARAFUSADA, DIMENSOES 25 X 25 X 10 CM</v>
      </c>
      <c r="D308" s="294" t="str">
        <f>IF($A308="INSUMO",VLOOKUP($B308,'BANCO DE DADOS JULHO INS'!$A:$D,3,FALSE),VLOOKUP($B308,'BANCO DE DADOS JULHO SERV'!$B:$E,3,FALSE))</f>
        <v xml:space="preserve">UN    </v>
      </c>
      <c r="E308" s="415">
        <v>1</v>
      </c>
      <c r="F308" s="351" t="str">
        <f>IF($A308="INSUMO",VLOOKUP($B308,'BANCO DE DADOS JULHO INS'!$A:$D,4,FALSE),VLOOKUP($B308,'BANCO DE DADOS JULHO SERV'!$B:$E,4,FALSE))</f>
        <v>43,90</v>
      </c>
      <c r="G308" s="421">
        <f>TRUNC(F308*E308,2)</f>
        <v>43.9</v>
      </c>
      <c r="H308" s="655"/>
    </row>
    <row r="309" spans="1:8" s="656" customFormat="1" ht="15.75">
      <c r="A309" s="655"/>
      <c r="B309" s="2012" t="s">
        <v>1952</v>
      </c>
      <c r="C309" s="2013"/>
      <c r="D309" s="2013"/>
      <c r="E309" s="2013"/>
      <c r="F309" s="2013"/>
      <c r="G309" s="2014"/>
      <c r="H309" s="655"/>
    </row>
    <row r="310" spans="1:8" s="656" customFormat="1" ht="15.75">
      <c r="A310" s="659" t="s">
        <v>5265</v>
      </c>
      <c r="B310" s="535">
        <v>88264</v>
      </c>
      <c r="C310" s="295" t="str">
        <f>IF($A310="INSUMO",VLOOKUP($B310,'BANCO DE DADOS JULHO INS'!$A:$D,2,FALSE),VLOOKUP($B310,'BANCO DE DADOS JULHO SERV'!$B:$E,2,FALSE))</f>
        <v>ELETRICISTA COM ENCARGOS COMPLEMENTARES</v>
      </c>
      <c r="D310" s="294" t="str">
        <f>IF($A310="INSUMO",VLOOKUP($B310,'BANCO DE DADOS JULHO INS'!$A:$D,3,FALSE),VLOOKUP($B310,'BANCO DE DADOS JULHO SERV'!$B:$E,3,FALSE))</f>
        <v>H</v>
      </c>
      <c r="E310" s="536">
        <v>1.3</v>
      </c>
      <c r="F310" s="351" t="str">
        <f>IF($A310="INSUMO",VLOOKUP($B310,'BANCO DE DADOS JULHO INS'!$A:$D,4,FALSE),VLOOKUP($B310,'BANCO DE DADOS JULHO SERV'!$B:$E,4,FALSE))</f>
        <v>17,60</v>
      </c>
      <c r="G310" s="537">
        <f t="shared" ref="G310:G311" si="45">TRUNC(F310*E310,2)</f>
        <v>22.88</v>
      </c>
      <c r="H310" s="655"/>
    </row>
    <row r="311" spans="1:8" s="656" customFormat="1" ht="16.5" thickBot="1">
      <c r="A311" s="659" t="s">
        <v>5265</v>
      </c>
      <c r="B311" s="538">
        <v>88247</v>
      </c>
      <c r="C311" s="298" t="str">
        <f>IF($A311="INSUMO",VLOOKUP($B311,'BANCO DE DADOS JULHO INS'!$A:$D,2,FALSE),VLOOKUP($B311,'BANCO DE DADOS JULHO SERV'!$B:$E,2,FALSE))</f>
        <v>AUXILIAR DE ELETRICISTA COM ENCARGOS COMPLEMENTARES</v>
      </c>
      <c r="D311" s="299" t="str">
        <f>IF($A311="INSUMO",VLOOKUP($B311,'BANCO DE DADOS JULHO INS'!$A:$D,3,FALSE),VLOOKUP($B311,'BANCO DE DADOS JULHO SERV'!$B:$E,3,FALSE))</f>
        <v>H</v>
      </c>
      <c r="E311" s="539">
        <v>1.3</v>
      </c>
      <c r="F311" s="353" t="str">
        <f>IF($A311="INSUMO",VLOOKUP($B311,'BANCO DE DADOS JULHO INS'!$A:$D,4,FALSE),VLOOKUP($B311,'BANCO DE DADOS JULHO SERV'!$B:$E,4,FALSE))</f>
        <v>14,32</v>
      </c>
      <c r="G311" s="540">
        <f t="shared" si="45"/>
        <v>18.61</v>
      </c>
      <c r="H311" s="655"/>
    </row>
    <row r="312" spans="1:8" s="656" customFormat="1" ht="16.5" thickBot="1">
      <c r="A312" s="655"/>
      <c r="B312" s="400" t="s">
        <v>5985</v>
      </c>
      <c r="C312" s="423"/>
      <c r="D312" s="423"/>
      <c r="E312" s="423"/>
      <c r="F312" s="554" t="s">
        <v>1953</v>
      </c>
      <c r="G312" s="761">
        <f>SUM(G307:G311)</f>
        <v>85.39</v>
      </c>
      <c r="H312" s="655"/>
    </row>
    <row r="313" spans="1:8" s="656" customFormat="1" ht="16.5" thickBot="1">
      <c r="A313" s="655"/>
      <c r="B313" s="400"/>
      <c r="C313" s="423"/>
      <c r="D313" s="423"/>
      <c r="E313" s="423"/>
      <c r="F313" s="804"/>
      <c r="G313" s="805"/>
      <c r="H313" s="655"/>
    </row>
    <row r="314" spans="1:8" s="656" customFormat="1" ht="15.75">
      <c r="A314" s="655"/>
      <c r="B314" s="531" t="s">
        <v>2028</v>
      </c>
      <c r="C314" s="2011" t="str">
        <f>CONCATENATE("FORNECIMENTO E INSTALAÇÃO DE ",C317)</f>
        <v>FORNECIMENTO E INSTALAÇÃO DE ARAME GALVANIZADO 12 BWG, 2,76 MM (0,048 KG/M)</v>
      </c>
      <c r="D314" s="2183"/>
      <c r="E314" s="2183"/>
      <c r="F314" s="2183"/>
      <c r="G314" s="532" t="s">
        <v>30</v>
      </c>
      <c r="H314" s="838">
        <f>G321</f>
        <v>67.34</v>
      </c>
    </row>
    <row r="315" spans="1:8" s="656" customFormat="1" ht="31.5">
      <c r="A315" s="655"/>
      <c r="B315" s="350" t="s">
        <v>2114</v>
      </c>
      <c r="C315" s="614" t="s">
        <v>1947</v>
      </c>
      <c r="D315" s="534" t="s">
        <v>30</v>
      </c>
      <c r="E315" s="614" t="s">
        <v>1948</v>
      </c>
      <c r="F315" s="615" t="s">
        <v>1949</v>
      </c>
      <c r="G315" s="616" t="s">
        <v>1950</v>
      </c>
      <c r="H315" s="655"/>
    </row>
    <row r="316" spans="1:8" s="656" customFormat="1" ht="15.75">
      <c r="A316" s="655"/>
      <c r="B316" s="2012" t="s">
        <v>1951</v>
      </c>
      <c r="C316" s="2013"/>
      <c r="D316" s="2013"/>
      <c r="E316" s="2013"/>
      <c r="F316" s="2013"/>
      <c r="G316" s="2014"/>
      <c r="H316" s="655"/>
    </row>
    <row r="317" spans="1:8" s="656" customFormat="1" ht="15.75">
      <c r="A317" s="659" t="s">
        <v>5064</v>
      </c>
      <c r="B317" s="617">
        <v>342</v>
      </c>
      <c r="C317" s="295" t="str">
        <f>IF($A317="INSUMO",VLOOKUP($B317,'BANCO DE DADOS JULHO INS'!$A:$D,2,FALSE),VLOOKUP($B317,'BANCO DE DADOS JULHO SERV'!$B:$E,2,FALSE))</f>
        <v>ARAME GALVANIZADO 12 BWG, 2,76 MM (0,048 KG/M)</v>
      </c>
      <c r="D317" s="294" t="str">
        <f>IF($A317="INSUMO",VLOOKUP($B317,'BANCO DE DADOS JULHO INS'!$A:$D,3,FALSE),VLOOKUP($B317,'BANCO DE DADOS JULHO SERV'!$B:$E,3,FALSE))</f>
        <v xml:space="preserve">KG    </v>
      </c>
      <c r="E317" s="415">
        <v>1</v>
      </c>
      <c r="F317" s="351" t="str">
        <f>IF($A317="INSUMO",VLOOKUP($B317,'BANCO DE DADOS JULHO INS'!$A:$D,4,FALSE),VLOOKUP($B317,'BANCO DE DADOS JULHO SERV'!$B:$E,4,FALSE))</f>
        <v>13,08</v>
      </c>
      <c r="G317" s="421">
        <f>TRUNC(F317*E317,2)</f>
        <v>13.08</v>
      </c>
      <c r="H317" s="655"/>
    </row>
    <row r="318" spans="1:8" s="656" customFormat="1" ht="15.75">
      <c r="A318" s="655"/>
      <c r="B318" s="2012" t="s">
        <v>1952</v>
      </c>
      <c r="C318" s="2013"/>
      <c r="D318" s="2013"/>
      <c r="E318" s="2013"/>
      <c r="F318" s="2013"/>
      <c r="G318" s="2014"/>
      <c r="H318" s="655"/>
    </row>
    <row r="319" spans="1:8" s="656" customFormat="1" ht="15.75">
      <c r="A319" s="659" t="s">
        <v>5265</v>
      </c>
      <c r="B319" s="535">
        <v>88264</v>
      </c>
      <c r="C319" s="295" t="str">
        <f>IF($A319="INSUMO",VLOOKUP($B319,'BANCO DE DADOS JULHO INS'!$A:$D,2,FALSE),VLOOKUP($B319,'BANCO DE DADOS JULHO SERV'!$B:$E,2,FALSE))</f>
        <v>ELETRICISTA COM ENCARGOS COMPLEMENTARES</v>
      </c>
      <c r="D319" s="294" t="str">
        <f>IF($A319="INSUMO",VLOOKUP($B319,'BANCO DE DADOS JULHO INS'!$A:$D,3,FALSE),VLOOKUP($B319,'BANCO DE DADOS JULHO SERV'!$B:$E,3,FALSE))</f>
        <v>H</v>
      </c>
      <c r="E319" s="536">
        <v>1.7</v>
      </c>
      <c r="F319" s="351" t="str">
        <f>IF($A319="INSUMO",VLOOKUP($B319,'BANCO DE DADOS JULHO INS'!$A:$D,4,FALSE),VLOOKUP($B319,'BANCO DE DADOS JULHO SERV'!$B:$E,4,FALSE))</f>
        <v>17,60</v>
      </c>
      <c r="G319" s="537">
        <f t="shared" ref="G319:G320" si="46">TRUNC(F319*E319,2)</f>
        <v>29.92</v>
      </c>
      <c r="H319" s="655"/>
    </row>
    <row r="320" spans="1:8" s="656" customFormat="1" ht="16.5" thickBot="1">
      <c r="A320" s="659" t="s">
        <v>5265</v>
      </c>
      <c r="B320" s="538">
        <v>88247</v>
      </c>
      <c r="C320" s="298" t="str">
        <f>IF($A320="INSUMO",VLOOKUP($B320,'BANCO DE DADOS JULHO INS'!$A:$D,2,FALSE),VLOOKUP($B320,'BANCO DE DADOS JULHO SERV'!$B:$E,2,FALSE))</f>
        <v>AUXILIAR DE ELETRICISTA COM ENCARGOS COMPLEMENTARES</v>
      </c>
      <c r="D320" s="299" t="str">
        <f>IF($A320="INSUMO",VLOOKUP($B320,'BANCO DE DADOS JULHO INS'!$A:$D,3,FALSE),VLOOKUP($B320,'BANCO DE DADOS JULHO SERV'!$B:$E,3,FALSE))</f>
        <v>H</v>
      </c>
      <c r="E320" s="539">
        <v>1.7</v>
      </c>
      <c r="F320" s="353" t="str">
        <f>IF($A320="INSUMO",VLOOKUP($B320,'BANCO DE DADOS JULHO INS'!$A:$D,4,FALSE),VLOOKUP($B320,'BANCO DE DADOS JULHO SERV'!$B:$E,4,FALSE))</f>
        <v>14,32</v>
      </c>
      <c r="G320" s="540">
        <f t="shared" si="46"/>
        <v>24.34</v>
      </c>
      <c r="H320" s="655"/>
    </row>
    <row r="321" spans="1:8" s="656" customFormat="1" ht="16.5" thickBot="1">
      <c r="A321" s="655"/>
      <c r="B321" s="2187" t="s">
        <v>5986</v>
      </c>
      <c r="C321" s="2187"/>
      <c r="D321" s="2187"/>
      <c r="E321" s="2187"/>
      <c r="F321" s="554" t="s">
        <v>1953</v>
      </c>
      <c r="G321" s="761">
        <f>SUM(G316:G320)</f>
        <v>67.34</v>
      </c>
      <c r="H321" s="655"/>
    </row>
    <row r="322" spans="1:8" s="656" customFormat="1" ht="15">
      <c r="A322" s="655"/>
      <c r="B322" s="2186"/>
      <c r="C322" s="2186"/>
      <c r="D322" s="2186"/>
      <c r="E322" s="2186"/>
      <c r="F322" s="746"/>
      <c r="G322" s="746"/>
      <c r="H322" s="655"/>
    </row>
    <row r="323" spans="1:8" s="656" customFormat="1" ht="15">
      <c r="A323" s="655"/>
      <c r="B323" s="2186"/>
      <c r="C323" s="2186"/>
      <c r="D323" s="2186"/>
      <c r="E323" s="2186"/>
      <c r="F323" s="746"/>
      <c r="G323" s="746"/>
      <c r="H323" s="655"/>
    </row>
    <row r="324" spans="1:8" s="669" customFormat="1" ht="16.5" thickBot="1">
      <c r="B324" s="552"/>
      <c r="C324" s="553"/>
      <c r="D324" s="553"/>
      <c r="E324" s="553"/>
      <c r="F324" s="553"/>
      <c r="G324" s="553"/>
    </row>
    <row r="325" spans="1:8" s="656" customFormat="1" ht="40.5" customHeight="1">
      <c r="A325" s="655"/>
      <c r="B325" s="531" t="s">
        <v>2030</v>
      </c>
      <c r="C325" s="2011" t="str">
        <f>CONCATENATE("FORNECIMENTO E INSTALAÇÃO DE ",C328)</f>
        <v>FORNECIMENTO E INSTALAÇÃO DE PARAFUSO M16 EM ACO GALVANIZADO, COMPRIMENTO = 500 MM, DIAMETRO = 16 MM, ROSCA MAQUINA, COM CABECA SEXTAVADA E PORCA</v>
      </c>
      <c r="D325" s="2183"/>
      <c r="E325" s="2183"/>
      <c r="F325" s="2183"/>
      <c r="G325" s="532" t="s">
        <v>30</v>
      </c>
      <c r="H325" s="838">
        <f>G331</f>
        <v>15.51</v>
      </c>
    </row>
    <row r="326" spans="1:8" s="656" customFormat="1" ht="31.5">
      <c r="A326" s="655"/>
      <c r="B326" s="350" t="s">
        <v>2114</v>
      </c>
      <c r="C326" s="614" t="s">
        <v>1947</v>
      </c>
      <c r="D326" s="534" t="s">
        <v>30</v>
      </c>
      <c r="E326" s="614" t="s">
        <v>1948</v>
      </c>
      <c r="F326" s="615" t="s">
        <v>1949</v>
      </c>
      <c r="G326" s="616" t="s">
        <v>1950</v>
      </c>
      <c r="H326" s="655"/>
    </row>
    <row r="327" spans="1:8" s="656" customFormat="1" ht="15.75">
      <c r="A327" s="655"/>
      <c r="B327" s="2012" t="s">
        <v>1951</v>
      </c>
      <c r="C327" s="2013"/>
      <c r="D327" s="2013"/>
      <c r="E327" s="2013"/>
      <c r="F327" s="2013"/>
      <c r="G327" s="2014"/>
      <c r="H327" s="655"/>
    </row>
    <row r="328" spans="1:8" s="656" customFormat="1" ht="45">
      <c r="A328" s="659" t="s">
        <v>5064</v>
      </c>
      <c r="B328" s="373">
        <v>428</v>
      </c>
      <c r="C328" s="295" t="str">
        <f>IF($A328="INSUMO",VLOOKUP($B328,'BANCO DE DADOS JULHO INS'!$A:$D,2,FALSE),VLOOKUP($B328,'BANCO DE DADOS JULHO SERV'!$B:$E,2,FALSE))</f>
        <v>PARAFUSO M16 EM ACO GALVANIZADO, COMPRIMENTO = 500 MM, DIAMETRO = 16 MM, ROSCA MAQUINA, COM CABECA SEXTAVADA E PORCA</v>
      </c>
      <c r="D328" s="294" t="str">
        <f>IF($A328="INSUMO",VLOOKUP($B328,'BANCO DE DADOS JULHO INS'!$A:$D,3,FALSE),VLOOKUP($B328,'BANCO DE DADOS JULHO SERV'!$B:$E,3,FALSE))</f>
        <v xml:space="preserve">UN    </v>
      </c>
      <c r="E328" s="415">
        <v>1</v>
      </c>
      <c r="F328" s="351" t="str">
        <f>IF($A328="INSUMO",VLOOKUP($B328,'BANCO DE DADOS JULHO INS'!$A:$D,4,FALSE),VLOOKUP($B328,'BANCO DE DADOS JULHO SERV'!$B:$E,4,FALSE))</f>
        <v>12,87</v>
      </c>
      <c r="G328" s="421">
        <f>TRUNC(F328*E328,2)</f>
        <v>12.87</v>
      </c>
      <c r="H328" s="655"/>
    </row>
    <row r="329" spans="1:8" s="656" customFormat="1" ht="15.75">
      <c r="A329" s="655"/>
      <c r="B329" s="2012" t="s">
        <v>1952</v>
      </c>
      <c r="C329" s="2013"/>
      <c r="D329" s="2013"/>
      <c r="E329" s="2013"/>
      <c r="F329" s="2013"/>
      <c r="G329" s="2014"/>
      <c r="H329" s="655"/>
    </row>
    <row r="330" spans="1:8" s="656" customFormat="1" ht="16.5" thickBot="1">
      <c r="A330" s="659" t="s">
        <v>5265</v>
      </c>
      <c r="B330" s="538">
        <v>88264</v>
      </c>
      <c r="C330" s="298" t="str">
        <f>IF($A330="INSUMO",VLOOKUP($B330,'BANCO DE DADOS JULHO INS'!$A:$D,2,FALSE),VLOOKUP($B330,'BANCO DE DADOS JULHO SERV'!$B:$E,2,FALSE))</f>
        <v>ELETRICISTA COM ENCARGOS COMPLEMENTARES</v>
      </c>
      <c r="D330" s="299" t="str">
        <f>IF($A330="INSUMO",VLOOKUP($B330,'BANCO DE DADOS JULHO INS'!$A:$D,3,FALSE),VLOOKUP($B330,'BANCO DE DADOS JULHO SERV'!$B:$E,3,FALSE))</f>
        <v>H</v>
      </c>
      <c r="E330" s="539">
        <v>0.15</v>
      </c>
      <c r="F330" s="353" t="str">
        <f>IF($A330="INSUMO",VLOOKUP($B330,'BANCO DE DADOS JULHO INS'!$A:$D,4,FALSE),VLOOKUP($B330,'BANCO DE DADOS JULHO SERV'!$B:$E,4,FALSE))</f>
        <v>17,60</v>
      </c>
      <c r="G330" s="540">
        <f>TRUNC(F330*E330,2)</f>
        <v>2.64</v>
      </c>
      <c r="H330" s="655"/>
    </row>
    <row r="331" spans="1:8" s="656" customFormat="1" ht="16.5" thickBot="1">
      <c r="A331" s="655"/>
      <c r="B331" s="400" t="s">
        <v>5987</v>
      </c>
      <c r="C331" s="423"/>
      <c r="D331" s="423"/>
      <c r="E331" s="423"/>
      <c r="F331" s="554" t="s">
        <v>1953</v>
      </c>
      <c r="G331" s="761">
        <f>SUM(G327:G330)</f>
        <v>15.51</v>
      </c>
      <c r="H331" s="655"/>
    </row>
    <row r="332" spans="1:8" s="669" customFormat="1" ht="16.5" thickBot="1">
      <c r="B332" s="552"/>
      <c r="C332" s="553"/>
      <c r="D332" s="553"/>
      <c r="E332" s="553"/>
      <c r="F332" s="553"/>
      <c r="G332" s="553"/>
    </row>
    <row r="333" spans="1:8" s="656" customFormat="1" ht="40.5" customHeight="1">
      <c r="A333" s="655"/>
      <c r="B333" s="531" t="s">
        <v>2031</v>
      </c>
      <c r="C333" s="2011" t="str">
        <f>CONCATENATE("FORNECIMENTO E INSTALAÇÃO DE ",C336)</f>
        <v>FORNECIMENTO E INSTALAÇÃO DE ARRUELA QUADRADA EM ACO GALVANIZADO, DIMENSAO = 38 MM, ESPESSURA = 3MM, DIAMETRO DO FURO= 18 MM</v>
      </c>
      <c r="D333" s="2183"/>
      <c r="E333" s="2183"/>
      <c r="F333" s="2183"/>
      <c r="G333" s="532" t="s">
        <v>30</v>
      </c>
      <c r="H333" s="838">
        <f>G340</f>
        <v>0.82000000000000006</v>
      </c>
    </row>
    <row r="334" spans="1:8" s="656" customFormat="1" ht="31.5">
      <c r="A334" s="655"/>
      <c r="B334" s="350" t="s">
        <v>2114</v>
      </c>
      <c r="C334" s="614" t="s">
        <v>1947</v>
      </c>
      <c r="D334" s="534" t="s">
        <v>30</v>
      </c>
      <c r="E334" s="614" t="s">
        <v>1948</v>
      </c>
      <c r="F334" s="615" t="s">
        <v>1949</v>
      </c>
      <c r="G334" s="616" t="s">
        <v>1950</v>
      </c>
      <c r="H334" s="655"/>
    </row>
    <row r="335" spans="1:8" s="656" customFormat="1" ht="15.75">
      <c r="A335" s="655"/>
      <c r="B335" s="2012" t="s">
        <v>1951</v>
      </c>
      <c r="C335" s="2013"/>
      <c r="D335" s="2013"/>
      <c r="E335" s="2013"/>
      <c r="F335" s="2013"/>
      <c r="G335" s="2014"/>
      <c r="H335" s="655"/>
    </row>
    <row r="336" spans="1:8" s="656" customFormat="1" ht="30">
      <c r="A336" s="659" t="s">
        <v>5064</v>
      </c>
      <c r="B336" s="617">
        <v>379</v>
      </c>
      <c r="C336" s="295" t="str">
        <f>IF($A336="INSUMO",VLOOKUP($B336,'BANCO DE DADOS JULHO INS'!$A:$D,2,FALSE),VLOOKUP($B336,'BANCO DE DADOS JULHO SERV'!$B:$E,2,FALSE))</f>
        <v>ARRUELA QUADRADA EM ACO GALVANIZADO, DIMENSAO = 38 MM, ESPESSURA = 3MM, DIAMETRO DO FURO= 18 MM</v>
      </c>
      <c r="D336" s="294" t="str">
        <f>IF($A336="INSUMO",VLOOKUP($B336,'BANCO DE DADOS JULHO INS'!$A:$D,3,FALSE),VLOOKUP($B336,'BANCO DE DADOS JULHO SERV'!$B:$E,3,FALSE))</f>
        <v xml:space="preserve">UN    </v>
      </c>
      <c r="E336" s="415">
        <v>1</v>
      </c>
      <c r="F336" s="351" t="str">
        <f>IF($A336="INSUMO",VLOOKUP($B336,'BANCO DE DADOS JULHO INS'!$A:$D,4,FALSE),VLOOKUP($B336,'BANCO DE DADOS JULHO SERV'!$B:$E,4,FALSE))</f>
        <v>0,52</v>
      </c>
      <c r="G336" s="421">
        <f>TRUNC(F336*E336,2)</f>
        <v>0.52</v>
      </c>
      <c r="H336" s="655"/>
    </row>
    <row r="337" spans="1:8" s="656" customFormat="1" ht="15.75">
      <c r="A337" s="655"/>
      <c r="B337" s="2012" t="s">
        <v>1952</v>
      </c>
      <c r="C337" s="2013"/>
      <c r="D337" s="2013"/>
      <c r="E337" s="2013"/>
      <c r="F337" s="2013"/>
      <c r="G337" s="2014"/>
      <c r="H337" s="655"/>
    </row>
    <row r="338" spans="1:8" s="656" customFormat="1" ht="15.75">
      <c r="A338" s="659" t="s">
        <v>5265</v>
      </c>
      <c r="B338" s="535">
        <v>88264</v>
      </c>
      <c r="C338" s="295" t="str">
        <f>IF($A338="INSUMO",VLOOKUP($B338,'BANCO DE DADOS JULHO INS'!$A:$D,2,FALSE),VLOOKUP($B338,'BANCO DE DADOS JULHO SERV'!$B:$E,2,FALSE))</f>
        <v>ELETRICISTA COM ENCARGOS COMPLEMENTARES</v>
      </c>
      <c r="D338" s="294" t="str">
        <f>IF($A338="INSUMO",VLOOKUP($B338,'BANCO DE DADOS JULHO INS'!$A:$D,3,FALSE),VLOOKUP($B338,'BANCO DE DADOS JULHO SERV'!$B:$E,3,FALSE))</f>
        <v>H</v>
      </c>
      <c r="E338" s="536">
        <v>0.01</v>
      </c>
      <c r="F338" s="351" t="str">
        <f>IF($A338="INSUMO",VLOOKUP($B338,'BANCO DE DADOS JULHO INS'!$A:$D,4,FALSE),VLOOKUP($B338,'BANCO DE DADOS JULHO SERV'!$B:$E,4,FALSE))</f>
        <v>17,60</v>
      </c>
      <c r="G338" s="537">
        <f t="shared" ref="G338:G339" si="47">TRUNC(F338*E338,2)</f>
        <v>0.17</v>
      </c>
      <c r="H338" s="655"/>
    </row>
    <row r="339" spans="1:8" s="656" customFormat="1" ht="16.5" thickBot="1">
      <c r="A339" s="659" t="s">
        <v>5265</v>
      </c>
      <c r="B339" s="785">
        <v>88316</v>
      </c>
      <c r="C339" s="298" t="str">
        <f>IF($A339="INSUMO",VLOOKUP($B339,'BANCO DE DADOS JULHO INS'!$A:$D,2,FALSE),VLOOKUP($B339,'BANCO DE DADOS JULHO SERV'!$B:$E,2,FALSE))</f>
        <v>SERVENTE COM ENCARGOS COMPLEMENTARES</v>
      </c>
      <c r="D339" s="299" t="str">
        <f>IF($A339="INSUMO",VLOOKUP($B339,'BANCO DE DADOS JULHO INS'!$A:$D,3,FALSE),VLOOKUP($B339,'BANCO DE DADOS JULHO SERV'!$B:$E,3,FALSE))</f>
        <v>H</v>
      </c>
      <c r="E339" s="539">
        <v>0.01</v>
      </c>
      <c r="F339" s="353" t="str">
        <f>IF($A339="INSUMO",VLOOKUP($B339,'BANCO DE DADOS JULHO INS'!$A:$D,4,FALSE),VLOOKUP($B339,'BANCO DE DADOS JULHO SERV'!$B:$E,4,FALSE))</f>
        <v>13,80</v>
      </c>
      <c r="G339" s="540">
        <f t="shared" si="47"/>
        <v>0.13</v>
      </c>
      <c r="H339" s="655"/>
    </row>
    <row r="340" spans="1:8" s="656" customFormat="1" ht="16.5" thickBot="1">
      <c r="A340" s="655"/>
      <c r="B340" s="400" t="s">
        <v>2029</v>
      </c>
      <c r="C340" s="423"/>
      <c r="D340" s="423"/>
      <c r="E340" s="423"/>
      <c r="F340" s="554" t="s">
        <v>1953</v>
      </c>
      <c r="G340" s="761">
        <f>SUM(G335:G339)</f>
        <v>0.82000000000000006</v>
      </c>
      <c r="H340" s="655"/>
    </row>
    <row r="341" spans="1:8" s="669" customFormat="1" ht="16.5" thickBot="1">
      <c r="B341" s="552"/>
      <c r="C341" s="553"/>
      <c r="D341" s="553"/>
      <c r="E341" s="553"/>
      <c r="F341" s="553"/>
      <c r="G341" s="553"/>
    </row>
    <row r="342" spans="1:8" s="656" customFormat="1" ht="19.5" customHeight="1">
      <c r="A342" s="655"/>
      <c r="B342" s="531" t="s">
        <v>2032</v>
      </c>
      <c r="C342" s="2011" t="str">
        <f>CONCATENATE("FORNECIMENTO E INSTALAÇÃO DE ",C345)</f>
        <v>FORNECIMENTO E INSTALAÇÃO DE CRUZETA DE CONCRETO LEVE, COMP. 2000 MM SECAO, 90 X 90 MM</v>
      </c>
      <c r="D342" s="2183"/>
      <c r="E342" s="2183"/>
      <c r="F342" s="2183"/>
      <c r="G342" s="532" t="s">
        <v>30</v>
      </c>
      <c r="H342" s="838">
        <f>G349</f>
        <v>165.94</v>
      </c>
    </row>
    <row r="343" spans="1:8" s="656" customFormat="1" ht="31.5">
      <c r="A343" s="655"/>
      <c r="B343" s="350" t="s">
        <v>2114</v>
      </c>
      <c r="C343" s="614" t="s">
        <v>1947</v>
      </c>
      <c r="D343" s="534" t="s">
        <v>30</v>
      </c>
      <c r="E343" s="614" t="s">
        <v>1948</v>
      </c>
      <c r="F343" s="615" t="s">
        <v>1949</v>
      </c>
      <c r="G343" s="616" t="s">
        <v>1950</v>
      </c>
      <c r="H343" s="655"/>
    </row>
    <row r="344" spans="1:8" s="656" customFormat="1" ht="15.75">
      <c r="A344" s="655"/>
      <c r="B344" s="2012" t="s">
        <v>1951</v>
      </c>
      <c r="C344" s="2013"/>
      <c r="D344" s="2013"/>
      <c r="E344" s="2013"/>
      <c r="F344" s="2013"/>
      <c r="G344" s="2014"/>
      <c r="H344" s="655"/>
    </row>
    <row r="345" spans="1:8" s="656" customFormat="1" ht="30">
      <c r="A345" s="659" t="s">
        <v>5064</v>
      </c>
      <c r="B345" s="617">
        <v>34519</v>
      </c>
      <c r="C345" s="295" t="str">
        <f>IF($A345="INSUMO",VLOOKUP($B345,'BANCO DE DADOS JULHO INS'!$A:$D,2,FALSE),VLOOKUP($B345,'BANCO DE DADOS JULHO SERV'!$B:$E,2,FALSE))</f>
        <v>CRUZETA DE CONCRETO LEVE, COMP. 2000 MM SECAO, 90 X 90 MM</v>
      </c>
      <c r="D345" s="294" t="str">
        <f>IF($A345="INSUMO",VLOOKUP($B345,'BANCO DE DADOS JULHO INS'!$A:$D,3,FALSE),VLOOKUP($B345,'BANCO DE DADOS JULHO SERV'!$B:$E,3,FALSE))</f>
        <v xml:space="preserve">UN    </v>
      </c>
      <c r="E345" s="415">
        <v>1</v>
      </c>
      <c r="F345" s="351" t="str">
        <f>IF($A345="INSUMO",VLOOKUP($B345,'BANCO DE DADOS JULHO INS'!$A:$D,4,FALSE),VLOOKUP($B345,'BANCO DE DADOS JULHO SERV'!$B:$E,4,FALSE))</f>
        <v>73,46</v>
      </c>
      <c r="G345" s="421">
        <f>TRUNC(F345*E345,2)</f>
        <v>73.459999999999994</v>
      </c>
      <c r="H345" s="655"/>
    </row>
    <row r="346" spans="1:8" s="656" customFormat="1" ht="15.75">
      <c r="A346" s="655"/>
      <c r="B346" s="2012" t="s">
        <v>1952</v>
      </c>
      <c r="C346" s="2013"/>
      <c r="D346" s="2013"/>
      <c r="E346" s="2013"/>
      <c r="F346" s="2013"/>
      <c r="G346" s="2014"/>
      <c r="H346" s="655"/>
    </row>
    <row r="347" spans="1:8" s="656" customFormat="1" ht="15.75">
      <c r="A347" s="659" t="s">
        <v>5265</v>
      </c>
      <c r="B347" s="535">
        <v>88264</v>
      </c>
      <c r="C347" s="295" t="str">
        <f>IF($A347="INSUMO",VLOOKUP($B347,'BANCO DE DADOS JULHO INS'!$A:$D,2,FALSE),VLOOKUP($B347,'BANCO DE DADOS JULHO SERV'!$B:$E,2,FALSE))</f>
        <v>ELETRICISTA COM ENCARGOS COMPLEMENTARES</v>
      </c>
      <c r="D347" s="294" t="str">
        <f>IF($A347="INSUMO",VLOOKUP($B347,'BANCO DE DADOS JULHO INS'!$A:$D,3,FALSE),VLOOKUP($B347,'BANCO DE DADOS JULHO SERV'!$B:$E,3,FALSE))</f>
        <v>H</v>
      </c>
      <c r="E347" s="536">
        <v>2</v>
      </c>
      <c r="F347" s="351" t="str">
        <f>IF($A347="INSUMO",VLOOKUP($B347,'BANCO DE DADOS JULHO INS'!$A:$D,4,FALSE),VLOOKUP($B347,'BANCO DE DADOS JULHO SERV'!$B:$E,4,FALSE))</f>
        <v>17,60</v>
      </c>
      <c r="G347" s="537">
        <f t="shared" ref="G347:G348" si="48">TRUNC(F347*E347,2)</f>
        <v>35.200000000000003</v>
      </c>
      <c r="H347" s="655"/>
    </row>
    <row r="348" spans="1:8" s="656" customFormat="1" ht="16.5" thickBot="1">
      <c r="A348" s="659" t="s">
        <v>5265</v>
      </c>
      <c r="B348" s="538">
        <v>88247</v>
      </c>
      <c r="C348" s="298" t="str">
        <f>IF($A348="INSUMO",VLOOKUP($B348,'BANCO DE DADOS JULHO INS'!$A:$D,2,FALSE),VLOOKUP($B348,'BANCO DE DADOS JULHO SERV'!$B:$E,2,FALSE))</f>
        <v>AUXILIAR DE ELETRICISTA COM ENCARGOS COMPLEMENTARES</v>
      </c>
      <c r="D348" s="299" t="str">
        <f>IF($A348="INSUMO",VLOOKUP($B348,'BANCO DE DADOS JULHO INS'!$A:$D,3,FALSE),VLOOKUP($B348,'BANCO DE DADOS JULHO SERV'!$B:$E,3,FALSE))</f>
        <v>H</v>
      </c>
      <c r="E348" s="539">
        <v>4</v>
      </c>
      <c r="F348" s="353" t="str">
        <f>IF($A348="INSUMO",VLOOKUP($B348,'BANCO DE DADOS JULHO INS'!$A:$D,4,FALSE),VLOOKUP($B348,'BANCO DE DADOS JULHO SERV'!$B:$E,4,FALSE))</f>
        <v>14,32</v>
      </c>
      <c r="G348" s="540">
        <f t="shared" si="48"/>
        <v>57.28</v>
      </c>
      <c r="H348" s="655"/>
    </row>
    <row r="349" spans="1:8" s="656" customFormat="1" ht="16.5" thickBot="1">
      <c r="A349" s="655"/>
      <c r="B349" s="2194" t="s">
        <v>5988</v>
      </c>
      <c r="C349" s="2194"/>
      <c r="D349" s="2194"/>
      <c r="E349" s="2194"/>
      <c r="F349" s="554" t="s">
        <v>1953</v>
      </c>
      <c r="G349" s="761">
        <f>SUM(G344:G348)</f>
        <v>165.94</v>
      </c>
      <c r="H349" s="655"/>
    </row>
    <row r="350" spans="1:8" s="656" customFormat="1" ht="15.75">
      <c r="A350" s="655"/>
      <c r="B350" s="2195"/>
      <c r="C350" s="2195"/>
      <c r="D350" s="2195"/>
      <c r="E350" s="2195"/>
      <c r="F350" s="793"/>
      <c r="G350" s="794"/>
      <c r="H350" s="655"/>
    </row>
    <row r="351" spans="1:8" s="669" customFormat="1" ht="16.5" thickBot="1">
      <c r="B351" s="552"/>
      <c r="C351" s="553"/>
      <c r="D351" s="553"/>
      <c r="E351" s="553"/>
      <c r="F351" s="553"/>
      <c r="G351" s="553"/>
    </row>
    <row r="352" spans="1:8" s="656" customFormat="1" ht="32.25" customHeight="1">
      <c r="A352" s="655"/>
      <c r="B352" s="531" t="s">
        <v>2033</v>
      </c>
      <c r="C352" s="2011" t="str">
        <f>CONCATENATE("FORNECIMENTO E INSTALAÇÃO DE ",C355)</f>
        <v>FORNECIMENTO E INSTALAÇÃO DE SUPORTE MAO-FRANCESA EM ACO, ABAS IGUAIS 30 CM, CAPACIDADE MINIMA 60 KG, BRANCO</v>
      </c>
      <c r="D352" s="2183"/>
      <c r="E352" s="2183"/>
      <c r="F352" s="2183"/>
      <c r="G352" s="532" t="s">
        <v>30</v>
      </c>
      <c r="H352" s="838">
        <f>G359</f>
        <v>30.03</v>
      </c>
    </row>
    <row r="353" spans="1:8" s="656" customFormat="1" ht="31.5">
      <c r="A353" s="655"/>
      <c r="B353" s="350" t="s">
        <v>2114</v>
      </c>
      <c r="C353" s="614" t="s">
        <v>1947</v>
      </c>
      <c r="D353" s="534" t="s">
        <v>30</v>
      </c>
      <c r="E353" s="614" t="s">
        <v>1948</v>
      </c>
      <c r="F353" s="615" t="s">
        <v>1949</v>
      </c>
      <c r="G353" s="616" t="s">
        <v>1950</v>
      </c>
      <c r="H353" s="655"/>
    </row>
    <row r="354" spans="1:8" s="656" customFormat="1" ht="15.75">
      <c r="A354" s="655"/>
      <c r="B354" s="2012" t="s">
        <v>1951</v>
      </c>
      <c r="C354" s="2013"/>
      <c r="D354" s="2013"/>
      <c r="E354" s="2013"/>
      <c r="F354" s="2013"/>
      <c r="G354" s="2014"/>
      <c r="H354" s="655"/>
    </row>
    <row r="355" spans="1:8" s="656" customFormat="1" ht="30">
      <c r="A355" s="659" t="s">
        <v>5064</v>
      </c>
      <c r="B355" s="373">
        <v>37590</v>
      </c>
      <c r="C355" s="882" t="str">
        <f>IF($A355="INSUMO",VLOOKUP($B355,'BANCO DE DADOS JULHO INS'!$A:$D,2,FALSE),VLOOKUP($B355,'BANCO DE DADOS JULHO SERV'!$B:$E,2,FALSE))</f>
        <v>SUPORTE MAO-FRANCESA EM ACO, ABAS IGUAIS 30 CM, CAPACIDADE MINIMA 60 KG, BRANCO</v>
      </c>
      <c r="D355" s="294" t="str">
        <f>IF($A355="INSUMO",VLOOKUP($B355,'BANCO DE DADOS JULHO INS'!$A:$D,3,FALSE),VLOOKUP($B355,'BANCO DE DADOS JULHO SERV'!$B:$E,3,FALSE))</f>
        <v xml:space="preserve">UN    </v>
      </c>
      <c r="E355" s="415">
        <v>1</v>
      </c>
      <c r="F355" s="351" t="str">
        <f>IF($A355="INSUMO",VLOOKUP($B355,'BANCO DE DADOS JULHO INS'!$A:$D,4,FALSE),VLOOKUP($B355,'BANCO DE DADOS JULHO SERV'!$B:$E,4,FALSE))</f>
        <v>25,32</v>
      </c>
      <c r="G355" s="421">
        <f>TRUNC(F355*E355,2)</f>
        <v>25.32</v>
      </c>
      <c r="H355" s="655"/>
    </row>
    <row r="356" spans="1:8" s="656" customFormat="1" ht="15.75">
      <c r="A356" s="655"/>
      <c r="B356" s="2012" t="s">
        <v>1952</v>
      </c>
      <c r="C356" s="2013"/>
      <c r="D356" s="2013"/>
      <c r="E356" s="2013"/>
      <c r="F356" s="2013"/>
      <c r="G356" s="2014"/>
      <c r="H356" s="655"/>
    </row>
    <row r="357" spans="1:8" s="656" customFormat="1" ht="15.75">
      <c r="A357" s="659" t="s">
        <v>5265</v>
      </c>
      <c r="B357" s="535">
        <v>88264</v>
      </c>
      <c r="C357" s="295" t="str">
        <f>IF($A357="INSUMO",VLOOKUP($B357,'BANCO DE DADOS JULHO INS'!$A:$D,2,FALSE),VLOOKUP($B357,'BANCO DE DADOS JULHO SERV'!$B:$E,2,FALSE))</f>
        <v>ELETRICISTA COM ENCARGOS COMPLEMENTARES</v>
      </c>
      <c r="D357" s="294" t="str">
        <f>IF($A357="INSUMO",VLOOKUP($B357,'BANCO DE DADOS JULHO INS'!$A:$D,3,FALSE),VLOOKUP($B357,'BANCO DE DADOS JULHO SERV'!$B:$E,3,FALSE))</f>
        <v>H</v>
      </c>
      <c r="E357" s="536">
        <v>0.15</v>
      </c>
      <c r="F357" s="351" t="str">
        <f>IF($A357="INSUMO",VLOOKUP($B357,'BANCO DE DADOS JULHO INS'!$A:$D,4,FALSE),VLOOKUP($B357,'BANCO DE DADOS JULHO SERV'!$B:$E,4,FALSE))</f>
        <v>17,60</v>
      </c>
      <c r="G357" s="537">
        <f t="shared" ref="G357:G358" si="49">TRUNC(F357*E357,2)</f>
        <v>2.64</v>
      </c>
      <c r="H357" s="655"/>
    </row>
    <row r="358" spans="1:8" s="656" customFormat="1" ht="16.5" thickBot="1">
      <c r="A358" s="659" t="s">
        <v>5265</v>
      </c>
      <c r="B358" s="538">
        <v>88316</v>
      </c>
      <c r="C358" s="298" t="str">
        <f>IF($A358="INSUMO",VLOOKUP($B358,'BANCO DE DADOS JULHO INS'!$A:$D,2,FALSE),VLOOKUP($B358,'BANCO DE DADOS JULHO SERV'!$B:$E,2,FALSE))</f>
        <v>SERVENTE COM ENCARGOS COMPLEMENTARES</v>
      </c>
      <c r="D358" s="299" t="str">
        <f>IF($A358="INSUMO",VLOOKUP($B358,'BANCO DE DADOS JULHO INS'!$A:$D,3,FALSE),VLOOKUP($B358,'BANCO DE DADOS JULHO SERV'!$B:$E,3,FALSE))</f>
        <v>H</v>
      </c>
      <c r="E358" s="539">
        <v>0.15</v>
      </c>
      <c r="F358" s="353" t="str">
        <f>IF($A358="INSUMO",VLOOKUP($B358,'BANCO DE DADOS JULHO INS'!$A:$D,4,FALSE),VLOOKUP($B358,'BANCO DE DADOS JULHO SERV'!$B:$E,4,FALSE))</f>
        <v>13,80</v>
      </c>
      <c r="G358" s="540">
        <f t="shared" si="49"/>
        <v>2.0699999999999998</v>
      </c>
      <c r="H358" s="655"/>
    </row>
    <row r="359" spans="1:8" s="656" customFormat="1" ht="16.5" thickBot="1">
      <c r="A359" s="655"/>
      <c r="B359" s="2186" t="s">
        <v>5989</v>
      </c>
      <c r="C359" s="2186"/>
      <c r="D359" s="2186"/>
      <c r="E359" s="2186"/>
      <c r="F359" s="554" t="s">
        <v>1953</v>
      </c>
      <c r="G359" s="761">
        <f>SUM(G354:G358)</f>
        <v>30.03</v>
      </c>
      <c r="H359" s="655"/>
    </row>
    <row r="360" spans="1:8" s="669" customFormat="1" ht="15.75" thickBot="1">
      <c r="B360" s="2186"/>
      <c r="C360" s="2186"/>
      <c r="D360" s="2186"/>
      <c r="E360" s="2186"/>
      <c r="F360" s="553"/>
      <c r="G360" s="553"/>
    </row>
    <row r="361" spans="1:8" s="656" customFormat="1" ht="54" customHeight="1">
      <c r="A361" s="655"/>
      <c r="B361" s="531" t="s">
        <v>2035</v>
      </c>
      <c r="C361" s="2011" t="s">
        <v>5990</v>
      </c>
      <c r="D361" s="2183"/>
      <c r="E361" s="2183"/>
      <c r="F361" s="2183"/>
      <c r="G361" s="532" t="s">
        <v>30</v>
      </c>
      <c r="H361" s="838">
        <f>G370</f>
        <v>402.67999999999995</v>
      </c>
    </row>
    <row r="362" spans="1:8" s="656" customFormat="1" ht="31.5">
      <c r="A362" s="655"/>
      <c r="B362" s="350" t="s">
        <v>2114</v>
      </c>
      <c r="C362" s="614" t="s">
        <v>1947</v>
      </c>
      <c r="D362" s="534" t="s">
        <v>30</v>
      </c>
      <c r="E362" s="614" t="s">
        <v>1948</v>
      </c>
      <c r="F362" s="615" t="s">
        <v>1949</v>
      </c>
      <c r="G362" s="616" t="s">
        <v>1950</v>
      </c>
      <c r="H362" s="655"/>
    </row>
    <row r="363" spans="1:8" s="656" customFormat="1" ht="15.75">
      <c r="A363" s="655"/>
      <c r="B363" s="2012" t="s">
        <v>1951</v>
      </c>
      <c r="C363" s="2013"/>
      <c r="D363" s="2013"/>
      <c r="E363" s="2013"/>
      <c r="F363" s="2013"/>
      <c r="G363" s="2014"/>
      <c r="H363" s="655"/>
    </row>
    <row r="364" spans="1:8" s="656" customFormat="1" ht="60">
      <c r="A364" s="655"/>
      <c r="B364" s="427" t="s">
        <v>1992</v>
      </c>
      <c r="C364" s="356" t="str">
        <f>C372</f>
        <v>PROJETOR RETANGULAR FECHADO PARA LAMPADA VAPOR METÁLICO DE 1000W, CABECEIRAS EM ALUMINIO FUNDIDO, CORPO EM ALUMINIO ANODIZADO, COM FECHAMENTO EM VIDRO TEMPERADO</v>
      </c>
      <c r="D364" s="357" t="s">
        <v>30</v>
      </c>
      <c r="E364" s="415">
        <v>1</v>
      </c>
      <c r="F364" s="415">
        <f>D375</f>
        <v>112.88</v>
      </c>
      <c r="G364" s="421">
        <f>TRUNC(F364*E364,2)</f>
        <v>112.88</v>
      </c>
      <c r="H364" s="655"/>
    </row>
    <row r="365" spans="1:8" s="656" customFormat="1" ht="15">
      <c r="A365" s="655"/>
      <c r="B365" s="427" t="s">
        <v>1992</v>
      </c>
      <c r="C365" s="356" t="str">
        <f>C379</f>
        <v>LÂMPADA DE VAPOR METÁLICO DE 1000W</v>
      </c>
      <c r="D365" s="357" t="s">
        <v>30</v>
      </c>
      <c r="E365" s="415">
        <v>1</v>
      </c>
      <c r="F365" s="415">
        <f>D376</f>
        <v>129.82</v>
      </c>
      <c r="G365" s="421">
        <f>TRUNC(F365*E365,2)</f>
        <v>129.82</v>
      </c>
      <c r="H365" s="655"/>
    </row>
    <row r="366" spans="1:8" s="656" customFormat="1" ht="15">
      <c r="A366" s="655"/>
      <c r="B366" s="427" t="s">
        <v>1992</v>
      </c>
      <c r="C366" s="356" t="str">
        <f>C386</f>
        <v>REATOR PARA LÂMPADA DE VAPOR METÁLICO DE 1000W</v>
      </c>
      <c r="D366" s="357" t="s">
        <v>30</v>
      </c>
      <c r="E366" s="415">
        <v>1</v>
      </c>
      <c r="F366" s="415">
        <f>D377</f>
        <v>112.88</v>
      </c>
      <c r="G366" s="421">
        <f>TRUNC(F366*E366,2)</f>
        <v>112.88</v>
      </c>
      <c r="H366" s="655"/>
    </row>
    <row r="367" spans="1:8" s="656" customFormat="1" ht="15.75">
      <c r="A367" s="655"/>
      <c r="B367" s="2012" t="s">
        <v>1952</v>
      </c>
      <c r="C367" s="2013"/>
      <c r="D367" s="2013"/>
      <c r="E367" s="2013"/>
      <c r="F367" s="2013"/>
      <c r="G367" s="2014"/>
      <c r="H367" s="655"/>
    </row>
    <row r="368" spans="1:8" s="656" customFormat="1" ht="15.75">
      <c r="A368" s="659" t="s">
        <v>5265</v>
      </c>
      <c r="B368" s="535">
        <v>88264</v>
      </c>
      <c r="C368" s="295" t="str">
        <f>IF($A368="INSUMO",VLOOKUP($B368,'BANCO DE DADOS JULHO INS'!$A:$D,2,FALSE),VLOOKUP($B368,'BANCO DE DADOS JULHO SERV'!$B:$E,2,FALSE))</f>
        <v>ELETRICISTA COM ENCARGOS COMPLEMENTARES</v>
      </c>
      <c r="D368" s="294" t="str">
        <f>IF($A368="INSUMO",VLOOKUP($B368,'BANCO DE DADOS JULHO INS'!$A:$D,3,FALSE),VLOOKUP($B368,'BANCO DE DADOS JULHO SERV'!$B:$E,3,FALSE))</f>
        <v>H</v>
      </c>
      <c r="E368" s="536">
        <v>1.5</v>
      </c>
      <c r="F368" s="351" t="str">
        <f>IF($A368="INSUMO",VLOOKUP($B368,'BANCO DE DADOS JULHO INS'!$A:$D,4,FALSE),VLOOKUP($B368,'BANCO DE DADOS JULHO SERV'!$B:$E,4,FALSE))</f>
        <v>17,60</v>
      </c>
      <c r="G368" s="537">
        <f t="shared" ref="G368:G369" si="50">TRUNC(F368*E368,2)</f>
        <v>26.4</v>
      </c>
      <c r="H368" s="655"/>
    </row>
    <row r="369" spans="1:8" s="656" customFormat="1" ht="16.5" thickBot="1">
      <c r="A369" s="659" t="s">
        <v>5265</v>
      </c>
      <c r="B369" s="538">
        <v>88316</v>
      </c>
      <c r="C369" s="298" t="str">
        <f>IF($A369="INSUMO",VLOOKUP($B369,'BANCO DE DADOS JULHO INS'!$A:$D,2,FALSE),VLOOKUP($B369,'BANCO DE DADOS JULHO SERV'!$B:$E,2,FALSE))</f>
        <v>SERVENTE COM ENCARGOS COMPLEMENTARES</v>
      </c>
      <c r="D369" s="299" t="str">
        <f>IF($A369="INSUMO",VLOOKUP($B369,'BANCO DE DADOS JULHO INS'!$A:$D,3,FALSE),VLOOKUP($B369,'BANCO DE DADOS JULHO SERV'!$B:$E,3,FALSE))</f>
        <v>H</v>
      </c>
      <c r="E369" s="539">
        <v>1.5</v>
      </c>
      <c r="F369" s="353" t="str">
        <f>IF($A369="INSUMO",VLOOKUP($B369,'BANCO DE DADOS JULHO INS'!$A:$D,4,FALSE),VLOOKUP($B369,'BANCO DE DADOS JULHO SERV'!$B:$E,4,FALSE))</f>
        <v>13,80</v>
      </c>
      <c r="G369" s="540">
        <f t="shared" si="50"/>
        <v>20.7</v>
      </c>
      <c r="H369" s="655"/>
    </row>
    <row r="370" spans="1:8" s="656" customFormat="1" ht="16.5" thickBot="1">
      <c r="A370" s="655"/>
      <c r="B370" s="2186" t="s">
        <v>5991</v>
      </c>
      <c r="C370" s="2186"/>
      <c r="D370" s="2186"/>
      <c r="E370" s="2186"/>
      <c r="F370" s="554" t="s">
        <v>1953</v>
      </c>
      <c r="G370" s="761">
        <f>SUM(G363:G369)</f>
        <v>402.67999999999995</v>
      </c>
      <c r="H370" s="655"/>
    </row>
    <row r="371" spans="1:8" s="656" customFormat="1" ht="16.5" thickBot="1">
      <c r="A371" s="655"/>
      <c r="B371" s="2186"/>
      <c r="C371" s="2186"/>
      <c r="D371" s="2186"/>
      <c r="E371" s="2186"/>
      <c r="F371" s="543"/>
      <c r="G371" s="544"/>
      <c r="H371" s="655"/>
    </row>
    <row r="372" spans="1:8" s="656" customFormat="1" ht="63">
      <c r="A372" s="655"/>
      <c r="B372" s="589"/>
      <c r="C372" s="401" t="s">
        <v>2037</v>
      </c>
      <c r="D372" s="590"/>
      <c r="E372" s="591"/>
      <c r="F372" s="570" t="s">
        <v>30</v>
      </c>
      <c r="G372" s="592" t="s">
        <v>30</v>
      </c>
      <c r="H372" s="655"/>
    </row>
    <row r="373" spans="1:8" s="656" customFormat="1" ht="31.5">
      <c r="A373" s="655"/>
      <c r="B373" s="428" t="s">
        <v>1985</v>
      </c>
      <c r="C373" s="614" t="s">
        <v>1986</v>
      </c>
      <c r="D373" s="615" t="s">
        <v>1987</v>
      </c>
      <c r="E373" s="429" t="s">
        <v>1988</v>
      </c>
      <c r="F373" s="806" t="s">
        <v>1989</v>
      </c>
      <c r="G373" s="430" t="s">
        <v>1990</v>
      </c>
      <c r="H373" s="655"/>
    </row>
    <row r="374" spans="1:8" s="656" customFormat="1" ht="15">
      <c r="A374" s="655"/>
      <c r="B374" s="1124">
        <v>42829</v>
      </c>
      <c r="C374" s="1125" t="s">
        <v>7267</v>
      </c>
      <c r="D374" s="872">
        <v>88.97</v>
      </c>
      <c r="E374" s="637" t="s">
        <v>2046</v>
      </c>
      <c r="F374" s="1148" t="s">
        <v>5297</v>
      </c>
      <c r="G374" s="878" t="s">
        <v>7266</v>
      </c>
      <c r="H374" s="643">
        <f t="shared" ref="H374" si="51">B374+180</f>
        <v>43009</v>
      </c>
    </row>
    <row r="375" spans="1:8" s="656" customFormat="1" ht="15">
      <c r="A375" s="655"/>
      <c r="B375" s="1124">
        <v>42829</v>
      </c>
      <c r="C375" s="1125" t="s">
        <v>2051</v>
      </c>
      <c r="D375" s="872">
        <v>112.88</v>
      </c>
      <c r="E375" s="637" t="s">
        <v>7268</v>
      </c>
      <c r="F375" s="1148" t="s">
        <v>7269</v>
      </c>
      <c r="G375" s="878" t="s">
        <v>2112</v>
      </c>
      <c r="H375" s="643">
        <f>B375+180</f>
        <v>43009</v>
      </c>
    </row>
    <row r="376" spans="1:8" s="656" customFormat="1" ht="15">
      <c r="A376" s="655"/>
      <c r="B376" s="1124">
        <v>42829</v>
      </c>
      <c r="C376" s="972" t="s">
        <v>7264</v>
      </c>
      <c r="D376" s="872">
        <v>129.82</v>
      </c>
      <c r="E376" s="637" t="s">
        <v>7107</v>
      </c>
      <c r="F376" s="612" t="s">
        <v>2004</v>
      </c>
      <c r="G376" s="974" t="s">
        <v>7265</v>
      </c>
      <c r="H376" s="643">
        <f t="shared" ref="H376" si="52">B376+180</f>
        <v>43009</v>
      </c>
    </row>
    <row r="377" spans="1:8" s="656" customFormat="1" ht="16.5" thickBot="1">
      <c r="A377" s="655"/>
      <c r="B377" s="604"/>
      <c r="C377" s="605" t="s">
        <v>1991</v>
      </c>
      <c r="D377" s="606">
        <f>MEDIAN(D374:D376)</f>
        <v>112.88</v>
      </c>
      <c r="E377" s="607"/>
      <c r="F377" s="551"/>
      <c r="G377" s="608"/>
      <c r="H377" s="655"/>
    </row>
    <row r="378" spans="1:8" s="669" customFormat="1" ht="16.5" thickBot="1">
      <c r="B378" s="552"/>
      <c r="C378" s="553"/>
      <c r="D378" s="553"/>
      <c r="E378" s="553"/>
      <c r="F378" s="553"/>
      <c r="G378" s="553"/>
    </row>
    <row r="379" spans="1:8" s="656" customFormat="1" ht="15.75">
      <c r="A379" s="655"/>
      <c r="B379" s="589"/>
      <c r="C379" s="401" t="s">
        <v>2034</v>
      </c>
      <c r="D379" s="590"/>
      <c r="E379" s="591"/>
      <c r="F379" s="570" t="s">
        <v>30</v>
      </c>
      <c r="G379" s="592" t="s">
        <v>30</v>
      </c>
      <c r="H379" s="655"/>
    </row>
    <row r="380" spans="1:8" s="656" customFormat="1" ht="31.5">
      <c r="A380" s="655"/>
      <c r="B380" s="404" t="s">
        <v>1985</v>
      </c>
      <c r="C380" s="405" t="s">
        <v>1986</v>
      </c>
      <c r="D380" s="406" t="s">
        <v>1987</v>
      </c>
      <c r="E380" s="407" t="s">
        <v>1988</v>
      </c>
      <c r="F380" s="550" t="s">
        <v>1989</v>
      </c>
      <c r="G380" s="408" t="s">
        <v>1990</v>
      </c>
      <c r="H380" s="655"/>
    </row>
    <row r="381" spans="1:8" s="656" customFormat="1" ht="15">
      <c r="A381" s="655"/>
      <c r="B381" s="1124">
        <v>42829</v>
      </c>
      <c r="C381" s="972" t="s">
        <v>7264</v>
      </c>
      <c r="D381" s="872">
        <v>199.86</v>
      </c>
      <c r="E381" s="637" t="s">
        <v>7107</v>
      </c>
      <c r="F381" s="612" t="s">
        <v>2004</v>
      </c>
      <c r="G381" s="974" t="s">
        <v>7265</v>
      </c>
      <c r="H381" s="643">
        <f t="shared" ref="H381" si="53">B381+180</f>
        <v>43009</v>
      </c>
    </row>
    <row r="382" spans="1:8" s="656" customFormat="1" ht="15">
      <c r="A382" s="655"/>
      <c r="B382" s="1124">
        <v>42829</v>
      </c>
      <c r="C382" s="1125" t="s">
        <v>7267</v>
      </c>
      <c r="D382" s="872">
        <v>188.74</v>
      </c>
      <c r="E382" s="637" t="s">
        <v>2046</v>
      </c>
      <c r="F382" s="1148" t="s">
        <v>5297</v>
      </c>
      <c r="G382" s="878" t="s">
        <v>7266</v>
      </c>
      <c r="H382" s="643">
        <f>B382+180</f>
        <v>43009</v>
      </c>
    </row>
    <row r="383" spans="1:8" s="656" customFormat="1" ht="15">
      <c r="A383" s="655"/>
      <c r="B383" s="1124">
        <v>42829</v>
      </c>
      <c r="C383" s="1125" t="s">
        <v>2051</v>
      </c>
      <c r="D383" s="872">
        <v>126.96</v>
      </c>
      <c r="E383" s="637" t="s">
        <v>7268</v>
      </c>
      <c r="F383" s="1148" t="s">
        <v>7269</v>
      </c>
      <c r="G383" s="878" t="s">
        <v>2112</v>
      </c>
      <c r="H383" s="643">
        <f t="shared" ref="H383" si="54">B383+180</f>
        <v>43009</v>
      </c>
    </row>
    <row r="384" spans="1:8" s="656" customFormat="1" ht="16.5" thickBot="1">
      <c r="A384" s="655"/>
      <c r="B384" s="604"/>
      <c r="C384" s="605" t="s">
        <v>1991</v>
      </c>
      <c r="D384" s="606">
        <f>MEDIAN(D381:D383)</f>
        <v>188.74</v>
      </c>
      <c r="E384" s="607"/>
      <c r="F384" s="551"/>
      <c r="G384" s="608"/>
      <c r="H384" s="655"/>
    </row>
    <row r="385" spans="1:8" s="669" customFormat="1" ht="16.5" thickBot="1">
      <c r="B385" s="552"/>
      <c r="C385" s="553"/>
      <c r="D385" s="553"/>
      <c r="E385" s="553"/>
      <c r="F385" s="553"/>
      <c r="G385" s="553"/>
    </row>
    <row r="386" spans="1:8" s="1164" customFormat="1" ht="15.75">
      <c r="A386" s="1163"/>
      <c r="B386" s="1138"/>
      <c r="C386" s="1118" t="s">
        <v>2036</v>
      </c>
      <c r="D386" s="1139"/>
      <c r="E386" s="1140"/>
      <c r="F386" s="1137" t="s">
        <v>30</v>
      </c>
      <c r="G386" s="1141" t="s">
        <v>30</v>
      </c>
      <c r="H386" s="1163" t="s">
        <v>6751</v>
      </c>
    </row>
    <row r="387" spans="1:8" s="656" customFormat="1" ht="31.5">
      <c r="A387" s="655"/>
      <c r="B387" s="404" t="s">
        <v>1985</v>
      </c>
      <c r="C387" s="405" t="s">
        <v>1986</v>
      </c>
      <c r="D387" s="406" t="s">
        <v>1987</v>
      </c>
      <c r="E387" s="407" t="s">
        <v>1988</v>
      </c>
      <c r="F387" s="550" t="s">
        <v>1989</v>
      </c>
      <c r="G387" s="408" t="s">
        <v>1990</v>
      </c>
      <c r="H387" s="655"/>
    </row>
    <row r="388" spans="1:8" s="656" customFormat="1" ht="15">
      <c r="A388" s="655"/>
      <c r="B388" s="1124">
        <v>42829</v>
      </c>
      <c r="C388" s="972" t="s">
        <v>7264</v>
      </c>
      <c r="D388" s="872">
        <v>208.46</v>
      </c>
      <c r="E388" s="637" t="s">
        <v>7107</v>
      </c>
      <c r="F388" s="612" t="s">
        <v>2004</v>
      </c>
      <c r="G388" s="974" t="s">
        <v>7265</v>
      </c>
      <c r="H388" s="643">
        <f t="shared" ref="H388" si="55">B388+180</f>
        <v>43009</v>
      </c>
    </row>
    <row r="389" spans="1:8" s="656" customFormat="1" ht="15">
      <c r="A389" s="655"/>
      <c r="B389" s="1124">
        <v>42829</v>
      </c>
      <c r="C389" s="1125" t="s">
        <v>7267</v>
      </c>
      <c r="D389" s="872">
        <v>176.96</v>
      </c>
      <c r="E389" s="637" t="s">
        <v>2046</v>
      </c>
      <c r="F389" s="1148" t="s">
        <v>5297</v>
      </c>
      <c r="G389" s="878" t="s">
        <v>7266</v>
      </c>
      <c r="H389" s="643">
        <f>B389+180</f>
        <v>43009</v>
      </c>
    </row>
    <row r="390" spans="1:8" s="656" customFormat="1" ht="15">
      <c r="A390" s="655"/>
      <c r="B390" s="1124">
        <v>42829</v>
      </c>
      <c r="C390" s="1125" t="s">
        <v>2051</v>
      </c>
      <c r="D390" s="872">
        <v>201.64</v>
      </c>
      <c r="E390" s="637" t="s">
        <v>7268</v>
      </c>
      <c r="F390" s="1148" t="s">
        <v>7269</v>
      </c>
      <c r="G390" s="878" t="s">
        <v>2112</v>
      </c>
      <c r="H390" s="643">
        <f t="shared" ref="H390" si="56">B390+180</f>
        <v>43009</v>
      </c>
    </row>
    <row r="391" spans="1:8" s="656" customFormat="1" ht="16.5" thickBot="1">
      <c r="A391" s="655"/>
      <c r="B391" s="604"/>
      <c r="C391" s="605" t="s">
        <v>1991</v>
      </c>
      <c r="D391" s="1144">
        <f>MEDIAN(D388:D390)</f>
        <v>201.64</v>
      </c>
      <c r="E391" s="607"/>
      <c r="F391" s="551"/>
      <c r="G391" s="608"/>
      <c r="H391" s="655"/>
    </row>
    <row r="392" spans="1:8" s="656" customFormat="1" ht="15.75" thickBot="1">
      <c r="A392" s="655"/>
      <c r="B392" s="2191"/>
      <c r="C392" s="2192"/>
      <c r="D392" s="2192"/>
      <c r="E392" s="2192"/>
      <c r="F392" s="2192"/>
      <c r="G392" s="2193"/>
      <c r="H392" s="655"/>
    </row>
    <row r="393" spans="1:8" s="656" customFormat="1" ht="39.75" customHeight="1">
      <c r="A393" s="655"/>
      <c r="B393" s="520" t="s">
        <v>2038</v>
      </c>
      <c r="C393" s="2011" t="s">
        <v>6948</v>
      </c>
      <c r="D393" s="2183"/>
      <c r="E393" s="2183"/>
      <c r="F393" s="2183"/>
      <c r="G393" s="516" t="s">
        <v>30</v>
      </c>
      <c r="H393" s="838"/>
    </row>
    <row r="394" spans="1:8" s="656" customFormat="1" ht="31.5">
      <c r="A394" s="655"/>
      <c r="B394" s="350" t="s">
        <v>2114</v>
      </c>
      <c r="C394" s="614" t="s">
        <v>1947</v>
      </c>
      <c r="D394" s="521" t="s">
        <v>30</v>
      </c>
      <c r="E394" s="614" t="s">
        <v>1948</v>
      </c>
      <c r="F394" s="615" t="s">
        <v>1949</v>
      </c>
      <c r="G394" s="616" t="s">
        <v>1950</v>
      </c>
      <c r="H394" s="655"/>
    </row>
    <row r="395" spans="1:8" s="656" customFormat="1" ht="15.75">
      <c r="A395" s="655"/>
      <c r="B395" s="2012" t="s">
        <v>1951</v>
      </c>
      <c r="C395" s="2013"/>
      <c r="D395" s="2013"/>
      <c r="E395" s="2013"/>
      <c r="F395" s="2013"/>
      <c r="G395" s="2014"/>
      <c r="H395" s="655"/>
    </row>
    <row r="396" spans="1:8" s="1196" customFormat="1" ht="45">
      <c r="A396" s="1197" t="s">
        <v>5064</v>
      </c>
      <c r="B396" s="922">
        <v>38775</v>
      </c>
      <c r="C396" s="882" t="str">
        <f>IF($A396="INSUMO",VLOOKUP($B396,'BANCO DE DADOS JULHO INS'!$A:$D,2,FALSE),VLOOKUP($B396,'BANCO DE DADOS JULHO SERV'!$B:$E,2,FALSE))</f>
        <v>LUMINARIA TIPO TARTARUGA PARA AREA EXTERNA EM ALUMINIO, COM GRADE, PARA 1 LAMPADA, BASE E27, POTENCIA MAXIMA 40/60 W (NAO INCLUI LAMPADA)</v>
      </c>
      <c r="D396" s="913" t="str">
        <f>IF($A396="INSUMO",VLOOKUP($B396,'BANCO DE DADOS JULHO INS'!$A:$D,3,FALSE),VLOOKUP($B396,'BANCO DE DADOS JULHO SERV'!$B:$E,3,FALSE))</f>
        <v xml:space="preserve">UN    </v>
      </c>
      <c r="E396" s="932">
        <v>1</v>
      </c>
      <c r="F396" s="917" t="str">
        <f>IF($A396="INSUMO",VLOOKUP($B396,'BANCO DE DADOS JULHO INS'!$A:$D,4,FALSE),VLOOKUP($B396,'BANCO DE DADOS JULHO SERV'!$B:$E,4,FALSE))</f>
        <v>31,40</v>
      </c>
      <c r="G396" s="934">
        <f>TRUNC(F396*E396,2)</f>
        <v>31.4</v>
      </c>
      <c r="H396" s="1195"/>
    </row>
    <row r="397" spans="1:8" s="993" customFormat="1" ht="30">
      <c r="A397" s="994" t="s">
        <v>5265</v>
      </c>
      <c r="B397" s="522">
        <v>83468</v>
      </c>
      <c r="C397" s="914" t="str">
        <f>IF($A397="INSUMO",VLOOKUP($B397,'BANCO DE DADOS JULHO INS'!$A:$D,2,FALSE),VLOOKUP($B397,'BANCO DE DADOS JULHO SERV'!$B:$E,2,FALSE))</f>
        <v>LAMPADA FLUORESCENTE 20W - FORNECIMENTO E INSTALACAO</v>
      </c>
      <c r="D397" s="913" t="str">
        <f>IF($A397="INSUMO",VLOOKUP($B397,'BANCO DE DADOS JULHO INS'!$A:$D,3,FALSE),VLOOKUP($B397,'BANCO DE DADOS JULHO SERV'!$B:$E,3,FALSE))</f>
        <v>UN</v>
      </c>
      <c r="E397" s="518">
        <v>1</v>
      </c>
      <c r="F397" s="917" t="str">
        <f>IF($A397="INSUMO",VLOOKUP($B397,'BANCO DE DADOS JULHO INS'!$A:$D,4,FALSE),VLOOKUP($B397,'BANCO DE DADOS JULHO SERV'!$B:$E,4,FALSE))</f>
        <v>5,33</v>
      </c>
      <c r="G397" s="523">
        <f t="shared" ref="G397" si="57">TRUNC(F397*E397,2)</f>
        <v>5.33</v>
      </c>
      <c r="H397" s="992"/>
    </row>
    <row r="398" spans="1:8" s="656" customFormat="1" ht="15.75">
      <c r="A398" s="655"/>
      <c r="B398" s="2012" t="s">
        <v>1952</v>
      </c>
      <c r="C398" s="2013"/>
      <c r="D398" s="2013"/>
      <c r="E398" s="2013"/>
      <c r="F398" s="2013"/>
      <c r="G398" s="2014"/>
      <c r="H398" s="655"/>
    </row>
    <row r="399" spans="1:8" s="656" customFormat="1" ht="15.75">
      <c r="A399" s="659" t="s">
        <v>5265</v>
      </c>
      <c r="B399" s="522">
        <v>88264</v>
      </c>
      <c r="C399" s="295" t="str">
        <f>IF($A399="INSUMO",VLOOKUP($B399,'BANCO DE DADOS JULHO INS'!$A:$D,2,FALSE),VLOOKUP($B399,'BANCO DE DADOS JULHO SERV'!$B:$E,2,FALSE))</f>
        <v>ELETRICISTA COM ENCARGOS COMPLEMENTARES</v>
      </c>
      <c r="D399" s="294" t="str">
        <f>IF($A399="INSUMO",VLOOKUP($B399,'BANCO DE DADOS JULHO INS'!$A:$D,3,FALSE),VLOOKUP($B399,'BANCO DE DADOS JULHO SERV'!$B:$E,3,FALSE))</f>
        <v>H</v>
      </c>
      <c r="E399" s="518">
        <v>0.7</v>
      </c>
      <c r="F399" s="351" t="str">
        <f>IF($A399="INSUMO",VLOOKUP($B399,'BANCO DE DADOS JULHO INS'!$A:$D,4,FALSE),VLOOKUP($B399,'BANCO DE DADOS JULHO SERV'!$B:$E,4,FALSE))</f>
        <v>17,60</v>
      </c>
      <c r="G399" s="523">
        <f t="shared" ref="G399:G400" si="58">TRUNC(F399*E399,2)</f>
        <v>12.32</v>
      </c>
      <c r="H399" s="655"/>
    </row>
    <row r="400" spans="1:8" s="656" customFormat="1" ht="16.5" thickBot="1">
      <c r="A400" s="659" t="s">
        <v>5265</v>
      </c>
      <c r="B400" s="524">
        <v>88316</v>
      </c>
      <c r="C400" s="298" t="str">
        <f>IF($A400="INSUMO",VLOOKUP($B400,'BANCO DE DADOS JULHO INS'!$A:$D,2,FALSE),VLOOKUP($B400,'BANCO DE DADOS JULHO SERV'!$B:$E,2,FALSE))</f>
        <v>SERVENTE COM ENCARGOS COMPLEMENTARES</v>
      </c>
      <c r="D400" s="299" t="str">
        <f>IF($A400="INSUMO",VLOOKUP($B400,'BANCO DE DADOS JULHO INS'!$A:$D,3,FALSE),VLOOKUP($B400,'BANCO DE DADOS JULHO SERV'!$B:$E,3,FALSE))</f>
        <v>H</v>
      </c>
      <c r="E400" s="519">
        <v>0.7</v>
      </c>
      <c r="F400" s="353" t="str">
        <f>IF($A400="INSUMO",VLOOKUP($B400,'BANCO DE DADOS JULHO INS'!$A:$D,4,FALSE),VLOOKUP($B400,'BANCO DE DADOS JULHO SERV'!$B:$E,4,FALSE))</f>
        <v>13,80</v>
      </c>
      <c r="G400" s="525">
        <f t="shared" si="58"/>
        <v>9.66</v>
      </c>
      <c r="H400" s="655"/>
    </row>
    <row r="401" spans="1:8" s="656" customFormat="1" ht="16.5" thickBot="1">
      <c r="A401" s="655"/>
      <c r="B401" s="2190" t="s">
        <v>5992</v>
      </c>
      <c r="C401" s="2190"/>
      <c r="D401" s="2190"/>
      <c r="E401" s="807"/>
      <c r="F401" s="526" t="s">
        <v>1953</v>
      </c>
      <c r="G401" s="761">
        <f>SUM(G395:G400)</f>
        <v>58.709999999999994</v>
      </c>
      <c r="H401" s="655"/>
    </row>
    <row r="402" spans="1:8" s="656" customFormat="1" ht="16.5" thickBot="1">
      <c r="A402" s="655"/>
      <c r="B402" s="527"/>
      <c r="C402" s="528"/>
      <c r="D402" s="528"/>
      <c r="E402" s="528"/>
      <c r="F402" s="528"/>
      <c r="G402" s="528"/>
      <c r="H402" s="655"/>
    </row>
    <row r="403" spans="1:8" s="656" customFormat="1" ht="15.75">
      <c r="A403" s="655"/>
      <c r="B403" s="531" t="s">
        <v>2039</v>
      </c>
      <c r="C403" s="2011" t="str">
        <f>CONCATENATE("FORNECIMENTO E INSTALAÇÃO DE ",C406)</f>
        <v>FORNECIMENTO E INSTALAÇÃO DE CABO FLEX HEPR 1 KV 50,0 MM2 PT</v>
      </c>
      <c r="D403" s="2183"/>
      <c r="E403" s="2183"/>
      <c r="F403" s="2183"/>
      <c r="G403" s="532" t="s">
        <v>29</v>
      </c>
      <c r="H403" s="838">
        <f>G411</f>
        <v>21</v>
      </c>
    </row>
    <row r="404" spans="1:8" s="656" customFormat="1" ht="31.5">
      <c r="A404" s="655"/>
      <c r="B404" s="350" t="s">
        <v>2114</v>
      </c>
      <c r="C404" s="614" t="s">
        <v>1947</v>
      </c>
      <c r="D404" s="534" t="s">
        <v>30</v>
      </c>
      <c r="E404" s="614" t="s">
        <v>1948</v>
      </c>
      <c r="F404" s="615" t="s">
        <v>1949</v>
      </c>
      <c r="G404" s="616" t="s">
        <v>1950</v>
      </c>
      <c r="H404" s="655"/>
    </row>
    <row r="405" spans="1:8" s="656" customFormat="1" ht="15.75">
      <c r="A405" s="655"/>
      <c r="B405" s="2012" t="s">
        <v>1951</v>
      </c>
      <c r="C405" s="2013"/>
      <c r="D405" s="2013"/>
      <c r="E405" s="2013"/>
      <c r="F405" s="2013"/>
      <c r="G405" s="2014"/>
      <c r="H405" s="655"/>
    </row>
    <row r="406" spans="1:8" s="656" customFormat="1" ht="15">
      <c r="A406" s="655"/>
      <c r="B406" s="427" t="s">
        <v>1992</v>
      </c>
      <c r="C406" s="356" t="s">
        <v>5296</v>
      </c>
      <c r="D406" s="587" t="str">
        <f>G413</f>
        <v>M</v>
      </c>
      <c r="E406" s="415">
        <v>1.0149999999999999</v>
      </c>
      <c r="F406" s="415">
        <f>D418</f>
        <v>17.96</v>
      </c>
      <c r="G406" s="421">
        <f>TRUNC(F406*E406,2)</f>
        <v>18.22</v>
      </c>
      <c r="H406" s="655"/>
    </row>
    <row r="407" spans="1:8" s="656" customFormat="1" ht="30">
      <c r="A407" s="659" t="s">
        <v>5064</v>
      </c>
      <c r="B407" s="617">
        <v>404</v>
      </c>
      <c r="C407" s="295" t="str">
        <f>IF($A407="INSUMO",VLOOKUP($B407,'BANCO DE DADOS JULHO INS'!$A:$D,2,FALSE),VLOOKUP($B407,'BANCO DE DADOS JULHO SERV'!$B:$E,2,FALSE))</f>
        <v>FITA ISOLANTE DE BORRACHA AUTOFUSAO, USO ATE 69 KV (ALTA TENSAO)</v>
      </c>
      <c r="D407" s="294" t="str">
        <f>IF($A407="INSUMO",VLOOKUP($B407,'BANCO DE DADOS JULHO INS'!$A:$D,3,FALSE),VLOOKUP($B407,'BANCO DE DADOS JULHO SERV'!$B:$E,3,FALSE))</f>
        <v xml:space="preserve">M     </v>
      </c>
      <c r="E407" s="440">
        <v>8.9999999999999993E-3</v>
      </c>
      <c r="F407" s="351" t="str">
        <f>IF($A407="INSUMO",VLOOKUP($B407,'BANCO DE DADOS JULHO INS'!$A:$D,4,FALSE),VLOOKUP($B407,'BANCO DE DADOS JULHO SERV'!$B:$E,4,FALSE))</f>
        <v>1,63</v>
      </c>
      <c r="G407" s="421">
        <f>TRUNC(F407*E407,2)</f>
        <v>0.01</v>
      </c>
      <c r="H407" s="655"/>
    </row>
    <row r="408" spans="1:8" s="656" customFormat="1" ht="15.75">
      <c r="A408" s="655"/>
      <c r="B408" s="2012" t="s">
        <v>1952</v>
      </c>
      <c r="C408" s="2013"/>
      <c r="D408" s="2013"/>
      <c r="E408" s="2013"/>
      <c r="F408" s="2013"/>
      <c r="G408" s="2014"/>
      <c r="H408" s="655"/>
    </row>
    <row r="409" spans="1:8" s="656" customFormat="1" ht="15.75">
      <c r="A409" s="659" t="s">
        <v>5265</v>
      </c>
      <c r="B409" s="535">
        <v>88264</v>
      </c>
      <c r="C409" s="295" t="str">
        <f>IF($A409="INSUMO",VLOOKUP($B409,'BANCO DE DADOS JULHO INS'!$A:$D,2,FALSE),VLOOKUP($B409,'BANCO DE DADOS JULHO SERV'!$B:$E,2,FALSE))</f>
        <v>ELETRICISTA COM ENCARGOS COMPLEMENTARES</v>
      </c>
      <c r="D409" s="294" t="str">
        <f>IF($A409="INSUMO",VLOOKUP($B409,'BANCO DE DADOS JULHO INS'!$A:$D,3,FALSE),VLOOKUP($B409,'BANCO DE DADOS JULHO SERV'!$B:$E,3,FALSE))</f>
        <v>H</v>
      </c>
      <c r="E409" s="813">
        <v>8.6999999999999994E-2</v>
      </c>
      <c r="F409" s="351" t="str">
        <f>IF($A409="INSUMO",VLOOKUP($B409,'BANCO DE DADOS JULHO INS'!$A:$D,4,FALSE),VLOOKUP($B409,'BANCO DE DADOS JULHO SERV'!$B:$E,4,FALSE))</f>
        <v>17,60</v>
      </c>
      <c r="G409" s="537">
        <f t="shared" ref="G409:G410" si="59">TRUNC(F409*E409,2)</f>
        <v>1.53</v>
      </c>
      <c r="H409" s="655"/>
    </row>
    <row r="410" spans="1:8" s="656" customFormat="1" ht="16.5" thickBot="1">
      <c r="A410" s="659" t="s">
        <v>5265</v>
      </c>
      <c r="B410" s="538">
        <v>88247</v>
      </c>
      <c r="C410" s="298" t="str">
        <f>IF($A410="INSUMO",VLOOKUP($B410,'BANCO DE DADOS JULHO INS'!$A:$D,2,FALSE),VLOOKUP($B410,'BANCO DE DADOS JULHO SERV'!$B:$E,2,FALSE))</f>
        <v>AUXILIAR DE ELETRICISTA COM ENCARGOS COMPLEMENTARES</v>
      </c>
      <c r="D410" s="299" t="str">
        <f>IF($A410="INSUMO",VLOOKUP($B410,'BANCO DE DADOS JULHO INS'!$A:$D,3,FALSE),VLOOKUP($B410,'BANCO DE DADOS JULHO SERV'!$B:$E,3,FALSE))</f>
        <v>H</v>
      </c>
      <c r="E410" s="814">
        <v>8.6999999999999994E-2</v>
      </c>
      <c r="F410" s="353" t="str">
        <f>IF($A410="INSUMO",VLOOKUP($B410,'BANCO DE DADOS JULHO INS'!$A:$D,4,FALSE),VLOOKUP($B410,'BANCO DE DADOS JULHO SERV'!$B:$E,4,FALSE))</f>
        <v>14,32</v>
      </c>
      <c r="G410" s="540">
        <f t="shared" si="59"/>
        <v>1.24</v>
      </c>
      <c r="H410" s="655"/>
    </row>
    <row r="411" spans="1:8" s="656" customFormat="1" ht="16.5" thickBot="1">
      <c r="A411" s="655"/>
      <c r="B411" s="2186" t="s">
        <v>5994</v>
      </c>
      <c r="C411" s="2186"/>
      <c r="D411" s="2186"/>
      <c r="E411" s="2186"/>
      <c r="F411" s="541" t="s">
        <v>1953</v>
      </c>
      <c r="G411" s="761">
        <f>SUM(G405:G410)</f>
        <v>21</v>
      </c>
      <c r="H411" s="655"/>
    </row>
    <row r="412" spans="1:8" s="656" customFormat="1" ht="15.75">
      <c r="A412" s="655"/>
      <c r="B412" s="2186"/>
      <c r="C412" s="2186"/>
      <c r="D412" s="2186"/>
      <c r="E412" s="2186"/>
      <c r="F412" s="543"/>
      <c r="G412" s="544"/>
      <c r="H412" s="655"/>
    </row>
    <row r="413" spans="1:8" s="656" customFormat="1" ht="15.75">
      <c r="A413" s="655"/>
      <c r="B413" s="545"/>
      <c r="C413" s="546" t="s">
        <v>5296</v>
      </c>
      <c r="D413" s="547"/>
      <c r="E413" s="548"/>
      <c r="F413" s="549" t="s">
        <v>30</v>
      </c>
      <c r="G413" s="548" t="s">
        <v>29</v>
      </c>
      <c r="H413" s="655"/>
    </row>
    <row r="414" spans="1:8" s="656" customFormat="1" ht="31.5">
      <c r="A414" s="655"/>
      <c r="B414" s="405" t="s">
        <v>1985</v>
      </c>
      <c r="C414" s="405" t="s">
        <v>1986</v>
      </c>
      <c r="D414" s="406" t="s">
        <v>1987</v>
      </c>
      <c r="E414" s="407" t="s">
        <v>1988</v>
      </c>
      <c r="F414" s="550" t="s">
        <v>1989</v>
      </c>
      <c r="G414" s="407" t="s">
        <v>1990</v>
      </c>
      <c r="H414" s="655"/>
    </row>
    <row r="415" spans="1:8" s="656" customFormat="1" ht="15">
      <c r="A415" s="655"/>
      <c r="B415" s="1124">
        <v>42829</v>
      </c>
      <c r="C415" s="972" t="s">
        <v>7264</v>
      </c>
      <c r="D415" s="872">
        <v>17.8</v>
      </c>
      <c r="E415" s="637" t="s">
        <v>7107</v>
      </c>
      <c r="F415" s="612" t="s">
        <v>2004</v>
      </c>
      <c r="G415" s="974" t="s">
        <v>7265</v>
      </c>
      <c r="H415" s="643">
        <f t="shared" ref="H415" si="60">B415+180</f>
        <v>43009</v>
      </c>
    </row>
    <row r="416" spans="1:8" s="656" customFormat="1" ht="15">
      <c r="A416" s="655"/>
      <c r="B416" s="1124">
        <v>42829</v>
      </c>
      <c r="C416" s="1125" t="s">
        <v>7267</v>
      </c>
      <c r="D416" s="872">
        <v>18.22</v>
      </c>
      <c r="E416" s="637" t="s">
        <v>2046</v>
      </c>
      <c r="F416" s="1148" t="s">
        <v>5297</v>
      </c>
      <c r="G416" s="878" t="s">
        <v>7266</v>
      </c>
      <c r="H416" s="643">
        <f>B416+180</f>
        <v>43009</v>
      </c>
    </row>
    <row r="417" spans="1:8" s="656" customFormat="1" ht="15">
      <c r="A417" s="655"/>
      <c r="B417" s="1124">
        <v>42829</v>
      </c>
      <c r="C417" s="1125" t="s">
        <v>2051</v>
      </c>
      <c r="D417" s="872">
        <v>17.96</v>
      </c>
      <c r="E417" s="637" t="s">
        <v>7268</v>
      </c>
      <c r="F417" s="1148" t="s">
        <v>7269</v>
      </c>
      <c r="G417" s="878" t="s">
        <v>2112</v>
      </c>
      <c r="H417" s="643">
        <f t="shared" ref="H417" si="61">B417+180</f>
        <v>43009</v>
      </c>
    </row>
    <row r="418" spans="1:8" s="656" customFormat="1" ht="16.5" thickBot="1">
      <c r="A418" s="655"/>
      <c r="B418" s="604"/>
      <c r="C418" s="605" t="s">
        <v>1991</v>
      </c>
      <c r="D418" s="606">
        <f>MEDIAN(D415:D417)</f>
        <v>17.96</v>
      </c>
      <c r="E418" s="607"/>
      <c r="F418" s="551"/>
      <c r="G418" s="608"/>
      <c r="H418" s="655"/>
    </row>
    <row r="419" spans="1:8" s="656" customFormat="1" ht="16.5" thickBot="1">
      <c r="A419" s="655"/>
      <c r="B419" s="552"/>
      <c r="C419" s="553"/>
      <c r="D419" s="553"/>
      <c r="E419" s="553"/>
      <c r="F419" s="553"/>
      <c r="G419" s="553"/>
      <c r="H419" s="655"/>
    </row>
    <row r="420" spans="1:8" s="656" customFormat="1" ht="15.75">
      <c r="A420" s="655"/>
      <c r="B420" s="531" t="s">
        <v>5294</v>
      </c>
      <c r="C420" s="2011" t="str">
        <f>CONCATENATE("FORNECIMENTO E INSTALAÇÃO DE ",C423)</f>
        <v>FORNECIMENTO E INSTALAÇÃO DE CABO FLEX HEPR 1 KV 95,0 MM2 PT</v>
      </c>
      <c r="D420" s="2183"/>
      <c r="E420" s="2183"/>
      <c r="F420" s="2183"/>
      <c r="G420" s="588" t="str">
        <f>G430</f>
        <v>M</v>
      </c>
      <c r="H420" s="838">
        <f>G428</f>
        <v>36.65</v>
      </c>
    </row>
    <row r="421" spans="1:8" s="656" customFormat="1" ht="31.5">
      <c r="A421" s="655"/>
      <c r="B421" s="350" t="s">
        <v>2114</v>
      </c>
      <c r="C421" s="614" t="s">
        <v>1947</v>
      </c>
      <c r="D421" s="534" t="s">
        <v>30</v>
      </c>
      <c r="E421" s="614" t="s">
        <v>1948</v>
      </c>
      <c r="F421" s="615" t="s">
        <v>1949</v>
      </c>
      <c r="G421" s="616" t="s">
        <v>1950</v>
      </c>
      <c r="H421" s="655"/>
    </row>
    <row r="422" spans="1:8" s="656" customFormat="1" ht="15.75">
      <c r="A422" s="655"/>
      <c r="B422" s="2012" t="s">
        <v>1951</v>
      </c>
      <c r="C422" s="2013"/>
      <c r="D422" s="2013"/>
      <c r="E422" s="2013"/>
      <c r="F422" s="2013"/>
      <c r="G422" s="2014"/>
      <c r="H422" s="655"/>
    </row>
    <row r="423" spans="1:8" s="656" customFormat="1" ht="15">
      <c r="A423" s="655"/>
      <c r="B423" s="427" t="s">
        <v>1992</v>
      </c>
      <c r="C423" s="356" t="s">
        <v>5298</v>
      </c>
      <c r="D423" s="587" t="str">
        <f>G430</f>
        <v>M</v>
      </c>
      <c r="E423" s="415">
        <v>1</v>
      </c>
      <c r="F423" s="415">
        <f>D435</f>
        <v>32.56</v>
      </c>
      <c r="G423" s="421">
        <f>TRUNC(F423*E423,2)</f>
        <v>32.56</v>
      </c>
      <c r="H423" s="655"/>
    </row>
    <row r="424" spans="1:8" s="656" customFormat="1" ht="30">
      <c r="A424" s="659" t="s">
        <v>5064</v>
      </c>
      <c r="B424" s="617">
        <v>404</v>
      </c>
      <c r="C424" s="295" t="str">
        <f>IF($A424="INSUMO",VLOOKUP($B424,'BANCO DE DADOS JULHO INS'!$A:$D,2,FALSE),VLOOKUP($B424,'BANCO DE DADOS JULHO SERV'!$B:$E,2,FALSE))</f>
        <v>FITA ISOLANTE DE BORRACHA AUTOFUSAO, USO ATE 69 KV (ALTA TENSAO)</v>
      </c>
      <c r="D424" s="294" t="str">
        <f>IF($A424="INSUMO",VLOOKUP($B424,'BANCO DE DADOS JULHO INS'!$A:$D,3,FALSE),VLOOKUP($B424,'BANCO DE DADOS JULHO SERV'!$B:$E,3,FALSE))</f>
        <v xml:space="preserve">M     </v>
      </c>
      <c r="E424" s="440">
        <v>8.9999999999999993E-3</v>
      </c>
      <c r="F424" s="351" t="str">
        <f>IF($A424="INSUMO",VLOOKUP($B424,'BANCO DE DADOS JULHO INS'!$A:$D,4,FALSE),VLOOKUP($B424,'BANCO DE DADOS JULHO SERV'!$B:$E,4,FALSE))</f>
        <v>1,63</v>
      </c>
      <c r="G424" s="421">
        <f>TRUNC(F424*E424,2)</f>
        <v>0.01</v>
      </c>
      <c r="H424" s="655"/>
    </row>
    <row r="425" spans="1:8" s="656" customFormat="1" ht="15.75">
      <c r="A425" s="655"/>
      <c r="B425" s="2012" t="s">
        <v>1952</v>
      </c>
      <c r="C425" s="2013"/>
      <c r="D425" s="2013"/>
      <c r="E425" s="2013"/>
      <c r="F425" s="2013"/>
      <c r="G425" s="2014"/>
      <c r="H425" s="655"/>
    </row>
    <row r="426" spans="1:8" s="656" customFormat="1" ht="15.75">
      <c r="A426" s="659" t="s">
        <v>5265</v>
      </c>
      <c r="B426" s="535">
        <v>88264</v>
      </c>
      <c r="C426" s="295" t="str">
        <f>IF($A426="INSUMO",VLOOKUP($B426,'BANCO DE DADOS JULHO INS'!$A:$D,2,FALSE),VLOOKUP($B426,'BANCO DE DADOS JULHO SERV'!$B:$E,2,FALSE))</f>
        <v>ELETRICISTA COM ENCARGOS COMPLEMENTARES</v>
      </c>
      <c r="D426" s="294" t="str">
        <f>IF($A426="INSUMO",VLOOKUP($B426,'BANCO DE DADOS JULHO INS'!$A:$D,3,FALSE),VLOOKUP($B426,'BANCO DE DADOS JULHO SERV'!$B:$E,3,FALSE))</f>
        <v>H</v>
      </c>
      <c r="E426" s="813">
        <v>0.128</v>
      </c>
      <c r="F426" s="351" t="str">
        <f>IF($A426="INSUMO",VLOOKUP($B426,'BANCO DE DADOS JULHO INS'!$A:$D,4,FALSE),VLOOKUP($B426,'BANCO DE DADOS JULHO SERV'!$B:$E,4,FALSE))</f>
        <v>17,60</v>
      </c>
      <c r="G426" s="537">
        <f t="shared" ref="G426:G427" si="62">TRUNC(F426*E426,2)</f>
        <v>2.25</v>
      </c>
      <c r="H426" s="655"/>
    </row>
    <row r="427" spans="1:8" s="656" customFormat="1" ht="16.5" thickBot="1">
      <c r="A427" s="659" t="s">
        <v>5265</v>
      </c>
      <c r="B427" s="538">
        <v>88247</v>
      </c>
      <c r="C427" s="298" t="str">
        <f>IF($A427="INSUMO",VLOOKUP($B427,'BANCO DE DADOS JULHO INS'!$A:$D,2,FALSE),VLOOKUP($B427,'BANCO DE DADOS JULHO SERV'!$B:$E,2,FALSE))</f>
        <v>AUXILIAR DE ELETRICISTA COM ENCARGOS COMPLEMENTARES</v>
      </c>
      <c r="D427" s="299" t="str">
        <f>IF($A427="INSUMO",VLOOKUP($B427,'BANCO DE DADOS JULHO INS'!$A:$D,3,FALSE),VLOOKUP($B427,'BANCO DE DADOS JULHO SERV'!$B:$E,3,FALSE))</f>
        <v>H</v>
      </c>
      <c r="E427" s="814">
        <v>0.128</v>
      </c>
      <c r="F427" s="353" t="str">
        <f>IF($A427="INSUMO",VLOOKUP($B427,'BANCO DE DADOS JULHO INS'!$A:$D,4,FALSE),VLOOKUP($B427,'BANCO DE DADOS JULHO SERV'!$B:$E,4,FALSE))</f>
        <v>14,32</v>
      </c>
      <c r="G427" s="540">
        <f t="shared" si="62"/>
        <v>1.83</v>
      </c>
      <c r="H427" s="655"/>
    </row>
    <row r="428" spans="1:8" s="656" customFormat="1" ht="16.5" thickBot="1">
      <c r="A428" s="655"/>
      <c r="B428" s="2186" t="s">
        <v>5995</v>
      </c>
      <c r="C428" s="2186"/>
      <c r="D428" s="2186"/>
      <c r="E428" s="2186"/>
      <c r="F428" s="541" t="s">
        <v>1953</v>
      </c>
      <c r="G428" s="761">
        <f>SUM(G422:G427)</f>
        <v>36.65</v>
      </c>
      <c r="H428" s="655"/>
    </row>
    <row r="429" spans="1:8" s="656" customFormat="1" ht="15.75">
      <c r="A429" s="655"/>
      <c r="B429" s="2186"/>
      <c r="C429" s="2186"/>
      <c r="D429" s="2186"/>
      <c r="E429" s="2186"/>
      <c r="F429" s="543"/>
      <c r="G429" s="544"/>
      <c r="H429" s="655"/>
    </row>
    <row r="430" spans="1:8" s="656" customFormat="1" ht="15.75">
      <c r="A430" s="655"/>
      <c r="B430" s="545">
        <v>21</v>
      </c>
      <c r="C430" s="546" t="s">
        <v>5298</v>
      </c>
      <c r="D430" s="547"/>
      <c r="E430" s="548"/>
      <c r="F430" s="549" t="s">
        <v>30</v>
      </c>
      <c r="G430" s="548" t="s">
        <v>29</v>
      </c>
      <c r="H430" s="655"/>
    </row>
    <row r="431" spans="1:8" s="656" customFormat="1" ht="31.5">
      <c r="A431" s="655"/>
      <c r="B431" s="405" t="s">
        <v>1985</v>
      </c>
      <c r="C431" s="405" t="s">
        <v>1986</v>
      </c>
      <c r="D431" s="406" t="s">
        <v>1987</v>
      </c>
      <c r="E431" s="407" t="s">
        <v>1988</v>
      </c>
      <c r="F431" s="550" t="s">
        <v>1989</v>
      </c>
      <c r="G431" s="407" t="s">
        <v>1990</v>
      </c>
      <c r="H431" s="655"/>
    </row>
    <row r="432" spans="1:8" s="656" customFormat="1" ht="15">
      <c r="A432" s="655"/>
      <c r="B432" s="1124">
        <v>42829</v>
      </c>
      <c r="C432" s="972" t="s">
        <v>7264</v>
      </c>
      <c r="D432" s="872">
        <v>36.92</v>
      </c>
      <c r="E432" s="637" t="s">
        <v>7107</v>
      </c>
      <c r="F432" s="612" t="s">
        <v>2004</v>
      </c>
      <c r="G432" s="974" t="s">
        <v>7265</v>
      </c>
      <c r="H432" s="643">
        <f t="shared" ref="H432" si="63">B432+180</f>
        <v>43009</v>
      </c>
    </row>
    <row r="433" spans="1:8" s="656" customFormat="1" ht="15">
      <c r="A433" s="655"/>
      <c r="B433" s="1124">
        <v>42829</v>
      </c>
      <c r="C433" s="1125" t="s">
        <v>7267</v>
      </c>
      <c r="D433" s="872">
        <v>32.56</v>
      </c>
      <c r="E433" s="637" t="s">
        <v>2046</v>
      </c>
      <c r="F433" s="1148" t="s">
        <v>5297</v>
      </c>
      <c r="G433" s="878" t="s">
        <v>7266</v>
      </c>
      <c r="H433" s="643">
        <f>B433+180</f>
        <v>43009</v>
      </c>
    </row>
    <row r="434" spans="1:8" s="656" customFormat="1" ht="15">
      <c r="A434" s="655"/>
      <c r="B434" s="1124">
        <v>42829</v>
      </c>
      <c r="C434" s="1125" t="s">
        <v>2051</v>
      </c>
      <c r="D434" s="872">
        <v>32.25</v>
      </c>
      <c r="E434" s="637" t="s">
        <v>7268</v>
      </c>
      <c r="F434" s="1148" t="s">
        <v>7269</v>
      </c>
      <c r="G434" s="878" t="s">
        <v>2112</v>
      </c>
      <c r="H434" s="643">
        <f t="shared" ref="H434" si="64">B434+180</f>
        <v>43009</v>
      </c>
    </row>
    <row r="435" spans="1:8" s="656" customFormat="1" ht="16.5" thickBot="1">
      <c r="A435" s="655"/>
      <c r="B435" s="604"/>
      <c r="C435" s="605" t="s">
        <v>1991</v>
      </c>
      <c r="D435" s="606">
        <f>MEDIAN(D432:D434)</f>
        <v>32.56</v>
      </c>
      <c r="E435" s="607"/>
      <c r="F435" s="551"/>
      <c r="G435" s="608"/>
      <c r="H435" s="655"/>
    </row>
    <row r="436" spans="1:8" s="656" customFormat="1" ht="16.5" thickBot="1">
      <c r="A436" s="655"/>
      <c r="B436" s="552"/>
      <c r="C436" s="553"/>
      <c r="D436" s="553"/>
      <c r="E436" s="553"/>
      <c r="F436" s="553"/>
      <c r="G436" s="553"/>
      <c r="H436" s="655"/>
    </row>
    <row r="437" spans="1:8" s="1196" customFormat="1" ht="15.75">
      <c r="A437" s="1195"/>
      <c r="B437" s="942" t="s">
        <v>5295</v>
      </c>
      <c r="C437" s="2011" t="str">
        <f>CONCATENATE("FORNECIMENTO E INSTALAÇAO DE ",C440)</f>
        <v>FORNECIMENTO E INSTALAÇAO DE PADRÃO DE ENTRADA DE ENERGIA CATEGORIA "B1" (ENERGISA)</v>
      </c>
      <c r="D437" s="2183"/>
      <c r="E437" s="2183"/>
      <c r="F437" s="2183"/>
      <c r="G437" s="588" t="str">
        <f>G447</f>
        <v>UN</v>
      </c>
      <c r="H437" s="1003">
        <f>G445</f>
        <v>849.88999999999987</v>
      </c>
    </row>
    <row r="438" spans="1:8" s="1196" customFormat="1" ht="31.5">
      <c r="A438" s="1195"/>
      <c r="B438" s="350" t="s">
        <v>2114</v>
      </c>
      <c r="C438" s="981" t="s">
        <v>1947</v>
      </c>
      <c r="D438" s="1176" t="s">
        <v>30</v>
      </c>
      <c r="E438" s="981" t="s">
        <v>1948</v>
      </c>
      <c r="F438" s="982" t="s">
        <v>1949</v>
      </c>
      <c r="G438" s="983" t="s">
        <v>1950</v>
      </c>
      <c r="H438" s="1195"/>
    </row>
    <row r="439" spans="1:8" s="1196" customFormat="1" ht="15.75">
      <c r="A439" s="1195"/>
      <c r="B439" s="2012" t="s">
        <v>1951</v>
      </c>
      <c r="C439" s="2013"/>
      <c r="D439" s="2013"/>
      <c r="E439" s="2013"/>
      <c r="F439" s="2013"/>
      <c r="G439" s="2014"/>
      <c r="H439" s="1195"/>
    </row>
    <row r="440" spans="1:8" s="1196" customFormat="1" ht="30">
      <c r="A440" s="1195"/>
      <c r="B440" s="427" t="s">
        <v>1992</v>
      </c>
      <c r="C440" s="920" t="str">
        <f>C447</f>
        <v>PADRÃO DE ENTRADA DE ENERGIA CATEGORIA "B1" (ENERGISA)</v>
      </c>
      <c r="D440" s="587" t="str">
        <f>G447</f>
        <v>UN</v>
      </c>
      <c r="E440" s="932">
        <v>1</v>
      </c>
      <c r="F440" s="932">
        <f>D452</f>
        <v>616.01</v>
      </c>
      <c r="G440" s="934">
        <f>TRUNC(F440*E440,2)</f>
        <v>616.01</v>
      </c>
      <c r="H440" s="1195"/>
    </row>
    <row r="441" spans="1:8" s="1196" customFormat="1" ht="15.75">
      <c r="A441" s="1195"/>
      <c r="B441" s="2012" t="s">
        <v>1952</v>
      </c>
      <c r="C441" s="2013"/>
      <c r="D441" s="2013"/>
      <c r="E441" s="2013"/>
      <c r="F441" s="2013"/>
      <c r="G441" s="2014"/>
      <c r="H441" s="1195"/>
    </row>
    <row r="442" spans="1:8" s="1196" customFormat="1" ht="15.75">
      <c r="A442" s="1197" t="s">
        <v>5265</v>
      </c>
      <c r="B442" s="945">
        <v>88266</v>
      </c>
      <c r="C442" s="914" t="str">
        <f>IF($A442="INSUMO",VLOOKUP($B442,'BANCO DE DADOS JULHO INS'!$A:$D,2,FALSE),VLOOKUP($B442,'BANCO DE DADOS JULHO SERV'!$B:$E,2,FALSE))</f>
        <v>ELETROTÉCNICO COM ENCARGOS COMPLEMENTARES</v>
      </c>
      <c r="D442" s="913" t="str">
        <f>IF($A442="INSUMO",VLOOKUP($B442,'BANCO DE DADOS JULHO INS'!$A:$D,3,FALSE),VLOOKUP($B442,'BANCO DE DADOS JULHO SERV'!$B:$E,3,FALSE))</f>
        <v>H</v>
      </c>
      <c r="E442" s="946">
        <v>2</v>
      </c>
      <c r="F442" s="917" t="str">
        <f>IF($A442="INSUMO",VLOOKUP($B442,'BANCO DE DADOS JULHO INS'!$A:$D,4,FALSE),VLOOKUP($B442,'BANCO DE DADOS JULHO SERV'!$B:$E,4,FALSE))</f>
        <v>24,46</v>
      </c>
      <c r="G442" s="947">
        <f t="shared" ref="G442:G444" si="65">TRUNC(F442*E442,2)</f>
        <v>48.92</v>
      </c>
      <c r="H442" s="1195"/>
    </row>
    <row r="443" spans="1:8" s="1196" customFormat="1" ht="15.75">
      <c r="A443" s="1197" t="s">
        <v>5265</v>
      </c>
      <c r="B443" s="775">
        <v>88264</v>
      </c>
      <c r="C443" s="776" t="str">
        <f>IF($A443="INSUMO",VLOOKUP($B443,'BANCO DE DADOS JULHO INS'!$A:$D,2,FALSE),VLOOKUP($B443,'BANCO DE DADOS JULHO SERV'!$B:$E,2,FALSE))</f>
        <v>ELETRICISTA COM ENCARGOS COMPLEMENTARES</v>
      </c>
      <c r="D443" s="777" t="str">
        <f>IF($A443="INSUMO",VLOOKUP($B443,'BANCO DE DADOS JULHO INS'!$A:$D,3,FALSE),VLOOKUP($B443,'BANCO DE DADOS JULHO SERV'!$B:$E,3,FALSE))</f>
        <v>H</v>
      </c>
      <c r="E443" s="778">
        <v>4</v>
      </c>
      <c r="F443" s="779" t="str">
        <f>IF($A443="INSUMO",VLOOKUP($B443,'BANCO DE DADOS JULHO INS'!$A:$D,4,FALSE),VLOOKUP($B443,'BANCO DE DADOS JULHO SERV'!$B:$E,4,FALSE))</f>
        <v>17,60</v>
      </c>
      <c r="G443" s="780">
        <f t="shared" si="65"/>
        <v>70.400000000000006</v>
      </c>
      <c r="H443" s="1195"/>
    </row>
    <row r="444" spans="1:8" s="1196" customFormat="1" ht="16.5" thickBot="1">
      <c r="A444" s="1197" t="s">
        <v>5265</v>
      </c>
      <c r="B444" s="948">
        <v>88247</v>
      </c>
      <c r="C444" s="915" t="str">
        <f>IF($A444="INSUMO",VLOOKUP($B444,'BANCO DE DADOS JULHO INS'!$A:$D,2,FALSE),VLOOKUP($B444,'BANCO DE DADOS JULHO SERV'!$B:$E,2,FALSE))</f>
        <v>AUXILIAR DE ELETRICISTA COM ENCARGOS COMPLEMENTARES</v>
      </c>
      <c r="D444" s="916" t="str">
        <f>IF($A444="INSUMO",VLOOKUP($B444,'BANCO DE DADOS JULHO INS'!$A:$D,3,FALSE),VLOOKUP($B444,'BANCO DE DADOS JULHO SERV'!$B:$E,3,FALSE))</f>
        <v>H</v>
      </c>
      <c r="E444" s="949">
        <v>8</v>
      </c>
      <c r="F444" s="918" t="str">
        <f>IF($A444="INSUMO",VLOOKUP($B444,'BANCO DE DADOS JULHO INS'!$A:$D,4,FALSE),VLOOKUP($B444,'BANCO DE DADOS JULHO SERV'!$B:$E,4,FALSE))</f>
        <v>14,32</v>
      </c>
      <c r="G444" s="950">
        <f t="shared" si="65"/>
        <v>114.56</v>
      </c>
      <c r="H444" s="1195"/>
    </row>
    <row r="445" spans="1:8" s="1196" customFormat="1" ht="16.5" thickBot="1">
      <c r="A445" s="1195"/>
      <c r="B445" s="2187" t="s">
        <v>5996</v>
      </c>
      <c r="C445" s="2187"/>
      <c r="D445" s="2187"/>
      <c r="E445" s="2188"/>
      <c r="F445" s="951" t="s">
        <v>1953</v>
      </c>
      <c r="G445" s="999">
        <f>SUM(G439:G444)</f>
        <v>849.88999999999987</v>
      </c>
      <c r="H445" s="1195"/>
    </row>
    <row r="446" spans="1:8" s="1196" customFormat="1" ht="15.75">
      <c r="A446" s="1195"/>
      <c r="B446" s="2189"/>
      <c r="C446" s="2189"/>
      <c r="D446" s="2189"/>
      <c r="E446" s="2189"/>
      <c r="F446" s="953"/>
      <c r="G446" s="954"/>
      <c r="H446" s="1195"/>
    </row>
    <row r="447" spans="1:8" s="1166" customFormat="1" ht="31.5">
      <c r="A447" s="1163"/>
      <c r="B447" s="863"/>
      <c r="C447" s="546" t="s">
        <v>6949</v>
      </c>
      <c r="D447" s="864"/>
      <c r="E447" s="865"/>
      <c r="F447" s="866" t="s">
        <v>30</v>
      </c>
      <c r="G447" s="865" t="s">
        <v>30</v>
      </c>
      <c r="H447" s="1165"/>
    </row>
    <row r="448" spans="1:8" s="1181" customFormat="1" ht="31.5">
      <c r="A448" s="1195"/>
      <c r="B448" s="967" t="s">
        <v>1985</v>
      </c>
      <c r="C448" s="967" t="s">
        <v>1986</v>
      </c>
      <c r="D448" s="968" t="s">
        <v>1987</v>
      </c>
      <c r="E448" s="969" t="s">
        <v>1988</v>
      </c>
      <c r="F448" s="961" t="s">
        <v>1989</v>
      </c>
      <c r="G448" s="969" t="s">
        <v>1990</v>
      </c>
      <c r="H448" s="1180"/>
    </row>
    <row r="449" spans="1:8" s="1181" customFormat="1" ht="15">
      <c r="A449" s="1195"/>
      <c r="B449" s="894">
        <v>42908</v>
      </c>
      <c r="C449" s="1125" t="s">
        <v>12442</v>
      </c>
      <c r="D449" s="1126">
        <v>659.9</v>
      </c>
      <c r="E449" s="1632" t="s">
        <v>6348</v>
      </c>
      <c r="F449" s="1148" t="s">
        <v>6349</v>
      </c>
      <c r="G449" s="1126" t="s">
        <v>12452</v>
      </c>
      <c r="H449" s="643">
        <f t="shared" ref="H449" si="66">B449+180</f>
        <v>43088</v>
      </c>
    </row>
    <row r="450" spans="1:8" s="1181" customFormat="1" ht="15">
      <c r="A450" s="1195"/>
      <c r="B450" s="894">
        <v>42909</v>
      </c>
      <c r="C450" s="1125" t="s">
        <v>2051</v>
      </c>
      <c r="D450" s="1126">
        <v>616.01</v>
      </c>
      <c r="E450" s="931" t="s">
        <v>12444</v>
      </c>
      <c r="F450" s="1148" t="s">
        <v>7269</v>
      </c>
      <c r="G450" s="986" t="s">
        <v>12453</v>
      </c>
      <c r="H450" s="643">
        <f>B450+180</f>
        <v>43089</v>
      </c>
    </row>
    <row r="451" spans="1:8" s="1181" customFormat="1" ht="15">
      <c r="A451" s="1195"/>
      <c r="B451" s="894">
        <v>42909</v>
      </c>
      <c r="C451" s="1125" t="s">
        <v>12448</v>
      </c>
      <c r="D451" s="1126">
        <v>400</v>
      </c>
      <c r="E451" s="361" t="s">
        <v>12449</v>
      </c>
      <c r="F451" s="1148" t="s">
        <v>12450</v>
      </c>
      <c r="G451" s="1127" t="s">
        <v>12451</v>
      </c>
      <c r="H451" s="643">
        <f t="shared" ref="H451" si="67">B451+180</f>
        <v>43089</v>
      </c>
    </row>
    <row r="452" spans="1:8" s="1181" customFormat="1" ht="15.75">
      <c r="A452" s="1195"/>
      <c r="B452" s="808"/>
      <c r="C452" s="863" t="s">
        <v>1991</v>
      </c>
      <c r="D452" s="809">
        <f>D450</f>
        <v>616.01</v>
      </c>
      <c r="E452" s="810"/>
      <c r="F452" s="811"/>
      <c r="G452" s="812"/>
      <c r="H452" s="1180"/>
    </row>
    <row r="453" spans="1:8" s="1196" customFormat="1" ht="16.5" thickBot="1">
      <c r="A453" s="1195"/>
      <c r="B453" s="957"/>
      <c r="C453" s="958"/>
      <c r="D453" s="958"/>
      <c r="E453" s="958"/>
      <c r="F453" s="958"/>
      <c r="G453" s="958"/>
      <c r="H453" s="1195"/>
    </row>
    <row r="454" spans="1:8" s="1196" customFormat="1" ht="15.75">
      <c r="A454" s="1195"/>
      <c r="B454" s="942" t="s">
        <v>6012</v>
      </c>
      <c r="C454" s="2011" t="str">
        <f>CONCATENATE("FORNECIMENTO E INSTALAÇAO DE ",C457)</f>
        <v>FORNECIMENTO E INSTALAÇAO DE PADRÃO DE ENTRADA DE ENERGIA CATEGORIA "B2" (ENERGISA)</v>
      </c>
      <c r="D454" s="2183"/>
      <c r="E454" s="2183"/>
      <c r="F454" s="2183"/>
      <c r="G454" s="588" t="str">
        <f>G464</f>
        <v>UN</v>
      </c>
      <c r="H454" s="1003">
        <f>G462</f>
        <v>903.78</v>
      </c>
    </row>
    <row r="455" spans="1:8" s="1196" customFormat="1" ht="31.5">
      <c r="A455" s="1195"/>
      <c r="B455" s="350" t="s">
        <v>2114</v>
      </c>
      <c r="C455" s="981" t="s">
        <v>1947</v>
      </c>
      <c r="D455" s="1176" t="s">
        <v>30</v>
      </c>
      <c r="E455" s="981" t="s">
        <v>1948</v>
      </c>
      <c r="F455" s="982" t="s">
        <v>1949</v>
      </c>
      <c r="G455" s="983" t="s">
        <v>1950</v>
      </c>
      <c r="H455" s="1195"/>
    </row>
    <row r="456" spans="1:8" s="1196" customFormat="1" ht="15.75">
      <c r="A456" s="1195"/>
      <c r="B456" s="2012" t="s">
        <v>1951</v>
      </c>
      <c r="C456" s="2013"/>
      <c r="D456" s="2013"/>
      <c r="E456" s="2013"/>
      <c r="F456" s="2013"/>
      <c r="G456" s="2014"/>
      <c r="H456" s="1195"/>
    </row>
    <row r="457" spans="1:8" s="1196" customFormat="1" ht="30">
      <c r="A457" s="1195"/>
      <c r="B457" s="427" t="s">
        <v>1992</v>
      </c>
      <c r="C457" s="920" t="str">
        <f>C464</f>
        <v>PADRÃO DE ENTRADA DE ENERGIA CATEGORIA "B2" (ENERGISA)</v>
      </c>
      <c r="D457" s="587" t="str">
        <f>G464</f>
        <v>UN</v>
      </c>
      <c r="E457" s="932">
        <v>1</v>
      </c>
      <c r="F457" s="932">
        <f>D469</f>
        <v>669.9</v>
      </c>
      <c r="G457" s="934">
        <f>TRUNC(F457*E457,2)</f>
        <v>669.9</v>
      </c>
      <c r="H457" s="1195"/>
    </row>
    <row r="458" spans="1:8" s="1196" customFormat="1" ht="15.75">
      <c r="A458" s="1195"/>
      <c r="B458" s="2012" t="s">
        <v>1952</v>
      </c>
      <c r="C458" s="2013"/>
      <c r="D458" s="2013"/>
      <c r="E458" s="2013"/>
      <c r="F458" s="2013"/>
      <c r="G458" s="2014"/>
      <c r="H458" s="1195"/>
    </row>
    <row r="459" spans="1:8" s="1196" customFormat="1" ht="15.75">
      <c r="A459" s="1197" t="s">
        <v>5265</v>
      </c>
      <c r="B459" s="945">
        <v>88266</v>
      </c>
      <c r="C459" s="914" t="str">
        <f>IF($A459="INSUMO",VLOOKUP($B459,'BANCO DE DADOS JULHO INS'!$A:$D,2,FALSE),VLOOKUP($B459,'BANCO DE DADOS JULHO SERV'!$B:$E,2,FALSE))</f>
        <v>ELETROTÉCNICO COM ENCARGOS COMPLEMENTARES</v>
      </c>
      <c r="D459" s="913" t="str">
        <f>IF($A459="INSUMO",VLOOKUP($B459,'BANCO DE DADOS JULHO INS'!$A:$D,3,FALSE),VLOOKUP($B459,'BANCO DE DADOS JULHO SERV'!$B:$E,3,FALSE))</f>
        <v>H</v>
      </c>
      <c r="E459" s="946">
        <v>2</v>
      </c>
      <c r="F459" s="917" t="str">
        <f>IF($A459="INSUMO",VLOOKUP($B459,'BANCO DE DADOS JULHO INS'!$A:$D,4,FALSE),VLOOKUP($B459,'BANCO DE DADOS JULHO SERV'!$B:$E,4,FALSE))</f>
        <v>24,46</v>
      </c>
      <c r="G459" s="947">
        <f t="shared" ref="G459:G461" si="68">TRUNC(F459*E459,2)</f>
        <v>48.92</v>
      </c>
      <c r="H459" s="1195"/>
    </row>
    <row r="460" spans="1:8" s="1196" customFormat="1" ht="15.75">
      <c r="A460" s="1197" t="s">
        <v>5265</v>
      </c>
      <c r="B460" s="775">
        <v>88264</v>
      </c>
      <c r="C460" s="776" t="str">
        <f>IF($A460="INSUMO",VLOOKUP($B460,'BANCO DE DADOS JULHO INS'!$A:$D,2,FALSE),VLOOKUP($B460,'BANCO DE DADOS JULHO SERV'!$B:$E,2,FALSE))</f>
        <v>ELETRICISTA COM ENCARGOS COMPLEMENTARES</v>
      </c>
      <c r="D460" s="777" t="str">
        <f>IF($A460="INSUMO",VLOOKUP($B460,'BANCO DE DADOS JULHO INS'!$A:$D,3,FALSE),VLOOKUP($B460,'BANCO DE DADOS JULHO SERV'!$B:$E,3,FALSE))</f>
        <v>H</v>
      </c>
      <c r="E460" s="778">
        <v>4</v>
      </c>
      <c r="F460" s="779" t="str">
        <f>IF($A460="INSUMO",VLOOKUP($B460,'BANCO DE DADOS JULHO INS'!$A:$D,4,FALSE),VLOOKUP($B460,'BANCO DE DADOS JULHO SERV'!$B:$E,4,FALSE))</f>
        <v>17,60</v>
      </c>
      <c r="G460" s="780">
        <f t="shared" si="68"/>
        <v>70.400000000000006</v>
      </c>
      <c r="H460" s="1195"/>
    </row>
    <row r="461" spans="1:8" s="1196" customFormat="1" ht="16.5" thickBot="1">
      <c r="A461" s="1197" t="s">
        <v>5265</v>
      </c>
      <c r="B461" s="948">
        <v>88247</v>
      </c>
      <c r="C461" s="915" t="str">
        <f>IF($A461="INSUMO",VLOOKUP($B461,'BANCO DE DADOS JULHO INS'!$A:$D,2,FALSE),VLOOKUP($B461,'BANCO DE DADOS JULHO SERV'!$B:$E,2,FALSE))</f>
        <v>AUXILIAR DE ELETRICISTA COM ENCARGOS COMPLEMENTARES</v>
      </c>
      <c r="D461" s="916" t="str">
        <f>IF($A461="INSUMO",VLOOKUP($B461,'BANCO DE DADOS JULHO INS'!$A:$D,3,FALSE),VLOOKUP($B461,'BANCO DE DADOS JULHO SERV'!$B:$E,3,FALSE))</f>
        <v>H</v>
      </c>
      <c r="E461" s="949">
        <v>8</v>
      </c>
      <c r="F461" s="918" t="str">
        <f>IF($A461="INSUMO",VLOOKUP($B461,'BANCO DE DADOS JULHO INS'!$A:$D,4,FALSE),VLOOKUP($B461,'BANCO DE DADOS JULHO SERV'!$B:$E,4,FALSE))</f>
        <v>14,32</v>
      </c>
      <c r="G461" s="950">
        <f t="shared" si="68"/>
        <v>114.56</v>
      </c>
      <c r="H461" s="1195"/>
    </row>
    <row r="462" spans="1:8" s="1196" customFormat="1" ht="16.5" thickBot="1">
      <c r="A462" s="1195"/>
      <c r="B462" s="2187" t="s">
        <v>5996</v>
      </c>
      <c r="C462" s="2187"/>
      <c r="D462" s="2187"/>
      <c r="E462" s="2188"/>
      <c r="F462" s="951" t="s">
        <v>1953</v>
      </c>
      <c r="G462" s="999">
        <f>SUM(G456:G461)</f>
        <v>903.78</v>
      </c>
      <c r="H462" s="1195"/>
    </row>
    <row r="463" spans="1:8" s="1196" customFormat="1" ht="15.75">
      <c r="A463" s="1195"/>
      <c r="B463" s="2189"/>
      <c r="C463" s="2189"/>
      <c r="D463" s="2189"/>
      <c r="E463" s="2189"/>
      <c r="F463" s="953"/>
      <c r="G463" s="954"/>
      <c r="H463" s="1195"/>
    </row>
    <row r="464" spans="1:8" s="1166" customFormat="1" ht="31.5">
      <c r="A464" s="1163"/>
      <c r="B464" s="863"/>
      <c r="C464" s="546" t="s">
        <v>6950</v>
      </c>
      <c r="D464" s="864"/>
      <c r="E464" s="865"/>
      <c r="F464" s="866" t="s">
        <v>30</v>
      </c>
      <c r="G464" s="865" t="s">
        <v>30</v>
      </c>
      <c r="H464" s="1165"/>
    </row>
    <row r="465" spans="1:8" s="1181" customFormat="1" ht="31.5">
      <c r="A465" s="1195"/>
      <c r="B465" s="967" t="s">
        <v>1985</v>
      </c>
      <c r="C465" s="967" t="s">
        <v>1986</v>
      </c>
      <c r="D465" s="968" t="s">
        <v>1987</v>
      </c>
      <c r="E465" s="969" t="s">
        <v>1988</v>
      </c>
      <c r="F465" s="961" t="s">
        <v>1989</v>
      </c>
      <c r="G465" s="969" t="s">
        <v>1990</v>
      </c>
      <c r="H465" s="1180"/>
    </row>
    <row r="466" spans="1:8" s="1181" customFormat="1" ht="15">
      <c r="A466" s="1195"/>
      <c r="B466" s="894">
        <v>42908</v>
      </c>
      <c r="C466" s="1125" t="s">
        <v>12442</v>
      </c>
      <c r="D466" s="1126">
        <v>824.89</v>
      </c>
      <c r="E466" s="1632" t="s">
        <v>6348</v>
      </c>
      <c r="F466" s="1148" t="s">
        <v>6349</v>
      </c>
      <c r="G466" s="1126" t="s">
        <v>12452</v>
      </c>
      <c r="H466" s="643">
        <f t="shared" ref="H466" si="69">B466+180</f>
        <v>43088</v>
      </c>
    </row>
    <row r="467" spans="1:8" s="1181" customFormat="1" ht="15">
      <c r="A467" s="1195"/>
      <c r="B467" s="815">
        <v>42920</v>
      </c>
      <c r="C467" s="1128" t="s">
        <v>12446</v>
      </c>
      <c r="D467" s="817">
        <v>669.9</v>
      </c>
      <c r="E467" s="931" t="s">
        <v>2003</v>
      </c>
      <c r="F467" s="1148" t="s">
        <v>2004</v>
      </c>
      <c r="G467" s="986" t="s">
        <v>12453</v>
      </c>
      <c r="H467" s="643">
        <f>B467+180</f>
        <v>43100</v>
      </c>
    </row>
    <row r="468" spans="1:8" s="1181" customFormat="1" ht="15">
      <c r="A468" s="1195"/>
      <c r="B468" s="894">
        <v>42909</v>
      </c>
      <c r="C468" s="1125" t="s">
        <v>12448</v>
      </c>
      <c r="D468" s="1126">
        <v>480</v>
      </c>
      <c r="E468" s="361" t="s">
        <v>12449</v>
      </c>
      <c r="F468" s="1148" t="s">
        <v>12450</v>
      </c>
      <c r="G468" s="1127" t="s">
        <v>12451</v>
      </c>
      <c r="H468" s="643">
        <f t="shared" ref="H468" si="70">B468+180</f>
        <v>43089</v>
      </c>
    </row>
    <row r="469" spans="1:8" s="1181" customFormat="1" ht="15.75">
      <c r="A469" s="1195"/>
      <c r="B469" s="808"/>
      <c r="C469" s="863" t="s">
        <v>1991</v>
      </c>
      <c r="D469" s="809">
        <f>D467</f>
        <v>669.9</v>
      </c>
      <c r="E469" s="810"/>
      <c r="F469" s="811"/>
      <c r="G469" s="812"/>
      <c r="H469" s="1180"/>
    </row>
    <row r="470" spans="1:8" s="1196" customFormat="1" ht="16.5" thickBot="1">
      <c r="A470" s="1195"/>
      <c r="B470" s="957"/>
      <c r="C470" s="958"/>
      <c r="D470" s="958"/>
      <c r="E470" s="958"/>
      <c r="F470" s="958"/>
      <c r="G470" s="958"/>
      <c r="H470" s="1195"/>
    </row>
    <row r="471" spans="1:8" s="1196" customFormat="1" ht="15.75">
      <c r="A471" s="1195"/>
      <c r="B471" s="942" t="s">
        <v>6014</v>
      </c>
      <c r="C471" s="2011" t="str">
        <f>CONCATENATE("FORNECIMENTO E INSTALAÇAO DE ",C474)</f>
        <v>FORNECIMENTO E INSTALAÇAO DE PADRÃO DE ENTRADA DE ENERGIA CATEGORIA "B3" (ENERGISA)</v>
      </c>
      <c r="D471" s="2183"/>
      <c r="E471" s="2183"/>
      <c r="F471" s="2183"/>
      <c r="G471" s="588" t="str">
        <f>G481</f>
        <v>UN</v>
      </c>
      <c r="H471" s="1003">
        <f>G479</f>
        <v>975.52</v>
      </c>
    </row>
    <row r="472" spans="1:8" s="1196" customFormat="1" ht="31.5">
      <c r="A472" s="1195"/>
      <c r="B472" s="350" t="s">
        <v>2114</v>
      </c>
      <c r="C472" s="981" t="s">
        <v>1947</v>
      </c>
      <c r="D472" s="1176" t="s">
        <v>30</v>
      </c>
      <c r="E472" s="981" t="s">
        <v>1948</v>
      </c>
      <c r="F472" s="982" t="s">
        <v>1949</v>
      </c>
      <c r="G472" s="983" t="s">
        <v>1950</v>
      </c>
      <c r="H472" s="1195"/>
    </row>
    <row r="473" spans="1:8" s="1196" customFormat="1" ht="15.75">
      <c r="A473" s="1195"/>
      <c r="B473" s="2012" t="s">
        <v>1951</v>
      </c>
      <c r="C473" s="2013"/>
      <c r="D473" s="2013"/>
      <c r="E473" s="2013"/>
      <c r="F473" s="2013"/>
      <c r="G473" s="2014"/>
      <c r="H473" s="1195"/>
    </row>
    <row r="474" spans="1:8" s="1196" customFormat="1" ht="30">
      <c r="A474" s="1195"/>
      <c r="B474" s="427" t="s">
        <v>1992</v>
      </c>
      <c r="C474" s="920" t="str">
        <f>C481</f>
        <v>PADRÃO DE ENTRADA DE ENERGIA CATEGORIA "B3" (ENERGISA)</v>
      </c>
      <c r="D474" s="587" t="str">
        <f>G481</f>
        <v>UN</v>
      </c>
      <c r="E474" s="932">
        <v>1</v>
      </c>
      <c r="F474" s="932">
        <f>D486</f>
        <v>741.64</v>
      </c>
      <c r="G474" s="934">
        <f>TRUNC(F474*E474,2)</f>
        <v>741.64</v>
      </c>
      <c r="H474" s="1195"/>
    </row>
    <row r="475" spans="1:8" s="1196" customFormat="1" ht="15.75">
      <c r="A475" s="1195"/>
      <c r="B475" s="2012" t="s">
        <v>1952</v>
      </c>
      <c r="C475" s="2013"/>
      <c r="D475" s="2013"/>
      <c r="E475" s="2013"/>
      <c r="F475" s="2013"/>
      <c r="G475" s="2014"/>
      <c r="H475" s="1195"/>
    </row>
    <row r="476" spans="1:8" s="1196" customFormat="1" ht="15.75">
      <c r="A476" s="1197" t="s">
        <v>5265</v>
      </c>
      <c r="B476" s="945">
        <v>88266</v>
      </c>
      <c r="C476" s="914" t="str">
        <f>IF($A476="INSUMO",VLOOKUP($B476,'BANCO DE DADOS JULHO INS'!$A:$D,2,FALSE),VLOOKUP($B476,'BANCO DE DADOS JULHO SERV'!$B:$E,2,FALSE))</f>
        <v>ELETROTÉCNICO COM ENCARGOS COMPLEMENTARES</v>
      </c>
      <c r="D476" s="913" t="str">
        <f>IF($A476="INSUMO",VLOOKUP($B476,'BANCO DE DADOS JULHO INS'!$A:$D,3,FALSE),VLOOKUP($B476,'BANCO DE DADOS JULHO SERV'!$B:$E,3,FALSE))</f>
        <v>H</v>
      </c>
      <c r="E476" s="946">
        <v>2</v>
      </c>
      <c r="F476" s="917" t="str">
        <f>IF($A476="INSUMO",VLOOKUP($B476,'BANCO DE DADOS JULHO INS'!$A:$D,4,FALSE),VLOOKUP($B476,'BANCO DE DADOS JULHO SERV'!$B:$E,4,FALSE))</f>
        <v>24,46</v>
      </c>
      <c r="G476" s="947">
        <f t="shared" ref="G476:G478" si="71">TRUNC(F476*E476,2)</f>
        <v>48.92</v>
      </c>
      <c r="H476" s="1195"/>
    </row>
    <row r="477" spans="1:8" s="1196" customFormat="1" ht="15.75">
      <c r="A477" s="1197" t="s">
        <v>5265</v>
      </c>
      <c r="B477" s="775">
        <v>88264</v>
      </c>
      <c r="C477" s="776" t="str">
        <f>IF($A477="INSUMO",VLOOKUP($B477,'BANCO DE DADOS JULHO INS'!$A:$D,2,FALSE),VLOOKUP($B477,'BANCO DE DADOS JULHO SERV'!$B:$E,2,FALSE))</f>
        <v>ELETRICISTA COM ENCARGOS COMPLEMENTARES</v>
      </c>
      <c r="D477" s="777" t="str">
        <f>IF($A477="INSUMO",VLOOKUP($B477,'BANCO DE DADOS JULHO INS'!$A:$D,3,FALSE),VLOOKUP($B477,'BANCO DE DADOS JULHO SERV'!$B:$E,3,FALSE))</f>
        <v>H</v>
      </c>
      <c r="E477" s="778">
        <v>4</v>
      </c>
      <c r="F477" s="779" t="str">
        <f>IF($A477="INSUMO",VLOOKUP($B477,'BANCO DE DADOS JULHO INS'!$A:$D,4,FALSE),VLOOKUP($B477,'BANCO DE DADOS JULHO SERV'!$B:$E,4,FALSE))</f>
        <v>17,60</v>
      </c>
      <c r="G477" s="780">
        <f t="shared" si="71"/>
        <v>70.400000000000006</v>
      </c>
      <c r="H477" s="1195"/>
    </row>
    <row r="478" spans="1:8" s="1196" customFormat="1" ht="16.5" thickBot="1">
      <c r="A478" s="1197" t="s">
        <v>5265</v>
      </c>
      <c r="B478" s="948">
        <v>88247</v>
      </c>
      <c r="C478" s="915" t="str">
        <f>IF($A478="INSUMO",VLOOKUP($B478,'BANCO DE DADOS JULHO INS'!$A:$D,2,FALSE),VLOOKUP($B478,'BANCO DE DADOS JULHO SERV'!$B:$E,2,FALSE))</f>
        <v>AUXILIAR DE ELETRICISTA COM ENCARGOS COMPLEMENTARES</v>
      </c>
      <c r="D478" s="916" t="str">
        <f>IF($A478="INSUMO",VLOOKUP($B478,'BANCO DE DADOS JULHO INS'!$A:$D,3,FALSE),VLOOKUP($B478,'BANCO DE DADOS JULHO SERV'!$B:$E,3,FALSE))</f>
        <v>H</v>
      </c>
      <c r="E478" s="949">
        <v>8</v>
      </c>
      <c r="F478" s="918" t="str">
        <f>IF($A478="INSUMO",VLOOKUP($B478,'BANCO DE DADOS JULHO INS'!$A:$D,4,FALSE),VLOOKUP($B478,'BANCO DE DADOS JULHO SERV'!$B:$E,4,FALSE))</f>
        <v>14,32</v>
      </c>
      <c r="G478" s="950">
        <f t="shared" si="71"/>
        <v>114.56</v>
      </c>
      <c r="H478" s="1195"/>
    </row>
    <row r="479" spans="1:8" s="1196" customFormat="1" ht="16.5" thickBot="1">
      <c r="A479" s="1195"/>
      <c r="B479" s="2187" t="s">
        <v>5996</v>
      </c>
      <c r="C479" s="2187"/>
      <c r="D479" s="2187"/>
      <c r="E479" s="2188"/>
      <c r="F479" s="951" t="s">
        <v>1953</v>
      </c>
      <c r="G479" s="999">
        <f>SUM(G473:G478)</f>
        <v>975.52</v>
      </c>
      <c r="H479" s="1195"/>
    </row>
    <row r="480" spans="1:8" s="1196" customFormat="1" ht="15.75">
      <c r="A480" s="1195"/>
      <c r="B480" s="2189"/>
      <c r="C480" s="2189"/>
      <c r="D480" s="2189"/>
      <c r="E480" s="2189"/>
      <c r="F480" s="953"/>
      <c r="G480" s="954"/>
      <c r="H480" s="1195"/>
    </row>
    <row r="481" spans="1:8" s="1166" customFormat="1" ht="31.5">
      <c r="A481" s="1163"/>
      <c r="B481" s="863"/>
      <c r="C481" s="546" t="s">
        <v>6951</v>
      </c>
      <c r="D481" s="864"/>
      <c r="E481" s="865"/>
      <c r="F481" s="866" t="s">
        <v>30</v>
      </c>
      <c r="G481" s="865" t="s">
        <v>30</v>
      </c>
      <c r="H481" s="1165"/>
    </row>
    <row r="482" spans="1:8" s="1181" customFormat="1" ht="31.5">
      <c r="A482" s="1195"/>
      <c r="B482" s="967" t="s">
        <v>1985</v>
      </c>
      <c r="C482" s="967" t="s">
        <v>1986</v>
      </c>
      <c r="D482" s="968" t="s">
        <v>1987</v>
      </c>
      <c r="E482" s="969" t="s">
        <v>1988</v>
      </c>
      <c r="F482" s="961" t="s">
        <v>1989</v>
      </c>
      <c r="G482" s="969" t="s">
        <v>1990</v>
      </c>
      <c r="H482" s="1180"/>
    </row>
    <row r="483" spans="1:8" s="1181" customFormat="1" ht="15">
      <c r="A483" s="1195"/>
      <c r="B483" s="894">
        <v>42909</v>
      </c>
      <c r="C483" s="1125" t="s">
        <v>12448</v>
      </c>
      <c r="D483" s="1126">
        <v>590</v>
      </c>
      <c r="E483" s="361" t="s">
        <v>12449</v>
      </c>
      <c r="F483" s="1148" t="s">
        <v>12450</v>
      </c>
      <c r="G483" s="1127" t="s">
        <v>12451</v>
      </c>
      <c r="H483" s="643">
        <f t="shared" ref="H483" si="72">B483+180</f>
        <v>43089</v>
      </c>
    </row>
    <row r="484" spans="1:8" s="1181" customFormat="1" ht="15">
      <c r="A484" s="1195"/>
      <c r="B484" s="815">
        <v>42909</v>
      </c>
      <c r="C484" s="816" t="s">
        <v>11408</v>
      </c>
      <c r="D484" s="817">
        <v>741.64</v>
      </c>
      <c r="E484" s="931" t="s">
        <v>12444</v>
      </c>
      <c r="F484" s="1148" t="s">
        <v>7269</v>
      </c>
      <c r="G484" s="986" t="s">
        <v>12445</v>
      </c>
      <c r="H484" s="643">
        <f>B484+180</f>
        <v>43089</v>
      </c>
    </row>
    <row r="485" spans="1:8" s="1181" customFormat="1" ht="15">
      <c r="A485" s="1195"/>
      <c r="B485" s="815">
        <v>42920</v>
      </c>
      <c r="C485" s="1128" t="s">
        <v>12446</v>
      </c>
      <c r="D485" s="1126">
        <v>807.84</v>
      </c>
      <c r="E485" s="931" t="s">
        <v>2003</v>
      </c>
      <c r="F485" s="1148" t="s">
        <v>2004</v>
      </c>
      <c r="G485" s="986" t="s">
        <v>5313</v>
      </c>
      <c r="H485" s="643">
        <f t="shared" ref="H485" si="73">B485+180</f>
        <v>43100</v>
      </c>
    </row>
    <row r="486" spans="1:8" s="1181" customFormat="1" ht="15.75">
      <c r="A486" s="1195"/>
      <c r="B486" s="808"/>
      <c r="C486" s="863" t="s">
        <v>1991</v>
      </c>
      <c r="D486" s="809">
        <f t="shared" ref="D486" si="74">MEDIAN(D483:D485)</f>
        <v>741.64</v>
      </c>
      <c r="E486" s="810"/>
      <c r="F486" s="811"/>
      <c r="G486" s="812"/>
      <c r="H486" s="1180"/>
    </row>
    <row r="487" spans="1:8" s="1196" customFormat="1" ht="16.5" thickBot="1">
      <c r="A487" s="1195"/>
      <c r="B487" s="957"/>
      <c r="C487" s="958"/>
      <c r="D487" s="958"/>
      <c r="E487" s="958"/>
      <c r="F487" s="958"/>
      <c r="G487" s="958"/>
      <c r="H487" s="1195"/>
    </row>
    <row r="488" spans="1:8" s="1196" customFormat="1" ht="15.75">
      <c r="A488" s="1195"/>
      <c r="B488" s="942" t="s">
        <v>6017</v>
      </c>
      <c r="C488" s="2011" t="str">
        <f>CONCATENATE("FORNECIMENTO E INSTALAÇAO DE ",C491)</f>
        <v>FORNECIMENTO E INSTALAÇAO DE PADRÃO DE ENTRADA DE ENERGIA CATEGORIA "T1" (ENERGISA)</v>
      </c>
      <c r="D488" s="2183"/>
      <c r="E488" s="2183"/>
      <c r="F488" s="2183"/>
      <c r="G488" s="588" t="str">
        <f>G498</f>
        <v>UN</v>
      </c>
      <c r="H488" s="1003">
        <f>G496</f>
        <v>883.87999999999988</v>
      </c>
    </row>
    <row r="489" spans="1:8" s="1196" customFormat="1" ht="31.5">
      <c r="A489" s="1195"/>
      <c r="B489" s="350" t="s">
        <v>2114</v>
      </c>
      <c r="C489" s="981" t="s">
        <v>1947</v>
      </c>
      <c r="D489" s="1176" t="s">
        <v>30</v>
      </c>
      <c r="E489" s="981" t="s">
        <v>1948</v>
      </c>
      <c r="F489" s="982" t="s">
        <v>1949</v>
      </c>
      <c r="G489" s="983" t="s">
        <v>1950</v>
      </c>
      <c r="H489" s="1195"/>
    </row>
    <row r="490" spans="1:8" s="1196" customFormat="1" ht="15.75">
      <c r="A490" s="1195"/>
      <c r="B490" s="2012" t="s">
        <v>1951</v>
      </c>
      <c r="C490" s="2013"/>
      <c r="D490" s="2013"/>
      <c r="E490" s="2013"/>
      <c r="F490" s="2013"/>
      <c r="G490" s="2014"/>
      <c r="H490" s="1195"/>
    </row>
    <row r="491" spans="1:8" s="1196" customFormat="1" ht="30">
      <c r="A491" s="1195"/>
      <c r="B491" s="427" t="s">
        <v>1992</v>
      </c>
      <c r="C491" s="920" t="str">
        <f>C498</f>
        <v>PADRÃO DE ENTRADA DE ENERGIA CATEGORIA "T1" (ENERGISA)</v>
      </c>
      <c r="D491" s="587" t="str">
        <f>G498</f>
        <v>UN</v>
      </c>
      <c r="E491" s="932">
        <v>1</v>
      </c>
      <c r="F491" s="932">
        <f>D503</f>
        <v>650</v>
      </c>
      <c r="G491" s="934">
        <f>TRUNC(F491*E491,2)</f>
        <v>650</v>
      </c>
      <c r="H491" s="1195"/>
    </row>
    <row r="492" spans="1:8" s="1196" customFormat="1" ht="15.75">
      <c r="A492" s="1195"/>
      <c r="B492" s="2012" t="s">
        <v>1952</v>
      </c>
      <c r="C492" s="2013"/>
      <c r="D492" s="2013"/>
      <c r="E492" s="2013"/>
      <c r="F492" s="2013"/>
      <c r="G492" s="2014"/>
      <c r="H492" s="1195"/>
    </row>
    <row r="493" spans="1:8" s="1196" customFormat="1" ht="15.75">
      <c r="A493" s="1197" t="s">
        <v>5265</v>
      </c>
      <c r="B493" s="945">
        <v>88266</v>
      </c>
      <c r="C493" s="914" t="str">
        <f>IF($A493="INSUMO",VLOOKUP($B493,'BANCO DE DADOS JULHO INS'!$A:$D,2,FALSE),VLOOKUP($B493,'BANCO DE DADOS JULHO SERV'!$B:$E,2,FALSE))</f>
        <v>ELETROTÉCNICO COM ENCARGOS COMPLEMENTARES</v>
      </c>
      <c r="D493" s="913" t="str">
        <f>IF($A493="INSUMO",VLOOKUP($B493,'BANCO DE DADOS JULHO INS'!$A:$D,3,FALSE),VLOOKUP($B493,'BANCO DE DADOS JULHO SERV'!$B:$E,3,FALSE))</f>
        <v>H</v>
      </c>
      <c r="E493" s="946">
        <v>2</v>
      </c>
      <c r="F493" s="917" t="str">
        <f>IF($A493="INSUMO",VLOOKUP($B493,'BANCO DE DADOS JULHO INS'!$A:$D,4,FALSE),VLOOKUP($B493,'BANCO DE DADOS JULHO SERV'!$B:$E,4,FALSE))</f>
        <v>24,46</v>
      </c>
      <c r="G493" s="947">
        <f t="shared" ref="G493:G495" si="75">TRUNC(F493*E493,2)</f>
        <v>48.92</v>
      </c>
      <c r="H493" s="1195"/>
    </row>
    <row r="494" spans="1:8" s="1196" customFormat="1" ht="15.75">
      <c r="A494" s="1197" t="s">
        <v>5265</v>
      </c>
      <c r="B494" s="775">
        <v>88264</v>
      </c>
      <c r="C494" s="776" t="str">
        <f>IF($A494="INSUMO",VLOOKUP($B494,'BANCO DE DADOS JULHO INS'!$A:$D,2,FALSE),VLOOKUP($B494,'BANCO DE DADOS JULHO SERV'!$B:$E,2,FALSE))</f>
        <v>ELETRICISTA COM ENCARGOS COMPLEMENTARES</v>
      </c>
      <c r="D494" s="777" t="str">
        <f>IF($A494="INSUMO",VLOOKUP($B494,'BANCO DE DADOS JULHO INS'!$A:$D,3,FALSE),VLOOKUP($B494,'BANCO DE DADOS JULHO SERV'!$B:$E,3,FALSE))</f>
        <v>H</v>
      </c>
      <c r="E494" s="778">
        <v>4</v>
      </c>
      <c r="F494" s="779" t="str">
        <f>IF($A494="INSUMO",VLOOKUP($B494,'BANCO DE DADOS JULHO INS'!$A:$D,4,FALSE),VLOOKUP($B494,'BANCO DE DADOS JULHO SERV'!$B:$E,4,FALSE))</f>
        <v>17,60</v>
      </c>
      <c r="G494" s="780">
        <f t="shared" si="75"/>
        <v>70.400000000000006</v>
      </c>
      <c r="H494" s="1195"/>
    </row>
    <row r="495" spans="1:8" s="1196" customFormat="1" ht="16.5" thickBot="1">
      <c r="A495" s="1197" t="s">
        <v>5265</v>
      </c>
      <c r="B495" s="948">
        <v>88247</v>
      </c>
      <c r="C495" s="915" t="str">
        <f>IF($A495="INSUMO",VLOOKUP($B495,'BANCO DE DADOS JULHO INS'!$A:$D,2,FALSE),VLOOKUP($B495,'BANCO DE DADOS JULHO SERV'!$B:$E,2,FALSE))</f>
        <v>AUXILIAR DE ELETRICISTA COM ENCARGOS COMPLEMENTARES</v>
      </c>
      <c r="D495" s="916" t="str">
        <f>IF($A495="INSUMO",VLOOKUP($B495,'BANCO DE DADOS JULHO INS'!$A:$D,3,FALSE),VLOOKUP($B495,'BANCO DE DADOS JULHO SERV'!$B:$E,3,FALSE))</f>
        <v>H</v>
      </c>
      <c r="E495" s="949">
        <v>8</v>
      </c>
      <c r="F495" s="918" t="str">
        <f>IF($A495="INSUMO",VLOOKUP($B495,'BANCO DE DADOS JULHO INS'!$A:$D,4,FALSE),VLOOKUP($B495,'BANCO DE DADOS JULHO SERV'!$B:$E,4,FALSE))</f>
        <v>14,32</v>
      </c>
      <c r="G495" s="950">
        <f t="shared" si="75"/>
        <v>114.56</v>
      </c>
      <c r="H495" s="1195"/>
    </row>
    <row r="496" spans="1:8" s="1196" customFormat="1" ht="16.5" thickBot="1">
      <c r="A496" s="1195"/>
      <c r="B496" s="2187" t="s">
        <v>5996</v>
      </c>
      <c r="C496" s="2187"/>
      <c r="D496" s="2187"/>
      <c r="E496" s="2188"/>
      <c r="F496" s="951" t="s">
        <v>1953</v>
      </c>
      <c r="G496" s="999">
        <f>SUM(G490:G495)</f>
        <v>883.87999999999988</v>
      </c>
      <c r="H496" s="1195"/>
    </row>
    <row r="497" spans="1:8" s="1196" customFormat="1" ht="15.75">
      <c r="A497" s="1195"/>
      <c r="B497" s="2189"/>
      <c r="C497" s="2189"/>
      <c r="D497" s="2189"/>
      <c r="E497" s="2189"/>
      <c r="F497" s="953"/>
      <c r="G497" s="954"/>
      <c r="H497" s="1195"/>
    </row>
    <row r="498" spans="1:8" s="1166" customFormat="1" ht="31.5">
      <c r="A498" s="1163"/>
      <c r="B498" s="863"/>
      <c r="C498" s="546" t="s">
        <v>6952</v>
      </c>
      <c r="D498" s="864"/>
      <c r="E498" s="865"/>
      <c r="F498" s="866" t="s">
        <v>30</v>
      </c>
      <c r="G498" s="865" t="s">
        <v>30</v>
      </c>
      <c r="H498" s="1165"/>
    </row>
    <row r="499" spans="1:8" s="1181" customFormat="1" ht="31.5">
      <c r="A499" s="1195"/>
      <c r="B499" s="967" t="s">
        <v>1985</v>
      </c>
      <c r="C499" s="967" t="s">
        <v>1986</v>
      </c>
      <c r="D499" s="968" t="s">
        <v>1987</v>
      </c>
      <c r="E499" s="969" t="s">
        <v>1988</v>
      </c>
      <c r="F499" s="961" t="s">
        <v>1989</v>
      </c>
      <c r="G499" s="969" t="s">
        <v>1990</v>
      </c>
      <c r="H499" s="1180"/>
    </row>
    <row r="500" spans="1:8" s="1181" customFormat="1" ht="15">
      <c r="A500" s="1195"/>
      <c r="B500" s="894">
        <v>42909</v>
      </c>
      <c r="C500" s="1125" t="s">
        <v>12448</v>
      </c>
      <c r="D500" s="1126">
        <v>650</v>
      </c>
      <c r="E500" s="361" t="s">
        <v>12449</v>
      </c>
      <c r="F500" s="1148" t="s">
        <v>12450</v>
      </c>
      <c r="G500" s="1127" t="s">
        <v>12451</v>
      </c>
      <c r="H500" s="643">
        <f t="shared" ref="H500" si="76">B500+180</f>
        <v>43089</v>
      </c>
    </row>
    <row r="501" spans="1:8" s="1181" customFormat="1" ht="15">
      <c r="A501" s="1195"/>
      <c r="B501" s="894"/>
      <c r="C501" s="1125"/>
      <c r="D501" s="1126"/>
      <c r="E501" s="361"/>
      <c r="F501" s="1148"/>
      <c r="G501" s="986"/>
      <c r="H501" s="643">
        <f>B501+180</f>
        <v>180</v>
      </c>
    </row>
    <row r="502" spans="1:8" s="1181" customFormat="1" ht="15">
      <c r="A502" s="1195"/>
      <c r="B502" s="894"/>
      <c r="C502" s="1125"/>
      <c r="D502" s="1126"/>
      <c r="E502" s="361"/>
      <c r="F502" s="1148"/>
      <c r="G502" s="986"/>
      <c r="H502" s="643">
        <f t="shared" ref="H502" si="77">B502+180</f>
        <v>180</v>
      </c>
    </row>
    <row r="503" spans="1:8" s="1181" customFormat="1" ht="15.75">
      <c r="A503" s="1195"/>
      <c r="B503" s="808"/>
      <c r="C503" s="863" t="s">
        <v>1991</v>
      </c>
      <c r="D503" s="809">
        <f t="shared" ref="D503" si="78">MEDIAN(D500:D502)</f>
        <v>650</v>
      </c>
      <c r="E503" s="810"/>
      <c r="F503" s="811"/>
      <c r="G503" s="812"/>
      <c r="H503" s="1180"/>
    </row>
    <row r="504" spans="1:8" s="1196" customFormat="1" ht="16.5" thickBot="1">
      <c r="A504" s="1195"/>
      <c r="B504" s="957"/>
      <c r="C504" s="958"/>
      <c r="D504" s="958"/>
      <c r="E504" s="958"/>
      <c r="F504" s="958"/>
      <c r="G504" s="958"/>
      <c r="H504" s="1195"/>
    </row>
    <row r="505" spans="1:8" s="1196" customFormat="1" ht="15.75">
      <c r="A505" s="1195"/>
      <c r="B505" s="942" t="s">
        <v>6019</v>
      </c>
      <c r="C505" s="2011" t="str">
        <f>CONCATENATE("FORNECIMENTO E INSTALAÇAO DE ",C508)</f>
        <v>FORNECIMENTO E INSTALAÇAO DE PADRÃO DE ENTRADA DE ENERGIA CATEGORIA "T2" (ENERGISA)</v>
      </c>
      <c r="D505" s="2183"/>
      <c r="E505" s="2183"/>
      <c r="F505" s="2183"/>
      <c r="G505" s="588" t="str">
        <f>G515</f>
        <v>UN</v>
      </c>
      <c r="H505" s="1003">
        <f>G513</f>
        <v>993.87999999999988</v>
      </c>
    </row>
    <row r="506" spans="1:8" s="1196" customFormat="1" ht="31.5">
      <c r="A506" s="1195"/>
      <c r="B506" s="350" t="s">
        <v>2114</v>
      </c>
      <c r="C506" s="981" t="s">
        <v>1947</v>
      </c>
      <c r="D506" s="1176" t="s">
        <v>30</v>
      </c>
      <c r="E506" s="981" t="s">
        <v>1948</v>
      </c>
      <c r="F506" s="982" t="s">
        <v>1949</v>
      </c>
      <c r="G506" s="983" t="s">
        <v>1950</v>
      </c>
      <c r="H506" s="1195"/>
    </row>
    <row r="507" spans="1:8" s="1196" customFormat="1" ht="15.75">
      <c r="A507" s="1195"/>
      <c r="B507" s="2012" t="s">
        <v>1951</v>
      </c>
      <c r="C507" s="2013"/>
      <c r="D507" s="2013"/>
      <c r="E507" s="2013"/>
      <c r="F507" s="2013"/>
      <c r="G507" s="2014"/>
      <c r="H507" s="1195"/>
    </row>
    <row r="508" spans="1:8" s="1196" customFormat="1" ht="30">
      <c r="A508" s="1195"/>
      <c r="B508" s="427" t="s">
        <v>1992</v>
      </c>
      <c r="C508" s="920" t="str">
        <f>C515</f>
        <v>PADRÃO DE ENTRADA DE ENERGIA CATEGORIA "T2" (ENERGISA)</v>
      </c>
      <c r="D508" s="587" t="str">
        <f>G515</f>
        <v>UN</v>
      </c>
      <c r="E508" s="932">
        <v>1</v>
      </c>
      <c r="F508" s="932">
        <f>D520</f>
        <v>760</v>
      </c>
      <c r="G508" s="934">
        <f>TRUNC(F508*E508,2)</f>
        <v>760</v>
      </c>
      <c r="H508" s="1195"/>
    </row>
    <row r="509" spans="1:8" s="1196" customFormat="1" ht="15.75">
      <c r="A509" s="1195"/>
      <c r="B509" s="2012" t="s">
        <v>1952</v>
      </c>
      <c r="C509" s="2013"/>
      <c r="D509" s="2013"/>
      <c r="E509" s="2013"/>
      <c r="F509" s="2013"/>
      <c r="G509" s="2014"/>
      <c r="H509" s="1195"/>
    </row>
    <row r="510" spans="1:8" s="1196" customFormat="1" ht="15.75">
      <c r="A510" s="1197" t="s">
        <v>5265</v>
      </c>
      <c r="B510" s="945">
        <v>88266</v>
      </c>
      <c r="C510" s="914" t="str">
        <f>IF($A510="INSUMO",VLOOKUP($B510,'BANCO DE DADOS JULHO INS'!$A:$D,2,FALSE),VLOOKUP($B510,'BANCO DE DADOS JULHO SERV'!$B:$E,2,FALSE))</f>
        <v>ELETROTÉCNICO COM ENCARGOS COMPLEMENTARES</v>
      </c>
      <c r="D510" s="913" t="str">
        <f>IF($A510="INSUMO",VLOOKUP($B510,'BANCO DE DADOS JULHO INS'!$A:$D,3,FALSE),VLOOKUP($B510,'BANCO DE DADOS JULHO SERV'!$B:$E,3,FALSE))</f>
        <v>H</v>
      </c>
      <c r="E510" s="946">
        <v>2</v>
      </c>
      <c r="F510" s="917" t="str">
        <f>IF($A510="INSUMO",VLOOKUP($B510,'BANCO DE DADOS JULHO INS'!$A:$D,4,FALSE),VLOOKUP($B510,'BANCO DE DADOS JULHO SERV'!$B:$E,4,FALSE))</f>
        <v>24,46</v>
      </c>
      <c r="G510" s="947">
        <f t="shared" ref="G510:G512" si="79">TRUNC(F510*E510,2)</f>
        <v>48.92</v>
      </c>
      <c r="H510" s="1195"/>
    </row>
    <row r="511" spans="1:8" s="1196" customFormat="1" ht="15.75">
      <c r="A511" s="1197" t="s">
        <v>5265</v>
      </c>
      <c r="B511" s="775">
        <v>88264</v>
      </c>
      <c r="C511" s="776" t="str">
        <f>IF($A511="INSUMO",VLOOKUP($B511,'BANCO DE DADOS JULHO INS'!$A:$D,2,FALSE),VLOOKUP($B511,'BANCO DE DADOS JULHO SERV'!$B:$E,2,FALSE))</f>
        <v>ELETRICISTA COM ENCARGOS COMPLEMENTARES</v>
      </c>
      <c r="D511" s="777" t="str">
        <f>IF($A511="INSUMO",VLOOKUP($B511,'BANCO DE DADOS JULHO INS'!$A:$D,3,FALSE),VLOOKUP($B511,'BANCO DE DADOS JULHO SERV'!$B:$E,3,FALSE))</f>
        <v>H</v>
      </c>
      <c r="E511" s="778">
        <v>4</v>
      </c>
      <c r="F511" s="779" t="str">
        <f>IF($A511="INSUMO",VLOOKUP($B511,'BANCO DE DADOS JULHO INS'!$A:$D,4,FALSE),VLOOKUP($B511,'BANCO DE DADOS JULHO SERV'!$B:$E,4,FALSE))</f>
        <v>17,60</v>
      </c>
      <c r="G511" s="780">
        <f t="shared" si="79"/>
        <v>70.400000000000006</v>
      </c>
      <c r="H511" s="1195"/>
    </row>
    <row r="512" spans="1:8" s="1196" customFormat="1" ht="16.5" thickBot="1">
      <c r="A512" s="1197" t="s">
        <v>5265</v>
      </c>
      <c r="B512" s="948">
        <v>88247</v>
      </c>
      <c r="C512" s="915" t="str">
        <f>IF($A512="INSUMO",VLOOKUP($B512,'BANCO DE DADOS JULHO INS'!$A:$D,2,FALSE),VLOOKUP($B512,'BANCO DE DADOS JULHO SERV'!$B:$E,2,FALSE))</f>
        <v>AUXILIAR DE ELETRICISTA COM ENCARGOS COMPLEMENTARES</v>
      </c>
      <c r="D512" s="916" t="str">
        <f>IF($A512="INSUMO",VLOOKUP($B512,'BANCO DE DADOS JULHO INS'!$A:$D,3,FALSE),VLOOKUP($B512,'BANCO DE DADOS JULHO SERV'!$B:$E,3,FALSE))</f>
        <v>H</v>
      </c>
      <c r="E512" s="949">
        <v>8</v>
      </c>
      <c r="F512" s="918" t="str">
        <f>IF($A512="INSUMO",VLOOKUP($B512,'BANCO DE DADOS JULHO INS'!$A:$D,4,FALSE),VLOOKUP($B512,'BANCO DE DADOS JULHO SERV'!$B:$E,4,FALSE))</f>
        <v>14,32</v>
      </c>
      <c r="G512" s="950">
        <f t="shared" si="79"/>
        <v>114.56</v>
      </c>
      <c r="H512" s="1195"/>
    </row>
    <row r="513" spans="1:8" s="1196" customFormat="1" ht="16.5" thickBot="1">
      <c r="A513" s="1195"/>
      <c r="B513" s="2187" t="s">
        <v>5996</v>
      </c>
      <c r="C513" s="2187"/>
      <c r="D513" s="2187"/>
      <c r="E513" s="2188"/>
      <c r="F513" s="951" t="s">
        <v>1953</v>
      </c>
      <c r="G513" s="999">
        <f>SUM(G507:G512)</f>
        <v>993.87999999999988</v>
      </c>
      <c r="H513" s="1195"/>
    </row>
    <row r="514" spans="1:8" s="1196" customFormat="1" ht="15.75">
      <c r="A514" s="1195"/>
      <c r="B514" s="2189"/>
      <c r="C514" s="2189"/>
      <c r="D514" s="2189"/>
      <c r="E514" s="2189"/>
      <c r="F514" s="953"/>
      <c r="G514" s="954"/>
      <c r="H514" s="1195"/>
    </row>
    <row r="515" spans="1:8" s="1166" customFormat="1" ht="31.5">
      <c r="A515" s="1163"/>
      <c r="B515" s="863"/>
      <c r="C515" s="546" t="s">
        <v>6953</v>
      </c>
      <c r="D515" s="864"/>
      <c r="E515" s="865"/>
      <c r="F515" s="866" t="s">
        <v>30</v>
      </c>
      <c r="G515" s="865" t="s">
        <v>30</v>
      </c>
      <c r="H515" s="1165"/>
    </row>
    <row r="516" spans="1:8" s="1181" customFormat="1" ht="31.5">
      <c r="A516" s="1195"/>
      <c r="B516" s="967" t="s">
        <v>1985</v>
      </c>
      <c r="C516" s="967" t="s">
        <v>1986</v>
      </c>
      <c r="D516" s="968" t="s">
        <v>1987</v>
      </c>
      <c r="E516" s="969" t="s">
        <v>1988</v>
      </c>
      <c r="F516" s="961" t="s">
        <v>1989</v>
      </c>
      <c r="G516" s="969" t="s">
        <v>1990</v>
      </c>
      <c r="H516" s="1180"/>
    </row>
    <row r="517" spans="1:8" s="1181" customFormat="1" ht="15">
      <c r="A517" s="1195"/>
      <c r="B517" s="894">
        <v>42909</v>
      </c>
      <c r="C517" s="1125" t="s">
        <v>12448</v>
      </c>
      <c r="D517" s="1126">
        <v>760</v>
      </c>
      <c r="E517" s="361" t="s">
        <v>12449</v>
      </c>
      <c r="F517" s="1148" t="s">
        <v>12450</v>
      </c>
      <c r="G517" s="1127" t="s">
        <v>12451</v>
      </c>
      <c r="H517" s="643">
        <f t="shared" ref="H517" si="80">B517+180</f>
        <v>43089</v>
      </c>
    </row>
    <row r="518" spans="1:8" s="1181" customFormat="1" ht="15">
      <c r="A518" s="1195"/>
      <c r="B518" s="815"/>
      <c r="C518" s="816"/>
      <c r="D518" s="817"/>
      <c r="E518" s="931"/>
      <c r="F518" s="1148"/>
      <c r="G518" s="986"/>
      <c r="H518" s="643">
        <f>B518+180</f>
        <v>180</v>
      </c>
    </row>
    <row r="519" spans="1:8" s="1181" customFormat="1" ht="15">
      <c r="A519" s="1195"/>
      <c r="B519" s="894"/>
      <c r="C519" s="1125"/>
      <c r="D519" s="1126"/>
      <c r="E519" s="361"/>
      <c r="F519" s="1148"/>
      <c r="G519" s="986"/>
      <c r="H519" s="643">
        <f t="shared" ref="H519" si="81">B519+180</f>
        <v>180</v>
      </c>
    </row>
    <row r="520" spans="1:8" s="1181" customFormat="1" ht="15.75">
      <c r="A520" s="1195"/>
      <c r="B520" s="808"/>
      <c r="C520" s="863" t="s">
        <v>1991</v>
      </c>
      <c r="D520" s="809">
        <f t="shared" ref="D520" si="82">MEDIAN(D517:D519)</f>
        <v>760</v>
      </c>
      <c r="E520" s="810"/>
      <c r="F520" s="811"/>
      <c r="G520" s="812"/>
      <c r="H520" s="1180"/>
    </row>
    <row r="521" spans="1:8" s="1196" customFormat="1" ht="16.5" thickBot="1">
      <c r="A521" s="1195"/>
      <c r="B521" s="957"/>
      <c r="C521" s="958"/>
      <c r="D521" s="958"/>
      <c r="E521" s="958"/>
      <c r="F521" s="958"/>
      <c r="G521" s="958"/>
      <c r="H521" s="1195"/>
    </row>
    <row r="522" spans="1:8" s="656" customFormat="1" ht="15.75">
      <c r="A522" s="655"/>
      <c r="B522" s="531" t="s">
        <v>6149</v>
      </c>
      <c r="C522" s="2011" t="str">
        <f>CONCATENATE("FORNECIMENTO E INSTALAÇAO DE ",C525)</f>
        <v>FORNECIMENTO E INSTALAÇAO DE PADRÃO DE ENTRADA DE ENERGIA CATEGORIA "T3" (ENERGISA)</v>
      </c>
      <c r="D522" s="2183"/>
      <c r="E522" s="2183"/>
      <c r="F522" s="2183"/>
      <c r="G522" s="588" t="str">
        <f>G532</f>
        <v>UN</v>
      </c>
      <c r="H522" s="838">
        <f>G530</f>
        <v>1183.8799999999999</v>
      </c>
    </row>
    <row r="523" spans="1:8" s="656" customFormat="1" ht="31.5">
      <c r="A523" s="655"/>
      <c r="B523" s="350" t="s">
        <v>2114</v>
      </c>
      <c r="C523" s="614" t="s">
        <v>1947</v>
      </c>
      <c r="D523" s="534" t="s">
        <v>30</v>
      </c>
      <c r="E523" s="614" t="s">
        <v>1948</v>
      </c>
      <c r="F523" s="615" t="s">
        <v>1949</v>
      </c>
      <c r="G523" s="616" t="s">
        <v>1950</v>
      </c>
      <c r="H523" s="655"/>
    </row>
    <row r="524" spans="1:8" s="656" customFormat="1" ht="15.75">
      <c r="A524" s="655"/>
      <c r="B524" s="2012" t="s">
        <v>1951</v>
      </c>
      <c r="C524" s="2013"/>
      <c r="D524" s="2013"/>
      <c r="E524" s="2013"/>
      <c r="F524" s="2013"/>
      <c r="G524" s="2014"/>
      <c r="H524" s="655"/>
    </row>
    <row r="525" spans="1:8" s="656" customFormat="1" ht="30">
      <c r="A525" s="655"/>
      <c r="B525" s="427" t="s">
        <v>1992</v>
      </c>
      <c r="C525" s="356" t="str">
        <f>C532</f>
        <v>PADRÃO DE ENTRADA DE ENERGIA CATEGORIA "T3" (ENERGISA)</v>
      </c>
      <c r="D525" s="587" t="str">
        <f>G532</f>
        <v>UN</v>
      </c>
      <c r="E525" s="415">
        <v>1</v>
      </c>
      <c r="F525" s="415">
        <f>D537</f>
        <v>950</v>
      </c>
      <c r="G525" s="421">
        <f>TRUNC(F525*E525,2)</f>
        <v>950</v>
      </c>
      <c r="H525" s="655"/>
    </row>
    <row r="526" spans="1:8" s="656" customFormat="1" ht="15.75">
      <c r="A526" s="655"/>
      <c r="B526" s="2012" t="s">
        <v>1952</v>
      </c>
      <c r="C526" s="2013"/>
      <c r="D526" s="2013"/>
      <c r="E526" s="2013"/>
      <c r="F526" s="2013"/>
      <c r="G526" s="2014"/>
      <c r="H526" s="655"/>
    </row>
    <row r="527" spans="1:8" s="656" customFormat="1" ht="15.75">
      <c r="A527" s="659" t="s">
        <v>5265</v>
      </c>
      <c r="B527" s="535">
        <v>88266</v>
      </c>
      <c r="C527" s="295" t="str">
        <f>IF($A527="INSUMO",VLOOKUP($B527,'BANCO DE DADOS JULHO INS'!$A:$D,2,FALSE),VLOOKUP($B527,'BANCO DE DADOS JULHO SERV'!$B:$E,2,FALSE))</f>
        <v>ELETROTÉCNICO COM ENCARGOS COMPLEMENTARES</v>
      </c>
      <c r="D527" s="294" t="str">
        <f>IF($A527="INSUMO",VLOOKUP($B527,'BANCO DE DADOS JULHO INS'!$A:$D,3,FALSE),VLOOKUP($B527,'BANCO DE DADOS JULHO SERV'!$B:$E,3,FALSE))</f>
        <v>H</v>
      </c>
      <c r="E527" s="536">
        <v>2</v>
      </c>
      <c r="F527" s="351" t="str">
        <f>IF($A527="INSUMO",VLOOKUP($B527,'BANCO DE DADOS JULHO INS'!$A:$D,4,FALSE),VLOOKUP($B527,'BANCO DE DADOS JULHO SERV'!$B:$E,4,FALSE))</f>
        <v>24,46</v>
      </c>
      <c r="G527" s="537">
        <f t="shared" ref="G527:G529" si="83">TRUNC(F527*E527,2)</f>
        <v>48.92</v>
      </c>
      <c r="H527" s="655"/>
    </row>
    <row r="528" spans="1:8" s="656" customFormat="1" ht="15.75">
      <c r="A528" s="659" t="s">
        <v>5265</v>
      </c>
      <c r="B528" s="775">
        <v>88264</v>
      </c>
      <c r="C528" s="776" t="str">
        <f>IF($A528="INSUMO",VLOOKUP($B528,'BANCO DE DADOS JULHO INS'!$A:$D,2,FALSE),VLOOKUP($B528,'BANCO DE DADOS JULHO SERV'!$B:$E,2,FALSE))</f>
        <v>ELETRICISTA COM ENCARGOS COMPLEMENTARES</v>
      </c>
      <c r="D528" s="777" t="str">
        <f>IF($A528="INSUMO",VLOOKUP($B528,'BANCO DE DADOS JULHO INS'!$A:$D,3,FALSE),VLOOKUP($B528,'BANCO DE DADOS JULHO SERV'!$B:$E,3,FALSE))</f>
        <v>H</v>
      </c>
      <c r="E528" s="778">
        <v>4</v>
      </c>
      <c r="F528" s="779" t="str">
        <f>IF($A528="INSUMO",VLOOKUP($B528,'BANCO DE DADOS JULHO INS'!$A:$D,4,FALSE),VLOOKUP($B528,'BANCO DE DADOS JULHO SERV'!$B:$E,4,FALSE))</f>
        <v>17,60</v>
      </c>
      <c r="G528" s="780">
        <f t="shared" si="83"/>
        <v>70.400000000000006</v>
      </c>
      <c r="H528" s="655"/>
    </row>
    <row r="529" spans="1:8" s="656" customFormat="1" ht="16.5" thickBot="1">
      <c r="A529" s="659" t="s">
        <v>5265</v>
      </c>
      <c r="B529" s="538">
        <v>88247</v>
      </c>
      <c r="C529" s="298" t="str">
        <f>IF($A529="INSUMO",VLOOKUP($B529,'BANCO DE DADOS JULHO INS'!$A:$D,2,FALSE),VLOOKUP($B529,'BANCO DE DADOS JULHO SERV'!$B:$E,2,FALSE))</f>
        <v>AUXILIAR DE ELETRICISTA COM ENCARGOS COMPLEMENTARES</v>
      </c>
      <c r="D529" s="299" t="str">
        <f>IF($A529="INSUMO",VLOOKUP($B529,'BANCO DE DADOS JULHO INS'!$A:$D,3,FALSE),VLOOKUP($B529,'BANCO DE DADOS JULHO SERV'!$B:$E,3,FALSE))</f>
        <v>H</v>
      </c>
      <c r="E529" s="539">
        <v>8</v>
      </c>
      <c r="F529" s="353" t="str">
        <f>IF($A529="INSUMO",VLOOKUP($B529,'BANCO DE DADOS JULHO INS'!$A:$D,4,FALSE),VLOOKUP($B529,'BANCO DE DADOS JULHO SERV'!$B:$E,4,FALSE))</f>
        <v>14,32</v>
      </c>
      <c r="G529" s="540">
        <f t="shared" si="83"/>
        <v>114.56</v>
      </c>
      <c r="H529" s="655"/>
    </row>
    <row r="530" spans="1:8" s="656" customFormat="1" ht="16.5" thickBot="1">
      <c r="A530" s="655"/>
      <c r="B530" s="2187" t="s">
        <v>5996</v>
      </c>
      <c r="C530" s="2187"/>
      <c r="D530" s="2187"/>
      <c r="E530" s="2188"/>
      <c r="F530" s="541" t="s">
        <v>1953</v>
      </c>
      <c r="G530" s="761">
        <f>SUM(G524:G529)</f>
        <v>1183.8799999999999</v>
      </c>
      <c r="H530" s="655"/>
    </row>
    <row r="531" spans="1:8" s="656" customFormat="1" ht="15.75">
      <c r="A531" s="655"/>
      <c r="B531" s="2189"/>
      <c r="C531" s="2189"/>
      <c r="D531" s="2189"/>
      <c r="E531" s="2189"/>
      <c r="F531" s="543"/>
      <c r="G531" s="544"/>
      <c r="H531" s="655"/>
    </row>
    <row r="532" spans="1:8" s="1166" customFormat="1" ht="31.5">
      <c r="A532" s="1163"/>
      <c r="B532" s="863"/>
      <c r="C532" s="546" t="s">
        <v>5997</v>
      </c>
      <c r="D532" s="864"/>
      <c r="E532" s="865"/>
      <c r="F532" s="866" t="s">
        <v>30</v>
      </c>
      <c r="G532" s="865" t="s">
        <v>30</v>
      </c>
      <c r="H532" s="1165"/>
    </row>
    <row r="533" spans="1:8" ht="31.5">
      <c r="A533" s="655"/>
      <c r="B533" s="594" t="s">
        <v>1985</v>
      </c>
      <c r="C533" s="594" t="s">
        <v>1986</v>
      </c>
      <c r="D533" s="595" t="s">
        <v>1987</v>
      </c>
      <c r="E533" s="596" t="s">
        <v>1988</v>
      </c>
      <c r="F533" s="576" t="s">
        <v>1989</v>
      </c>
      <c r="G533" s="596" t="s">
        <v>1990</v>
      </c>
    </row>
    <row r="534" spans="1:8" ht="15">
      <c r="A534" s="655"/>
      <c r="B534" s="894">
        <v>42908</v>
      </c>
      <c r="C534" s="1125" t="s">
        <v>12442</v>
      </c>
      <c r="D534" s="1126">
        <v>1495.89</v>
      </c>
      <c r="E534" s="1632" t="s">
        <v>6348</v>
      </c>
      <c r="F534" s="1148" t="s">
        <v>6349</v>
      </c>
      <c r="G534" s="986" t="s">
        <v>12443</v>
      </c>
      <c r="H534" s="643">
        <f t="shared" ref="H534" si="84">B534+180</f>
        <v>43088</v>
      </c>
    </row>
    <row r="535" spans="1:8" ht="15">
      <c r="A535" s="655"/>
      <c r="B535" s="894">
        <v>42909</v>
      </c>
      <c r="C535" s="1125" t="s">
        <v>12448</v>
      </c>
      <c r="D535" s="1126">
        <v>950</v>
      </c>
      <c r="E535" s="361" t="s">
        <v>12449</v>
      </c>
      <c r="F535" s="1148" t="s">
        <v>12450</v>
      </c>
      <c r="G535" s="1127" t="s">
        <v>12451</v>
      </c>
      <c r="H535" s="643">
        <f>B535+180</f>
        <v>43089</v>
      </c>
    </row>
    <row r="536" spans="1:8" ht="15">
      <c r="A536" s="655"/>
      <c r="B536" s="894"/>
      <c r="C536" s="1125"/>
      <c r="D536" s="1126"/>
      <c r="E536" s="361"/>
      <c r="F536" s="1148"/>
      <c r="G536" s="986"/>
      <c r="H536" s="643">
        <f t="shared" ref="H536" si="85">B536+180</f>
        <v>180</v>
      </c>
    </row>
    <row r="537" spans="1:8" ht="15.75">
      <c r="A537" s="655"/>
      <c r="B537" s="808"/>
      <c r="C537" s="545" t="s">
        <v>1991</v>
      </c>
      <c r="D537" s="809">
        <f>D535</f>
        <v>950</v>
      </c>
      <c r="E537" s="810"/>
      <c r="F537" s="811"/>
      <c r="G537" s="812"/>
    </row>
    <row r="538" spans="1:8" s="656" customFormat="1" ht="16.5" thickBot="1">
      <c r="A538" s="655"/>
      <c r="B538" s="552"/>
      <c r="C538" s="553"/>
      <c r="D538" s="553"/>
      <c r="E538" s="553"/>
      <c r="F538" s="553"/>
      <c r="G538" s="553"/>
      <c r="H538" s="655"/>
    </row>
    <row r="539" spans="1:8" s="656" customFormat="1" ht="15.75">
      <c r="A539" s="655"/>
      <c r="B539" s="531" t="s">
        <v>6151</v>
      </c>
      <c r="C539" s="2011" t="str">
        <f>CONCATENATE("FORNECIMENTO E INSTALAÇAO DE ",C542)</f>
        <v>FORNECIMENTO E INSTALAÇAO DE PADRÃO DE ENTRADA DE ENERGIA CATEGORIA "T4" (ENERGISA)</v>
      </c>
      <c r="D539" s="2183"/>
      <c r="E539" s="2183"/>
      <c r="F539" s="2183"/>
      <c r="G539" s="588" t="str">
        <f>G549</f>
        <v>UN</v>
      </c>
      <c r="H539" s="838">
        <f>G547</f>
        <v>1872.7700000000002</v>
      </c>
    </row>
    <row r="540" spans="1:8" s="656" customFormat="1" ht="31.5">
      <c r="A540" s="655"/>
      <c r="B540" s="350" t="s">
        <v>2114</v>
      </c>
      <c r="C540" s="614" t="s">
        <v>1947</v>
      </c>
      <c r="D540" s="534" t="s">
        <v>30</v>
      </c>
      <c r="E540" s="614" t="s">
        <v>1948</v>
      </c>
      <c r="F540" s="615" t="s">
        <v>1949</v>
      </c>
      <c r="G540" s="616" t="s">
        <v>1950</v>
      </c>
      <c r="H540" s="655"/>
    </row>
    <row r="541" spans="1:8" s="656" customFormat="1" ht="15.75">
      <c r="A541" s="655"/>
      <c r="B541" s="2012" t="s">
        <v>1951</v>
      </c>
      <c r="C541" s="2013"/>
      <c r="D541" s="2013"/>
      <c r="E541" s="2013"/>
      <c r="F541" s="2013"/>
      <c r="G541" s="2014"/>
      <c r="H541" s="655"/>
    </row>
    <row r="542" spans="1:8" s="656" customFormat="1" ht="30">
      <c r="A542" s="655"/>
      <c r="B542" s="427" t="s">
        <v>1992</v>
      </c>
      <c r="C542" s="356" t="str">
        <f>C549</f>
        <v>PADRÃO DE ENTRADA DE ENERGIA CATEGORIA "T4" (ENERGISA)</v>
      </c>
      <c r="D542" s="587" t="str">
        <f>G549</f>
        <v>UN</v>
      </c>
      <c r="E542" s="415">
        <v>1</v>
      </c>
      <c r="F542" s="415">
        <f>D554</f>
        <v>1638.89</v>
      </c>
      <c r="G542" s="421">
        <f>TRUNC(F542*E542,2)</f>
        <v>1638.89</v>
      </c>
      <c r="H542" s="655"/>
    </row>
    <row r="543" spans="1:8" s="656" customFormat="1" ht="15.75">
      <c r="A543" s="655"/>
      <c r="B543" s="2012" t="s">
        <v>1952</v>
      </c>
      <c r="C543" s="2013"/>
      <c r="D543" s="2013"/>
      <c r="E543" s="2013"/>
      <c r="F543" s="2013"/>
      <c r="G543" s="2014"/>
      <c r="H543" s="655"/>
    </row>
    <row r="544" spans="1:8" s="656" customFormat="1" ht="15.75">
      <c r="A544" s="659" t="s">
        <v>5265</v>
      </c>
      <c r="B544" s="535">
        <v>88266</v>
      </c>
      <c r="C544" s="295" t="str">
        <f>IF($A544="INSUMO",VLOOKUP($B544,'BANCO DE DADOS JULHO INS'!$A:$D,2,FALSE),VLOOKUP($B544,'BANCO DE DADOS JULHO SERV'!$B:$E,2,FALSE))</f>
        <v>ELETROTÉCNICO COM ENCARGOS COMPLEMENTARES</v>
      </c>
      <c r="D544" s="294" t="str">
        <f>IF($A544="INSUMO",VLOOKUP($B544,'BANCO DE DADOS JULHO INS'!$A:$D,3,FALSE),VLOOKUP($B544,'BANCO DE DADOS JULHO SERV'!$B:$E,3,FALSE))</f>
        <v>H</v>
      </c>
      <c r="E544" s="536">
        <v>2</v>
      </c>
      <c r="F544" s="351" t="str">
        <f>IF($A544="INSUMO",VLOOKUP($B544,'BANCO DE DADOS JULHO INS'!$A:$D,4,FALSE),VLOOKUP($B544,'BANCO DE DADOS JULHO SERV'!$B:$E,4,FALSE))</f>
        <v>24,46</v>
      </c>
      <c r="G544" s="537">
        <f t="shared" ref="G544:G546" si="86">TRUNC(F544*E544,2)</f>
        <v>48.92</v>
      </c>
      <c r="H544" s="655"/>
    </row>
    <row r="545" spans="1:8" s="656" customFormat="1" ht="15.75">
      <c r="A545" s="659" t="s">
        <v>5265</v>
      </c>
      <c r="B545" s="775">
        <v>88264</v>
      </c>
      <c r="C545" s="776" t="str">
        <f>IF($A545="INSUMO",VLOOKUP($B545,'BANCO DE DADOS JULHO INS'!$A:$D,2,FALSE),VLOOKUP($B545,'BANCO DE DADOS JULHO SERV'!$B:$E,2,FALSE))</f>
        <v>ELETRICISTA COM ENCARGOS COMPLEMENTARES</v>
      </c>
      <c r="D545" s="777" t="str">
        <f>IF($A545="INSUMO",VLOOKUP($B545,'BANCO DE DADOS JULHO INS'!$A:$D,3,FALSE),VLOOKUP($B545,'BANCO DE DADOS JULHO SERV'!$B:$E,3,FALSE))</f>
        <v>H</v>
      </c>
      <c r="E545" s="778">
        <v>4</v>
      </c>
      <c r="F545" s="779" t="str">
        <f>IF($A545="INSUMO",VLOOKUP($B545,'BANCO DE DADOS JULHO INS'!$A:$D,4,FALSE),VLOOKUP($B545,'BANCO DE DADOS JULHO SERV'!$B:$E,4,FALSE))</f>
        <v>17,60</v>
      </c>
      <c r="G545" s="780">
        <f t="shared" si="86"/>
        <v>70.400000000000006</v>
      </c>
      <c r="H545" s="655"/>
    </row>
    <row r="546" spans="1:8" s="656" customFormat="1" ht="16.5" thickBot="1">
      <c r="A546" s="659" t="s">
        <v>5265</v>
      </c>
      <c r="B546" s="538">
        <v>88247</v>
      </c>
      <c r="C546" s="298" t="str">
        <f>IF($A546="INSUMO",VLOOKUP($B546,'BANCO DE DADOS JULHO INS'!$A:$D,2,FALSE),VLOOKUP($B546,'BANCO DE DADOS JULHO SERV'!$B:$E,2,FALSE))</f>
        <v>AUXILIAR DE ELETRICISTA COM ENCARGOS COMPLEMENTARES</v>
      </c>
      <c r="D546" s="299" t="str">
        <f>IF($A546="INSUMO",VLOOKUP($B546,'BANCO DE DADOS JULHO INS'!$A:$D,3,FALSE),VLOOKUP($B546,'BANCO DE DADOS JULHO SERV'!$B:$E,3,FALSE))</f>
        <v>H</v>
      </c>
      <c r="E546" s="539">
        <v>8</v>
      </c>
      <c r="F546" s="353" t="str">
        <f>IF($A546="INSUMO",VLOOKUP($B546,'BANCO DE DADOS JULHO INS'!$A:$D,4,FALSE),VLOOKUP($B546,'BANCO DE DADOS JULHO SERV'!$B:$E,4,FALSE))</f>
        <v>14,32</v>
      </c>
      <c r="G546" s="540">
        <f t="shared" si="86"/>
        <v>114.56</v>
      </c>
      <c r="H546" s="655"/>
    </row>
    <row r="547" spans="1:8" s="656" customFormat="1" ht="16.5" thickBot="1">
      <c r="A547" s="655"/>
      <c r="B547" s="2187" t="s">
        <v>5996</v>
      </c>
      <c r="C547" s="2187"/>
      <c r="D547" s="2187"/>
      <c r="E547" s="2188"/>
      <c r="F547" s="541" t="s">
        <v>1953</v>
      </c>
      <c r="G547" s="761">
        <f>SUM(G541:G546)</f>
        <v>1872.7700000000002</v>
      </c>
      <c r="H547" s="655"/>
    </row>
    <row r="548" spans="1:8" s="656" customFormat="1" ht="15.75">
      <c r="A548" s="655"/>
      <c r="B548" s="2189"/>
      <c r="C548" s="2189"/>
      <c r="D548" s="2189"/>
      <c r="E548" s="2189"/>
      <c r="F548" s="543"/>
      <c r="G548" s="544"/>
      <c r="H548" s="655"/>
    </row>
    <row r="549" spans="1:8" s="1166" customFormat="1" ht="31.5">
      <c r="A549" s="1163"/>
      <c r="B549" s="863"/>
      <c r="C549" s="546" t="s">
        <v>6013</v>
      </c>
      <c r="D549" s="864"/>
      <c r="E549" s="865"/>
      <c r="F549" s="866" t="s">
        <v>30</v>
      </c>
      <c r="G549" s="865" t="s">
        <v>30</v>
      </c>
      <c r="H549" s="1165"/>
    </row>
    <row r="550" spans="1:8" ht="31.5">
      <c r="A550" s="655"/>
      <c r="B550" s="594" t="s">
        <v>1985</v>
      </c>
      <c r="C550" s="594" t="s">
        <v>1986</v>
      </c>
      <c r="D550" s="595" t="s">
        <v>1987</v>
      </c>
      <c r="E550" s="596" t="s">
        <v>1988</v>
      </c>
      <c r="F550" s="576" t="s">
        <v>1989</v>
      </c>
      <c r="G550" s="596" t="s">
        <v>1990</v>
      </c>
    </row>
    <row r="551" spans="1:8" ht="15">
      <c r="A551" s="655"/>
      <c r="B551" s="894">
        <v>42908</v>
      </c>
      <c r="C551" s="1125" t="s">
        <v>12442</v>
      </c>
      <c r="D551" s="1126">
        <v>1638.89</v>
      </c>
      <c r="E551" s="1632" t="s">
        <v>6348</v>
      </c>
      <c r="F551" s="1148" t="s">
        <v>6349</v>
      </c>
      <c r="G551" s="986" t="s">
        <v>12443</v>
      </c>
      <c r="H551" s="643">
        <f t="shared" ref="H551" si="87">B551+180</f>
        <v>43088</v>
      </c>
    </row>
    <row r="552" spans="1:8" s="1181" customFormat="1" ht="15">
      <c r="A552" s="1177"/>
      <c r="B552" s="815"/>
      <c r="C552" s="816"/>
      <c r="D552" s="817"/>
      <c r="E552" s="931"/>
      <c r="F552" s="1148"/>
      <c r="G552" s="986"/>
      <c r="H552" s="643">
        <f>B552+180</f>
        <v>180</v>
      </c>
    </row>
    <row r="553" spans="1:8" s="1181" customFormat="1" ht="15">
      <c r="A553" s="1177"/>
      <c r="B553" s="894"/>
      <c r="C553" s="1125"/>
      <c r="D553" s="1126"/>
      <c r="E553" s="361"/>
      <c r="F553" s="1148"/>
      <c r="G553" s="986"/>
      <c r="H553" s="643">
        <f t="shared" ref="H553" si="88">B553+180</f>
        <v>180</v>
      </c>
    </row>
    <row r="554" spans="1:8" ht="15.75">
      <c r="A554" s="655"/>
      <c r="B554" s="808"/>
      <c r="C554" s="545" t="s">
        <v>1991</v>
      </c>
      <c r="D554" s="809">
        <f t="shared" ref="D554" si="89">MEDIAN(D551:D553)</f>
        <v>1638.89</v>
      </c>
      <c r="E554" s="810"/>
      <c r="F554" s="811"/>
      <c r="G554" s="812"/>
    </row>
    <row r="555" spans="1:8" s="656" customFormat="1" ht="16.5" thickBot="1">
      <c r="A555" s="655"/>
      <c r="B555" s="552"/>
      <c r="C555" s="553"/>
      <c r="D555" s="553"/>
      <c r="E555" s="553"/>
      <c r="F555" s="553"/>
      <c r="G555" s="553"/>
      <c r="H555" s="655"/>
    </row>
    <row r="556" spans="1:8" s="656" customFormat="1" ht="15.75">
      <c r="A556" s="655"/>
      <c r="B556" s="531" t="s">
        <v>6148</v>
      </c>
      <c r="C556" s="2011" t="str">
        <f>CONCATENATE("FORNECIMENTO E INSTALAÇAO DE ",C559)</f>
        <v>FORNECIMENTO E INSTALAÇAO DE PADRÃO DE ENTRADA DE ENERGIA CATEGORIA "T5" (ENERGISA)</v>
      </c>
      <c r="D556" s="2183"/>
      <c r="E556" s="2183"/>
      <c r="F556" s="2183"/>
      <c r="G556" s="588" t="str">
        <f>G566</f>
        <v>UN</v>
      </c>
      <c r="H556" s="838">
        <f>G564</f>
        <v>3018.8</v>
      </c>
    </row>
    <row r="557" spans="1:8" s="656" customFormat="1" ht="31.5">
      <c r="A557" s="655"/>
      <c r="B557" s="350" t="s">
        <v>2114</v>
      </c>
      <c r="C557" s="614" t="s">
        <v>1947</v>
      </c>
      <c r="D557" s="534" t="s">
        <v>30</v>
      </c>
      <c r="E557" s="614" t="s">
        <v>1948</v>
      </c>
      <c r="F557" s="615" t="s">
        <v>1949</v>
      </c>
      <c r="G557" s="616" t="s">
        <v>1950</v>
      </c>
      <c r="H557" s="655"/>
    </row>
    <row r="558" spans="1:8" s="656" customFormat="1" ht="15.75">
      <c r="A558" s="655"/>
      <c r="B558" s="2012" t="s">
        <v>1951</v>
      </c>
      <c r="C558" s="2013"/>
      <c r="D558" s="2013"/>
      <c r="E558" s="2013"/>
      <c r="F558" s="2013"/>
      <c r="G558" s="2014"/>
      <c r="H558" s="655"/>
    </row>
    <row r="559" spans="1:8" s="656" customFormat="1" ht="30">
      <c r="A559" s="655"/>
      <c r="B559" s="427" t="s">
        <v>1992</v>
      </c>
      <c r="C559" s="356" t="str">
        <f>C566</f>
        <v>PADRÃO DE ENTRADA DE ENERGIA CATEGORIA "T5" (ENERGISA)</v>
      </c>
      <c r="D559" s="587" t="str">
        <f>G566</f>
        <v>UN</v>
      </c>
      <c r="E559" s="415">
        <v>1</v>
      </c>
      <c r="F559" s="415">
        <f>D571</f>
        <v>2784.92</v>
      </c>
      <c r="G559" s="421">
        <f>TRUNC(F559*E559,2)</f>
        <v>2784.92</v>
      </c>
      <c r="H559" s="655"/>
    </row>
    <row r="560" spans="1:8" s="656" customFormat="1" ht="15.75">
      <c r="A560" s="655"/>
      <c r="B560" s="2012" t="s">
        <v>1952</v>
      </c>
      <c r="C560" s="2013"/>
      <c r="D560" s="2013"/>
      <c r="E560" s="2013"/>
      <c r="F560" s="2013"/>
      <c r="G560" s="2014"/>
      <c r="H560" s="655"/>
    </row>
    <row r="561" spans="1:8" s="656" customFormat="1" ht="15.75">
      <c r="A561" s="659" t="s">
        <v>5265</v>
      </c>
      <c r="B561" s="535">
        <v>88266</v>
      </c>
      <c r="C561" s="295" t="str">
        <f>IF($A561="INSUMO",VLOOKUP($B561,'BANCO DE DADOS JULHO INS'!$A:$D,2,FALSE),VLOOKUP($B561,'BANCO DE DADOS JULHO SERV'!$B:$E,2,FALSE))</f>
        <v>ELETROTÉCNICO COM ENCARGOS COMPLEMENTARES</v>
      </c>
      <c r="D561" s="294" t="str">
        <f>IF($A561="INSUMO",VLOOKUP($B561,'BANCO DE DADOS JULHO INS'!$A:$D,3,FALSE),VLOOKUP($B561,'BANCO DE DADOS JULHO SERV'!$B:$E,3,FALSE))</f>
        <v>H</v>
      </c>
      <c r="E561" s="536">
        <v>2</v>
      </c>
      <c r="F561" s="351" t="str">
        <f>IF($A561="INSUMO",VLOOKUP($B561,'BANCO DE DADOS JULHO INS'!$A:$D,4,FALSE),VLOOKUP($B561,'BANCO DE DADOS JULHO SERV'!$B:$E,4,FALSE))</f>
        <v>24,46</v>
      </c>
      <c r="G561" s="537">
        <f t="shared" ref="G561:G563" si="90">TRUNC(F561*E561,2)</f>
        <v>48.92</v>
      </c>
      <c r="H561" s="655"/>
    </row>
    <row r="562" spans="1:8" s="656" customFormat="1" ht="15.75">
      <c r="A562" s="659" t="s">
        <v>5265</v>
      </c>
      <c r="B562" s="775">
        <v>88264</v>
      </c>
      <c r="C562" s="776" t="str">
        <f>IF($A562="INSUMO",VLOOKUP($B562,'BANCO DE DADOS JULHO INS'!$A:$D,2,FALSE),VLOOKUP($B562,'BANCO DE DADOS JULHO SERV'!$B:$E,2,FALSE))</f>
        <v>ELETRICISTA COM ENCARGOS COMPLEMENTARES</v>
      </c>
      <c r="D562" s="777" t="str">
        <f>IF($A562="INSUMO",VLOOKUP($B562,'BANCO DE DADOS JULHO INS'!$A:$D,3,FALSE),VLOOKUP($B562,'BANCO DE DADOS JULHO SERV'!$B:$E,3,FALSE))</f>
        <v>H</v>
      </c>
      <c r="E562" s="778">
        <v>4</v>
      </c>
      <c r="F562" s="779" t="str">
        <f>IF($A562="INSUMO",VLOOKUP($B562,'BANCO DE DADOS JULHO INS'!$A:$D,4,FALSE),VLOOKUP($B562,'BANCO DE DADOS JULHO SERV'!$B:$E,4,FALSE))</f>
        <v>17,60</v>
      </c>
      <c r="G562" s="780">
        <f t="shared" si="90"/>
        <v>70.400000000000006</v>
      </c>
      <c r="H562" s="655"/>
    </row>
    <row r="563" spans="1:8" s="656" customFormat="1" ht="16.5" thickBot="1">
      <c r="A563" s="659" t="s">
        <v>5265</v>
      </c>
      <c r="B563" s="538">
        <v>88247</v>
      </c>
      <c r="C563" s="298" t="str">
        <f>IF($A563="INSUMO",VLOOKUP($B563,'BANCO DE DADOS JULHO INS'!$A:$D,2,FALSE),VLOOKUP($B563,'BANCO DE DADOS JULHO SERV'!$B:$E,2,FALSE))</f>
        <v>AUXILIAR DE ELETRICISTA COM ENCARGOS COMPLEMENTARES</v>
      </c>
      <c r="D563" s="299" t="str">
        <f>IF($A563="INSUMO",VLOOKUP($B563,'BANCO DE DADOS JULHO INS'!$A:$D,3,FALSE),VLOOKUP($B563,'BANCO DE DADOS JULHO SERV'!$B:$E,3,FALSE))</f>
        <v>H</v>
      </c>
      <c r="E563" s="539">
        <v>8</v>
      </c>
      <c r="F563" s="353" t="str">
        <f>IF($A563="INSUMO",VLOOKUP($B563,'BANCO DE DADOS JULHO INS'!$A:$D,4,FALSE),VLOOKUP($B563,'BANCO DE DADOS JULHO SERV'!$B:$E,4,FALSE))</f>
        <v>14,32</v>
      </c>
      <c r="G563" s="540">
        <f t="shared" si="90"/>
        <v>114.56</v>
      </c>
      <c r="H563" s="655"/>
    </row>
    <row r="564" spans="1:8" s="656" customFormat="1" ht="16.5" thickBot="1">
      <c r="A564" s="655"/>
      <c r="B564" s="2187" t="s">
        <v>5996</v>
      </c>
      <c r="C564" s="2187"/>
      <c r="D564" s="2187"/>
      <c r="E564" s="2188"/>
      <c r="F564" s="541" t="s">
        <v>1953</v>
      </c>
      <c r="G564" s="761">
        <f>SUM(G558:G563)</f>
        <v>3018.8</v>
      </c>
      <c r="H564" s="655"/>
    </row>
    <row r="565" spans="1:8" s="656" customFormat="1" ht="15.75">
      <c r="A565" s="655"/>
      <c r="B565" s="2189"/>
      <c r="C565" s="2189"/>
      <c r="D565" s="2189"/>
      <c r="E565" s="2189"/>
      <c r="F565" s="543"/>
      <c r="G565" s="544"/>
      <c r="H565" s="655"/>
    </row>
    <row r="566" spans="1:8" s="1166" customFormat="1" ht="31.5">
      <c r="A566" s="1163"/>
      <c r="B566" s="863"/>
      <c r="C566" s="546" t="s">
        <v>5998</v>
      </c>
      <c r="D566" s="864"/>
      <c r="E566" s="865"/>
      <c r="F566" s="866" t="s">
        <v>30</v>
      </c>
      <c r="G566" s="865" t="s">
        <v>30</v>
      </c>
      <c r="H566" s="1165"/>
    </row>
    <row r="567" spans="1:8" ht="31.5">
      <c r="A567" s="655"/>
      <c r="B567" s="594" t="s">
        <v>1985</v>
      </c>
      <c r="C567" s="594" t="s">
        <v>1986</v>
      </c>
      <c r="D567" s="595" t="s">
        <v>1987</v>
      </c>
      <c r="E567" s="596" t="s">
        <v>1988</v>
      </c>
      <c r="F567" s="576" t="s">
        <v>1989</v>
      </c>
      <c r="G567" s="596" t="s">
        <v>1990</v>
      </c>
    </row>
    <row r="568" spans="1:8" ht="15">
      <c r="A568" s="655"/>
      <c r="B568" s="894" t="s">
        <v>12447</v>
      </c>
      <c r="C568" s="1125" t="s">
        <v>11408</v>
      </c>
      <c r="D568" s="1126">
        <v>2784.92</v>
      </c>
      <c r="E568" s="931" t="s">
        <v>12444</v>
      </c>
      <c r="F568" s="1148" t="s">
        <v>7269</v>
      </c>
      <c r="G568" s="986" t="s">
        <v>12445</v>
      </c>
      <c r="H568" s="643" t="e">
        <f t="shared" ref="H568" si="91">B568+180</f>
        <v>#VALUE!</v>
      </c>
    </row>
    <row r="569" spans="1:8" s="1181" customFormat="1" ht="15">
      <c r="A569" s="1177"/>
      <c r="B569" s="894"/>
      <c r="C569" s="1125"/>
      <c r="D569" s="1126"/>
      <c r="E569" s="361"/>
      <c r="F569" s="1148"/>
      <c r="G569" s="986"/>
      <c r="H569" s="643">
        <f>B569+180</f>
        <v>180</v>
      </c>
    </row>
    <row r="570" spans="1:8" ht="15">
      <c r="A570" s="655"/>
      <c r="B570" s="635"/>
      <c r="C570" s="410"/>
      <c r="D570" s="411"/>
      <c r="E570" s="361"/>
      <c r="F570" s="646"/>
      <c r="G570" s="636"/>
      <c r="H570" s="643">
        <f t="shared" ref="H570" si="92">B570+180</f>
        <v>180</v>
      </c>
    </row>
    <row r="571" spans="1:8" ht="15.75">
      <c r="A571" s="655"/>
      <c r="B571" s="808"/>
      <c r="C571" s="545" t="s">
        <v>1991</v>
      </c>
      <c r="D571" s="809">
        <f t="shared" ref="D571" si="93">MEDIAN(D568:D570)</f>
        <v>2784.92</v>
      </c>
      <c r="E571" s="810"/>
      <c r="F571" s="811"/>
      <c r="G571" s="812"/>
    </row>
    <row r="572" spans="1:8" s="656" customFormat="1" ht="16.5" thickBot="1">
      <c r="A572" s="655"/>
      <c r="B572" s="552"/>
      <c r="C572" s="553"/>
      <c r="D572" s="553"/>
      <c r="E572" s="553"/>
      <c r="F572" s="553"/>
      <c r="G572" s="553"/>
      <c r="H572" s="655"/>
    </row>
    <row r="573" spans="1:8" s="656" customFormat="1" ht="15.75">
      <c r="A573" s="655"/>
      <c r="B573" s="531" t="s">
        <v>6954</v>
      </c>
      <c r="C573" s="2011" t="str">
        <f>CONCATENATE("FORNECIMENTO E INSTALAÇAO DE ",C576)</f>
        <v>FORNECIMENTO E INSTALAÇAO DE PADRÃO DE ENTRADA DE ENERGIA CATEGORIA "T6" (ENERGISA)</v>
      </c>
      <c r="D573" s="2183"/>
      <c r="E573" s="2183"/>
      <c r="F573" s="2183"/>
      <c r="G573" s="588" t="str">
        <f>G583</f>
        <v>UN</v>
      </c>
      <c r="H573" s="838">
        <f>G581</f>
        <v>3540.98</v>
      </c>
    </row>
    <row r="574" spans="1:8" s="656" customFormat="1" ht="31.5">
      <c r="A574" s="655"/>
      <c r="B574" s="350" t="s">
        <v>2114</v>
      </c>
      <c r="C574" s="614" t="s">
        <v>1947</v>
      </c>
      <c r="D574" s="534" t="s">
        <v>30</v>
      </c>
      <c r="E574" s="614" t="s">
        <v>1948</v>
      </c>
      <c r="F574" s="615" t="s">
        <v>1949</v>
      </c>
      <c r="G574" s="616" t="s">
        <v>1950</v>
      </c>
      <c r="H574" s="655"/>
    </row>
    <row r="575" spans="1:8" s="656" customFormat="1" ht="15.75">
      <c r="A575" s="655"/>
      <c r="B575" s="2012" t="s">
        <v>1951</v>
      </c>
      <c r="C575" s="2013"/>
      <c r="D575" s="2013"/>
      <c r="E575" s="2013"/>
      <c r="F575" s="2013"/>
      <c r="G575" s="2014"/>
      <c r="H575" s="655"/>
    </row>
    <row r="576" spans="1:8" s="656" customFormat="1" ht="30">
      <c r="A576" s="655"/>
      <c r="B576" s="427" t="s">
        <v>1992</v>
      </c>
      <c r="C576" s="356" t="str">
        <f>C583</f>
        <v>PADRÃO DE ENTRADA DE ENERGIA CATEGORIA "T6" (ENERGISA)</v>
      </c>
      <c r="D576" s="587" t="str">
        <f>G583</f>
        <v>UN</v>
      </c>
      <c r="E576" s="415">
        <v>1</v>
      </c>
      <c r="F576" s="415">
        <f>D588</f>
        <v>3307.1</v>
      </c>
      <c r="G576" s="421">
        <f>TRUNC(F576*E576,2)</f>
        <v>3307.1</v>
      </c>
      <c r="H576" s="655"/>
    </row>
    <row r="577" spans="1:8" s="656" customFormat="1" ht="15.75">
      <c r="A577" s="655"/>
      <c r="B577" s="2012" t="s">
        <v>1952</v>
      </c>
      <c r="C577" s="2013"/>
      <c r="D577" s="2013"/>
      <c r="E577" s="2013"/>
      <c r="F577" s="2013"/>
      <c r="G577" s="2014"/>
      <c r="H577" s="655"/>
    </row>
    <row r="578" spans="1:8" s="656" customFormat="1" ht="15.75">
      <c r="A578" s="659" t="s">
        <v>5265</v>
      </c>
      <c r="B578" s="535">
        <v>88266</v>
      </c>
      <c r="C578" s="295" t="str">
        <f>IF($A578="INSUMO",VLOOKUP($B578,'BANCO DE DADOS JULHO INS'!$A:$D,2,FALSE),VLOOKUP($B578,'BANCO DE DADOS JULHO SERV'!$B:$E,2,FALSE))</f>
        <v>ELETROTÉCNICO COM ENCARGOS COMPLEMENTARES</v>
      </c>
      <c r="D578" s="294" t="str">
        <f>IF($A578="INSUMO",VLOOKUP($B578,'BANCO DE DADOS JULHO INS'!$A:$D,3,FALSE),VLOOKUP($B578,'BANCO DE DADOS JULHO SERV'!$B:$E,3,FALSE))</f>
        <v>H</v>
      </c>
      <c r="E578" s="536">
        <v>2</v>
      </c>
      <c r="F578" s="351" t="str">
        <f>IF($A578="INSUMO",VLOOKUP($B578,'BANCO DE DADOS JULHO INS'!$A:$D,4,FALSE),VLOOKUP($B578,'BANCO DE DADOS JULHO SERV'!$B:$E,4,FALSE))</f>
        <v>24,46</v>
      </c>
      <c r="G578" s="537">
        <f t="shared" ref="G578:G580" si="94">TRUNC(F578*E578,2)</f>
        <v>48.92</v>
      </c>
      <c r="H578" s="655"/>
    </row>
    <row r="579" spans="1:8" s="656" customFormat="1" ht="15.75">
      <c r="A579" s="659" t="s">
        <v>5265</v>
      </c>
      <c r="B579" s="775">
        <v>88264</v>
      </c>
      <c r="C579" s="776" t="str">
        <f>IF($A579="INSUMO",VLOOKUP($B579,'BANCO DE DADOS JULHO INS'!$A:$D,2,FALSE),VLOOKUP($B579,'BANCO DE DADOS JULHO SERV'!$B:$E,2,FALSE))</f>
        <v>ELETRICISTA COM ENCARGOS COMPLEMENTARES</v>
      </c>
      <c r="D579" s="777" t="str">
        <f>IF($A579="INSUMO",VLOOKUP($B579,'BANCO DE DADOS JULHO INS'!$A:$D,3,FALSE),VLOOKUP($B579,'BANCO DE DADOS JULHO SERV'!$B:$E,3,FALSE))</f>
        <v>H</v>
      </c>
      <c r="E579" s="778">
        <v>4</v>
      </c>
      <c r="F579" s="779" t="str">
        <f>IF($A579="INSUMO",VLOOKUP($B579,'BANCO DE DADOS JULHO INS'!$A:$D,4,FALSE),VLOOKUP($B579,'BANCO DE DADOS JULHO SERV'!$B:$E,4,FALSE))</f>
        <v>17,60</v>
      </c>
      <c r="G579" s="780">
        <f t="shared" si="94"/>
        <v>70.400000000000006</v>
      </c>
      <c r="H579" s="655"/>
    </row>
    <row r="580" spans="1:8" s="656" customFormat="1" ht="16.5" thickBot="1">
      <c r="A580" s="659" t="s">
        <v>5265</v>
      </c>
      <c r="B580" s="538">
        <v>88247</v>
      </c>
      <c r="C580" s="298" t="str">
        <f>IF($A580="INSUMO",VLOOKUP($B580,'BANCO DE DADOS JULHO INS'!$A:$D,2,FALSE),VLOOKUP($B580,'BANCO DE DADOS JULHO SERV'!$B:$E,2,FALSE))</f>
        <v>AUXILIAR DE ELETRICISTA COM ENCARGOS COMPLEMENTARES</v>
      </c>
      <c r="D580" s="299" t="str">
        <f>IF($A580="INSUMO",VLOOKUP($B580,'BANCO DE DADOS JULHO INS'!$A:$D,3,FALSE),VLOOKUP($B580,'BANCO DE DADOS JULHO SERV'!$B:$E,3,FALSE))</f>
        <v>H</v>
      </c>
      <c r="E580" s="539">
        <v>8</v>
      </c>
      <c r="F580" s="353" t="str">
        <f>IF($A580="INSUMO",VLOOKUP($B580,'BANCO DE DADOS JULHO INS'!$A:$D,4,FALSE),VLOOKUP($B580,'BANCO DE DADOS JULHO SERV'!$B:$E,4,FALSE))</f>
        <v>14,32</v>
      </c>
      <c r="G580" s="540">
        <f t="shared" si="94"/>
        <v>114.56</v>
      </c>
      <c r="H580" s="655"/>
    </row>
    <row r="581" spans="1:8" s="656" customFormat="1" ht="16.5" thickBot="1">
      <c r="A581" s="655"/>
      <c r="B581" s="2187" t="s">
        <v>5996</v>
      </c>
      <c r="C581" s="2187"/>
      <c r="D581" s="2187"/>
      <c r="E581" s="2188"/>
      <c r="F581" s="541" t="s">
        <v>1953</v>
      </c>
      <c r="G581" s="761">
        <f>SUM(G575:G580)</f>
        <v>3540.98</v>
      </c>
      <c r="H581" s="655"/>
    </row>
    <row r="582" spans="1:8" s="656" customFormat="1" ht="15.75">
      <c r="A582" s="655"/>
      <c r="B582" s="2189"/>
      <c r="C582" s="2189"/>
      <c r="D582" s="2189"/>
      <c r="E582" s="2189"/>
      <c r="F582" s="543"/>
      <c r="G582" s="544"/>
      <c r="H582" s="655"/>
    </row>
    <row r="583" spans="1:8" s="1166" customFormat="1" ht="31.5">
      <c r="A583" s="1163"/>
      <c r="B583" s="863"/>
      <c r="C583" s="546" t="s">
        <v>12454</v>
      </c>
      <c r="D583" s="864"/>
      <c r="E583" s="865"/>
      <c r="F583" s="866" t="s">
        <v>30</v>
      </c>
      <c r="G583" s="865" t="s">
        <v>30</v>
      </c>
      <c r="H583" s="1165"/>
    </row>
    <row r="584" spans="1:8" ht="31.5">
      <c r="A584" s="655"/>
      <c r="B584" s="869" t="s">
        <v>1985</v>
      </c>
      <c r="C584" s="869" t="s">
        <v>1986</v>
      </c>
      <c r="D584" s="870" t="s">
        <v>1987</v>
      </c>
      <c r="E584" s="871" t="s">
        <v>1988</v>
      </c>
      <c r="F584" s="868" t="s">
        <v>1989</v>
      </c>
      <c r="G584" s="871" t="s">
        <v>1990</v>
      </c>
    </row>
    <row r="585" spans="1:8" ht="15">
      <c r="A585" s="655"/>
      <c r="B585" s="894" t="s">
        <v>12447</v>
      </c>
      <c r="C585" s="1125" t="s">
        <v>11408</v>
      </c>
      <c r="D585" s="1126">
        <v>3307.1</v>
      </c>
      <c r="E585" s="931" t="s">
        <v>12444</v>
      </c>
      <c r="F585" s="1148" t="s">
        <v>7269</v>
      </c>
      <c r="G585" s="986" t="s">
        <v>12445</v>
      </c>
      <c r="H585" s="1594" t="e">
        <f t="shared" ref="H585" si="95">B585+180</f>
        <v>#VALUE!</v>
      </c>
    </row>
    <row r="586" spans="1:8" ht="15">
      <c r="A586" s="655"/>
      <c r="B586" s="894"/>
      <c r="C586" s="892"/>
      <c r="D586" s="411"/>
      <c r="E586" s="361"/>
      <c r="F586" s="646"/>
      <c r="G586" s="636"/>
      <c r="H586" s="1594">
        <f>B586+180</f>
        <v>180</v>
      </c>
    </row>
    <row r="587" spans="1:8" ht="15">
      <c r="A587" s="655"/>
      <c r="B587" s="894"/>
      <c r="C587" s="892"/>
      <c r="D587" s="411"/>
      <c r="E587" s="361"/>
      <c r="F587" s="646"/>
      <c r="G587" s="636"/>
      <c r="H587" s="1594">
        <f t="shared" ref="H587" si="96">B587+180</f>
        <v>180</v>
      </c>
    </row>
    <row r="588" spans="1:8" ht="15.75">
      <c r="A588" s="655"/>
      <c r="B588" s="808"/>
      <c r="C588" s="863" t="s">
        <v>1991</v>
      </c>
      <c r="D588" s="809">
        <f t="shared" ref="D588" si="97">MEDIAN(D585:D587)</f>
        <v>3307.1</v>
      </c>
      <c r="E588" s="810"/>
      <c r="F588" s="811"/>
      <c r="G588" s="812"/>
    </row>
    <row r="589" spans="1:8" ht="15.75" thickBot="1">
      <c r="A589" s="655"/>
      <c r="B589" s="656"/>
      <c r="C589" s="656"/>
      <c r="D589" s="656"/>
      <c r="E589" s="656"/>
      <c r="F589" s="656"/>
      <c r="G589" s="656"/>
    </row>
    <row r="590" spans="1:8" ht="42" customHeight="1">
      <c r="A590" s="842"/>
      <c r="B590" s="857" t="s">
        <v>6958</v>
      </c>
      <c r="C590" s="2011" t="s">
        <v>6015</v>
      </c>
      <c r="D590" s="2183"/>
      <c r="E590" s="2183"/>
      <c r="F590" s="2183"/>
      <c r="G590" s="858" t="s">
        <v>30</v>
      </c>
      <c r="H590" s="838">
        <f>G597</f>
        <v>24.1</v>
      </c>
    </row>
    <row r="591" spans="1:8" ht="31.5">
      <c r="A591" s="842"/>
      <c r="B591" s="350" t="s">
        <v>2114</v>
      </c>
      <c r="C591" s="873" t="s">
        <v>1947</v>
      </c>
      <c r="D591" s="859" t="s">
        <v>30</v>
      </c>
      <c r="E591" s="873" t="s">
        <v>1948</v>
      </c>
      <c r="F591" s="874" t="s">
        <v>1949</v>
      </c>
      <c r="G591" s="875" t="s">
        <v>1950</v>
      </c>
      <c r="H591" s="842"/>
    </row>
    <row r="592" spans="1:8" ht="15.75">
      <c r="A592" s="842"/>
      <c r="B592" s="2012" t="s">
        <v>1951</v>
      </c>
      <c r="C592" s="2013"/>
      <c r="D592" s="2013"/>
      <c r="E592" s="2013"/>
      <c r="F592" s="2013"/>
      <c r="G592" s="2014"/>
      <c r="H592" s="842"/>
    </row>
    <row r="593" spans="1:8" s="880" customFormat="1" ht="45">
      <c r="A593" s="881" t="s">
        <v>5064</v>
      </c>
      <c r="B593" s="876">
        <v>3803</v>
      </c>
      <c r="C593" s="845" t="str">
        <f>IF($A593="INSUMO",VLOOKUP($B593,'BANCO DE DADOS JULHO INS'!$A:$D,2,FALSE),VLOOKUP($B593,'BANCO DE DADOS JULHO SERV'!$B:$E,2,FALSE))</f>
        <v>LUMINARIA PLAFON REDONDO COM VIDRO FOSCO DIAMETRO *25* CM, PARA 1 LAMPADA, BASE E27, POTENCIA MAXIMA 40/60 W (NAO INCLUI LAMPADA)</v>
      </c>
      <c r="D593" s="844" t="str">
        <f>IF($A593="INSUMO",VLOOKUP($B593,'BANCO DE DADOS JULHO INS'!$A:$D,3,FALSE),VLOOKUP($B593,'BANCO DE DADOS JULHO SERV'!$B:$E,3,FALSE))</f>
        <v xml:space="preserve">UN    </v>
      </c>
      <c r="E593" s="856">
        <v>1</v>
      </c>
      <c r="F593" s="851" t="str">
        <f>IF($A593="INSUMO",VLOOKUP($B593,'BANCO DE DADOS JULHO INS'!$A:$D,4,FALSE),VLOOKUP($B593,'BANCO DE DADOS JULHO SERV'!$B:$E,4,FALSE))</f>
        <v>24,05</v>
      </c>
      <c r="G593" s="855">
        <f>TRUNC(F593*E593,2)</f>
        <v>24.05</v>
      </c>
      <c r="H593" s="879"/>
    </row>
    <row r="594" spans="1:8" ht="15.75">
      <c r="A594" s="842"/>
      <c r="B594" s="2012" t="s">
        <v>1952</v>
      </c>
      <c r="C594" s="2013"/>
      <c r="D594" s="2013"/>
      <c r="E594" s="2013"/>
      <c r="F594" s="2013"/>
      <c r="G594" s="2014"/>
      <c r="H594" s="842"/>
    </row>
    <row r="595" spans="1:8" s="880" customFormat="1" ht="15.75">
      <c r="A595" s="881" t="s">
        <v>5265</v>
      </c>
      <c r="B595" s="775">
        <v>88264</v>
      </c>
      <c r="C595" s="776" t="str">
        <f>IF($A595="INSUMO",VLOOKUP($B595,'BANCO DE DADOS JULHO INS'!$A:$D,2,FALSE),VLOOKUP($B595,'BANCO DE DADOS JULHO SERV'!$B:$E,2,FALSE))</f>
        <v>ELETRICISTA COM ENCARGOS COMPLEMENTARES</v>
      </c>
      <c r="D595" s="777" t="str">
        <f>IF($A595="INSUMO",VLOOKUP($B595,'BANCO DE DADOS JULHO INS'!$A:$D,3,FALSE),VLOOKUP($B595,'BANCO DE DADOS JULHO SERV'!$B:$E,3,FALSE))</f>
        <v>H</v>
      </c>
      <c r="E595" s="778">
        <v>0.8</v>
      </c>
      <c r="F595" s="779" t="str">
        <f>IF($A595="INSUMO",VLOOKUP($B595,'BANCO DE DADOS JULHO INS'!$A:$D,4,FALSE),VLOOKUP($B595,'BANCO DE DADOS JULHO SERV'!$B:$E,4,FALSE))</f>
        <v>17,60</v>
      </c>
      <c r="G595" s="780">
        <f t="shared" ref="G595:G596" si="98">TRUNC(F595*E595,2)</f>
        <v>14.08</v>
      </c>
      <c r="H595" s="879"/>
    </row>
    <row r="596" spans="1:8" s="880" customFormat="1" ht="16.5" thickBot="1">
      <c r="A596" s="881" t="s">
        <v>5265</v>
      </c>
      <c r="B596" s="860">
        <v>88247</v>
      </c>
      <c r="C596" s="847" t="str">
        <f>IF($A596="INSUMO",VLOOKUP($B596,'BANCO DE DADOS JULHO INS'!$A:$D,2,FALSE),VLOOKUP($B596,'BANCO DE DADOS JULHO SERV'!$B:$E,2,FALSE))</f>
        <v>AUXILIAR DE ELETRICISTA COM ENCARGOS COMPLEMENTARES</v>
      </c>
      <c r="D596" s="848" t="str">
        <f>IF($A596="INSUMO",VLOOKUP($B596,'BANCO DE DADOS JULHO INS'!$A:$D,3,FALSE),VLOOKUP($B596,'BANCO DE DADOS JULHO SERV'!$B:$E,3,FALSE))</f>
        <v>H</v>
      </c>
      <c r="E596" s="861">
        <v>0.7</v>
      </c>
      <c r="F596" s="852" t="str">
        <f>IF($A596="INSUMO",VLOOKUP($B596,'BANCO DE DADOS JULHO INS'!$A:$D,4,FALSE),VLOOKUP($B596,'BANCO DE DADOS JULHO SERV'!$B:$E,4,FALSE))</f>
        <v>14,32</v>
      </c>
      <c r="G596" s="862">
        <f t="shared" si="98"/>
        <v>10.02</v>
      </c>
      <c r="H596" s="879"/>
    </row>
    <row r="597" spans="1:8" ht="16.5" thickBot="1">
      <c r="A597" s="842"/>
      <c r="B597" s="2187" t="s">
        <v>6016</v>
      </c>
      <c r="C597" s="2187"/>
      <c r="D597" s="2187"/>
      <c r="E597" s="2188"/>
      <c r="F597" s="867" t="s">
        <v>1953</v>
      </c>
      <c r="G597" s="843">
        <f>SUM(G594:G596)</f>
        <v>24.1</v>
      </c>
      <c r="H597" s="842"/>
    </row>
    <row r="598" spans="1:8" ht="13.5" thickBot="1"/>
    <row r="599" spans="1:8" s="896" customFormat="1" ht="15.75">
      <c r="A599" s="895"/>
      <c r="B599" s="857" t="s">
        <v>6959</v>
      </c>
      <c r="C599" s="2011" t="str">
        <f>CONCATENATE("FORNECIMENTO E INSTALAÇÃO DE ",C602)</f>
        <v>FORNECIMENTO E INSTALAÇÃO DE CAL HIDRATADA PARA PINTURA</v>
      </c>
      <c r="D599" s="2183"/>
      <c r="E599" s="2183"/>
      <c r="F599" s="2183"/>
      <c r="G599" s="858" t="s">
        <v>0</v>
      </c>
      <c r="H599" s="838">
        <f>G607</f>
        <v>5.61</v>
      </c>
    </row>
    <row r="600" spans="1:8" s="896" customFormat="1" ht="31.5">
      <c r="A600" s="895"/>
      <c r="B600" s="350" t="s">
        <v>2114</v>
      </c>
      <c r="C600" s="873" t="s">
        <v>1947</v>
      </c>
      <c r="D600" s="893" t="s">
        <v>30</v>
      </c>
      <c r="E600" s="873" t="s">
        <v>1948</v>
      </c>
      <c r="F600" s="874" t="s">
        <v>1949</v>
      </c>
      <c r="G600" s="875" t="s">
        <v>1950</v>
      </c>
      <c r="H600" s="895"/>
    </row>
    <row r="601" spans="1:8" s="896" customFormat="1" ht="15.75">
      <c r="A601" s="895"/>
      <c r="B601" s="2012" t="s">
        <v>1951</v>
      </c>
      <c r="C601" s="2013"/>
      <c r="D601" s="2013"/>
      <c r="E601" s="2013"/>
      <c r="F601" s="2013"/>
      <c r="G601" s="2014"/>
      <c r="H601" s="895"/>
    </row>
    <row r="602" spans="1:8" s="896" customFormat="1" ht="15.75">
      <c r="A602" s="899" t="s">
        <v>5064</v>
      </c>
      <c r="B602" s="876">
        <v>11161</v>
      </c>
      <c r="C602" s="891" t="str">
        <f>IF($A602="INSUMO",VLOOKUP($B602,'BANCO DE DADOS JULHO INS'!$A:$D,2,FALSE),VLOOKUP($B602,'BANCO DE DADOS JULHO SERV'!$B:$E,2,FALSE))</f>
        <v>CAL HIDRATADA PARA PINTURA</v>
      </c>
      <c r="D602" s="844" t="str">
        <f>IF($A602="INSUMO",VLOOKUP($B602,'BANCO DE DADOS JULHO INS'!$A:$D,3,FALSE),VLOOKUP($B602,'BANCO DE DADOS JULHO SERV'!$B:$E,3,FALSE))</f>
        <v xml:space="preserve">KG    </v>
      </c>
      <c r="E602" s="415">
        <v>0.36</v>
      </c>
      <c r="F602" s="851" t="str">
        <f>IF($A602="INSUMO",VLOOKUP($B602,'BANCO DE DADOS JULHO INS'!$A:$D,4,FALSE),VLOOKUP($B602,'BANCO DE DADOS JULHO SERV'!$B:$E,4,FALSE))</f>
        <v>0,85</v>
      </c>
      <c r="G602" s="855">
        <f>TRUNC(F602*E602,2)</f>
        <v>0.3</v>
      </c>
      <c r="H602" s="895"/>
    </row>
    <row r="603" spans="1:8" s="896" customFormat="1" ht="15.75">
      <c r="A603" s="899" t="s">
        <v>5064</v>
      </c>
      <c r="B603" s="876">
        <v>11162</v>
      </c>
      <c r="C603" s="891" t="str">
        <f>IF($A603="INSUMO",VLOOKUP($B603,'BANCO DE DADOS JULHO INS'!$A:$D,2,FALSE),VLOOKUP($B603,'BANCO DE DADOS JULHO SERV'!$B:$E,2,FALSE))</f>
        <v>FIXADOR DE CAL (SACHE 150 ML)</v>
      </c>
      <c r="D603" s="844" t="str">
        <f>IF($A603="INSUMO",VLOOKUP($B603,'BANCO DE DADOS JULHO INS'!$A:$D,3,FALSE),VLOOKUP($B603,'BANCO DE DADOS JULHO SERV'!$B:$E,3,FALSE))</f>
        <v xml:space="preserve">UN    </v>
      </c>
      <c r="E603" s="415">
        <v>3.5999999999999997E-2</v>
      </c>
      <c r="F603" s="851" t="str">
        <f>IF($A603="INSUMO",VLOOKUP($B603,'BANCO DE DADOS JULHO INS'!$A:$D,4,FALSE),VLOOKUP($B603,'BANCO DE DADOS JULHO SERV'!$B:$E,4,FALSE))</f>
        <v>1,08</v>
      </c>
      <c r="G603" s="855">
        <f>TRUNC(F603*E603,2)</f>
        <v>0.03</v>
      </c>
      <c r="H603" s="895"/>
    </row>
    <row r="604" spans="1:8" s="896" customFormat="1" ht="15.75">
      <c r="A604" s="895"/>
      <c r="B604" s="2012" t="s">
        <v>1952</v>
      </c>
      <c r="C604" s="2013"/>
      <c r="D604" s="2013"/>
      <c r="E604" s="2013"/>
      <c r="F604" s="2013"/>
      <c r="G604" s="2014"/>
      <c r="H604" s="895"/>
    </row>
    <row r="605" spans="1:8" s="896" customFormat="1" ht="15.75">
      <c r="A605" s="899" t="s">
        <v>5265</v>
      </c>
      <c r="B605" s="535">
        <v>88310</v>
      </c>
      <c r="C605" s="891" t="str">
        <f>IF($A605="INSUMO",VLOOKUP($B605,'BANCO DE DADOS JULHO INS'!$A:$D,2,FALSE),VLOOKUP($B605,'BANCO DE DADOS JULHO SERV'!$B:$E,2,FALSE))</f>
        <v>PINTOR COM ENCARGOS COMPLEMENTARES</v>
      </c>
      <c r="D605" s="844" t="str">
        <f>IF($A605="INSUMO",VLOOKUP($B605,'BANCO DE DADOS JULHO INS'!$A:$D,3,FALSE),VLOOKUP($B605,'BANCO DE DADOS JULHO SERV'!$B:$E,3,FALSE))</f>
        <v>H</v>
      </c>
      <c r="E605" s="536">
        <v>0.3</v>
      </c>
      <c r="F605" s="851" t="str">
        <f>IF($A605="INSUMO",VLOOKUP($B605,'BANCO DE DADOS JULHO INS'!$A:$D,4,FALSE),VLOOKUP($B605,'BANCO DE DADOS JULHO SERV'!$B:$E,4,FALSE))</f>
        <v>16,94</v>
      </c>
      <c r="G605" s="537">
        <f t="shared" ref="G605:G606" si="99">TRUNC(F605*E605,2)</f>
        <v>5.08</v>
      </c>
      <c r="H605" s="895"/>
    </row>
    <row r="606" spans="1:8" s="896" customFormat="1" ht="16.5" thickBot="1">
      <c r="A606" s="899" t="s">
        <v>5265</v>
      </c>
      <c r="B606" s="860">
        <v>88316</v>
      </c>
      <c r="C606" s="847" t="str">
        <f>IF($A606="INSUMO",VLOOKUP($B606,'BANCO DE DADOS JULHO INS'!$A:$D,2,FALSE),VLOOKUP($B606,'BANCO DE DADOS JULHO SERV'!$B:$E,2,FALSE))</f>
        <v>SERVENTE COM ENCARGOS COMPLEMENTARES</v>
      </c>
      <c r="D606" s="848" t="str">
        <f>IF($A606="INSUMO",VLOOKUP($B606,'BANCO DE DADOS JULHO INS'!$A:$D,3,FALSE),VLOOKUP($B606,'BANCO DE DADOS JULHO SERV'!$B:$E,3,FALSE))</f>
        <v>H</v>
      </c>
      <c r="E606" s="861">
        <v>1.4999999999999999E-2</v>
      </c>
      <c r="F606" s="852" t="str">
        <f>IF($A606="INSUMO",VLOOKUP($B606,'BANCO DE DADOS JULHO INS'!$A:$D,4,FALSE),VLOOKUP($B606,'BANCO DE DADOS JULHO SERV'!$B:$E,4,FALSE))</f>
        <v>13,80</v>
      </c>
      <c r="G606" s="862">
        <f t="shared" si="99"/>
        <v>0.2</v>
      </c>
      <c r="H606" s="895"/>
    </row>
    <row r="607" spans="1:8" s="896" customFormat="1" ht="16.5" thickBot="1">
      <c r="A607" s="895"/>
      <c r="B607" s="901" t="s">
        <v>6150</v>
      </c>
      <c r="C607" s="665"/>
      <c r="D607" s="665"/>
      <c r="E607" s="665"/>
      <c r="F607" s="867" t="s">
        <v>1953</v>
      </c>
      <c r="G607" s="843">
        <f>SUM(G601:G606)</f>
        <v>5.61</v>
      </c>
      <c r="H607" s="895"/>
    </row>
    <row r="608" spans="1:8" ht="13.5" thickBot="1"/>
    <row r="609" spans="1:8" s="896" customFormat="1" ht="15.75">
      <c r="A609" s="895"/>
      <c r="B609" s="857" t="s">
        <v>6960</v>
      </c>
      <c r="C609" s="2011" t="str">
        <f>CONCATENATE("FORNECIMENTO E INSTALAÇÃO DE ",C612)</f>
        <v>FORNECIMENTO E INSTALAÇÃO DE BUCHA EM ALUMINIO, COM ROSCA, DE 3/4", PARA ELETRODUTO</v>
      </c>
      <c r="D609" s="2183"/>
      <c r="E609" s="2183"/>
      <c r="F609" s="2183"/>
      <c r="G609" s="858" t="s">
        <v>46</v>
      </c>
      <c r="H609" s="838">
        <f>G617</f>
        <v>1.2799999999999998</v>
      </c>
    </row>
    <row r="610" spans="1:8" s="896" customFormat="1" ht="31.5">
      <c r="A610" s="895"/>
      <c r="B610" s="350" t="s">
        <v>2114</v>
      </c>
      <c r="C610" s="873" t="s">
        <v>1947</v>
      </c>
      <c r="D610" s="893" t="s">
        <v>30</v>
      </c>
      <c r="E610" s="873" t="s">
        <v>1948</v>
      </c>
      <c r="F610" s="874" t="s">
        <v>1949</v>
      </c>
      <c r="G610" s="875" t="s">
        <v>1950</v>
      </c>
      <c r="H610" s="895"/>
    </row>
    <row r="611" spans="1:8" s="896" customFormat="1" ht="15.75">
      <c r="A611" s="895"/>
      <c r="B611" s="2012" t="s">
        <v>1951</v>
      </c>
      <c r="C611" s="2013"/>
      <c r="D611" s="2013"/>
      <c r="E611" s="2013"/>
      <c r="F611" s="2013"/>
      <c r="G611" s="2014"/>
      <c r="H611" s="895"/>
    </row>
    <row r="612" spans="1:8" s="896" customFormat="1" ht="15.75">
      <c r="A612" s="899" t="s">
        <v>5064</v>
      </c>
      <c r="B612" s="876">
        <v>39175</v>
      </c>
      <c r="C612" s="891" t="str">
        <f>IF($A612="INSUMO",VLOOKUP($B612,'BANCO DE DADOS JULHO INS'!$A:$D,2,FALSE),VLOOKUP($B612,'BANCO DE DADOS JULHO SERV'!$B:$E,2,FALSE))</f>
        <v>BUCHA EM ALUMINIO, COM ROSCA, DE 3/4", PARA ELETRODUTO</v>
      </c>
      <c r="D612" s="844" t="str">
        <f>IF($A612="INSUMO",VLOOKUP($B612,'BANCO DE DADOS JULHO INS'!$A:$D,3,FALSE),VLOOKUP($B612,'BANCO DE DADOS JULHO SERV'!$B:$E,3,FALSE))</f>
        <v xml:space="preserve">UN    </v>
      </c>
      <c r="E612" s="415">
        <v>1</v>
      </c>
      <c r="F612" s="851" t="str">
        <f>IF($A612="INSUMO",VLOOKUP($B612,'BANCO DE DADOS JULHO INS'!$A:$D,4,FALSE),VLOOKUP($B612,'BANCO DE DADOS JULHO SERV'!$B:$E,4,FALSE))</f>
        <v>0,64</v>
      </c>
      <c r="G612" s="855">
        <f>TRUNC(F612*E612,2)</f>
        <v>0.64</v>
      </c>
      <c r="H612" s="895"/>
    </row>
    <row r="613" spans="1:8" s="896" customFormat="1" ht="30">
      <c r="A613" s="899" t="s">
        <v>5064</v>
      </c>
      <c r="B613" s="876">
        <v>39209</v>
      </c>
      <c r="C613" s="891" t="str">
        <f>IF($A613="INSUMO",VLOOKUP($B613,'BANCO DE DADOS JULHO INS'!$A:$D,2,FALSE),VLOOKUP($B613,'BANCO DE DADOS JULHO SERV'!$B:$E,2,FALSE))</f>
        <v>ARRUELA EM ALUMINIO, COM ROSCA, DE 3/4", PARA ELETRODUTO</v>
      </c>
      <c r="D613" s="844" t="str">
        <f>IF($A613="INSUMO",VLOOKUP($B613,'BANCO DE DADOS JULHO INS'!$A:$D,3,FALSE),VLOOKUP($B613,'BANCO DE DADOS JULHO SERV'!$B:$E,3,FALSE))</f>
        <v xml:space="preserve">UN    </v>
      </c>
      <c r="E613" s="415">
        <v>1</v>
      </c>
      <c r="F613" s="851" t="str">
        <f>IF($A613="INSUMO",VLOOKUP($B613,'BANCO DE DADOS JULHO INS'!$A:$D,4,FALSE),VLOOKUP($B613,'BANCO DE DADOS JULHO SERV'!$B:$E,4,FALSE))</f>
        <v>0,33</v>
      </c>
      <c r="G613" s="855">
        <f>TRUNC(F613*E613,2)</f>
        <v>0.33</v>
      </c>
      <c r="H613" s="895"/>
    </row>
    <row r="614" spans="1:8" s="896" customFormat="1" ht="15.75">
      <c r="A614" s="895"/>
      <c r="B614" s="2012" t="s">
        <v>1952</v>
      </c>
      <c r="C614" s="2013"/>
      <c r="D614" s="2013"/>
      <c r="E614" s="2013"/>
      <c r="F614" s="2013"/>
      <c r="G614" s="2014"/>
      <c r="H614" s="895"/>
    </row>
    <row r="615" spans="1:8" s="896" customFormat="1" ht="15.75">
      <c r="A615" s="899" t="s">
        <v>5265</v>
      </c>
      <c r="B615" s="775">
        <v>88264</v>
      </c>
      <c r="C615" s="891" t="str">
        <f>IF($A615="INSUMO",VLOOKUP($B615,'BANCO DE DADOS JULHO INS'!$A:$D,2,FALSE),VLOOKUP($B615,'BANCO DE DADOS JULHO SERV'!$B:$E,2,FALSE))</f>
        <v>ELETRICISTA COM ENCARGOS COMPLEMENTARES</v>
      </c>
      <c r="D615" s="844" t="str">
        <f>IF($A615="INSUMO",VLOOKUP($B615,'BANCO DE DADOS JULHO INS'!$A:$D,3,FALSE),VLOOKUP($B615,'BANCO DE DADOS JULHO SERV'!$B:$E,3,FALSE))</f>
        <v>H</v>
      </c>
      <c r="E615" s="536">
        <v>0.01</v>
      </c>
      <c r="F615" s="851" t="str">
        <f>IF($A615="INSUMO",VLOOKUP($B615,'BANCO DE DADOS JULHO INS'!$A:$D,4,FALSE),VLOOKUP($B615,'BANCO DE DADOS JULHO SERV'!$B:$E,4,FALSE))</f>
        <v>17,60</v>
      </c>
      <c r="G615" s="537">
        <f t="shared" ref="G615:G616" si="100">TRUNC(F615*E615,2)</f>
        <v>0.17</v>
      </c>
      <c r="H615" s="895"/>
    </row>
    <row r="616" spans="1:8" s="896" customFormat="1" ht="16.5" thickBot="1">
      <c r="A616" s="899" t="s">
        <v>5265</v>
      </c>
      <c r="B616" s="860">
        <v>88247</v>
      </c>
      <c r="C616" s="847" t="str">
        <f>IF($A616="INSUMO",VLOOKUP($B616,'BANCO DE DADOS JULHO INS'!$A:$D,2,FALSE),VLOOKUP($B616,'BANCO DE DADOS JULHO SERV'!$B:$E,2,FALSE))</f>
        <v>AUXILIAR DE ELETRICISTA COM ENCARGOS COMPLEMENTARES</v>
      </c>
      <c r="D616" s="848" t="str">
        <f>IF($A616="INSUMO",VLOOKUP($B616,'BANCO DE DADOS JULHO INS'!$A:$D,3,FALSE),VLOOKUP($B616,'BANCO DE DADOS JULHO SERV'!$B:$E,3,FALSE))</f>
        <v>H</v>
      </c>
      <c r="E616" s="861">
        <v>0.01</v>
      </c>
      <c r="F616" s="852" t="str">
        <f>IF($A616="INSUMO",VLOOKUP($B616,'BANCO DE DADOS JULHO INS'!$A:$D,4,FALSE),VLOOKUP($B616,'BANCO DE DADOS JULHO SERV'!$B:$E,4,FALSE))</f>
        <v>14,32</v>
      </c>
      <c r="G616" s="862">
        <f t="shared" si="100"/>
        <v>0.14000000000000001</v>
      </c>
      <c r="H616" s="895"/>
    </row>
    <row r="617" spans="1:8" s="896" customFormat="1" ht="16.5" thickBot="1">
      <c r="A617" s="895"/>
      <c r="B617" s="901" t="s">
        <v>6152</v>
      </c>
      <c r="C617" s="901"/>
      <c r="D617" s="901"/>
      <c r="E617" s="901"/>
      <c r="F617" s="867" t="s">
        <v>1953</v>
      </c>
      <c r="G617" s="843">
        <f>SUM(G611:G616)</f>
        <v>1.2799999999999998</v>
      </c>
      <c r="H617" s="895"/>
    </row>
    <row r="618" spans="1:8" ht="13.5" thickBot="1"/>
    <row r="619" spans="1:8" s="896" customFormat="1" ht="15.75">
      <c r="A619" s="895"/>
      <c r="B619" s="857" t="s">
        <v>6961</v>
      </c>
      <c r="C619" s="2011" t="str">
        <f>CONCATENATE("FORNECIMENTO E INSTALAÇÃO DE ",C622)</f>
        <v>FORNECIMENTO E INSTALAÇÃO DE BUCHA EM ALUMINIO, COM ROSCA, DE 1", PARA ELETRODUTO</v>
      </c>
      <c r="D619" s="2183"/>
      <c r="E619" s="2183"/>
      <c r="F619" s="2183"/>
      <c r="G619" s="858" t="s">
        <v>46</v>
      </c>
      <c r="H619" s="838">
        <f>G627</f>
        <v>1.5</v>
      </c>
    </row>
    <row r="620" spans="1:8" s="896" customFormat="1" ht="31.5">
      <c r="A620" s="895"/>
      <c r="B620" s="350" t="s">
        <v>2114</v>
      </c>
      <c r="C620" s="873" t="s">
        <v>1947</v>
      </c>
      <c r="D620" s="893" t="s">
        <v>30</v>
      </c>
      <c r="E620" s="873" t="s">
        <v>1948</v>
      </c>
      <c r="F620" s="874" t="s">
        <v>1949</v>
      </c>
      <c r="G620" s="875" t="s">
        <v>1950</v>
      </c>
      <c r="H620" s="895"/>
    </row>
    <row r="621" spans="1:8" s="896" customFormat="1" ht="15.75">
      <c r="A621" s="895"/>
      <c r="B621" s="2012" t="s">
        <v>1951</v>
      </c>
      <c r="C621" s="2013"/>
      <c r="D621" s="2013"/>
      <c r="E621" s="2013"/>
      <c r="F621" s="2013"/>
      <c r="G621" s="2014"/>
      <c r="H621" s="895"/>
    </row>
    <row r="622" spans="1:8" s="896" customFormat="1" ht="15.75">
      <c r="A622" s="899" t="s">
        <v>5064</v>
      </c>
      <c r="B622" s="876">
        <v>39176</v>
      </c>
      <c r="C622" s="891" t="str">
        <f>IF($A622="INSUMO",VLOOKUP($B622,'BANCO DE DADOS JULHO INS'!$A:$D,2,FALSE),VLOOKUP($B622,'BANCO DE DADOS JULHO SERV'!$B:$E,2,FALSE))</f>
        <v>BUCHA EM ALUMINIO, COM ROSCA, DE 1", PARA ELETRODUTO</v>
      </c>
      <c r="D622" s="844" t="str">
        <f>IF($A622="INSUMO",VLOOKUP($B622,'BANCO DE DADOS JULHO INS'!$A:$D,3,FALSE),VLOOKUP($B622,'BANCO DE DADOS JULHO SERV'!$B:$E,3,FALSE))</f>
        <v xml:space="preserve">UN    </v>
      </c>
      <c r="E622" s="415">
        <v>1</v>
      </c>
      <c r="F622" s="851" t="str">
        <f>IF($A622="INSUMO",VLOOKUP($B622,'BANCO DE DADOS JULHO INS'!$A:$D,4,FALSE),VLOOKUP($B622,'BANCO DE DADOS JULHO SERV'!$B:$E,4,FALSE))</f>
        <v>0,68</v>
      </c>
      <c r="G622" s="855">
        <f>TRUNC(F622*E622,2)</f>
        <v>0.68</v>
      </c>
      <c r="H622" s="895"/>
    </row>
    <row r="623" spans="1:8" s="896" customFormat="1" ht="15.75">
      <c r="A623" s="899" t="s">
        <v>5064</v>
      </c>
      <c r="B623" s="876">
        <v>39210</v>
      </c>
      <c r="C623" s="891" t="str">
        <f>IF($A623="INSUMO",VLOOKUP($B623,'BANCO DE DADOS JULHO INS'!$A:$D,2,FALSE),VLOOKUP($B623,'BANCO DE DADOS JULHO SERV'!$B:$E,2,FALSE))</f>
        <v>ARRUELA EM ALUMINIO, COM ROSCA, DE 1", PARA ELETRODUTO</v>
      </c>
      <c r="D623" s="844" t="str">
        <f>IF($A623="INSUMO",VLOOKUP($B623,'BANCO DE DADOS JULHO INS'!$A:$D,3,FALSE),VLOOKUP($B623,'BANCO DE DADOS JULHO SERV'!$B:$E,3,FALSE))</f>
        <v xml:space="preserve">UN    </v>
      </c>
      <c r="E623" s="415">
        <v>1</v>
      </c>
      <c r="F623" s="851" t="str">
        <f>IF($A623="INSUMO",VLOOKUP($B623,'BANCO DE DADOS JULHO INS'!$A:$D,4,FALSE),VLOOKUP($B623,'BANCO DE DADOS JULHO SERV'!$B:$E,4,FALSE))</f>
        <v>0,51</v>
      </c>
      <c r="G623" s="855">
        <f>TRUNC(F623*E623,2)</f>
        <v>0.51</v>
      </c>
      <c r="H623" s="895"/>
    </row>
    <row r="624" spans="1:8" s="896" customFormat="1" ht="15.75">
      <c r="A624" s="895"/>
      <c r="B624" s="2012" t="s">
        <v>1952</v>
      </c>
      <c r="C624" s="2013"/>
      <c r="D624" s="2013"/>
      <c r="E624" s="2013"/>
      <c r="F624" s="2013"/>
      <c r="G624" s="2014"/>
      <c r="H624" s="895"/>
    </row>
    <row r="625" spans="1:8" s="896" customFormat="1" ht="15.75">
      <c r="A625" s="899" t="s">
        <v>5265</v>
      </c>
      <c r="B625" s="775">
        <v>88264</v>
      </c>
      <c r="C625" s="891" t="str">
        <f>IF($A625="INSUMO",VLOOKUP($B625,'BANCO DE DADOS JULHO INS'!$A:$D,2,FALSE),VLOOKUP($B625,'BANCO DE DADOS JULHO SERV'!$B:$E,2,FALSE))</f>
        <v>ELETRICISTA COM ENCARGOS COMPLEMENTARES</v>
      </c>
      <c r="D625" s="844" t="str">
        <f>IF($A625="INSUMO",VLOOKUP($B625,'BANCO DE DADOS JULHO INS'!$A:$D,3,FALSE),VLOOKUP($B625,'BANCO DE DADOS JULHO SERV'!$B:$E,3,FALSE))</f>
        <v>H</v>
      </c>
      <c r="E625" s="536">
        <v>0.01</v>
      </c>
      <c r="F625" s="851" t="str">
        <f>IF($A625="INSUMO",VLOOKUP($B625,'BANCO DE DADOS JULHO INS'!$A:$D,4,FALSE),VLOOKUP($B625,'BANCO DE DADOS JULHO SERV'!$B:$E,4,FALSE))</f>
        <v>17,60</v>
      </c>
      <c r="G625" s="537">
        <f t="shared" ref="G625:G626" si="101">TRUNC(F625*E625,2)</f>
        <v>0.17</v>
      </c>
      <c r="H625" s="895"/>
    </row>
    <row r="626" spans="1:8" s="896" customFormat="1" ht="16.5" thickBot="1">
      <c r="A626" s="899" t="s">
        <v>5265</v>
      </c>
      <c r="B626" s="860">
        <v>88247</v>
      </c>
      <c r="C626" s="847" t="str">
        <f>IF($A626="INSUMO",VLOOKUP($B626,'BANCO DE DADOS JULHO INS'!$A:$D,2,FALSE),VLOOKUP($B626,'BANCO DE DADOS JULHO SERV'!$B:$E,2,FALSE))</f>
        <v>AUXILIAR DE ELETRICISTA COM ENCARGOS COMPLEMENTARES</v>
      </c>
      <c r="D626" s="848" t="str">
        <f>IF($A626="INSUMO",VLOOKUP($B626,'BANCO DE DADOS JULHO INS'!$A:$D,3,FALSE),VLOOKUP($B626,'BANCO DE DADOS JULHO SERV'!$B:$E,3,FALSE))</f>
        <v>H</v>
      </c>
      <c r="E626" s="861">
        <v>0.01</v>
      </c>
      <c r="F626" s="852" t="str">
        <f>IF($A626="INSUMO",VLOOKUP($B626,'BANCO DE DADOS JULHO INS'!$A:$D,4,FALSE),VLOOKUP($B626,'BANCO DE DADOS JULHO SERV'!$B:$E,4,FALSE))</f>
        <v>14,32</v>
      </c>
      <c r="G626" s="862">
        <f t="shared" si="101"/>
        <v>0.14000000000000001</v>
      </c>
      <c r="H626" s="895"/>
    </row>
    <row r="627" spans="1:8" s="896" customFormat="1" ht="16.5" thickBot="1">
      <c r="A627" s="895"/>
      <c r="B627" s="901" t="s">
        <v>6153</v>
      </c>
      <c r="C627" s="901"/>
      <c r="D627" s="901"/>
      <c r="E627" s="901"/>
      <c r="F627" s="867" t="s">
        <v>1953</v>
      </c>
      <c r="G627" s="843">
        <f>SUM(G621:G626)</f>
        <v>1.5</v>
      </c>
      <c r="H627" s="895"/>
    </row>
    <row r="628" spans="1:8" ht="13.5" thickBot="1"/>
    <row r="629" spans="1:8" ht="25.5" customHeight="1">
      <c r="A629" s="1195"/>
      <c r="B629" s="942" t="s">
        <v>6962</v>
      </c>
      <c r="C629" s="2011" t="s">
        <v>6955</v>
      </c>
      <c r="D629" s="2183"/>
      <c r="E629" s="2183"/>
      <c r="F629" s="2183"/>
      <c r="G629" s="943" t="s">
        <v>30</v>
      </c>
      <c r="H629" s="1003">
        <f>G637</f>
        <v>121.62000000000002</v>
      </c>
    </row>
    <row r="630" spans="1:8" ht="31.5">
      <c r="A630" s="1195"/>
      <c r="B630" s="1175" t="s">
        <v>2114</v>
      </c>
      <c r="C630" s="981" t="s">
        <v>1947</v>
      </c>
      <c r="D630" s="1176" t="s">
        <v>30</v>
      </c>
      <c r="E630" s="981" t="s">
        <v>1948</v>
      </c>
      <c r="F630" s="982" t="s">
        <v>1949</v>
      </c>
      <c r="G630" s="983" t="s">
        <v>1950</v>
      </c>
      <c r="H630" s="1195"/>
    </row>
    <row r="631" spans="1:8" ht="15.75">
      <c r="A631" s="1195"/>
      <c r="B631" s="2012" t="s">
        <v>1951</v>
      </c>
      <c r="C631" s="2013"/>
      <c r="D631" s="2013"/>
      <c r="E631" s="2013"/>
      <c r="F631" s="2013"/>
      <c r="G631" s="2014"/>
      <c r="H631" s="1195"/>
    </row>
    <row r="632" spans="1:8" s="1196" customFormat="1" ht="45">
      <c r="A632" s="1197" t="s">
        <v>5064</v>
      </c>
      <c r="B632" s="984">
        <v>12232</v>
      </c>
      <c r="C632" s="914" t="str">
        <f>IF($A632="INSUMO",VLOOKUP($B632,'BANCO DE DADOS JULHO INS'!$A:$D,2,FALSE),VLOOKUP($B632,'BANCO DE DADOS JULHO SERV'!$B:$E,2,FALSE))</f>
        <v>LUMINARIA DE SOBREPOR EM CHAPA DE ACO PARA 2 LAMPADAS FLUORESCENTES DE *18* W, PERFIL COMERCIAL (NAO INCLUI REATOR E LAMPADAS)</v>
      </c>
      <c r="D632" s="913" t="str">
        <f>IF($A632="INSUMO",VLOOKUP($B632,'BANCO DE DADOS JULHO INS'!$A:$D,3,FALSE),VLOOKUP($B632,'BANCO DE DADOS JULHO SERV'!$B:$E,3,FALSE))</f>
        <v xml:space="preserve">UN    </v>
      </c>
      <c r="E632" s="932">
        <v>1</v>
      </c>
      <c r="F632" s="917" t="str">
        <f>IF($A632="INSUMO",VLOOKUP($B632,'BANCO DE DADOS JULHO INS'!$A:$D,4,FALSE),VLOOKUP($B632,'BANCO DE DADOS JULHO SERV'!$B:$E,4,FALSE))</f>
        <v>12,15</v>
      </c>
      <c r="G632" s="934">
        <f>TRUNC(F632*E632,2)</f>
        <v>12.15</v>
      </c>
      <c r="H632" s="1195"/>
    </row>
    <row r="633" spans="1:8" s="1196" customFormat="1" ht="15.75">
      <c r="A633" s="1197" t="s">
        <v>5064</v>
      </c>
      <c r="B633" s="984">
        <v>39387</v>
      </c>
      <c r="C633" s="914" t="str">
        <f>IF($A633="INSUMO",VLOOKUP($B633,'BANCO DE DADOS JULHO INS'!$A:$D,2,FALSE),VLOOKUP($B633,'BANCO DE DADOS JULHO SERV'!$B:$E,2,FALSE))</f>
        <v>LAMPADA LED TUBULAR BIVOLT 18/20 W, BASE G13</v>
      </c>
      <c r="D633" s="913" t="str">
        <f>IF($A633="INSUMO",VLOOKUP($B633,'BANCO DE DADOS JULHO INS'!$A:$D,3,FALSE),VLOOKUP($B633,'BANCO DE DADOS JULHO SERV'!$B:$E,3,FALSE))</f>
        <v xml:space="preserve">UN    </v>
      </c>
      <c r="E633" s="932">
        <v>2</v>
      </c>
      <c r="F633" s="917" t="str">
        <f>IF($A633="INSUMO",VLOOKUP($B633,'BANCO DE DADOS JULHO INS'!$A:$D,4,FALSE),VLOOKUP($B633,'BANCO DE DADOS JULHO SERV'!$B:$E,4,FALSE))</f>
        <v>41,39</v>
      </c>
      <c r="G633" s="934">
        <f>TRUNC(F633*E633,2)</f>
        <v>82.78</v>
      </c>
      <c r="H633" s="1195"/>
    </row>
    <row r="634" spans="1:8" ht="15.75">
      <c r="A634" s="1195"/>
      <c r="B634" s="2012" t="s">
        <v>1952</v>
      </c>
      <c r="C634" s="2013"/>
      <c r="D634" s="2013"/>
      <c r="E634" s="2013"/>
      <c r="F634" s="2013"/>
      <c r="G634" s="2014"/>
      <c r="H634" s="1195"/>
    </row>
    <row r="635" spans="1:8" ht="15.75">
      <c r="A635" s="1197" t="s">
        <v>5265</v>
      </c>
      <c r="B635" s="945">
        <v>88264</v>
      </c>
      <c r="C635" s="914" t="str">
        <f>IF($A635="INSUMO",VLOOKUP($B635,'BANCO DE DADOS JULHO INS'!$A:$D,2,FALSE),VLOOKUP($B635,'BANCO DE DADOS JULHO SERV'!$B:$E,2,FALSE))</f>
        <v>ELETRICISTA COM ENCARGOS COMPLEMENTARES</v>
      </c>
      <c r="D635" s="913" t="str">
        <f>IF($A635="INSUMO",VLOOKUP($B635,'BANCO DE DADOS JULHO INS'!$A:$D,3,FALSE),VLOOKUP($B635,'BANCO DE DADOS JULHO SERV'!$B:$E,3,FALSE))</f>
        <v>H</v>
      </c>
      <c r="E635" s="946">
        <v>0.85</v>
      </c>
      <c r="F635" s="917" t="str">
        <f>IF($A635="INSUMO",VLOOKUP($B635,'BANCO DE DADOS JULHO INS'!$A:$D,4,FALSE),VLOOKUP($B635,'BANCO DE DADOS JULHO SERV'!$B:$E,4,FALSE))</f>
        <v>17,60</v>
      </c>
      <c r="G635" s="947">
        <f t="shared" ref="G635:G636" si="102">TRUNC(F635*E635,2)</f>
        <v>14.96</v>
      </c>
      <c r="H635" s="1195"/>
    </row>
    <row r="636" spans="1:8" ht="16.5" thickBot="1">
      <c r="A636" s="1197" t="s">
        <v>5265</v>
      </c>
      <c r="B636" s="948">
        <v>88316</v>
      </c>
      <c r="C636" s="915" t="str">
        <f>IF($A636="INSUMO",VLOOKUP($B636,'BANCO DE DADOS JULHO INS'!$A:$D,2,FALSE),VLOOKUP($B636,'BANCO DE DADOS JULHO SERV'!$B:$E,2,FALSE))</f>
        <v>SERVENTE COM ENCARGOS COMPLEMENTARES</v>
      </c>
      <c r="D636" s="916" t="str">
        <f>IF($A636="INSUMO",VLOOKUP($B636,'BANCO DE DADOS JULHO INS'!$A:$D,3,FALSE),VLOOKUP($B636,'BANCO DE DADOS JULHO SERV'!$B:$E,3,FALSE))</f>
        <v>H</v>
      </c>
      <c r="E636" s="949">
        <v>0.85</v>
      </c>
      <c r="F636" s="917" t="str">
        <f>IF($A636="INSUMO",VLOOKUP($B636,'BANCO DE DADOS JULHO INS'!$A:$D,4,FALSE),VLOOKUP($B636,'BANCO DE DADOS JULHO SERV'!$B:$E,4,FALSE))</f>
        <v>13,80</v>
      </c>
      <c r="G636" s="950">
        <f t="shared" si="102"/>
        <v>11.73</v>
      </c>
      <c r="H636" s="1195"/>
    </row>
    <row r="637" spans="1:8" ht="16.5" thickBot="1">
      <c r="A637" s="1195"/>
      <c r="B637" s="2184" t="s">
        <v>6956</v>
      </c>
      <c r="C637" s="2184"/>
      <c r="D637" s="2184"/>
      <c r="E637" s="2185"/>
      <c r="F637" s="959" t="s">
        <v>1953</v>
      </c>
      <c r="G637" s="999">
        <f>SUM(G631:G636)</f>
        <v>121.62000000000002</v>
      </c>
      <c r="H637" s="1195"/>
    </row>
    <row r="638" spans="1:8" ht="13.5" thickBot="1">
      <c r="A638" s="1180"/>
      <c r="B638" s="1181"/>
      <c r="C638" s="1181"/>
      <c r="D638" s="1181"/>
      <c r="E638" s="1181"/>
      <c r="F638" s="1181"/>
      <c r="G638" s="1181"/>
      <c r="H638" s="1180"/>
    </row>
    <row r="639" spans="1:8" s="1181" customFormat="1" ht="39.75" customHeight="1">
      <c r="A639" s="1195"/>
      <c r="B639" s="942" t="s">
        <v>6963</v>
      </c>
      <c r="C639" s="2011" t="s">
        <v>6957</v>
      </c>
      <c r="D639" s="2183"/>
      <c r="E639" s="2183"/>
      <c r="F639" s="2183"/>
      <c r="G639" s="943" t="s">
        <v>30</v>
      </c>
      <c r="H639" s="1003">
        <f>G647</f>
        <v>176.82</v>
      </c>
    </row>
    <row r="640" spans="1:8" s="1181" customFormat="1" ht="31.5">
      <c r="A640" s="1195"/>
      <c r="B640" s="1175" t="s">
        <v>2114</v>
      </c>
      <c r="C640" s="981" t="s">
        <v>1947</v>
      </c>
      <c r="D640" s="1176" t="s">
        <v>30</v>
      </c>
      <c r="E640" s="981" t="s">
        <v>1948</v>
      </c>
      <c r="F640" s="982" t="s">
        <v>1949</v>
      </c>
      <c r="G640" s="983" t="s">
        <v>1950</v>
      </c>
      <c r="H640" s="1195"/>
    </row>
    <row r="641" spans="1:8" s="1181" customFormat="1" ht="15.75">
      <c r="A641" s="1195"/>
      <c r="B641" s="2012" t="s">
        <v>1951</v>
      </c>
      <c r="C641" s="2013"/>
      <c r="D641" s="2013"/>
      <c r="E641" s="2013"/>
      <c r="F641" s="2013"/>
      <c r="G641" s="2014"/>
      <c r="H641" s="1195"/>
    </row>
    <row r="642" spans="1:8" s="1196" customFormat="1" ht="30">
      <c r="A642" s="1197" t="s">
        <v>5064</v>
      </c>
      <c r="B642" s="984">
        <v>38785</v>
      </c>
      <c r="C642" s="914" t="str">
        <f>IF($A642="INSUMO",VLOOKUP($B642,'BANCO DE DADOS JULHO INS'!$A:$D,2,FALSE),VLOOKUP($B642,'BANCO DE DADOS JULHO SERV'!$B:$E,2,FALSE))</f>
        <v>LUMINARIA HERMETICA IP-65 PARA 2 DUAS LAMPADAS DE 14/16/18/20 W (NAO INCLUI REATOR E LAMPADAS)</v>
      </c>
      <c r="D642" s="913" t="str">
        <f>IF($A642="INSUMO",VLOOKUP($B642,'BANCO DE DADOS JULHO INS'!$A:$D,3,FALSE),VLOOKUP($B642,'BANCO DE DADOS JULHO SERV'!$B:$E,3,FALSE))</f>
        <v xml:space="preserve">UN    </v>
      </c>
      <c r="E642" s="932">
        <v>1</v>
      </c>
      <c r="F642" s="917" t="str">
        <f>IF($A642="INSUMO",VLOOKUP($B642,'BANCO DE DADOS JULHO INS'!$A:$D,4,FALSE),VLOOKUP($B642,'BANCO DE DADOS JULHO SERV'!$B:$E,4,FALSE))</f>
        <v>67,35</v>
      </c>
      <c r="G642" s="934">
        <f>TRUNC(F642*E642,2)</f>
        <v>67.349999999999994</v>
      </c>
      <c r="H642" s="1195"/>
    </row>
    <row r="643" spans="1:8" s="1196" customFormat="1" ht="15.75">
      <c r="A643" s="1197" t="s">
        <v>5064</v>
      </c>
      <c r="B643" s="984">
        <v>39387</v>
      </c>
      <c r="C643" s="914" t="str">
        <f>IF($A643="INSUMO",VLOOKUP($B643,'BANCO DE DADOS JULHO INS'!$A:$D,2,FALSE),VLOOKUP($B643,'BANCO DE DADOS JULHO SERV'!$B:$E,2,FALSE))</f>
        <v>LAMPADA LED TUBULAR BIVOLT 18/20 W, BASE G13</v>
      </c>
      <c r="D643" s="913" t="str">
        <f>IF($A643="INSUMO",VLOOKUP($B643,'BANCO DE DADOS JULHO INS'!$A:$D,3,FALSE),VLOOKUP($B643,'BANCO DE DADOS JULHO SERV'!$B:$E,3,FALSE))</f>
        <v xml:space="preserve">UN    </v>
      </c>
      <c r="E643" s="932">
        <v>2</v>
      </c>
      <c r="F643" s="917" t="str">
        <f>IF($A643="INSUMO",VLOOKUP($B643,'BANCO DE DADOS JULHO INS'!$A:$D,4,FALSE),VLOOKUP($B643,'BANCO DE DADOS JULHO SERV'!$B:$E,4,FALSE))</f>
        <v>41,39</v>
      </c>
      <c r="G643" s="934">
        <f>TRUNC(F643*E643,2)</f>
        <v>82.78</v>
      </c>
      <c r="H643" s="1195"/>
    </row>
    <row r="644" spans="1:8" s="1181" customFormat="1" ht="15.75">
      <c r="A644" s="1195"/>
      <c r="B644" s="2012" t="s">
        <v>1952</v>
      </c>
      <c r="C644" s="2013"/>
      <c r="D644" s="2013"/>
      <c r="E644" s="2013"/>
      <c r="F644" s="2013"/>
      <c r="G644" s="2014"/>
      <c r="H644" s="1195"/>
    </row>
    <row r="645" spans="1:8" s="1181" customFormat="1" ht="15.75">
      <c r="A645" s="1197" t="s">
        <v>5265</v>
      </c>
      <c r="B645" s="945">
        <v>88264</v>
      </c>
      <c r="C645" s="914" t="str">
        <f>IF($A645="INSUMO",VLOOKUP($B645,'BANCO DE DADOS JULHO INS'!$A:$D,2,FALSE),VLOOKUP($B645,'BANCO DE DADOS JULHO SERV'!$B:$E,2,FALSE))</f>
        <v>ELETRICISTA COM ENCARGOS COMPLEMENTARES</v>
      </c>
      <c r="D645" s="913" t="str">
        <f>IF($A645="INSUMO",VLOOKUP($B645,'BANCO DE DADOS JULHO INS'!$A:$D,3,FALSE),VLOOKUP($B645,'BANCO DE DADOS JULHO SERV'!$B:$E,3,FALSE))</f>
        <v>H</v>
      </c>
      <c r="E645" s="946">
        <v>0.85</v>
      </c>
      <c r="F645" s="917" t="str">
        <f>IF($A645="INSUMO",VLOOKUP($B645,'BANCO DE DADOS JULHO INS'!$A:$D,4,FALSE),VLOOKUP($B645,'BANCO DE DADOS JULHO SERV'!$B:$E,4,FALSE))</f>
        <v>17,60</v>
      </c>
      <c r="G645" s="947">
        <f t="shared" ref="G645:G646" si="103">TRUNC(F645*E645,2)</f>
        <v>14.96</v>
      </c>
      <c r="H645" s="1195"/>
    </row>
    <row r="646" spans="1:8" s="1181" customFormat="1" ht="16.5" thickBot="1">
      <c r="A646" s="1197" t="s">
        <v>5265</v>
      </c>
      <c r="B646" s="948">
        <v>88316</v>
      </c>
      <c r="C646" s="915" t="str">
        <f>IF($A646="INSUMO",VLOOKUP($B646,'BANCO DE DADOS JULHO INS'!$A:$D,2,FALSE),VLOOKUP($B646,'BANCO DE DADOS JULHO SERV'!$B:$E,2,FALSE))</f>
        <v>SERVENTE COM ENCARGOS COMPLEMENTARES</v>
      </c>
      <c r="D646" s="916" t="str">
        <f>IF($A646="INSUMO",VLOOKUP($B646,'BANCO DE DADOS JULHO INS'!$A:$D,3,FALSE),VLOOKUP($B646,'BANCO DE DADOS JULHO SERV'!$B:$E,3,FALSE))</f>
        <v>H</v>
      </c>
      <c r="E646" s="949">
        <v>0.85</v>
      </c>
      <c r="F646" s="917" t="str">
        <f>IF($A646="INSUMO",VLOOKUP($B646,'BANCO DE DADOS JULHO INS'!$A:$D,4,FALSE),VLOOKUP($B646,'BANCO DE DADOS JULHO SERV'!$B:$E,4,FALSE))</f>
        <v>13,80</v>
      </c>
      <c r="G646" s="950">
        <f t="shared" si="103"/>
        <v>11.73</v>
      </c>
      <c r="H646" s="1195"/>
    </row>
    <row r="647" spans="1:8" s="1181" customFormat="1" ht="16.5" thickBot="1">
      <c r="A647" s="1195"/>
      <c r="B647" s="2184" t="s">
        <v>6956</v>
      </c>
      <c r="C647" s="2184"/>
      <c r="D647" s="2184"/>
      <c r="E647" s="2185"/>
      <c r="F647" s="959" t="s">
        <v>1953</v>
      </c>
      <c r="G647" s="999">
        <f>SUM(G641:G646)</f>
        <v>176.82</v>
      </c>
      <c r="H647" s="1195"/>
    </row>
  </sheetData>
  <mergeCells count="199">
    <mergeCell ref="B492:G492"/>
    <mergeCell ref="B496:E497"/>
    <mergeCell ref="C505:F505"/>
    <mergeCell ref="B507:G507"/>
    <mergeCell ref="B509:G509"/>
    <mergeCell ref="B513:E514"/>
    <mergeCell ref="C599:F599"/>
    <mergeCell ref="B601:G601"/>
    <mergeCell ref="B604:G604"/>
    <mergeCell ref="B541:G541"/>
    <mergeCell ref="B543:G543"/>
    <mergeCell ref="B547:E548"/>
    <mergeCell ref="C609:F609"/>
    <mergeCell ref="B611:G611"/>
    <mergeCell ref="B614:G614"/>
    <mergeCell ref="C619:F619"/>
    <mergeCell ref="B621:G621"/>
    <mergeCell ref="B624:G624"/>
    <mergeCell ref="B564:E565"/>
    <mergeCell ref="C573:F573"/>
    <mergeCell ref="B575:G575"/>
    <mergeCell ref="B577:G577"/>
    <mergeCell ref="B581:E582"/>
    <mergeCell ref="C590:F590"/>
    <mergeCell ref="B592:G592"/>
    <mergeCell ref="B594:G594"/>
    <mergeCell ref="B597:E597"/>
    <mergeCell ref="D3:E3"/>
    <mergeCell ref="F3:G4"/>
    <mergeCell ref="B5:G5"/>
    <mergeCell ref="B10:G10"/>
    <mergeCell ref="C13:F13"/>
    <mergeCell ref="B15:G15"/>
    <mergeCell ref="C556:F556"/>
    <mergeCell ref="B558:G558"/>
    <mergeCell ref="B560:G560"/>
    <mergeCell ref="B33:G33"/>
    <mergeCell ref="B35:G35"/>
    <mergeCell ref="B38:E38"/>
    <mergeCell ref="C40:F40"/>
    <mergeCell ref="B42:G42"/>
    <mergeCell ref="B44:G44"/>
    <mergeCell ref="B17:G17"/>
    <mergeCell ref="C22:F22"/>
    <mergeCell ref="B24:G24"/>
    <mergeCell ref="B26:G26"/>
    <mergeCell ref="B28:E29"/>
    <mergeCell ref="C31:F31"/>
    <mergeCell ref="B73:G73"/>
    <mergeCell ref="B75:G75"/>
    <mergeCell ref="B78:E79"/>
    <mergeCell ref="C87:F87"/>
    <mergeCell ref="B89:G89"/>
    <mergeCell ref="B91:G91"/>
    <mergeCell ref="B46:E47"/>
    <mergeCell ref="C55:F55"/>
    <mergeCell ref="B57:G57"/>
    <mergeCell ref="B59:G59"/>
    <mergeCell ref="B62:E63"/>
    <mergeCell ref="C71:F71"/>
    <mergeCell ref="B113:G113"/>
    <mergeCell ref="B115:G115"/>
    <mergeCell ref="B117:E117"/>
    <mergeCell ref="C126:F126"/>
    <mergeCell ref="B128:G128"/>
    <mergeCell ref="B130:G130"/>
    <mergeCell ref="B93:E93"/>
    <mergeCell ref="C95:F95"/>
    <mergeCell ref="B97:G97"/>
    <mergeCell ref="B99:G99"/>
    <mergeCell ref="B102:E102"/>
    <mergeCell ref="C111:F111"/>
    <mergeCell ref="B133:E134"/>
    <mergeCell ref="C142:F142"/>
    <mergeCell ref="B144:G144"/>
    <mergeCell ref="B147:G147"/>
    <mergeCell ref="C161:F161"/>
    <mergeCell ref="B150:E150"/>
    <mergeCell ref="C152:F152"/>
    <mergeCell ref="B154:G154"/>
    <mergeCell ref="B156:G156"/>
    <mergeCell ref="B159:E159"/>
    <mergeCell ref="B178:E179"/>
    <mergeCell ref="C187:F187"/>
    <mergeCell ref="B189:G189"/>
    <mergeCell ref="B191:G191"/>
    <mergeCell ref="B194:E195"/>
    <mergeCell ref="C196:F196"/>
    <mergeCell ref="B163:G163"/>
    <mergeCell ref="B165:G165"/>
    <mergeCell ref="B168:E169"/>
    <mergeCell ref="C171:F171"/>
    <mergeCell ref="B173:G173"/>
    <mergeCell ref="B175:G175"/>
    <mergeCell ref="B215:E215"/>
    <mergeCell ref="C217:F217"/>
    <mergeCell ref="B219:G219"/>
    <mergeCell ref="B221:G221"/>
    <mergeCell ref="C225:F225"/>
    <mergeCell ref="B227:G227"/>
    <mergeCell ref="B198:G198"/>
    <mergeCell ref="B203:G203"/>
    <mergeCell ref="B207:E207"/>
    <mergeCell ref="C209:F209"/>
    <mergeCell ref="B211:G211"/>
    <mergeCell ref="B213:G213"/>
    <mergeCell ref="C244:F244"/>
    <mergeCell ref="B246:G246"/>
    <mergeCell ref="B248:G248"/>
    <mergeCell ref="B251:E251"/>
    <mergeCell ref="C253:F253"/>
    <mergeCell ref="B255:G255"/>
    <mergeCell ref="B229:G229"/>
    <mergeCell ref="B232:E233"/>
    <mergeCell ref="C234:F234"/>
    <mergeCell ref="B236:G236"/>
    <mergeCell ref="B238:G238"/>
    <mergeCell ref="B241:E243"/>
    <mergeCell ref="C271:F271"/>
    <mergeCell ref="B273:G273"/>
    <mergeCell ref="B275:G275"/>
    <mergeCell ref="B278:E278"/>
    <mergeCell ref="C280:F280"/>
    <mergeCell ref="B282:G282"/>
    <mergeCell ref="B257:G257"/>
    <mergeCell ref="B260:E260"/>
    <mergeCell ref="C262:F262"/>
    <mergeCell ref="B264:G264"/>
    <mergeCell ref="B266:G266"/>
    <mergeCell ref="B269:E269"/>
    <mergeCell ref="B309:G309"/>
    <mergeCell ref="C314:F314"/>
    <mergeCell ref="B316:G316"/>
    <mergeCell ref="B318:G318"/>
    <mergeCell ref="B321:E323"/>
    <mergeCell ref="C325:F325"/>
    <mergeCell ref="B284:G284"/>
    <mergeCell ref="C296:F296"/>
    <mergeCell ref="B298:G298"/>
    <mergeCell ref="B300:G300"/>
    <mergeCell ref="C305:F305"/>
    <mergeCell ref="B307:G307"/>
    <mergeCell ref="B344:G344"/>
    <mergeCell ref="B346:G346"/>
    <mergeCell ref="B349:E350"/>
    <mergeCell ref="C352:F352"/>
    <mergeCell ref="B354:G354"/>
    <mergeCell ref="B356:G356"/>
    <mergeCell ref="B327:G327"/>
    <mergeCell ref="B329:G329"/>
    <mergeCell ref="C333:F333"/>
    <mergeCell ref="B335:G335"/>
    <mergeCell ref="B337:G337"/>
    <mergeCell ref="C342:F342"/>
    <mergeCell ref="C393:F393"/>
    <mergeCell ref="B395:G395"/>
    <mergeCell ref="B398:G398"/>
    <mergeCell ref="B401:D401"/>
    <mergeCell ref="C403:F403"/>
    <mergeCell ref="B359:E360"/>
    <mergeCell ref="C361:F361"/>
    <mergeCell ref="B363:G363"/>
    <mergeCell ref="B367:G367"/>
    <mergeCell ref="B370:E371"/>
    <mergeCell ref="B392:G392"/>
    <mergeCell ref="B475:G475"/>
    <mergeCell ref="B479:E480"/>
    <mergeCell ref="C488:F488"/>
    <mergeCell ref="B490:G490"/>
    <mergeCell ref="B405:G405"/>
    <mergeCell ref="B408:G408"/>
    <mergeCell ref="B411:E412"/>
    <mergeCell ref="C420:F420"/>
    <mergeCell ref="B422:G422"/>
    <mergeCell ref="B425:G425"/>
    <mergeCell ref="C629:F629"/>
    <mergeCell ref="B631:G631"/>
    <mergeCell ref="B634:G634"/>
    <mergeCell ref="B637:E637"/>
    <mergeCell ref="C639:F639"/>
    <mergeCell ref="B641:G641"/>
    <mergeCell ref="B644:G644"/>
    <mergeCell ref="B647:E647"/>
    <mergeCell ref="B428:E429"/>
    <mergeCell ref="C522:F522"/>
    <mergeCell ref="B524:G524"/>
    <mergeCell ref="B526:G526"/>
    <mergeCell ref="B530:E531"/>
    <mergeCell ref="C539:F539"/>
    <mergeCell ref="C437:F437"/>
    <mergeCell ref="B439:G439"/>
    <mergeCell ref="B441:G441"/>
    <mergeCell ref="B445:E446"/>
    <mergeCell ref="C454:F454"/>
    <mergeCell ref="B456:G456"/>
    <mergeCell ref="B458:G458"/>
    <mergeCell ref="B462:E463"/>
    <mergeCell ref="C471:F471"/>
    <mergeCell ref="B473:G473"/>
  </mergeCells>
  <dataValidations disablePrompts="1" count="1">
    <dataValidation type="list" allowBlank="1" showInputMessage="1" showErrorMessage="1" sqref="A18:A19 A190 A199:A202 A212 A228 A237 A247 A299 A317 A328 A336 A345 A355 A622:A623 A27 A36:A37 A60:A61 A76:A77 A92 A100:A101 A116 A131:A132 A148:A149 A166:A167 A176:A177 A192:A193 A204:A206 A214 A230:A231 A239:A240 A249:A250 A285:A286 A301:A302 A319:A320 A330 A338:A339 A347:A348 A357:A358 A368:A369 A399:A400 A409:A410 A426:A427 A16 A25 A34 A220 A222 A308 A310:A311 A544:A546 A527:A529 A256 A258:A259 A265 A267:A268 A274 A276:A277 A407 A424 A561:A563 A578:A580 A593 A595:A596 A605:A606 A602:A603 A615:A616 A612:A613 A625:A626 A45 A90 A145:A146 A157:A158 A155 A164 A396:A397 A442:A444 A459:A461 A476:A478 A493:A495 A510:A512 A632:A633 A635:A636 A642:A643 A645:A646">
      <formula1>$A$3:$A$4</formula1>
    </dataValidation>
  </dataValidations>
  <hyperlinks>
    <hyperlink ref="C413" r:id="rId1"/>
    <hyperlink ref="C430" r:id="rId2"/>
    <hyperlink ref="C64" r:id="rId3" display="LAMPADA E REATOR DE VAPOR METALICO 70 W"/>
  </hyperlinks>
  <printOptions horizontalCentered="1"/>
  <pageMargins left="0.78740157480314965" right="0.19685039370078741" top="0.39370078740157483" bottom="0.78740157480314965" header="0.19685039370078741" footer="0.19685039370078741"/>
  <pageSetup paperSize="9" scale="51" fitToHeight="100" orientation="portrait" r:id="rId4"/>
  <headerFooter scaleWithDoc="0">
    <oddHeader>&amp;RPágina &amp;P de &amp;N</oddHeader>
    <oddFooter>&amp;C&amp;G</oddFooter>
  </headerFooter>
  <rowBreaks count="2" manualBreakCount="2">
    <brk id="207" min="1" max="6" man="1"/>
    <brk id="559" min="1" max="6" man="1"/>
  </rowBreaks>
  <drawing r:id="rId5"/>
  <legacyDrawingHF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3:J687"/>
  <sheetViews>
    <sheetView view="pageBreakPreview" topLeftCell="A505" zoomScale="85" zoomScaleNormal="100" zoomScaleSheetLayoutView="85" workbookViewId="0">
      <selection activeCell="F547" sqref="F547"/>
    </sheetView>
  </sheetViews>
  <sheetFormatPr defaultRowHeight="12.75"/>
  <cols>
    <col min="1" max="1" width="19.5703125" style="664" customWidth="1"/>
    <col min="2" max="2" width="24.5703125" style="665" customWidth="1"/>
    <col min="3" max="3" width="78.5703125" style="665" customWidth="1"/>
    <col min="4" max="4" width="17.140625" style="665" bestFit="1" customWidth="1"/>
    <col min="5" max="5" width="25.5703125" style="665" customWidth="1"/>
    <col min="6" max="6" width="18.140625" style="665" bestFit="1" customWidth="1"/>
    <col min="7" max="7" width="21.42578125" style="665" customWidth="1"/>
    <col min="8" max="8" width="14.140625" style="664" bestFit="1" customWidth="1"/>
    <col min="9" max="9" width="16.5703125" style="665" bestFit="1" customWidth="1"/>
    <col min="10" max="257" width="9.140625" style="665"/>
    <col min="258" max="258" width="24.5703125" style="665" customWidth="1"/>
    <col min="259" max="259" width="71.7109375" style="665" customWidth="1"/>
    <col min="260" max="260" width="17.140625" style="665" bestFit="1" customWidth="1"/>
    <col min="261" max="261" width="16.7109375" style="665" bestFit="1" customWidth="1"/>
    <col min="262" max="262" width="16.85546875" style="665" bestFit="1" customWidth="1"/>
    <col min="263" max="263" width="21.42578125" style="665" customWidth="1"/>
    <col min="264" max="264" width="9.140625" style="665"/>
    <col min="265" max="265" width="16.5703125" style="665" bestFit="1" customWidth="1"/>
    <col min="266" max="513" width="9.140625" style="665"/>
    <col min="514" max="514" width="24.5703125" style="665" customWidth="1"/>
    <col min="515" max="515" width="71.7109375" style="665" customWidth="1"/>
    <col min="516" max="516" width="17.140625" style="665" bestFit="1" customWidth="1"/>
    <col min="517" max="517" width="16.7109375" style="665" bestFit="1" customWidth="1"/>
    <col min="518" max="518" width="16.85546875" style="665" bestFit="1" customWidth="1"/>
    <col min="519" max="519" width="21.42578125" style="665" customWidth="1"/>
    <col min="520" max="520" width="9.140625" style="665"/>
    <col min="521" max="521" width="16.5703125" style="665" bestFit="1" customWidth="1"/>
    <col min="522" max="769" width="9.140625" style="665"/>
    <col min="770" max="770" width="24.5703125" style="665" customWidth="1"/>
    <col min="771" max="771" width="71.7109375" style="665" customWidth="1"/>
    <col min="772" max="772" width="17.140625" style="665" bestFit="1" customWidth="1"/>
    <col min="773" max="773" width="16.7109375" style="665" bestFit="1" customWidth="1"/>
    <col min="774" max="774" width="16.85546875" style="665" bestFit="1" customWidth="1"/>
    <col min="775" max="775" width="21.42578125" style="665" customWidth="1"/>
    <col min="776" max="776" width="9.140625" style="665"/>
    <col min="777" max="777" width="16.5703125" style="665" bestFit="1" customWidth="1"/>
    <col min="778" max="1025" width="9.140625" style="665"/>
    <col min="1026" max="1026" width="24.5703125" style="665" customWidth="1"/>
    <col min="1027" max="1027" width="71.7109375" style="665" customWidth="1"/>
    <col min="1028" max="1028" width="17.140625" style="665" bestFit="1" customWidth="1"/>
    <col min="1029" max="1029" width="16.7109375" style="665" bestFit="1" customWidth="1"/>
    <col min="1030" max="1030" width="16.85546875" style="665" bestFit="1" customWidth="1"/>
    <col min="1031" max="1031" width="21.42578125" style="665" customWidth="1"/>
    <col min="1032" max="1032" width="9.140625" style="665"/>
    <col min="1033" max="1033" width="16.5703125" style="665" bestFit="1" customWidth="1"/>
    <col min="1034" max="1281" width="9.140625" style="665"/>
    <col min="1282" max="1282" width="24.5703125" style="665" customWidth="1"/>
    <col min="1283" max="1283" width="71.7109375" style="665" customWidth="1"/>
    <col min="1284" max="1284" width="17.140625" style="665" bestFit="1" customWidth="1"/>
    <col min="1285" max="1285" width="16.7109375" style="665" bestFit="1" customWidth="1"/>
    <col min="1286" max="1286" width="16.85546875" style="665" bestFit="1" customWidth="1"/>
    <col min="1287" max="1287" width="21.42578125" style="665" customWidth="1"/>
    <col min="1288" max="1288" width="9.140625" style="665"/>
    <col min="1289" max="1289" width="16.5703125" style="665" bestFit="1" customWidth="1"/>
    <col min="1290" max="1537" width="9.140625" style="665"/>
    <col min="1538" max="1538" width="24.5703125" style="665" customWidth="1"/>
    <col min="1539" max="1539" width="71.7109375" style="665" customWidth="1"/>
    <col min="1540" max="1540" width="17.140625" style="665" bestFit="1" customWidth="1"/>
    <col min="1541" max="1541" width="16.7109375" style="665" bestFit="1" customWidth="1"/>
    <col min="1542" max="1542" width="16.85546875" style="665" bestFit="1" customWidth="1"/>
    <col min="1543" max="1543" width="21.42578125" style="665" customWidth="1"/>
    <col min="1544" max="1544" width="9.140625" style="665"/>
    <col min="1545" max="1545" width="16.5703125" style="665" bestFit="1" customWidth="1"/>
    <col min="1546" max="1793" width="9.140625" style="665"/>
    <col min="1794" max="1794" width="24.5703125" style="665" customWidth="1"/>
    <col min="1795" max="1795" width="71.7109375" style="665" customWidth="1"/>
    <col min="1796" max="1796" width="17.140625" style="665" bestFit="1" customWidth="1"/>
    <col min="1797" max="1797" width="16.7109375" style="665" bestFit="1" customWidth="1"/>
    <col min="1798" max="1798" width="16.85546875" style="665" bestFit="1" customWidth="1"/>
    <col min="1799" max="1799" width="21.42578125" style="665" customWidth="1"/>
    <col min="1800" max="1800" width="9.140625" style="665"/>
    <col min="1801" max="1801" width="16.5703125" style="665" bestFit="1" customWidth="1"/>
    <col min="1802" max="2049" width="9.140625" style="665"/>
    <col min="2050" max="2050" width="24.5703125" style="665" customWidth="1"/>
    <col min="2051" max="2051" width="71.7109375" style="665" customWidth="1"/>
    <col min="2052" max="2052" width="17.140625" style="665" bestFit="1" customWidth="1"/>
    <col min="2053" max="2053" width="16.7109375" style="665" bestFit="1" customWidth="1"/>
    <col min="2054" max="2054" width="16.85546875" style="665" bestFit="1" customWidth="1"/>
    <col min="2055" max="2055" width="21.42578125" style="665" customWidth="1"/>
    <col min="2056" max="2056" width="9.140625" style="665"/>
    <col min="2057" max="2057" width="16.5703125" style="665" bestFit="1" customWidth="1"/>
    <col min="2058" max="2305" width="9.140625" style="665"/>
    <col min="2306" max="2306" width="24.5703125" style="665" customWidth="1"/>
    <col min="2307" max="2307" width="71.7109375" style="665" customWidth="1"/>
    <col min="2308" max="2308" width="17.140625" style="665" bestFit="1" customWidth="1"/>
    <col min="2309" max="2309" width="16.7109375" style="665" bestFit="1" customWidth="1"/>
    <col min="2310" max="2310" width="16.85546875" style="665" bestFit="1" customWidth="1"/>
    <col min="2311" max="2311" width="21.42578125" style="665" customWidth="1"/>
    <col min="2312" max="2312" width="9.140625" style="665"/>
    <col min="2313" max="2313" width="16.5703125" style="665" bestFit="1" customWidth="1"/>
    <col min="2314" max="2561" width="9.140625" style="665"/>
    <col min="2562" max="2562" width="24.5703125" style="665" customWidth="1"/>
    <col min="2563" max="2563" width="71.7109375" style="665" customWidth="1"/>
    <col min="2564" max="2564" width="17.140625" style="665" bestFit="1" customWidth="1"/>
    <col min="2565" max="2565" width="16.7109375" style="665" bestFit="1" customWidth="1"/>
    <col min="2566" max="2566" width="16.85546875" style="665" bestFit="1" customWidth="1"/>
    <col min="2567" max="2567" width="21.42578125" style="665" customWidth="1"/>
    <col min="2568" max="2568" width="9.140625" style="665"/>
    <col min="2569" max="2569" width="16.5703125" style="665" bestFit="1" customWidth="1"/>
    <col min="2570" max="2817" width="9.140625" style="665"/>
    <col min="2818" max="2818" width="24.5703125" style="665" customWidth="1"/>
    <col min="2819" max="2819" width="71.7109375" style="665" customWidth="1"/>
    <col min="2820" max="2820" width="17.140625" style="665" bestFit="1" customWidth="1"/>
    <col min="2821" max="2821" width="16.7109375" style="665" bestFit="1" customWidth="1"/>
    <col min="2822" max="2822" width="16.85546875" style="665" bestFit="1" customWidth="1"/>
    <col min="2823" max="2823" width="21.42578125" style="665" customWidth="1"/>
    <col min="2824" max="2824" width="9.140625" style="665"/>
    <col min="2825" max="2825" width="16.5703125" style="665" bestFit="1" customWidth="1"/>
    <col min="2826" max="3073" width="9.140625" style="665"/>
    <col min="3074" max="3074" width="24.5703125" style="665" customWidth="1"/>
    <col min="3075" max="3075" width="71.7109375" style="665" customWidth="1"/>
    <col min="3076" max="3076" width="17.140625" style="665" bestFit="1" customWidth="1"/>
    <col min="3077" max="3077" width="16.7109375" style="665" bestFit="1" customWidth="1"/>
    <col min="3078" max="3078" width="16.85546875" style="665" bestFit="1" customWidth="1"/>
    <col min="3079" max="3079" width="21.42578125" style="665" customWidth="1"/>
    <col min="3080" max="3080" width="9.140625" style="665"/>
    <col min="3081" max="3081" width="16.5703125" style="665" bestFit="1" customWidth="1"/>
    <col min="3082" max="3329" width="9.140625" style="665"/>
    <col min="3330" max="3330" width="24.5703125" style="665" customWidth="1"/>
    <col min="3331" max="3331" width="71.7109375" style="665" customWidth="1"/>
    <col min="3332" max="3332" width="17.140625" style="665" bestFit="1" customWidth="1"/>
    <col min="3333" max="3333" width="16.7109375" style="665" bestFit="1" customWidth="1"/>
    <col min="3334" max="3334" width="16.85546875" style="665" bestFit="1" customWidth="1"/>
    <col min="3335" max="3335" width="21.42578125" style="665" customWidth="1"/>
    <col min="3336" max="3336" width="9.140625" style="665"/>
    <col min="3337" max="3337" width="16.5703125" style="665" bestFit="1" customWidth="1"/>
    <col min="3338" max="3585" width="9.140625" style="665"/>
    <col min="3586" max="3586" width="24.5703125" style="665" customWidth="1"/>
    <col min="3587" max="3587" width="71.7109375" style="665" customWidth="1"/>
    <col min="3588" max="3588" width="17.140625" style="665" bestFit="1" customWidth="1"/>
    <col min="3589" max="3589" width="16.7109375" style="665" bestFit="1" customWidth="1"/>
    <col min="3590" max="3590" width="16.85546875" style="665" bestFit="1" customWidth="1"/>
    <col min="3591" max="3591" width="21.42578125" style="665" customWidth="1"/>
    <col min="3592" max="3592" width="9.140625" style="665"/>
    <col min="3593" max="3593" width="16.5703125" style="665" bestFit="1" customWidth="1"/>
    <col min="3594" max="3841" width="9.140625" style="665"/>
    <col min="3842" max="3842" width="24.5703125" style="665" customWidth="1"/>
    <col min="3843" max="3843" width="71.7109375" style="665" customWidth="1"/>
    <col min="3844" max="3844" width="17.140625" style="665" bestFit="1" customWidth="1"/>
    <col min="3845" max="3845" width="16.7109375" style="665" bestFit="1" customWidth="1"/>
    <col min="3846" max="3846" width="16.85546875" style="665" bestFit="1" customWidth="1"/>
    <col min="3847" max="3847" width="21.42578125" style="665" customWidth="1"/>
    <col min="3848" max="3848" width="9.140625" style="665"/>
    <col min="3849" max="3849" width="16.5703125" style="665" bestFit="1" customWidth="1"/>
    <col min="3850" max="4097" width="9.140625" style="665"/>
    <col min="4098" max="4098" width="24.5703125" style="665" customWidth="1"/>
    <col min="4099" max="4099" width="71.7109375" style="665" customWidth="1"/>
    <col min="4100" max="4100" width="17.140625" style="665" bestFit="1" customWidth="1"/>
    <col min="4101" max="4101" width="16.7109375" style="665" bestFit="1" customWidth="1"/>
    <col min="4102" max="4102" width="16.85546875" style="665" bestFit="1" customWidth="1"/>
    <col min="4103" max="4103" width="21.42578125" style="665" customWidth="1"/>
    <col min="4104" max="4104" width="9.140625" style="665"/>
    <col min="4105" max="4105" width="16.5703125" style="665" bestFit="1" customWidth="1"/>
    <col min="4106" max="4353" width="9.140625" style="665"/>
    <col min="4354" max="4354" width="24.5703125" style="665" customWidth="1"/>
    <col min="4355" max="4355" width="71.7109375" style="665" customWidth="1"/>
    <col min="4356" max="4356" width="17.140625" style="665" bestFit="1" customWidth="1"/>
    <col min="4357" max="4357" width="16.7109375" style="665" bestFit="1" customWidth="1"/>
    <col min="4358" max="4358" width="16.85546875" style="665" bestFit="1" customWidth="1"/>
    <col min="4359" max="4359" width="21.42578125" style="665" customWidth="1"/>
    <col min="4360" max="4360" width="9.140625" style="665"/>
    <col min="4361" max="4361" width="16.5703125" style="665" bestFit="1" customWidth="1"/>
    <col min="4362" max="4609" width="9.140625" style="665"/>
    <col min="4610" max="4610" width="24.5703125" style="665" customWidth="1"/>
    <col min="4611" max="4611" width="71.7109375" style="665" customWidth="1"/>
    <col min="4612" max="4612" width="17.140625" style="665" bestFit="1" customWidth="1"/>
    <col min="4613" max="4613" width="16.7109375" style="665" bestFit="1" customWidth="1"/>
    <col min="4614" max="4614" width="16.85546875" style="665" bestFit="1" customWidth="1"/>
    <col min="4615" max="4615" width="21.42578125" style="665" customWidth="1"/>
    <col min="4616" max="4616" width="9.140625" style="665"/>
    <col min="4617" max="4617" width="16.5703125" style="665" bestFit="1" customWidth="1"/>
    <col min="4618" max="4865" width="9.140625" style="665"/>
    <col min="4866" max="4866" width="24.5703125" style="665" customWidth="1"/>
    <col min="4867" max="4867" width="71.7109375" style="665" customWidth="1"/>
    <col min="4868" max="4868" width="17.140625" style="665" bestFit="1" customWidth="1"/>
    <col min="4869" max="4869" width="16.7109375" style="665" bestFit="1" customWidth="1"/>
    <col min="4870" max="4870" width="16.85546875" style="665" bestFit="1" customWidth="1"/>
    <col min="4871" max="4871" width="21.42578125" style="665" customWidth="1"/>
    <col min="4872" max="4872" width="9.140625" style="665"/>
    <col min="4873" max="4873" width="16.5703125" style="665" bestFit="1" customWidth="1"/>
    <col min="4874" max="5121" width="9.140625" style="665"/>
    <col min="5122" max="5122" width="24.5703125" style="665" customWidth="1"/>
    <col min="5123" max="5123" width="71.7109375" style="665" customWidth="1"/>
    <col min="5124" max="5124" width="17.140625" style="665" bestFit="1" customWidth="1"/>
    <col min="5125" max="5125" width="16.7109375" style="665" bestFit="1" customWidth="1"/>
    <col min="5126" max="5126" width="16.85546875" style="665" bestFit="1" customWidth="1"/>
    <col min="5127" max="5127" width="21.42578125" style="665" customWidth="1"/>
    <col min="5128" max="5128" width="9.140625" style="665"/>
    <col min="5129" max="5129" width="16.5703125" style="665" bestFit="1" customWidth="1"/>
    <col min="5130" max="5377" width="9.140625" style="665"/>
    <col min="5378" max="5378" width="24.5703125" style="665" customWidth="1"/>
    <col min="5379" max="5379" width="71.7109375" style="665" customWidth="1"/>
    <col min="5380" max="5380" width="17.140625" style="665" bestFit="1" customWidth="1"/>
    <col min="5381" max="5381" width="16.7109375" style="665" bestFit="1" customWidth="1"/>
    <col min="5382" max="5382" width="16.85546875" style="665" bestFit="1" customWidth="1"/>
    <col min="5383" max="5383" width="21.42578125" style="665" customWidth="1"/>
    <col min="5384" max="5384" width="9.140625" style="665"/>
    <col min="5385" max="5385" width="16.5703125" style="665" bestFit="1" customWidth="1"/>
    <col min="5386" max="5633" width="9.140625" style="665"/>
    <col min="5634" max="5634" width="24.5703125" style="665" customWidth="1"/>
    <col min="5635" max="5635" width="71.7109375" style="665" customWidth="1"/>
    <col min="5636" max="5636" width="17.140625" style="665" bestFit="1" customWidth="1"/>
    <col min="5637" max="5637" width="16.7109375" style="665" bestFit="1" customWidth="1"/>
    <col min="5638" max="5638" width="16.85546875" style="665" bestFit="1" customWidth="1"/>
    <col min="5639" max="5639" width="21.42578125" style="665" customWidth="1"/>
    <col min="5640" max="5640" width="9.140625" style="665"/>
    <col min="5641" max="5641" width="16.5703125" style="665" bestFit="1" customWidth="1"/>
    <col min="5642" max="5889" width="9.140625" style="665"/>
    <col min="5890" max="5890" width="24.5703125" style="665" customWidth="1"/>
    <col min="5891" max="5891" width="71.7109375" style="665" customWidth="1"/>
    <col min="5892" max="5892" width="17.140625" style="665" bestFit="1" customWidth="1"/>
    <col min="5893" max="5893" width="16.7109375" style="665" bestFit="1" customWidth="1"/>
    <col min="5894" max="5894" width="16.85546875" style="665" bestFit="1" customWidth="1"/>
    <col min="5895" max="5895" width="21.42578125" style="665" customWidth="1"/>
    <col min="5896" max="5896" width="9.140625" style="665"/>
    <col min="5897" max="5897" width="16.5703125" style="665" bestFit="1" customWidth="1"/>
    <col min="5898" max="6145" width="9.140625" style="665"/>
    <col min="6146" max="6146" width="24.5703125" style="665" customWidth="1"/>
    <col min="6147" max="6147" width="71.7109375" style="665" customWidth="1"/>
    <col min="6148" max="6148" width="17.140625" style="665" bestFit="1" customWidth="1"/>
    <col min="6149" max="6149" width="16.7109375" style="665" bestFit="1" customWidth="1"/>
    <col min="6150" max="6150" width="16.85546875" style="665" bestFit="1" customWidth="1"/>
    <col min="6151" max="6151" width="21.42578125" style="665" customWidth="1"/>
    <col min="6152" max="6152" width="9.140625" style="665"/>
    <col min="6153" max="6153" width="16.5703125" style="665" bestFit="1" customWidth="1"/>
    <col min="6154" max="6401" width="9.140625" style="665"/>
    <col min="6402" max="6402" width="24.5703125" style="665" customWidth="1"/>
    <col min="6403" max="6403" width="71.7109375" style="665" customWidth="1"/>
    <col min="6404" max="6404" width="17.140625" style="665" bestFit="1" customWidth="1"/>
    <col min="6405" max="6405" width="16.7109375" style="665" bestFit="1" customWidth="1"/>
    <col min="6406" max="6406" width="16.85546875" style="665" bestFit="1" customWidth="1"/>
    <col min="6407" max="6407" width="21.42578125" style="665" customWidth="1"/>
    <col min="6408" max="6408" width="9.140625" style="665"/>
    <col min="6409" max="6409" width="16.5703125" style="665" bestFit="1" customWidth="1"/>
    <col min="6410" max="6657" width="9.140625" style="665"/>
    <col min="6658" max="6658" width="24.5703125" style="665" customWidth="1"/>
    <col min="6659" max="6659" width="71.7109375" style="665" customWidth="1"/>
    <col min="6660" max="6660" width="17.140625" style="665" bestFit="1" customWidth="1"/>
    <col min="6661" max="6661" width="16.7109375" style="665" bestFit="1" customWidth="1"/>
    <col min="6662" max="6662" width="16.85546875" style="665" bestFit="1" customWidth="1"/>
    <col min="6663" max="6663" width="21.42578125" style="665" customWidth="1"/>
    <col min="6664" max="6664" width="9.140625" style="665"/>
    <col min="6665" max="6665" width="16.5703125" style="665" bestFit="1" customWidth="1"/>
    <col min="6666" max="6913" width="9.140625" style="665"/>
    <col min="6914" max="6914" width="24.5703125" style="665" customWidth="1"/>
    <col min="6915" max="6915" width="71.7109375" style="665" customWidth="1"/>
    <col min="6916" max="6916" width="17.140625" style="665" bestFit="1" customWidth="1"/>
    <col min="6917" max="6917" width="16.7109375" style="665" bestFit="1" customWidth="1"/>
    <col min="6918" max="6918" width="16.85546875" style="665" bestFit="1" customWidth="1"/>
    <col min="6919" max="6919" width="21.42578125" style="665" customWidth="1"/>
    <col min="6920" max="6920" width="9.140625" style="665"/>
    <col min="6921" max="6921" width="16.5703125" style="665" bestFit="1" customWidth="1"/>
    <col min="6922" max="7169" width="9.140625" style="665"/>
    <col min="7170" max="7170" width="24.5703125" style="665" customWidth="1"/>
    <col min="7171" max="7171" width="71.7109375" style="665" customWidth="1"/>
    <col min="7172" max="7172" width="17.140625" style="665" bestFit="1" customWidth="1"/>
    <col min="7173" max="7173" width="16.7109375" style="665" bestFit="1" customWidth="1"/>
    <col min="7174" max="7174" width="16.85546875" style="665" bestFit="1" customWidth="1"/>
    <col min="7175" max="7175" width="21.42578125" style="665" customWidth="1"/>
    <col min="7176" max="7176" width="9.140625" style="665"/>
    <col min="7177" max="7177" width="16.5703125" style="665" bestFit="1" customWidth="1"/>
    <col min="7178" max="7425" width="9.140625" style="665"/>
    <col min="7426" max="7426" width="24.5703125" style="665" customWidth="1"/>
    <col min="7427" max="7427" width="71.7109375" style="665" customWidth="1"/>
    <col min="7428" max="7428" width="17.140625" style="665" bestFit="1" customWidth="1"/>
    <col min="7429" max="7429" width="16.7109375" style="665" bestFit="1" customWidth="1"/>
    <col min="7430" max="7430" width="16.85546875" style="665" bestFit="1" customWidth="1"/>
    <col min="7431" max="7431" width="21.42578125" style="665" customWidth="1"/>
    <col min="7432" max="7432" width="9.140625" style="665"/>
    <col min="7433" max="7433" width="16.5703125" style="665" bestFit="1" customWidth="1"/>
    <col min="7434" max="7681" width="9.140625" style="665"/>
    <col min="7682" max="7682" width="24.5703125" style="665" customWidth="1"/>
    <col min="7683" max="7683" width="71.7109375" style="665" customWidth="1"/>
    <col min="7684" max="7684" width="17.140625" style="665" bestFit="1" customWidth="1"/>
    <col min="7685" max="7685" width="16.7109375" style="665" bestFit="1" customWidth="1"/>
    <col min="7686" max="7686" width="16.85546875" style="665" bestFit="1" customWidth="1"/>
    <col min="7687" max="7687" width="21.42578125" style="665" customWidth="1"/>
    <col min="7688" max="7688" width="9.140625" style="665"/>
    <col min="7689" max="7689" width="16.5703125" style="665" bestFit="1" customWidth="1"/>
    <col min="7690" max="7937" width="9.140625" style="665"/>
    <col min="7938" max="7938" width="24.5703125" style="665" customWidth="1"/>
    <col min="7939" max="7939" width="71.7109375" style="665" customWidth="1"/>
    <col min="7940" max="7940" width="17.140625" style="665" bestFit="1" customWidth="1"/>
    <col min="7941" max="7941" width="16.7109375" style="665" bestFit="1" customWidth="1"/>
    <col min="7942" max="7942" width="16.85546875" style="665" bestFit="1" customWidth="1"/>
    <col min="7943" max="7943" width="21.42578125" style="665" customWidth="1"/>
    <col min="7944" max="7944" width="9.140625" style="665"/>
    <col min="7945" max="7945" width="16.5703125" style="665" bestFit="1" customWidth="1"/>
    <col min="7946" max="8193" width="9.140625" style="665"/>
    <col min="8194" max="8194" width="24.5703125" style="665" customWidth="1"/>
    <col min="8195" max="8195" width="71.7109375" style="665" customWidth="1"/>
    <col min="8196" max="8196" width="17.140625" style="665" bestFit="1" customWidth="1"/>
    <col min="8197" max="8197" width="16.7109375" style="665" bestFit="1" customWidth="1"/>
    <col min="8198" max="8198" width="16.85546875" style="665" bestFit="1" customWidth="1"/>
    <col min="8199" max="8199" width="21.42578125" style="665" customWidth="1"/>
    <col min="8200" max="8200" width="9.140625" style="665"/>
    <col min="8201" max="8201" width="16.5703125" style="665" bestFit="1" customWidth="1"/>
    <col min="8202" max="8449" width="9.140625" style="665"/>
    <col min="8450" max="8450" width="24.5703125" style="665" customWidth="1"/>
    <col min="8451" max="8451" width="71.7109375" style="665" customWidth="1"/>
    <col min="8452" max="8452" width="17.140625" style="665" bestFit="1" customWidth="1"/>
    <col min="8453" max="8453" width="16.7109375" style="665" bestFit="1" customWidth="1"/>
    <col min="8454" max="8454" width="16.85546875" style="665" bestFit="1" customWidth="1"/>
    <col min="8455" max="8455" width="21.42578125" style="665" customWidth="1"/>
    <col min="8456" max="8456" width="9.140625" style="665"/>
    <col min="8457" max="8457" width="16.5703125" style="665" bestFit="1" customWidth="1"/>
    <col min="8458" max="8705" width="9.140625" style="665"/>
    <col min="8706" max="8706" width="24.5703125" style="665" customWidth="1"/>
    <col min="8707" max="8707" width="71.7109375" style="665" customWidth="1"/>
    <col min="8708" max="8708" width="17.140625" style="665" bestFit="1" customWidth="1"/>
    <col min="8709" max="8709" width="16.7109375" style="665" bestFit="1" customWidth="1"/>
    <col min="8710" max="8710" width="16.85546875" style="665" bestFit="1" customWidth="1"/>
    <col min="8711" max="8711" width="21.42578125" style="665" customWidth="1"/>
    <col min="8712" max="8712" width="9.140625" style="665"/>
    <col min="8713" max="8713" width="16.5703125" style="665" bestFit="1" customWidth="1"/>
    <col min="8714" max="8961" width="9.140625" style="665"/>
    <col min="8962" max="8962" width="24.5703125" style="665" customWidth="1"/>
    <col min="8963" max="8963" width="71.7109375" style="665" customWidth="1"/>
    <col min="8964" max="8964" width="17.140625" style="665" bestFit="1" customWidth="1"/>
    <col min="8965" max="8965" width="16.7109375" style="665" bestFit="1" customWidth="1"/>
    <col min="8966" max="8966" width="16.85546875" style="665" bestFit="1" customWidth="1"/>
    <col min="8967" max="8967" width="21.42578125" style="665" customWidth="1"/>
    <col min="8968" max="8968" width="9.140625" style="665"/>
    <col min="8969" max="8969" width="16.5703125" style="665" bestFit="1" customWidth="1"/>
    <col min="8970" max="9217" width="9.140625" style="665"/>
    <col min="9218" max="9218" width="24.5703125" style="665" customWidth="1"/>
    <col min="9219" max="9219" width="71.7109375" style="665" customWidth="1"/>
    <col min="9220" max="9220" width="17.140625" style="665" bestFit="1" customWidth="1"/>
    <col min="9221" max="9221" width="16.7109375" style="665" bestFit="1" customWidth="1"/>
    <col min="9222" max="9222" width="16.85546875" style="665" bestFit="1" customWidth="1"/>
    <col min="9223" max="9223" width="21.42578125" style="665" customWidth="1"/>
    <col min="9224" max="9224" width="9.140625" style="665"/>
    <col min="9225" max="9225" width="16.5703125" style="665" bestFit="1" customWidth="1"/>
    <col min="9226" max="9473" width="9.140625" style="665"/>
    <col min="9474" max="9474" width="24.5703125" style="665" customWidth="1"/>
    <col min="9475" max="9475" width="71.7109375" style="665" customWidth="1"/>
    <col min="9476" max="9476" width="17.140625" style="665" bestFit="1" customWidth="1"/>
    <col min="9477" max="9477" width="16.7109375" style="665" bestFit="1" customWidth="1"/>
    <col min="9478" max="9478" width="16.85546875" style="665" bestFit="1" customWidth="1"/>
    <col min="9479" max="9479" width="21.42578125" style="665" customWidth="1"/>
    <col min="9480" max="9480" width="9.140625" style="665"/>
    <col min="9481" max="9481" width="16.5703125" style="665" bestFit="1" customWidth="1"/>
    <col min="9482" max="9729" width="9.140625" style="665"/>
    <col min="9730" max="9730" width="24.5703125" style="665" customWidth="1"/>
    <col min="9731" max="9731" width="71.7109375" style="665" customWidth="1"/>
    <col min="9732" max="9732" width="17.140625" style="665" bestFit="1" customWidth="1"/>
    <col min="9733" max="9733" width="16.7109375" style="665" bestFit="1" customWidth="1"/>
    <col min="9734" max="9734" width="16.85546875" style="665" bestFit="1" customWidth="1"/>
    <col min="9735" max="9735" width="21.42578125" style="665" customWidth="1"/>
    <col min="9736" max="9736" width="9.140625" style="665"/>
    <col min="9737" max="9737" width="16.5703125" style="665" bestFit="1" customWidth="1"/>
    <col min="9738" max="9985" width="9.140625" style="665"/>
    <col min="9986" max="9986" width="24.5703125" style="665" customWidth="1"/>
    <col min="9987" max="9987" width="71.7109375" style="665" customWidth="1"/>
    <col min="9988" max="9988" width="17.140625" style="665" bestFit="1" customWidth="1"/>
    <col min="9989" max="9989" width="16.7109375" style="665" bestFit="1" customWidth="1"/>
    <col min="9990" max="9990" width="16.85546875" style="665" bestFit="1" customWidth="1"/>
    <col min="9991" max="9991" width="21.42578125" style="665" customWidth="1"/>
    <col min="9992" max="9992" width="9.140625" style="665"/>
    <col min="9993" max="9993" width="16.5703125" style="665" bestFit="1" customWidth="1"/>
    <col min="9994" max="10241" width="9.140625" style="665"/>
    <col min="10242" max="10242" width="24.5703125" style="665" customWidth="1"/>
    <col min="10243" max="10243" width="71.7109375" style="665" customWidth="1"/>
    <col min="10244" max="10244" width="17.140625" style="665" bestFit="1" customWidth="1"/>
    <col min="10245" max="10245" width="16.7109375" style="665" bestFit="1" customWidth="1"/>
    <col min="10246" max="10246" width="16.85546875" style="665" bestFit="1" customWidth="1"/>
    <col min="10247" max="10247" width="21.42578125" style="665" customWidth="1"/>
    <col min="10248" max="10248" width="9.140625" style="665"/>
    <col min="10249" max="10249" width="16.5703125" style="665" bestFit="1" customWidth="1"/>
    <col min="10250" max="10497" width="9.140625" style="665"/>
    <col min="10498" max="10498" width="24.5703125" style="665" customWidth="1"/>
    <col min="10499" max="10499" width="71.7109375" style="665" customWidth="1"/>
    <col min="10500" max="10500" width="17.140625" style="665" bestFit="1" customWidth="1"/>
    <col min="10501" max="10501" width="16.7109375" style="665" bestFit="1" customWidth="1"/>
    <col min="10502" max="10502" width="16.85546875" style="665" bestFit="1" customWidth="1"/>
    <col min="10503" max="10503" width="21.42578125" style="665" customWidth="1"/>
    <col min="10504" max="10504" width="9.140625" style="665"/>
    <col min="10505" max="10505" width="16.5703125" style="665" bestFit="1" customWidth="1"/>
    <col min="10506" max="10753" width="9.140625" style="665"/>
    <col min="10754" max="10754" width="24.5703125" style="665" customWidth="1"/>
    <col min="10755" max="10755" width="71.7109375" style="665" customWidth="1"/>
    <col min="10756" max="10756" width="17.140625" style="665" bestFit="1" customWidth="1"/>
    <col min="10757" max="10757" width="16.7109375" style="665" bestFit="1" customWidth="1"/>
    <col min="10758" max="10758" width="16.85546875" style="665" bestFit="1" customWidth="1"/>
    <col min="10759" max="10759" width="21.42578125" style="665" customWidth="1"/>
    <col min="10760" max="10760" width="9.140625" style="665"/>
    <col min="10761" max="10761" width="16.5703125" style="665" bestFit="1" customWidth="1"/>
    <col min="10762" max="11009" width="9.140625" style="665"/>
    <col min="11010" max="11010" width="24.5703125" style="665" customWidth="1"/>
    <col min="11011" max="11011" width="71.7109375" style="665" customWidth="1"/>
    <col min="11012" max="11012" width="17.140625" style="665" bestFit="1" customWidth="1"/>
    <col min="11013" max="11013" width="16.7109375" style="665" bestFit="1" customWidth="1"/>
    <col min="11014" max="11014" width="16.85546875" style="665" bestFit="1" customWidth="1"/>
    <col min="11015" max="11015" width="21.42578125" style="665" customWidth="1"/>
    <col min="11016" max="11016" width="9.140625" style="665"/>
    <col min="11017" max="11017" width="16.5703125" style="665" bestFit="1" customWidth="1"/>
    <col min="11018" max="11265" width="9.140625" style="665"/>
    <col min="11266" max="11266" width="24.5703125" style="665" customWidth="1"/>
    <col min="11267" max="11267" width="71.7109375" style="665" customWidth="1"/>
    <col min="11268" max="11268" width="17.140625" style="665" bestFit="1" customWidth="1"/>
    <col min="11269" max="11269" width="16.7109375" style="665" bestFit="1" customWidth="1"/>
    <col min="11270" max="11270" width="16.85546875" style="665" bestFit="1" customWidth="1"/>
    <col min="11271" max="11271" width="21.42578125" style="665" customWidth="1"/>
    <col min="11272" max="11272" width="9.140625" style="665"/>
    <col min="11273" max="11273" width="16.5703125" style="665" bestFit="1" customWidth="1"/>
    <col min="11274" max="11521" width="9.140625" style="665"/>
    <col min="11522" max="11522" width="24.5703125" style="665" customWidth="1"/>
    <col min="11523" max="11523" width="71.7109375" style="665" customWidth="1"/>
    <col min="11524" max="11524" width="17.140625" style="665" bestFit="1" customWidth="1"/>
    <col min="11525" max="11525" width="16.7109375" style="665" bestFit="1" customWidth="1"/>
    <col min="11526" max="11526" width="16.85546875" style="665" bestFit="1" customWidth="1"/>
    <col min="11527" max="11527" width="21.42578125" style="665" customWidth="1"/>
    <col min="11528" max="11528" width="9.140625" style="665"/>
    <col min="11529" max="11529" width="16.5703125" style="665" bestFit="1" customWidth="1"/>
    <col min="11530" max="11777" width="9.140625" style="665"/>
    <col min="11778" max="11778" width="24.5703125" style="665" customWidth="1"/>
    <col min="11779" max="11779" width="71.7109375" style="665" customWidth="1"/>
    <col min="11780" max="11780" width="17.140625" style="665" bestFit="1" customWidth="1"/>
    <col min="11781" max="11781" width="16.7109375" style="665" bestFit="1" customWidth="1"/>
    <col min="11782" max="11782" width="16.85546875" style="665" bestFit="1" customWidth="1"/>
    <col min="11783" max="11783" width="21.42578125" style="665" customWidth="1"/>
    <col min="11784" max="11784" width="9.140625" style="665"/>
    <col min="11785" max="11785" width="16.5703125" style="665" bestFit="1" customWidth="1"/>
    <col min="11786" max="12033" width="9.140625" style="665"/>
    <col min="12034" max="12034" width="24.5703125" style="665" customWidth="1"/>
    <col min="12035" max="12035" width="71.7109375" style="665" customWidth="1"/>
    <col min="12036" max="12036" width="17.140625" style="665" bestFit="1" customWidth="1"/>
    <col min="12037" max="12037" width="16.7109375" style="665" bestFit="1" customWidth="1"/>
    <col min="12038" max="12038" width="16.85546875" style="665" bestFit="1" customWidth="1"/>
    <col min="12039" max="12039" width="21.42578125" style="665" customWidth="1"/>
    <col min="12040" max="12040" width="9.140625" style="665"/>
    <col min="12041" max="12041" width="16.5703125" style="665" bestFit="1" customWidth="1"/>
    <col min="12042" max="12289" width="9.140625" style="665"/>
    <col min="12290" max="12290" width="24.5703125" style="665" customWidth="1"/>
    <col min="12291" max="12291" width="71.7109375" style="665" customWidth="1"/>
    <col min="12292" max="12292" width="17.140625" style="665" bestFit="1" customWidth="1"/>
    <col min="12293" max="12293" width="16.7109375" style="665" bestFit="1" customWidth="1"/>
    <col min="12294" max="12294" width="16.85546875" style="665" bestFit="1" customWidth="1"/>
    <col min="12295" max="12295" width="21.42578125" style="665" customWidth="1"/>
    <col min="12296" max="12296" width="9.140625" style="665"/>
    <col min="12297" max="12297" width="16.5703125" style="665" bestFit="1" customWidth="1"/>
    <col min="12298" max="12545" width="9.140625" style="665"/>
    <col min="12546" max="12546" width="24.5703125" style="665" customWidth="1"/>
    <col min="12547" max="12547" width="71.7109375" style="665" customWidth="1"/>
    <col min="12548" max="12548" width="17.140625" style="665" bestFit="1" customWidth="1"/>
    <col min="12549" max="12549" width="16.7109375" style="665" bestFit="1" customWidth="1"/>
    <col min="12550" max="12550" width="16.85546875" style="665" bestFit="1" customWidth="1"/>
    <col min="12551" max="12551" width="21.42578125" style="665" customWidth="1"/>
    <col min="12552" max="12552" width="9.140625" style="665"/>
    <col min="12553" max="12553" width="16.5703125" style="665" bestFit="1" customWidth="1"/>
    <col min="12554" max="12801" width="9.140625" style="665"/>
    <col min="12802" max="12802" width="24.5703125" style="665" customWidth="1"/>
    <col min="12803" max="12803" width="71.7109375" style="665" customWidth="1"/>
    <col min="12804" max="12804" width="17.140625" style="665" bestFit="1" customWidth="1"/>
    <col min="12805" max="12805" width="16.7109375" style="665" bestFit="1" customWidth="1"/>
    <col min="12806" max="12806" width="16.85546875" style="665" bestFit="1" customWidth="1"/>
    <col min="12807" max="12807" width="21.42578125" style="665" customWidth="1"/>
    <col min="12808" max="12808" width="9.140625" style="665"/>
    <col min="12809" max="12809" width="16.5703125" style="665" bestFit="1" customWidth="1"/>
    <col min="12810" max="13057" width="9.140625" style="665"/>
    <col min="13058" max="13058" width="24.5703125" style="665" customWidth="1"/>
    <col min="13059" max="13059" width="71.7109375" style="665" customWidth="1"/>
    <col min="13060" max="13060" width="17.140625" style="665" bestFit="1" customWidth="1"/>
    <col min="13061" max="13061" width="16.7109375" style="665" bestFit="1" customWidth="1"/>
    <col min="13062" max="13062" width="16.85546875" style="665" bestFit="1" customWidth="1"/>
    <col min="13063" max="13063" width="21.42578125" style="665" customWidth="1"/>
    <col min="13064" max="13064" width="9.140625" style="665"/>
    <col min="13065" max="13065" width="16.5703125" style="665" bestFit="1" customWidth="1"/>
    <col min="13066" max="13313" width="9.140625" style="665"/>
    <col min="13314" max="13314" width="24.5703125" style="665" customWidth="1"/>
    <col min="13315" max="13315" width="71.7109375" style="665" customWidth="1"/>
    <col min="13316" max="13316" width="17.140625" style="665" bestFit="1" customWidth="1"/>
    <col min="13317" max="13317" width="16.7109375" style="665" bestFit="1" customWidth="1"/>
    <col min="13318" max="13318" width="16.85546875" style="665" bestFit="1" customWidth="1"/>
    <col min="13319" max="13319" width="21.42578125" style="665" customWidth="1"/>
    <col min="13320" max="13320" width="9.140625" style="665"/>
    <col min="13321" max="13321" width="16.5703125" style="665" bestFit="1" customWidth="1"/>
    <col min="13322" max="13569" width="9.140625" style="665"/>
    <col min="13570" max="13570" width="24.5703125" style="665" customWidth="1"/>
    <col min="13571" max="13571" width="71.7109375" style="665" customWidth="1"/>
    <col min="13572" max="13572" width="17.140625" style="665" bestFit="1" customWidth="1"/>
    <col min="13573" max="13573" width="16.7109375" style="665" bestFit="1" customWidth="1"/>
    <col min="13574" max="13574" width="16.85546875" style="665" bestFit="1" customWidth="1"/>
    <col min="13575" max="13575" width="21.42578125" style="665" customWidth="1"/>
    <col min="13576" max="13576" width="9.140625" style="665"/>
    <col min="13577" max="13577" width="16.5703125" style="665" bestFit="1" customWidth="1"/>
    <col min="13578" max="13825" width="9.140625" style="665"/>
    <col min="13826" max="13826" width="24.5703125" style="665" customWidth="1"/>
    <col min="13827" max="13827" width="71.7109375" style="665" customWidth="1"/>
    <col min="13828" max="13828" width="17.140625" style="665" bestFit="1" customWidth="1"/>
    <col min="13829" max="13829" width="16.7109375" style="665" bestFit="1" customWidth="1"/>
    <col min="13830" max="13830" width="16.85546875" style="665" bestFit="1" customWidth="1"/>
    <col min="13831" max="13831" width="21.42578125" style="665" customWidth="1"/>
    <col min="13832" max="13832" width="9.140625" style="665"/>
    <col min="13833" max="13833" width="16.5703125" style="665" bestFit="1" customWidth="1"/>
    <col min="13834" max="14081" width="9.140625" style="665"/>
    <col min="14082" max="14082" width="24.5703125" style="665" customWidth="1"/>
    <col min="14083" max="14083" width="71.7109375" style="665" customWidth="1"/>
    <col min="14084" max="14084" width="17.140625" style="665" bestFit="1" customWidth="1"/>
    <col min="14085" max="14085" width="16.7109375" style="665" bestFit="1" customWidth="1"/>
    <col min="14086" max="14086" width="16.85546875" style="665" bestFit="1" customWidth="1"/>
    <col min="14087" max="14087" width="21.42578125" style="665" customWidth="1"/>
    <col min="14088" max="14088" width="9.140625" style="665"/>
    <col min="14089" max="14089" width="16.5703125" style="665" bestFit="1" customWidth="1"/>
    <col min="14090" max="14337" width="9.140625" style="665"/>
    <col min="14338" max="14338" width="24.5703125" style="665" customWidth="1"/>
    <col min="14339" max="14339" width="71.7109375" style="665" customWidth="1"/>
    <col min="14340" max="14340" width="17.140625" style="665" bestFit="1" customWidth="1"/>
    <col min="14341" max="14341" width="16.7109375" style="665" bestFit="1" customWidth="1"/>
    <col min="14342" max="14342" width="16.85546875" style="665" bestFit="1" customWidth="1"/>
    <col min="14343" max="14343" width="21.42578125" style="665" customWidth="1"/>
    <col min="14344" max="14344" width="9.140625" style="665"/>
    <col min="14345" max="14345" width="16.5703125" style="665" bestFit="1" customWidth="1"/>
    <col min="14346" max="14593" width="9.140625" style="665"/>
    <col min="14594" max="14594" width="24.5703125" style="665" customWidth="1"/>
    <col min="14595" max="14595" width="71.7109375" style="665" customWidth="1"/>
    <col min="14596" max="14596" width="17.140625" style="665" bestFit="1" customWidth="1"/>
    <col min="14597" max="14597" width="16.7109375" style="665" bestFit="1" customWidth="1"/>
    <col min="14598" max="14598" width="16.85546875" style="665" bestFit="1" customWidth="1"/>
    <col min="14599" max="14599" width="21.42578125" style="665" customWidth="1"/>
    <col min="14600" max="14600" width="9.140625" style="665"/>
    <col min="14601" max="14601" width="16.5703125" style="665" bestFit="1" customWidth="1"/>
    <col min="14602" max="14849" width="9.140625" style="665"/>
    <col min="14850" max="14850" width="24.5703125" style="665" customWidth="1"/>
    <col min="14851" max="14851" width="71.7109375" style="665" customWidth="1"/>
    <col min="14852" max="14852" width="17.140625" style="665" bestFit="1" customWidth="1"/>
    <col min="14853" max="14853" width="16.7109375" style="665" bestFit="1" customWidth="1"/>
    <col min="14854" max="14854" width="16.85546875" style="665" bestFit="1" customWidth="1"/>
    <col min="14855" max="14855" width="21.42578125" style="665" customWidth="1"/>
    <col min="14856" max="14856" width="9.140625" style="665"/>
    <col min="14857" max="14857" width="16.5703125" style="665" bestFit="1" customWidth="1"/>
    <col min="14858" max="15105" width="9.140625" style="665"/>
    <col min="15106" max="15106" width="24.5703125" style="665" customWidth="1"/>
    <col min="15107" max="15107" width="71.7109375" style="665" customWidth="1"/>
    <col min="15108" max="15108" width="17.140625" style="665" bestFit="1" customWidth="1"/>
    <col min="15109" max="15109" width="16.7109375" style="665" bestFit="1" customWidth="1"/>
    <col min="15110" max="15110" width="16.85546875" style="665" bestFit="1" customWidth="1"/>
    <col min="15111" max="15111" width="21.42578125" style="665" customWidth="1"/>
    <col min="15112" max="15112" width="9.140625" style="665"/>
    <col min="15113" max="15113" width="16.5703125" style="665" bestFit="1" customWidth="1"/>
    <col min="15114" max="15361" width="9.140625" style="665"/>
    <col min="15362" max="15362" width="24.5703125" style="665" customWidth="1"/>
    <col min="15363" max="15363" width="71.7109375" style="665" customWidth="1"/>
    <col min="15364" max="15364" width="17.140625" style="665" bestFit="1" customWidth="1"/>
    <col min="15365" max="15365" width="16.7109375" style="665" bestFit="1" customWidth="1"/>
    <col min="15366" max="15366" width="16.85546875" style="665" bestFit="1" customWidth="1"/>
    <col min="15367" max="15367" width="21.42578125" style="665" customWidth="1"/>
    <col min="15368" max="15368" width="9.140625" style="665"/>
    <col min="15369" max="15369" width="16.5703125" style="665" bestFit="1" customWidth="1"/>
    <col min="15370" max="15617" width="9.140625" style="665"/>
    <col min="15618" max="15618" width="24.5703125" style="665" customWidth="1"/>
    <col min="15619" max="15619" width="71.7109375" style="665" customWidth="1"/>
    <col min="15620" max="15620" width="17.140625" style="665" bestFit="1" customWidth="1"/>
    <col min="15621" max="15621" width="16.7109375" style="665" bestFit="1" customWidth="1"/>
    <col min="15622" max="15622" width="16.85546875" style="665" bestFit="1" customWidth="1"/>
    <col min="15623" max="15623" width="21.42578125" style="665" customWidth="1"/>
    <col min="15624" max="15624" width="9.140625" style="665"/>
    <col min="15625" max="15625" width="16.5703125" style="665" bestFit="1" customWidth="1"/>
    <col min="15626" max="15873" width="9.140625" style="665"/>
    <col min="15874" max="15874" width="24.5703125" style="665" customWidth="1"/>
    <col min="15875" max="15875" width="71.7109375" style="665" customWidth="1"/>
    <col min="15876" max="15876" width="17.140625" style="665" bestFit="1" customWidth="1"/>
    <col min="15877" max="15877" width="16.7109375" style="665" bestFit="1" customWidth="1"/>
    <col min="15878" max="15878" width="16.85546875" style="665" bestFit="1" customWidth="1"/>
    <col min="15879" max="15879" width="21.42578125" style="665" customWidth="1"/>
    <col min="15880" max="15880" width="9.140625" style="665"/>
    <col min="15881" max="15881" width="16.5703125" style="665" bestFit="1" customWidth="1"/>
    <col min="15882" max="16129" width="9.140625" style="665"/>
    <col min="16130" max="16130" width="24.5703125" style="665" customWidth="1"/>
    <col min="16131" max="16131" width="71.7109375" style="665" customWidth="1"/>
    <col min="16132" max="16132" width="17.140625" style="665" bestFit="1" customWidth="1"/>
    <col min="16133" max="16133" width="16.7109375" style="665" bestFit="1" customWidth="1"/>
    <col min="16134" max="16134" width="16.85546875" style="665" bestFit="1" customWidth="1"/>
    <col min="16135" max="16135" width="21.42578125" style="665" customWidth="1"/>
    <col min="16136" max="16136" width="9.140625" style="665"/>
    <col min="16137" max="16137" width="16.5703125" style="665" bestFit="1" customWidth="1"/>
    <col min="16138" max="16384" width="9.140625" style="665"/>
  </cols>
  <sheetData>
    <row r="3" spans="1:9" ht="15">
      <c r="A3" s="673" t="s">
        <v>5064</v>
      </c>
    </row>
    <row r="4" spans="1:9" ht="15.75" thickBot="1">
      <c r="A4" s="673" t="s">
        <v>5265</v>
      </c>
    </row>
    <row r="5" spans="1:9" s="679" customFormat="1" ht="6" thickBot="1">
      <c r="B5" s="674"/>
      <c r="C5" s="675"/>
      <c r="D5" s="676"/>
      <c r="E5" s="677"/>
      <c r="F5" s="677"/>
      <c r="G5" s="678"/>
    </row>
    <row r="6" spans="1:9" s="683" customFormat="1" ht="60" customHeight="1" thickBot="1">
      <c r="A6" s="680"/>
      <c r="B6" s="681"/>
      <c r="C6" s="682" t="s">
        <v>3</v>
      </c>
      <c r="D6" s="2002" t="str">
        <f>'ORÇAMENTO '!F5</f>
        <v>Ref.: Tabela de Serviços
SINAPI (OUTUBRO/2019)                                                           COM DESONERAÇÃO
e/ou composições PiniTCPO</v>
      </c>
      <c r="E6" s="2003"/>
      <c r="F6" s="2207"/>
      <c r="G6" s="2208"/>
    </row>
    <row r="7" spans="1:9" s="683" customFormat="1" ht="51.75" customHeight="1" thickBot="1">
      <c r="A7" s="680"/>
      <c r="B7" s="684"/>
      <c r="C7" s="685" t="s">
        <v>4</v>
      </c>
      <c r="D7" s="272" t="s">
        <v>7</v>
      </c>
      <c r="E7" s="686">
        <v>0.28349999999999997</v>
      </c>
      <c r="F7" s="2209"/>
      <c r="G7" s="2210"/>
    </row>
    <row r="8" spans="1:9" s="687" customFormat="1" ht="15" customHeight="1" thickBot="1">
      <c r="B8" s="2006" t="s">
        <v>5532</v>
      </c>
      <c r="C8" s="2007"/>
      <c r="D8" s="2007"/>
      <c r="E8" s="2007"/>
      <c r="F8" s="2007"/>
      <c r="G8" s="2008"/>
    </row>
    <row r="9" spans="1:9" s="679" customFormat="1" ht="6" thickBot="1">
      <c r="B9" s="674"/>
      <c r="C9" s="675"/>
      <c r="D9" s="676"/>
      <c r="E9" s="677"/>
      <c r="F9" s="677"/>
      <c r="G9" s="678"/>
    </row>
    <row r="10" spans="1:9" s="688" customFormat="1" ht="15" customHeight="1">
      <c r="B10" s="818" t="s">
        <v>8</v>
      </c>
      <c r="C10" s="690" t="str">
        <f>'ORÇAMENTO '!D9</f>
        <v>AMPLIAÇÃO E REFORMA NA ESCOLA MUNICIPAL DE EDUCAÇÃO INFANTIL</v>
      </c>
      <c r="D10" s="690"/>
      <c r="E10" s="690"/>
      <c r="F10" s="819" t="s">
        <v>9</v>
      </c>
      <c r="G10" s="820">
        <f>'ORÇAMENTO '!J9</f>
        <v>0</v>
      </c>
    </row>
    <row r="11" spans="1:9" s="693" customFormat="1" ht="16.5" thickBot="1">
      <c r="B11" s="749" t="s">
        <v>10</v>
      </c>
      <c r="C11" s="694" t="str">
        <f>'ORÇAMENTO '!D11</f>
        <v>AV. GOVERNADOR J. CAMPOS,LOTE LP SW1B, QUADRA C9,BAIRRO UNIÃO</v>
      </c>
      <c r="D11" s="694"/>
      <c r="E11" s="694"/>
      <c r="F11" s="751" t="s">
        <v>11</v>
      </c>
      <c r="G11" s="752">
        <v>0.90010000000000001</v>
      </c>
    </row>
    <row r="12" spans="1:9" s="695" customFormat="1" ht="6" thickBot="1">
      <c r="B12" s="755"/>
      <c r="C12" s="700"/>
      <c r="D12" s="701"/>
      <c r="E12" s="702"/>
      <c r="F12" s="702"/>
      <c r="G12" s="756"/>
    </row>
    <row r="13" spans="1:9" s="693" customFormat="1" ht="18.75" thickBot="1">
      <c r="B13" s="2211" t="s">
        <v>4718</v>
      </c>
      <c r="C13" s="2000"/>
      <c r="D13" s="2000"/>
      <c r="E13" s="2000"/>
      <c r="F13" s="2000"/>
      <c r="G13" s="2212"/>
    </row>
    <row r="14" spans="1:9" s="695" customFormat="1" ht="6" thickBot="1">
      <c r="B14" s="755"/>
      <c r="C14" s="700"/>
      <c r="D14" s="701"/>
      <c r="E14" s="702"/>
      <c r="F14" s="702"/>
      <c r="G14" s="756"/>
    </row>
    <row r="15" spans="1:9" s="666" customFormat="1" ht="9.9499999999999993" customHeight="1" thickBot="1">
      <c r="B15" s="757"/>
      <c r="C15" s="704"/>
      <c r="D15" s="704"/>
      <c r="E15" s="704"/>
      <c r="F15" s="704"/>
      <c r="G15" s="758"/>
    </row>
    <row r="16" spans="1:9" s="655" customFormat="1" ht="36" customHeight="1">
      <c r="B16" s="942" t="s">
        <v>2040</v>
      </c>
      <c r="C16" s="2011" t="str">
        <f>CONCATENATE("FORNECIMENTO E INSTALAÇÃO DE ",C19)</f>
        <v>FORNECIMENTO E INSTALAÇÃO DE CAIXA DE EQUALIZAÇÃO DE EMBUTIR, COM BARRAMENTO E 9 TERMINAIS, APROX. 26X26X10 CM</v>
      </c>
      <c r="D16" s="2183"/>
      <c r="E16" s="2183"/>
      <c r="F16" s="2183"/>
      <c r="G16" s="943" t="s">
        <v>30</v>
      </c>
      <c r="H16" s="838">
        <f>G22</f>
        <v>289.87</v>
      </c>
      <c r="I16" s="656"/>
    </row>
    <row r="17" spans="1:10" s="655" customFormat="1" ht="31.5">
      <c r="B17" s="350" t="s">
        <v>2114</v>
      </c>
      <c r="C17" s="981" t="s">
        <v>1947</v>
      </c>
      <c r="D17" s="893" t="s">
        <v>30</v>
      </c>
      <c r="E17" s="981" t="s">
        <v>1948</v>
      </c>
      <c r="F17" s="982" t="s">
        <v>1949</v>
      </c>
      <c r="G17" s="983" t="s">
        <v>1950</v>
      </c>
      <c r="I17" s="656"/>
    </row>
    <row r="18" spans="1:10" s="655" customFormat="1" ht="15.75">
      <c r="B18" s="2012" t="s">
        <v>1951</v>
      </c>
      <c r="C18" s="2013"/>
      <c r="D18" s="2013"/>
      <c r="E18" s="2013"/>
      <c r="F18" s="2013"/>
      <c r="G18" s="2014"/>
      <c r="I18" s="656"/>
      <c r="J18" s="655" t="s">
        <v>2042</v>
      </c>
    </row>
    <row r="19" spans="1:10" s="655" customFormat="1" ht="30">
      <c r="B19" s="919" t="s">
        <v>1992</v>
      </c>
      <c r="C19" s="920" t="s">
        <v>2041</v>
      </c>
      <c r="D19" s="921" t="s">
        <v>30</v>
      </c>
      <c r="E19" s="932">
        <v>1</v>
      </c>
      <c r="F19" s="932">
        <f>D29</f>
        <v>263.47000000000003</v>
      </c>
      <c r="G19" s="934">
        <f>TRUNC(F19*E19,2)</f>
        <v>263.47000000000003</v>
      </c>
      <c r="I19" s="656"/>
    </row>
    <row r="20" spans="1:10" s="655" customFormat="1" ht="15.75">
      <c r="B20" s="2012" t="s">
        <v>1952</v>
      </c>
      <c r="C20" s="2013"/>
      <c r="D20" s="2013"/>
      <c r="E20" s="2013"/>
      <c r="F20" s="2013"/>
      <c r="G20" s="2014"/>
      <c r="I20" s="656"/>
    </row>
    <row r="21" spans="1:10" s="655" customFormat="1" ht="16.5" thickBot="1">
      <c r="A21" s="659" t="s">
        <v>5265</v>
      </c>
      <c r="B21" s="948">
        <v>88264</v>
      </c>
      <c r="C21" s="915" t="str">
        <f>IF($A21="INSUMO",VLOOKUP($B21,'BANCO DE DADOS JULHO INS'!$A:$D,2,FALSE),VLOOKUP($B21,'BANCO DE DADOS JULHO SERV'!$B:$E,2,FALSE))</f>
        <v>ELETRICISTA COM ENCARGOS COMPLEMENTARES</v>
      </c>
      <c r="D21" s="916" t="str">
        <f>IF($A21="INSUMO",VLOOKUP($B21,'BANCO DE DADOS JULHO INS'!$A:$D,3,FALSE),VLOOKUP($B21,'BANCO DE DADOS JULHO SERV'!$B:$E,3,FALSE))</f>
        <v>H</v>
      </c>
      <c r="E21" s="949">
        <v>1.5</v>
      </c>
      <c r="F21" s="918" t="str">
        <f>IF($A21="INSUMO",VLOOKUP($B21,'BANCO DE DADOS JULHO INS'!$A:$D,4,FALSE),VLOOKUP($B21,'BANCO DE DADOS JULHO SERV'!$B:$E,4,FALSE))</f>
        <v>17,60</v>
      </c>
      <c r="G21" s="950">
        <f t="shared" ref="G21" si="0">TRUNC(F21*E21,2)</f>
        <v>26.4</v>
      </c>
      <c r="I21" s="656"/>
    </row>
    <row r="22" spans="1:10" s="655" customFormat="1" ht="16.5" thickBot="1">
      <c r="B22" s="2201" t="s">
        <v>6154</v>
      </c>
      <c r="C22" s="2201"/>
      <c r="D22" s="2201"/>
      <c r="E22" s="2201"/>
      <c r="F22" s="951" t="s">
        <v>1953</v>
      </c>
      <c r="G22" s="952">
        <f>SUM(G18:G21)</f>
        <v>289.87</v>
      </c>
      <c r="I22" s="656"/>
    </row>
    <row r="23" spans="1:10" s="660" customFormat="1" ht="16.5" thickBot="1">
      <c r="B23" s="2201"/>
      <c r="C23" s="2201"/>
      <c r="D23" s="2201"/>
      <c r="E23" s="2201"/>
      <c r="F23" s="543"/>
      <c r="G23" s="544"/>
    </row>
    <row r="24" spans="1:10" s="660" customFormat="1" ht="31.5">
      <c r="B24" s="431"/>
      <c r="C24" s="401" t="s">
        <v>2041</v>
      </c>
      <c r="D24" s="401"/>
      <c r="E24" s="432"/>
      <c r="F24" s="433" t="s">
        <v>30</v>
      </c>
      <c r="G24" s="434" t="s">
        <v>30</v>
      </c>
    </row>
    <row r="25" spans="1:10" s="660" customFormat="1" ht="31.5">
      <c r="B25" s="404" t="s">
        <v>1985</v>
      </c>
      <c r="C25" s="405" t="s">
        <v>1986</v>
      </c>
      <c r="D25" s="406" t="s">
        <v>1987</v>
      </c>
      <c r="E25" s="407" t="s">
        <v>1988</v>
      </c>
      <c r="F25" s="550" t="s">
        <v>1989</v>
      </c>
      <c r="G25" s="408" t="s">
        <v>1990</v>
      </c>
    </row>
    <row r="26" spans="1:10" s="660" customFormat="1" ht="15">
      <c r="B26" s="894">
        <v>42900</v>
      </c>
      <c r="C26" s="1125" t="s">
        <v>2002</v>
      </c>
      <c r="D26" s="1126">
        <v>296.07</v>
      </c>
      <c r="E26" s="1130" t="s">
        <v>2003</v>
      </c>
      <c r="F26" s="1148" t="s">
        <v>2004</v>
      </c>
      <c r="G26" s="986" t="s">
        <v>5313</v>
      </c>
      <c r="H26" s="643">
        <f t="shared" ref="H26" si="1">B26+180</f>
        <v>43080</v>
      </c>
    </row>
    <row r="27" spans="1:10" s="660" customFormat="1" ht="15">
      <c r="B27" s="1124">
        <v>42829</v>
      </c>
      <c r="C27" s="972" t="s">
        <v>7264</v>
      </c>
      <c r="D27" s="872">
        <v>230.87</v>
      </c>
      <c r="E27" s="637" t="s">
        <v>7107</v>
      </c>
      <c r="F27" s="612" t="s">
        <v>2004</v>
      </c>
      <c r="G27" s="974" t="s">
        <v>7265</v>
      </c>
      <c r="H27" s="643">
        <f>B27+180</f>
        <v>43009</v>
      </c>
    </row>
    <row r="28" spans="1:10" s="660" customFormat="1" ht="15">
      <c r="B28" s="1124">
        <v>42920</v>
      </c>
      <c r="C28" s="972" t="s">
        <v>12455</v>
      </c>
      <c r="D28" s="872">
        <v>318.47000000000003</v>
      </c>
      <c r="E28" s="637" t="s">
        <v>2064</v>
      </c>
      <c r="F28" s="612" t="s">
        <v>12456</v>
      </c>
      <c r="G28" s="974" t="s">
        <v>12457</v>
      </c>
      <c r="H28" s="643">
        <f t="shared" ref="H28" si="2">B28+180</f>
        <v>43100</v>
      </c>
    </row>
    <row r="29" spans="1:10" s="660" customFormat="1" ht="16.5" thickBot="1">
      <c r="B29" s="604"/>
      <c r="C29" s="605" t="s">
        <v>1991</v>
      </c>
      <c r="D29" s="1144">
        <f>MEDIAN(D26:D27)</f>
        <v>263.47000000000003</v>
      </c>
      <c r="E29" s="607"/>
      <c r="F29" s="551"/>
      <c r="G29" s="608"/>
    </row>
    <row r="30" spans="1:10" s="669" customFormat="1" ht="16.5" thickBot="1">
      <c r="B30" s="552"/>
      <c r="C30" s="553"/>
      <c r="D30" s="553"/>
      <c r="E30" s="553"/>
      <c r="F30" s="553"/>
      <c r="G30" s="553"/>
    </row>
    <row r="31" spans="1:10" s="655" customFormat="1" ht="15.75">
      <c r="B31" s="531" t="s">
        <v>2043</v>
      </c>
      <c r="C31" s="2011" t="str">
        <f>CONCATENATE("FORNECIMENTO E INSTALAÇÃO DE ",C34)</f>
        <v>FORNECIMENTO E INSTALAÇÃO DE CONECTOR DE MEDIÇÃO C/ 2 PARAFUSOS</v>
      </c>
      <c r="D31" s="2183"/>
      <c r="E31" s="2183"/>
      <c r="F31" s="2183"/>
      <c r="G31" s="532" t="s">
        <v>30</v>
      </c>
      <c r="H31" s="838">
        <f>G38</f>
        <v>17.48</v>
      </c>
      <c r="I31" s="656"/>
    </row>
    <row r="32" spans="1:10" s="655" customFormat="1" ht="31.5">
      <c r="B32" s="350" t="s">
        <v>2114</v>
      </c>
      <c r="C32" s="614" t="s">
        <v>1947</v>
      </c>
      <c r="D32" s="893" t="s">
        <v>30</v>
      </c>
      <c r="E32" s="614" t="s">
        <v>1948</v>
      </c>
      <c r="F32" s="615" t="s">
        <v>1949</v>
      </c>
      <c r="G32" s="616" t="s">
        <v>1950</v>
      </c>
      <c r="I32" s="656"/>
    </row>
    <row r="33" spans="1:9" s="655" customFormat="1" ht="15.75">
      <c r="B33" s="2012" t="s">
        <v>1951</v>
      </c>
      <c r="C33" s="2013"/>
      <c r="D33" s="2013"/>
      <c r="E33" s="2013"/>
      <c r="F33" s="2013"/>
      <c r="G33" s="2014"/>
      <c r="I33" s="656"/>
    </row>
    <row r="34" spans="1:9" s="655" customFormat="1" ht="15">
      <c r="B34" s="355" t="s">
        <v>1992</v>
      </c>
      <c r="C34" s="356" t="s">
        <v>2044</v>
      </c>
      <c r="D34" s="357" t="s">
        <v>30</v>
      </c>
      <c r="E34" s="415">
        <v>1</v>
      </c>
      <c r="F34" s="415">
        <f>D45</f>
        <v>12.77</v>
      </c>
      <c r="G34" s="421">
        <f>TRUNC(F34*E34,2)</f>
        <v>12.77</v>
      </c>
      <c r="I34" s="656"/>
    </row>
    <row r="35" spans="1:9" s="655" customFormat="1" ht="15.75">
      <c r="B35" s="2012" t="s">
        <v>1952</v>
      </c>
      <c r="C35" s="2013"/>
      <c r="D35" s="2013"/>
      <c r="E35" s="2013"/>
      <c r="F35" s="2013"/>
      <c r="G35" s="2014"/>
      <c r="I35" s="656"/>
    </row>
    <row r="36" spans="1:9" s="655" customFormat="1" ht="15.75">
      <c r="A36" s="659" t="s">
        <v>5265</v>
      </c>
      <c r="B36" s="535">
        <v>88264</v>
      </c>
      <c r="C36" s="295" t="str">
        <f>IF($A36="INSUMO",VLOOKUP($B36,'BANCO DE DADOS JULHO INS'!$A:$D,2,FALSE),VLOOKUP($B36,'BANCO DE DADOS JULHO SERV'!$B:$E,2,FALSE))</f>
        <v>ELETRICISTA COM ENCARGOS COMPLEMENTARES</v>
      </c>
      <c r="D36" s="294" t="str">
        <f>IF($A36="INSUMO",VLOOKUP($B36,'BANCO DE DADOS JULHO INS'!$A:$D,3,FALSE),VLOOKUP($B36,'BANCO DE DADOS JULHO SERV'!$B:$E,3,FALSE))</f>
        <v>H</v>
      </c>
      <c r="E36" s="536">
        <v>0.15</v>
      </c>
      <c r="F36" s="351" t="str">
        <f>IF($A36="INSUMO",VLOOKUP($B36,'BANCO DE DADOS JULHO INS'!$A:$D,4,FALSE),VLOOKUP($B36,'BANCO DE DADOS JULHO SERV'!$B:$E,4,FALSE))</f>
        <v>17,60</v>
      </c>
      <c r="G36" s="537">
        <f t="shared" ref="G36:G37" si="3">TRUNC(F36*E36,2)</f>
        <v>2.64</v>
      </c>
      <c r="I36" s="656"/>
    </row>
    <row r="37" spans="1:9" s="660" customFormat="1" ht="16.5" thickBot="1">
      <c r="A37" s="659" t="s">
        <v>5265</v>
      </c>
      <c r="B37" s="538">
        <v>88316</v>
      </c>
      <c r="C37" s="298" t="str">
        <f>IF($A37="INSUMO",VLOOKUP($B37,'BANCO DE DADOS JULHO INS'!$A:$D,2,FALSE),VLOOKUP($B37,'BANCO DE DADOS JULHO SERV'!$B:$E,2,FALSE))</f>
        <v>SERVENTE COM ENCARGOS COMPLEMENTARES</v>
      </c>
      <c r="D37" s="299" t="str">
        <f>IF($A37="INSUMO",VLOOKUP($B37,'BANCO DE DADOS JULHO INS'!$A:$D,3,FALSE),VLOOKUP($B37,'BANCO DE DADOS JULHO SERV'!$B:$E,3,FALSE))</f>
        <v>H</v>
      </c>
      <c r="E37" s="539">
        <v>0.15</v>
      </c>
      <c r="F37" s="353" t="str">
        <f>IF($A37="INSUMO",VLOOKUP($B37,'BANCO DE DADOS JULHO INS'!$A:$D,4,FALSE),VLOOKUP($B37,'BANCO DE DADOS JULHO SERV'!$B:$E,4,FALSE))</f>
        <v>13,80</v>
      </c>
      <c r="G37" s="540">
        <f t="shared" si="3"/>
        <v>2.0699999999999998</v>
      </c>
    </row>
    <row r="38" spans="1:9" s="660" customFormat="1" ht="16.5" thickBot="1">
      <c r="B38" s="803" t="s">
        <v>5999</v>
      </c>
      <c r="C38" s="438"/>
      <c r="D38" s="438"/>
      <c r="E38" s="438"/>
      <c r="F38" s="554" t="s">
        <v>1953</v>
      </c>
      <c r="G38" s="761">
        <f>SUM(G33:G37)</f>
        <v>17.48</v>
      </c>
    </row>
    <row r="39" spans="1:9" s="660" customFormat="1" ht="15.75" thickBot="1">
      <c r="B39" s="803"/>
      <c r="C39" s="438"/>
      <c r="D39" s="438"/>
      <c r="E39" s="438"/>
      <c r="F39" s="438"/>
      <c r="G39" s="438"/>
    </row>
    <row r="40" spans="1:9" s="660" customFormat="1" ht="15.75">
      <c r="B40" s="589"/>
      <c r="C40" s="401" t="s">
        <v>2044</v>
      </c>
      <c r="D40" s="590"/>
      <c r="E40" s="591"/>
      <c r="F40" s="570" t="s">
        <v>30</v>
      </c>
      <c r="G40" s="592" t="s">
        <v>30</v>
      </c>
    </row>
    <row r="41" spans="1:9" s="660" customFormat="1" ht="31.5">
      <c r="B41" s="404" t="s">
        <v>1985</v>
      </c>
      <c r="C41" s="405" t="s">
        <v>1986</v>
      </c>
      <c r="D41" s="406" t="s">
        <v>1987</v>
      </c>
      <c r="E41" s="407" t="s">
        <v>1988</v>
      </c>
      <c r="F41" s="550" t="s">
        <v>1989</v>
      </c>
      <c r="G41" s="408" t="s">
        <v>1990</v>
      </c>
    </row>
    <row r="42" spans="1:9" s="660" customFormat="1" ht="15">
      <c r="B42" s="971">
        <v>42900</v>
      </c>
      <c r="C42" s="972" t="s">
        <v>2002</v>
      </c>
      <c r="D42" s="872">
        <v>14.06</v>
      </c>
      <c r="E42" s="973" t="s">
        <v>2003</v>
      </c>
      <c r="F42" s="612" t="s">
        <v>2004</v>
      </c>
      <c r="G42" s="974" t="s">
        <v>5313</v>
      </c>
      <c r="H42" s="643">
        <f t="shared" ref="H42" si="4">B42+180</f>
        <v>43080</v>
      </c>
    </row>
    <row r="43" spans="1:9" s="660" customFormat="1" ht="15">
      <c r="B43" s="971">
        <v>42902</v>
      </c>
      <c r="C43" s="972" t="s">
        <v>1999</v>
      </c>
      <c r="D43" s="872">
        <v>12.7</v>
      </c>
      <c r="E43" s="973" t="s">
        <v>2000</v>
      </c>
      <c r="F43" s="612" t="s">
        <v>2001</v>
      </c>
      <c r="G43" s="974" t="s">
        <v>11409</v>
      </c>
      <c r="H43" s="643">
        <f>B43+180</f>
        <v>43082</v>
      </c>
    </row>
    <row r="44" spans="1:9" s="660" customFormat="1" ht="15">
      <c r="B44" s="971">
        <v>42899</v>
      </c>
      <c r="C44" s="972" t="s">
        <v>7267</v>
      </c>
      <c r="D44" s="872">
        <v>12.77</v>
      </c>
      <c r="E44" s="975" t="s">
        <v>2046</v>
      </c>
      <c r="F44" s="612" t="s">
        <v>12471</v>
      </c>
      <c r="G44" s="974" t="s">
        <v>11413</v>
      </c>
      <c r="H44" s="643">
        <f t="shared" ref="H44" si="5">B44+180</f>
        <v>43079</v>
      </c>
    </row>
    <row r="45" spans="1:9" s="660" customFormat="1" ht="16.5" thickBot="1">
      <c r="B45" s="604"/>
      <c r="C45" s="605" t="s">
        <v>1991</v>
      </c>
      <c r="D45" s="606">
        <f>MEDIAN(D42:D44)</f>
        <v>12.77</v>
      </c>
      <c r="E45" s="607"/>
      <c r="F45" s="551"/>
      <c r="G45" s="608"/>
    </row>
    <row r="46" spans="1:9" s="669" customFormat="1" ht="16.5" thickBot="1">
      <c r="B46" s="552"/>
      <c r="C46" s="553"/>
      <c r="D46" s="553"/>
      <c r="E46" s="553"/>
      <c r="F46" s="553"/>
      <c r="G46" s="553"/>
    </row>
    <row r="47" spans="1:9" s="656" customFormat="1" ht="41.25" customHeight="1">
      <c r="A47" s="655"/>
      <c r="B47" s="531" t="s">
        <v>2047</v>
      </c>
      <c r="C47" s="2011" t="s">
        <v>2048</v>
      </c>
      <c r="D47" s="2183"/>
      <c r="E47" s="2183"/>
      <c r="F47" s="2183"/>
      <c r="G47" s="532" t="s">
        <v>30</v>
      </c>
      <c r="H47" s="838">
        <f>G56</f>
        <v>11.549999999999999</v>
      </c>
    </row>
    <row r="48" spans="1:9" s="656" customFormat="1" ht="31.5">
      <c r="A48" s="655"/>
      <c r="B48" s="350" t="s">
        <v>2114</v>
      </c>
      <c r="C48" s="614" t="s">
        <v>1947</v>
      </c>
      <c r="D48" s="893" t="s">
        <v>30</v>
      </c>
      <c r="E48" s="614" t="s">
        <v>1948</v>
      </c>
      <c r="F48" s="615" t="s">
        <v>1949</v>
      </c>
      <c r="G48" s="616" t="s">
        <v>1950</v>
      </c>
      <c r="H48" s="655"/>
    </row>
    <row r="49" spans="1:9" s="655" customFormat="1" ht="15.75">
      <c r="B49" s="2012" t="s">
        <v>1951</v>
      </c>
      <c r="C49" s="2013"/>
      <c r="D49" s="2013"/>
      <c r="E49" s="2013"/>
      <c r="F49" s="2013"/>
      <c r="G49" s="2014"/>
      <c r="I49" s="656"/>
    </row>
    <row r="50" spans="1:9" s="656" customFormat="1" ht="15">
      <c r="A50" s="655"/>
      <c r="B50" s="355" t="s">
        <v>1992</v>
      </c>
      <c r="C50" s="356" t="str">
        <f>C58</f>
        <v>CARTUCHO PARA SOLDA EXOTÉRMICA N° 90</v>
      </c>
      <c r="D50" s="357" t="s">
        <v>30</v>
      </c>
      <c r="E50" s="415">
        <v>1</v>
      </c>
      <c r="F50" s="415">
        <f>D63</f>
        <v>6.6</v>
      </c>
      <c r="G50" s="421">
        <f t="shared" ref="G50:G52" si="6">TRUNC(F50*E50,2)</f>
        <v>6.6</v>
      </c>
      <c r="H50" s="655"/>
    </row>
    <row r="51" spans="1:9" s="656" customFormat="1" ht="15">
      <c r="A51" s="655"/>
      <c r="B51" s="355" t="s">
        <v>1992</v>
      </c>
      <c r="C51" s="356" t="str">
        <f>C65</f>
        <v>MOLDE PARA SOLDA EXOTÉRMICA, CABO-HASTE, 35mm²</v>
      </c>
      <c r="D51" s="357" t="s">
        <v>30</v>
      </c>
      <c r="E51" s="440">
        <v>0.04</v>
      </c>
      <c r="F51" s="415">
        <f>D70</f>
        <v>54.39</v>
      </c>
      <c r="G51" s="421">
        <f t="shared" si="6"/>
        <v>2.17</v>
      </c>
      <c r="H51" s="655"/>
    </row>
    <row r="52" spans="1:9" s="656" customFormat="1" ht="15">
      <c r="A52" s="655"/>
      <c r="B52" s="355" t="s">
        <v>1992</v>
      </c>
      <c r="C52" s="356" t="str">
        <f>C72</f>
        <v>PALITO IGNITOR PRA SOLDA EXOTERMICA</v>
      </c>
      <c r="D52" s="357" t="s">
        <v>30</v>
      </c>
      <c r="E52" s="440">
        <v>1</v>
      </c>
      <c r="F52" s="415">
        <f>D77</f>
        <v>0.28000000000000003</v>
      </c>
      <c r="G52" s="421">
        <f t="shared" si="6"/>
        <v>0.28000000000000003</v>
      </c>
      <c r="H52" s="764"/>
    </row>
    <row r="53" spans="1:9" s="655" customFormat="1" ht="15.75">
      <c r="B53" s="2012" t="s">
        <v>1952</v>
      </c>
      <c r="C53" s="2013"/>
      <c r="D53" s="2013"/>
      <c r="E53" s="2013"/>
      <c r="F53" s="2013"/>
      <c r="G53" s="2014"/>
      <c r="I53" s="656"/>
    </row>
    <row r="54" spans="1:9" s="655" customFormat="1" ht="15.75">
      <c r="A54" s="659" t="s">
        <v>5265</v>
      </c>
      <c r="B54" s="535">
        <v>88264</v>
      </c>
      <c r="C54" s="295" t="str">
        <f>IF($A54="INSUMO",VLOOKUP($B54,'BANCO DE DADOS JULHO INS'!$A:$D,2,FALSE),VLOOKUP($B54,'BANCO DE DADOS JULHO SERV'!$B:$E,2,FALSE))</f>
        <v>ELETRICISTA COM ENCARGOS COMPLEMENTARES</v>
      </c>
      <c r="D54" s="294" t="str">
        <f>IF($A54="INSUMO",VLOOKUP($B54,'BANCO DE DADOS JULHO INS'!$A:$D,3,FALSE),VLOOKUP($B54,'BANCO DE DADOS JULHO SERV'!$B:$E,3,FALSE))</f>
        <v>H</v>
      </c>
      <c r="E54" s="536">
        <v>0.08</v>
      </c>
      <c r="F54" s="351" t="str">
        <f>IF($A54="INSUMO",VLOOKUP($B54,'BANCO DE DADOS JULHO INS'!$A:$D,4,FALSE),VLOOKUP($B54,'BANCO DE DADOS JULHO SERV'!$B:$E,4,FALSE))</f>
        <v>17,60</v>
      </c>
      <c r="G54" s="537">
        <f t="shared" ref="G54:G55" si="7">TRUNC(F54*E54,2)</f>
        <v>1.4</v>
      </c>
    </row>
    <row r="55" spans="1:9" s="655" customFormat="1" ht="16.5" thickBot="1">
      <c r="A55" s="659" t="s">
        <v>5265</v>
      </c>
      <c r="B55" s="538">
        <v>88316</v>
      </c>
      <c r="C55" s="298" t="str">
        <f>IF($A55="INSUMO",VLOOKUP($B55,'BANCO DE DADOS JULHO INS'!$A:$D,2,FALSE),VLOOKUP($B55,'BANCO DE DADOS JULHO SERV'!$B:$E,2,FALSE))</f>
        <v>SERVENTE COM ENCARGOS COMPLEMENTARES</v>
      </c>
      <c r="D55" s="299" t="str">
        <f>IF($A55="INSUMO",VLOOKUP($B55,'BANCO DE DADOS JULHO INS'!$A:$D,3,FALSE),VLOOKUP($B55,'BANCO DE DADOS JULHO SERV'!$B:$E,3,FALSE))</f>
        <v>H</v>
      </c>
      <c r="E55" s="539">
        <v>0.08</v>
      </c>
      <c r="F55" s="353" t="str">
        <f>IF($A55="INSUMO",VLOOKUP($B55,'BANCO DE DADOS JULHO INS'!$A:$D,4,FALSE),VLOOKUP($B55,'BANCO DE DADOS JULHO SERV'!$B:$E,4,FALSE))</f>
        <v>13,80</v>
      </c>
      <c r="G55" s="540">
        <f t="shared" si="7"/>
        <v>1.1000000000000001</v>
      </c>
    </row>
    <row r="56" spans="1:9" s="655" customFormat="1" ht="16.5" thickBot="1">
      <c r="B56" s="803" t="s">
        <v>6000</v>
      </c>
      <c r="C56" s="438"/>
      <c r="D56" s="438"/>
      <c r="E56" s="438"/>
      <c r="F56" s="554" t="s">
        <v>1953</v>
      </c>
      <c r="G56" s="761">
        <f>SUM(G49:G55)</f>
        <v>11.549999999999999</v>
      </c>
    </row>
    <row r="57" spans="1:9" s="655" customFormat="1" ht="15.75" thickBot="1">
      <c r="B57" s="762"/>
      <c r="C57" s="661"/>
      <c r="D57" s="661"/>
      <c r="E57" s="661"/>
    </row>
    <row r="58" spans="1:9" s="655" customFormat="1" ht="15.75">
      <c r="B58" s="441"/>
      <c r="C58" s="401" t="s">
        <v>2050</v>
      </c>
      <c r="D58" s="442"/>
      <c r="E58" s="443"/>
      <c r="F58" s="821" t="s">
        <v>30</v>
      </c>
      <c r="G58" s="444" t="s">
        <v>30</v>
      </c>
    </row>
    <row r="59" spans="1:9" s="655" customFormat="1" ht="31.5">
      <c r="B59" s="404" t="s">
        <v>1985</v>
      </c>
      <c r="C59" s="405" t="s">
        <v>1986</v>
      </c>
      <c r="D59" s="406" t="s">
        <v>1987</v>
      </c>
      <c r="E59" s="407" t="s">
        <v>1988</v>
      </c>
      <c r="F59" s="550" t="s">
        <v>1989</v>
      </c>
      <c r="G59" s="408" t="s">
        <v>1990</v>
      </c>
    </row>
    <row r="60" spans="1:9" s="655" customFormat="1" ht="15">
      <c r="B60" s="971">
        <v>42900</v>
      </c>
      <c r="C60" s="972" t="s">
        <v>2002</v>
      </c>
      <c r="D60" s="872">
        <v>6.93</v>
      </c>
      <c r="E60" s="973" t="s">
        <v>2003</v>
      </c>
      <c r="F60" s="612" t="s">
        <v>2004</v>
      </c>
      <c r="G60" s="974" t="s">
        <v>5313</v>
      </c>
      <c r="H60" s="643">
        <f t="shared" ref="H60" si="8">B60+180</f>
        <v>43080</v>
      </c>
    </row>
    <row r="61" spans="1:9" s="655" customFormat="1" ht="15">
      <c r="B61" s="971">
        <v>42902</v>
      </c>
      <c r="C61" s="972" t="s">
        <v>1999</v>
      </c>
      <c r="D61" s="872">
        <v>6.6</v>
      </c>
      <c r="E61" s="973" t="s">
        <v>2000</v>
      </c>
      <c r="F61" s="612" t="s">
        <v>2001</v>
      </c>
      <c r="G61" s="974" t="s">
        <v>11409</v>
      </c>
      <c r="H61" s="643">
        <f>B61+180</f>
        <v>43082</v>
      </c>
    </row>
    <row r="62" spans="1:9" s="655" customFormat="1" ht="15">
      <c r="B62" s="971">
        <v>42899</v>
      </c>
      <c r="C62" s="972" t="s">
        <v>7267</v>
      </c>
      <c r="D62" s="872">
        <v>5.24</v>
      </c>
      <c r="E62" s="975" t="s">
        <v>2046</v>
      </c>
      <c r="F62" s="612" t="s">
        <v>12471</v>
      </c>
      <c r="G62" s="974" t="s">
        <v>11413</v>
      </c>
      <c r="H62" s="643">
        <f t="shared" ref="H62" si="9">B62+180</f>
        <v>43079</v>
      </c>
    </row>
    <row r="63" spans="1:9" s="655" customFormat="1" ht="16.5" thickBot="1">
      <c r="B63" s="604"/>
      <c r="C63" s="605" t="s">
        <v>1991</v>
      </c>
      <c r="D63" s="606">
        <f>MEDIAN(D60:D62)</f>
        <v>6.6</v>
      </c>
      <c r="E63" s="607"/>
      <c r="F63" s="551"/>
      <c r="G63" s="418"/>
    </row>
    <row r="64" spans="1:9" s="823" customFormat="1" ht="16.5" thickBot="1">
      <c r="B64" s="368"/>
      <c r="C64" s="369"/>
      <c r="D64" s="370"/>
      <c r="E64" s="371"/>
      <c r="F64" s="822"/>
      <c r="G64" s="372"/>
    </row>
    <row r="65" spans="2:10" s="655" customFormat="1" ht="15.75">
      <c r="B65" s="589"/>
      <c r="C65" s="401" t="s">
        <v>2054</v>
      </c>
      <c r="D65" s="442"/>
      <c r="E65" s="443"/>
      <c r="F65" s="821" t="s">
        <v>30</v>
      </c>
      <c r="G65" s="444" t="s">
        <v>30</v>
      </c>
    </row>
    <row r="66" spans="2:10" s="655" customFormat="1" ht="31.5">
      <c r="B66" s="404" t="s">
        <v>1985</v>
      </c>
      <c r="C66" s="405" t="s">
        <v>1986</v>
      </c>
      <c r="D66" s="406" t="s">
        <v>1987</v>
      </c>
      <c r="E66" s="407" t="s">
        <v>1988</v>
      </c>
      <c r="F66" s="550" t="s">
        <v>1989</v>
      </c>
      <c r="G66" s="408" t="s">
        <v>1990</v>
      </c>
    </row>
    <row r="67" spans="2:10" s="655" customFormat="1" ht="15">
      <c r="B67" s="971">
        <v>42900</v>
      </c>
      <c r="C67" s="972" t="s">
        <v>2002</v>
      </c>
      <c r="D67" s="872">
        <v>66.599999999999994</v>
      </c>
      <c r="E67" s="973" t="s">
        <v>2003</v>
      </c>
      <c r="F67" s="612" t="s">
        <v>2004</v>
      </c>
      <c r="G67" s="974" t="s">
        <v>5313</v>
      </c>
      <c r="H67" s="643">
        <f t="shared" ref="H67" si="10">B67+180</f>
        <v>43080</v>
      </c>
    </row>
    <row r="68" spans="2:10" s="655" customFormat="1" ht="15">
      <c r="B68" s="971">
        <v>42902</v>
      </c>
      <c r="C68" s="972" t="s">
        <v>1999</v>
      </c>
      <c r="D68" s="872">
        <v>54.39</v>
      </c>
      <c r="E68" s="973" t="s">
        <v>2000</v>
      </c>
      <c r="F68" s="612" t="s">
        <v>2001</v>
      </c>
      <c r="G68" s="974" t="s">
        <v>11409</v>
      </c>
      <c r="H68" s="643">
        <f>B68+180</f>
        <v>43082</v>
      </c>
    </row>
    <row r="69" spans="2:10" s="655" customFormat="1" ht="15">
      <c r="B69" s="971">
        <v>42899</v>
      </c>
      <c r="C69" s="972" t="s">
        <v>7267</v>
      </c>
      <c r="D69" s="872">
        <v>57.98</v>
      </c>
      <c r="E69" s="975" t="s">
        <v>2046</v>
      </c>
      <c r="F69" s="612" t="s">
        <v>12471</v>
      </c>
      <c r="G69" s="974" t="s">
        <v>11413</v>
      </c>
      <c r="H69" s="643">
        <f t="shared" ref="H69" si="11">B69+180</f>
        <v>43079</v>
      </c>
    </row>
    <row r="70" spans="2:10" s="655" customFormat="1" ht="16.5" thickBot="1">
      <c r="B70" s="604"/>
      <c r="C70" s="605" t="s">
        <v>1991</v>
      </c>
      <c r="D70" s="606">
        <f>D68</f>
        <v>54.39</v>
      </c>
      <c r="E70" s="607"/>
      <c r="F70" s="551"/>
      <c r="G70" s="608"/>
    </row>
    <row r="71" spans="2:10" s="823" customFormat="1" ht="16.5" thickBot="1">
      <c r="B71" s="445"/>
      <c r="C71" s="446"/>
      <c r="D71" s="447"/>
      <c r="E71" s="448"/>
      <c r="F71" s="824"/>
      <c r="G71" s="449"/>
    </row>
    <row r="72" spans="2:10" s="655" customFormat="1" ht="15.75">
      <c r="B72" s="589">
        <v>1</v>
      </c>
      <c r="C72" s="450" t="s">
        <v>2055</v>
      </c>
      <c r="D72" s="590"/>
      <c r="E72" s="591"/>
      <c r="F72" s="570" t="s">
        <v>30</v>
      </c>
      <c r="G72" s="592" t="s">
        <v>30</v>
      </c>
    </row>
    <row r="73" spans="2:10" s="655" customFormat="1" ht="31.5">
      <c r="B73" s="404" t="s">
        <v>1985</v>
      </c>
      <c r="C73" s="405" t="s">
        <v>1986</v>
      </c>
      <c r="D73" s="406" t="s">
        <v>1987</v>
      </c>
      <c r="E73" s="407" t="s">
        <v>1988</v>
      </c>
      <c r="F73" s="550" t="s">
        <v>1989</v>
      </c>
      <c r="G73" s="408" t="s">
        <v>1990</v>
      </c>
    </row>
    <row r="74" spans="2:10" s="655" customFormat="1" ht="15">
      <c r="B74" s="971">
        <v>42900</v>
      </c>
      <c r="C74" s="972" t="s">
        <v>2002</v>
      </c>
      <c r="D74" s="872">
        <v>0.28000000000000003</v>
      </c>
      <c r="E74" s="973" t="s">
        <v>2003</v>
      </c>
      <c r="F74" s="612" t="s">
        <v>2004</v>
      </c>
      <c r="G74" s="974" t="s">
        <v>5313</v>
      </c>
      <c r="H74" s="643">
        <f t="shared" ref="H74" si="12">B74+180</f>
        <v>43080</v>
      </c>
    </row>
    <row r="75" spans="2:10" s="655" customFormat="1" ht="15">
      <c r="B75" s="971">
        <v>42902</v>
      </c>
      <c r="C75" s="972" t="s">
        <v>1999</v>
      </c>
      <c r="D75" s="872">
        <v>0.18</v>
      </c>
      <c r="E75" s="973" t="s">
        <v>2000</v>
      </c>
      <c r="F75" s="612" t="s">
        <v>2001</v>
      </c>
      <c r="G75" s="974" t="s">
        <v>11409</v>
      </c>
      <c r="H75" s="643">
        <f>B75+180</f>
        <v>43082</v>
      </c>
    </row>
    <row r="76" spans="2:10" s="655" customFormat="1" ht="15">
      <c r="B76" s="971">
        <v>42899</v>
      </c>
      <c r="C76" s="972" t="s">
        <v>7267</v>
      </c>
      <c r="D76" s="872">
        <v>0.41</v>
      </c>
      <c r="E76" s="975" t="s">
        <v>2046</v>
      </c>
      <c r="F76" s="612" t="s">
        <v>12471</v>
      </c>
      <c r="G76" s="974" t="s">
        <v>11413</v>
      </c>
      <c r="H76" s="643">
        <f t="shared" ref="H76" si="13">B76+180</f>
        <v>43079</v>
      </c>
    </row>
    <row r="77" spans="2:10" s="655" customFormat="1" ht="16.5" thickBot="1">
      <c r="B77" s="604"/>
      <c r="C77" s="605" t="s">
        <v>1991</v>
      </c>
      <c r="D77" s="606">
        <f>MEDIAN(D74:D76)</f>
        <v>0.28000000000000003</v>
      </c>
      <c r="E77" s="607"/>
      <c r="F77" s="551"/>
      <c r="G77" s="608"/>
    </row>
    <row r="78" spans="2:10" s="669" customFormat="1" ht="16.5" thickBot="1">
      <c r="B78" s="552"/>
      <c r="C78" s="553"/>
      <c r="D78" s="553"/>
      <c r="E78" s="553"/>
      <c r="F78" s="553"/>
      <c r="G78" s="553"/>
    </row>
    <row r="79" spans="2:10" s="655" customFormat="1" ht="39.75" customHeight="1">
      <c r="B79" s="531" t="s">
        <v>2056</v>
      </c>
      <c r="C79" s="2011" t="s">
        <v>2057</v>
      </c>
      <c r="D79" s="2183"/>
      <c r="E79" s="2183"/>
      <c r="F79" s="2183"/>
      <c r="G79" s="532" t="s">
        <v>30</v>
      </c>
      <c r="H79" s="838">
        <f>G88</f>
        <v>14.54</v>
      </c>
      <c r="I79" s="656"/>
      <c r="J79" s="656"/>
    </row>
    <row r="80" spans="2:10" s="655" customFormat="1" ht="31.5">
      <c r="B80" s="350" t="s">
        <v>2114</v>
      </c>
      <c r="C80" s="614" t="s">
        <v>1947</v>
      </c>
      <c r="D80" s="893" t="s">
        <v>30</v>
      </c>
      <c r="E80" s="614" t="s">
        <v>1948</v>
      </c>
      <c r="F80" s="615" t="s">
        <v>1949</v>
      </c>
      <c r="G80" s="616" t="s">
        <v>1950</v>
      </c>
      <c r="I80" s="656"/>
      <c r="J80" s="656"/>
    </row>
    <row r="81" spans="1:10" s="655" customFormat="1" ht="15.75">
      <c r="B81" s="2012" t="s">
        <v>1951</v>
      </c>
      <c r="C81" s="2013"/>
      <c r="D81" s="2013"/>
      <c r="E81" s="2013"/>
      <c r="F81" s="2013"/>
      <c r="G81" s="2014"/>
      <c r="I81" s="656"/>
    </row>
    <row r="82" spans="1:10" s="655" customFormat="1" ht="15">
      <c r="B82" s="355" t="s">
        <v>1992</v>
      </c>
      <c r="C82" s="356" t="str">
        <f>C90</f>
        <v>CARTUCHO PARA SOLDA EXOTÉRMICA N° 115</v>
      </c>
      <c r="D82" s="357" t="s">
        <v>30</v>
      </c>
      <c r="E82" s="415">
        <v>1</v>
      </c>
      <c r="F82" s="415">
        <f>D95</f>
        <v>7.92</v>
      </c>
      <c r="G82" s="421">
        <f t="shared" ref="G82:G84" si="14">TRUNC(F82*E82,2)</f>
        <v>7.92</v>
      </c>
      <c r="I82" s="656"/>
      <c r="J82" s="656"/>
    </row>
    <row r="83" spans="1:10" s="655" customFormat="1" ht="15">
      <c r="B83" s="355" t="s">
        <v>1992</v>
      </c>
      <c r="C83" s="356" t="str">
        <f>C97</f>
        <v>MOLDE PARA SOLDA EXOTÉRMICA, CABO-HASTE, 50mm²-58</v>
      </c>
      <c r="D83" s="357" t="s">
        <v>30</v>
      </c>
      <c r="E83" s="440">
        <v>0.04</v>
      </c>
      <c r="F83" s="415">
        <f>D102</f>
        <v>96</v>
      </c>
      <c r="G83" s="421">
        <f t="shared" si="14"/>
        <v>3.84</v>
      </c>
      <c r="I83" s="656"/>
      <c r="J83" s="656"/>
    </row>
    <row r="84" spans="1:10" s="655" customFormat="1" ht="15">
      <c r="B84" s="355" t="s">
        <v>1992</v>
      </c>
      <c r="C84" s="356" t="str">
        <f>C104</f>
        <v>PALITO IGNITOR PRA SOLDA EXOTERMICA</v>
      </c>
      <c r="D84" s="357" t="s">
        <v>30</v>
      </c>
      <c r="E84" s="440">
        <v>1</v>
      </c>
      <c r="F84" s="415">
        <f>D109</f>
        <v>0.28000000000000003</v>
      </c>
      <c r="G84" s="421">
        <f t="shared" si="14"/>
        <v>0.28000000000000003</v>
      </c>
      <c r="I84" s="656"/>
      <c r="J84" s="656"/>
    </row>
    <row r="85" spans="1:10" s="655" customFormat="1" ht="15.75">
      <c r="B85" s="2012" t="s">
        <v>1952</v>
      </c>
      <c r="C85" s="2013"/>
      <c r="D85" s="2013"/>
      <c r="E85" s="2013"/>
      <c r="F85" s="2013"/>
      <c r="G85" s="2014"/>
      <c r="I85" s="656"/>
    </row>
    <row r="86" spans="1:10" s="656" customFormat="1" ht="15.75">
      <c r="A86" s="659" t="s">
        <v>5265</v>
      </c>
      <c r="B86" s="535">
        <v>88264</v>
      </c>
      <c r="C86" s="295" t="str">
        <f>IF($A86="INSUMO",VLOOKUP($B86,'BANCO DE DADOS JULHO INS'!$A:$D,2,FALSE),VLOOKUP($B86,'BANCO DE DADOS JULHO SERV'!$B:$E,2,FALSE))</f>
        <v>ELETRICISTA COM ENCARGOS COMPLEMENTARES</v>
      </c>
      <c r="D86" s="294" t="str">
        <f>IF($A86="INSUMO",VLOOKUP($B86,'BANCO DE DADOS JULHO INS'!$A:$D,3,FALSE),VLOOKUP($B86,'BANCO DE DADOS JULHO SERV'!$B:$E,3,FALSE))</f>
        <v>H</v>
      </c>
      <c r="E86" s="536">
        <v>0.08</v>
      </c>
      <c r="F86" s="351" t="str">
        <f>IF($A86="INSUMO",VLOOKUP($B86,'BANCO DE DADOS JULHO INS'!$A:$D,4,FALSE),VLOOKUP($B86,'BANCO DE DADOS JULHO SERV'!$B:$E,4,FALSE))</f>
        <v>17,60</v>
      </c>
      <c r="G86" s="537">
        <f t="shared" ref="G86:G87" si="15">TRUNC(F86*E86,2)</f>
        <v>1.4</v>
      </c>
      <c r="H86" s="655"/>
    </row>
    <row r="87" spans="1:10" s="656" customFormat="1" ht="16.5" thickBot="1">
      <c r="A87" s="659" t="s">
        <v>5265</v>
      </c>
      <c r="B87" s="538">
        <v>88316</v>
      </c>
      <c r="C87" s="298" t="str">
        <f>IF($A87="INSUMO",VLOOKUP($B87,'BANCO DE DADOS JULHO INS'!$A:$D,2,FALSE),VLOOKUP($B87,'BANCO DE DADOS JULHO SERV'!$B:$E,2,FALSE))</f>
        <v>SERVENTE COM ENCARGOS COMPLEMENTARES</v>
      </c>
      <c r="D87" s="299" t="str">
        <f>IF($A87="INSUMO",VLOOKUP($B87,'BANCO DE DADOS JULHO INS'!$A:$D,3,FALSE),VLOOKUP($B87,'BANCO DE DADOS JULHO SERV'!$B:$E,3,FALSE))</f>
        <v>H</v>
      </c>
      <c r="E87" s="539">
        <v>0.08</v>
      </c>
      <c r="F87" s="353" t="str">
        <f>IF($A87="INSUMO",VLOOKUP($B87,'BANCO DE DADOS JULHO INS'!$A:$D,4,FALSE),VLOOKUP($B87,'BANCO DE DADOS JULHO SERV'!$B:$E,4,FALSE))</f>
        <v>13,80</v>
      </c>
      <c r="G87" s="540">
        <f t="shared" si="15"/>
        <v>1.1000000000000001</v>
      </c>
      <c r="H87" s="655"/>
    </row>
    <row r="88" spans="1:10" s="656" customFormat="1" ht="16.5" thickBot="1">
      <c r="A88" s="655"/>
      <c r="B88" s="803" t="s">
        <v>6000</v>
      </c>
      <c r="C88" s="438"/>
      <c r="D88" s="438"/>
      <c r="E88" s="438"/>
      <c r="F88" s="554" t="s">
        <v>1953</v>
      </c>
      <c r="G88" s="761">
        <f>SUM(G81:G87)</f>
        <v>14.54</v>
      </c>
      <c r="H88" s="655"/>
    </row>
    <row r="89" spans="1:10" s="656" customFormat="1" ht="15.75" thickBot="1">
      <c r="A89" s="655"/>
      <c r="B89" s="770"/>
      <c r="C89" s="770"/>
      <c r="D89" s="770"/>
      <c r="E89" s="770"/>
      <c r="F89" s="770"/>
      <c r="G89" s="770"/>
      <c r="H89" s="655"/>
    </row>
    <row r="90" spans="1:10" s="656" customFormat="1" ht="15.75">
      <c r="A90" s="655"/>
      <c r="B90" s="589"/>
      <c r="C90" s="401" t="s">
        <v>2058</v>
      </c>
      <c r="D90" s="590"/>
      <c r="E90" s="591"/>
      <c r="F90" s="570" t="s">
        <v>30</v>
      </c>
      <c r="G90" s="592" t="s">
        <v>30</v>
      </c>
      <c r="H90" s="655"/>
    </row>
    <row r="91" spans="1:10" s="656" customFormat="1" ht="31.5">
      <c r="A91" s="655"/>
      <c r="B91" s="404" t="s">
        <v>1985</v>
      </c>
      <c r="C91" s="405" t="s">
        <v>1986</v>
      </c>
      <c r="D91" s="406" t="s">
        <v>1987</v>
      </c>
      <c r="E91" s="407" t="s">
        <v>1988</v>
      </c>
      <c r="F91" s="550" t="s">
        <v>1989</v>
      </c>
      <c r="G91" s="408" t="s">
        <v>1990</v>
      </c>
      <c r="H91" s="655"/>
    </row>
    <row r="92" spans="1:10" s="656" customFormat="1" ht="15">
      <c r="A92" s="655"/>
      <c r="B92" s="971">
        <v>42900</v>
      </c>
      <c r="C92" s="972" t="s">
        <v>2002</v>
      </c>
      <c r="D92" s="872">
        <v>8.15</v>
      </c>
      <c r="E92" s="973" t="s">
        <v>2003</v>
      </c>
      <c r="F92" s="612" t="s">
        <v>2004</v>
      </c>
      <c r="G92" s="974" t="s">
        <v>5313</v>
      </c>
      <c r="H92" s="643">
        <f t="shared" ref="H92" si="16">B92+180</f>
        <v>43080</v>
      </c>
    </row>
    <row r="93" spans="1:10" s="656" customFormat="1" ht="15">
      <c r="A93" s="655"/>
      <c r="B93" s="971">
        <v>42902</v>
      </c>
      <c r="C93" s="972" t="s">
        <v>1999</v>
      </c>
      <c r="D93" s="872">
        <v>7.92</v>
      </c>
      <c r="E93" s="973" t="s">
        <v>2000</v>
      </c>
      <c r="F93" s="612" t="s">
        <v>2001</v>
      </c>
      <c r="G93" s="974" t="s">
        <v>11409</v>
      </c>
      <c r="H93" s="643">
        <f>B93+180</f>
        <v>43082</v>
      </c>
    </row>
    <row r="94" spans="1:10" s="656" customFormat="1" ht="15">
      <c r="A94" s="655"/>
      <c r="B94" s="971">
        <v>42899</v>
      </c>
      <c r="C94" s="972" t="s">
        <v>7267</v>
      </c>
      <c r="D94" s="872">
        <v>6.67</v>
      </c>
      <c r="E94" s="975" t="s">
        <v>2046</v>
      </c>
      <c r="F94" s="612" t="s">
        <v>12471</v>
      </c>
      <c r="G94" s="974" t="s">
        <v>11413</v>
      </c>
      <c r="H94" s="643">
        <f t="shared" ref="H94" si="17">B94+180</f>
        <v>43079</v>
      </c>
    </row>
    <row r="95" spans="1:10" s="656" customFormat="1" ht="16.5" thickBot="1">
      <c r="A95" s="655"/>
      <c r="B95" s="604"/>
      <c r="C95" s="605" t="s">
        <v>1991</v>
      </c>
      <c r="D95" s="606">
        <f>MEDIAN(D92:D94)</f>
        <v>7.92</v>
      </c>
      <c r="E95" s="607"/>
      <c r="F95" s="551"/>
      <c r="G95" s="608"/>
      <c r="H95" s="655"/>
    </row>
    <row r="96" spans="1:10" s="656" customFormat="1" ht="16.5" thickBot="1">
      <c r="A96" s="655"/>
      <c r="B96" s="368"/>
      <c r="C96" s="369"/>
      <c r="D96" s="370"/>
      <c r="E96" s="371"/>
      <c r="F96" s="822"/>
      <c r="G96" s="372"/>
      <c r="H96" s="655"/>
    </row>
    <row r="97" spans="1:8" s="656" customFormat="1" ht="15.75">
      <c r="A97" s="655"/>
      <c r="B97" s="589"/>
      <c r="C97" s="401" t="s">
        <v>2059</v>
      </c>
      <c r="D97" s="590"/>
      <c r="E97" s="591"/>
      <c r="F97" s="570" t="s">
        <v>30</v>
      </c>
      <c r="G97" s="592" t="s">
        <v>30</v>
      </c>
      <c r="H97" s="655"/>
    </row>
    <row r="98" spans="1:8" s="656" customFormat="1" ht="31.5">
      <c r="A98" s="655"/>
      <c r="B98" s="404" t="s">
        <v>1985</v>
      </c>
      <c r="C98" s="405" t="s">
        <v>1986</v>
      </c>
      <c r="D98" s="406" t="s">
        <v>1987</v>
      </c>
      <c r="E98" s="407" t="s">
        <v>1988</v>
      </c>
      <c r="F98" s="550" t="s">
        <v>1989</v>
      </c>
      <c r="G98" s="408" t="s">
        <v>1990</v>
      </c>
      <c r="H98" s="655"/>
    </row>
    <row r="99" spans="1:8" s="656" customFormat="1" ht="15">
      <c r="A99" s="655"/>
      <c r="B99" s="971">
        <v>42900</v>
      </c>
      <c r="C99" s="972" t="s">
        <v>2002</v>
      </c>
      <c r="D99" s="872">
        <v>114.7</v>
      </c>
      <c r="E99" s="973" t="s">
        <v>2003</v>
      </c>
      <c r="F99" s="612" t="s">
        <v>2004</v>
      </c>
      <c r="G99" s="974" t="s">
        <v>5313</v>
      </c>
      <c r="H99" s="643">
        <f t="shared" ref="H99" si="18">B99+180</f>
        <v>43080</v>
      </c>
    </row>
    <row r="100" spans="1:8" s="656" customFormat="1" ht="15">
      <c r="A100" s="655"/>
      <c r="B100" s="971">
        <v>42902</v>
      </c>
      <c r="C100" s="972" t="s">
        <v>1999</v>
      </c>
      <c r="D100" s="872">
        <v>96</v>
      </c>
      <c r="E100" s="973" t="s">
        <v>2000</v>
      </c>
      <c r="F100" s="612" t="s">
        <v>2001</v>
      </c>
      <c r="G100" s="974" t="s">
        <v>11409</v>
      </c>
      <c r="H100" s="643">
        <f>B100+180</f>
        <v>43082</v>
      </c>
    </row>
    <row r="101" spans="1:8" s="656" customFormat="1" ht="15">
      <c r="A101" s="655"/>
      <c r="B101" s="971">
        <v>42899</v>
      </c>
      <c r="C101" s="972" t="s">
        <v>7267</v>
      </c>
      <c r="D101" s="872">
        <v>89.45</v>
      </c>
      <c r="E101" s="975" t="s">
        <v>2046</v>
      </c>
      <c r="F101" s="612" t="s">
        <v>12471</v>
      </c>
      <c r="G101" s="974" t="s">
        <v>11413</v>
      </c>
      <c r="H101" s="643">
        <f t="shared" ref="H101" si="19">B101+180</f>
        <v>43079</v>
      </c>
    </row>
    <row r="102" spans="1:8" s="656" customFormat="1" ht="16.5" thickBot="1">
      <c r="A102" s="655"/>
      <c r="B102" s="604"/>
      <c r="C102" s="605" t="s">
        <v>1991</v>
      </c>
      <c r="D102" s="451">
        <f>MEDIAN(D99:D101)</f>
        <v>96</v>
      </c>
      <c r="E102" s="607"/>
      <c r="F102" s="551"/>
      <c r="G102" s="608"/>
      <c r="H102" s="655"/>
    </row>
    <row r="103" spans="1:8" s="656" customFormat="1" ht="16.5" thickBot="1">
      <c r="A103" s="655"/>
      <c r="B103" s="445"/>
      <c r="C103" s="446"/>
      <c r="D103" s="447"/>
      <c r="E103" s="448"/>
      <c r="F103" s="824"/>
      <c r="G103" s="449"/>
      <c r="H103" s="655"/>
    </row>
    <row r="104" spans="1:8" s="656" customFormat="1" ht="15.75">
      <c r="A104" s="655"/>
      <c r="B104" s="589"/>
      <c r="C104" s="450" t="s">
        <v>2055</v>
      </c>
      <c r="D104" s="590"/>
      <c r="E104" s="591"/>
      <c r="F104" s="570" t="s">
        <v>30</v>
      </c>
      <c r="G104" s="592" t="s">
        <v>30</v>
      </c>
      <c r="H104" s="655"/>
    </row>
    <row r="105" spans="1:8" s="656" customFormat="1" ht="31.5">
      <c r="A105" s="655"/>
      <c r="B105" s="404" t="s">
        <v>1985</v>
      </c>
      <c r="C105" s="405" t="s">
        <v>1986</v>
      </c>
      <c r="D105" s="406" t="s">
        <v>1987</v>
      </c>
      <c r="E105" s="407" t="s">
        <v>1988</v>
      </c>
      <c r="F105" s="550" t="s">
        <v>1989</v>
      </c>
      <c r="G105" s="408" t="s">
        <v>1990</v>
      </c>
      <c r="H105" s="655"/>
    </row>
    <row r="106" spans="1:8" s="656" customFormat="1" ht="15">
      <c r="A106" s="655"/>
      <c r="B106" s="971">
        <v>42900</v>
      </c>
      <c r="C106" s="972" t="s">
        <v>2002</v>
      </c>
      <c r="D106" s="872">
        <v>0.28000000000000003</v>
      </c>
      <c r="E106" s="973" t="s">
        <v>2003</v>
      </c>
      <c r="F106" s="612" t="s">
        <v>2004</v>
      </c>
      <c r="G106" s="974" t="s">
        <v>5313</v>
      </c>
      <c r="H106" s="643">
        <f t="shared" ref="H106" si="20">B106+180</f>
        <v>43080</v>
      </c>
    </row>
    <row r="107" spans="1:8" s="656" customFormat="1" ht="15">
      <c r="A107" s="655"/>
      <c r="B107" s="971">
        <v>42902</v>
      </c>
      <c r="C107" s="972" t="s">
        <v>1999</v>
      </c>
      <c r="D107" s="872">
        <v>0.18</v>
      </c>
      <c r="E107" s="973" t="s">
        <v>2000</v>
      </c>
      <c r="F107" s="612" t="s">
        <v>2001</v>
      </c>
      <c r="G107" s="974" t="s">
        <v>11409</v>
      </c>
      <c r="H107" s="643">
        <f>B107+180</f>
        <v>43082</v>
      </c>
    </row>
    <row r="108" spans="1:8" s="656" customFormat="1" ht="15">
      <c r="A108" s="655"/>
      <c r="B108" s="971">
        <v>42899</v>
      </c>
      <c r="C108" s="972" t="s">
        <v>7267</v>
      </c>
      <c r="D108" s="872">
        <v>0.41</v>
      </c>
      <c r="E108" s="975" t="s">
        <v>2046</v>
      </c>
      <c r="F108" s="612" t="s">
        <v>12471</v>
      </c>
      <c r="G108" s="974" t="s">
        <v>11413</v>
      </c>
      <c r="H108" s="643">
        <f t="shared" ref="H108" si="21">B108+180</f>
        <v>43079</v>
      </c>
    </row>
    <row r="109" spans="1:8" s="656" customFormat="1" ht="16.5" thickBot="1">
      <c r="A109" s="655"/>
      <c r="B109" s="604"/>
      <c r="C109" s="605" t="s">
        <v>1991</v>
      </c>
      <c r="D109" s="606">
        <f>MEDIAN(D106:D108)</f>
        <v>0.28000000000000003</v>
      </c>
      <c r="E109" s="607"/>
      <c r="F109" s="551"/>
      <c r="G109" s="608"/>
      <c r="H109" s="655"/>
    </row>
    <row r="110" spans="1:8" s="669" customFormat="1" ht="16.5" thickBot="1">
      <c r="B110" s="552"/>
      <c r="C110" s="553"/>
      <c r="D110" s="553"/>
      <c r="E110" s="553"/>
      <c r="F110" s="553"/>
      <c r="G110" s="553"/>
    </row>
    <row r="111" spans="1:8" s="656" customFormat="1" ht="41.25" customHeight="1">
      <c r="A111" s="655"/>
      <c r="B111" s="531" t="s">
        <v>2060</v>
      </c>
      <c r="C111" s="2011" t="s">
        <v>2061</v>
      </c>
      <c r="D111" s="2011"/>
      <c r="E111" s="2011"/>
      <c r="F111" s="2011"/>
      <c r="G111" s="532" t="s">
        <v>30</v>
      </c>
      <c r="H111" s="838">
        <f>G120</f>
        <v>10.74</v>
      </c>
    </row>
    <row r="112" spans="1:8" s="656" customFormat="1" ht="31.5">
      <c r="A112" s="655"/>
      <c r="B112" s="350" t="s">
        <v>2114</v>
      </c>
      <c r="C112" s="614" t="s">
        <v>1947</v>
      </c>
      <c r="D112" s="893" t="s">
        <v>30</v>
      </c>
      <c r="E112" s="614" t="s">
        <v>1948</v>
      </c>
      <c r="F112" s="615" t="s">
        <v>1949</v>
      </c>
      <c r="G112" s="616" t="s">
        <v>1950</v>
      </c>
      <c r="H112" s="655"/>
    </row>
    <row r="113" spans="1:9" s="655" customFormat="1" ht="15.75">
      <c r="B113" s="2012" t="s">
        <v>1951</v>
      </c>
      <c r="C113" s="2013"/>
      <c r="D113" s="2013"/>
      <c r="E113" s="2013"/>
      <c r="F113" s="2013"/>
      <c r="G113" s="2014"/>
      <c r="I113" s="656"/>
    </row>
    <row r="114" spans="1:9" s="656" customFormat="1" ht="15">
      <c r="A114" s="655"/>
      <c r="B114" s="355" t="s">
        <v>1992</v>
      </c>
      <c r="C114" s="356" t="str">
        <f>C122</f>
        <v>CARTUCHO PARA S'OLDA EXOTÉRMICA N° 32</v>
      </c>
      <c r="D114" s="357" t="s">
        <v>30</v>
      </c>
      <c r="E114" s="415">
        <v>1</v>
      </c>
      <c r="F114" s="415">
        <f>D127</f>
        <v>3.08</v>
      </c>
      <c r="G114" s="421">
        <f t="shared" ref="G114:G116" si="22">TRUNC(F114*E114,2)</f>
        <v>3.08</v>
      </c>
      <c r="H114" s="655"/>
    </row>
    <row r="115" spans="1:9" s="656" customFormat="1" ht="30">
      <c r="A115" s="655"/>
      <c r="B115" s="355" t="s">
        <v>1992</v>
      </c>
      <c r="C115" s="356" t="str">
        <f>C129</f>
        <v>MOLDE PARA SOLDA EXOTÉRMICA TIPO T, CABO-CABO, 35mm²-35mm²</v>
      </c>
      <c r="D115" s="357" t="s">
        <v>30</v>
      </c>
      <c r="E115" s="440">
        <v>0.04</v>
      </c>
      <c r="F115" s="415">
        <f>D134</f>
        <v>122.24</v>
      </c>
      <c r="G115" s="421">
        <f t="shared" si="22"/>
        <v>4.88</v>
      </c>
      <c r="H115" s="655"/>
    </row>
    <row r="116" spans="1:9" s="656" customFormat="1" ht="15">
      <c r="A116" s="655"/>
      <c r="B116" s="355" t="s">
        <v>1992</v>
      </c>
      <c r="C116" s="356" t="str">
        <f>C136</f>
        <v>PALITO IGNITOR PRA SOLDA EXOTERMICA</v>
      </c>
      <c r="D116" s="357" t="s">
        <v>30</v>
      </c>
      <c r="E116" s="440">
        <v>1</v>
      </c>
      <c r="F116" s="415">
        <f>D141</f>
        <v>0.28000000000000003</v>
      </c>
      <c r="G116" s="421">
        <f t="shared" si="22"/>
        <v>0.28000000000000003</v>
      </c>
      <c r="H116" s="655"/>
    </row>
    <row r="117" spans="1:9" s="655" customFormat="1" ht="15.75">
      <c r="B117" s="2012" t="s">
        <v>1952</v>
      </c>
      <c r="C117" s="2013"/>
      <c r="D117" s="2013"/>
      <c r="E117" s="2013"/>
      <c r="F117" s="2013"/>
      <c r="G117" s="2014"/>
      <c r="I117" s="656"/>
    </row>
    <row r="118" spans="1:9" s="656" customFormat="1" ht="15.75">
      <c r="A118" s="659" t="s">
        <v>5265</v>
      </c>
      <c r="B118" s="535">
        <v>88264</v>
      </c>
      <c r="C118" s="295" t="str">
        <f>IF($A118="INSUMO",VLOOKUP($B118,'BANCO DE DADOS JULHO INS'!$A:$D,2,FALSE),VLOOKUP($B118,'BANCO DE DADOS JULHO SERV'!$B:$E,2,FALSE))</f>
        <v>ELETRICISTA COM ENCARGOS COMPLEMENTARES</v>
      </c>
      <c r="D118" s="294" t="str">
        <f>IF($A118="INSUMO",VLOOKUP($B118,'BANCO DE DADOS JULHO INS'!$A:$D,3,FALSE),VLOOKUP($B118,'BANCO DE DADOS JULHO SERV'!$B:$E,3,FALSE))</f>
        <v>H</v>
      </c>
      <c r="E118" s="536">
        <v>0.08</v>
      </c>
      <c r="F118" s="351" t="str">
        <f>IF($A118="INSUMO",VLOOKUP($B118,'BANCO DE DADOS JULHO INS'!$A:$D,4,FALSE),VLOOKUP($B118,'BANCO DE DADOS JULHO SERV'!$B:$E,4,FALSE))</f>
        <v>17,60</v>
      </c>
      <c r="G118" s="537">
        <f t="shared" ref="G118:G119" si="23">TRUNC(F118*E118,2)</f>
        <v>1.4</v>
      </c>
      <c r="H118" s="655"/>
    </row>
    <row r="119" spans="1:9" s="656" customFormat="1" ht="16.5" thickBot="1">
      <c r="A119" s="659" t="s">
        <v>5265</v>
      </c>
      <c r="B119" s="538">
        <v>88316</v>
      </c>
      <c r="C119" s="298" t="str">
        <f>IF($A119="INSUMO",VLOOKUP($B119,'BANCO DE DADOS JULHO INS'!$A:$D,2,FALSE),VLOOKUP($B119,'BANCO DE DADOS JULHO SERV'!$B:$E,2,FALSE))</f>
        <v>SERVENTE COM ENCARGOS COMPLEMENTARES</v>
      </c>
      <c r="D119" s="299" t="str">
        <f>IF($A119="INSUMO",VLOOKUP($B119,'BANCO DE DADOS JULHO INS'!$A:$D,3,FALSE),VLOOKUP($B119,'BANCO DE DADOS JULHO SERV'!$B:$E,3,FALSE))</f>
        <v>H</v>
      </c>
      <c r="E119" s="539">
        <v>0.08</v>
      </c>
      <c r="F119" s="353" t="str">
        <f>IF($A119="INSUMO",VLOOKUP($B119,'BANCO DE DADOS JULHO INS'!$A:$D,4,FALSE),VLOOKUP($B119,'BANCO DE DADOS JULHO SERV'!$B:$E,4,FALSE))</f>
        <v>13,80</v>
      </c>
      <c r="G119" s="540">
        <f t="shared" si="23"/>
        <v>1.1000000000000001</v>
      </c>
      <c r="H119" s="655"/>
    </row>
    <row r="120" spans="1:9" s="656" customFormat="1" ht="16.5" thickBot="1">
      <c r="A120" s="655"/>
      <c r="B120" s="400" t="s">
        <v>6000</v>
      </c>
      <c r="C120" s="438"/>
      <c r="D120" s="438"/>
      <c r="E120" s="438"/>
      <c r="F120" s="554" t="s">
        <v>1953</v>
      </c>
      <c r="G120" s="761">
        <f>SUM(G113:G119)</f>
        <v>10.74</v>
      </c>
      <c r="H120" s="655"/>
    </row>
    <row r="121" spans="1:9" s="656" customFormat="1" ht="15.75" thickBot="1">
      <c r="A121" s="655"/>
      <c r="B121" s="770"/>
      <c r="C121" s="770"/>
      <c r="D121" s="770"/>
      <c r="E121" s="770"/>
      <c r="H121" s="655"/>
    </row>
    <row r="122" spans="1:9" s="656" customFormat="1" ht="15.75">
      <c r="A122" s="655"/>
      <c r="B122" s="589"/>
      <c r="C122" s="401" t="s">
        <v>2062</v>
      </c>
      <c r="D122" s="590"/>
      <c r="E122" s="591"/>
      <c r="F122" s="570" t="s">
        <v>30</v>
      </c>
      <c r="G122" s="592" t="s">
        <v>30</v>
      </c>
      <c r="H122" s="655"/>
    </row>
    <row r="123" spans="1:9" s="656" customFormat="1" ht="31.5">
      <c r="A123" s="655"/>
      <c r="B123" s="428" t="s">
        <v>1985</v>
      </c>
      <c r="C123" s="614" t="s">
        <v>1986</v>
      </c>
      <c r="D123" s="615" t="s">
        <v>1987</v>
      </c>
      <c r="E123" s="429" t="s">
        <v>1988</v>
      </c>
      <c r="F123" s="806" t="s">
        <v>1989</v>
      </c>
      <c r="G123" s="430" t="s">
        <v>1990</v>
      </c>
      <c r="H123" s="655"/>
    </row>
    <row r="124" spans="1:9" s="656" customFormat="1" ht="15">
      <c r="A124" s="655"/>
      <c r="B124" s="971">
        <v>42900</v>
      </c>
      <c r="C124" s="972" t="s">
        <v>2002</v>
      </c>
      <c r="D124" s="872">
        <v>5.66</v>
      </c>
      <c r="E124" s="973" t="s">
        <v>2003</v>
      </c>
      <c r="F124" s="612" t="s">
        <v>2004</v>
      </c>
      <c r="G124" s="974" t="s">
        <v>5313</v>
      </c>
      <c r="H124" s="643">
        <f t="shared" ref="H124" si="24">B124+180</f>
        <v>43080</v>
      </c>
    </row>
    <row r="125" spans="1:9" s="656" customFormat="1" ht="15">
      <c r="A125" s="655"/>
      <c r="B125" s="971">
        <v>42902</v>
      </c>
      <c r="C125" s="972" t="s">
        <v>1999</v>
      </c>
      <c r="D125" s="872">
        <v>3.08</v>
      </c>
      <c r="E125" s="973" t="s">
        <v>2000</v>
      </c>
      <c r="F125" s="612" t="s">
        <v>2001</v>
      </c>
      <c r="G125" s="974" t="s">
        <v>11409</v>
      </c>
      <c r="H125" s="643">
        <f>B125+180</f>
        <v>43082</v>
      </c>
    </row>
    <row r="126" spans="1:9" s="656" customFormat="1" ht="15">
      <c r="A126" s="655"/>
      <c r="B126" s="971">
        <v>42899</v>
      </c>
      <c r="C126" s="972" t="s">
        <v>7267</v>
      </c>
      <c r="D126" s="872">
        <v>2.96</v>
      </c>
      <c r="E126" s="975" t="s">
        <v>2046</v>
      </c>
      <c r="F126" s="612" t="s">
        <v>12471</v>
      </c>
      <c r="G126" s="974" t="s">
        <v>11413</v>
      </c>
      <c r="H126" s="643">
        <f t="shared" ref="H126" si="25">B126+180</f>
        <v>43079</v>
      </c>
    </row>
    <row r="127" spans="1:9" s="656" customFormat="1" ht="16.5" thickBot="1">
      <c r="A127" s="655"/>
      <c r="B127" s="452"/>
      <c r="C127" s="605" t="s">
        <v>1991</v>
      </c>
      <c r="D127" s="453">
        <f>MEDIAN(D124:D126)</f>
        <v>3.08</v>
      </c>
      <c r="E127" s="605"/>
      <c r="F127" s="605"/>
      <c r="G127" s="454"/>
      <c r="H127" s="655"/>
    </row>
    <row r="128" spans="1:9" s="656" customFormat="1" ht="16.5" thickBot="1">
      <c r="A128" s="655"/>
      <c r="B128" s="368"/>
      <c r="C128" s="369"/>
      <c r="D128" s="370"/>
      <c r="E128" s="371"/>
      <c r="F128" s="822"/>
      <c r="G128" s="372"/>
      <c r="H128" s="655"/>
    </row>
    <row r="129" spans="1:8" s="656" customFormat="1" ht="31.5">
      <c r="A129" s="655"/>
      <c r="B129" s="589"/>
      <c r="C129" s="401" t="s">
        <v>2063</v>
      </c>
      <c r="D129" s="590"/>
      <c r="E129" s="591"/>
      <c r="F129" s="570" t="s">
        <v>30</v>
      </c>
      <c r="G129" s="592" t="s">
        <v>30</v>
      </c>
      <c r="H129" s="655"/>
    </row>
    <row r="130" spans="1:8" s="656" customFormat="1" ht="31.5">
      <c r="A130" s="655"/>
      <c r="B130" s="428" t="s">
        <v>1985</v>
      </c>
      <c r="C130" s="614" t="s">
        <v>1986</v>
      </c>
      <c r="D130" s="615" t="s">
        <v>1987</v>
      </c>
      <c r="E130" s="429" t="s">
        <v>1988</v>
      </c>
      <c r="F130" s="806" t="s">
        <v>1989</v>
      </c>
      <c r="G130" s="430" t="s">
        <v>1990</v>
      </c>
      <c r="H130" s="655"/>
    </row>
    <row r="131" spans="1:8" s="656" customFormat="1" ht="15">
      <c r="A131" s="655"/>
      <c r="B131" s="1124">
        <v>42829</v>
      </c>
      <c r="C131" s="972" t="s">
        <v>7264</v>
      </c>
      <c r="D131" s="872">
        <v>122.24</v>
      </c>
      <c r="E131" s="637" t="s">
        <v>7107</v>
      </c>
      <c r="F131" s="612" t="s">
        <v>2004</v>
      </c>
      <c r="G131" s="974" t="s">
        <v>7265</v>
      </c>
      <c r="H131" s="643">
        <f t="shared" ref="H131" si="26">B131+180</f>
        <v>43009</v>
      </c>
    </row>
    <row r="132" spans="1:8" s="656" customFormat="1" ht="15">
      <c r="A132" s="655"/>
      <c r="B132" s="894">
        <v>42902</v>
      </c>
      <c r="C132" s="1125" t="s">
        <v>1999</v>
      </c>
      <c r="D132" s="1126">
        <v>57.6</v>
      </c>
      <c r="E132" s="931" t="s">
        <v>2000</v>
      </c>
      <c r="F132" s="1148" t="s">
        <v>2001</v>
      </c>
      <c r="G132" s="986" t="s">
        <v>11409</v>
      </c>
      <c r="H132" s="643">
        <f>B132+180</f>
        <v>43082</v>
      </c>
    </row>
    <row r="133" spans="1:8" s="656" customFormat="1" ht="15">
      <c r="A133" s="655"/>
      <c r="B133" s="894">
        <v>42900</v>
      </c>
      <c r="C133" s="1125" t="s">
        <v>2002</v>
      </c>
      <c r="D133" s="1126">
        <v>66.599999999999994</v>
      </c>
      <c r="E133" s="931" t="s">
        <v>2003</v>
      </c>
      <c r="F133" s="1148" t="s">
        <v>2004</v>
      </c>
      <c r="G133" s="986" t="s">
        <v>11410</v>
      </c>
      <c r="H133" s="643">
        <f t="shared" ref="H133" si="27">B133+180</f>
        <v>43080</v>
      </c>
    </row>
    <row r="134" spans="1:8" s="656" customFormat="1" ht="16.5" thickBot="1">
      <c r="A134" s="655"/>
      <c r="B134" s="604"/>
      <c r="C134" s="605" t="s">
        <v>1991</v>
      </c>
      <c r="D134" s="606">
        <f>D131</f>
        <v>122.24</v>
      </c>
      <c r="E134" s="607"/>
      <c r="F134" s="551"/>
      <c r="G134" s="608"/>
      <c r="H134" s="655"/>
    </row>
    <row r="135" spans="1:8" s="656" customFormat="1" ht="15.75" thickBot="1">
      <c r="A135" s="655"/>
      <c r="B135" s="2226"/>
      <c r="C135" s="2227"/>
      <c r="D135" s="2227"/>
      <c r="E135" s="2227"/>
      <c r="F135" s="2227"/>
      <c r="G135" s="2228"/>
      <c r="H135" s="655"/>
    </row>
    <row r="136" spans="1:8" s="656" customFormat="1" ht="15.75">
      <c r="A136" s="655"/>
      <c r="B136" s="589"/>
      <c r="C136" s="450" t="s">
        <v>2055</v>
      </c>
      <c r="D136" s="590"/>
      <c r="E136" s="591"/>
      <c r="F136" s="570" t="s">
        <v>30</v>
      </c>
      <c r="G136" s="592" t="s">
        <v>30</v>
      </c>
      <c r="H136" s="655"/>
    </row>
    <row r="137" spans="1:8" s="656" customFormat="1" ht="31.5">
      <c r="A137" s="655"/>
      <c r="B137" s="404" t="s">
        <v>1985</v>
      </c>
      <c r="C137" s="405" t="s">
        <v>1986</v>
      </c>
      <c r="D137" s="406" t="s">
        <v>1987</v>
      </c>
      <c r="E137" s="407" t="s">
        <v>1988</v>
      </c>
      <c r="F137" s="550" t="s">
        <v>1989</v>
      </c>
      <c r="G137" s="408" t="s">
        <v>1990</v>
      </c>
      <c r="H137" s="655"/>
    </row>
    <row r="138" spans="1:8" s="656" customFormat="1" ht="15">
      <c r="A138" s="655"/>
      <c r="B138" s="971">
        <v>42900</v>
      </c>
      <c r="C138" s="972" t="s">
        <v>2002</v>
      </c>
      <c r="D138" s="872">
        <v>0.28000000000000003</v>
      </c>
      <c r="E138" s="973" t="s">
        <v>2003</v>
      </c>
      <c r="F138" s="612" t="s">
        <v>2004</v>
      </c>
      <c r="G138" s="974" t="s">
        <v>5313</v>
      </c>
      <c r="H138" s="643">
        <f t="shared" ref="H138" si="28">B138+180</f>
        <v>43080</v>
      </c>
    </row>
    <row r="139" spans="1:8" s="656" customFormat="1" ht="15">
      <c r="A139" s="655"/>
      <c r="B139" s="971">
        <v>42902</v>
      </c>
      <c r="C139" s="972" t="s">
        <v>1999</v>
      </c>
      <c r="D139" s="872">
        <v>0.18</v>
      </c>
      <c r="E139" s="973" t="s">
        <v>2000</v>
      </c>
      <c r="F139" s="612" t="s">
        <v>2001</v>
      </c>
      <c r="G139" s="974" t="s">
        <v>11409</v>
      </c>
      <c r="H139" s="643">
        <f>B139+180</f>
        <v>43082</v>
      </c>
    </row>
    <row r="140" spans="1:8" s="656" customFormat="1" ht="15">
      <c r="A140" s="655"/>
      <c r="B140" s="971">
        <v>42899</v>
      </c>
      <c r="C140" s="972" t="s">
        <v>7267</v>
      </c>
      <c r="D140" s="872">
        <v>0.41</v>
      </c>
      <c r="E140" s="975" t="s">
        <v>2046</v>
      </c>
      <c r="F140" s="612" t="s">
        <v>12471</v>
      </c>
      <c r="G140" s="974" t="s">
        <v>11413</v>
      </c>
      <c r="H140" s="643">
        <f t="shared" ref="H140" si="29">B140+180</f>
        <v>43079</v>
      </c>
    </row>
    <row r="141" spans="1:8" s="656" customFormat="1" ht="16.5" thickBot="1">
      <c r="A141" s="655"/>
      <c r="B141" s="604"/>
      <c r="C141" s="605" t="s">
        <v>1991</v>
      </c>
      <c r="D141" s="606">
        <f>MEDIAN(D138:D140)</f>
        <v>0.28000000000000003</v>
      </c>
      <c r="E141" s="607"/>
      <c r="F141" s="551"/>
      <c r="G141" s="608"/>
      <c r="H141" s="655"/>
    </row>
    <row r="142" spans="1:8" s="669" customFormat="1" ht="16.5" thickBot="1">
      <c r="B142" s="552"/>
      <c r="C142" s="553"/>
      <c r="D142" s="553"/>
      <c r="E142" s="553"/>
      <c r="F142" s="553"/>
      <c r="G142" s="553"/>
    </row>
    <row r="143" spans="1:8" s="993" customFormat="1" ht="34.5" customHeight="1">
      <c r="A143" s="992"/>
      <c r="B143" s="942" t="s">
        <v>2066</v>
      </c>
      <c r="C143" s="2011" t="str">
        <f>CONCATENATE("FORNECIMENTO E INSTALAÇÃO DE ",C146)</f>
        <v>FORNECIMENTO E INSTALAÇÃO DE SUPORTE ISOLADOR PARA CANTO 90° REFORCADO ROSCA SOBERBA EM FG C ISOLADOR</v>
      </c>
      <c r="D143" s="2183"/>
      <c r="E143" s="2183"/>
      <c r="F143" s="2183"/>
      <c r="G143" s="943" t="s">
        <v>30</v>
      </c>
      <c r="H143" s="1003">
        <f>G152</f>
        <v>18.89</v>
      </c>
    </row>
    <row r="144" spans="1:8" s="993" customFormat="1" ht="31.5">
      <c r="A144" s="992"/>
      <c r="B144" s="350" t="s">
        <v>2114</v>
      </c>
      <c r="C144" s="981" t="s">
        <v>1947</v>
      </c>
      <c r="D144" s="893" t="s">
        <v>30</v>
      </c>
      <c r="E144" s="981" t="s">
        <v>1948</v>
      </c>
      <c r="F144" s="982" t="s">
        <v>1949</v>
      </c>
      <c r="G144" s="983" t="s">
        <v>1950</v>
      </c>
      <c r="H144" s="992"/>
    </row>
    <row r="145" spans="1:8" s="993" customFormat="1" ht="15.75">
      <c r="A145" s="992"/>
      <c r="B145" s="2012" t="s">
        <v>1951</v>
      </c>
      <c r="C145" s="2013"/>
      <c r="D145" s="2013"/>
      <c r="E145" s="2013"/>
      <c r="F145" s="2013"/>
      <c r="G145" s="2014"/>
      <c r="H145" s="992"/>
    </row>
    <row r="146" spans="1:8" s="993" customFormat="1" ht="30">
      <c r="A146" s="992"/>
      <c r="B146" s="919" t="s">
        <v>1992</v>
      </c>
      <c r="C146" s="920" t="str">
        <f>C155</f>
        <v>SUPORTE ISOLADOR PARA CANTO 90° REFORCADO ROSCA SOBERBA EM FG C ISOLADOR</v>
      </c>
      <c r="D146" s="921" t="s">
        <v>30</v>
      </c>
      <c r="E146" s="932">
        <v>1</v>
      </c>
      <c r="F146" s="932">
        <f>D160</f>
        <v>12.85</v>
      </c>
      <c r="G146" s="934">
        <f>TRUNC(F146*E146,2)</f>
        <v>12.85</v>
      </c>
      <c r="H146" s="992"/>
    </row>
    <row r="147" spans="1:8" s="1196" customFormat="1" ht="45">
      <c r="A147" s="1197" t="s">
        <v>5064</v>
      </c>
      <c r="B147" s="984">
        <v>11950</v>
      </c>
      <c r="C147" s="1194" t="str">
        <f>IF($A147="INSUMO",VLOOKUP($B147,'BANCO DE DADOS JULHO INS'!$A:$D,2,FALSE),VLOOKUP($B147,'BANCO DE DADOS JULHO SERV'!$B:$E,2,FALSE))</f>
        <v>BUCHA DE NYLON SEM ABA S6, COM PARAFUSO DE 4,20 X 40 MM EM ACO ZINCADO COM ROSCA SOBERBA, CABECA CHATA E FENDA PHILLIPS</v>
      </c>
      <c r="D147" s="913" t="str">
        <f>IF($A147="INSUMO",VLOOKUP($B147,'BANCO DE DADOS JULHO INS'!$A:$D,3,FALSE),VLOOKUP($B147,'BANCO DE DADOS JULHO SERV'!$B:$E,3,FALSE))</f>
        <v xml:space="preserve">UN    </v>
      </c>
      <c r="E147" s="932">
        <v>2</v>
      </c>
      <c r="F147" s="917" t="str">
        <f>IF($A147="INSUMO",VLOOKUP($B147,'BANCO DE DADOS JULHO INS'!$A:$D,4,FALSE),VLOOKUP($B147,'BANCO DE DADOS JULHO SERV'!$B:$E,4,FALSE))</f>
        <v>0,20</v>
      </c>
      <c r="G147" s="934">
        <f>TRUNC(F147*E147,2)</f>
        <v>0.4</v>
      </c>
      <c r="H147" s="1195"/>
    </row>
    <row r="148" spans="1:8" s="993" customFormat="1" ht="30">
      <c r="A148" s="994" t="s">
        <v>5064</v>
      </c>
      <c r="B148" s="984">
        <v>142</v>
      </c>
      <c r="C148" s="940" t="str">
        <f>IF($A148="INSUMO",VLOOKUP($B148,'BANCO DE DADOS JULHO INS'!$A:$D,2,FALSE),VLOOKUP($B148,'BANCO DE DADOS JULHO SERV'!$B:$E,2,FALSE))</f>
        <v>SELANTE ELASTICO MONOCOMPONENTE A BASE DE POLIURETANO PARA JUNTAS DIVERSAS</v>
      </c>
      <c r="D148" s="941" t="str">
        <f>G162</f>
        <v>ML</v>
      </c>
      <c r="E148" s="932">
        <v>20</v>
      </c>
      <c r="F148" s="917">
        <f>F164</f>
        <v>0.09</v>
      </c>
      <c r="G148" s="934">
        <f>TRUNC(F148*E148,2)</f>
        <v>1.8</v>
      </c>
      <c r="H148" s="992"/>
    </row>
    <row r="149" spans="1:8" s="993" customFormat="1" ht="30">
      <c r="A149" s="994" t="s">
        <v>5064</v>
      </c>
      <c r="B149" s="984">
        <v>13348</v>
      </c>
      <c r="C149" s="940" t="str">
        <f>IF($A149="INSUMO",VLOOKUP($B149,'BANCO DE DADOS JULHO INS'!$A:$D,2,FALSE),VLOOKUP($B149,'BANCO DE DADOS JULHO SERV'!$B:$E,2,FALSE))</f>
        <v>ARRUELA  EM ACO GALVANIZADO, DIAMETRO EXTERNO = 35MM, ESPESSURA = 3MM, DIAMETRO DO FURO= 18MM</v>
      </c>
      <c r="D149" s="913" t="str">
        <f>IF($A149="INSUMO",VLOOKUP($B149,'BANCO DE DADOS JULHO INS'!$A:$D,3,FALSE),VLOOKUP($B149,'BANCO DE DADOS JULHO SERV'!$B:$E,3,FALSE))</f>
        <v xml:space="preserve">UN    </v>
      </c>
      <c r="E149" s="932">
        <v>2</v>
      </c>
      <c r="F149" s="917" t="str">
        <f>IF($A149="INSUMO",VLOOKUP($B149,'BANCO DE DADOS JULHO INS'!$A:$D,4,FALSE),VLOOKUP($B149,'BANCO DE DADOS JULHO SERV'!$B:$E,4,FALSE))</f>
        <v>0,60</v>
      </c>
      <c r="G149" s="934">
        <f>TRUNC(F149*E149,2)</f>
        <v>1.2</v>
      </c>
      <c r="H149" s="992"/>
    </row>
    <row r="150" spans="1:8" s="993" customFormat="1" ht="15.75">
      <c r="A150" s="992"/>
      <c r="B150" s="2012" t="s">
        <v>1952</v>
      </c>
      <c r="C150" s="2013"/>
      <c r="D150" s="2013"/>
      <c r="E150" s="2013"/>
      <c r="F150" s="2013"/>
      <c r="G150" s="2014"/>
      <c r="H150" s="992"/>
    </row>
    <row r="151" spans="1:8" s="993" customFormat="1" ht="16.5" thickBot="1">
      <c r="A151" s="994" t="s">
        <v>5265</v>
      </c>
      <c r="B151" s="948">
        <v>88264</v>
      </c>
      <c r="C151" s="915" t="str">
        <f>IF($A151="INSUMO",VLOOKUP($B151,'BANCO DE DADOS JULHO INS'!$A:$D,2,FALSE),VLOOKUP($B151,'BANCO DE DADOS JULHO SERV'!$B:$E,2,FALSE))</f>
        <v>ELETRICISTA COM ENCARGOS COMPLEMENTARES</v>
      </c>
      <c r="D151" s="916" t="str">
        <f>IF($A151="INSUMO",VLOOKUP($B151,'BANCO DE DADOS JULHO INS'!$A:$D,3,FALSE),VLOOKUP($B151,'BANCO DE DADOS JULHO SERV'!$B:$E,3,FALSE))</f>
        <v>H</v>
      </c>
      <c r="E151" s="949">
        <v>0.15</v>
      </c>
      <c r="F151" s="918" t="str">
        <f>IF($A151="INSUMO",VLOOKUP($B151,'BANCO DE DADOS JULHO INS'!$A:$D,4,FALSE),VLOOKUP($B151,'BANCO DE DADOS JULHO SERV'!$B:$E,4,FALSE))</f>
        <v>17,60</v>
      </c>
      <c r="G151" s="950">
        <f>TRUNC(F151*E151,2)</f>
        <v>2.64</v>
      </c>
      <c r="H151" s="992"/>
    </row>
    <row r="152" spans="1:8" s="993" customFormat="1" ht="16.5" thickBot="1">
      <c r="A152" s="992"/>
      <c r="B152" s="2201" t="s">
        <v>6155</v>
      </c>
      <c r="C152" s="2201"/>
      <c r="D152" s="2201"/>
      <c r="E152" s="2201"/>
      <c r="F152" s="959" t="s">
        <v>1953</v>
      </c>
      <c r="G152" s="999">
        <f>SUM(G146:G151)</f>
        <v>18.89</v>
      </c>
      <c r="H152" s="992"/>
    </row>
    <row r="153" spans="1:8" s="993" customFormat="1" ht="15.75">
      <c r="A153" s="992"/>
      <c r="B153" s="2201"/>
      <c r="C153" s="2201"/>
      <c r="D153" s="2201"/>
      <c r="E153" s="2201"/>
      <c r="F153" s="953"/>
      <c r="G153" s="954"/>
      <c r="H153" s="992"/>
    </row>
    <row r="154" spans="1:8" s="993" customFormat="1" ht="15.75" thickBot="1">
      <c r="A154" s="992"/>
      <c r="B154" s="2225"/>
      <c r="C154" s="2225"/>
      <c r="D154" s="2225"/>
      <c r="E154" s="2225"/>
      <c r="H154" s="992"/>
    </row>
    <row r="155" spans="1:8" s="993" customFormat="1" ht="31.5">
      <c r="A155" s="992"/>
      <c r="B155" s="962"/>
      <c r="C155" s="923" t="s">
        <v>2067</v>
      </c>
      <c r="D155" s="963"/>
      <c r="E155" s="964"/>
      <c r="F155" s="960" t="s">
        <v>30</v>
      </c>
      <c r="G155" s="965" t="s">
        <v>30</v>
      </c>
      <c r="H155" s="992"/>
    </row>
    <row r="156" spans="1:8" s="993" customFormat="1" ht="31.5">
      <c r="A156" s="992"/>
      <c r="B156" s="924" t="s">
        <v>1985</v>
      </c>
      <c r="C156" s="925" t="s">
        <v>1986</v>
      </c>
      <c r="D156" s="926" t="s">
        <v>1987</v>
      </c>
      <c r="E156" s="927" t="s">
        <v>1988</v>
      </c>
      <c r="F156" s="955" t="s">
        <v>1989</v>
      </c>
      <c r="G156" s="928" t="s">
        <v>1990</v>
      </c>
      <c r="H156" s="992"/>
    </row>
    <row r="157" spans="1:8" s="993" customFormat="1" ht="15">
      <c r="A157" s="992"/>
      <c r="B157" s="1124">
        <v>42829</v>
      </c>
      <c r="C157" s="972" t="s">
        <v>7264</v>
      </c>
      <c r="D157" s="872">
        <v>12.94</v>
      </c>
      <c r="E157" s="637" t="s">
        <v>7107</v>
      </c>
      <c r="F157" s="612" t="s">
        <v>2004</v>
      </c>
      <c r="G157" s="974" t="s">
        <v>7265</v>
      </c>
      <c r="H157" s="643">
        <f t="shared" ref="H157" si="30">B157+180</f>
        <v>43009</v>
      </c>
    </row>
    <row r="158" spans="1:8" s="993" customFormat="1" ht="15">
      <c r="A158" s="992"/>
      <c r="B158" s="1124">
        <v>42829</v>
      </c>
      <c r="C158" s="1125" t="s">
        <v>7267</v>
      </c>
      <c r="D158" s="872">
        <v>6.15</v>
      </c>
      <c r="E158" s="637" t="s">
        <v>2046</v>
      </c>
      <c r="F158" s="1148" t="s">
        <v>5297</v>
      </c>
      <c r="G158" s="878" t="s">
        <v>7266</v>
      </c>
      <c r="H158" s="643">
        <f>B158+180</f>
        <v>43009</v>
      </c>
    </row>
    <row r="159" spans="1:8" s="993" customFormat="1" ht="15">
      <c r="A159" s="992"/>
      <c r="B159" s="1124">
        <v>42829</v>
      </c>
      <c r="C159" s="1125" t="s">
        <v>2051</v>
      </c>
      <c r="D159" s="872">
        <v>12.85</v>
      </c>
      <c r="E159" s="637" t="s">
        <v>7268</v>
      </c>
      <c r="F159" s="1148" t="s">
        <v>7269</v>
      </c>
      <c r="G159" s="878" t="s">
        <v>2112</v>
      </c>
      <c r="H159" s="643">
        <f t="shared" ref="H159" si="31">B159+180</f>
        <v>43009</v>
      </c>
    </row>
    <row r="160" spans="1:8" s="993" customFormat="1" ht="16.5" thickBot="1">
      <c r="A160" s="992"/>
      <c r="B160" s="976"/>
      <c r="C160" s="977" t="s">
        <v>1991</v>
      </c>
      <c r="D160" s="978">
        <f>MEDIAN(D157:D159)</f>
        <v>12.85</v>
      </c>
      <c r="E160" s="979"/>
      <c r="F160" s="956"/>
      <c r="G160" s="980"/>
      <c r="H160" s="992"/>
    </row>
    <row r="161" spans="1:8" s="998" customFormat="1" ht="16.5" thickBot="1">
      <c r="B161" s="957"/>
      <c r="C161" s="958"/>
      <c r="D161" s="958"/>
      <c r="E161" s="958"/>
      <c r="F161" s="958"/>
      <c r="G161" s="958"/>
    </row>
    <row r="162" spans="1:8" s="1181" customFormat="1" ht="15.75">
      <c r="A162" s="1180"/>
      <c r="B162" s="1138"/>
      <c r="C162" s="1118" t="s">
        <v>7220</v>
      </c>
      <c r="D162" s="1139"/>
      <c r="E162" s="1140"/>
      <c r="F162" s="1137"/>
      <c r="G162" s="1141" t="s">
        <v>495</v>
      </c>
      <c r="H162" s="1180"/>
    </row>
    <row r="163" spans="1:8" s="1181" customFormat="1" ht="15.75">
      <c r="A163" s="1180"/>
      <c r="B163" s="966" t="s">
        <v>7221</v>
      </c>
      <c r="C163" s="967" t="s">
        <v>7222</v>
      </c>
      <c r="D163" s="1176" t="s">
        <v>30</v>
      </c>
      <c r="E163" s="969" t="s">
        <v>7223</v>
      </c>
      <c r="F163" s="2219" t="s">
        <v>7224</v>
      </c>
      <c r="G163" s="2220"/>
      <c r="H163" s="1180"/>
    </row>
    <row r="164" spans="1:8" s="1181" customFormat="1" ht="30.75" thickBot="1">
      <c r="A164" s="1197" t="s">
        <v>5064</v>
      </c>
      <c r="B164" s="618">
        <v>142</v>
      </c>
      <c r="C164" s="1174" t="str">
        <f>IF($A164="INSUMO",VLOOKUP($B164,'BANCO DE DADOS JULHO INS'!$A:$D,2,FALSE),VLOOKUP($B164,'BANCO DE DADOS JULHO SERV'!$B:$E,2,FALSE))</f>
        <v>SELANTE ELASTICO MONOCOMPONENTE A BASE DE POLIURETANO PARA JUNTAS DIVERSAS</v>
      </c>
      <c r="D164" s="916" t="str">
        <f>IF($A164="INSUMO",VLOOKUP($B164,'BANCO DE DADOS JULHO INS'!$A:$D,3,FALSE),VLOOKUP($B164,'BANCO DE DADOS JULHO SERV'!$B:$E,3,FALSE))</f>
        <v xml:space="preserve">310ML </v>
      </c>
      <c r="E164" s="918" t="str">
        <f>IF($A164="INSUMO",VLOOKUP($B164,'BANCO DE DADOS JULHO INS'!$A:$D,4,FALSE),VLOOKUP($B164,'BANCO DE DADOS JULHO SERV'!$B:$E,4,FALSE))</f>
        <v>30,64</v>
      </c>
      <c r="F164" s="2221">
        <f>TRUNC(E164/310,2)</f>
        <v>0.09</v>
      </c>
      <c r="G164" s="2222"/>
      <c r="H164" s="1180"/>
    </row>
    <row r="165" spans="1:8" s="998" customFormat="1" ht="16.5" thickBot="1">
      <c r="B165" s="957"/>
      <c r="C165" s="958"/>
      <c r="D165" s="958"/>
      <c r="E165" s="958"/>
      <c r="F165" s="958"/>
      <c r="G165" s="958"/>
    </row>
    <row r="166" spans="1:8" s="656" customFormat="1" ht="36" customHeight="1">
      <c r="A166" s="895"/>
      <c r="B166" s="857" t="s">
        <v>2068</v>
      </c>
      <c r="C166" s="2232" t="str">
        <f>CONCATENATE("FORNECIMENTO E INSTALAÇÃO DE ",C169)</f>
        <v>FORNECIMENTO E INSTALAÇÃO DE SELANTE ELASTICO MONOCOMPONENTE A BASE DE POLIURETANO PARA JUNTAS DIVERSAS</v>
      </c>
      <c r="D166" s="2233"/>
      <c r="E166" s="2233"/>
      <c r="F166" s="2234"/>
      <c r="G166" s="588" t="str">
        <f>G174</f>
        <v>L</v>
      </c>
      <c r="H166" s="838">
        <f>G172</f>
        <v>104.65</v>
      </c>
    </row>
    <row r="167" spans="1:8" s="656" customFormat="1" ht="31.5">
      <c r="A167" s="895"/>
      <c r="B167" s="350" t="s">
        <v>2114</v>
      </c>
      <c r="C167" s="873" t="s">
        <v>1947</v>
      </c>
      <c r="D167" s="893" t="s">
        <v>30</v>
      </c>
      <c r="E167" s="873" t="s">
        <v>1948</v>
      </c>
      <c r="F167" s="874" t="s">
        <v>1949</v>
      </c>
      <c r="G167" s="875" t="s">
        <v>1950</v>
      </c>
      <c r="H167" s="895"/>
    </row>
    <row r="168" spans="1:8" s="656" customFormat="1" ht="15.75">
      <c r="A168" s="895"/>
      <c r="B168" s="2229" t="s">
        <v>1951</v>
      </c>
      <c r="C168" s="2230"/>
      <c r="D168" s="2230"/>
      <c r="E168" s="2230"/>
      <c r="F168" s="2230"/>
      <c r="G168" s="2231"/>
      <c r="H168" s="895"/>
    </row>
    <row r="169" spans="1:8" s="656" customFormat="1" ht="30.75" thickBot="1">
      <c r="A169" s="1197" t="s">
        <v>5064</v>
      </c>
      <c r="B169" s="618">
        <v>142</v>
      </c>
      <c r="C169" s="1174" t="str">
        <f>IF($A169="INSUMO",VLOOKUP($B169,'BANCO DE DADOS JULHO INS'!$A:$D,2,FALSE),VLOOKUP($B169,'BANCO DE DADOS JULHO SERV'!$B:$E,2,FALSE))</f>
        <v>SELANTE ELASTICO MONOCOMPONENTE A BASE DE POLIURETANO PARA JUNTAS DIVERSAS</v>
      </c>
      <c r="D169" s="357" t="s">
        <v>565</v>
      </c>
      <c r="E169" s="415">
        <v>1</v>
      </c>
      <c r="F169" s="415">
        <f>F176</f>
        <v>98.83</v>
      </c>
      <c r="G169" s="855">
        <f>TRUNC(F169*E169,2)</f>
        <v>98.83</v>
      </c>
      <c r="H169" s="895"/>
    </row>
    <row r="170" spans="1:8" s="656" customFormat="1" ht="15.75">
      <c r="A170" s="895"/>
      <c r="B170" s="2229" t="s">
        <v>1952</v>
      </c>
      <c r="C170" s="2230"/>
      <c r="D170" s="2230"/>
      <c r="E170" s="2230"/>
      <c r="F170" s="2230"/>
      <c r="G170" s="2231"/>
      <c r="H170" s="895"/>
    </row>
    <row r="171" spans="1:8" s="656" customFormat="1" ht="16.5" thickBot="1">
      <c r="A171" s="899" t="s">
        <v>5265</v>
      </c>
      <c r="B171" s="860">
        <v>88270</v>
      </c>
      <c r="C171" s="847" t="str">
        <f>IF($A171="INSUMO",VLOOKUP($B171,'BANCO DE DADOS JULHO INS'!$A:$D,2,FALSE),VLOOKUP($B171,'BANCO DE DADOS JULHO SERV'!$B:$E,2,FALSE))</f>
        <v>IMPERMEABILIZADOR COM ENCARGOS COMPLEMENTARES</v>
      </c>
      <c r="D171" s="848" t="str">
        <f>IF($A171="INSUMO",VLOOKUP($B171,'BANCO DE DADOS JULHO INS'!$A:$D,3,FALSE),VLOOKUP($B171,'BANCO DE DADOS JULHO SERV'!$B:$E,3,FALSE))</f>
        <v>H</v>
      </c>
      <c r="E171" s="861">
        <v>0.33</v>
      </c>
      <c r="F171" s="852" t="str">
        <f>IF($A171="INSUMO",VLOOKUP($B171,'BANCO DE DADOS JULHO INS'!$A:$D,4,FALSE),VLOOKUP($B171,'BANCO DE DADOS JULHO SERV'!$B:$E,4,FALSE))</f>
        <v>17,65</v>
      </c>
      <c r="G171" s="862">
        <f>TRUNC(F171*E171,2)</f>
        <v>5.82</v>
      </c>
      <c r="H171" s="895"/>
    </row>
    <row r="172" spans="1:8" s="656" customFormat="1" ht="16.5" thickBot="1">
      <c r="A172" s="895"/>
      <c r="B172" s="2187" t="s">
        <v>6001</v>
      </c>
      <c r="C172" s="2187"/>
      <c r="D172" s="2187"/>
      <c r="E172" s="2188"/>
      <c r="F172" s="867" t="s">
        <v>1953</v>
      </c>
      <c r="G172" s="843">
        <f>SUM(G168:G171)</f>
        <v>104.65</v>
      </c>
      <c r="H172" s="895"/>
    </row>
    <row r="173" spans="1:8" s="656" customFormat="1" ht="16.5" thickBot="1">
      <c r="A173" s="895"/>
      <c r="B173" s="905"/>
      <c r="C173" s="905"/>
      <c r="D173" s="905"/>
      <c r="E173" s="905"/>
      <c r="F173" s="543"/>
      <c r="G173" s="544"/>
      <c r="H173" s="895"/>
    </row>
    <row r="174" spans="1:8" s="1181" customFormat="1" ht="15.75">
      <c r="A174" s="1180"/>
      <c r="B174" s="1138"/>
      <c r="C174" s="1118" t="s">
        <v>7225</v>
      </c>
      <c r="D174" s="1139"/>
      <c r="E174" s="1140"/>
      <c r="F174" s="1137"/>
      <c r="G174" s="1141" t="s">
        <v>565</v>
      </c>
      <c r="H174" s="1180"/>
    </row>
    <row r="175" spans="1:8" s="1181" customFormat="1" ht="15.75">
      <c r="A175" s="1180"/>
      <c r="B175" s="966" t="s">
        <v>7221</v>
      </c>
      <c r="C175" s="967" t="s">
        <v>7222</v>
      </c>
      <c r="D175" s="1176" t="s">
        <v>30</v>
      </c>
      <c r="E175" s="969" t="s">
        <v>7223</v>
      </c>
      <c r="F175" s="2219" t="s">
        <v>7224</v>
      </c>
      <c r="G175" s="2220"/>
      <c r="H175" s="1180"/>
    </row>
    <row r="176" spans="1:8" s="1181" customFormat="1" ht="30.75" thickBot="1">
      <c r="A176" s="1197" t="s">
        <v>5064</v>
      </c>
      <c r="B176" s="618">
        <v>142</v>
      </c>
      <c r="C176" s="1174" t="str">
        <f>IF($A176="INSUMO",VLOOKUP($B176,'BANCO DE DADOS JULHO INS'!$A:$D,2,FALSE),VLOOKUP($B176,'BANCO DE DADOS JULHO SERV'!$B:$E,2,FALSE))</f>
        <v>SELANTE ELASTICO MONOCOMPONENTE A BASE DE POLIURETANO PARA JUNTAS DIVERSAS</v>
      </c>
      <c r="D176" s="916" t="str">
        <f>IF($A176="INSUMO",VLOOKUP($B176,'BANCO DE DADOS JULHO INS'!$A:$D,3,FALSE),VLOOKUP($B176,'BANCO DE DADOS JULHO SERV'!$B:$E,3,FALSE))</f>
        <v xml:space="preserve">310ML </v>
      </c>
      <c r="E176" s="918" t="str">
        <f>IF($A176="INSUMO",VLOOKUP($B176,'BANCO DE DADOS JULHO INS'!$A:$D,4,FALSE),VLOOKUP($B176,'BANCO DE DADOS JULHO SERV'!$B:$E,4,FALSE))</f>
        <v>30,64</v>
      </c>
      <c r="F176" s="2221">
        <f>TRUNC(E176*1000/310,2)</f>
        <v>98.83</v>
      </c>
      <c r="G176" s="2222"/>
      <c r="H176" s="1180"/>
    </row>
    <row r="177" spans="1:8" s="669" customFormat="1" ht="16.5" thickBot="1">
      <c r="B177" s="552"/>
      <c r="C177" s="553"/>
      <c r="D177" s="553"/>
      <c r="E177" s="553"/>
      <c r="F177" s="553"/>
      <c r="G177" s="553"/>
    </row>
    <row r="178" spans="1:8" s="993" customFormat="1" ht="15.75">
      <c r="A178" s="992"/>
      <c r="B178" s="942" t="s">
        <v>6421</v>
      </c>
      <c r="C178" s="2011" t="str">
        <f>CONCATENATE("FORNECIMENTO E INSTALAÇÃO DE ",C181)</f>
        <v>FORNECIMENTO E INSTALAÇÃO DE CAIXA INSPECAO, CONCRETO PRE MOLDADO, CIRCULAR, COM TAMPA, D = 40* CM</v>
      </c>
      <c r="D178" s="2183"/>
      <c r="E178" s="2183"/>
      <c r="F178" s="2183"/>
      <c r="G178" s="943" t="s">
        <v>30</v>
      </c>
      <c r="H178" s="1003">
        <f>G186</f>
        <v>100.8</v>
      </c>
    </row>
    <row r="179" spans="1:8" s="993" customFormat="1" ht="31.5">
      <c r="A179" s="992"/>
      <c r="B179" s="350" t="s">
        <v>2114</v>
      </c>
      <c r="C179" s="981" t="s">
        <v>1947</v>
      </c>
      <c r="D179" s="893" t="s">
        <v>30</v>
      </c>
      <c r="E179" s="981" t="s">
        <v>1948</v>
      </c>
      <c r="F179" s="982" t="s">
        <v>1949</v>
      </c>
      <c r="G179" s="983" t="s">
        <v>1950</v>
      </c>
      <c r="H179" s="992"/>
    </row>
    <row r="180" spans="1:8" s="993" customFormat="1" ht="15.75">
      <c r="A180" s="992"/>
      <c r="B180" s="2012" t="s">
        <v>1951</v>
      </c>
      <c r="C180" s="2013"/>
      <c r="D180" s="2013"/>
      <c r="E180" s="2013"/>
      <c r="F180" s="2013"/>
      <c r="G180" s="2014"/>
      <c r="H180" s="992"/>
    </row>
    <row r="181" spans="1:8" s="993" customFormat="1" ht="30">
      <c r="A181" s="994" t="s">
        <v>5064</v>
      </c>
      <c r="B181" s="984">
        <v>3278</v>
      </c>
      <c r="C181" s="940" t="str">
        <f>IF($A181="INSUMO",VLOOKUP($B181,'BANCO DE DADOS JULHO INS'!$A:$D,2,FALSE),VLOOKUP($B181,'BANCO DE DADOS JULHO SERV'!$B:$E,2,FALSE))</f>
        <v>CAIXA INSPECAO, CONCRETO PRE MOLDADO, CIRCULAR, COM TAMPA, D = 40* CM</v>
      </c>
      <c r="D181" s="913" t="str">
        <f>IF($A181="INSUMO",VLOOKUP($B181,'BANCO DE DADOS JULHO INS'!$A:$D,3,FALSE),VLOOKUP($B181,'BANCO DE DADOS JULHO SERV'!$B:$E,3,FALSE))</f>
        <v xml:space="preserve">UN    </v>
      </c>
      <c r="E181" s="932">
        <v>1</v>
      </c>
      <c r="F181" s="917" t="str">
        <f>IF($A181="INSUMO",VLOOKUP($B181,'BANCO DE DADOS JULHO INS'!$A:$D,4,FALSE),VLOOKUP($B181,'BANCO DE DADOS JULHO SERV'!$B:$E,4,FALSE))</f>
        <v>77,06</v>
      </c>
      <c r="G181" s="934">
        <f t="shared" ref="G181:G182" si="32">TRUNC(F181*E181,2)</f>
        <v>77.06</v>
      </c>
      <c r="H181" s="992"/>
    </row>
    <row r="182" spans="1:8" s="993" customFormat="1" ht="16.5" thickBot="1">
      <c r="A182" s="994" t="s">
        <v>5265</v>
      </c>
      <c r="B182" s="907">
        <v>93358</v>
      </c>
      <c r="C182" s="915" t="str">
        <f>IF($A182="INSUMO",VLOOKUP($B182,'BANCO DE DADOS JULHO INS'!$A:$D,2,FALSE),VLOOKUP($B182,'BANCO DE DADOS JULHO SERV'!$B:$E,2,FALSE))</f>
        <v>ESCAVAÇÃO MANUAL DE VALAS. AF_03/2016</v>
      </c>
      <c r="D182" s="916" t="str">
        <f>IF($A182="INSUMO",VLOOKUP($B182,'BANCO DE DADOS JULHO INS'!$A:$D,3,FALSE),VLOOKUP($B182,'BANCO DE DADOS JULHO SERV'!$B:$E,3,FALSE))</f>
        <v>M3</v>
      </c>
      <c r="E182" s="1007">
        <v>6.2799999999999995E-2</v>
      </c>
      <c r="F182" s="918" t="str">
        <f>IF($A182="INSUMO",VLOOKUP($B182,'BANCO DE DADOS JULHO INS'!$A:$D,4,FALSE),VLOOKUP($B182,'BANCO DE DADOS JULHO SERV'!$B:$E,4,FALSE))</f>
        <v>54,59</v>
      </c>
      <c r="G182" s="985">
        <f t="shared" si="32"/>
        <v>3.42</v>
      </c>
      <c r="H182" s="992"/>
    </row>
    <row r="183" spans="1:8" s="993" customFormat="1" ht="15.75">
      <c r="A183" s="992"/>
      <c r="B183" s="2139" t="s">
        <v>1952</v>
      </c>
      <c r="C183" s="2140"/>
      <c r="D183" s="2140"/>
      <c r="E183" s="2140"/>
      <c r="F183" s="2140"/>
      <c r="G183" s="2141"/>
      <c r="H183" s="992"/>
    </row>
    <row r="184" spans="1:8" s="993" customFormat="1" ht="15.75">
      <c r="A184" s="994" t="s">
        <v>5265</v>
      </c>
      <c r="B184" s="945">
        <v>88309</v>
      </c>
      <c r="C184" s="914" t="str">
        <f>IF($A184="INSUMO",VLOOKUP($B184,'BANCO DE DADOS JULHO INS'!$A:$D,2,FALSE),VLOOKUP($B184,'BANCO DE DADOS JULHO SERV'!$B:$E,2,FALSE))</f>
        <v>PEDREIRO COM ENCARGOS COMPLEMENTARES</v>
      </c>
      <c r="D184" s="913" t="str">
        <f>IF($A184="INSUMO",VLOOKUP($B184,'BANCO DE DADOS JULHO INS'!$A:$D,3,FALSE),VLOOKUP($B184,'BANCO DE DADOS JULHO SERV'!$B:$E,3,FALSE))</f>
        <v>H</v>
      </c>
      <c r="E184" s="946">
        <v>0.66</v>
      </c>
      <c r="F184" s="917" t="str">
        <f>IF($A184="INSUMO",VLOOKUP($B184,'BANCO DE DADOS JULHO INS'!$A:$D,4,FALSE),VLOOKUP($B184,'BANCO DE DADOS JULHO SERV'!$B:$E,4,FALSE))</f>
        <v>17,00</v>
      </c>
      <c r="G184" s="947">
        <f t="shared" ref="G184:G185" si="33">TRUNC(F184*E184,2)</f>
        <v>11.22</v>
      </c>
      <c r="H184" s="992"/>
    </row>
    <row r="185" spans="1:8" s="993" customFormat="1" ht="16.5" thickBot="1">
      <c r="A185" s="994" t="s">
        <v>5265</v>
      </c>
      <c r="B185" s="948">
        <v>88316</v>
      </c>
      <c r="C185" s="915" t="str">
        <f>IF($A185="INSUMO",VLOOKUP($B185,'BANCO DE DADOS JULHO INS'!$A:$D,2,FALSE),VLOOKUP($B185,'BANCO DE DADOS JULHO SERV'!$B:$E,2,FALSE))</f>
        <v>SERVENTE COM ENCARGOS COMPLEMENTARES</v>
      </c>
      <c r="D185" s="916" t="str">
        <f>IF($A185="INSUMO",VLOOKUP($B185,'BANCO DE DADOS JULHO INS'!$A:$D,3,FALSE),VLOOKUP($B185,'BANCO DE DADOS JULHO SERV'!$B:$E,3,FALSE))</f>
        <v>H</v>
      </c>
      <c r="E185" s="949">
        <v>0.66</v>
      </c>
      <c r="F185" s="918" t="str">
        <f>IF($A185="INSUMO",VLOOKUP($B185,'BANCO DE DADOS JULHO INS'!$A:$D,4,FALSE),VLOOKUP($B185,'BANCO DE DADOS JULHO SERV'!$B:$E,4,FALSE))</f>
        <v>13,80</v>
      </c>
      <c r="G185" s="950">
        <f t="shared" si="33"/>
        <v>9.1</v>
      </c>
      <c r="H185" s="992"/>
    </row>
    <row r="186" spans="1:8" s="993" customFormat="1" ht="16.5" thickBot="1">
      <c r="A186" s="992"/>
      <c r="B186" s="2186" t="s">
        <v>6245</v>
      </c>
      <c r="C186" s="2186"/>
      <c r="D186" s="2186"/>
      <c r="E186" s="2186"/>
      <c r="F186" s="951" t="s">
        <v>1953</v>
      </c>
      <c r="G186" s="952">
        <f>SUM(G180:G185)</f>
        <v>100.8</v>
      </c>
      <c r="H186" s="992"/>
    </row>
    <row r="187" spans="1:8" s="993" customFormat="1" ht="15.75">
      <c r="A187" s="992"/>
      <c r="B187" s="2186"/>
      <c r="C187" s="2186"/>
      <c r="D187" s="2186"/>
      <c r="E187" s="2186"/>
      <c r="F187" s="953"/>
      <c r="G187" s="954"/>
      <c r="H187" s="992"/>
    </row>
    <row r="188" spans="1:8" s="993" customFormat="1" ht="78" customHeight="1">
      <c r="A188" s="992"/>
      <c r="B188" s="2223" t="s">
        <v>6243</v>
      </c>
      <c r="C188" s="2224"/>
      <c r="D188" s="2224"/>
      <c r="E188" s="2224"/>
      <c r="F188" s="2224"/>
      <c r="G188" s="2224"/>
      <c r="H188" s="992"/>
    </row>
    <row r="189" spans="1:8" s="997" customFormat="1" ht="16.5" thickBot="1">
      <c r="B189" s="957"/>
      <c r="C189" s="958"/>
      <c r="D189" s="958"/>
      <c r="E189" s="958"/>
      <c r="F189" s="958"/>
      <c r="G189" s="958"/>
    </row>
    <row r="190" spans="1:8" s="656" customFormat="1" ht="37.5" customHeight="1">
      <c r="A190" s="655"/>
      <c r="B190" s="531" t="s">
        <v>5965</v>
      </c>
      <c r="C190" s="2011" t="str">
        <f>CONCATENATE("FORNECIMENTO E INSTALAÇÃO DE ",C193)</f>
        <v>FORNECIMENTO E INSTALAÇÃO DE BUCHA DE NYLON SEM ABA S10, COM PARAFUSO DE 6,10 X 65 MM EM ACO ZINCADO COM ROSCA SOBERBA, CABECA CHATA E FENDA PHILLIPS</v>
      </c>
      <c r="D190" s="2183"/>
      <c r="E190" s="2183"/>
      <c r="F190" s="2183"/>
      <c r="G190" s="532" t="s">
        <v>30</v>
      </c>
      <c r="H190" s="838">
        <f>G196</f>
        <v>3.25</v>
      </c>
    </row>
    <row r="191" spans="1:8" s="656" customFormat="1" ht="31.5">
      <c r="A191" s="655"/>
      <c r="B191" s="350" t="s">
        <v>2114</v>
      </c>
      <c r="C191" s="614" t="s">
        <v>1947</v>
      </c>
      <c r="D191" s="893" t="s">
        <v>30</v>
      </c>
      <c r="E191" s="614" t="s">
        <v>1948</v>
      </c>
      <c r="F191" s="615" t="s">
        <v>1949</v>
      </c>
      <c r="G191" s="616" t="s">
        <v>1950</v>
      </c>
      <c r="H191" s="655"/>
    </row>
    <row r="192" spans="1:8" s="656" customFormat="1" ht="15.75">
      <c r="A192" s="655"/>
      <c r="B192" s="2012" t="s">
        <v>1951</v>
      </c>
      <c r="C192" s="2013"/>
      <c r="D192" s="2013"/>
      <c r="E192" s="2013"/>
      <c r="F192" s="2013"/>
      <c r="G192" s="2014"/>
      <c r="H192" s="655"/>
    </row>
    <row r="193" spans="1:8" s="656" customFormat="1" ht="45">
      <c r="A193" s="659" t="s">
        <v>5064</v>
      </c>
      <c r="B193" s="617">
        <v>7568</v>
      </c>
      <c r="C193" s="456" t="str">
        <f>IF($A193="INSUMO",VLOOKUP($B193,'BANCO DE DADOS JULHO INS'!$A:$D,2,FALSE),VLOOKUP($B193,'BANCO DE DADOS JULHO SERV'!$B:$E,2,FALSE))</f>
        <v>BUCHA DE NYLON SEM ABA S10, COM PARAFUSO DE 6,10 X 65 MM EM ACO ZINCADO COM ROSCA SOBERBA, CABECA CHATA E FENDA PHILLIPS</v>
      </c>
      <c r="D193" s="294" t="str">
        <f>IF($A193="INSUMO",VLOOKUP($B193,'BANCO DE DADOS JULHO INS'!$A:$D,3,FALSE),VLOOKUP($B193,'BANCO DE DADOS JULHO SERV'!$B:$E,3,FALSE))</f>
        <v xml:space="preserve">UN    </v>
      </c>
      <c r="E193" s="415">
        <v>1</v>
      </c>
      <c r="F193" s="351" t="str">
        <f>IF($A193="INSUMO",VLOOKUP($B193,'BANCO DE DADOS JULHO INS'!$A:$D,4,FALSE),VLOOKUP($B193,'BANCO DE DADOS JULHO SERV'!$B:$E,4,FALSE))</f>
        <v>0,61</v>
      </c>
      <c r="G193" s="421">
        <f>TRUNC(F193*E193,2)</f>
        <v>0.61</v>
      </c>
      <c r="H193" s="655"/>
    </row>
    <row r="194" spans="1:8" s="656" customFormat="1" ht="15.75">
      <c r="A194" s="655"/>
      <c r="B194" s="2012" t="s">
        <v>1952</v>
      </c>
      <c r="C194" s="2013"/>
      <c r="D194" s="2013"/>
      <c r="E194" s="2013"/>
      <c r="F194" s="2013"/>
      <c r="G194" s="2014"/>
      <c r="H194" s="655"/>
    </row>
    <row r="195" spans="1:8" s="656" customFormat="1" ht="16.5" thickBot="1">
      <c r="A195" s="659" t="s">
        <v>5265</v>
      </c>
      <c r="B195" s="538">
        <v>88264</v>
      </c>
      <c r="C195" s="457" t="str">
        <f>IF($A195="INSUMO",VLOOKUP($B195,'BANCO DE DADOS JULHO INS'!$A:$D,2,FALSE),VLOOKUP($B195,'BANCO DE DADOS JULHO SERV'!$B:$E,2,FALSE))</f>
        <v>ELETRICISTA COM ENCARGOS COMPLEMENTARES</v>
      </c>
      <c r="D195" s="299" t="str">
        <f>IF($A195="INSUMO",VLOOKUP($B195,'BANCO DE DADOS JULHO INS'!$A:$D,3,FALSE),VLOOKUP($B195,'BANCO DE DADOS JULHO SERV'!$B:$E,3,FALSE))</f>
        <v>H</v>
      </c>
      <c r="E195" s="539">
        <v>0.15</v>
      </c>
      <c r="F195" s="353" t="str">
        <f>IF($A195="INSUMO",VLOOKUP($B195,'BANCO DE DADOS JULHO INS'!$A:$D,4,FALSE),VLOOKUP($B195,'BANCO DE DADOS JULHO SERV'!$B:$E,4,FALSE))</f>
        <v>17,60</v>
      </c>
      <c r="G195" s="540">
        <f>TRUNC(F195*E195,2)</f>
        <v>2.64</v>
      </c>
      <c r="H195" s="655"/>
    </row>
    <row r="196" spans="1:8" s="656" customFormat="1" ht="16.5" thickBot="1">
      <c r="A196" s="655"/>
      <c r="B196" s="2186" t="s">
        <v>6002</v>
      </c>
      <c r="C196" s="2186"/>
      <c r="D196" s="2186"/>
      <c r="E196" s="2186"/>
      <c r="F196" s="554" t="s">
        <v>1953</v>
      </c>
      <c r="G196" s="761">
        <f>SUM(G192:G195)</f>
        <v>3.25</v>
      </c>
      <c r="H196" s="655"/>
    </row>
    <row r="197" spans="1:8" s="669" customFormat="1" ht="16.5" thickBot="1">
      <c r="B197" s="552"/>
      <c r="C197" s="553"/>
      <c r="D197" s="553"/>
      <c r="E197" s="553"/>
      <c r="F197" s="553"/>
      <c r="G197" s="553"/>
    </row>
    <row r="198" spans="1:8" s="656" customFormat="1" ht="39.75" customHeight="1">
      <c r="A198" s="655"/>
      <c r="B198" s="531" t="s">
        <v>2069</v>
      </c>
      <c r="C198" s="2011" t="str">
        <f>CONCATENATE("FORNECIMENTO E INSTALAÇÃO DE ",C201)</f>
        <v>FORNECIMENTO E INSTALAÇÃO DE SUPORTE ISOLADOR SIMPLES DIAMETRO NOMINAL 5/16", COM ROSCA SOBERBA E BUCHA</v>
      </c>
      <c r="D198" s="2183"/>
      <c r="E198" s="2183"/>
      <c r="F198" s="2183"/>
      <c r="G198" s="532" t="s">
        <v>30</v>
      </c>
      <c r="H198" s="838">
        <f>G208</f>
        <v>10.18</v>
      </c>
    </row>
    <row r="199" spans="1:8" s="656" customFormat="1" ht="31.5">
      <c r="A199" s="655"/>
      <c r="B199" s="350" t="s">
        <v>2114</v>
      </c>
      <c r="C199" s="614" t="s">
        <v>1947</v>
      </c>
      <c r="D199" s="614" t="s">
        <v>1957</v>
      </c>
      <c r="E199" s="614" t="s">
        <v>1948</v>
      </c>
      <c r="F199" s="615" t="s">
        <v>1949</v>
      </c>
      <c r="G199" s="616" t="s">
        <v>1950</v>
      </c>
      <c r="H199" s="655"/>
    </row>
    <row r="200" spans="1:8" s="656" customFormat="1" ht="15.75">
      <c r="A200" s="655"/>
      <c r="B200" s="2012" t="s">
        <v>1951</v>
      </c>
      <c r="C200" s="2013"/>
      <c r="D200" s="2013"/>
      <c r="E200" s="2013"/>
      <c r="F200" s="2013"/>
      <c r="G200" s="2014"/>
      <c r="H200" s="655"/>
    </row>
    <row r="201" spans="1:8" s="656" customFormat="1" ht="30">
      <c r="A201" s="659" t="s">
        <v>5064</v>
      </c>
      <c r="B201" s="617">
        <v>3396</v>
      </c>
      <c r="C201" s="456" t="str">
        <f>IF($A201="INSUMO",VLOOKUP($B201,'BANCO DE DADOS JULHO INS'!$A:$D,2,FALSE),VLOOKUP($B201,'BANCO DE DADOS JULHO SERV'!$B:$E,2,FALSE))</f>
        <v>SUPORTE ISOLADOR SIMPLES DIAMETRO NOMINAL 5/16", COM ROSCA SOBERBA E BUCHA</v>
      </c>
      <c r="D201" s="294" t="str">
        <f>IF($A201="INSUMO",VLOOKUP($B201,'BANCO DE DADOS JULHO INS'!$A:$D,3,FALSE),VLOOKUP($B201,'BANCO DE DADOS JULHO SERV'!$B:$E,3,FALSE))</f>
        <v xml:space="preserve">UN    </v>
      </c>
      <c r="E201" s="415">
        <v>1</v>
      </c>
      <c r="F201" s="351" t="str">
        <f>IF($A201="INSUMO",VLOOKUP($B201,'BANCO DE DADOS JULHO INS'!$A:$D,4,FALSE),VLOOKUP($B201,'BANCO DE DADOS JULHO SERV'!$B:$E,4,FALSE))</f>
        <v>3,22</v>
      </c>
      <c r="G201" s="421">
        <f>TRUNC(F201*E201,2)</f>
        <v>3.22</v>
      </c>
      <c r="H201" s="655"/>
    </row>
    <row r="202" spans="1:8" s="656" customFormat="1" ht="45">
      <c r="A202" s="659" t="s">
        <v>5064</v>
      </c>
      <c r="B202" s="617">
        <v>7583</v>
      </c>
      <c r="C202" s="456" t="str">
        <f>IF($A202="INSUMO",VLOOKUP($B202,'BANCO DE DADOS JULHO INS'!$A:$D,2,FALSE),VLOOKUP($B202,'BANCO DE DADOS JULHO SERV'!$B:$E,2,FALSE))</f>
        <v>BUCHA DE NYLON SEM ABA S8, COM PARAFUSO DE 4,80 X 50 MM EM ACO ZINCADO COM ROSCA SOBERBA, CABECA CHATA E FENDA PHILLIPS</v>
      </c>
      <c r="D202" s="294" t="str">
        <f>IF($A202="INSUMO",VLOOKUP($B202,'BANCO DE DADOS JULHO INS'!$A:$D,3,FALSE),VLOOKUP($B202,'BANCO DE DADOS JULHO SERV'!$B:$E,3,FALSE))</f>
        <v xml:space="preserve">UN    </v>
      </c>
      <c r="E202" s="415">
        <v>2</v>
      </c>
      <c r="F202" s="351" t="str">
        <f>IF($A202="INSUMO",VLOOKUP($B202,'BANCO DE DADOS JULHO INS'!$A:$D,4,FALSE),VLOOKUP($B202,'BANCO DE DADOS JULHO SERV'!$B:$E,4,FALSE))</f>
        <v>0,41</v>
      </c>
      <c r="G202" s="421">
        <f>TRUNC(F202*E202,2)</f>
        <v>0.82</v>
      </c>
      <c r="H202" s="655"/>
    </row>
    <row r="203" spans="1:8" s="993" customFormat="1" ht="30">
      <c r="A203" s="994" t="s">
        <v>5064</v>
      </c>
      <c r="B203" s="984">
        <v>13348</v>
      </c>
      <c r="C203" s="940" t="str">
        <f>IF($A203="INSUMO",VLOOKUP($B203,'BANCO DE DADOS JULHO INS'!$A:$D,2,FALSE),VLOOKUP($B203,'BANCO DE DADOS JULHO SERV'!$B:$E,2,FALSE))</f>
        <v>ARRUELA  EM ACO GALVANIZADO, DIAMETRO EXTERNO = 35MM, ESPESSURA = 3MM, DIAMETRO DO FURO= 18MM</v>
      </c>
      <c r="D203" s="913" t="str">
        <f>IF($A203="INSUMO",VLOOKUP($B203,'BANCO DE DADOS JULHO INS'!$A:$D,3,FALSE),VLOOKUP($B203,'BANCO DE DADOS JULHO SERV'!$B:$E,3,FALSE))</f>
        <v xml:space="preserve">UN    </v>
      </c>
      <c r="E203" s="932">
        <v>2</v>
      </c>
      <c r="F203" s="917" t="str">
        <f>IF($A203="INSUMO",VLOOKUP($B203,'BANCO DE DADOS JULHO INS'!$A:$D,4,FALSE),VLOOKUP($B203,'BANCO DE DADOS JULHO SERV'!$B:$E,4,FALSE))</f>
        <v>0,60</v>
      </c>
      <c r="G203" s="934">
        <f>TRUNC(F203*E203,2)</f>
        <v>1.2</v>
      </c>
      <c r="H203" s="992"/>
    </row>
    <row r="204" spans="1:8" s="1196" customFormat="1" ht="30">
      <c r="A204" s="1197" t="s">
        <v>5064</v>
      </c>
      <c r="B204" s="984">
        <v>142</v>
      </c>
      <c r="C204" s="1194" t="str">
        <f>IF($A204="INSUMO",VLOOKUP($B204,'BANCO DE DADOS JULHO INS'!$A:$D,2,FALSE),VLOOKUP($B204,'BANCO DE DADOS JULHO SERV'!$B:$E,2,FALSE))</f>
        <v>SELANTE ELASTICO MONOCOMPONENTE A BASE DE POLIURETANO PARA JUNTAS DIVERSAS</v>
      </c>
      <c r="D204" s="941" t="str">
        <f>G210</f>
        <v>ML</v>
      </c>
      <c r="E204" s="932">
        <v>20</v>
      </c>
      <c r="F204" s="917">
        <f>F212</f>
        <v>0.09</v>
      </c>
      <c r="G204" s="934">
        <f>TRUNC(F204*E204,2)</f>
        <v>1.8</v>
      </c>
      <c r="H204" s="1195"/>
    </row>
    <row r="205" spans="1:8" s="656" customFormat="1" ht="15.75">
      <c r="A205" s="655"/>
      <c r="B205" s="2012" t="s">
        <v>1952</v>
      </c>
      <c r="C205" s="2013"/>
      <c r="D205" s="2013"/>
      <c r="E205" s="2013"/>
      <c r="F205" s="2013"/>
      <c r="G205" s="2014"/>
      <c r="H205" s="655"/>
    </row>
    <row r="206" spans="1:8" s="656" customFormat="1" ht="15.75">
      <c r="A206" s="659" t="s">
        <v>5265</v>
      </c>
      <c r="B206" s="535">
        <v>88264</v>
      </c>
      <c r="C206" s="456" t="str">
        <f>IF($A206="INSUMO",VLOOKUP($B206,'BANCO DE DADOS JULHO INS'!$A:$D,2,FALSE),VLOOKUP($B206,'BANCO DE DADOS JULHO SERV'!$B:$E,2,FALSE))</f>
        <v>ELETRICISTA COM ENCARGOS COMPLEMENTARES</v>
      </c>
      <c r="D206" s="294" t="str">
        <f>IF($A206="INSUMO",VLOOKUP($B206,'BANCO DE DADOS JULHO INS'!$A:$D,3,FALSE),VLOOKUP($B206,'BANCO DE DADOS JULHO SERV'!$B:$E,3,FALSE))</f>
        <v>H</v>
      </c>
      <c r="E206" s="536">
        <v>0.1</v>
      </c>
      <c r="F206" s="351" t="str">
        <f>IF($A206="INSUMO",VLOOKUP($B206,'BANCO DE DADOS JULHO INS'!$A:$D,4,FALSE),VLOOKUP($B206,'BANCO DE DADOS JULHO SERV'!$B:$E,4,FALSE))</f>
        <v>17,60</v>
      </c>
      <c r="G206" s="537">
        <f t="shared" ref="G206:G207" si="34">TRUNC(F206*E206,2)</f>
        <v>1.76</v>
      </c>
      <c r="H206" s="655"/>
    </row>
    <row r="207" spans="1:8" s="656" customFormat="1" ht="16.5" thickBot="1">
      <c r="A207" s="659" t="s">
        <v>5265</v>
      </c>
      <c r="B207" s="538">
        <v>88316</v>
      </c>
      <c r="C207" s="457" t="str">
        <f>IF($A207="INSUMO",VLOOKUP($B207,'BANCO DE DADOS JULHO INS'!$A:$D,2,FALSE),VLOOKUP($B207,'BANCO DE DADOS JULHO SERV'!$B:$E,2,FALSE))</f>
        <v>SERVENTE COM ENCARGOS COMPLEMENTARES</v>
      </c>
      <c r="D207" s="299" t="str">
        <f>IF($A207="INSUMO",VLOOKUP($B207,'BANCO DE DADOS JULHO INS'!$A:$D,3,FALSE),VLOOKUP($B207,'BANCO DE DADOS JULHO SERV'!$B:$E,3,FALSE))</f>
        <v>H</v>
      </c>
      <c r="E207" s="539">
        <v>0.1</v>
      </c>
      <c r="F207" s="353" t="str">
        <f>IF($A207="INSUMO",VLOOKUP($B207,'BANCO DE DADOS JULHO INS'!$A:$D,4,FALSE),VLOOKUP($B207,'BANCO DE DADOS JULHO SERV'!$B:$E,4,FALSE))</f>
        <v>13,80</v>
      </c>
      <c r="G207" s="540">
        <f t="shared" si="34"/>
        <v>1.38</v>
      </c>
      <c r="H207" s="655"/>
    </row>
    <row r="208" spans="1:8" s="656" customFormat="1" ht="16.5" thickBot="1">
      <c r="A208" s="655"/>
      <c r="B208" s="2186" t="s">
        <v>6156</v>
      </c>
      <c r="C208" s="2186"/>
      <c r="D208" s="2186"/>
      <c r="E208" s="2186"/>
      <c r="F208" s="554" t="s">
        <v>1953</v>
      </c>
      <c r="G208" s="761">
        <f>SUM(G200:G207)</f>
        <v>10.18</v>
      </c>
      <c r="H208" s="655"/>
    </row>
    <row r="209" spans="1:8" s="998" customFormat="1" ht="16.5" thickBot="1">
      <c r="B209" s="957"/>
      <c r="C209" s="958"/>
      <c r="D209" s="958"/>
      <c r="E209" s="958"/>
      <c r="F209" s="958"/>
      <c r="G209" s="958"/>
    </row>
    <row r="210" spans="1:8" s="1181" customFormat="1" ht="15.75">
      <c r="A210" s="1180"/>
      <c r="B210" s="1138"/>
      <c r="C210" s="1118" t="s">
        <v>7220</v>
      </c>
      <c r="D210" s="1139"/>
      <c r="E210" s="1140"/>
      <c r="F210" s="1137"/>
      <c r="G210" s="1141" t="s">
        <v>495</v>
      </c>
      <c r="H210" s="1180"/>
    </row>
    <row r="211" spans="1:8" s="1181" customFormat="1" ht="15.75">
      <c r="A211" s="1180"/>
      <c r="B211" s="966" t="s">
        <v>7221</v>
      </c>
      <c r="C211" s="967" t="s">
        <v>7222</v>
      </c>
      <c r="D211" s="1176" t="s">
        <v>30</v>
      </c>
      <c r="E211" s="969" t="s">
        <v>7223</v>
      </c>
      <c r="F211" s="2219" t="s">
        <v>7224</v>
      </c>
      <c r="G211" s="2220"/>
      <c r="H211" s="1180"/>
    </row>
    <row r="212" spans="1:8" s="1181" customFormat="1" ht="30.75" thickBot="1">
      <c r="A212" s="1197" t="s">
        <v>5064</v>
      </c>
      <c r="B212" s="618">
        <v>142</v>
      </c>
      <c r="C212" s="1174" t="str">
        <f>IF($A212="INSUMO",VLOOKUP($B212,'BANCO DE DADOS JULHO INS'!$A:$D,2,FALSE),VLOOKUP($B212,'BANCO DE DADOS JULHO SERV'!$B:$E,2,FALSE))</f>
        <v>SELANTE ELASTICO MONOCOMPONENTE A BASE DE POLIURETANO PARA JUNTAS DIVERSAS</v>
      </c>
      <c r="D212" s="916" t="str">
        <f>IF($A212="INSUMO",VLOOKUP($B212,'BANCO DE DADOS JULHO INS'!$A:$D,3,FALSE),VLOOKUP($B212,'BANCO DE DADOS JULHO SERV'!$B:$E,3,FALSE))</f>
        <v xml:space="preserve">310ML </v>
      </c>
      <c r="E212" s="918" t="str">
        <f>IF($A212="INSUMO",VLOOKUP($B212,'BANCO DE DADOS JULHO INS'!$A:$D,4,FALSE),VLOOKUP($B212,'BANCO DE DADOS JULHO SERV'!$B:$E,4,FALSE))</f>
        <v>30,64</v>
      </c>
      <c r="F212" s="2221">
        <f>TRUNC(E212/310,2)</f>
        <v>0.09</v>
      </c>
      <c r="G212" s="2222"/>
      <c r="H212" s="1180"/>
    </row>
    <row r="213" spans="1:8" s="669" customFormat="1" ht="16.5" thickBot="1">
      <c r="B213" s="552"/>
      <c r="C213" s="553"/>
      <c r="D213" s="553"/>
      <c r="E213" s="553"/>
      <c r="F213" s="553"/>
      <c r="G213" s="553"/>
    </row>
    <row r="214" spans="1:8" s="656" customFormat="1" ht="38.25" customHeight="1">
      <c r="A214" s="655"/>
      <c r="B214" s="531" t="s">
        <v>6422</v>
      </c>
      <c r="C214" s="2011" t="str">
        <f>CONCATENATE("FORNECIMENTO E INSTALAÇÃO DE ",C217)</f>
        <v>FORNECIMENTO E INSTALAÇÃO DE SUPORTE ISOLADOR REFORCADO DIAMETRO NOMINAL 5/16", COM ROSCA SOBERBA E BUCHA</v>
      </c>
      <c r="D214" s="2183"/>
      <c r="E214" s="2183"/>
      <c r="F214" s="2183"/>
      <c r="G214" s="532" t="s">
        <v>30</v>
      </c>
      <c r="H214" s="838">
        <f>G224</f>
        <v>11.510000000000002</v>
      </c>
    </row>
    <row r="215" spans="1:8" s="656" customFormat="1" ht="31.5">
      <c r="A215" s="655"/>
      <c r="B215" s="350" t="s">
        <v>2114</v>
      </c>
      <c r="C215" s="614" t="s">
        <v>1947</v>
      </c>
      <c r="D215" s="893" t="s">
        <v>30</v>
      </c>
      <c r="E215" s="614" t="s">
        <v>1948</v>
      </c>
      <c r="F215" s="615" t="s">
        <v>1949</v>
      </c>
      <c r="G215" s="616" t="s">
        <v>1950</v>
      </c>
      <c r="H215" s="655"/>
    </row>
    <row r="216" spans="1:8" s="656" customFormat="1" ht="15.75">
      <c r="A216" s="655"/>
      <c r="B216" s="2012" t="s">
        <v>1951</v>
      </c>
      <c r="C216" s="2013"/>
      <c r="D216" s="2013"/>
      <c r="E216" s="2013"/>
      <c r="F216" s="2013"/>
      <c r="G216" s="2014"/>
      <c r="H216" s="655"/>
    </row>
    <row r="217" spans="1:8" s="656" customFormat="1" ht="30">
      <c r="A217" s="659" t="s">
        <v>5064</v>
      </c>
      <c r="B217" s="617">
        <v>7572</v>
      </c>
      <c r="C217" s="456" t="str">
        <f>IF($A217="INSUMO",VLOOKUP($B217,'BANCO DE DADOS JULHO INS'!$A:$D,2,FALSE),VLOOKUP($B217,'BANCO DE DADOS JULHO SERV'!$B:$E,2,FALSE))</f>
        <v>SUPORTE ISOLADOR REFORCADO DIAMETRO NOMINAL 5/16", COM ROSCA SOBERBA E BUCHA</v>
      </c>
      <c r="D217" s="294" t="str">
        <f>IF($A217="INSUMO",VLOOKUP($B217,'BANCO DE DADOS JULHO INS'!$A:$D,3,FALSE),VLOOKUP($B217,'BANCO DE DADOS JULHO SERV'!$B:$E,3,FALSE))</f>
        <v xml:space="preserve">UN    </v>
      </c>
      <c r="E217" s="415">
        <v>1</v>
      </c>
      <c r="F217" s="351" t="str">
        <f>IF($A217="INSUMO",VLOOKUP($B217,'BANCO DE DADOS JULHO INS'!$A:$D,4,FALSE),VLOOKUP($B217,'BANCO DE DADOS JULHO SERV'!$B:$E,4,FALSE))</f>
        <v>4,55</v>
      </c>
      <c r="G217" s="421">
        <f>TRUNC(F217*E217,2)</f>
        <v>4.55</v>
      </c>
      <c r="H217" s="655"/>
    </row>
    <row r="218" spans="1:8" s="656" customFormat="1" ht="45">
      <c r="A218" s="659" t="s">
        <v>5064</v>
      </c>
      <c r="B218" s="617">
        <v>7583</v>
      </c>
      <c r="C218" s="456" t="str">
        <f>IF($A218="INSUMO",VLOOKUP($B218,'BANCO DE DADOS JULHO INS'!$A:$D,2,FALSE),VLOOKUP($B218,'BANCO DE DADOS JULHO SERV'!$B:$E,2,FALSE))</f>
        <v>BUCHA DE NYLON SEM ABA S8, COM PARAFUSO DE 4,80 X 50 MM EM ACO ZINCADO COM ROSCA SOBERBA, CABECA CHATA E FENDA PHILLIPS</v>
      </c>
      <c r="D218" s="294" t="str">
        <f>IF($A218="INSUMO",VLOOKUP($B218,'BANCO DE DADOS JULHO INS'!$A:$D,3,FALSE),VLOOKUP($B218,'BANCO DE DADOS JULHO SERV'!$B:$E,3,FALSE))</f>
        <v xml:space="preserve">UN    </v>
      </c>
      <c r="E218" s="415">
        <v>2</v>
      </c>
      <c r="F218" s="351" t="str">
        <f>IF($A218="INSUMO",VLOOKUP($B218,'BANCO DE DADOS JULHO INS'!$A:$D,4,FALSE),VLOOKUP($B218,'BANCO DE DADOS JULHO SERV'!$B:$E,4,FALSE))</f>
        <v>0,41</v>
      </c>
      <c r="G218" s="421">
        <f>TRUNC(F218*E218,2)</f>
        <v>0.82</v>
      </c>
      <c r="H218" s="655"/>
    </row>
    <row r="219" spans="1:8" s="993" customFormat="1" ht="30">
      <c r="A219" s="994" t="s">
        <v>5064</v>
      </c>
      <c r="B219" s="984">
        <v>13348</v>
      </c>
      <c r="C219" s="940" t="str">
        <f>IF($A219="INSUMO",VLOOKUP($B219,'BANCO DE DADOS JULHO INS'!$A:$D,2,FALSE),VLOOKUP($B219,'BANCO DE DADOS JULHO SERV'!$B:$E,2,FALSE))</f>
        <v>ARRUELA  EM ACO GALVANIZADO, DIAMETRO EXTERNO = 35MM, ESPESSURA = 3MM, DIAMETRO DO FURO= 18MM</v>
      </c>
      <c r="D219" s="913" t="str">
        <f>IF($A219="INSUMO",VLOOKUP($B219,'BANCO DE DADOS JULHO INS'!$A:$D,3,FALSE),VLOOKUP($B219,'BANCO DE DADOS JULHO SERV'!$B:$E,3,FALSE))</f>
        <v xml:space="preserve">UN    </v>
      </c>
      <c r="E219" s="932">
        <v>2</v>
      </c>
      <c r="F219" s="917" t="str">
        <f>IF($A219="INSUMO",VLOOKUP($B219,'BANCO DE DADOS JULHO INS'!$A:$D,4,FALSE),VLOOKUP($B219,'BANCO DE DADOS JULHO SERV'!$B:$E,4,FALSE))</f>
        <v>0,60</v>
      </c>
      <c r="G219" s="934">
        <f>TRUNC(F219*E219,2)</f>
        <v>1.2</v>
      </c>
      <c r="H219" s="992"/>
    </row>
    <row r="220" spans="1:8" s="1196" customFormat="1" ht="30">
      <c r="A220" s="1197" t="s">
        <v>5064</v>
      </c>
      <c r="B220" s="984">
        <v>142</v>
      </c>
      <c r="C220" s="1194" t="str">
        <f>IF($A220="INSUMO",VLOOKUP($B220,'BANCO DE DADOS JULHO INS'!$A:$D,2,FALSE),VLOOKUP($B220,'BANCO DE DADOS JULHO SERV'!$B:$E,2,FALSE))</f>
        <v>SELANTE ELASTICO MONOCOMPONENTE A BASE DE POLIURETANO PARA JUNTAS DIVERSAS</v>
      </c>
      <c r="D220" s="941" t="str">
        <f>G226</f>
        <v>ML</v>
      </c>
      <c r="E220" s="932">
        <v>20</v>
      </c>
      <c r="F220" s="917">
        <f>F228</f>
        <v>0.09</v>
      </c>
      <c r="G220" s="934">
        <f>TRUNC(F220*E220,2)</f>
        <v>1.8</v>
      </c>
      <c r="H220" s="1195"/>
    </row>
    <row r="221" spans="1:8" s="656" customFormat="1" ht="15.75">
      <c r="A221" s="655"/>
      <c r="B221" s="2012" t="s">
        <v>1952</v>
      </c>
      <c r="C221" s="2013"/>
      <c r="D221" s="2013"/>
      <c r="E221" s="2013"/>
      <c r="F221" s="2013"/>
      <c r="G221" s="2014"/>
      <c r="H221" s="655"/>
    </row>
    <row r="222" spans="1:8" s="656" customFormat="1" ht="15.75">
      <c r="A222" s="659" t="s">
        <v>5265</v>
      </c>
      <c r="B222" s="535">
        <v>88264</v>
      </c>
      <c r="C222" s="456" t="str">
        <f>IF($A222="INSUMO",VLOOKUP($B222,'BANCO DE DADOS JULHO INS'!$A:$D,2,FALSE),VLOOKUP($B222,'BANCO DE DADOS JULHO SERV'!$B:$E,2,FALSE))</f>
        <v>ELETRICISTA COM ENCARGOS COMPLEMENTARES</v>
      </c>
      <c r="D222" s="294" t="str">
        <f>IF($A222="INSUMO",VLOOKUP($B222,'BANCO DE DADOS JULHO INS'!$A:$D,3,FALSE),VLOOKUP($B222,'BANCO DE DADOS JULHO SERV'!$B:$E,3,FALSE))</f>
        <v>H</v>
      </c>
      <c r="E222" s="536">
        <v>0.1</v>
      </c>
      <c r="F222" s="351" t="str">
        <f>IF($A222="INSUMO",VLOOKUP($B222,'BANCO DE DADOS JULHO INS'!$A:$D,4,FALSE),VLOOKUP($B222,'BANCO DE DADOS JULHO SERV'!$B:$E,4,FALSE))</f>
        <v>17,60</v>
      </c>
      <c r="G222" s="537">
        <f t="shared" ref="G222:G223" si="35">TRUNC(F222*E222,2)</f>
        <v>1.76</v>
      </c>
      <c r="H222" s="655"/>
    </row>
    <row r="223" spans="1:8" s="656" customFormat="1" ht="16.5" thickBot="1">
      <c r="A223" s="659" t="s">
        <v>5265</v>
      </c>
      <c r="B223" s="538">
        <v>88316</v>
      </c>
      <c r="C223" s="457" t="str">
        <f>IF($A223="INSUMO",VLOOKUP($B223,'BANCO DE DADOS JULHO INS'!$A:$D,2,FALSE),VLOOKUP($B223,'BANCO DE DADOS JULHO SERV'!$B:$E,2,FALSE))</f>
        <v>SERVENTE COM ENCARGOS COMPLEMENTARES</v>
      </c>
      <c r="D223" s="299" t="str">
        <f>IF($A223="INSUMO",VLOOKUP($B223,'BANCO DE DADOS JULHO INS'!$A:$D,3,FALSE),VLOOKUP($B223,'BANCO DE DADOS JULHO SERV'!$B:$E,3,FALSE))</f>
        <v>H</v>
      </c>
      <c r="E223" s="539">
        <v>0.1</v>
      </c>
      <c r="F223" s="353" t="str">
        <f>IF($A223="INSUMO",VLOOKUP($B223,'BANCO DE DADOS JULHO INS'!$A:$D,4,FALSE),VLOOKUP($B223,'BANCO DE DADOS JULHO SERV'!$B:$E,4,FALSE))</f>
        <v>13,80</v>
      </c>
      <c r="G223" s="540">
        <f t="shared" si="35"/>
        <v>1.38</v>
      </c>
      <c r="H223" s="655"/>
    </row>
    <row r="224" spans="1:8" s="656" customFormat="1" ht="16.5" thickBot="1">
      <c r="A224" s="655"/>
      <c r="B224" s="2186" t="s">
        <v>6156</v>
      </c>
      <c r="C224" s="2186"/>
      <c r="D224" s="2186"/>
      <c r="E224" s="2186"/>
      <c r="F224" s="554" t="s">
        <v>1953</v>
      </c>
      <c r="G224" s="761">
        <f>SUM(G216:G223)</f>
        <v>11.510000000000002</v>
      </c>
      <c r="H224" s="655"/>
    </row>
    <row r="225" spans="1:8" s="998" customFormat="1" ht="16.5" thickBot="1">
      <c r="B225" s="957"/>
      <c r="C225" s="958"/>
      <c r="D225" s="958"/>
      <c r="E225" s="958"/>
      <c r="F225" s="958"/>
      <c r="G225" s="958"/>
    </row>
    <row r="226" spans="1:8" s="1181" customFormat="1" ht="15.75">
      <c r="A226" s="1180"/>
      <c r="B226" s="1138"/>
      <c r="C226" s="1118" t="s">
        <v>7220</v>
      </c>
      <c r="D226" s="1139"/>
      <c r="E226" s="1140"/>
      <c r="F226" s="1137"/>
      <c r="G226" s="1141" t="s">
        <v>495</v>
      </c>
      <c r="H226" s="1180"/>
    </row>
    <row r="227" spans="1:8" s="1181" customFormat="1" ht="15.75">
      <c r="A227" s="1180"/>
      <c r="B227" s="966" t="s">
        <v>7221</v>
      </c>
      <c r="C227" s="967" t="s">
        <v>7222</v>
      </c>
      <c r="D227" s="1176" t="s">
        <v>30</v>
      </c>
      <c r="E227" s="969" t="s">
        <v>7223</v>
      </c>
      <c r="F227" s="2219" t="s">
        <v>7224</v>
      </c>
      <c r="G227" s="2220"/>
      <c r="H227" s="1180"/>
    </row>
    <row r="228" spans="1:8" s="1181" customFormat="1" ht="30.75" thickBot="1">
      <c r="A228" s="1197" t="s">
        <v>5064</v>
      </c>
      <c r="B228" s="618">
        <v>142</v>
      </c>
      <c r="C228" s="1174" t="str">
        <f>IF($A228="INSUMO",VLOOKUP($B228,'BANCO DE DADOS JULHO INS'!$A:$D,2,FALSE),VLOOKUP($B228,'BANCO DE DADOS JULHO SERV'!$B:$E,2,FALSE))</f>
        <v>SELANTE ELASTICO MONOCOMPONENTE A BASE DE POLIURETANO PARA JUNTAS DIVERSAS</v>
      </c>
      <c r="D228" s="916" t="s">
        <v>16300</v>
      </c>
      <c r="E228" s="918" t="str">
        <f>IF($A228="INSUMO",VLOOKUP($B228,'BANCO DE DADOS JULHO INS'!$A:$D,4,FALSE),VLOOKUP($B228,'BANCO DE DADOS JULHO SERV'!$B:$E,4,FALSE))</f>
        <v>30,64</v>
      </c>
      <c r="F228" s="2221">
        <f>TRUNC(E228/310,2)</f>
        <v>0.09</v>
      </c>
      <c r="G228" s="2222"/>
      <c r="H228" s="1180"/>
    </row>
    <row r="229" spans="1:8" s="656" customFormat="1" ht="16.5" thickBot="1">
      <c r="A229" s="655"/>
      <c r="B229" s="746"/>
      <c r="C229" s="746"/>
      <c r="D229" s="746"/>
      <c r="E229" s="746"/>
      <c r="F229" s="793"/>
      <c r="G229" s="794"/>
      <c r="H229" s="655"/>
    </row>
    <row r="230" spans="1:8" s="656" customFormat="1" ht="36.75" customHeight="1">
      <c r="A230" s="655"/>
      <c r="B230" s="531" t="s">
        <v>5966</v>
      </c>
      <c r="C230" s="2011" t="str">
        <f>CONCATENATE("FORNECIMENTO E INSTALAÇÃO DE ",C233)</f>
        <v>FORNECIMENTO E INSTALAÇÃO DE ABRACADEIRA EM ACO PARA AMARRACAO DE ELETRODUTOS, TIPO D, COM 1" E PARAFUSO DE FIXACAO</v>
      </c>
      <c r="D230" s="2183"/>
      <c r="E230" s="2183"/>
      <c r="F230" s="2183"/>
      <c r="G230" s="532" t="s">
        <v>30</v>
      </c>
      <c r="H230" s="838">
        <f>G236</f>
        <v>5.32</v>
      </c>
    </row>
    <row r="231" spans="1:8" s="656" customFormat="1" ht="31.5">
      <c r="A231" s="655"/>
      <c r="B231" s="350" t="s">
        <v>2114</v>
      </c>
      <c r="C231" s="614" t="s">
        <v>1947</v>
      </c>
      <c r="D231" s="893" t="s">
        <v>30</v>
      </c>
      <c r="E231" s="614" t="s">
        <v>1948</v>
      </c>
      <c r="F231" s="615" t="s">
        <v>1949</v>
      </c>
      <c r="G231" s="616" t="s">
        <v>1950</v>
      </c>
      <c r="H231" s="655"/>
    </row>
    <row r="232" spans="1:8" s="656" customFormat="1" ht="15.75">
      <c r="A232" s="655"/>
      <c r="B232" s="2012" t="s">
        <v>1951</v>
      </c>
      <c r="C232" s="2013"/>
      <c r="D232" s="2013"/>
      <c r="E232" s="2013"/>
      <c r="F232" s="2013"/>
      <c r="G232" s="2014"/>
      <c r="H232" s="655"/>
    </row>
    <row r="233" spans="1:8" s="656" customFormat="1" ht="30">
      <c r="A233" s="659" t="s">
        <v>5064</v>
      </c>
      <c r="B233" s="922">
        <v>393</v>
      </c>
      <c r="C233" s="906" t="str">
        <f>IF($A233="INSUMO",VLOOKUP($B233,'BANCO DE DADOS JULHO INS'!$A:$D,2,FALSE),VLOOKUP($B233,'BANCO DE DADOS JULHO SERV'!$B:$E,2,FALSE))</f>
        <v>ABRACADEIRA EM ACO PARA AMARRACAO DE ELETRODUTOS, TIPO D, COM 1" E PARAFUSO DE FIXACAO</v>
      </c>
      <c r="D233" s="294" t="str">
        <f>IF($A233="INSUMO",VLOOKUP($B233,'BANCO DE DADOS JULHO INS'!$A:$D,3,FALSE),VLOOKUP($B233,'BANCO DE DADOS JULHO SERV'!$B:$E,3,FALSE))</f>
        <v xml:space="preserve">UN    </v>
      </c>
      <c r="E233" s="415">
        <v>1</v>
      </c>
      <c r="F233" s="351" t="str">
        <f>IF($A233="INSUMO",VLOOKUP($B233,'BANCO DE DADOS JULHO INS'!$A:$D,4,FALSE),VLOOKUP($B233,'BANCO DE DADOS JULHO SERV'!$B:$E,4,FALSE))</f>
        <v>1,03</v>
      </c>
      <c r="G233" s="421">
        <f>TRUNC(F233*E233,2)</f>
        <v>1.03</v>
      </c>
      <c r="H233" s="655"/>
    </row>
    <row r="234" spans="1:8" s="656" customFormat="1" ht="15.75">
      <c r="A234" s="655"/>
      <c r="B234" s="2012" t="s">
        <v>1952</v>
      </c>
      <c r="C234" s="2013"/>
      <c r="D234" s="2013"/>
      <c r="E234" s="2013"/>
      <c r="F234" s="2013"/>
      <c r="G234" s="2014"/>
      <c r="H234" s="655"/>
    </row>
    <row r="235" spans="1:8" s="656" customFormat="1" ht="16.5" thickBot="1">
      <c r="A235" s="659" t="s">
        <v>5265</v>
      </c>
      <c r="B235" s="538">
        <v>88247</v>
      </c>
      <c r="C235" s="457" t="str">
        <f>IF($A235="INSUMO",VLOOKUP($B235,'BANCO DE DADOS JULHO INS'!$A:$D,2,FALSE),VLOOKUP($B235,'BANCO DE DADOS JULHO SERV'!$B:$E,2,FALSE))</f>
        <v>AUXILIAR DE ELETRICISTA COM ENCARGOS COMPLEMENTARES</v>
      </c>
      <c r="D235" s="299" t="str">
        <f>IF($A235="INSUMO",VLOOKUP($B235,'BANCO DE DADOS JULHO INS'!$A:$D,3,FALSE),VLOOKUP($B235,'BANCO DE DADOS JULHO SERV'!$B:$E,3,FALSE))</f>
        <v>H</v>
      </c>
      <c r="E235" s="539">
        <v>0.3</v>
      </c>
      <c r="F235" s="353" t="str">
        <f>IF($A235="INSUMO",VLOOKUP($B235,'BANCO DE DADOS JULHO INS'!$A:$D,4,FALSE),VLOOKUP($B235,'BANCO DE DADOS JULHO SERV'!$B:$E,4,FALSE))</f>
        <v>14,32</v>
      </c>
      <c r="G235" s="540">
        <f>TRUNC(F235*E235,2)</f>
        <v>4.29</v>
      </c>
      <c r="H235" s="655"/>
    </row>
    <row r="236" spans="1:8" s="656" customFormat="1" ht="16.5" thickBot="1">
      <c r="A236" s="655"/>
      <c r="B236" s="803" t="s">
        <v>6003</v>
      </c>
      <c r="C236" s="423"/>
      <c r="D236" s="423"/>
      <c r="E236" s="423"/>
      <c r="F236" s="554" t="s">
        <v>1953</v>
      </c>
      <c r="G236" s="761">
        <f>SUM(G232:G235)</f>
        <v>5.32</v>
      </c>
      <c r="H236" s="655"/>
    </row>
    <row r="237" spans="1:8" s="669" customFormat="1" ht="16.5" thickBot="1">
      <c r="B237" s="552"/>
      <c r="C237" s="553"/>
      <c r="D237" s="553"/>
      <c r="E237" s="553"/>
      <c r="F237" s="553"/>
      <c r="G237" s="553"/>
    </row>
    <row r="238" spans="1:8" s="656" customFormat="1" ht="36.75" customHeight="1">
      <c r="A238" s="655"/>
      <c r="B238" s="531" t="s">
        <v>2071</v>
      </c>
      <c r="C238" s="2011" t="str">
        <f>CONCATENATE("FORNECIMENTO E INSTALAÇÃO DE ",C241)</f>
        <v>FORNECIMENTO E INSTALAÇÃO DE BUCHA DE NYLON SEM ABA S6, COM PARAFUSO DE 4,20 X 40 MM EM ACO ZINCADO COM ROSCA SOBERBA, CABECA CHATA E FENDA PHILLIPS</v>
      </c>
      <c r="D238" s="2183"/>
      <c r="E238" s="2183"/>
      <c r="F238" s="2183"/>
      <c r="G238" s="532" t="s">
        <v>30</v>
      </c>
      <c r="H238" s="838">
        <f>G244</f>
        <v>2.8400000000000003</v>
      </c>
    </row>
    <row r="239" spans="1:8" s="656" customFormat="1" ht="31.5">
      <c r="A239" s="655"/>
      <c r="B239" s="350" t="s">
        <v>2114</v>
      </c>
      <c r="C239" s="614" t="s">
        <v>1947</v>
      </c>
      <c r="D239" s="893" t="s">
        <v>30</v>
      </c>
      <c r="E239" s="614" t="s">
        <v>1948</v>
      </c>
      <c r="F239" s="615" t="s">
        <v>1949</v>
      </c>
      <c r="G239" s="616" t="s">
        <v>1950</v>
      </c>
      <c r="H239" s="655"/>
    </row>
    <row r="240" spans="1:8" s="656" customFormat="1" ht="15.75">
      <c r="A240" s="655"/>
      <c r="B240" s="2012" t="s">
        <v>1951</v>
      </c>
      <c r="C240" s="2013"/>
      <c r="D240" s="2013"/>
      <c r="E240" s="2013"/>
      <c r="F240" s="2013"/>
      <c r="G240" s="2014"/>
      <c r="H240" s="655"/>
    </row>
    <row r="241" spans="1:8" s="656" customFormat="1" ht="45">
      <c r="A241" s="659" t="s">
        <v>5064</v>
      </c>
      <c r="B241" s="617">
        <v>11950</v>
      </c>
      <c r="C241" s="456" t="str">
        <f>IF($A241="INSUMO",VLOOKUP($B241,'BANCO DE DADOS JULHO INS'!$A:$D,2,FALSE),VLOOKUP($B241,'BANCO DE DADOS JULHO SERV'!$B:$E,2,FALSE))</f>
        <v>BUCHA DE NYLON SEM ABA S6, COM PARAFUSO DE 4,20 X 40 MM EM ACO ZINCADO COM ROSCA SOBERBA, CABECA CHATA E FENDA PHILLIPS</v>
      </c>
      <c r="D241" s="294" t="str">
        <f>IF($A241="INSUMO",VLOOKUP($B241,'BANCO DE DADOS JULHO INS'!$A:$D,3,FALSE),VLOOKUP($B241,'BANCO DE DADOS JULHO SERV'!$B:$E,3,FALSE))</f>
        <v xml:space="preserve">UN    </v>
      </c>
      <c r="E241" s="415">
        <v>1</v>
      </c>
      <c r="F241" s="351" t="str">
        <f>IF($A241="INSUMO",VLOOKUP($B241,'BANCO DE DADOS JULHO INS'!$A:$D,4,FALSE),VLOOKUP($B241,'BANCO DE DADOS JULHO SERV'!$B:$E,4,FALSE))</f>
        <v>0,20</v>
      </c>
      <c r="G241" s="421">
        <f>TRUNC(F241*E241,2)</f>
        <v>0.2</v>
      </c>
      <c r="H241" s="655"/>
    </row>
    <row r="242" spans="1:8" s="656" customFormat="1" ht="15.75">
      <c r="A242" s="655"/>
      <c r="B242" s="2012" t="s">
        <v>1952</v>
      </c>
      <c r="C242" s="2013"/>
      <c r="D242" s="2013"/>
      <c r="E242" s="2013"/>
      <c r="F242" s="2013"/>
      <c r="G242" s="2014"/>
      <c r="H242" s="655"/>
    </row>
    <row r="243" spans="1:8" s="656" customFormat="1" ht="16.5" thickBot="1">
      <c r="A243" s="659" t="s">
        <v>5265</v>
      </c>
      <c r="B243" s="538">
        <v>88264</v>
      </c>
      <c r="C243" s="457" t="str">
        <f>IF($A243="INSUMO",VLOOKUP($B243,'BANCO DE DADOS JULHO INS'!$A:$D,2,FALSE),VLOOKUP($B243,'BANCO DE DADOS JULHO SERV'!$B:$E,2,FALSE))</f>
        <v>ELETRICISTA COM ENCARGOS COMPLEMENTARES</v>
      </c>
      <c r="D243" s="299" t="str">
        <f>IF($A243="INSUMO",VLOOKUP($B243,'BANCO DE DADOS JULHO INS'!$A:$D,3,FALSE),VLOOKUP($B243,'BANCO DE DADOS JULHO SERV'!$B:$E,3,FALSE))</f>
        <v>H</v>
      </c>
      <c r="E243" s="539">
        <v>0.15</v>
      </c>
      <c r="F243" s="353" t="str">
        <f>IF($A243="INSUMO",VLOOKUP($B243,'BANCO DE DADOS JULHO INS'!$A:$D,4,FALSE),VLOOKUP($B243,'BANCO DE DADOS JULHO SERV'!$B:$E,4,FALSE))</f>
        <v>17,60</v>
      </c>
      <c r="G243" s="540">
        <f>TRUNC(F243*E243,2)</f>
        <v>2.64</v>
      </c>
      <c r="H243" s="655"/>
    </row>
    <row r="244" spans="1:8" s="656" customFormat="1" ht="16.5" thickBot="1">
      <c r="A244" s="655"/>
      <c r="B244" s="2186" t="s">
        <v>6004</v>
      </c>
      <c r="C244" s="2186"/>
      <c r="D244" s="2186"/>
      <c r="E244" s="2186"/>
      <c r="F244" s="554" t="s">
        <v>1953</v>
      </c>
      <c r="G244" s="761">
        <f>SUM(G240:G243)</f>
        <v>2.8400000000000003</v>
      </c>
      <c r="H244" s="655"/>
    </row>
    <row r="245" spans="1:8" s="656" customFormat="1" ht="16.5" thickBot="1">
      <c r="A245" s="655"/>
      <c r="B245" s="2186"/>
      <c r="C245" s="2186"/>
      <c r="D245" s="2186"/>
      <c r="E245" s="2186"/>
      <c r="F245" s="543"/>
      <c r="G245" s="544"/>
      <c r="H245" s="655"/>
    </row>
    <row r="246" spans="1:8" s="656" customFormat="1" ht="15.75">
      <c r="A246" s="655"/>
      <c r="B246" s="531" t="s">
        <v>2072</v>
      </c>
      <c r="C246" s="2011" t="s">
        <v>2074</v>
      </c>
      <c r="D246" s="2183"/>
      <c r="E246" s="2183"/>
      <c r="F246" s="2183"/>
      <c r="G246" s="532" t="s">
        <v>46</v>
      </c>
      <c r="H246" s="838">
        <f>G253</f>
        <v>2.08</v>
      </c>
    </row>
    <row r="247" spans="1:8" s="656" customFormat="1" ht="31.5">
      <c r="A247" s="655"/>
      <c r="B247" s="350" t="s">
        <v>2114</v>
      </c>
      <c r="C247" s="534" t="s">
        <v>1947</v>
      </c>
      <c r="D247" s="534" t="s">
        <v>1957</v>
      </c>
      <c r="E247" s="534" t="s">
        <v>1948</v>
      </c>
      <c r="F247" s="657" t="s">
        <v>1995</v>
      </c>
      <c r="G247" s="658" t="s">
        <v>1996</v>
      </c>
      <c r="H247" s="655"/>
    </row>
    <row r="248" spans="1:8" s="656" customFormat="1" ht="15.75">
      <c r="A248" s="655"/>
      <c r="B248" s="2017" t="s">
        <v>1951</v>
      </c>
      <c r="C248" s="2018"/>
      <c r="D248" s="2018"/>
      <c r="E248" s="2018"/>
      <c r="F248" s="2018"/>
      <c r="G248" s="2019"/>
      <c r="H248" s="655"/>
    </row>
    <row r="249" spans="1:8" s="656" customFormat="1" ht="15">
      <c r="A249" s="655"/>
      <c r="B249" s="825" t="s">
        <v>1997</v>
      </c>
      <c r="C249" s="826" t="s">
        <v>2076</v>
      </c>
      <c r="D249" s="768" t="s">
        <v>30</v>
      </c>
      <c r="E249" s="536">
        <v>1</v>
      </c>
      <c r="F249" s="827">
        <f>D261</f>
        <v>1.55</v>
      </c>
      <c r="G249" s="537">
        <f t="shared" ref="G249:G250" si="36">TRUNC(F249*E249,2)</f>
        <v>1.55</v>
      </c>
      <c r="H249" s="655"/>
    </row>
    <row r="250" spans="1:8" s="656" customFormat="1" ht="15">
      <c r="A250" s="655"/>
      <c r="B250" s="825" t="s">
        <v>2049</v>
      </c>
      <c r="C250" s="826" t="s">
        <v>2077</v>
      </c>
      <c r="D250" s="768" t="s">
        <v>30</v>
      </c>
      <c r="E250" s="536">
        <v>1</v>
      </c>
      <c r="F250" s="827">
        <f>D268</f>
        <v>0.36</v>
      </c>
      <c r="G250" s="537">
        <f t="shared" si="36"/>
        <v>0.36</v>
      </c>
      <c r="H250" s="655"/>
    </row>
    <row r="251" spans="1:8" s="656" customFormat="1" ht="15.75">
      <c r="A251" s="655"/>
      <c r="B251" s="2017" t="s">
        <v>1952</v>
      </c>
      <c r="C251" s="2018"/>
      <c r="D251" s="2018"/>
      <c r="E251" s="2018"/>
      <c r="F251" s="2018"/>
      <c r="G251" s="2019"/>
      <c r="H251" s="655"/>
    </row>
    <row r="252" spans="1:8" s="656" customFormat="1" ht="16.5" thickBot="1">
      <c r="A252" s="659" t="s">
        <v>5265</v>
      </c>
      <c r="B252" s="538">
        <v>88264</v>
      </c>
      <c r="C252" s="457" t="str">
        <f>IF($A252="INSUMO",VLOOKUP($B252,'BANCO DE DADOS JULHO INS'!$A:$D,2,FALSE),VLOOKUP($B252,'BANCO DE DADOS JULHO SERV'!$B:$E,2,FALSE))</f>
        <v>ELETRICISTA COM ENCARGOS COMPLEMENTARES</v>
      </c>
      <c r="D252" s="299" t="str">
        <f>IF($A252="INSUMO",VLOOKUP($B252,'BANCO DE DADOS JULHO INS'!$A:$D,3,FALSE),VLOOKUP($B252,'BANCO DE DADOS JULHO SERV'!$B:$E,3,FALSE))</f>
        <v>H</v>
      </c>
      <c r="E252" s="539">
        <v>0.01</v>
      </c>
      <c r="F252" s="353" t="str">
        <f>IF($A252="INSUMO",VLOOKUP($B252,'BANCO DE DADOS JULHO INS'!$A:$D,4,FALSE),VLOOKUP($B252,'BANCO DE DADOS JULHO SERV'!$B:$E,4,FALSE))</f>
        <v>17,60</v>
      </c>
      <c r="G252" s="540">
        <f>TRUNC(F252*E252,2)</f>
        <v>0.17</v>
      </c>
      <c r="H252" s="655"/>
    </row>
    <row r="253" spans="1:8" s="656" customFormat="1" ht="16.5" thickBot="1">
      <c r="A253" s="655"/>
      <c r="B253" s="2204" t="s">
        <v>6157</v>
      </c>
      <c r="C253" s="2204"/>
      <c r="D253" s="2204"/>
      <c r="E253" s="2204"/>
      <c r="F253" s="554" t="s">
        <v>1953</v>
      </c>
      <c r="G253" s="761">
        <f>SUM(G249:G252)</f>
        <v>2.08</v>
      </c>
      <c r="H253" s="655"/>
    </row>
    <row r="254" spans="1:8" s="656" customFormat="1" ht="15.75">
      <c r="A254" s="655"/>
      <c r="B254" s="2201"/>
      <c r="C254" s="2201"/>
      <c r="D254" s="2201"/>
      <c r="E254" s="2201"/>
      <c r="F254" s="1001"/>
      <c r="G254" s="1002"/>
      <c r="H254" s="655"/>
    </row>
    <row r="255" spans="1:8" s="655" customFormat="1" ht="15.75" thickBot="1">
      <c r="B255" s="828"/>
      <c r="C255" s="829"/>
      <c r="D255" s="830"/>
      <c r="E255" s="831"/>
      <c r="F255" s="832"/>
      <c r="G255" s="833"/>
    </row>
    <row r="256" spans="1:8" s="1164" customFormat="1" ht="15.75">
      <c r="A256" s="1163"/>
      <c r="B256" s="1138">
        <v>15</v>
      </c>
      <c r="C256" s="1118" t="s">
        <v>2078</v>
      </c>
      <c r="D256" s="1139"/>
      <c r="E256" s="1140"/>
      <c r="F256" s="1137" t="s">
        <v>30</v>
      </c>
      <c r="G256" s="1141" t="s">
        <v>30</v>
      </c>
      <c r="H256" s="1163"/>
    </row>
    <row r="257" spans="1:10" s="656" customFormat="1" ht="31.5">
      <c r="A257" s="655"/>
      <c r="B257" s="404" t="s">
        <v>1985</v>
      </c>
      <c r="C257" s="405" t="s">
        <v>1986</v>
      </c>
      <c r="D257" s="406" t="s">
        <v>1987</v>
      </c>
      <c r="E257" s="407" t="s">
        <v>1988</v>
      </c>
      <c r="F257" s="550" t="s">
        <v>1989</v>
      </c>
      <c r="G257" s="408" t="s">
        <v>1990</v>
      </c>
      <c r="H257" s="655"/>
    </row>
    <row r="258" spans="1:10" s="656" customFormat="1" ht="15">
      <c r="A258" s="655"/>
      <c r="B258" s="1124">
        <v>42829</v>
      </c>
      <c r="C258" s="972" t="s">
        <v>7264</v>
      </c>
      <c r="D258" s="872">
        <v>1.55</v>
      </c>
      <c r="E258" s="637" t="s">
        <v>7107</v>
      </c>
      <c r="F258" s="612" t="s">
        <v>2004</v>
      </c>
      <c r="G258" s="974" t="s">
        <v>7265</v>
      </c>
      <c r="H258" s="643">
        <f t="shared" ref="H258" si="37">B258+180</f>
        <v>43009</v>
      </c>
    </row>
    <row r="259" spans="1:10" s="656" customFormat="1" ht="15">
      <c r="A259" s="655"/>
      <c r="B259" s="971"/>
      <c r="C259" s="1125"/>
      <c r="D259" s="872"/>
      <c r="E259" s="637"/>
      <c r="F259" s="1148"/>
      <c r="G259" s="878"/>
      <c r="H259" s="643">
        <f>B259+180</f>
        <v>180</v>
      </c>
    </row>
    <row r="260" spans="1:10" s="656" customFormat="1" ht="15">
      <c r="A260" s="655"/>
      <c r="B260" s="971"/>
      <c r="C260" s="1125"/>
      <c r="D260" s="872"/>
      <c r="E260" s="637"/>
      <c r="F260" s="1148"/>
      <c r="G260" s="878"/>
      <c r="H260" s="643">
        <f t="shared" ref="H260" si="38">B260+180</f>
        <v>180</v>
      </c>
    </row>
    <row r="261" spans="1:10" s="656" customFormat="1" ht="16.5" thickBot="1">
      <c r="A261" s="655"/>
      <c r="B261" s="604"/>
      <c r="C261" s="605" t="s">
        <v>1991</v>
      </c>
      <c r="D261" s="606">
        <f>MEDIAN(D258:D260)</f>
        <v>1.55</v>
      </c>
      <c r="E261" s="607"/>
      <c r="F261" s="551"/>
      <c r="G261" s="608"/>
      <c r="H261" s="655"/>
    </row>
    <row r="262" spans="1:10" s="656" customFormat="1" ht="15.75" thickBot="1">
      <c r="A262" s="655"/>
      <c r="B262" s="828"/>
      <c r="C262" s="829"/>
      <c r="D262" s="834"/>
      <c r="E262" s="835"/>
      <c r="F262" s="832"/>
      <c r="G262" s="836"/>
      <c r="H262" s="655"/>
    </row>
    <row r="263" spans="1:10" s="1164" customFormat="1" ht="15.75">
      <c r="A263" s="1163"/>
      <c r="B263" s="1138">
        <v>5</v>
      </c>
      <c r="C263" s="1118" t="s">
        <v>2079</v>
      </c>
      <c r="D263" s="1139"/>
      <c r="E263" s="1140"/>
      <c r="F263" s="1137" t="s">
        <v>30</v>
      </c>
      <c r="G263" s="1141" t="s">
        <v>30</v>
      </c>
      <c r="H263" s="1163"/>
    </row>
    <row r="264" spans="1:10" s="656" customFormat="1" ht="31.5">
      <c r="A264" s="655"/>
      <c r="B264" s="404" t="s">
        <v>1985</v>
      </c>
      <c r="C264" s="405" t="s">
        <v>1986</v>
      </c>
      <c r="D264" s="406" t="s">
        <v>1987</v>
      </c>
      <c r="E264" s="407" t="s">
        <v>1988</v>
      </c>
      <c r="F264" s="550" t="s">
        <v>1989</v>
      </c>
      <c r="G264" s="408" t="s">
        <v>1990</v>
      </c>
      <c r="H264" s="655"/>
    </row>
    <row r="265" spans="1:10" s="656" customFormat="1" ht="15">
      <c r="A265" s="655"/>
      <c r="B265" s="1124">
        <v>42829</v>
      </c>
      <c r="C265" s="972" t="s">
        <v>7264</v>
      </c>
      <c r="D265" s="872">
        <v>0.36</v>
      </c>
      <c r="E265" s="637" t="s">
        <v>7107</v>
      </c>
      <c r="F265" s="612" t="s">
        <v>2004</v>
      </c>
      <c r="G265" s="974" t="s">
        <v>7265</v>
      </c>
      <c r="H265" s="643">
        <f t="shared" ref="H265" si="39">B265+180</f>
        <v>43009</v>
      </c>
    </row>
    <row r="266" spans="1:10" s="656" customFormat="1" ht="15">
      <c r="A266" s="655"/>
      <c r="B266" s="409"/>
      <c r="C266" s="599"/>
      <c r="D266" s="600"/>
      <c r="E266" s="601"/>
      <c r="F266" s="638"/>
      <c r="G266" s="602"/>
      <c r="H266" s="643">
        <f>B266+180</f>
        <v>180</v>
      </c>
    </row>
    <row r="267" spans="1:10" s="656" customFormat="1" ht="15">
      <c r="A267" s="655"/>
      <c r="B267" s="439"/>
      <c r="C267" s="435"/>
      <c r="D267" s="436"/>
      <c r="E267" s="455"/>
      <c r="F267" s="645"/>
      <c r="G267" s="437"/>
      <c r="H267" s="643">
        <f t="shared" ref="H267" si="40">B267+180</f>
        <v>180</v>
      </c>
    </row>
    <row r="268" spans="1:10" s="656" customFormat="1" ht="16.5" thickBot="1">
      <c r="A268" s="655"/>
      <c r="B268" s="604"/>
      <c r="C268" s="605" t="s">
        <v>1991</v>
      </c>
      <c r="D268" s="606">
        <f>MEDIAN(D265:D267)</f>
        <v>0.36</v>
      </c>
      <c r="E268" s="1136"/>
      <c r="F268" s="551"/>
      <c r="G268" s="608"/>
      <c r="H268" s="655"/>
    </row>
    <row r="269" spans="1:10" s="669" customFormat="1" ht="16.5" thickBot="1">
      <c r="B269" s="552"/>
      <c r="C269" s="553"/>
      <c r="D269" s="553"/>
      <c r="E269" s="553"/>
      <c r="F269" s="553"/>
      <c r="G269" s="553"/>
    </row>
    <row r="270" spans="1:10" s="655" customFormat="1" ht="15.75">
      <c r="B270" s="531" t="s">
        <v>2073</v>
      </c>
      <c r="C270" s="2011" t="s">
        <v>2081</v>
      </c>
      <c r="D270" s="2197"/>
      <c r="E270" s="2197"/>
      <c r="F270" s="2197"/>
      <c r="G270" s="532" t="s">
        <v>30</v>
      </c>
      <c r="H270" s="838">
        <f>G279</f>
        <v>19.18</v>
      </c>
      <c r="I270" s="656"/>
      <c r="J270" s="656"/>
    </row>
    <row r="271" spans="1:10" s="655" customFormat="1" ht="31.5">
      <c r="B271" s="350" t="s">
        <v>2114</v>
      </c>
      <c r="C271" s="534" t="s">
        <v>1947</v>
      </c>
      <c r="D271" s="893" t="s">
        <v>30</v>
      </c>
      <c r="E271" s="534" t="s">
        <v>1948</v>
      </c>
      <c r="F271" s="657" t="s">
        <v>1949</v>
      </c>
      <c r="G271" s="658" t="s">
        <v>1950</v>
      </c>
      <c r="I271" s="656"/>
      <c r="J271" s="656"/>
    </row>
    <row r="272" spans="1:10" s="656" customFormat="1" ht="15.75">
      <c r="A272" s="655"/>
      <c r="B272" s="2017" t="s">
        <v>1951</v>
      </c>
      <c r="C272" s="2018"/>
      <c r="D272" s="2018"/>
      <c r="E272" s="2018"/>
      <c r="F272" s="2018"/>
      <c r="G272" s="2019"/>
      <c r="H272" s="655"/>
    </row>
    <row r="273" spans="1:10" s="655" customFormat="1" ht="15">
      <c r="B273" s="766" t="s">
        <v>1992</v>
      </c>
      <c r="C273" s="802" t="str">
        <f>C281</f>
        <v>CARTUCHO PARA SOLDA EXOTÉRMICA N° 115</v>
      </c>
      <c r="D273" s="795" t="s">
        <v>30</v>
      </c>
      <c r="E273" s="743">
        <v>1</v>
      </c>
      <c r="F273" s="743">
        <f>D286</f>
        <v>7.92</v>
      </c>
      <c r="G273" s="798">
        <f t="shared" ref="G273:G275" si="41">TRUNC(F273*E273,2)</f>
        <v>7.92</v>
      </c>
      <c r="I273" s="656"/>
      <c r="J273" s="656"/>
    </row>
    <row r="274" spans="1:10" s="655" customFormat="1" ht="15">
      <c r="B274" s="766" t="s">
        <v>1992</v>
      </c>
      <c r="C274" s="837" t="str">
        <f>C288</f>
        <v>MOLDE PARA SOLDA EXOTERMICA CABO-CHAPA 50 mm²</v>
      </c>
      <c r="D274" s="795" t="s">
        <v>30</v>
      </c>
      <c r="E274" s="797">
        <v>0.04</v>
      </c>
      <c r="F274" s="743">
        <f>D293</f>
        <v>212.2</v>
      </c>
      <c r="G274" s="798">
        <f t="shared" si="41"/>
        <v>8.48</v>
      </c>
      <c r="I274" s="656"/>
      <c r="J274" s="656"/>
    </row>
    <row r="275" spans="1:10" s="655" customFormat="1" ht="15">
      <c r="B275" s="766" t="s">
        <v>1992</v>
      </c>
      <c r="C275" s="837" t="str">
        <f>C295</f>
        <v>PALITO IGNITOR PRA SOLDA EXOTERMICA</v>
      </c>
      <c r="D275" s="795" t="s">
        <v>30</v>
      </c>
      <c r="E275" s="797">
        <v>1</v>
      </c>
      <c r="F275" s="743">
        <f>D300</f>
        <v>0.28000000000000003</v>
      </c>
      <c r="G275" s="798">
        <f t="shared" si="41"/>
        <v>0.28000000000000003</v>
      </c>
      <c r="I275" s="656"/>
      <c r="J275" s="656"/>
    </row>
    <row r="276" spans="1:10" s="656" customFormat="1" ht="15.75">
      <c r="A276" s="655"/>
      <c r="B276" s="2017" t="s">
        <v>1952</v>
      </c>
      <c r="C276" s="2018"/>
      <c r="D276" s="2018"/>
      <c r="E276" s="2018"/>
      <c r="F276" s="2018"/>
      <c r="G276" s="2019"/>
      <c r="H276" s="655"/>
    </row>
    <row r="277" spans="1:10" s="655" customFormat="1" ht="15.75">
      <c r="A277" s="659" t="s">
        <v>5265</v>
      </c>
      <c r="B277" s="535">
        <v>88264</v>
      </c>
      <c r="C277" s="456" t="str">
        <f>IF($A277="INSUMO",VLOOKUP($B277,'BANCO DE DADOS JULHO INS'!$A:$D,2,FALSE),VLOOKUP($B277,'BANCO DE DADOS JULHO SERV'!$B:$E,2,FALSE))</f>
        <v>ELETRICISTA COM ENCARGOS COMPLEMENTARES</v>
      </c>
      <c r="D277" s="294" t="str">
        <f>IF($A277="INSUMO",VLOOKUP($B277,'BANCO DE DADOS JULHO INS'!$A:$D,3,FALSE),VLOOKUP($B277,'BANCO DE DADOS JULHO SERV'!$B:$E,3,FALSE))</f>
        <v>H</v>
      </c>
      <c r="E277" s="536">
        <v>0.08</v>
      </c>
      <c r="F277" s="351" t="str">
        <f>IF($A277="INSUMO",VLOOKUP($B277,'BANCO DE DADOS JULHO INS'!$A:$D,4,FALSE),VLOOKUP($B277,'BANCO DE DADOS JULHO SERV'!$B:$E,4,FALSE))</f>
        <v>17,60</v>
      </c>
      <c r="G277" s="537">
        <f t="shared" ref="G277:G278" si="42">TRUNC(F277*E277,2)</f>
        <v>1.4</v>
      </c>
      <c r="I277" s="656"/>
      <c r="J277" s="656"/>
    </row>
    <row r="278" spans="1:10" s="655" customFormat="1" ht="16.5" thickBot="1">
      <c r="A278" s="659" t="s">
        <v>5265</v>
      </c>
      <c r="B278" s="538">
        <v>88316</v>
      </c>
      <c r="C278" s="457" t="str">
        <f>IF($A278="INSUMO",VLOOKUP($B278,'BANCO DE DADOS JULHO INS'!$A:$D,2,FALSE),VLOOKUP($B278,'BANCO DE DADOS JULHO SERV'!$B:$E,2,FALSE))</f>
        <v>SERVENTE COM ENCARGOS COMPLEMENTARES</v>
      </c>
      <c r="D278" s="299" t="str">
        <f>IF($A278="INSUMO",VLOOKUP($B278,'BANCO DE DADOS JULHO INS'!$A:$D,3,FALSE),VLOOKUP($B278,'BANCO DE DADOS JULHO SERV'!$B:$E,3,FALSE))</f>
        <v>H</v>
      </c>
      <c r="E278" s="539">
        <v>0.08</v>
      </c>
      <c r="F278" s="353" t="str">
        <f>IF($A278="INSUMO",VLOOKUP($B278,'BANCO DE DADOS JULHO INS'!$A:$D,4,FALSE),VLOOKUP($B278,'BANCO DE DADOS JULHO SERV'!$B:$E,4,FALSE))</f>
        <v>13,80</v>
      </c>
      <c r="G278" s="540">
        <f t="shared" si="42"/>
        <v>1.1000000000000001</v>
      </c>
      <c r="I278" s="656"/>
      <c r="J278" s="656"/>
    </row>
    <row r="279" spans="1:10" s="655" customFormat="1" ht="16.5" thickBot="1">
      <c r="B279" s="803" t="s">
        <v>6005</v>
      </c>
      <c r="C279" s="661"/>
      <c r="D279" s="661"/>
      <c r="E279" s="661"/>
      <c r="F279" s="554" t="s">
        <v>1953</v>
      </c>
      <c r="G279" s="761">
        <f>SUM(G272:G278)</f>
        <v>19.18</v>
      </c>
      <c r="I279" s="656"/>
      <c r="J279" s="656"/>
    </row>
    <row r="280" spans="1:10" s="655" customFormat="1" ht="15.75" thickBot="1">
      <c r="B280" s="762"/>
      <c r="C280" s="661"/>
      <c r="D280" s="661"/>
      <c r="E280" s="661"/>
      <c r="F280" s="661"/>
      <c r="G280" s="661"/>
      <c r="I280" s="656"/>
      <c r="J280" s="656"/>
    </row>
    <row r="281" spans="1:10" s="655" customFormat="1" ht="15.75">
      <c r="B281" s="589"/>
      <c r="C281" s="401" t="s">
        <v>2058</v>
      </c>
      <c r="D281" s="590"/>
      <c r="E281" s="591"/>
      <c r="F281" s="570" t="s">
        <v>30</v>
      </c>
      <c r="G281" s="592" t="s">
        <v>30</v>
      </c>
      <c r="I281" s="656"/>
      <c r="J281" s="656"/>
    </row>
    <row r="282" spans="1:10" s="655" customFormat="1" ht="31.5">
      <c r="B282" s="404" t="s">
        <v>1985</v>
      </c>
      <c r="C282" s="405" t="s">
        <v>1986</v>
      </c>
      <c r="D282" s="406" t="s">
        <v>1987</v>
      </c>
      <c r="E282" s="407" t="s">
        <v>1988</v>
      </c>
      <c r="F282" s="550" t="s">
        <v>1989</v>
      </c>
      <c r="G282" s="408" t="s">
        <v>1990</v>
      </c>
      <c r="I282" s="656"/>
      <c r="J282" s="656"/>
    </row>
    <row r="283" spans="1:10" s="655" customFormat="1" ht="15">
      <c r="B283" s="971">
        <v>42900</v>
      </c>
      <c r="C283" s="972" t="s">
        <v>2002</v>
      </c>
      <c r="D283" s="872">
        <v>8.15</v>
      </c>
      <c r="E283" s="973" t="s">
        <v>2003</v>
      </c>
      <c r="F283" s="612" t="s">
        <v>2004</v>
      </c>
      <c r="G283" s="974" t="s">
        <v>5313</v>
      </c>
      <c r="H283" s="643">
        <f t="shared" ref="H283" si="43">B283+180</f>
        <v>43080</v>
      </c>
      <c r="I283" s="656"/>
      <c r="J283" s="656"/>
    </row>
    <row r="284" spans="1:10" s="655" customFormat="1" ht="15">
      <c r="B284" s="971">
        <v>42902</v>
      </c>
      <c r="C284" s="972" t="s">
        <v>1999</v>
      </c>
      <c r="D284" s="872">
        <v>7.92</v>
      </c>
      <c r="E284" s="973" t="s">
        <v>2000</v>
      </c>
      <c r="F284" s="612" t="s">
        <v>2001</v>
      </c>
      <c r="G284" s="974" t="s">
        <v>11409</v>
      </c>
      <c r="H284" s="643">
        <f>B284+180</f>
        <v>43082</v>
      </c>
      <c r="I284" s="656"/>
      <c r="J284" s="656"/>
    </row>
    <row r="285" spans="1:10" s="655" customFormat="1" ht="15">
      <c r="B285" s="971">
        <v>42899</v>
      </c>
      <c r="C285" s="972" t="s">
        <v>7267</v>
      </c>
      <c r="D285" s="872">
        <v>6.67</v>
      </c>
      <c r="E285" s="975" t="s">
        <v>2046</v>
      </c>
      <c r="F285" s="612" t="s">
        <v>12471</v>
      </c>
      <c r="G285" s="974" t="s">
        <v>11413</v>
      </c>
      <c r="H285" s="643">
        <f t="shared" ref="H285" si="44">B285+180</f>
        <v>43079</v>
      </c>
      <c r="I285" s="656"/>
      <c r="J285" s="656"/>
    </row>
    <row r="286" spans="1:10" s="655" customFormat="1" ht="16.5" thickBot="1">
      <c r="B286" s="604"/>
      <c r="C286" s="605" t="s">
        <v>1991</v>
      </c>
      <c r="D286" s="606">
        <f>MEDIAN(D283:D285)</f>
        <v>7.92</v>
      </c>
      <c r="E286" s="607"/>
      <c r="F286" s="551"/>
      <c r="G286" s="608"/>
      <c r="I286" s="656"/>
      <c r="J286" s="656"/>
    </row>
    <row r="287" spans="1:10" s="655" customFormat="1" ht="16.5" thickBot="1">
      <c r="B287" s="368"/>
      <c r="C287" s="369"/>
      <c r="D287" s="370"/>
      <c r="E287" s="371"/>
      <c r="F287" s="822"/>
      <c r="G287" s="372"/>
      <c r="I287" s="656"/>
      <c r="J287" s="656"/>
    </row>
    <row r="288" spans="1:10" s="655" customFormat="1" ht="15.75">
      <c r="B288" s="589"/>
      <c r="C288" s="450" t="s">
        <v>2082</v>
      </c>
      <c r="D288" s="590"/>
      <c r="E288" s="591"/>
      <c r="F288" s="570" t="s">
        <v>30</v>
      </c>
      <c r="G288" s="592" t="s">
        <v>30</v>
      </c>
      <c r="I288" s="656"/>
      <c r="J288" s="656"/>
    </row>
    <row r="289" spans="2:10" s="655" customFormat="1" ht="31.5">
      <c r="B289" s="404" t="s">
        <v>1985</v>
      </c>
      <c r="C289" s="405" t="s">
        <v>1986</v>
      </c>
      <c r="D289" s="406" t="s">
        <v>1987</v>
      </c>
      <c r="E289" s="407" t="s">
        <v>1988</v>
      </c>
      <c r="F289" s="550" t="s">
        <v>1989</v>
      </c>
      <c r="G289" s="408" t="s">
        <v>1990</v>
      </c>
      <c r="I289" s="656"/>
      <c r="J289" s="656"/>
    </row>
    <row r="290" spans="2:10" s="655" customFormat="1" ht="15">
      <c r="B290" s="1124">
        <v>42829</v>
      </c>
      <c r="C290" s="972" t="s">
        <v>7264</v>
      </c>
      <c r="D290" s="872">
        <v>212.2</v>
      </c>
      <c r="E290" s="637" t="s">
        <v>7107</v>
      </c>
      <c r="F290" s="612" t="s">
        <v>2004</v>
      </c>
      <c r="G290" s="974" t="s">
        <v>7265</v>
      </c>
      <c r="H290" s="643">
        <f t="shared" ref="H290" si="45">B290+180</f>
        <v>43009</v>
      </c>
      <c r="I290" s="656"/>
      <c r="J290" s="656"/>
    </row>
    <row r="291" spans="2:10" s="655" customFormat="1" ht="15">
      <c r="B291" s="894"/>
      <c r="C291" s="1128"/>
      <c r="D291" s="1129"/>
      <c r="E291" s="1130"/>
      <c r="F291" s="1167"/>
      <c r="G291" s="990"/>
      <c r="H291" s="643">
        <f>B291+180</f>
        <v>180</v>
      </c>
      <c r="I291" s="656"/>
      <c r="J291" s="656"/>
    </row>
    <row r="292" spans="2:10" s="655" customFormat="1" ht="15">
      <c r="B292" s="409"/>
      <c r="C292" s="410"/>
      <c r="D292" s="411"/>
      <c r="E292" s="412"/>
      <c r="F292" s="646"/>
      <c r="G292" s="414"/>
      <c r="H292" s="643">
        <f t="shared" ref="H292" si="46">B292+180</f>
        <v>180</v>
      </c>
      <c r="I292" s="656"/>
      <c r="J292" s="656"/>
    </row>
    <row r="293" spans="2:10" s="655" customFormat="1" ht="16.5" thickBot="1">
      <c r="B293" s="604"/>
      <c r="C293" s="605" t="s">
        <v>1991</v>
      </c>
      <c r="D293" s="606">
        <f>MEDIAN(D290:D292)</f>
        <v>212.2</v>
      </c>
      <c r="E293" s="607"/>
      <c r="F293" s="551"/>
      <c r="G293" s="608"/>
      <c r="I293" s="656"/>
      <c r="J293" s="656"/>
    </row>
    <row r="294" spans="2:10" s="655" customFormat="1" ht="15.75" thickBot="1">
      <c r="B294" s="2226"/>
      <c r="C294" s="2227"/>
      <c r="D294" s="2227"/>
      <c r="E294" s="2227"/>
      <c r="F294" s="2227"/>
      <c r="G294" s="2228"/>
      <c r="I294" s="656"/>
      <c r="J294" s="656"/>
    </row>
    <row r="295" spans="2:10" s="655" customFormat="1" ht="15.75">
      <c r="B295" s="589"/>
      <c r="C295" s="450" t="s">
        <v>2055</v>
      </c>
      <c r="D295" s="590"/>
      <c r="E295" s="591"/>
      <c r="F295" s="570" t="s">
        <v>30</v>
      </c>
      <c r="G295" s="592" t="s">
        <v>30</v>
      </c>
      <c r="I295" s="656"/>
      <c r="J295" s="656"/>
    </row>
    <row r="296" spans="2:10" s="655" customFormat="1" ht="31.5">
      <c r="B296" s="404" t="s">
        <v>1985</v>
      </c>
      <c r="C296" s="405" t="s">
        <v>1986</v>
      </c>
      <c r="D296" s="406" t="s">
        <v>1987</v>
      </c>
      <c r="E296" s="407" t="s">
        <v>1988</v>
      </c>
      <c r="F296" s="550" t="s">
        <v>1989</v>
      </c>
      <c r="G296" s="408" t="s">
        <v>1990</v>
      </c>
      <c r="I296" s="656"/>
      <c r="J296" s="656"/>
    </row>
    <row r="297" spans="2:10" s="655" customFormat="1" ht="15">
      <c r="B297" s="971">
        <v>42900</v>
      </c>
      <c r="C297" s="972" t="s">
        <v>2002</v>
      </c>
      <c r="D297" s="872">
        <v>0.28000000000000003</v>
      </c>
      <c r="E297" s="973" t="s">
        <v>2003</v>
      </c>
      <c r="F297" s="612" t="s">
        <v>2004</v>
      </c>
      <c r="G297" s="974" t="s">
        <v>5313</v>
      </c>
      <c r="H297" s="643">
        <f t="shared" ref="H297" si="47">B297+180</f>
        <v>43080</v>
      </c>
      <c r="I297" s="656"/>
      <c r="J297" s="656"/>
    </row>
    <row r="298" spans="2:10" s="655" customFormat="1" ht="15">
      <c r="B298" s="971">
        <v>42902</v>
      </c>
      <c r="C298" s="972" t="s">
        <v>1999</v>
      </c>
      <c r="D298" s="872">
        <v>0.18</v>
      </c>
      <c r="E298" s="973" t="s">
        <v>2000</v>
      </c>
      <c r="F298" s="612" t="s">
        <v>2001</v>
      </c>
      <c r="G298" s="974" t="s">
        <v>11409</v>
      </c>
      <c r="H298" s="643">
        <f>B298+180</f>
        <v>43082</v>
      </c>
      <c r="I298" s="656"/>
      <c r="J298" s="656"/>
    </row>
    <row r="299" spans="2:10" s="655" customFormat="1" ht="15">
      <c r="B299" s="971">
        <v>42899</v>
      </c>
      <c r="C299" s="972" t="s">
        <v>7267</v>
      </c>
      <c r="D299" s="872">
        <v>0.41</v>
      </c>
      <c r="E299" s="975" t="s">
        <v>2046</v>
      </c>
      <c r="F299" s="612" t="s">
        <v>12471</v>
      </c>
      <c r="G299" s="974" t="s">
        <v>11413</v>
      </c>
      <c r="H299" s="643">
        <f t="shared" ref="H299" si="48">B299+180</f>
        <v>43079</v>
      </c>
      <c r="I299" s="656"/>
      <c r="J299" s="656"/>
    </row>
    <row r="300" spans="2:10" s="655" customFormat="1" ht="16.5" thickBot="1">
      <c r="B300" s="604"/>
      <c r="C300" s="605" t="s">
        <v>1991</v>
      </c>
      <c r="D300" s="606">
        <f>MEDIAN(D297:D299)</f>
        <v>0.28000000000000003</v>
      </c>
      <c r="E300" s="607"/>
      <c r="F300" s="551"/>
      <c r="G300" s="608"/>
      <c r="I300" s="656"/>
      <c r="J300" s="656"/>
    </row>
    <row r="301" spans="2:10" s="669" customFormat="1" ht="16.5" thickBot="1">
      <c r="B301" s="552"/>
      <c r="C301" s="553"/>
      <c r="D301" s="553"/>
      <c r="E301" s="553"/>
      <c r="F301" s="553"/>
      <c r="G301" s="553"/>
    </row>
    <row r="302" spans="2:10" s="655" customFormat="1" ht="21" customHeight="1">
      <c r="B302" s="531" t="s">
        <v>2075</v>
      </c>
      <c r="C302" s="2011" t="str">
        <f>CONCATENATE("FORNECIMENTO E INSTALAÇÃO DE ",C305)</f>
        <v xml:space="preserve">FORNECIMENTO E INSTALAÇÃO DE BARRA CHATA DE ALUMÍNIO 3/4" X 1/4" </v>
      </c>
      <c r="D302" s="2197"/>
      <c r="E302" s="2197"/>
      <c r="F302" s="2197"/>
      <c r="G302" s="532" t="s">
        <v>29</v>
      </c>
      <c r="H302" s="838">
        <f>G309</f>
        <v>17.899999999999999</v>
      </c>
      <c r="I302" s="656"/>
      <c r="J302" s="656"/>
    </row>
    <row r="303" spans="2:10" s="655" customFormat="1" ht="31.5">
      <c r="B303" s="350" t="s">
        <v>2114</v>
      </c>
      <c r="C303" s="534" t="s">
        <v>1947</v>
      </c>
      <c r="D303" s="893" t="s">
        <v>30</v>
      </c>
      <c r="E303" s="534" t="s">
        <v>1948</v>
      </c>
      <c r="F303" s="657" t="s">
        <v>1949</v>
      </c>
      <c r="G303" s="658" t="s">
        <v>1950</v>
      </c>
      <c r="I303" s="656"/>
      <c r="J303" s="656"/>
    </row>
    <row r="304" spans="2:10" s="655" customFormat="1" ht="15.75">
      <c r="B304" s="2017" t="s">
        <v>1951</v>
      </c>
      <c r="C304" s="2018"/>
      <c r="D304" s="2018"/>
      <c r="E304" s="2018"/>
      <c r="F304" s="2018"/>
      <c r="G304" s="2019"/>
      <c r="I304" s="656"/>
      <c r="J304" s="656"/>
    </row>
    <row r="305" spans="1:10" s="655" customFormat="1" ht="15">
      <c r="B305" s="766" t="s">
        <v>1992</v>
      </c>
      <c r="C305" s="802" t="str">
        <f>C312</f>
        <v xml:space="preserve">BARRA CHATA DE ALUMÍNIO 3/4" X 1/4" </v>
      </c>
      <c r="D305" s="795" t="s">
        <v>29</v>
      </c>
      <c r="E305" s="743">
        <v>1</v>
      </c>
      <c r="F305" s="743">
        <f>D324</f>
        <v>7.38</v>
      </c>
      <c r="G305" s="798">
        <f>TRUNC(F305*E305,2)</f>
        <v>7.38</v>
      </c>
      <c r="I305" s="656"/>
      <c r="J305" s="656"/>
    </row>
    <row r="306" spans="1:10" s="655" customFormat="1" ht="15.75">
      <c r="B306" s="2017" t="s">
        <v>1952</v>
      </c>
      <c r="C306" s="2018"/>
      <c r="D306" s="2018"/>
      <c r="E306" s="2018"/>
      <c r="F306" s="2018"/>
      <c r="G306" s="2019"/>
      <c r="I306" s="656"/>
      <c r="J306" s="656"/>
    </row>
    <row r="307" spans="1:10" s="656" customFormat="1" ht="15.75">
      <c r="A307" s="659" t="s">
        <v>5265</v>
      </c>
      <c r="B307" s="535">
        <v>88264</v>
      </c>
      <c r="C307" s="456" t="str">
        <f>IF($A307="INSUMO",VLOOKUP($B307,'BANCO DE DADOS JULHO INS'!$A:$D,2,FALSE),VLOOKUP($B307,'BANCO DE DADOS JULHO SERV'!$B:$E,2,FALSE))</f>
        <v>ELETRICISTA COM ENCARGOS COMPLEMENTARES</v>
      </c>
      <c r="D307" s="294" t="str">
        <f>IF($A307="INSUMO",VLOOKUP($B307,'BANCO DE DADOS JULHO INS'!$A:$D,3,FALSE),VLOOKUP($B307,'BANCO DE DADOS JULHO SERV'!$B:$E,3,FALSE))</f>
        <v>H</v>
      </c>
      <c r="E307" s="351">
        <v>0.33</v>
      </c>
      <c r="F307" s="351" t="str">
        <f>IF($A307="INSUMO",VLOOKUP($B307,'BANCO DE DADOS JULHO INS'!$A:$D,4,FALSE),VLOOKUP($B307,'BANCO DE DADOS JULHO SERV'!$B:$E,4,FALSE))</f>
        <v>17,60</v>
      </c>
      <c r="G307" s="537">
        <f t="shared" ref="G307:G308" si="49">TRUNC(F307*E307,2)</f>
        <v>5.8</v>
      </c>
      <c r="H307" s="655"/>
    </row>
    <row r="308" spans="1:10" s="656" customFormat="1" ht="16.5" thickBot="1">
      <c r="A308" s="659" t="s">
        <v>5265</v>
      </c>
      <c r="B308" s="538">
        <v>88247</v>
      </c>
      <c r="C308" s="457" t="str">
        <f>IF($A308="INSUMO",VLOOKUP($B308,'BANCO DE DADOS JULHO INS'!$A:$D,2,FALSE),VLOOKUP($B308,'BANCO DE DADOS JULHO SERV'!$B:$E,2,FALSE))</f>
        <v>AUXILIAR DE ELETRICISTA COM ENCARGOS COMPLEMENTARES</v>
      </c>
      <c r="D308" s="299" t="str">
        <f>IF($A308="INSUMO",VLOOKUP($B308,'BANCO DE DADOS JULHO INS'!$A:$D,3,FALSE),VLOOKUP($B308,'BANCO DE DADOS JULHO SERV'!$B:$E,3,FALSE))</f>
        <v>H</v>
      </c>
      <c r="E308" s="353">
        <v>0.33</v>
      </c>
      <c r="F308" s="353" t="str">
        <f>IF($A308="INSUMO",VLOOKUP($B308,'BANCO DE DADOS JULHO INS'!$A:$D,4,FALSE),VLOOKUP($B308,'BANCO DE DADOS JULHO SERV'!$B:$E,4,FALSE))</f>
        <v>14,32</v>
      </c>
      <c r="G308" s="540">
        <f t="shared" si="49"/>
        <v>4.72</v>
      </c>
      <c r="H308" s="655"/>
    </row>
    <row r="309" spans="1:10" s="656" customFormat="1" ht="16.5" thickBot="1">
      <c r="A309" s="655"/>
      <c r="B309" s="2201" t="s">
        <v>5285</v>
      </c>
      <c r="C309" s="2201"/>
      <c r="D309" s="2201"/>
      <c r="E309" s="2201"/>
      <c r="F309" s="554" t="s">
        <v>1953</v>
      </c>
      <c r="G309" s="761">
        <f>SUM(G304:G308)</f>
        <v>17.899999999999999</v>
      </c>
      <c r="H309" s="655"/>
    </row>
    <row r="310" spans="1:10" s="656" customFormat="1" ht="15">
      <c r="A310" s="655"/>
      <c r="B310" s="2201"/>
      <c r="C310" s="2201"/>
      <c r="D310" s="2201"/>
      <c r="E310" s="2201"/>
      <c r="F310" s="800"/>
      <c r="G310" s="800"/>
      <c r="H310" s="655"/>
    </row>
    <row r="311" spans="1:10" s="656" customFormat="1" ht="15.75" thickBot="1">
      <c r="A311" s="655"/>
      <c r="B311" s="770"/>
      <c r="C311" s="770"/>
      <c r="D311" s="770"/>
      <c r="E311" s="770"/>
      <c r="F311" s="800"/>
      <c r="G311" s="800"/>
      <c r="H311" s="655"/>
    </row>
    <row r="312" spans="1:10" s="1164" customFormat="1" ht="15.75">
      <c r="A312" s="1163"/>
      <c r="B312" s="1138"/>
      <c r="C312" s="450" t="s">
        <v>7270</v>
      </c>
      <c r="D312" s="1139"/>
      <c r="E312" s="1140"/>
      <c r="F312" s="1137" t="s">
        <v>30</v>
      </c>
      <c r="G312" s="1141" t="s">
        <v>29</v>
      </c>
      <c r="H312" s="1163"/>
    </row>
    <row r="313" spans="1:10" s="656" customFormat="1" ht="31.5">
      <c r="A313" s="655"/>
      <c r="B313" s="404" t="s">
        <v>1985</v>
      </c>
      <c r="C313" s="405" t="s">
        <v>1986</v>
      </c>
      <c r="D313" s="406" t="s">
        <v>1987</v>
      </c>
      <c r="E313" s="407" t="s">
        <v>1988</v>
      </c>
      <c r="F313" s="550" t="s">
        <v>1989</v>
      </c>
      <c r="G313" s="408" t="s">
        <v>1990</v>
      </c>
      <c r="H313" s="655"/>
    </row>
    <row r="314" spans="1:10" s="656" customFormat="1" ht="15">
      <c r="A314" s="655"/>
      <c r="B314" s="1124">
        <v>42829</v>
      </c>
      <c r="C314" s="972" t="s">
        <v>7264</v>
      </c>
      <c r="D314" s="872">
        <v>44.28</v>
      </c>
      <c r="E314" s="637" t="s">
        <v>7107</v>
      </c>
      <c r="F314" s="612" t="s">
        <v>2004</v>
      </c>
      <c r="G314" s="974" t="s">
        <v>7265</v>
      </c>
      <c r="H314" s="643">
        <f t="shared" ref="H314" si="50">B314+180</f>
        <v>43009</v>
      </c>
    </row>
    <row r="315" spans="1:10" s="656" customFormat="1" ht="15">
      <c r="A315" s="655"/>
      <c r="B315" s="1124">
        <v>42829</v>
      </c>
      <c r="C315" s="1125" t="s">
        <v>2051</v>
      </c>
      <c r="D315" s="872">
        <v>60.51</v>
      </c>
      <c r="E315" s="637" t="s">
        <v>7268</v>
      </c>
      <c r="F315" s="1148" t="s">
        <v>7269</v>
      </c>
      <c r="G315" s="878" t="s">
        <v>2112</v>
      </c>
      <c r="H315" s="643">
        <f>B315+180</f>
        <v>43009</v>
      </c>
    </row>
    <row r="316" spans="1:10" s="656" customFormat="1" ht="15">
      <c r="A316" s="655"/>
      <c r="B316" s="409"/>
      <c r="C316" s="410"/>
      <c r="D316" s="411"/>
      <c r="E316" s="417"/>
      <c r="F316" s="646"/>
      <c r="G316" s="414"/>
      <c r="H316" s="643">
        <f t="shared" ref="H316" si="51">B316+180</f>
        <v>180</v>
      </c>
    </row>
    <row r="317" spans="1:10" s="656" customFormat="1" ht="16.5" thickBot="1">
      <c r="A317" s="655"/>
      <c r="B317" s="604"/>
      <c r="C317" s="605" t="s">
        <v>1991</v>
      </c>
      <c r="D317" s="606">
        <f>MEDIAN(D314:D316)</f>
        <v>52.394999999999996</v>
      </c>
      <c r="E317" s="607"/>
      <c r="F317" s="551"/>
      <c r="G317" s="608"/>
      <c r="H317" s="655"/>
    </row>
    <row r="318" spans="1:10" s="1196" customFormat="1" ht="15.75" thickBot="1">
      <c r="A318" s="1195"/>
      <c r="B318" s="1234"/>
      <c r="C318" s="1234"/>
      <c r="D318" s="1234"/>
      <c r="E318" s="1234"/>
      <c r="F318" s="1235"/>
      <c r="G318" s="1235"/>
      <c r="H318" s="1195"/>
    </row>
    <row r="319" spans="1:10" s="1164" customFormat="1" ht="15.75">
      <c r="A319" s="1163"/>
      <c r="B319" s="1138"/>
      <c r="C319" s="450" t="s">
        <v>2084</v>
      </c>
      <c r="D319" s="1139"/>
      <c r="E319" s="1140"/>
      <c r="F319" s="1137" t="s">
        <v>30</v>
      </c>
      <c r="G319" s="1141" t="s">
        <v>29</v>
      </c>
      <c r="H319" s="1163"/>
    </row>
    <row r="320" spans="1:10" s="1196" customFormat="1" ht="31.5">
      <c r="A320" s="1195"/>
      <c r="B320" s="1119" t="s">
        <v>1985</v>
      </c>
      <c r="C320" s="1120" t="s">
        <v>1986</v>
      </c>
      <c r="D320" s="1121" t="s">
        <v>1987</v>
      </c>
      <c r="E320" s="1122" t="s">
        <v>1988</v>
      </c>
      <c r="F320" s="1135" t="s">
        <v>1989</v>
      </c>
      <c r="G320" s="1123" t="s">
        <v>1990</v>
      </c>
      <c r="H320" s="1195"/>
    </row>
    <row r="321" spans="1:10" s="1196" customFormat="1" ht="15">
      <c r="A321" s="1195"/>
      <c r="B321" s="1124">
        <v>42829</v>
      </c>
      <c r="C321" s="972" t="s">
        <v>7264</v>
      </c>
      <c r="D321" s="872">
        <f>44.28/6</f>
        <v>7.38</v>
      </c>
      <c r="E321" s="637" t="s">
        <v>7107</v>
      </c>
      <c r="F321" s="612" t="s">
        <v>2004</v>
      </c>
      <c r="G321" s="974" t="s">
        <v>7265</v>
      </c>
      <c r="H321" s="643">
        <f t="shared" ref="H321" si="52">B321+180</f>
        <v>43009</v>
      </c>
    </row>
    <row r="322" spans="1:10" s="1196" customFormat="1" ht="15">
      <c r="A322" s="1195"/>
      <c r="B322" s="1124">
        <v>42829</v>
      </c>
      <c r="C322" s="1125" t="s">
        <v>2051</v>
      </c>
      <c r="D322" s="872">
        <f>60.51/6</f>
        <v>10.084999999999999</v>
      </c>
      <c r="E322" s="637" t="s">
        <v>7268</v>
      </c>
      <c r="F322" s="1148" t="s">
        <v>7269</v>
      </c>
      <c r="G322" s="878" t="s">
        <v>2112</v>
      </c>
      <c r="H322" s="643">
        <f>B322+180</f>
        <v>43009</v>
      </c>
    </row>
    <row r="323" spans="1:10" s="1196" customFormat="1" ht="15">
      <c r="A323" s="1195"/>
      <c r="B323" s="1124"/>
      <c r="C323" s="1125"/>
      <c r="D323" s="1126"/>
      <c r="E323" s="417"/>
      <c r="F323" s="1148"/>
      <c r="G323" s="1127"/>
      <c r="H323" s="643">
        <f t="shared" ref="H323" si="53">B323+180</f>
        <v>180</v>
      </c>
    </row>
    <row r="324" spans="1:10" s="1196" customFormat="1" ht="16.5" thickBot="1">
      <c r="A324" s="1195"/>
      <c r="B324" s="1142"/>
      <c r="C324" s="1143" t="s">
        <v>1991</v>
      </c>
      <c r="D324" s="1144">
        <f>D321</f>
        <v>7.38</v>
      </c>
      <c r="E324" s="1145"/>
      <c r="F324" s="1136"/>
      <c r="G324" s="1146"/>
      <c r="H324" s="1195"/>
    </row>
    <row r="325" spans="1:10" s="669" customFormat="1" ht="16.5" thickBot="1">
      <c r="B325" s="552"/>
      <c r="C325" s="553"/>
      <c r="D325" s="553"/>
      <c r="E325" s="553"/>
      <c r="F325" s="553"/>
      <c r="G325" s="553"/>
    </row>
    <row r="326" spans="1:10" s="656" customFormat="1" ht="17.25" customHeight="1">
      <c r="A326" s="655"/>
      <c r="B326" s="531" t="s">
        <v>2080</v>
      </c>
      <c r="C326" s="2011" t="s">
        <v>2086</v>
      </c>
      <c r="D326" s="2183"/>
      <c r="E326" s="2183"/>
      <c r="F326" s="2183"/>
      <c r="G326" s="532" t="s">
        <v>30</v>
      </c>
      <c r="H326" s="838">
        <f>G335</f>
        <v>14.899999999999999</v>
      </c>
    </row>
    <row r="327" spans="1:10" s="656" customFormat="1" ht="31.5">
      <c r="A327" s="655"/>
      <c r="B327" s="350" t="s">
        <v>2114</v>
      </c>
      <c r="C327" s="614" t="s">
        <v>1947</v>
      </c>
      <c r="D327" s="893" t="s">
        <v>30</v>
      </c>
      <c r="E327" s="614" t="s">
        <v>1948</v>
      </c>
      <c r="F327" s="615" t="s">
        <v>1949</v>
      </c>
      <c r="G327" s="616" t="s">
        <v>1950</v>
      </c>
      <c r="H327" s="655"/>
    </row>
    <row r="328" spans="1:10" s="655" customFormat="1" ht="15.75">
      <c r="B328" s="2017" t="s">
        <v>1951</v>
      </c>
      <c r="C328" s="2018"/>
      <c r="D328" s="2018"/>
      <c r="E328" s="2018"/>
      <c r="F328" s="2018"/>
      <c r="G328" s="2019"/>
      <c r="I328" s="656"/>
      <c r="J328" s="656"/>
    </row>
    <row r="329" spans="1:10" s="656" customFormat="1" ht="15">
      <c r="A329" s="655"/>
      <c r="B329" s="355" t="s">
        <v>1992</v>
      </c>
      <c r="C329" s="356" t="str">
        <f>C337</f>
        <v>CARTUCHO PARA SOLDA EXOTÉRMICA N° 90</v>
      </c>
      <c r="D329" s="357" t="s">
        <v>30</v>
      </c>
      <c r="E329" s="415">
        <v>1</v>
      </c>
      <c r="F329" s="415">
        <f>D342</f>
        <v>6.6</v>
      </c>
      <c r="G329" s="421">
        <f t="shared" ref="G329:G331" si="54">TRUNC(F329*E329,2)</f>
        <v>6.6</v>
      </c>
      <c r="H329" s="655"/>
    </row>
    <row r="330" spans="1:10" s="656" customFormat="1" ht="15">
      <c r="A330" s="655"/>
      <c r="B330" s="355" t="s">
        <v>1992</v>
      </c>
      <c r="C330" s="356" t="str">
        <f>C344</f>
        <v>MOLDE PARA SOLDA EXOTÉRMICA, CABO-CABO TIPO "X" ,35mm²</v>
      </c>
      <c r="D330" s="357" t="s">
        <v>30</v>
      </c>
      <c r="E330" s="440">
        <v>0.04</v>
      </c>
      <c r="F330" s="415">
        <f>D349</f>
        <v>138.16</v>
      </c>
      <c r="G330" s="421">
        <f t="shared" si="54"/>
        <v>5.52</v>
      </c>
      <c r="H330" s="655"/>
    </row>
    <row r="331" spans="1:10" s="656" customFormat="1" ht="15">
      <c r="A331" s="655"/>
      <c r="B331" s="355" t="s">
        <v>1992</v>
      </c>
      <c r="C331" s="356" t="str">
        <f>C351</f>
        <v>PALITO IGNITOR PRA SOLDA EXOTERMICA</v>
      </c>
      <c r="D331" s="357" t="s">
        <v>30</v>
      </c>
      <c r="E331" s="440">
        <v>1</v>
      </c>
      <c r="F331" s="415">
        <f>D356</f>
        <v>0.28000000000000003</v>
      </c>
      <c r="G331" s="421">
        <f t="shared" si="54"/>
        <v>0.28000000000000003</v>
      </c>
      <c r="H331" s="655"/>
    </row>
    <row r="332" spans="1:10" s="655" customFormat="1" ht="15.75">
      <c r="B332" s="2017" t="s">
        <v>1952</v>
      </c>
      <c r="C332" s="2018"/>
      <c r="D332" s="2018"/>
      <c r="E332" s="2018"/>
      <c r="F332" s="2018"/>
      <c r="G332" s="2019"/>
      <c r="I332" s="656"/>
      <c r="J332" s="656"/>
    </row>
    <row r="333" spans="1:10" s="656" customFormat="1" ht="15.75">
      <c r="A333" s="659" t="s">
        <v>5265</v>
      </c>
      <c r="B333" s="535">
        <v>88264</v>
      </c>
      <c r="C333" s="456" t="str">
        <f>IF($A333="INSUMO",VLOOKUP($B333,'BANCO DE DADOS JULHO INS'!$A:$D,2,FALSE),VLOOKUP($B333,'BANCO DE DADOS JULHO SERV'!$B:$E,2,FALSE))</f>
        <v>ELETRICISTA COM ENCARGOS COMPLEMENTARES</v>
      </c>
      <c r="D333" s="294" t="str">
        <f>IF($A333="INSUMO",VLOOKUP($B333,'BANCO DE DADOS JULHO INS'!$A:$D,3,FALSE),VLOOKUP($B333,'BANCO DE DADOS JULHO SERV'!$B:$E,3,FALSE))</f>
        <v>H</v>
      </c>
      <c r="E333" s="536">
        <v>0.08</v>
      </c>
      <c r="F333" s="351" t="str">
        <f>IF($A333="INSUMO",VLOOKUP($B333,'BANCO DE DADOS JULHO INS'!$A:$D,4,FALSE),VLOOKUP($B333,'BANCO DE DADOS JULHO SERV'!$B:$E,4,FALSE))</f>
        <v>17,60</v>
      </c>
      <c r="G333" s="537">
        <f t="shared" ref="G333:G334" si="55">TRUNC(F333*E333,2)</f>
        <v>1.4</v>
      </c>
      <c r="H333" s="655"/>
    </row>
    <row r="334" spans="1:10" s="656" customFormat="1" ht="16.5" thickBot="1">
      <c r="A334" s="659" t="s">
        <v>5265</v>
      </c>
      <c r="B334" s="538">
        <v>88316</v>
      </c>
      <c r="C334" s="457" t="str">
        <f>IF($A334="INSUMO",VLOOKUP($B334,'BANCO DE DADOS JULHO INS'!$A:$D,2,FALSE),VLOOKUP($B334,'BANCO DE DADOS JULHO SERV'!$B:$E,2,FALSE))</f>
        <v>SERVENTE COM ENCARGOS COMPLEMENTARES</v>
      </c>
      <c r="D334" s="299" t="str">
        <f>IF($A334="INSUMO",VLOOKUP($B334,'BANCO DE DADOS JULHO INS'!$A:$D,3,FALSE),VLOOKUP($B334,'BANCO DE DADOS JULHO SERV'!$B:$E,3,FALSE))</f>
        <v>H</v>
      </c>
      <c r="E334" s="539">
        <v>0.08</v>
      </c>
      <c r="F334" s="353" t="str">
        <f>IF($A334="INSUMO",VLOOKUP($B334,'BANCO DE DADOS JULHO INS'!$A:$D,4,FALSE),VLOOKUP($B334,'BANCO DE DADOS JULHO SERV'!$B:$E,4,FALSE))</f>
        <v>13,80</v>
      </c>
      <c r="G334" s="540">
        <f t="shared" si="55"/>
        <v>1.1000000000000001</v>
      </c>
      <c r="H334" s="655"/>
    </row>
    <row r="335" spans="1:10" s="656" customFormat="1" ht="16.5" thickBot="1">
      <c r="A335" s="655"/>
      <c r="B335" s="2187" t="s">
        <v>2087</v>
      </c>
      <c r="C335" s="2187"/>
      <c r="D335" s="2187"/>
      <c r="E335" s="2187"/>
      <c r="F335" s="554" t="s">
        <v>1953</v>
      </c>
      <c r="G335" s="761">
        <f>SUM(G328:G334)</f>
        <v>14.899999999999999</v>
      </c>
      <c r="H335" s="655"/>
    </row>
    <row r="336" spans="1:10" s="656" customFormat="1" ht="15.75" thickBot="1">
      <c r="A336" s="655"/>
      <c r="B336" s="2200"/>
      <c r="C336" s="2200"/>
      <c r="D336" s="2200"/>
      <c r="E336" s="2200"/>
      <c r="F336" s="459"/>
      <c r="G336" s="459"/>
      <c r="H336" s="655"/>
    </row>
    <row r="337" spans="1:8" s="656" customFormat="1" ht="15.75">
      <c r="A337" s="655"/>
      <c r="B337" s="441"/>
      <c r="C337" s="460" t="s">
        <v>2050</v>
      </c>
      <c r="D337" s="442"/>
      <c r="E337" s="443"/>
      <c r="F337" s="821" t="s">
        <v>30</v>
      </c>
      <c r="G337" s="444" t="s">
        <v>30</v>
      </c>
      <c r="H337" s="655"/>
    </row>
    <row r="338" spans="1:8" s="656" customFormat="1" ht="31.5">
      <c r="A338" s="655"/>
      <c r="B338" s="404" t="s">
        <v>1985</v>
      </c>
      <c r="C338" s="405" t="s">
        <v>1986</v>
      </c>
      <c r="D338" s="406" t="s">
        <v>1987</v>
      </c>
      <c r="E338" s="407" t="s">
        <v>1988</v>
      </c>
      <c r="F338" s="550" t="s">
        <v>1989</v>
      </c>
      <c r="G338" s="408" t="s">
        <v>1990</v>
      </c>
      <c r="H338" s="655"/>
    </row>
    <row r="339" spans="1:8" s="656" customFormat="1" ht="15">
      <c r="A339" s="655"/>
      <c r="B339" s="971">
        <v>42900</v>
      </c>
      <c r="C339" s="972" t="s">
        <v>2002</v>
      </c>
      <c r="D339" s="872">
        <v>6.93</v>
      </c>
      <c r="E339" s="973" t="s">
        <v>2003</v>
      </c>
      <c r="F339" s="612" t="s">
        <v>2004</v>
      </c>
      <c r="G339" s="974" t="s">
        <v>5313</v>
      </c>
      <c r="H339" s="643">
        <f t="shared" ref="H339" si="56">B339+180</f>
        <v>43080</v>
      </c>
    </row>
    <row r="340" spans="1:8" s="656" customFormat="1" ht="15">
      <c r="A340" s="655"/>
      <c r="B340" s="971">
        <v>42902</v>
      </c>
      <c r="C340" s="972" t="s">
        <v>1999</v>
      </c>
      <c r="D340" s="872">
        <v>6.6</v>
      </c>
      <c r="E340" s="973" t="s">
        <v>2000</v>
      </c>
      <c r="F340" s="612" t="s">
        <v>2001</v>
      </c>
      <c r="G340" s="974" t="s">
        <v>11409</v>
      </c>
      <c r="H340" s="643">
        <f>B340+180</f>
        <v>43082</v>
      </c>
    </row>
    <row r="341" spans="1:8" s="656" customFormat="1" ht="15">
      <c r="A341" s="655"/>
      <c r="B341" s="971">
        <v>42899</v>
      </c>
      <c r="C341" s="972" t="s">
        <v>7267</v>
      </c>
      <c r="D341" s="872">
        <v>5.24</v>
      </c>
      <c r="E341" s="975" t="s">
        <v>2046</v>
      </c>
      <c r="F341" s="612" t="s">
        <v>12471</v>
      </c>
      <c r="G341" s="974" t="s">
        <v>11413</v>
      </c>
      <c r="H341" s="643">
        <f t="shared" ref="H341" si="57">B341+180</f>
        <v>43079</v>
      </c>
    </row>
    <row r="342" spans="1:8" s="656" customFormat="1" ht="16.5" thickBot="1">
      <c r="A342" s="655"/>
      <c r="B342" s="604"/>
      <c r="C342" s="605" t="s">
        <v>1991</v>
      </c>
      <c r="D342" s="606">
        <f>MEDIAN(D339:D341)</f>
        <v>6.6</v>
      </c>
      <c r="E342" s="607"/>
      <c r="F342" s="551"/>
      <c r="G342" s="418"/>
      <c r="H342" s="655"/>
    </row>
    <row r="343" spans="1:8" s="656" customFormat="1" ht="16.5" thickBot="1">
      <c r="A343" s="655"/>
      <c r="B343" s="368"/>
      <c r="C343" s="369"/>
      <c r="D343" s="370"/>
      <c r="E343" s="371"/>
      <c r="F343" s="822"/>
      <c r="G343" s="372"/>
      <c r="H343" s="655"/>
    </row>
    <row r="344" spans="1:8" s="656" customFormat="1" ht="15.75">
      <c r="A344" s="655"/>
      <c r="B344" s="1138"/>
      <c r="C344" s="450" t="s">
        <v>2088</v>
      </c>
      <c r="D344" s="1139"/>
      <c r="E344" s="1140"/>
      <c r="F344" s="1137" t="s">
        <v>30</v>
      </c>
      <c r="G344" s="1141" t="s">
        <v>30</v>
      </c>
      <c r="H344" s="655"/>
    </row>
    <row r="345" spans="1:8" s="656" customFormat="1" ht="31.5">
      <c r="A345" s="655"/>
      <c r="B345" s="1119" t="s">
        <v>1985</v>
      </c>
      <c r="C345" s="1120" t="s">
        <v>1986</v>
      </c>
      <c r="D345" s="1121" t="s">
        <v>1987</v>
      </c>
      <c r="E345" s="1122" t="s">
        <v>1988</v>
      </c>
      <c r="F345" s="1135" t="s">
        <v>1989</v>
      </c>
      <c r="G345" s="1123" t="s">
        <v>1990</v>
      </c>
      <c r="H345" s="655"/>
    </row>
    <row r="346" spans="1:8" s="656" customFormat="1" ht="15">
      <c r="A346" s="655"/>
      <c r="B346" s="1124">
        <v>42829</v>
      </c>
      <c r="C346" s="972" t="s">
        <v>7264</v>
      </c>
      <c r="D346" s="872">
        <v>168.22</v>
      </c>
      <c r="E346" s="637" t="s">
        <v>7107</v>
      </c>
      <c r="F346" s="612" t="s">
        <v>2004</v>
      </c>
      <c r="G346" s="974" t="s">
        <v>7265</v>
      </c>
      <c r="H346" s="643">
        <f t="shared" ref="H346" si="58">B346+180</f>
        <v>43009</v>
      </c>
    </row>
    <row r="347" spans="1:8" s="656" customFormat="1" ht="15">
      <c r="A347" s="655"/>
      <c r="B347" s="1124">
        <v>42829</v>
      </c>
      <c r="C347" s="1125" t="s">
        <v>7267</v>
      </c>
      <c r="D347" s="872">
        <v>138.16</v>
      </c>
      <c r="E347" s="637" t="s">
        <v>2046</v>
      </c>
      <c r="F347" s="1148" t="s">
        <v>5297</v>
      </c>
      <c r="G347" s="878" t="s">
        <v>7266</v>
      </c>
      <c r="H347" s="643">
        <f>B347+180</f>
        <v>43009</v>
      </c>
    </row>
    <row r="348" spans="1:8" s="656" customFormat="1" ht="15">
      <c r="A348" s="655"/>
      <c r="B348" s="1124">
        <v>42829</v>
      </c>
      <c r="C348" s="1125" t="s">
        <v>2051</v>
      </c>
      <c r="D348" s="872">
        <v>68.03</v>
      </c>
      <c r="E348" s="637" t="s">
        <v>7268</v>
      </c>
      <c r="F348" s="1148" t="s">
        <v>7269</v>
      </c>
      <c r="G348" s="878" t="s">
        <v>2112</v>
      </c>
      <c r="H348" s="643">
        <f t="shared" ref="H348" si="59">B348+180</f>
        <v>43009</v>
      </c>
    </row>
    <row r="349" spans="1:8" s="656" customFormat="1" ht="16.5" thickBot="1">
      <c r="A349" s="655"/>
      <c r="B349" s="1142"/>
      <c r="C349" s="1143" t="s">
        <v>1991</v>
      </c>
      <c r="D349" s="1144">
        <f>MEDIAN(D346:D348)</f>
        <v>138.16</v>
      </c>
      <c r="E349" s="1145"/>
      <c r="F349" s="1136"/>
      <c r="G349" s="1146"/>
      <c r="H349" s="655"/>
    </row>
    <row r="350" spans="1:8" s="656" customFormat="1" ht="15.75" thickBot="1">
      <c r="A350" s="655"/>
      <c r="B350" s="2216"/>
      <c r="C350" s="2217"/>
      <c r="D350" s="2217"/>
      <c r="E350" s="2217"/>
      <c r="F350" s="2217"/>
      <c r="G350" s="2218"/>
      <c r="H350" s="655"/>
    </row>
    <row r="351" spans="1:8" s="656" customFormat="1" ht="15.75">
      <c r="A351" s="655"/>
      <c r="B351" s="589"/>
      <c r="C351" s="450" t="s">
        <v>2055</v>
      </c>
      <c r="D351" s="590"/>
      <c r="E351" s="591"/>
      <c r="F351" s="570" t="s">
        <v>30</v>
      </c>
      <c r="G351" s="592" t="s">
        <v>30</v>
      </c>
      <c r="H351" s="655"/>
    </row>
    <row r="352" spans="1:8" s="656" customFormat="1" ht="31.5">
      <c r="A352" s="655"/>
      <c r="B352" s="404" t="s">
        <v>1985</v>
      </c>
      <c r="C352" s="405" t="s">
        <v>1986</v>
      </c>
      <c r="D352" s="406" t="s">
        <v>1987</v>
      </c>
      <c r="E352" s="407" t="s">
        <v>1988</v>
      </c>
      <c r="F352" s="550" t="s">
        <v>1989</v>
      </c>
      <c r="G352" s="408" t="s">
        <v>1990</v>
      </c>
      <c r="H352" s="655"/>
    </row>
    <row r="353" spans="1:8" s="656" customFormat="1" ht="15">
      <c r="A353" s="655"/>
      <c r="B353" s="971">
        <v>42900</v>
      </c>
      <c r="C353" s="972" t="s">
        <v>2002</v>
      </c>
      <c r="D353" s="872">
        <v>0.28000000000000003</v>
      </c>
      <c r="E353" s="973" t="s">
        <v>2003</v>
      </c>
      <c r="F353" s="612" t="s">
        <v>2004</v>
      </c>
      <c r="G353" s="974" t="s">
        <v>5313</v>
      </c>
      <c r="H353" s="643">
        <f t="shared" ref="H353" si="60">B353+180</f>
        <v>43080</v>
      </c>
    </row>
    <row r="354" spans="1:8" s="656" customFormat="1" ht="15">
      <c r="A354" s="655"/>
      <c r="B354" s="971">
        <v>42902</v>
      </c>
      <c r="C354" s="972" t="s">
        <v>1999</v>
      </c>
      <c r="D354" s="872">
        <v>0.18</v>
      </c>
      <c r="E354" s="973" t="s">
        <v>2000</v>
      </c>
      <c r="F354" s="612" t="s">
        <v>2001</v>
      </c>
      <c r="G354" s="974" t="s">
        <v>11409</v>
      </c>
      <c r="H354" s="643">
        <f>B354+180</f>
        <v>43082</v>
      </c>
    </row>
    <row r="355" spans="1:8" s="656" customFormat="1" ht="15">
      <c r="A355" s="655"/>
      <c r="B355" s="971">
        <v>42899</v>
      </c>
      <c r="C355" s="972" t="s">
        <v>7267</v>
      </c>
      <c r="D355" s="872">
        <v>0.41</v>
      </c>
      <c r="E355" s="975" t="s">
        <v>2046</v>
      </c>
      <c r="F355" s="612" t="s">
        <v>12471</v>
      </c>
      <c r="G355" s="974" t="s">
        <v>11413</v>
      </c>
      <c r="H355" s="643">
        <f t="shared" ref="H355" si="61">B355+180</f>
        <v>43079</v>
      </c>
    </row>
    <row r="356" spans="1:8" s="656" customFormat="1" ht="16.5" thickBot="1">
      <c r="A356" s="655"/>
      <c r="B356" s="604"/>
      <c r="C356" s="605" t="s">
        <v>1991</v>
      </c>
      <c r="D356" s="606">
        <f>MEDIAN(D353:D355)</f>
        <v>0.28000000000000003</v>
      </c>
      <c r="E356" s="607"/>
      <c r="F356" s="551"/>
      <c r="G356" s="608"/>
      <c r="H356" s="655"/>
    </row>
    <row r="357" spans="1:8" s="669" customFormat="1" ht="16.5" thickBot="1">
      <c r="B357" s="552"/>
      <c r="C357" s="553"/>
      <c r="D357" s="553"/>
      <c r="E357" s="553"/>
      <c r="F357" s="553"/>
      <c r="G357" s="553"/>
    </row>
    <row r="358" spans="1:8" s="656" customFormat="1" ht="15.75">
      <c r="A358" s="655"/>
      <c r="B358" s="531" t="s">
        <v>2083</v>
      </c>
      <c r="C358" s="2011" t="str">
        <f>CONCATENATE("FORNECIMENTO E INSTALAÇÃO DE ",C361)</f>
        <v>FORNECIMENTO E INSTALAÇÃO DE REBITE POP EM ALUMÍNIO 4 X 16MM</v>
      </c>
      <c r="D358" s="2183"/>
      <c r="E358" s="2183"/>
      <c r="F358" s="2183"/>
      <c r="G358" s="532" t="s">
        <v>30</v>
      </c>
      <c r="H358" s="838">
        <f>G364</f>
        <v>0.98</v>
      </c>
    </row>
    <row r="359" spans="1:8" s="656" customFormat="1" ht="31.5">
      <c r="A359" s="655"/>
      <c r="B359" s="350" t="s">
        <v>2114</v>
      </c>
      <c r="C359" s="614" t="s">
        <v>1947</v>
      </c>
      <c r="D359" s="893" t="s">
        <v>30</v>
      </c>
      <c r="E359" s="614" t="s">
        <v>1948</v>
      </c>
      <c r="F359" s="615" t="s">
        <v>1949</v>
      </c>
      <c r="G359" s="616" t="s">
        <v>1950</v>
      </c>
      <c r="H359" s="655"/>
    </row>
    <row r="360" spans="1:8" s="656" customFormat="1" ht="15.75">
      <c r="A360" s="655"/>
      <c r="B360" s="2012" t="s">
        <v>1951</v>
      </c>
      <c r="C360" s="2013"/>
      <c r="D360" s="2013"/>
      <c r="E360" s="2013"/>
      <c r="F360" s="2013"/>
      <c r="G360" s="2014"/>
      <c r="H360" s="655"/>
    </row>
    <row r="361" spans="1:8" s="656" customFormat="1" ht="15">
      <c r="A361" s="655"/>
      <c r="B361" s="355" t="s">
        <v>1992</v>
      </c>
      <c r="C361" s="356" t="str">
        <f>C366</f>
        <v>REBITE POP EM ALUMÍNIO 4 X 16MM</v>
      </c>
      <c r="D361" s="357" t="s">
        <v>30</v>
      </c>
      <c r="E361" s="415">
        <v>1</v>
      </c>
      <c r="F361" s="415">
        <f>D371</f>
        <v>0.1</v>
      </c>
      <c r="G361" s="421">
        <f>TRUNC(F361*E361,2)</f>
        <v>0.1</v>
      </c>
      <c r="H361" s="655"/>
    </row>
    <row r="362" spans="1:8" s="656" customFormat="1" ht="15.75">
      <c r="A362" s="655"/>
      <c r="B362" s="2017" t="s">
        <v>1952</v>
      </c>
      <c r="C362" s="2018"/>
      <c r="D362" s="2018"/>
      <c r="E362" s="2018"/>
      <c r="F362" s="2018"/>
      <c r="G362" s="2019"/>
      <c r="H362" s="655"/>
    </row>
    <row r="363" spans="1:8" s="656" customFormat="1" ht="16.5" thickBot="1">
      <c r="A363" s="659" t="s">
        <v>5265</v>
      </c>
      <c r="B363" s="538">
        <v>88264</v>
      </c>
      <c r="C363" s="457" t="str">
        <f>IF($A363="INSUMO",VLOOKUP($B363,'BANCO DE DADOS JULHO INS'!$A:$D,2,FALSE),VLOOKUP($B363,'BANCO DE DADOS JULHO SERV'!$B:$E,2,FALSE))</f>
        <v>ELETRICISTA COM ENCARGOS COMPLEMENTARES</v>
      </c>
      <c r="D363" s="299" t="str">
        <f>IF($A363="INSUMO",VLOOKUP($B363,'BANCO DE DADOS JULHO INS'!$A:$D,3,FALSE),VLOOKUP($B363,'BANCO DE DADOS JULHO SERV'!$B:$E,3,FALSE))</f>
        <v>H</v>
      </c>
      <c r="E363" s="539">
        <v>0.05</v>
      </c>
      <c r="F363" s="353" t="str">
        <f>IF($A363="INSUMO",VLOOKUP($B363,'BANCO DE DADOS JULHO INS'!$A:$D,4,FALSE),VLOOKUP($B363,'BANCO DE DADOS JULHO SERV'!$B:$E,4,FALSE))</f>
        <v>17,60</v>
      </c>
      <c r="G363" s="540">
        <f>TRUNC(F363*E363,2)</f>
        <v>0.88</v>
      </c>
      <c r="H363" s="655"/>
    </row>
    <row r="364" spans="1:8" s="656" customFormat="1" ht="16.5" thickBot="1">
      <c r="A364" s="655"/>
      <c r="B364" s="2186" t="s">
        <v>2090</v>
      </c>
      <c r="C364" s="2186"/>
      <c r="D364" s="2186"/>
      <c r="E364" s="2186"/>
      <c r="F364" s="554" t="s">
        <v>1953</v>
      </c>
      <c r="G364" s="761">
        <f>SUM(G360:G363)</f>
        <v>0.98</v>
      </c>
      <c r="H364" s="655"/>
    </row>
    <row r="365" spans="1:8" s="656" customFormat="1" ht="15.75" thickBot="1">
      <c r="A365" s="655"/>
      <c r="B365" s="424"/>
      <c r="C365" s="424"/>
      <c r="D365" s="424"/>
      <c r="E365" s="424"/>
      <c r="F365" s="424"/>
      <c r="G365" s="424"/>
      <c r="H365" s="655"/>
    </row>
    <row r="366" spans="1:8" s="656" customFormat="1" ht="15.75">
      <c r="A366" s="655"/>
      <c r="B366" s="1138"/>
      <c r="C366" s="1118" t="s">
        <v>2091</v>
      </c>
      <c r="D366" s="1139"/>
      <c r="E366" s="1140"/>
      <c r="F366" s="1137" t="s">
        <v>30</v>
      </c>
      <c r="G366" s="1141" t="s">
        <v>30</v>
      </c>
      <c r="H366" s="655"/>
    </row>
    <row r="367" spans="1:8" s="656" customFormat="1" ht="31.5">
      <c r="A367" s="655"/>
      <c r="B367" s="1119" t="s">
        <v>1985</v>
      </c>
      <c r="C367" s="1120" t="s">
        <v>1986</v>
      </c>
      <c r="D367" s="1121" t="s">
        <v>1987</v>
      </c>
      <c r="E367" s="1122" t="s">
        <v>1988</v>
      </c>
      <c r="F367" s="1135" t="s">
        <v>1989</v>
      </c>
      <c r="G367" s="1123" t="s">
        <v>1990</v>
      </c>
      <c r="H367" s="655"/>
    </row>
    <row r="368" spans="1:8" s="1149" customFormat="1" ht="15">
      <c r="A368" s="1177"/>
      <c r="B368" s="1124">
        <v>42829</v>
      </c>
      <c r="C368" s="972" t="s">
        <v>7264</v>
      </c>
      <c r="D368" s="872">
        <v>0.26</v>
      </c>
      <c r="E368" s="637" t="s">
        <v>7107</v>
      </c>
      <c r="F368" s="612" t="s">
        <v>2004</v>
      </c>
      <c r="G368" s="974" t="s">
        <v>7265</v>
      </c>
      <c r="H368" s="643">
        <f t="shared" ref="H368" si="62">B368+180</f>
        <v>43009</v>
      </c>
    </row>
    <row r="369" spans="1:10" s="656" customFormat="1" ht="15">
      <c r="A369" s="655"/>
      <c r="B369" s="1124">
        <v>42741</v>
      </c>
      <c r="C369" s="1125" t="s">
        <v>2002</v>
      </c>
      <c r="D369" s="1126">
        <v>0.08</v>
      </c>
      <c r="E369" s="931" t="s">
        <v>2003</v>
      </c>
      <c r="F369" s="1148" t="s">
        <v>2004</v>
      </c>
      <c r="G369" s="1127" t="s">
        <v>5313</v>
      </c>
      <c r="H369" s="643">
        <f>B369+180</f>
        <v>42921</v>
      </c>
      <c r="I369" s="656" t="s">
        <v>11411</v>
      </c>
    </row>
    <row r="370" spans="1:10" s="656" customFormat="1" ht="15">
      <c r="A370" s="655"/>
      <c r="B370" s="1124">
        <v>42829</v>
      </c>
      <c r="C370" s="1125" t="s">
        <v>2051</v>
      </c>
      <c r="D370" s="872">
        <v>0.1</v>
      </c>
      <c r="E370" s="637" t="s">
        <v>7268</v>
      </c>
      <c r="F370" s="1148" t="s">
        <v>7269</v>
      </c>
      <c r="G370" s="878" t="s">
        <v>2112</v>
      </c>
      <c r="H370" s="643">
        <f t="shared" ref="H370" si="63">B370+180</f>
        <v>43009</v>
      </c>
    </row>
    <row r="371" spans="1:10" s="656" customFormat="1" ht="16.5" thickBot="1">
      <c r="A371" s="655"/>
      <c r="B371" s="1142"/>
      <c r="C371" s="1143" t="s">
        <v>1991</v>
      </c>
      <c r="D371" s="1144">
        <f>MEDIAN(D368:D370)</f>
        <v>0.1</v>
      </c>
      <c r="E371" s="1145"/>
      <c r="F371" s="1136"/>
      <c r="G371" s="1146"/>
      <c r="H371" s="655"/>
    </row>
    <row r="372" spans="1:10" s="655" customFormat="1" ht="15.75" thickBot="1">
      <c r="B372" s="2225"/>
      <c r="C372" s="2225"/>
      <c r="D372" s="2225"/>
      <c r="E372" s="2225"/>
      <c r="F372" s="656"/>
      <c r="G372" s="656"/>
      <c r="I372" s="656"/>
      <c r="J372" s="656"/>
    </row>
    <row r="373" spans="1:10" s="656" customFormat="1" ht="15.75">
      <c r="A373" s="655"/>
      <c r="B373" s="942" t="s">
        <v>2085</v>
      </c>
      <c r="C373" s="2011" t="str">
        <f>CONCATENATE("FORNECIMENTO E INSTALAÇÃO DE ",C376)</f>
        <v>FORNECIMENTO E INSTALAÇÃO DE PRESILHA DE LATÃO 35MM²</v>
      </c>
      <c r="D373" s="2183"/>
      <c r="E373" s="2183"/>
      <c r="F373" s="2183"/>
      <c r="G373" s="943" t="s">
        <v>30</v>
      </c>
      <c r="H373" s="838">
        <f>G381</f>
        <v>2.5300000000000002</v>
      </c>
    </row>
    <row r="374" spans="1:10" s="656" customFormat="1" ht="31.5">
      <c r="A374" s="655"/>
      <c r="B374" s="350" t="s">
        <v>2114</v>
      </c>
      <c r="C374" s="981" t="s">
        <v>1947</v>
      </c>
      <c r="D374" s="1176" t="s">
        <v>30</v>
      </c>
      <c r="E374" s="981" t="s">
        <v>1948</v>
      </c>
      <c r="F374" s="982" t="s">
        <v>1949</v>
      </c>
      <c r="G374" s="983" t="s">
        <v>1950</v>
      </c>
      <c r="H374" s="655"/>
    </row>
    <row r="375" spans="1:10" s="656" customFormat="1" ht="15.75">
      <c r="A375" s="655"/>
      <c r="B375" s="2012" t="s">
        <v>1951</v>
      </c>
      <c r="C375" s="2013"/>
      <c r="D375" s="2013"/>
      <c r="E375" s="2013"/>
      <c r="F375" s="2013"/>
      <c r="G375" s="2014"/>
      <c r="H375" s="655"/>
    </row>
    <row r="376" spans="1:10" s="656" customFormat="1" ht="15.75">
      <c r="A376" s="659"/>
      <c r="B376" s="984" t="s">
        <v>1992</v>
      </c>
      <c r="C376" s="1194" t="str">
        <f>C387</f>
        <v>PRESILHA DE LATÃO 35MM²</v>
      </c>
      <c r="D376" s="941" t="str">
        <f>G387</f>
        <v>UN</v>
      </c>
      <c r="E376" s="932">
        <v>1</v>
      </c>
      <c r="F376" s="917">
        <f>D392</f>
        <v>1.26</v>
      </c>
      <c r="G376" s="934">
        <f>TRUNC(F376*E376,2)</f>
        <v>1.26</v>
      </c>
      <c r="H376" s="655"/>
    </row>
    <row r="377" spans="1:10" s="1196" customFormat="1" ht="30">
      <c r="A377" s="1197" t="s">
        <v>5064</v>
      </c>
      <c r="B377" s="984">
        <v>142</v>
      </c>
      <c r="C377" s="1194" t="str">
        <f>IF($A377="INSUMO",VLOOKUP($B377,'BANCO DE DADOS JULHO INS'!$A:$D,2,FALSE),VLOOKUP($B377,'BANCO DE DADOS JULHO SERV'!$B:$E,2,FALSE))</f>
        <v>SELANTE ELASTICO MONOCOMPONENTE A BASE DE POLIURETANO PARA JUNTAS DIVERSAS</v>
      </c>
      <c r="D377" s="941" t="str">
        <f>G383</f>
        <v>ML</v>
      </c>
      <c r="E377" s="932">
        <v>10</v>
      </c>
      <c r="F377" s="917">
        <f>F385</f>
        <v>0.09</v>
      </c>
      <c r="G377" s="934">
        <f>TRUNC(F377*E377,2)</f>
        <v>0.9</v>
      </c>
      <c r="H377" s="1195"/>
    </row>
    <row r="378" spans="1:10" s="656" customFormat="1" ht="45">
      <c r="A378" s="659" t="s">
        <v>5064</v>
      </c>
      <c r="B378" s="984">
        <v>11950</v>
      </c>
      <c r="C378" s="1194" t="str">
        <f>IF($A378="INSUMO",VLOOKUP($B378,'BANCO DE DADOS JULHO INS'!$A:$D,2,FALSE),VLOOKUP($B378,'BANCO DE DADOS JULHO SERV'!$B:$E,2,FALSE))</f>
        <v>BUCHA DE NYLON SEM ABA S6, COM PARAFUSO DE 4,20 X 40 MM EM ACO ZINCADO COM ROSCA SOBERBA, CABECA CHATA E FENDA PHILLIPS</v>
      </c>
      <c r="D378" s="913" t="str">
        <f>IF($A378="INSUMO",VLOOKUP($B378,'BANCO DE DADOS JULHO INS'!$A:$D,3,FALSE),VLOOKUP($B378,'BANCO DE DADOS JULHO SERV'!$B:$E,3,FALSE))</f>
        <v xml:space="preserve">UN    </v>
      </c>
      <c r="E378" s="932">
        <v>1</v>
      </c>
      <c r="F378" s="917" t="str">
        <f>IF($A378="INSUMO",VLOOKUP($B378,'BANCO DE DADOS JULHO INS'!$A:$D,4,FALSE),VLOOKUP($B378,'BANCO DE DADOS JULHO SERV'!$B:$E,4,FALSE))</f>
        <v>0,20</v>
      </c>
      <c r="G378" s="934">
        <f>TRUNC(F378*E378,2)</f>
        <v>0.2</v>
      </c>
      <c r="H378" s="655"/>
    </row>
    <row r="379" spans="1:10" s="656" customFormat="1" ht="15.75">
      <c r="A379" s="655"/>
      <c r="B379" s="2012" t="s">
        <v>1952</v>
      </c>
      <c r="C379" s="2013"/>
      <c r="D379" s="2013"/>
      <c r="E379" s="2013"/>
      <c r="F379" s="2013"/>
      <c r="G379" s="2014"/>
      <c r="H379" s="655"/>
    </row>
    <row r="380" spans="1:10" s="656" customFormat="1" ht="16.5" thickBot="1">
      <c r="A380" s="659" t="s">
        <v>5265</v>
      </c>
      <c r="B380" s="948">
        <v>88264</v>
      </c>
      <c r="C380" s="1174" t="str">
        <f>IF($A380="INSUMO",VLOOKUP($B380,'BANCO DE DADOS JULHO INS'!$A:$D,2,FALSE),VLOOKUP($B380,'BANCO DE DADOS JULHO SERV'!$B:$E,2,FALSE))</f>
        <v>ELETRICISTA COM ENCARGOS COMPLEMENTARES</v>
      </c>
      <c r="D380" s="916" t="str">
        <f>IF($A380="INSUMO",VLOOKUP($B380,'BANCO DE DADOS JULHO INS'!$A:$D,3,FALSE),VLOOKUP($B380,'BANCO DE DADOS JULHO SERV'!$B:$E,3,FALSE))</f>
        <v>H</v>
      </c>
      <c r="E380" s="949">
        <v>0.01</v>
      </c>
      <c r="F380" s="918" t="str">
        <f>IF($A380="INSUMO",VLOOKUP($B380,'BANCO DE DADOS JULHO INS'!$A:$D,4,FALSE),VLOOKUP($B380,'BANCO DE DADOS JULHO SERV'!$B:$E,4,FALSE))</f>
        <v>17,60</v>
      </c>
      <c r="G380" s="950">
        <f t="shared" ref="G380" si="64">TRUNC(F380*E380,2)</f>
        <v>0.17</v>
      </c>
      <c r="H380" s="655"/>
    </row>
    <row r="381" spans="1:10" s="656" customFormat="1" ht="16.5" thickBot="1">
      <c r="A381" s="655"/>
      <c r="B381" s="400" t="s">
        <v>6006</v>
      </c>
      <c r="C381" s="423"/>
      <c r="D381" s="423"/>
      <c r="E381" s="423"/>
      <c r="F381" s="951" t="s">
        <v>1953</v>
      </c>
      <c r="G381" s="952">
        <f>SUM(G375:G380)</f>
        <v>2.5300000000000002</v>
      </c>
      <c r="H381" s="655"/>
    </row>
    <row r="382" spans="1:10" s="998" customFormat="1" ht="16.5" thickBot="1">
      <c r="B382" s="957"/>
      <c r="C382" s="958"/>
      <c r="D382" s="958"/>
      <c r="E382" s="958"/>
      <c r="F382" s="958"/>
      <c r="G382" s="958"/>
    </row>
    <row r="383" spans="1:10" s="1181" customFormat="1" ht="15.75">
      <c r="A383" s="1180"/>
      <c r="B383" s="1138"/>
      <c r="C383" s="1118" t="s">
        <v>7220</v>
      </c>
      <c r="D383" s="1139"/>
      <c r="E383" s="1140"/>
      <c r="F383" s="1137"/>
      <c r="G383" s="1141" t="s">
        <v>495</v>
      </c>
      <c r="H383" s="1180"/>
    </row>
    <row r="384" spans="1:10" s="1181" customFormat="1" ht="15.75">
      <c r="A384" s="1180"/>
      <c r="B384" s="966" t="s">
        <v>7221</v>
      </c>
      <c r="C384" s="967" t="s">
        <v>7222</v>
      </c>
      <c r="D384" s="1176" t="s">
        <v>30</v>
      </c>
      <c r="E384" s="969" t="s">
        <v>7223</v>
      </c>
      <c r="F384" s="2219" t="s">
        <v>7224</v>
      </c>
      <c r="G384" s="2220"/>
      <c r="H384" s="1180"/>
    </row>
    <row r="385" spans="1:10" s="1181" customFormat="1" ht="30.75" thickBot="1">
      <c r="A385" s="1197" t="s">
        <v>5064</v>
      </c>
      <c r="B385" s="618">
        <v>142</v>
      </c>
      <c r="C385" s="1174" t="str">
        <f>IF($A385="INSUMO",VLOOKUP($B385,'BANCO DE DADOS JULHO INS'!$A:$D,2,FALSE),VLOOKUP($B385,'BANCO DE DADOS JULHO SERV'!$B:$E,2,FALSE))</f>
        <v>SELANTE ELASTICO MONOCOMPONENTE A BASE DE POLIURETANO PARA JUNTAS DIVERSAS</v>
      </c>
      <c r="D385" s="916" t="str">
        <f>IF($A385="INSUMO",VLOOKUP($B385,'BANCO DE DADOS JULHO INS'!$A:$D,3,FALSE),VLOOKUP($B385,'BANCO DE DADOS JULHO SERV'!$B:$E,3,FALSE))</f>
        <v xml:space="preserve">310ML </v>
      </c>
      <c r="E385" s="918" t="str">
        <f>IF($A385="INSUMO",VLOOKUP($B385,'BANCO DE DADOS JULHO INS'!$A:$D,4,FALSE),VLOOKUP($B385,'BANCO DE DADOS JULHO SERV'!$B:$E,4,FALSE))</f>
        <v>30,64</v>
      </c>
      <c r="F385" s="2221">
        <f>TRUNC(E385/310,2)</f>
        <v>0.09</v>
      </c>
      <c r="G385" s="2222"/>
      <c r="H385" s="1180"/>
    </row>
    <row r="386" spans="1:10" s="655" customFormat="1" ht="15.75" thickBot="1">
      <c r="F386" s="656"/>
      <c r="G386" s="656"/>
      <c r="I386" s="656"/>
      <c r="J386" s="656"/>
    </row>
    <row r="387" spans="1:10" s="656" customFormat="1" ht="15.75">
      <c r="A387" s="655"/>
      <c r="B387" s="589"/>
      <c r="C387" s="401" t="s">
        <v>6007</v>
      </c>
      <c r="D387" s="590"/>
      <c r="E387" s="591"/>
      <c r="F387" s="570" t="s">
        <v>30</v>
      </c>
      <c r="G387" s="592" t="s">
        <v>30</v>
      </c>
      <c r="H387" s="655"/>
    </row>
    <row r="388" spans="1:10" s="656" customFormat="1" ht="31.5">
      <c r="A388" s="655"/>
      <c r="B388" s="593" t="s">
        <v>1985</v>
      </c>
      <c r="C388" s="594" t="s">
        <v>1986</v>
      </c>
      <c r="D388" s="595" t="s">
        <v>1987</v>
      </c>
      <c r="E388" s="596" t="s">
        <v>1988</v>
      </c>
      <c r="F388" s="576" t="s">
        <v>1989</v>
      </c>
      <c r="G388" s="597" t="s">
        <v>1990</v>
      </c>
      <c r="H388" s="655"/>
    </row>
    <row r="389" spans="1:10" s="656" customFormat="1" ht="15">
      <c r="A389" s="655"/>
      <c r="B389" s="1124">
        <v>42829</v>
      </c>
      <c r="C389" s="972" t="s">
        <v>7264</v>
      </c>
      <c r="D389" s="872">
        <v>1.49</v>
      </c>
      <c r="E389" s="637" t="s">
        <v>7107</v>
      </c>
      <c r="F389" s="612" t="s">
        <v>2004</v>
      </c>
      <c r="G389" s="974" t="s">
        <v>7265</v>
      </c>
      <c r="H389" s="643">
        <f t="shared" ref="H389" si="65">B389+180</f>
        <v>43009</v>
      </c>
    </row>
    <row r="390" spans="1:10" ht="15">
      <c r="B390" s="1124">
        <v>42829</v>
      </c>
      <c r="C390" s="1125" t="s">
        <v>7267</v>
      </c>
      <c r="D390" s="872">
        <v>1.26</v>
      </c>
      <c r="E390" s="637" t="s">
        <v>2046</v>
      </c>
      <c r="F390" s="1148" t="s">
        <v>5297</v>
      </c>
      <c r="G390" s="878" t="s">
        <v>7266</v>
      </c>
      <c r="H390" s="643">
        <f>B390+180</f>
        <v>43009</v>
      </c>
    </row>
    <row r="391" spans="1:10" ht="15">
      <c r="B391" s="894">
        <v>42902</v>
      </c>
      <c r="C391" s="1125" t="s">
        <v>1999</v>
      </c>
      <c r="D391" s="1126">
        <v>1.23</v>
      </c>
      <c r="E391" s="931" t="s">
        <v>2000</v>
      </c>
      <c r="F391" s="1148" t="s">
        <v>2001</v>
      </c>
      <c r="G391" s="986" t="s">
        <v>11409</v>
      </c>
      <c r="H391" s="643">
        <f t="shared" ref="H391" si="66">B391+180</f>
        <v>43082</v>
      </c>
    </row>
    <row r="392" spans="1:10" ht="16.5" thickBot="1">
      <c r="B392" s="604"/>
      <c r="C392" s="605" t="s">
        <v>1991</v>
      </c>
      <c r="D392" s="606">
        <f>MEDIAN(D389:D391)</f>
        <v>1.26</v>
      </c>
      <c r="E392" s="607"/>
      <c r="F392" s="551"/>
      <c r="G392" s="608"/>
    </row>
    <row r="393" spans="1:10" ht="13.5" thickBot="1"/>
    <row r="394" spans="1:10" s="656" customFormat="1" ht="15.75">
      <c r="A394" s="655"/>
      <c r="B394" s="942" t="s">
        <v>2089</v>
      </c>
      <c r="C394" s="2011" t="s">
        <v>6008</v>
      </c>
      <c r="D394" s="2183"/>
      <c r="E394" s="2183"/>
      <c r="F394" s="2183"/>
      <c r="G394" s="943" t="s">
        <v>30</v>
      </c>
      <c r="H394" s="838">
        <f>G404</f>
        <v>25.330000000000002</v>
      </c>
    </row>
    <row r="395" spans="1:10" s="656" customFormat="1" ht="31.5">
      <c r="A395" s="655"/>
      <c r="B395" s="350" t="s">
        <v>2114</v>
      </c>
      <c r="C395" s="981" t="s">
        <v>1947</v>
      </c>
      <c r="D395" s="1176" t="s">
        <v>30</v>
      </c>
      <c r="E395" s="981" t="s">
        <v>1948</v>
      </c>
      <c r="F395" s="982" t="s">
        <v>1949</v>
      </c>
      <c r="G395" s="983" t="s">
        <v>1950</v>
      </c>
      <c r="H395" s="655"/>
    </row>
    <row r="396" spans="1:10" s="656" customFormat="1" ht="15.75">
      <c r="A396" s="655"/>
      <c r="B396" s="2012" t="s">
        <v>1951</v>
      </c>
      <c r="C396" s="2013"/>
      <c r="D396" s="2013"/>
      <c r="E396" s="2013"/>
      <c r="F396" s="2013"/>
      <c r="G396" s="2014"/>
      <c r="H396" s="655"/>
    </row>
    <row r="397" spans="1:10" s="1196" customFormat="1" ht="30">
      <c r="A397" s="1197" t="s">
        <v>5064</v>
      </c>
      <c r="B397" s="984">
        <v>142</v>
      </c>
      <c r="C397" s="1194" t="str">
        <f>IF($A397="INSUMO",VLOOKUP($B397,'BANCO DE DADOS JULHO INS'!$A:$D,2,FALSE),VLOOKUP($B397,'BANCO DE DADOS JULHO SERV'!$B:$E,2,FALSE))</f>
        <v>SELANTE ELASTICO MONOCOMPONENTE A BASE DE POLIURETANO PARA JUNTAS DIVERSAS</v>
      </c>
      <c r="D397" s="941" t="str">
        <f>G407</f>
        <v>ML</v>
      </c>
      <c r="E397" s="932">
        <v>20</v>
      </c>
      <c r="F397" s="917">
        <f>F409</f>
        <v>0.09</v>
      </c>
      <c r="G397" s="934">
        <f>TRUNC(F397*E397,2)</f>
        <v>1.8</v>
      </c>
      <c r="H397" s="1195"/>
    </row>
    <row r="398" spans="1:10" s="656" customFormat="1" ht="45">
      <c r="A398" s="659" t="s">
        <v>5064</v>
      </c>
      <c r="B398" s="984">
        <v>7583</v>
      </c>
      <c r="C398" s="1194" t="str">
        <f>IF($A398="INSUMO",VLOOKUP($B398,'BANCO DE DADOS JULHO INS'!$A:$D,2,FALSE),VLOOKUP($B398,'BANCO DE DADOS JULHO SERV'!$B:$E,2,FALSE))</f>
        <v>BUCHA DE NYLON SEM ABA S8, COM PARAFUSO DE 4,80 X 50 MM EM ACO ZINCADO COM ROSCA SOBERBA, CABECA CHATA E FENDA PHILLIPS</v>
      </c>
      <c r="D398" s="913" t="str">
        <f>IF($A398="INSUMO",VLOOKUP($B398,'BANCO DE DADOS JULHO INS'!$A:$D,3,FALSE),VLOOKUP($B398,'BANCO DE DADOS JULHO SERV'!$B:$E,3,FALSE))</f>
        <v xml:space="preserve">UN    </v>
      </c>
      <c r="E398" s="932">
        <v>2</v>
      </c>
      <c r="F398" s="917" t="str">
        <f>IF($A398="INSUMO",VLOOKUP($B398,'BANCO DE DADOS JULHO INS'!$A:$D,4,FALSE),VLOOKUP($B398,'BANCO DE DADOS JULHO SERV'!$B:$E,4,FALSE))</f>
        <v>0,41</v>
      </c>
      <c r="G398" s="934">
        <f>TRUNC(F398*E398,2)</f>
        <v>0.82</v>
      </c>
      <c r="H398" s="655"/>
    </row>
    <row r="399" spans="1:10" s="993" customFormat="1" ht="30">
      <c r="A399" s="994" t="s">
        <v>5064</v>
      </c>
      <c r="B399" s="984">
        <v>13348</v>
      </c>
      <c r="C399" s="1194" t="str">
        <f>IF($A399="INSUMO",VLOOKUP($B399,'BANCO DE DADOS JULHO INS'!$A:$D,2,FALSE),VLOOKUP($B399,'BANCO DE DADOS JULHO SERV'!$B:$E,2,FALSE))</f>
        <v>ARRUELA  EM ACO GALVANIZADO, DIAMETRO EXTERNO = 35MM, ESPESSURA = 3MM, DIAMETRO DO FURO= 18MM</v>
      </c>
      <c r="D399" s="913" t="str">
        <f>IF($A399="INSUMO",VLOOKUP($B399,'BANCO DE DADOS JULHO INS'!$A:$D,3,FALSE),VLOOKUP($B399,'BANCO DE DADOS JULHO SERV'!$B:$E,3,FALSE))</f>
        <v xml:space="preserve">UN    </v>
      </c>
      <c r="E399" s="932">
        <v>2</v>
      </c>
      <c r="F399" s="917" t="str">
        <f>IF($A399="INSUMO",VLOOKUP($B399,'BANCO DE DADOS JULHO INS'!$A:$D,4,FALSE),VLOOKUP($B399,'BANCO DE DADOS JULHO SERV'!$B:$E,4,FALSE))</f>
        <v>0,60</v>
      </c>
      <c r="G399" s="934">
        <f>TRUNC(F399*E399,2)</f>
        <v>1.2</v>
      </c>
      <c r="H399" s="992"/>
    </row>
    <row r="400" spans="1:10" s="656" customFormat="1" ht="30">
      <c r="A400" s="659" t="s">
        <v>5064</v>
      </c>
      <c r="B400" s="984">
        <v>7571</v>
      </c>
      <c r="C400" s="1194" t="str">
        <f>IF($A400="INSUMO",VLOOKUP($B400,'BANCO DE DADOS JULHO INS'!$A:$D,2,FALSE),VLOOKUP($B400,'BANCO DE DADOS JULHO SERV'!$B:$E,2,FALSE))</f>
        <v>TERMINAL AEREO EM ACO GALVANIZADO DN 5/16", COMPRIMENTO DE 350MM, COM BASE DE FIXACAO HORIZONTAL</v>
      </c>
      <c r="D400" s="913" t="str">
        <f>IF($A400="INSUMO",VLOOKUP($B400,'BANCO DE DADOS JULHO INS'!$A:$D,3,FALSE),VLOOKUP($B400,'BANCO DE DADOS JULHO SERV'!$B:$E,3,FALSE))</f>
        <v xml:space="preserve">UN    </v>
      </c>
      <c r="E400" s="932">
        <v>1</v>
      </c>
      <c r="F400" s="917" t="str">
        <f>IF($A400="INSUMO",VLOOKUP($B400,'BANCO DE DADOS JULHO INS'!$A:$D,4,FALSE),VLOOKUP($B400,'BANCO DE DADOS JULHO SERV'!$B:$E,4,FALSE))</f>
        <v>5,55</v>
      </c>
      <c r="G400" s="934">
        <f>TRUNC(F400*E400,2)</f>
        <v>5.55</v>
      </c>
      <c r="H400" s="655"/>
    </row>
    <row r="401" spans="1:10" s="656" customFormat="1" ht="15.75">
      <c r="A401" s="655"/>
      <c r="B401" s="2012" t="s">
        <v>1952</v>
      </c>
      <c r="C401" s="2013"/>
      <c r="D401" s="2013"/>
      <c r="E401" s="2013"/>
      <c r="F401" s="2013"/>
      <c r="G401" s="2014"/>
      <c r="H401" s="655"/>
    </row>
    <row r="402" spans="1:10" s="656" customFormat="1" ht="15.75">
      <c r="A402" s="659" t="s">
        <v>5265</v>
      </c>
      <c r="B402" s="945">
        <v>88247</v>
      </c>
      <c r="C402" s="1194" t="str">
        <f>IF($A402="INSUMO",VLOOKUP($B402,'BANCO DE DADOS JULHO INS'!$A:$D,2,FALSE),VLOOKUP($B402,'BANCO DE DADOS JULHO SERV'!$B:$E,2,FALSE))</f>
        <v>AUXILIAR DE ELETRICISTA COM ENCARGOS COMPLEMENTARES</v>
      </c>
      <c r="D402" s="913" t="str">
        <f>IF($A402="INSUMO",VLOOKUP($B402,'BANCO DE DADOS JULHO INS'!$A:$D,3,FALSE),VLOOKUP($B402,'BANCO DE DADOS JULHO SERV'!$B:$E,3,FALSE))</f>
        <v>H</v>
      </c>
      <c r="E402" s="946">
        <v>0.5</v>
      </c>
      <c r="F402" s="917" t="str">
        <f>IF($A402="INSUMO",VLOOKUP($B402,'BANCO DE DADOS JULHO INS'!$A:$D,4,FALSE),VLOOKUP($B402,'BANCO DE DADOS JULHO SERV'!$B:$E,4,FALSE))</f>
        <v>14,32</v>
      </c>
      <c r="G402" s="947">
        <f t="shared" ref="G402:G403" si="67">TRUNC(F402*E402,2)</f>
        <v>7.16</v>
      </c>
      <c r="H402" s="655"/>
    </row>
    <row r="403" spans="1:10" s="656" customFormat="1" ht="16.5" thickBot="1">
      <c r="A403" s="659" t="s">
        <v>5265</v>
      </c>
      <c r="B403" s="948">
        <v>88264</v>
      </c>
      <c r="C403" s="1174" t="str">
        <f>IF($A403="INSUMO",VLOOKUP($B403,'BANCO DE DADOS JULHO INS'!$A:$D,2,FALSE),VLOOKUP($B403,'BANCO DE DADOS JULHO SERV'!$B:$E,2,FALSE))</f>
        <v>ELETRICISTA COM ENCARGOS COMPLEMENTARES</v>
      </c>
      <c r="D403" s="916" t="str">
        <f>IF($A403="INSUMO",VLOOKUP($B403,'BANCO DE DADOS JULHO INS'!$A:$D,3,FALSE),VLOOKUP($B403,'BANCO DE DADOS JULHO SERV'!$B:$E,3,FALSE))</f>
        <v>H</v>
      </c>
      <c r="E403" s="949">
        <v>0.5</v>
      </c>
      <c r="F403" s="918" t="str">
        <f>IF($A403="INSUMO",VLOOKUP($B403,'BANCO DE DADOS JULHO INS'!$A:$D,4,FALSE),VLOOKUP($B403,'BANCO DE DADOS JULHO SERV'!$B:$E,4,FALSE))</f>
        <v>17,60</v>
      </c>
      <c r="G403" s="950">
        <f t="shared" si="67"/>
        <v>8.8000000000000007</v>
      </c>
      <c r="H403" s="655"/>
    </row>
    <row r="404" spans="1:10" s="656" customFormat="1" ht="16.5" thickBot="1">
      <c r="A404" s="655"/>
      <c r="B404" s="2201" t="s">
        <v>6009</v>
      </c>
      <c r="C404" s="2201"/>
      <c r="D404" s="2201"/>
      <c r="E404" s="2201"/>
      <c r="F404" s="951" t="s">
        <v>1953</v>
      </c>
      <c r="G404" s="952">
        <f>SUM(G396:G403)</f>
        <v>25.330000000000002</v>
      </c>
      <c r="H404" s="655"/>
    </row>
    <row r="405" spans="1:10" s="655" customFormat="1" ht="15">
      <c r="B405" s="2201"/>
      <c r="C405" s="2201"/>
      <c r="D405" s="2201"/>
      <c r="E405" s="2201"/>
      <c r="F405" s="656"/>
      <c r="G405" s="656"/>
      <c r="I405" s="656"/>
      <c r="J405" s="656"/>
    </row>
    <row r="406" spans="1:10" s="998" customFormat="1" ht="16.5" thickBot="1">
      <c r="B406" s="957"/>
      <c r="C406" s="958"/>
      <c r="D406" s="958"/>
      <c r="E406" s="958"/>
      <c r="F406" s="958"/>
      <c r="G406" s="958"/>
    </row>
    <row r="407" spans="1:10" s="1181" customFormat="1" ht="15.75">
      <c r="A407" s="1180"/>
      <c r="B407" s="1138"/>
      <c r="C407" s="1118" t="s">
        <v>7220</v>
      </c>
      <c r="D407" s="1139"/>
      <c r="E407" s="1140"/>
      <c r="F407" s="1137"/>
      <c r="G407" s="1141" t="s">
        <v>495</v>
      </c>
      <c r="H407" s="1180"/>
    </row>
    <row r="408" spans="1:10" s="1181" customFormat="1" ht="15.75">
      <c r="A408" s="1180"/>
      <c r="B408" s="966" t="s">
        <v>7221</v>
      </c>
      <c r="C408" s="967" t="s">
        <v>7222</v>
      </c>
      <c r="D408" s="1176" t="s">
        <v>30</v>
      </c>
      <c r="E408" s="969" t="s">
        <v>7223</v>
      </c>
      <c r="F408" s="2219" t="s">
        <v>7224</v>
      </c>
      <c r="G408" s="2220"/>
      <c r="H408" s="1180"/>
    </row>
    <row r="409" spans="1:10" s="1181" customFormat="1" ht="30.75" thickBot="1">
      <c r="A409" s="1197" t="s">
        <v>5064</v>
      </c>
      <c r="B409" s="618">
        <v>142</v>
      </c>
      <c r="C409" s="1174" t="str">
        <f>IF($A409="INSUMO",VLOOKUP($B409,'BANCO DE DADOS JULHO INS'!$A:$D,2,FALSE),VLOOKUP($B409,'BANCO DE DADOS JULHO SERV'!$B:$E,2,FALSE))</f>
        <v>SELANTE ELASTICO MONOCOMPONENTE A BASE DE POLIURETANO PARA JUNTAS DIVERSAS</v>
      </c>
      <c r="D409" s="916" t="str">
        <f>IF($A409="INSUMO",VLOOKUP($B409,'BANCO DE DADOS JULHO INS'!$A:$D,3,FALSE),VLOOKUP($B409,'BANCO DE DADOS JULHO SERV'!$B:$E,3,FALSE))</f>
        <v xml:space="preserve">310ML </v>
      </c>
      <c r="E409" s="918" t="str">
        <f>IF($A409="INSUMO",VLOOKUP($B409,'BANCO DE DADOS JULHO INS'!$A:$D,4,FALSE),VLOOKUP($B409,'BANCO DE DADOS JULHO SERV'!$B:$E,4,FALSE))</f>
        <v>30,64</v>
      </c>
      <c r="F409" s="2221">
        <f>TRUNC(E409/310,2)</f>
        <v>0.09</v>
      </c>
      <c r="G409" s="2222"/>
      <c r="H409" s="1180"/>
    </row>
    <row r="410" spans="1:10" ht="13.5" thickBot="1"/>
    <row r="411" spans="1:10" ht="36" customHeight="1">
      <c r="A411" s="655"/>
      <c r="B411" s="942" t="s">
        <v>6010</v>
      </c>
      <c r="C411" s="2011" t="s">
        <v>6011</v>
      </c>
      <c r="D411" s="2183"/>
      <c r="E411" s="2183"/>
      <c r="F411" s="2183"/>
      <c r="G411" s="943" t="s">
        <v>30</v>
      </c>
      <c r="H411" s="839">
        <f>G421</f>
        <v>24.91</v>
      </c>
    </row>
    <row r="412" spans="1:10" ht="31.5">
      <c r="A412" s="655"/>
      <c r="B412" s="350" t="s">
        <v>2114</v>
      </c>
      <c r="C412" s="981" t="s">
        <v>1947</v>
      </c>
      <c r="D412" s="1176" t="s">
        <v>30</v>
      </c>
      <c r="E412" s="981" t="s">
        <v>1948</v>
      </c>
      <c r="F412" s="982" t="s">
        <v>1949</v>
      </c>
      <c r="G412" s="983" t="s">
        <v>1950</v>
      </c>
    </row>
    <row r="413" spans="1:10" ht="15.75">
      <c r="A413" s="655"/>
      <c r="B413" s="2012" t="s">
        <v>1951</v>
      </c>
      <c r="C413" s="2013"/>
      <c r="D413" s="2013"/>
      <c r="E413" s="2013"/>
      <c r="F413" s="2013"/>
      <c r="G413" s="2014"/>
    </row>
    <row r="414" spans="1:10" s="1181" customFormat="1" ht="30">
      <c r="A414" s="1197" t="s">
        <v>5064</v>
      </c>
      <c r="B414" s="984">
        <v>142</v>
      </c>
      <c r="C414" s="1194" t="str">
        <f>IF($A414="INSUMO",VLOOKUP($B414,'BANCO DE DADOS JULHO INS'!$A:$D,2,FALSE),VLOOKUP($B414,'BANCO DE DADOS JULHO SERV'!$B:$E,2,FALSE))</f>
        <v>SELANTE ELASTICO MONOCOMPONENTE A BASE DE POLIURETANO PARA JUNTAS DIVERSAS</v>
      </c>
      <c r="D414" s="941" t="str">
        <f>G424</f>
        <v>ML</v>
      </c>
      <c r="E414" s="932">
        <v>20</v>
      </c>
      <c r="F414" s="917">
        <f>F426</f>
        <v>0.09</v>
      </c>
      <c r="G414" s="934">
        <f>TRUNC(F414*E414,2)</f>
        <v>1.8</v>
      </c>
      <c r="H414" s="1180"/>
    </row>
    <row r="415" spans="1:10" ht="45">
      <c r="A415" s="659" t="s">
        <v>5064</v>
      </c>
      <c r="B415" s="984">
        <v>11950</v>
      </c>
      <c r="C415" s="1194" t="str">
        <f>IF($A415="INSUMO",VLOOKUP($B415,'BANCO DE DADOS JULHO INS'!$A:$D,2,FALSE),VLOOKUP($B415,'BANCO DE DADOS JULHO SERV'!$B:$E,2,FALSE))</f>
        <v>BUCHA DE NYLON SEM ABA S6, COM PARAFUSO DE 4,20 X 40 MM EM ACO ZINCADO COM ROSCA SOBERBA, CABECA CHATA E FENDA PHILLIPS</v>
      </c>
      <c r="D415" s="913" t="str">
        <f>IF($A415="INSUMO",VLOOKUP($B415,'BANCO DE DADOS JULHO INS'!$A:$D,3,FALSE),VLOOKUP($B415,'BANCO DE DADOS JULHO SERV'!$B:$E,3,FALSE))</f>
        <v xml:space="preserve">UN    </v>
      </c>
      <c r="E415" s="932">
        <v>2</v>
      </c>
      <c r="F415" s="917" t="str">
        <f>IF($A415="INSUMO",VLOOKUP($B415,'BANCO DE DADOS JULHO INS'!$A:$D,4,FALSE),VLOOKUP($B415,'BANCO DE DADOS JULHO SERV'!$B:$E,4,FALSE))</f>
        <v>0,20</v>
      </c>
      <c r="G415" s="934">
        <f>TRUNC(F415*E415,2)</f>
        <v>0.4</v>
      </c>
    </row>
    <row r="416" spans="1:10" s="993" customFormat="1" ht="30">
      <c r="A416" s="994" t="s">
        <v>5064</v>
      </c>
      <c r="B416" s="984">
        <v>13348</v>
      </c>
      <c r="C416" s="1194" t="str">
        <f>IF($A416="INSUMO",VLOOKUP($B416,'BANCO DE DADOS JULHO INS'!$A:$D,2,FALSE),VLOOKUP($B416,'BANCO DE DADOS JULHO SERV'!$B:$E,2,FALSE))</f>
        <v>ARRUELA  EM ACO GALVANIZADO, DIAMETRO EXTERNO = 35MM, ESPESSURA = 3MM, DIAMETRO DO FURO= 18MM</v>
      </c>
      <c r="D416" s="913" t="str">
        <f>IF($A416="INSUMO",VLOOKUP($B416,'BANCO DE DADOS JULHO INS'!$A:$D,3,FALSE),VLOOKUP($B416,'BANCO DE DADOS JULHO SERV'!$B:$E,3,FALSE))</f>
        <v xml:space="preserve">UN    </v>
      </c>
      <c r="E416" s="932">
        <v>2</v>
      </c>
      <c r="F416" s="917" t="str">
        <f>IF($A416="INSUMO",VLOOKUP($B416,'BANCO DE DADOS JULHO INS'!$A:$D,4,FALSE),VLOOKUP($B416,'BANCO DE DADOS JULHO SERV'!$B:$E,4,FALSE))</f>
        <v>0,60</v>
      </c>
      <c r="G416" s="934">
        <f>TRUNC(F416*E416,2)</f>
        <v>1.2</v>
      </c>
      <c r="H416" s="992"/>
    </row>
    <row r="417" spans="1:8" ht="30">
      <c r="A417" s="659" t="s">
        <v>5064</v>
      </c>
      <c r="B417" s="984">
        <v>7571</v>
      </c>
      <c r="C417" s="1194" t="str">
        <f>IF($A417="INSUMO",VLOOKUP($B417,'BANCO DE DADOS JULHO INS'!$A:$D,2,FALSE),VLOOKUP($B417,'BANCO DE DADOS JULHO SERV'!$B:$E,2,FALSE))</f>
        <v>TERMINAL AEREO EM ACO GALVANIZADO DN 5/16", COMPRIMENTO DE 350MM, COM BASE DE FIXACAO HORIZONTAL</v>
      </c>
      <c r="D417" s="913" t="str">
        <f>IF($A417="INSUMO",VLOOKUP($B417,'BANCO DE DADOS JULHO INS'!$A:$D,3,FALSE),VLOOKUP($B417,'BANCO DE DADOS JULHO SERV'!$B:$E,3,FALSE))</f>
        <v xml:space="preserve">UN    </v>
      </c>
      <c r="E417" s="932">
        <v>1</v>
      </c>
      <c r="F417" s="917" t="str">
        <f>IF($A417="INSUMO",VLOOKUP($B417,'BANCO DE DADOS JULHO INS'!$A:$D,4,FALSE),VLOOKUP($B417,'BANCO DE DADOS JULHO SERV'!$B:$E,4,FALSE))</f>
        <v>5,55</v>
      </c>
      <c r="G417" s="934">
        <f>TRUNC(F417*E417,2)</f>
        <v>5.55</v>
      </c>
    </row>
    <row r="418" spans="1:8" ht="15.75">
      <c r="A418" s="655"/>
      <c r="B418" s="2012" t="s">
        <v>1952</v>
      </c>
      <c r="C418" s="2013"/>
      <c r="D418" s="2013"/>
      <c r="E418" s="2013"/>
      <c r="F418" s="2013"/>
      <c r="G418" s="2014"/>
    </row>
    <row r="419" spans="1:8" ht="15.75">
      <c r="A419" s="659" t="s">
        <v>5265</v>
      </c>
      <c r="B419" s="945">
        <v>88247</v>
      </c>
      <c r="C419" s="1194" t="str">
        <f>IF($A419="INSUMO",VLOOKUP($B419,'BANCO DE DADOS JULHO INS'!$A:$D,2,FALSE),VLOOKUP($B419,'BANCO DE DADOS JULHO SERV'!$B:$E,2,FALSE))</f>
        <v>AUXILIAR DE ELETRICISTA COM ENCARGOS COMPLEMENTARES</v>
      </c>
      <c r="D419" s="913" t="str">
        <f>IF($A419="INSUMO",VLOOKUP($B419,'BANCO DE DADOS JULHO INS'!$A:$D,3,FALSE),VLOOKUP($B419,'BANCO DE DADOS JULHO SERV'!$B:$E,3,FALSE))</f>
        <v>H</v>
      </c>
      <c r="E419" s="946">
        <v>0.5</v>
      </c>
      <c r="F419" s="917" t="str">
        <f>IF($A419="INSUMO",VLOOKUP($B419,'BANCO DE DADOS JULHO INS'!$A:$D,4,FALSE),VLOOKUP($B419,'BANCO DE DADOS JULHO SERV'!$B:$E,4,FALSE))</f>
        <v>14,32</v>
      </c>
      <c r="G419" s="947">
        <f t="shared" ref="G419:G420" si="68">TRUNC(F419*E419,2)</f>
        <v>7.16</v>
      </c>
    </row>
    <row r="420" spans="1:8" ht="16.5" thickBot="1">
      <c r="A420" s="659" t="s">
        <v>5265</v>
      </c>
      <c r="B420" s="948">
        <v>88264</v>
      </c>
      <c r="C420" s="1174" t="str">
        <f>IF($A420="INSUMO",VLOOKUP($B420,'BANCO DE DADOS JULHO INS'!$A:$D,2,FALSE),VLOOKUP($B420,'BANCO DE DADOS JULHO SERV'!$B:$E,2,FALSE))</f>
        <v>ELETRICISTA COM ENCARGOS COMPLEMENTARES</v>
      </c>
      <c r="D420" s="916" t="str">
        <f>IF($A420="INSUMO",VLOOKUP($B420,'BANCO DE DADOS JULHO INS'!$A:$D,3,FALSE),VLOOKUP($B420,'BANCO DE DADOS JULHO SERV'!$B:$E,3,FALSE))</f>
        <v>H</v>
      </c>
      <c r="E420" s="949">
        <v>0.5</v>
      </c>
      <c r="F420" s="918" t="str">
        <f>IF($A420="INSUMO",VLOOKUP($B420,'BANCO DE DADOS JULHO INS'!$A:$D,4,FALSE),VLOOKUP($B420,'BANCO DE DADOS JULHO SERV'!$B:$E,4,FALSE))</f>
        <v>17,60</v>
      </c>
      <c r="G420" s="950">
        <f t="shared" si="68"/>
        <v>8.8000000000000007</v>
      </c>
    </row>
    <row r="421" spans="1:8" ht="16.5" thickBot="1">
      <c r="A421" s="655"/>
      <c r="B421" s="2201" t="s">
        <v>6009</v>
      </c>
      <c r="C421" s="2201"/>
      <c r="D421" s="2201"/>
      <c r="E421" s="2201"/>
      <c r="F421" s="951" t="s">
        <v>1953</v>
      </c>
      <c r="G421" s="952">
        <f>SUM(G413:G420)</f>
        <v>24.91</v>
      </c>
    </row>
    <row r="422" spans="1:8" ht="15">
      <c r="A422" s="655"/>
      <c r="B422" s="2201"/>
      <c r="C422" s="2201"/>
      <c r="D422" s="2201"/>
      <c r="E422" s="2201"/>
      <c r="F422" s="656"/>
      <c r="G422" s="656"/>
    </row>
    <row r="423" spans="1:8" s="998" customFormat="1" ht="16.5" thickBot="1">
      <c r="B423" s="957"/>
      <c r="C423" s="958"/>
      <c r="D423" s="958"/>
      <c r="E423" s="958"/>
      <c r="F423" s="958"/>
      <c r="G423" s="958"/>
    </row>
    <row r="424" spans="1:8" s="1181" customFormat="1" ht="15.75">
      <c r="A424" s="1180"/>
      <c r="B424" s="1138"/>
      <c r="C424" s="1118" t="s">
        <v>7220</v>
      </c>
      <c r="D424" s="1139"/>
      <c r="E424" s="1140"/>
      <c r="F424" s="1137"/>
      <c r="G424" s="1141" t="s">
        <v>495</v>
      </c>
      <c r="H424" s="1180"/>
    </row>
    <row r="425" spans="1:8" s="1181" customFormat="1" ht="15.75">
      <c r="A425" s="1180"/>
      <c r="B425" s="966" t="s">
        <v>7221</v>
      </c>
      <c r="C425" s="967" t="s">
        <v>7222</v>
      </c>
      <c r="D425" s="1176" t="s">
        <v>30</v>
      </c>
      <c r="E425" s="969" t="s">
        <v>7223</v>
      </c>
      <c r="F425" s="2219" t="s">
        <v>7224</v>
      </c>
      <c r="G425" s="2220"/>
      <c r="H425" s="1180"/>
    </row>
    <row r="426" spans="1:8" s="1181" customFormat="1" ht="30.75" thickBot="1">
      <c r="A426" s="1197" t="s">
        <v>5064</v>
      </c>
      <c r="B426" s="618">
        <v>142</v>
      </c>
      <c r="C426" s="1174" t="str">
        <f>IF($A426="INSUMO",VLOOKUP($B426,'BANCO DE DADOS JULHO INS'!$A:$D,2,FALSE),VLOOKUP($B426,'BANCO DE DADOS JULHO SERV'!$B:$E,2,FALSE))</f>
        <v>SELANTE ELASTICO MONOCOMPONENTE A BASE DE POLIURETANO PARA JUNTAS DIVERSAS</v>
      </c>
      <c r="D426" s="916" t="str">
        <f>IF($A426="INSUMO",VLOOKUP($B426,'BANCO DE DADOS JULHO INS'!$A:$D,3,FALSE),VLOOKUP($B426,'BANCO DE DADOS JULHO SERV'!$B:$E,3,FALSE))</f>
        <v xml:space="preserve">310ML </v>
      </c>
      <c r="E426" s="918" t="str">
        <f>IF($A426="INSUMO",VLOOKUP($B426,'BANCO DE DADOS JULHO INS'!$A:$D,4,FALSE),VLOOKUP($B426,'BANCO DE DADOS JULHO SERV'!$B:$E,4,FALSE))</f>
        <v>30,64</v>
      </c>
      <c r="F426" s="2221">
        <f>TRUNC(E426/310,2)</f>
        <v>0.09</v>
      </c>
      <c r="G426" s="2222"/>
      <c r="H426" s="1180"/>
    </row>
    <row r="427" spans="1:8" ht="13.5" thickBot="1"/>
    <row r="428" spans="1:8" ht="25.5" customHeight="1">
      <c r="A428" s="1195"/>
      <c r="B428" s="942" t="s">
        <v>7226</v>
      </c>
      <c r="C428" s="2011" t="str">
        <f>CONCATENATE("FORNECIMENTO E INSTALAÇÃO DE ",C431)</f>
        <v>FORNECIMENTO E INSTALAÇÃO DE VERGALHÃO GALVANIZADO A FOGO 3/8" X 3,00m (RE-BAR)</v>
      </c>
      <c r="D428" s="2183"/>
      <c r="E428" s="2183"/>
      <c r="F428" s="2183"/>
      <c r="G428" s="943" t="s">
        <v>30</v>
      </c>
      <c r="H428" s="1003">
        <f>G435</f>
        <v>26.200000000000003</v>
      </c>
    </row>
    <row r="429" spans="1:8" ht="31.5">
      <c r="A429" s="1195"/>
      <c r="B429" s="1175" t="s">
        <v>2114</v>
      </c>
      <c r="C429" s="981" t="s">
        <v>1947</v>
      </c>
      <c r="D429" s="1176" t="s">
        <v>30</v>
      </c>
      <c r="E429" s="981" t="s">
        <v>1948</v>
      </c>
      <c r="F429" s="982" t="s">
        <v>1949</v>
      </c>
      <c r="G429" s="983" t="s">
        <v>1950</v>
      </c>
      <c r="H429" s="1195"/>
    </row>
    <row r="430" spans="1:8" ht="15.75">
      <c r="A430" s="1195"/>
      <c r="B430" s="2012" t="s">
        <v>1951</v>
      </c>
      <c r="C430" s="2013"/>
      <c r="D430" s="2013"/>
      <c r="E430" s="2013"/>
      <c r="F430" s="2013"/>
      <c r="G430" s="2014"/>
      <c r="H430" s="1195"/>
    </row>
    <row r="431" spans="1:8" ht="15">
      <c r="A431" s="1195"/>
      <c r="B431" s="919" t="s">
        <v>1992</v>
      </c>
      <c r="C431" s="920" t="str">
        <f>C437</f>
        <v>VERGALHÃO GALVANIZADO A FOGO 3/8" X 3,00m (RE-BAR)</v>
      </c>
      <c r="D431" s="921" t="s">
        <v>30</v>
      </c>
      <c r="E431" s="932">
        <v>1</v>
      </c>
      <c r="F431" s="932">
        <f>D442</f>
        <v>16.78</v>
      </c>
      <c r="G431" s="934">
        <f>TRUNC(F431*E431,2)</f>
        <v>16.78</v>
      </c>
      <c r="H431" s="1195"/>
    </row>
    <row r="432" spans="1:8" ht="15.75">
      <c r="A432" s="1195"/>
      <c r="B432" s="2017" t="s">
        <v>1952</v>
      </c>
      <c r="C432" s="2018"/>
      <c r="D432" s="2018"/>
      <c r="E432" s="2018"/>
      <c r="F432" s="2018"/>
      <c r="G432" s="2019"/>
      <c r="H432" s="1195"/>
    </row>
    <row r="433" spans="1:8" ht="15.75">
      <c r="A433" s="1197" t="s">
        <v>5265</v>
      </c>
      <c r="B433" s="945">
        <v>88264</v>
      </c>
      <c r="C433" s="1194" t="str">
        <f>IF($A433="INSUMO",VLOOKUP($B433,'BANCO DE DADOS JULHO INS'!$A:$D,2,FALSE),VLOOKUP($B433,'BANCO DE DADOS JULHO SERV'!$B:$E,2,FALSE))</f>
        <v>ELETRICISTA COM ENCARGOS COMPLEMENTARES</v>
      </c>
      <c r="D433" s="913" t="str">
        <f>IF($A433="INSUMO",VLOOKUP($B433,'BANCO DE DADOS JULHO INS'!$A:$D,3,FALSE),VLOOKUP($B433,'BANCO DE DADOS JULHO SERV'!$B:$E,3,FALSE))</f>
        <v>H</v>
      </c>
      <c r="E433" s="946">
        <v>0.3</v>
      </c>
      <c r="F433" s="917" t="str">
        <f>IF($A433="INSUMO",VLOOKUP($B433,'BANCO DE DADOS JULHO INS'!$A:$D,4,FALSE),VLOOKUP($B433,'BANCO DE DADOS JULHO SERV'!$B:$E,4,FALSE))</f>
        <v>17,60</v>
      </c>
      <c r="G433" s="947">
        <f>TRUNC(F433*E433,2)</f>
        <v>5.28</v>
      </c>
      <c r="H433" s="1195"/>
    </row>
    <row r="434" spans="1:8" ht="16.5" thickBot="1">
      <c r="A434" s="1197" t="s">
        <v>5265</v>
      </c>
      <c r="B434" s="948">
        <v>88316</v>
      </c>
      <c r="C434" s="1174" t="str">
        <f>IF($A434="INSUMO",VLOOKUP($B434,'BANCO DE DADOS JULHO INS'!$A:$D,2,FALSE),VLOOKUP($B434,'BANCO DE DADOS JULHO SERV'!$B:$E,2,FALSE))</f>
        <v>SERVENTE COM ENCARGOS COMPLEMENTARES</v>
      </c>
      <c r="D434" s="916" t="str">
        <f>IF($A434="INSUMO",VLOOKUP($B434,'BANCO DE DADOS JULHO INS'!$A:$D,3,FALSE),VLOOKUP($B434,'BANCO DE DADOS JULHO SERV'!$B:$E,3,FALSE))</f>
        <v>H</v>
      </c>
      <c r="E434" s="949">
        <v>0.3</v>
      </c>
      <c r="F434" s="918" t="str">
        <f>IF($A434="INSUMO",VLOOKUP($B434,'BANCO DE DADOS JULHO INS'!$A:$D,4,FALSE),VLOOKUP($B434,'BANCO DE DADOS JULHO SERV'!$B:$E,4,FALSE))</f>
        <v>13,80</v>
      </c>
      <c r="G434" s="950">
        <f>TRUNC(F434*E434,2)</f>
        <v>4.1399999999999997</v>
      </c>
      <c r="H434" s="1195"/>
    </row>
    <row r="435" spans="1:8" ht="16.5" thickBot="1">
      <c r="A435" s="1195"/>
      <c r="B435" s="2186" t="s">
        <v>7227</v>
      </c>
      <c r="C435" s="2186"/>
      <c r="D435" s="2186"/>
      <c r="E435" s="2186"/>
      <c r="F435" s="951" t="s">
        <v>1953</v>
      </c>
      <c r="G435" s="952">
        <f>SUM(G430:G434)</f>
        <v>26.200000000000003</v>
      </c>
      <c r="H435" s="1195"/>
    </row>
    <row r="436" spans="1:8" ht="15.75" thickBot="1">
      <c r="A436" s="1195"/>
      <c r="B436" s="424"/>
      <c r="C436" s="424"/>
      <c r="D436" s="424"/>
      <c r="E436" s="424"/>
      <c r="F436" s="424"/>
      <c r="G436" s="424"/>
      <c r="H436" s="1195"/>
    </row>
    <row r="437" spans="1:8" ht="15.75">
      <c r="A437" s="1195"/>
      <c r="B437" s="1138"/>
      <c r="C437" s="1118" t="s">
        <v>7228</v>
      </c>
      <c r="D437" s="1139"/>
      <c r="E437" s="1140"/>
      <c r="F437" s="1137" t="s">
        <v>30</v>
      </c>
      <c r="G437" s="1141" t="s">
        <v>30</v>
      </c>
      <c r="H437" s="1195"/>
    </row>
    <row r="438" spans="1:8" ht="31.5">
      <c r="A438" s="1195"/>
      <c r="B438" s="1119" t="s">
        <v>1985</v>
      </c>
      <c r="C438" s="1120" t="s">
        <v>1986</v>
      </c>
      <c r="D438" s="1121" t="s">
        <v>1987</v>
      </c>
      <c r="E438" s="1122" t="s">
        <v>1988</v>
      </c>
      <c r="F438" s="1135" t="s">
        <v>1989</v>
      </c>
      <c r="G438" s="1123" t="s">
        <v>1990</v>
      </c>
      <c r="H438" s="1195"/>
    </row>
    <row r="439" spans="1:8" ht="15">
      <c r="A439" s="1195"/>
      <c r="B439" s="1124">
        <v>42829</v>
      </c>
      <c r="C439" s="972" t="s">
        <v>7264</v>
      </c>
      <c r="D439" s="872">
        <v>19.54</v>
      </c>
      <c r="E439" s="637" t="s">
        <v>7107</v>
      </c>
      <c r="F439" s="612" t="s">
        <v>2004</v>
      </c>
      <c r="G439" s="974" t="s">
        <v>7265</v>
      </c>
      <c r="H439" s="643">
        <f t="shared" ref="H439" si="69">B439+180</f>
        <v>43009</v>
      </c>
    </row>
    <row r="440" spans="1:8" ht="15">
      <c r="A440" s="1195"/>
      <c r="B440" s="1124">
        <v>42829</v>
      </c>
      <c r="C440" s="1125" t="s">
        <v>7267</v>
      </c>
      <c r="D440" s="872">
        <v>14.02</v>
      </c>
      <c r="E440" s="637" t="s">
        <v>2046</v>
      </c>
      <c r="F440" s="1148" t="s">
        <v>5297</v>
      </c>
      <c r="G440" s="878" t="s">
        <v>7266</v>
      </c>
      <c r="H440" s="643">
        <f>B440+180</f>
        <v>43009</v>
      </c>
    </row>
    <row r="441" spans="1:8" ht="15">
      <c r="A441" s="1195"/>
      <c r="B441" s="971"/>
      <c r="C441" s="1125"/>
      <c r="D441" s="872"/>
      <c r="E441" s="637"/>
      <c r="F441" s="1148"/>
      <c r="G441" s="878"/>
      <c r="H441" s="643">
        <f t="shared" ref="H441" si="70">B441+180</f>
        <v>180</v>
      </c>
    </row>
    <row r="442" spans="1:8" ht="16.5" thickBot="1">
      <c r="A442" s="1195"/>
      <c r="B442" s="1142"/>
      <c r="C442" s="1143" t="s">
        <v>1991</v>
      </c>
      <c r="D442" s="1144">
        <f>MEDIAN(D439:D441)</f>
        <v>16.78</v>
      </c>
      <c r="E442" s="1145"/>
      <c r="F442" s="1136"/>
      <c r="G442" s="1146"/>
      <c r="H442" s="1195"/>
    </row>
    <row r="443" spans="1:8" ht="13.5" thickBot="1">
      <c r="A443" s="1180"/>
      <c r="B443" s="1181"/>
      <c r="C443" s="1181"/>
      <c r="D443" s="1181"/>
      <c r="E443" s="1181"/>
      <c r="F443" s="1181"/>
      <c r="G443" s="1181"/>
      <c r="H443" s="1180"/>
    </row>
    <row r="444" spans="1:8" ht="15.75">
      <c r="A444" s="1195"/>
      <c r="B444" s="942" t="s">
        <v>7229</v>
      </c>
      <c r="C444" s="2011" t="str">
        <f>CONCATENATE("FORNECIMENTO E INSTALAÇÃO DE ",C447)</f>
        <v>FORNECIMENTO E INSTALAÇÃO DE CLIPS GALVANIZADO 3/8"</v>
      </c>
      <c r="D444" s="2183"/>
      <c r="E444" s="2183"/>
      <c r="F444" s="2183"/>
      <c r="G444" s="943" t="s">
        <v>30</v>
      </c>
      <c r="H444" s="1003">
        <f>G450</f>
        <v>4.38</v>
      </c>
    </row>
    <row r="445" spans="1:8" ht="31.5">
      <c r="A445" s="1195"/>
      <c r="B445" s="1175" t="s">
        <v>2114</v>
      </c>
      <c r="C445" s="981" t="s">
        <v>1947</v>
      </c>
      <c r="D445" s="1176" t="s">
        <v>30</v>
      </c>
      <c r="E445" s="981" t="s">
        <v>1948</v>
      </c>
      <c r="F445" s="982" t="s">
        <v>1949</v>
      </c>
      <c r="G445" s="983" t="s">
        <v>1950</v>
      </c>
      <c r="H445" s="1195"/>
    </row>
    <row r="446" spans="1:8" ht="15.75">
      <c r="A446" s="1195"/>
      <c r="B446" s="2012" t="s">
        <v>1951</v>
      </c>
      <c r="C446" s="2013"/>
      <c r="D446" s="2013"/>
      <c r="E446" s="2013"/>
      <c r="F446" s="2013"/>
      <c r="G446" s="2014"/>
      <c r="H446" s="1195"/>
    </row>
    <row r="447" spans="1:8" ht="15">
      <c r="A447" s="1195"/>
      <c r="B447" s="919" t="s">
        <v>1992</v>
      </c>
      <c r="C447" s="920" t="str">
        <f>C452</f>
        <v>CLIPS GALVANIZADO 3/8"</v>
      </c>
      <c r="D447" s="921" t="s">
        <v>30</v>
      </c>
      <c r="E447" s="932">
        <v>1</v>
      </c>
      <c r="F447" s="932">
        <f>D457</f>
        <v>3.15</v>
      </c>
      <c r="G447" s="934">
        <f>TRUNC(F447*E447,2)</f>
        <v>3.15</v>
      </c>
      <c r="H447" s="1195"/>
    </row>
    <row r="448" spans="1:8" ht="15.75">
      <c r="A448" s="1195"/>
      <c r="B448" s="2017" t="s">
        <v>1952</v>
      </c>
      <c r="C448" s="2018"/>
      <c r="D448" s="2018"/>
      <c r="E448" s="2018"/>
      <c r="F448" s="2018"/>
      <c r="G448" s="2019"/>
      <c r="H448" s="1195"/>
    </row>
    <row r="449" spans="1:8" ht="16.5" thickBot="1">
      <c r="A449" s="1197" t="s">
        <v>5265</v>
      </c>
      <c r="B449" s="775">
        <v>88264</v>
      </c>
      <c r="C449" s="1174" t="str">
        <f>IF($A449="INSUMO",VLOOKUP($B449,'BANCO DE DADOS JULHO INS'!$A:$D,2,FALSE),VLOOKUP($B449,'BANCO DE DADOS JULHO SERV'!$B:$E,2,FALSE))</f>
        <v>ELETRICISTA COM ENCARGOS COMPLEMENTARES</v>
      </c>
      <c r="D449" s="916" t="str">
        <f>IF($A449="INSUMO",VLOOKUP($B449,'BANCO DE DADOS JULHO INS'!$A:$D,3,FALSE),VLOOKUP($B449,'BANCO DE DADOS JULHO SERV'!$B:$E,3,FALSE))</f>
        <v>H</v>
      </c>
      <c r="E449" s="778">
        <v>7.0000000000000007E-2</v>
      </c>
      <c r="F449" s="917" t="str">
        <f>IF($A449="INSUMO",VLOOKUP($B449,'BANCO DE DADOS JULHO INS'!$A:$D,4,FALSE),VLOOKUP($B449,'BANCO DE DADOS JULHO SERV'!$B:$E,4,FALSE))</f>
        <v>17,60</v>
      </c>
      <c r="G449" s="780">
        <f>TRUNC(F449*E449,2)</f>
        <v>1.23</v>
      </c>
      <c r="H449" s="1195"/>
    </row>
    <row r="450" spans="1:8" ht="16.5" thickBot="1">
      <c r="A450" s="1195"/>
      <c r="B450" s="2187" t="s">
        <v>7230</v>
      </c>
      <c r="C450" s="2187"/>
      <c r="D450" s="2187"/>
      <c r="E450" s="2188"/>
      <c r="F450" s="959" t="s">
        <v>1953</v>
      </c>
      <c r="G450" s="999">
        <f>SUM(G446:G449)</f>
        <v>4.38</v>
      </c>
      <c r="H450" s="1195"/>
    </row>
    <row r="451" spans="1:8" ht="15.75" thickBot="1">
      <c r="A451" s="1195"/>
      <c r="B451" s="424"/>
      <c r="C451" s="424"/>
      <c r="D451" s="424"/>
      <c r="E451" s="424"/>
      <c r="F451" s="424"/>
      <c r="G451" s="424"/>
      <c r="H451" s="1195"/>
    </row>
    <row r="452" spans="1:8" ht="15.75">
      <c r="A452" s="1195"/>
      <c r="B452" s="1138"/>
      <c r="C452" s="1118" t="s">
        <v>7231</v>
      </c>
      <c r="D452" s="1139"/>
      <c r="E452" s="1140"/>
      <c r="F452" s="1137" t="s">
        <v>30</v>
      </c>
      <c r="G452" s="1141" t="s">
        <v>30</v>
      </c>
      <c r="H452" s="1195"/>
    </row>
    <row r="453" spans="1:8" ht="31.5">
      <c r="A453" s="1195"/>
      <c r="B453" s="1119" t="s">
        <v>1985</v>
      </c>
      <c r="C453" s="1120" t="s">
        <v>1986</v>
      </c>
      <c r="D453" s="1121" t="s">
        <v>1987</v>
      </c>
      <c r="E453" s="1122" t="s">
        <v>1988</v>
      </c>
      <c r="F453" s="1135" t="s">
        <v>1989</v>
      </c>
      <c r="G453" s="1123" t="s">
        <v>1990</v>
      </c>
      <c r="H453" s="1195"/>
    </row>
    <row r="454" spans="1:8" ht="15">
      <c r="A454" s="1195"/>
      <c r="B454" s="1124">
        <v>42829</v>
      </c>
      <c r="C454" s="972" t="s">
        <v>7264</v>
      </c>
      <c r="D454" s="872">
        <v>3.15</v>
      </c>
      <c r="E454" s="637" t="s">
        <v>7107</v>
      </c>
      <c r="F454" s="612" t="s">
        <v>2004</v>
      </c>
      <c r="G454" s="974" t="s">
        <v>7265</v>
      </c>
      <c r="H454" s="643">
        <f t="shared" ref="H454" si="71">B454+180</f>
        <v>43009</v>
      </c>
    </row>
    <row r="455" spans="1:8" ht="15">
      <c r="A455" s="1195"/>
      <c r="B455" s="938"/>
      <c r="C455" s="1125"/>
      <c r="D455" s="1126"/>
      <c r="E455" s="931"/>
      <c r="F455" s="1148"/>
      <c r="G455" s="1127"/>
      <c r="H455" s="643">
        <f>B455+180</f>
        <v>180</v>
      </c>
    </row>
    <row r="456" spans="1:8" ht="15">
      <c r="A456" s="1195"/>
      <c r="B456" s="938"/>
      <c r="C456" s="1128"/>
      <c r="D456" s="1129"/>
      <c r="E456" s="939"/>
      <c r="F456" s="1147"/>
      <c r="G456" s="1131"/>
      <c r="H456" s="643">
        <f t="shared" ref="H456" si="72">B456+180</f>
        <v>180</v>
      </c>
    </row>
    <row r="457" spans="1:8" ht="16.5" thickBot="1">
      <c r="A457" s="1195"/>
      <c r="B457" s="1142"/>
      <c r="C457" s="1143" t="s">
        <v>1991</v>
      </c>
      <c r="D457" s="1144">
        <f>MEDIAN(D454:D456)</f>
        <v>3.15</v>
      </c>
      <c r="E457" s="1145"/>
      <c r="F457" s="1136"/>
      <c r="G457" s="1146"/>
      <c r="H457" s="1195"/>
    </row>
    <row r="458" spans="1:8" ht="13.5" thickBot="1">
      <c r="A458" s="1180"/>
      <c r="B458" s="1181"/>
      <c r="C458" s="1181"/>
      <c r="D458" s="1181"/>
      <c r="E458" s="1181"/>
      <c r="F458" s="1181"/>
      <c r="G458" s="1181"/>
      <c r="H458" s="1180"/>
    </row>
    <row r="459" spans="1:8" ht="21.75" customHeight="1">
      <c r="A459" s="1195"/>
      <c r="B459" s="942" t="s">
        <v>7232</v>
      </c>
      <c r="C459" s="2011" t="str">
        <f>CONCATENATE("FORNECIMENTO E INSTALAÇÃO DE ",C462)</f>
        <v>FORNECIMENTO E INSTALAÇÃO DE CONECTOR EM LATÃO TIPO MINI-GAR PARA CABOS DE 16 A 50MM²</v>
      </c>
      <c r="D459" s="2183"/>
      <c r="E459" s="2183"/>
      <c r="F459" s="2183"/>
      <c r="G459" s="943" t="s">
        <v>30</v>
      </c>
      <c r="H459" s="1003">
        <f>G465</f>
        <v>18.82</v>
      </c>
    </row>
    <row r="460" spans="1:8" ht="31.5">
      <c r="A460" s="1195"/>
      <c r="B460" s="1175" t="s">
        <v>2114</v>
      </c>
      <c r="C460" s="981" t="s">
        <v>1947</v>
      </c>
      <c r="D460" s="1176" t="s">
        <v>30</v>
      </c>
      <c r="E460" s="981" t="s">
        <v>1948</v>
      </c>
      <c r="F460" s="982" t="s">
        <v>1949</v>
      </c>
      <c r="G460" s="983" t="s">
        <v>1950</v>
      </c>
      <c r="H460" s="1195"/>
    </row>
    <row r="461" spans="1:8" ht="15.75">
      <c r="A461" s="1195"/>
      <c r="B461" s="2012" t="s">
        <v>1951</v>
      </c>
      <c r="C461" s="2013"/>
      <c r="D461" s="2013"/>
      <c r="E461" s="2013"/>
      <c r="F461" s="2013"/>
      <c r="G461" s="2014"/>
      <c r="H461" s="1195"/>
    </row>
    <row r="462" spans="1:8" ht="15">
      <c r="A462" s="1195"/>
      <c r="B462" s="919" t="s">
        <v>1992</v>
      </c>
      <c r="C462" s="920" t="str">
        <f>C467</f>
        <v>CONECTOR EM LATÃO TIPO MINI-GAR PARA CABOS DE 16 A 50MM²</v>
      </c>
      <c r="D462" s="921" t="s">
        <v>30</v>
      </c>
      <c r="E462" s="932">
        <v>1</v>
      </c>
      <c r="F462" s="932">
        <f>D472</f>
        <v>17.420000000000002</v>
      </c>
      <c r="G462" s="934">
        <f>TRUNC(F462*E462,2)</f>
        <v>17.420000000000002</v>
      </c>
      <c r="H462" s="1195"/>
    </row>
    <row r="463" spans="1:8" ht="15.75">
      <c r="A463" s="1195"/>
      <c r="B463" s="2017" t="s">
        <v>1952</v>
      </c>
      <c r="C463" s="2018"/>
      <c r="D463" s="2018"/>
      <c r="E463" s="2018"/>
      <c r="F463" s="2018"/>
      <c r="G463" s="2019"/>
      <c r="H463" s="1195"/>
    </row>
    <row r="464" spans="1:8" ht="16.5" thickBot="1">
      <c r="A464" s="1197" t="s">
        <v>5265</v>
      </c>
      <c r="B464" s="948">
        <v>88264</v>
      </c>
      <c r="C464" s="1174" t="str">
        <f>IF($A464="INSUMO",VLOOKUP($B464,'BANCO DE DADOS JULHO INS'!$A:$D,2,FALSE),VLOOKUP($B464,'BANCO DE DADOS JULHO SERV'!$B:$E,2,FALSE))</f>
        <v>ELETRICISTA COM ENCARGOS COMPLEMENTARES</v>
      </c>
      <c r="D464" s="916" t="str">
        <f>IF($A464="INSUMO",VLOOKUP($B464,'BANCO DE DADOS JULHO INS'!$A:$D,3,FALSE),VLOOKUP($B464,'BANCO DE DADOS JULHO SERV'!$B:$E,3,FALSE))</f>
        <v>H</v>
      </c>
      <c r="E464" s="949">
        <v>0.08</v>
      </c>
      <c r="F464" s="918" t="str">
        <f>IF($A464="INSUMO",VLOOKUP($B464,'BANCO DE DADOS JULHO INS'!$A:$D,4,FALSE),VLOOKUP($B464,'BANCO DE DADOS JULHO SERV'!$B:$E,4,FALSE))</f>
        <v>17,60</v>
      </c>
      <c r="G464" s="950">
        <f>TRUNC(F464*E464,2)</f>
        <v>1.4</v>
      </c>
      <c r="H464" s="1195"/>
    </row>
    <row r="465" spans="1:8" ht="16.5" thickBot="1">
      <c r="A465" s="1195"/>
      <c r="B465" s="2186" t="s">
        <v>7233</v>
      </c>
      <c r="C465" s="2186"/>
      <c r="D465" s="2186"/>
      <c r="E465" s="2186"/>
      <c r="F465" s="951" t="s">
        <v>1953</v>
      </c>
      <c r="G465" s="952">
        <f>SUM(G461:G464)</f>
        <v>18.82</v>
      </c>
      <c r="H465" s="1195"/>
    </row>
    <row r="466" spans="1:8" ht="15.75" thickBot="1">
      <c r="A466" s="1195"/>
      <c r="B466" s="424"/>
      <c r="C466" s="424"/>
      <c r="D466" s="424"/>
      <c r="E466" s="424"/>
      <c r="F466" s="424"/>
      <c r="G466" s="424"/>
      <c r="H466" s="1195"/>
    </row>
    <row r="467" spans="1:8" ht="15.75">
      <c r="A467" s="1195"/>
      <c r="B467" s="1138"/>
      <c r="C467" s="1118" t="s">
        <v>7234</v>
      </c>
      <c r="D467" s="1139"/>
      <c r="E467" s="1140"/>
      <c r="F467" s="1137" t="s">
        <v>30</v>
      </c>
      <c r="G467" s="1141" t="s">
        <v>30</v>
      </c>
      <c r="H467" s="1195"/>
    </row>
    <row r="468" spans="1:8" ht="31.5">
      <c r="A468" s="1195"/>
      <c r="B468" s="1119" t="s">
        <v>1985</v>
      </c>
      <c r="C468" s="1120" t="s">
        <v>1986</v>
      </c>
      <c r="D468" s="1121" t="s">
        <v>1987</v>
      </c>
      <c r="E468" s="1122" t="s">
        <v>1988</v>
      </c>
      <c r="F468" s="1135" t="s">
        <v>1989</v>
      </c>
      <c r="G468" s="1123" t="s">
        <v>1990</v>
      </c>
      <c r="H468" s="1195"/>
    </row>
    <row r="469" spans="1:8" ht="15">
      <c r="A469" s="1195"/>
      <c r="B469" s="1124">
        <v>42829</v>
      </c>
      <c r="C469" s="972" t="s">
        <v>7264</v>
      </c>
      <c r="D469" s="872">
        <v>17.420000000000002</v>
      </c>
      <c r="E469" s="637" t="s">
        <v>7107</v>
      </c>
      <c r="F469" s="612" t="s">
        <v>2004</v>
      </c>
      <c r="G469" s="974" t="s">
        <v>7265</v>
      </c>
      <c r="H469" s="643">
        <f t="shared" ref="H469" si="73">B469+180</f>
        <v>43009</v>
      </c>
    </row>
    <row r="470" spans="1:8" ht="15">
      <c r="A470" s="1195"/>
      <c r="B470" s="894"/>
      <c r="C470" s="1128"/>
      <c r="D470" s="1129"/>
      <c r="E470" s="1222"/>
      <c r="F470" s="1147"/>
      <c r="G470" s="990"/>
      <c r="H470" s="643">
        <f>B470+180</f>
        <v>180</v>
      </c>
    </row>
    <row r="471" spans="1:8" ht="15">
      <c r="A471" s="1195"/>
      <c r="B471" s="971"/>
      <c r="C471" s="972"/>
      <c r="D471" s="872"/>
      <c r="E471" s="637"/>
      <c r="F471" s="612"/>
      <c r="G471" s="974"/>
      <c r="H471" s="643">
        <f t="shared" ref="H471" si="74">B471+180</f>
        <v>180</v>
      </c>
    </row>
    <row r="472" spans="1:8" ht="16.5" thickBot="1">
      <c r="A472" s="1195"/>
      <c r="B472" s="1142"/>
      <c r="C472" s="1143" t="s">
        <v>1991</v>
      </c>
      <c r="D472" s="1144">
        <f>MEDIAN(D469:D471)</f>
        <v>17.420000000000002</v>
      </c>
      <c r="E472" s="1145"/>
      <c r="F472" s="1136"/>
      <c r="G472" s="1146"/>
      <c r="H472" s="1195"/>
    </row>
    <row r="473" spans="1:8" ht="13.5" thickBot="1">
      <c r="A473" s="1180"/>
      <c r="B473" s="1181"/>
      <c r="C473" s="1181"/>
      <c r="D473" s="1181"/>
      <c r="E473" s="1181"/>
      <c r="F473" s="1181"/>
      <c r="G473" s="1181"/>
      <c r="H473" s="1180"/>
    </row>
    <row r="474" spans="1:8" ht="21" customHeight="1">
      <c r="A474" s="1195"/>
      <c r="B474" s="942" t="s">
        <v>7235</v>
      </c>
      <c r="C474" s="2011" t="str">
        <f>CONCATENATE("FORNECIMENTO E INSTALAÇÃO DE ",C477)</f>
        <v>FORNECIMENTO E INSTALAÇÃO DE ARAME RECOZIDO 18 BWG, 1,25 MM (0,01 KG/M)</v>
      </c>
      <c r="D474" s="2183"/>
      <c r="E474" s="2183"/>
      <c r="F474" s="2183"/>
      <c r="G474" s="943" t="s">
        <v>26</v>
      </c>
      <c r="H474" s="1003">
        <f>G481</f>
        <v>54.930000000000007</v>
      </c>
    </row>
    <row r="475" spans="1:8" ht="31.5">
      <c r="A475" s="1195"/>
      <c r="B475" s="1175" t="s">
        <v>2114</v>
      </c>
      <c r="C475" s="981" t="s">
        <v>1947</v>
      </c>
      <c r="D475" s="1176" t="s">
        <v>30</v>
      </c>
      <c r="E475" s="981" t="s">
        <v>1948</v>
      </c>
      <c r="F475" s="982" t="s">
        <v>1949</v>
      </c>
      <c r="G475" s="983" t="s">
        <v>1950</v>
      </c>
      <c r="H475" s="1195"/>
    </row>
    <row r="476" spans="1:8" ht="15.75">
      <c r="A476" s="1195"/>
      <c r="B476" s="2012" t="s">
        <v>1951</v>
      </c>
      <c r="C476" s="2013"/>
      <c r="D476" s="2013"/>
      <c r="E476" s="2013"/>
      <c r="F476" s="2013"/>
      <c r="G476" s="2014"/>
      <c r="H476" s="1195"/>
    </row>
    <row r="477" spans="1:8" ht="15.75">
      <c r="A477" s="1197" t="s">
        <v>5064</v>
      </c>
      <c r="B477" s="945">
        <v>337</v>
      </c>
      <c r="C477" s="1194" t="str">
        <f>IF($A477="INSUMO",VLOOKUP($B477,'BANCO DE DADOS JULHO INS'!$A:$D,2,FALSE),VLOOKUP($B477,'BANCO DE DADOS JULHO SERV'!$B:$E,2,FALSE))</f>
        <v>ARAME RECOZIDO 18 BWG, 1,25 MM (0,01 KG/M)</v>
      </c>
      <c r="D477" s="913" t="str">
        <f>IF($A477="INSUMO",VLOOKUP($B477,'BANCO DE DADOS JULHO INS'!$A:$D,3,FALSE),VLOOKUP($B477,'BANCO DE DADOS JULHO SERV'!$B:$E,3,FALSE))</f>
        <v xml:space="preserve">KG    </v>
      </c>
      <c r="E477" s="946">
        <v>0.08</v>
      </c>
      <c r="F477" s="917" t="str">
        <f>IF($A477="INSUMO",VLOOKUP($B477,'BANCO DE DADOS JULHO INS'!$A:$D,4,FALSE),VLOOKUP($B477,'BANCO DE DADOS JULHO SERV'!$B:$E,4,FALSE))</f>
        <v>8,43</v>
      </c>
      <c r="G477" s="947">
        <f>TRUNC(F477*E477,2)</f>
        <v>0.67</v>
      </c>
      <c r="H477" s="1195"/>
    </row>
    <row r="478" spans="1:8" ht="15.75">
      <c r="A478" s="1195"/>
      <c r="B478" s="2017" t="s">
        <v>1952</v>
      </c>
      <c r="C478" s="2018"/>
      <c r="D478" s="2018"/>
      <c r="E478" s="2018"/>
      <c r="F478" s="2018"/>
      <c r="G478" s="2019"/>
      <c r="H478" s="1195"/>
    </row>
    <row r="479" spans="1:8" ht="15.75">
      <c r="A479" s="1197" t="s">
        <v>5265</v>
      </c>
      <c r="B479" s="945">
        <v>88264</v>
      </c>
      <c r="C479" s="1194" t="str">
        <f>IF($A479="INSUMO",VLOOKUP($B479,'BANCO DE DADOS JULHO INS'!$A:$D,2,FALSE),VLOOKUP($B479,'BANCO DE DADOS JULHO SERV'!$B:$E,2,FALSE))</f>
        <v>ELETRICISTA COM ENCARGOS COMPLEMENTARES</v>
      </c>
      <c r="D479" s="913" t="str">
        <f>IF($A479="INSUMO",VLOOKUP($B479,'BANCO DE DADOS JULHO INS'!$A:$D,3,FALSE),VLOOKUP($B479,'BANCO DE DADOS JULHO SERV'!$B:$E,3,FALSE))</f>
        <v>H</v>
      </c>
      <c r="E479" s="917">
        <v>1.7</v>
      </c>
      <c r="F479" s="917" t="str">
        <f>IF($A479="INSUMO",VLOOKUP($B479,'BANCO DE DADOS JULHO INS'!$A:$D,4,FALSE),VLOOKUP($B479,'BANCO DE DADOS JULHO SERV'!$B:$E,4,FALSE))</f>
        <v>17,60</v>
      </c>
      <c r="G479" s="947">
        <f>TRUNC(F479*E479,2)</f>
        <v>29.92</v>
      </c>
      <c r="H479" s="1195"/>
    </row>
    <row r="480" spans="1:8" ht="16.5" thickBot="1">
      <c r="A480" s="1197" t="s">
        <v>5265</v>
      </c>
      <c r="B480" s="948">
        <v>88247</v>
      </c>
      <c r="C480" s="1174" t="str">
        <f>IF($A480="INSUMO",VLOOKUP($B480,'BANCO DE DADOS JULHO INS'!$A:$D,2,FALSE),VLOOKUP($B480,'BANCO DE DADOS JULHO SERV'!$B:$E,2,FALSE))</f>
        <v>AUXILIAR DE ELETRICISTA COM ENCARGOS COMPLEMENTARES</v>
      </c>
      <c r="D480" s="916" t="str">
        <f>IF($A480="INSUMO",VLOOKUP($B480,'BANCO DE DADOS JULHO INS'!$A:$D,3,FALSE),VLOOKUP($B480,'BANCO DE DADOS JULHO SERV'!$B:$E,3,FALSE))</f>
        <v>H</v>
      </c>
      <c r="E480" s="949">
        <v>1.7</v>
      </c>
      <c r="F480" s="918" t="str">
        <f>IF($A480="INSUMO",VLOOKUP($B480,'BANCO DE DADOS JULHO INS'!$A:$D,4,FALSE),VLOOKUP($B480,'BANCO DE DADOS JULHO SERV'!$B:$E,4,FALSE))</f>
        <v>14,32</v>
      </c>
      <c r="G480" s="950">
        <f>TRUNC(F480*E480,2)</f>
        <v>24.34</v>
      </c>
      <c r="H480" s="1195"/>
    </row>
    <row r="481" spans="1:8" ht="16.5" thickBot="1">
      <c r="A481" s="1195"/>
      <c r="B481" s="2186" t="s">
        <v>7236</v>
      </c>
      <c r="C481" s="2186"/>
      <c r="D481" s="2186"/>
      <c r="E481" s="2186"/>
      <c r="F481" s="951" t="s">
        <v>1953</v>
      </c>
      <c r="G481" s="952">
        <f>SUM(G476:G480)</f>
        <v>54.930000000000007</v>
      </c>
      <c r="H481" s="1195"/>
    </row>
    <row r="482" spans="1:8" ht="15.75" thickBot="1">
      <c r="A482" s="1195"/>
      <c r="B482" s="424"/>
      <c r="C482" s="424"/>
      <c r="D482" s="424"/>
      <c r="E482" s="424"/>
      <c r="F482" s="424"/>
      <c r="G482" s="424"/>
      <c r="H482" s="1195"/>
    </row>
    <row r="483" spans="1:8" ht="43.5" customHeight="1">
      <c r="A483" s="1195"/>
      <c r="B483" s="942" t="s">
        <v>7237</v>
      </c>
      <c r="C483" s="2011" t="s">
        <v>7238</v>
      </c>
      <c r="D483" s="2183"/>
      <c r="E483" s="2183"/>
      <c r="F483" s="2183"/>
      <c r="G483" s="943" t="s">
        <v>30</v>
      </c>
      <c r="H483" s="839">
        <f>G493</f>
        <v>10.55</v>
      </c>
    </row>
    <row r="484" spans="1:8" ht="31.5">
      <c r="A484" s="1195"/>
      <c r="B484" s="1175" t="s">
        <v>2114</v>
      </c>
      <c r="C484" s="981" t="s">
        <v>1947</v>
      </c>
      <c r="D484" s="981" t="s">
        <v>1957</v>
      </c>
      <c r="E484" s="981" t="s">
        <v>1948</v>
      </c>
      <c r="F484" s="982" t="s">
        <v>1949</v>
      </c>
      <c r="G484" s="983" t="s">
        <v>1950</v>
      </c>
      <c r="H484" s="1180"/>
    </row>
    <row r="485" spans="1:8" ht="15.75">
      <c r="A485" s="1195"/>
      <c r="B485" s="2012" t="s">
        <v>1951</v>
      </c>
      <c r="C485" s="2013"/>
      <c r="D485" s="2013"/>
      <c r="E485" s="2013"/>
      <c r="F485" s="2013"/>
      <c r="G485" s="2014"/>
      <c r="H485" s="1180"/>
    </row>
    <row r="486" spans="1:8" ht="30">
      <c r="A486" s="1197" t="s">
        <v>5064</v>
      </c>
      <c r="B486" s="984">
        <v>3396</v>
      </c>
      <c r="C486" s="1194" t="str">
        <f>IF($A486="INSUMO",VLOOKUP($B486,'BANCO DE DADOS JULHO INS'!$A:$D,2,FALSE),VLOOKUP($B486,'BANCO DE DADOS JULHO SERV'!$B:$E,2,FALSE))</f>
        <v>SUPORTE ISOLADOR SIMPLES DIAMETRO NOMINAL 5/16", COM ROSCA SOBERBA E BUCHA</v>
      </c>
      <c r="D486" s="913" t="str">
        <f>IF($A486="INSUMO",VLOOKUP($B486,'BANCO DE DADOS JULHO INS'!$A:$D,3,FALSE),VLOOKUP($B486,'BANCO DE DADOS JULHO SERV'!$B:$E,3,FALSE))</f>
        <v xml:space="preserve">UN    </v>
      </c>
      <c r="E486" s="932">
        <v>1</v>
      </c>
      <c r="F486" s="917" t="str">
        <f>IF($A486="INSUMO",VLOOKUP($B486,'BANCO DE DADOS JULHO INS'!$A:$D,4,FALSE),VLOOKUP($B486,'BANCO DE DADOS JULHO SERV'!$B:$E,4,FALSE))</f>
        <v>3,22</v>
      </c>
      <c r="G486" s="934">
        <f>TRUNC(F486*E486,2)</f>
        <v>3.22</v>
      </c>
      <c r="H486" s="1180"/>
    </row>
    <row r="487" spans="1:8" ht="15.75">
      <c r="A487" s="1197"/>
      <c r="B487" s="984" t="s">
        <v>1992</v>
      </c>
      <c r="C487" s="1194" t="s">
        <v>7239</v>
      </c>
      <c r="D487" s="941" t="str">
        <f>G499</f>
        <v>UN</v>
      </c>
      <c r="E487" s="932">
        <v>2</v>
      </c>
      <c r="F487" s="917">
        <f>D528</f>
        <v>0.59745000000000004</v>
      </c>
      <c r="G487" s="934">
        <f>TRUNC(F487*E487,2)</f>
        <v>1.19</v>
      </c>
      <c r="H487" s="1180"/>
    </row>
    <row r="488" spans="1:8" ht="30">
      <c r="A488" s="1197" t="s">
        <v>5064</v>
      </c>
      <c r="B488" s="984">
        <v>13348</v>
      </c>
      <c r="C488" s="1194" t="str">
        <f>IF($A488="INSUMO",VLOOKUP($B488,'BANCO DE DADOS JULHO INS'!$A:$D,2,FALSE),VLOOKUP($B488,'BANCO DE DADOS JULHO SERV'!$B:$E,2,FALSE))</f>
        <v>ARRUELA  EM ACO GALVANIZADO, DIAMETRO EXTERNO = 35MM, ESPESSURA = 3MM, DIAMETRO DO FURO= 18MM</v>
      </c>
      <c r="D488" s="913" t="str">
        <f>IF($A488="INSUMO",VLOOKUP($B488,'BANCO DE DADOS JULHO INS'!$A:$D,3,FALSE),VLOOKUP($B488,'BANCO DE DADOS JULHO SERV'!$B:$E,3,FALSE))</f>
        <v xml:space="preserve">UN    </v>
      </c>
      <c r="E488" s="932">
        <v>2</v>
      </c>
      <c r="F488" s="917" t="str">
        <f>IF($A488="INSUMO",VLOOKUP($B488,'BANCO DE DADOS JULHO INS'!$A:$D,4,FALSE),VLOOKUP($B488,'BANCO DE DADOS JULHO SERV'!$B:$E,4,FALSE))</f>
        <v>0,60</v>
      </c>
      <c r="G488" s="934">
        <f>TRUNC(F488*E488,2)</f>
        <v>1.2</v>
      </c>
      <c r="H488" s="1180"/>
    </row>
    <row r="489" spans="1:8" ht="30">
      <c r="A489" s="1197" t="s">
        <v>5064</v>
      </c>
      <c r="B489" s="984">
        <v>142</v>
      </c>
      <c r="C489" s="1194" t="str">
        <f>IF($A489="INSUMO",VLOOKUP($B489,'BANCO DE DADOS JULHO INS'!$A:$D,2,FALSE),VLOOKUP($B489,'BANCO DE DADOS JULHO SERV'!$B:$E,2,FALSE))</f>
        <v>SELANTE ELASTICO MONOCOMPONENTE A BASE DE POLIURETANO PARA JUNTAS DIVERSAS</v>
      </c>
      <c r="D489" s="941" t="str">
        <f>G495</f>
        <v>ML</v>
      </c>
      <c r="E489" s="932">
        <v>20</v>
      </c>
      <c r="F489" s="917">
        <f>F497</f>
        <v>0.09</v>
      </c>
      <c r="G489" s="934">
        <f>TRUNC(F489*E489,2)</f>
        <v>1.8</v>
      </c>
      <c r="H489" s="1180"/>
    </row>
    <row r="490" spans="1:8" ht="15.75">
      <c r="A490" s="1195"/>
      <c r="B490" s="2012" t="s">
        <v>1952</v>
      </c>
      <c r="C490" s="2013"/>
      <c r="D490" s="2013"/>
      <c r="E490" s="2013"/>
      <c r="F490" s="2013"/>
      <c r="G490" s="2014"/>
      <c r="H490" s="1180"/>
    </row>
    <row r="491" spans="1:8" ht="15.75">
      <c r="A491" s="1197" t="s">
        <v>5265</v>
      </c>
      <c r="B491" s="945">
        <v>88264</v>
      </c>
      <c r="C491" s="1194" t="str">
        <f>IF($A491="INSUMO",VLOOKUP($B491,'BANCO DE DADOS JULHO INS'!$A:$D,2,FALSE),VLOOKUP($B491,'BANCO DE DADOS JULHO SERV'!$B:$E,2,FALSE))</f>
        <v>ELETRICISTA COM ENCARGOS COMPLEMENTARES</v>
      </c>
      <c r="D491" s="913" t="str">
        <f>IF($A491="INSUMO",VLOOKUP($B491,'BANCO DE DADOS JULHO INS'!$A:$D,3,FALSE),VLOOKUP($B491,'BANCO DE DADOS JULHO SERV'!$B:$E,3,FALSE))</f>
        <v>H</v>
      </c>
      <c r="E491" s="946">
        <v>0.1</v>
      </c>
      <c r="F491" s="917" t="str">
        <f>IF($A491="INSUMO",VLOOKUP($B491,'BANCO DE DADOS JULHO INS'!$A:$D,4,FALSE),VLOOKUP($B491,'BANCO DE DADOS JULHO SERV'!$B:$E,4,FALSE))</f>
        <v>17,60</v>
      </c>
      <c r="G491" s="947">
        <f t="shared" ref="G491:G492" si="75">TRUNC(F491*E491,2)</f>
        <v>1.76</v>
      </c>
      <c r="H491" s="1180"/>
    </row>
    <row r="492" spans="1:8" ht="16.5" thickBot="1">
      <c r="A492" s="1197" t="s">
        <v>5265</v>
      </c>
      <c r="B492" s="948">
        <v>88316</v>
      </c>
      <c r="C492" s="1174" t="str">
        <f>IF($A492="INSUMO",VLOOKUP($B492,'BANCO DE DADOS JULHO INS'!$A:$D,2,FALSE),VLOOKUP($B492,'BANCO DE DADOS JULHO SERV'!$B:$E,2,FALSE))</f>
        <v>SERVENTE COM ENCARGOS COMPLEMENTARES</v>
      </c>
      <c r="D492" s="916" t="str">
        <f>IF($A492="INSUMO",VLOOKUP($B492,'BANCO DE DADOS JULHO INS'!$A:$D,3,FALSE),VLOOKUP($B492,'BANCO DE DADOS JULHO SERV'!$B:$E,3,FALSE))</f>
        <v>H</v>
      </c>
      <c r="E492" s="949">
        <v>0.1</v>
      </c>
      <c r="F492" s="918" t="str">
        <f>IF($A492="INSUMO",VLOOKUP($B492,'BANCO DE DADOS JULHO INS'!$A:$D,4,FALSE),VLOOKUP($B492,'BANCO DE DADOS JULHO SERV'!$B:$E,4,FALSE))</f>
        <v>13,80</v>
      </c>
      <c r="G492" s="950">
        <f t="shared" si="75"/>
        <v>1.38</v>
      </c>
      <c r="H492" s="1180"/>
    </row>
    <row r="493" spans="1:8" ht="16.5" thickBot="1">
      <c r="A493" s="1195"/>
      <c r="B493" s="2186" t="s">
        <v>6156</v>
      </c>
      <c r="C493" s="2186"/>
      <c r="D493" s="2186"/>
      <c r="E493" s="2186"/>
      <c r="F493" s="951" t="s">
        <v>1953</v>
      </c>
      <c r="G493" s="952">
        <f>SUM(G485:G492)</f>
        <v>10.55</v>
      </c>
      <c r="H493" s="1180"/>
    </row>
    <row r="494" spans="1:8" ht="13.5" thickBot="1">
      <c r="A494" s="1180"/>
      <c r="B494" s="1181"/>
      <c r="C494" s="1181"/>
      <c r="D494" s="1181"/>
      <c r="E494" s="1181"/>
      <c r="F494" s="1181"/>
      <c r="G494" s="1181"/>
      <c r="H494" s="1180"/>
    </row>
    <row r="495" spans="1:8" ht="15.75">
      <c r="A495" s="1180"/>
      <c r="B495" s="1138"/>
      <c r="C495" s="1118" t="s">
        <v>7220</v>
      </c>
      <c r="D495" s="1139"/>
      <c r="E495" s="1140"/>
      <c r="F495" s="1137"/>
      <c r="G495" s="1141" t="s">
        <v>495</v>
      </c>
      <c r="H495" s="1180"/>
    </row>
    <row r="496" spans="1:8" ht="15.75">
      <c r="A496" s="1180"/>
      <c r="B496" s="966" t="s">
        <v>7221</v>
      </c>
      <c r="C496" s="967" t="s">
        <v>7222</v>
      </c>
      <c r="D496" s="1176" t="s">
        <v>30</v>
      </c>
      <c r="E496" s="969" t="s">
        <v>7223</v>
      </c>
      <c r="F496" s="2235" t="s">
        <v>7224</v>
      </c>
      <c r="G496" s="2236"/>
      <c r="H496" s="1180"/>
    </row>
    <row r="497" spans="1:9" ht="30.75" thickBot="1">
      <c r="A497" s="1197" t="s">
        <v>5064</v>
      </c>
      <c r="B497" s="618">
        <v>142</v>
      </c>
      <c r="C497" s="1174" t="str">
        <f>IF($A497="INSUMO",VLOOKUP($B497,'BANCO DE DADOS JULHO INS'!$A:$D,2,FALSE),VLOOKUP($B497,'BANCO DE DADOS JULHO SERV'!$B:$E,2,FALSE))</f>
        <v>SELANTE ELASTICO MONOCOMPONENTE A BASE DE POLIURETANO PARA JUNTAS DIVERSAS</v>
      </c>
      <c r="D497" s="916" t="str">
        <f>IF($A497="INSUMO",VLOOKUP($B497,'BANCO DE DADOS JULHO INS'!$A:$D,3,FALSE),VLOOKUP($B497,'BANCO DE DADOS JULHO SERV'!$B:$E,3,FALSE))</f>
        <v xml:space="preserve">310ML </v>
      </c>
      <c r="E497" s="918" t="str">
        <f>IF($A497="INSUMO",VLOOKUP($B497,'BANCO DE DADOS JULHO INS'!$A:$D,4,FALSE),VLOOKUP($B497,'BANCO DE DADOS JULHO SERV'!$B:$E,4,FALSE))</f>
        <v>30,64</v>
      </c>
      <c r="F497" s="2237">
        <f>TRUNC(E497/310,2)</f>
        <v>0.09</v>
      </c>
      <c r="G497" s="2238"/>
      <c r="H497" s="1180"/>
    </row>
    <row r="498" spans="1:9" ht="13.5" thickBot="1">
      <c r="A498" s="1180"/>
      <c r="B498" s="1181"/>
      <c r="C498" s="1181"/>
      <c r="D498" s="1181"/>
      <c r="E498" s="1181"/>
      <c r="F498" s="1181"/>
      <c r="G498" s="1181"/>
      <c r="H498" s="1180"/>
    </row>
    <row r="499" spans="1:9" ht="15.75">
      <c r="A499" s="1195"/>
      <c r="B499" s="1138"/>
      <c r="C499" s="1118" t="s">
        <v>7240</v>
      </c>
      <c r="D499" s="1139"/>
      <c r="E499" s="1140"/>
      <c r="F499" s="1137" t="s">
        <v>30</v>
      </c>
      <c r="G499" s="1141" t="s">
        <v>30</v>
      </c>
      <c r="H499" s="1180"/>
    </row>
    <row r="500" spans="1:9" ht="31.5">
      <c r="A500" s="1195"/>
      <c r="B500" s="1119" t="s">
        <v>1985</v>
      </c>
      <c r="C500" s="1120" t="s">
        <v>1986</v>
      </c>
      <c r="D500" s="1121" t="s">
        <v>1987</v>
      </c>
      <c r="E500" s="1122" t="s">
        <v>1988</v>
      </c>
      <c r="F500" s="1135" t="s">
        <v>1989</v>
      </c>
      <c r="G500" s="1123" t="s">
        <v>1990</v>
      </c>
      <c r="H500" s="1180"/>
    </row>
    <row r="501" spans="1:9" ht="15">
      <c r="A501" s="1195"/>
      <c r="B501" s="988">
        <v>42767</v>
      </c>
      <c r="C501" s="1128" t="s">
        <v>6296</v>
      </c>
      <c r="D501" s="1129">
        <v>18.260000000000002</v>
      </c>
      <c r="E501" s="939" t="s">
        <v>7241</v>
      </c>
      <c r="F501" s="1147" t="s">
        <v>7242</v>
      </c>
      <c r="G501" s="990" t="s">
        <v>6310</v>
      </c>
      <c r="H501" s="643">
        <f t="shared" ref="H501" si="76">B501+180</f>
        <v>42947</v>
      </c>
      <c r="I501" s="1591" t="s">
        <v>11412</v>
      </c>
    </row>
    <row r="502" spans="1:9" ht="15">
      <c r="A502" s="1195"/>
      <c r="B502" s="988">
        <v>42767</v>
      </c>
      <c r="C502" s="1125" t="s">
        <v>7243</v>
      </c>
      <c r="D502" s="1126">
        <v>28.43</v>
      </c>
      <c r="E502" s="931" t="s">
        <v>7244</v>
      </c>
      <c r="F502" s="1148" t="s">
        <v>7245</v>
      </c>
      <c r="G502" s="986" t="s">
        <v>7246</v>
      </c>
      <c r="H502" s="643">
        <f>B502+180</f>
        <v>42947</v>
      </c>
    </row>
    <row r="503" spans="1:9" ht="15">
      <c r="A503" s="1195"/>
      <c r="B503" s="988"/>
      <c r="C503" s="1128"/>
      <c r="D503" s="1129"/>
      <c r="E503" s="939"/>
      <c r="F503" s="1147"/>
      <c r="G503" s="990"/>
      <c r="H503" s="643">
        <f t="shared" ref="H503" si="77">B503+180</f>
        <v>180</v>
      </c>
    </row>
    <row r="504" spans="1:9" ht="13.5" thickBot="1">
      <c r="A504" s="1180"/>
      <c r="B504" s="1181"/>
      <c r="C504" s="1181"/>
      <c r="D504" s="1181"/>
      <c r="E504" s="1181"/>
      <c r="F504" s="1181"/>
      <c r="G504" s="1181"/>
      <c r="H504" s="1180"/>
    </row>
    <row r="505" spans="1:9" ht="31.5">
      <c r="A505" s="1195"/>
      <c r="B505" s="1227"/>
      <c r="C505" s="1228" t="s">
        <v>7247</v>
      </c>
      <c r="D505" s="1229"/>
      <c r="E505" s="1230"/>
      <c r="F505" s="1231" t="s">
        <v>30</v>
      </c>
      <c r="G505" s="1232" t="s">
        <v>30</v>
      </c>
      <c r="H505" s="1180"/>
    </row>
    <row r="506" spans="1:9" ht="31.5">
      <c r="A506" s="1195"/>
      <c r="B506" s="1119" t="s">
        <v>1985</v>
      </c>
      <c r="C506" s="1120" t="s">
        <v>1986</v>
      </c>
      <c r="D506" s="1121" t="s">
        <v>1987</v>
      </c>
      <c r="E506" s="1122" t="s">
        <v>1988</v>
      </c>
      <c r="F506" s="1135" t="s">
        <v>1989</v>
      </c>
      <c r="G506" s="1123" t="s">
        <v>1990</v>
      </c>
      <c r="H506" s="1180"/>
    </row>
    <row r="507" spans="1:9" ht="15">
      <c r="A507" s="1195"/>
      <c r="B507" s="988">
        <v>42767</v>
      </c>
      <c r="C507" s="1128" t="s">
        <v>6296</v>
      </c>
      <c r="D507" s="1129">
        <f>D501/100</f>
        <v>0.18260000000000001</v>
      </c>
      <c r="E507" s="939" t="s">
        <v>7241</v>
      </c>
      <c r="F507" s="1147" t="s">
        <v>7242</v>
      </c>
      <c r="G507" s="990" t="s">
        <v>6310</v>
      </c>
      <c r="H507" s="643">
        <f t="shared" ref="H507" si="78">B507+180</f>
        <v>42947</v>
      </c>
    </row>
    <row r="508" spans="1:9" ht="15">
      <c r="A508" s="1195"/>
      <c r="B508" s="988">
        <v>42767</v>
      </c>
      <c r="C508" s="1125" t="s">
        <v>7243</v>
      </c>
      <c r="D508" s="1126">
        <f>D502/100</f>
        <v>0.2843</v>
      </c>
      <c r="E508" s="931" t="s">
        <v>7244</v>
      </c>
      <c r="F508" s="1148" t="s">
        <v>7245</v>
      </c>
      <c r="G508" s="986" t="s">
        <v>7246</v>
      </c>
      <c r="H508" s="643">
        <f>B508+180</f>
        <v>42947</v>
      </c>
    </row>
    <row r="509" spans="1:9" ht="15">
      <c r="A509" s="1195"/>
      <c r="B509" s="988"/>
      <c r="C509" s="1128"/>
      <c r="D509" s="1129"/>
      <c r="E509" s="939"/>
      <c r="F509" s="1147"/>
      <c r="G509" s="990"/>
      <c r="H509" s="643">
        <f t="shared" ref="H509" si="79">B509+180</f>
        <v>180</v>
      </c>
    </row>
    <row r="510" spans="1:9" ht="13.5" thickBot="1">
      <c r="A510" s="1180"/>
      <c r="B510" s="1181"/>
      <c r="C510" s="1181"/>
      <c r="D510" s="1181"/>
      <c r="E510" s="1181"/>
      <c r="F510" s="1181"/>
      <c r="G510" s="1181"/>
      <c r="H510" s="1180"/>
    </row>
    <row r="511" spans="1:9" ht="31.5">
      <c r="A511" s="1195"/>
      <c r="B511" s="1227"/>
      <c r="C511" s="1228" t="s">
        <v>7248</v>
      </c>
      <c r="D511" s="1229"/>
      <c r="E511" s="1230"/>
      <c r="F511" s="1231" t="s">
        <v>30</v>
      </c>
      <c r="G511" s="1232" t="s">
        <v>30</v>
      </c>
      <c r="H511" s="1180"/>
    </row>
    <row r="512" spans="1:9" ht="31.5">
      <c r="A512" s="1195"/>
      <c r="B512" s="1119" t="s">
        <v>1985</v>
      </c>
      <c r="C512" s="1120" t="s">
        <v>1986</v>
      </c>
      <c r="D512" s="1121" t="s">
        <v>1987</v>
      </c>
      <c r="E512" s="1122" t="s">
        <v>1988</v>
      </c>
      <c r="F512" s="1135" t="s">
        <v>1989</v>
      </c>
      <c r="G512" s="1123" t="s">
        <v>1990</v>
      </c>
      <c r="H512" s="1180"/>
    </row>
    <row r="513" spans="1:8" ht="15">
      <c r="A513" s="1195"/>
      <c r="B513" s="988">
        <v>42767</v>
      </c>
      <c r="C513" s="1128" t="s">
        <v>6296</v>
      </c>
      <c r="D513" s="1129">
        <v>35.6</v>
      </c>
      <c r="E513" s="939" t="s">
        <v>7241</v>
      </c>
      <c r="F513" s="1147" t="s">
        <v>7242</v>
      </c>
      <c r="G513" s="990" t="s">
        <v>6310</v>
      </c>
      <c r="H513" s="643">
        <f t="shared" ref="H513" si="80">B513+180</f>
        <v>42947</v>
      </c>
    </row>
    <row r="514" spans="1:8" ht="15">
      <c r="A514" s="1195"/>
      <c r="B514" s="988">
        <v>42767</v>
      </c>
      <c r="C514" s="1125" t="s">
        <v>7243</v>
      </c>
      <c r="D514" s="1126">
        <v>37.200000000000003</v>
      </c>
      <c r="E514" s="931" t="s">
        <v>7244</v>
      </c>
      <c r="F514" s="1148" t="s">
        <v>7245</v>
      </c>
      <c r="G514" s="986" t="s">
        <v>7246</v>
      </c>
      <c r="H514" s="643">
        <f>B514+180</f>
        <v>42947</v>
      </c>
    </row>
    <row r="515" spans="1:8" ht="15.75" thickBot="1">
      <c r="A515" s="1195"/>
      <c r="B515" s="988"/>
      <c r="C515" s="1128"/>
      <c r="D515" s="1129"/>
      <c r="E515" s="939"/>
      <c r="F515" s="1147"/>
      <c r="G515" s="990"/>
      <c r="H515" s="643">
        <f t="shared" ref="H515" si="81">B515+180</f>
        <v>180</v>
      </c>
    </row>
    <row r="516" spans="1:8" ht="15.75" thickBot="1">
      <c r="A516" s="1195"/>
      <c r="B516" s="2191"/>
      <c r="C516" s="2192"/>
      <c r="D516" s="2192"/>
      <c r="E516" s="2192"/>
      <c r="F516" s="2192"/>
      <c r="G516" s="2193"/>
      <c r="H516" s="1180"/>
    </row>
    <row r="517" spans="1:8" ht="31.5">
      <c r="A517" s="1195"/>
      <c r="B517" s="1227"/>
      <c r="C517" s="1228" t="s">
        <v>7249</v>
      </c>
      <c r="D517" s="1229"/>
      <c r="E517" s="1230"/>
      <c r="F517" s="1231" t="s">
        <v>30</v>
      </c>
      <c r="G517" s="1232" t="s">
        <v>30</v>
      </c>
      <c r="H517" s="1180"/>
    </row>
    <row r="518" spans="1:8" ht="31.5">
      <c r="A518" s="1195"/>
      <c r="B518" s="1119" t="s">
        <v>1985</v>
      </c>
      <c r="C518" s="1120" t="s">
        <v>1986</v>
      </c>
      <c r="D518" s="1121" t="s">
        <v>1987</v>
      </c>
      <c r="E518" s="1122" t="s">
        <v>1988</v>
      </c>
      <c r="F518" s="1135" t="s">
        <v>1989</v>
      </c>
      <c r="G518" s="1123" t="s">
        <v>1990</v>
      </c>
      <c r="H518" s="1180"/>
    </row>
    <row r="519" spans="1:8" ht="15">
      <c r="A519" s="1195"/>
      <c r="B519" s="988">
        <v>42767</v>
      </c>
      <c r="C519" s="1128" t="s">
        <v>6296</v>
      </c>
      <c r="D519" s="1129">
        <f>D513/100</f>
        <v>0.35600000000000004</v>
      </c>
      <c r="E519" s="939" t="s">
        <v>7241</v>
      </c>
      <c r="F519" s="1147" t="s">
        <v>7242</v>
      </c>
      <c r="G519" s="990" t="s">
        <v>6310</v>
      </c>
      <c r="H519" s="643">
        <f t="shared" ref="H519" si="82">B519+180</f>
        <v>42947</v>
      </c>
    </row>
    <row r="520" spans="1:8" ht="15">
      <c r="A520" s="1195"/>
      <c r="B520" s="988">
        <v>42767</v>
      </c>
      <c r="C520" s="1125" t="s">
        <v>7243</v>
      </c>
      <c r="D520" s="1126">
        <f>D514/100</f>
        <v>0.37200000000000005</v>
      </c>
      <c r="E520" s="931" t="s">
        <v>7244</v>
      </c>
      <c r="F520" s="1148" t="s">
        <v>7245</v>
      </c>
      <c r="G520" s="986" t="s">
        <v>7246</v>
      </c>
      <c r="H520" s="643">
        <f>B520+180</f>
        <v>42947</v>
      </c>
    </row>
    <row r="521" spans="1:8" ht="15.75" thickBot="1">
      <c r="A521" s="1195"/>
      <c r="B521" s="988"/>
      <c r="C521" s="1128"/>
      <c r="D521" s="1129"/>
      <c r="E521" s="939"/>
      <c r="F521" s="1147"/>
      <c r="G521" s="990"/>
      <c r="H521" s="643">
        <f t="shared" ref="H521" si="83">B521+180</f>
        <v>180</v>
      </c>
    </row>
    <row r="522" spans="1:8" ht="15.75" thickBot="1">
      <c r="A522" s="1195"/>
      <c r="B522" s="2191"/>
      <c r="C522" s="2192"/>
      <c r="D522" s="2192"/>
      <c r="E522" s="2192"/>
      <c r="F522" s="2192"/>
      <c r="G522" s="2193"/>
      <c r="H522" s="1180"/>
    </row>
    <row r="523" spans="1:8" ht="31.5">
      <c r="A523" s="1195"/>
      <c r="B523" s="1227"/>
      <c r="C523" s="1228" t="s">
        <v>7250</v>
      </c>
      <c r="D523" s="1229"/>
      <c r="E523" s="1230"/>
      <c r="F523" s="1231" t="s">
        <v>30</v>
      </c>
      <c r="G523" s="1232" t="s">
        <v>30</v>
      </c>
      <c r="H523" s="1180"/>
    </row>
    <row r="524" spans="1:8" ht="31.5">
      <c r="A524" s="1195"/>
      <c r="B524" s="1119" t="s">
        <v>1985</v>
      </c>
      <c r="C524" s="1120" t="s">
        <v>1986</v>
      </c>
      <c r="D524" s="1121" t="s">
        <v>1987</v>
      </c>
      <c r="E524" s="1122" t="s">
        <v>1988</v>
      </c>
      <c r="F524" s="1135" t="s">
        <v>1989</v>
      </c>
      <c r="G524" s="1123" t="s">
        <v>1990</v>
      </c>
      <c r="H524" s="1180"/>
    </row>
    <row r="525" spans="1:8" ht="15">
      <c r="A525" s="1195"/>
      <c r="B525" s="988">
        <v>42767</v>
      </c>
      <c r="C525" s="1128" t="s">
        <v>6296</v>
      </c>
      <c r="D525" s="1129">
        <f>D507+D519</f>
        <v>0.53860000000000008</v>
      </c>
      <c r="E525" s="939" t="s">
        <v>7241</v>
      </c>
      <c r="F525" s="1147" t="s">
        <v>7242</v>
      </c>
      <c r="G525" s="990" t="s">
        <v>6310</v>
      </c>
      <c r="H525" s="1180"/>
    </row>
    <row r="526" spans="1:8" ht="15">
      <c r="A526" s="1195"/>
      <c r="B526" s="988">
        <v>42767</v>
      </c>
      <c r="C526" s="1125" t="s">
        <v>7243</v>
      </c>
      <c r="D526" s="1126">
        <f>D508+D520</f>
        <v>0.65630000000000011</v>
      </c>
      <c r="E526" s="931" t="s">
        <v>7244</v>
      </c>
      <c r="F526" s="1148" t="s">
        <v>7245</v>
      </c>
      <c r="G526" s="986" t="s">
        <v>7246</v>
      </c>
      <c r="H526" s="1180"/>
    </row>
    <row r="527" spans="1:8" ht="15">
      <c r="A527" s="1195"/>
      <c r="B527" s="988"/>
      <c r="C527" s="1128"/>
      <c r="D527" s="1129"/>
      <c r="E527" s="939"/>
      <c r="F527" s="1147"/>
      <c r="G527" s="990"/>
      <c r="H527" s="1180"/>
    </row>
    <row r="528" spans="1:8" ht="16.5" thickBot="1">
      <c r="A528" s="1195"/>
      <c r="B528" s="1142"/>
      <c r="C528" s="1143" t="s">
        <v>1991</v>
      </c>
      <c r="D528" s="1144">
        <f>MEDIAN(D525:D527)</f>
        <v>0.59745000000000004</v>
      </c>
      <c r="E528" s="1145"/>
      <c r="F528" s="1136"/>
      <c r="G528" s="1146"/>
      <c r="H528" s="1180"/>
    </row>
    <row r="529" spans="1:8" ht="13.5" thickBot="1">
      <c r="A529" s="1180"/>
      <c r="B529" s="1181"/>
      <c r="C529" s="1181"/>
      <c r="D529" s="1181"/>
      <c r="E529" s="1181"/>
      <c r="F529" s="1181"/>
      <c r="G529" s="1181"/>
      <c r="H529" s="1180"/>
    </row>
    <row r="530" spans="1:8" ht="36.75" customHeight="1">
      <c r="A530" s="1195"/>
      <c r="B530" s="942" t="s">
        <v>7251</v>
      </c>
      <c r="C530" s="2011" t="s">
        <v>7252</v>
      </c>
      <c r="D530" s="2183"/>
      <c r="E530" s="2183"/>
      <c r="F530" s="2183"/>
      <c r="G530" s="943" t="s">
        <v>30</v>
      </c>
      <c r="H530" s="839">
        <f>G540</f>
        <v>11.879999999999999</v>
      </c>
    </row>
    <row r="531" spans="1:8" ht="31.5">
      <c r="A531" s="1195"/>
      <c r="B531" s="1175" t="s">
        <v>2114</v>
      </c>
      <c r="C531" s="981" t="s">
        <v>1947</v>
      </c>
      <c r="D531" s="981" t="s">
        <v>1957</v>
      </c>
      <c r="E531" s="981" t="s">
        <v>1948</v>
      </c>
      <c r="F531" s="982" t="s">
        <v>1949</v>
      </c>
      <c r="G531" s="983" t="s">
        <v>1950</v>
      </c>
      <c r="H531" s="1180"/>
    </row>
    <row r="532" spans="1:8" ht="15.75">
      <c r="A532" s="1195"/>
      <c r="B532" s="2012" t="s">
        <v>1951</v>
      </c>
      <c r="C532" s="2013"/>
      <c r="D532" s="2013"/>
      <c r="E532" s="2013"/>
      <c r="F532" s="2013"/>
      <c r="G532" s="2014"/>
      <c r="H532" s="1180"/>
    </row>
    <row r="533" spans="1:8" ht="30">
      <c r="A533" s="1197" t="s">
        <v>5064</v>
      </c>
      <c r="B533" s="984">
        <v>7572</v>
      </c>
      <c r="C533" s="1194" t="str">
        <f>IF($A533="INSUMO",VLOOKUP($B533,'BANCO DE DADOS JULHO INS'!$A:$D,2,FALSE),VLOOKUP($B533,'BANCO DE DADOS JULHO SERV'!$B:$E,2,FALSE))</f>
        <v>SUPORTE ISOLADOR REFORCADO DIAMETRO NOMINAL 5/16", COM ROSCA SOBERBA E BUCHA</v>
      </c>
      <c r="D533" s="913" t="str">
        <f>IF($A533="INSUMO",VLOOKUP($B533,'BANCO DE DADOS JULHO INS'!$A:$D,3,FALSE),VLOOKUP($B533,'BANCO DE DADOS JULHO SERV'!$B:$E,3,FALSE))</f>
        <v xml:space="preserve">UN    </v>
      </c>
      <c r="E533" s="932">
        <v>1</v>
      </c>
      <c r="F533" s="917" t="str">
        <f>IF($A533="INSUMO",VLOOKUP($B533,'BANCO DE DADOS JULHO INS'!$A:$D,4,FALSE),VLOOKUP($B533,'BANCO DE DADOS JULHO SERV'!$B:$E,4,FALSE))</f>
        <v>4,55</v>
      </c>
      <c r="G533" s="934">
        <f>TRUNC(F533*E533,2)</f>
        <v>4.55</v>
      </c>
      <c r="H533" s="1180"/>
    </row>
    <row r="534" spans="1:8" ht="15.75">
      <c r="A534" s="1197"/>
      <c r="B534" s="984" t="s">
        <v>1992</v>
      </c>
      <c r="C534" s="1194" t="s">
        <v>7239</v>
      </c>
      <c r="D534" s="941" t="str">
        <f>G547</f>
        <v>UN</v>
      </c>
      <c r="E534" s="932">
        <v>2</v>
      </c>
      <c r="F534" s="917">
        <f>D576</f>
        <v>0.59745000000000004</v>
      </c>
      <c r="G534" s="934">
        <f>TRUNC(F534*E534,2)</f>
        <v>1.19</v>
      </c>
      <c r="H534" s="1180"/>
    </row>
    <row r="535" spans="1:8" ht="30">
      <c r="A535" s="1197" t="s">
        <v>5064</v>
      </c>
      <c r="B535" s="984">
        <v>13348</v>
      </c>
      <c r="C535" s="1194" t="str">
        <f>IF($A535="INSUMO",VLOOKUP($B535,'BANCO DE DADOS JULHO INS'!$A:$D,2,FALSE),VLOOKUP($B535,'BANCO DE DADOS JULHO SERV'!$B:$E,2,FALSE))</f>
        <v>ARRUELA  EM ACO GALVANIZADO, DIAMETRO EXTERNO = 35MM, ESPESSURA = 3MM, DIAMETRO DO FURO= 18MM</v>
      </c>
      <c r="D535" s="913" t="str">
        <f>IF($A535="INSUMO",VLOOKUP($B535,'BANCO DE DADOS JULHO INS'!$A:$D,3,FALSE),VLOOKUP($B535,'BANCO DE DADOS JULHO SERV'!$B:$E,3,FALSE))</f>
        <v xml:space="preserve">UN    </v>
      </c>
      <c r="E535" s="932">
        <v>2</v>
      </c>
      <c r="F535" s="917" t="str">
        <f>IF($A535="INSUMO",VLOOKUP($B535,'BANCO DE DADOS JULHO INS'!$A:$D,4,FALSE),VLOOKUP($B535,'BANCO DE DADOS JULHO SERV'!$B:$E,4,FALSE))</f>
        <v>0,60</v>
      </c>
      <c r="G535" s="934">
        <f>TRUNC(F535*E535,2)</f>
        <v>1.2</v>
      </c>
      <c r="H535" s="1180"/>
    </row>
    <row r="536" spans="1:8" ht="30">
      <c r="A536" s="1197" t="s">
        <v>5064</v>
      </c>
      <c r="B536" s="984">
        <v>142</v>
      </c>
      <c r="C536" s="1194" t="str">
        <f>IF($A536="INSUMO",VLOOKUP($B536,'BANCO DE DADOS JULHO INS'!$A:$D,2,FALSE),VLOOKUP($B536,'BANCO DE DADOS JULHO SERV'!$B:$E,2,FALSE))</f>
        <v>SELANTE ELASTICO MONOCOMPONENTE A BASE DE POLIURETANO PARA JUNTAS DIVERSAS</v>
      </c>
      <c r="D536" s="941" t="str">
        <f>G542</f>
        <v>ML</v>
      </c>
      <c r="E536" s="932">
        <v>20</v>
      </c>
      <c r="F536" s="917">
        <f>F544</f>
        <v>0.09</v>
      </c>
      <c r="G536" s="934">
        <f>TRUNC(F536*E536,2)</f>
        <v>1.8</v>
      </c>
      <c r="H536" s="1180"/>
    </row>
    <row r="537" spans="1:8" ht="15.75">
      <c r="A537" s="1195"/>
      <c r="B537" s="2012" t="s">
        <v>1952</v>
      </c>
      <c r="C537" s="2013"/>
      <c r="D537" s="2013"/>
      <c r="E537" s="2013"/>
      <c r="F537" s="2013"/>
      <c r="G537" s="2014"/>
      <c r="H537" s="1180"/>
    </row>
    <row r="538" spans="1:8" ht="15.75">
      <c r="A538" s="1197" t="s">
        <v>5265</v>
      </c>
      <c r="B538" s="945">
        <v>88264</v>
      </c>
      <c r="C538" s="1194" t="str">
        <f>IF($A538="INSUMO",VLOOKUP($B538,'BANCO DE DADOS JULHO INS'!$A:$D,2,FALSE),VLOOKUP($B538,'BANCO DE DADOS JULHO SERV'!$B:$E,2,FALSE))</f>
        <v>ELETRICISTA COM ENCARGOS COMPLEMENTARES</v>
      </c>
      <c r="D538" s="913" t="str">
        <f>IF($A538="INSUMO",VLOOKUP($B538,'BANCO DE DADOS JULHO INS'!$A:$D,3,FALSE),VLOOKUP($B538,'BANCO DE DADOS JULHO SERV'!$B:$E,3,FALSE))</f>
        <v>H</v>
      </c>
      <c r="E538" s="946">
        <v>0.1</v>
      </c>
      <c r="F538" s="917" t="str">
        <f>IF($A538="INSUMO",VLOOKUP($B538,'BANCO DE DADOS JULHO INS'!$A:$D,4,FALSE),VLOOKUP($B538,'BANCO DE DADOS JULHO SERV'!$B:$E,4,FALSE))</f>
        <v>17,60</v>
      </c>
      <c r="G538" s="947">
        <f t="shared" ref="G538:G539" si="84">TRUNC(F538*E538,2)</f>
        <v>1.76</v>
      </c>
      <c r="H538" s="1180"/>
    </row>
    <row r="539" spans="1:8" ht="16.5" thickBot="1">
      <c r="A539" s="1197" t="s">
        <v>5265</v>
      </c>
      <c r="B539" s="948">
        <v>88316</v>
      </c>
      <c r="C539" s="1174" t="str">
        <f>IF($A539="INSUMO",VLOOKUP($B539,'BANCO DE DADOS JULHO INS'!$A:$D,2,FALSE),VLOOKUP($B539,'BANCO DE DADOS JULHO SERV'!$B:$E,2,FALSE))</f>
        <v>SERVENTE COM ENCARGOS COMPLEMENTARES</v>
      </c>
      <c r="D539" s="916" t="str">
        <f>IF($A539="INSUMO",VLOOKUP($B539,'BANCO DE DADOS JULHO INS'!$A:$D,3,FALSE),VLOOKUP($B539,'BANCO DE DADOS JULHO SERV'!$B:$E,3,FALSE))</f>
        <v>H</v>
      </c>
      <c r="E539" s="949">
        <v>0.1</v>
      </c>
      <c r="F539" s="918" t="str">
        <f>IF($A539="INSUMO",VLOOKUP($B539,'BANCO DE DADOS JULHO INS'!$A:$D,4,FALSE),VLOOKUP($B539,'BANCO DE DADOS JULHO SERV'!$B:$E,4,FALSE))</f>
        <v>13,80</v>
      </c>
      <c r="G539" s="950">
        <f t="shared" si="84"/>
        <v>1.38</v>
      </c>
      <c r="H539" s="1180"/>
    </row>
    <row r="540" spans="1:8" ht="16.5" thickBot="1">
      <c r="A540" s="1195"/>
      <c r="B540" s="2186" t="s">
        <v>6156</v>
      </c>
      <c r="C540" s="2186"/>
      <c r="D540" s="2186"/>
      <c r="E540" s="2186"/>
      <c r="F540" s="951" t="s">
        <v>1953</v>
      </c>
      <c r="G540" s="952">
        <f>SUM(G532:G539)</f>
        <v>11.879999999999999</v>
      </c>
      <c r="H540" s="1180"/>
    </row>
    <row r="541" spans="1:8" ht="13.5" thickBot="1">
      <c r="A541" s="1180"/>
      <c r="B541" s="1181"/>
      <c r="C541" s="1181"/>
      <c r="D541" s="1181"/>
      <c r="E541" s="1181"/>
      <c r="F541" s="1181"/>
      <c r="G541" s="1181"/>
      <c r="H541" s="1180"/>
    </row>
    <row r="542" spans="1:8" ht="15.75">
      <c r="A542" s="1180"/>
      <c r="B542" s="1138"/>
      <c r="C542" s="1118" t="s">
        <v>7220</v>
      </c>
      <c r="D542" s="1139"/>
      <c r="E542" s="1140"/>
      <c r="F542" s="1137"/>
      <c r="G542" s="1141" t="s">
        <v>495</v>
      </c>
      <c r="H542" s="1180"/>
    </row>
    <row r="543" spans="1:8" ht="15.75">
      <c r="A543" s="1180"/>
      <c r="B543" s="966" t="s">
        <v>7221</v>
      </c>
      <c r="C543" s="967" t="s">
        <v>7222</v>
      </c>
      <c r="D543" s="1176" t="s">
        <v>30</v>
      </c>
      <c r="E543" s="969" t="s">
        <v>7223</v>
      </c>
      <c r="F543" s="2235" t="s">
        <v>7224</v>
      </c>
      <c r="G543" s="2236"/>
      <c r="H543" s="1180"/>
    </row>
    <row r="544" spans="1:8" ht="30.75" thickBot="1">
      <c r="A544" s="1197" t="s">
        <v>5064</v>
      </c>
      <c r="B544" s="618">
        <v>142</v>
      </c>
      <c r="C544" s="1174" t="str">
        <f>IF($A544="INSUMO",VLOOKUP($B544,'BANCO DE DADOS JULHO INS'!$A:$D,2,FALSE),VLOOKUP($B544,'BANCO DE DADOS JULHO SERV'!$B:$E,2,FALSE))</f>
        <v>SELANTE ELASTICO MONOCOMPONENTE A BASE DE POLIURETANO PARA JUNTAS DIVERSAS</v>
      </c>
      <c r="D544" s="916" t="str">
        <f>IF($A544="INSUMO",VLOOKUP($B544,'BANCO DE DADOS JULHO INS'!$A:$D,3,FALSE),VLOOKUP($B544,'BANCO DE DADOS JULHO SERV'!$B:$E,3,FALSE))</f>
        <v xml:space="preserve">310ML </v>
      </c>
      <c r="E544" s="918" t="str">
        <f>IF($A544="INSUMO",VLOOKUP($B544,'BANCO DE DADOS JULHO INS'!$A:$D,4,FALSE),VLOOKUP($B544,'BANCO DE DADOS JULHO SERV'!$B:$E,4,FALSE))</f>
        <v>30,64</v>
      </c>
      <c r="F544" s="2237">
        <f>TRUNC(E544/310,2)</f>
        <v>0.09</v>
      </c>
      <c r="G544" s="2238"/>
      <c r="H544" s="1180"/>
    </row>
    <row r="545" spans="1:8">
      <c r="A545" s="1180"/>
      <c r="B545" s="1181"/>
      <c r="C545" s="1181"/>
      <c r="D545" s="1181"/>
      <c r="E545" s="1181"/>
      <c r="F545" s="1181"/>
      <c r="G545" s="1181"/>
      <c r="H545" s="1180"/>
    </row>
    <row r="546" spans="1:8" ht="13.5" thickBot="1">
      <c r="A546" s="1180"/>
      <c r="B546" s="1181"/>
      <c r="C546" s="1181"/>
      <c r="D546" s="1181"/>
      <c r="E546" s="1181"/>
      <c r="F546" s="1181"/>
      <c r="G546" s="1181"/>
      <c r="H546" s="1180"/>
    </row>
    <row r="547" spans="1:8" ht="15.75">
      <c r="A547" s="1195"/>
      <c r="B547" s="1138"/>
      <c r="C547" s="1118" t="s">
        <v>7240</v>
      </c>
      <c r="D547" s="1139"/>
      <c r="E547" s="1140"/>
      <c r="F547" s="1137" t="s">
        <v>30</v>
      </c>
      <c r="G547" s="1141" t="s">
        <v>30</v>
      </c>
      <c r="H547" s="1180"/>
    </row>
    <row r="548" spans="1:8" ht="31.5">
      <c r="A548" s="1195"/>
      <c r="B548" s="1119" t="s">
        <v>1985</v>
      </c>
      <c r="C548" s="1120" t="s">
        <v>1986</v>
      </c>
      <c r="D548" s="1121" t="s">
        <v>1987</v>
      </c>
      <c r="E548" s="1122" t="s">
        <v>1988</v>
      </c>
      <c r="F548" s="1135" t="s">
        <v>1989</v>
      </c>
      <c r="G548" s="1123" t="s">
        <v>1990</v>
      </c>
      <c r="H548" s="1180"/>
    </row>
    <row r="549" spans="1:8" ht="15">
      <c r="A549" s="1195"/>
      <c r="B549" s="988">
        <v>42767</v>
      </c>
      <c r="C549" s="1128" t="s">
        <v>6296</v>
      </c>
      <c r="D549" s="1129">
        <v>18.260000000000002</v>
      </c>
      <c r="E549" s="939" t="s">
        <v>7241</v>
      </c>
      <c r="F549" s="1147" t="s">
        <v>7242</v>
      </c>
      <c r="G549" s="990" t="s">
        <v>6310</v>
      </c>
      <c r="H549" s="643">
        <f t="shared" ref="H549" si="85">B549+180</f>
        <v>42947</v>
      </c>
    </row>
    <row r="550" spans="1:8" ht="15">
      <c r="A550" s="1195"/>
      <c r="B550" s="988">
        <v>42767</v>
      </c>
      <c r="C550" s="1125" t="s">
        <v>7243</v>
      </c>
      <c r="D550" s="1126">
        <v>28.43</v>
      </c>
      <c r="E550" s="931" t="s">
        <v>7244</v>
      </c>
      <c r="F550" s="1148" t="s">
        <v>7245</v>
      </c>
      <c r="G550" s="986" t="s">
        <v>7246</v>
      </c>
      <c r="H550" s="643">
        <f>B550+180</f>
        <v>42947</v>
      </c>
    </row>
    <row r="551" spans="1:8" ht="15">
      <c r="A551" s="1195"/>
      <c r="B551" s="988"/>
      <c r="C551" s="1128"/>
      <c r="D551" s="1129"/>
      <c r="E551" s="939"/>
      <c r="F551" s="1147"/>
      <c r="G551" s="990"/>
      <c r="H551" s="643">
        <f t="shared" ref="H551" si="86">B551+180</f>
        <v>180</v>
      </c>
    </row>
    <row r="552" spans="1:8" ht="13.5" thickBot="1">
      <c r="A552" s="1180"/>
      <c r="B552" s="1181"/>
      <c r="C552" s="1181"/>
      <c r="D552" s="1181"/>
      <c r="E552" s="1181"/>
      <c r="F552" s="1181"/>
      <c r="G552" s="1181"/>
      <c r="H552" s="1180"/>
    </row>
    <row r="553" spans="1:8" ht="31.5">
      <c r="A553" s="1195"/>
      <c r="B553" s="1227"/>
      <c r="C553" s="1228" t="s">
        <v>7247</v>
      </c>
      <c r="D553" s="1229"/>
      <c r="E553" s="1230"/>
      <c r="F553" s="1231" t="s">
        <v>30</v>
      </c>
      <c r="G553" s="1232" t="s">
        <v>30</v>
      </c>
      <c r="H553" s="1180"/>
    </row>
    <row r="554" spans="1:8" ht="31.5">
      <c r="A554" s="1195"/>
      <c r="B554" s="1119" t="s">
        <v>1985</v>
      </c>
      <c r="C554" s="1120" t="s">
        <v>1986</v>
      </c>
      <c r="D554" s="1121" t="s">
        <v>1987</v>
      </c>
      <c r="E554" s="1122" t="s">
        <v>1988</v>
      </c>
      <c r="F554" s="1135" t="s">
        <v>1989</v>
      </c>
      <c r="G554" s="1123" t="s">
        <v>1990</v>
      </c>
      <c r="H554" s="1180"/>
    </row>
    <row r="555" spans="1:8" ht="15">
      <c r="A555" s="1195"/>
      <c r="B555" s="988">
        <v>42767</v>
      </c>
      <c r="C555" s="1128" t="s">
        <v>6296</v>
      </c>
      <c r="D555" s="1129">
        <f>D549/100</f>
        <v>0.18260000000000001</v>
      </c>
      <c r="E555" s="939" t="s">
        <v>7241</v>
      </c>
      <c r="F555" s="1147" t="s">
        <v>7242</v>
      </c>
      <c r="G555" s="990" t="s">
        <v>6310</v>
      </c>
      <c r="H555" s="1180"/>
    </row>
    <row r="556" spans="1:8" ht="15">
      <c r="A556" s="1195"/>
      <c r="B556" s="988">
        <v>42767</v>
      </c>
      <c r="C556" s="1125" t="s">
        <v>7243</v>
      </c>
      <c r="D556" s="1126">
        <f>D550/100</f>
        <v>0.2843</v>
      </c>
      <c r="E556" s="931" t="s">
        <v>7244</v>
      </c>
      <c r="F556" s="1148" t="s">
        <v>7245</v>
      </c>
      <c r="G556" s="986" t="s">
        <v>7246</v>
      </c>
      <c r="H556" s="1180"/>
    </row>
    <row r="557" spans="1:8" ht="15">
      <c r="A557" s="1195"/>
      <c r="B557" s="988"/>
      <c r="C557" s="1128"/>
      <c r="D557" s="1129"/>
      <c r="E557" s="939"/>
      <c r="F557" s="1147"/>
      <c r="G557" s="990"/>
      <c r="H557" s="1180"/>
    </row>
    <row r="558" spans="1:8" ht="13.5" thickBot="1">
      <c r="A558" s="1180"/>
      <c r="B558" s="1181"/>
      <c r="C558" s="1181"/>
      <c r="D558" s="1181"/>
      <c r="E558" s="1181"/>
      <c r="F558" s="1181"/>
      <c r="G558" s="1181"/>
      <c r="H558" s="1180"/>
    </row>
    <row r="559" spans="1:8" ht="31.5">
      <c r="A559" s="1195"/>
      <c r="B559" s="1227"/>
      <c r="C559" s="1228" t="s">
        <v>7248</v>
      </c>
      <c r="D559" s="1229"/>
      <c r="E559" s="1230"/>
      <c r="F559" s="1231" t="s">
        <v>30</v>
      </c>
      <c r="G559" s="1232" t="s">
        <v>30</v>
      </c>
      <c r="H559" s="1180"/>
    </row>
    <row r="560" spans="1:8" ht="31.5">
      <c r="A560" s="1195"/>
      <c r="B560" s="1119" t="s">
        <v>1985</v>
      </c>
      <c r="C560" s="1120" t="s">
        <v>1986</v>
      </c>
      <c r="D560" s="1121" t="s">
        <v>1987</v>
      </c>
      <c r="E560" s="1122" t="s">
        <v>1988</v>
      </c>
      <c r="F560" s="1135" t="s">
        <v>1989</v>
      </c>
      <c r="G560" s="1123" t="s">
        <v>1990</v>
      </c>
      <c r="H560" s="1180"/>
    </row>
    <row r="561" spans="1:8" ht="15">
      <c r="A561" s="1195"/>
      <c r="B561" s="988">
        <v>42767</v>
      </c>
      <c r="C561" s="1128" t="s">
        <v>6296</v>
      </c>
      <c r="D561" s="1129">
        <v>35.6</v>
      </c>
      <c r="E561" s="939" t="s">
        <v>7241</v>
      </c>
      <c r="F561" s="1147" t="s">
        <v>7242</v>
      </c>
      <c r="G561" s="990" t="s">
        <v>6310</v>
      </c>
      <c r="H561" s="1180"/>
    </row>
    <row r="562" spans="1:8" ht="15">
      <c r="A562" s="1195"/>
      <c r="B562" s="988">
        <v>42767</v>
      </c>
      <c r="C562" s="1125" t="s">
        <v>7243</v>
      </c>
      <c r="D562" s="1126">
        <v>37.200000000000003</v>
      </c>
      <c r="E562" s="931" t="s">
        <v>7244</v>
      </c>
      <c r="F562" s="1148" t="s">
        <v>7245</v>
      </c>
      <c r="G562" s="986" t="s">
        <v>7246</v>
      </c>
      <c r="H562" s="1180"/>
    </row>
    <row r="563" spans="1:8" ht="15.75" thickBot="1">
      <c r="A563" s="1195"/>
      <c r="B563" s="988"/>
      <c r="C563" s="1128"/>
      <c r="D563" s="1129"/>
      <c r="E563" s="939"/>
      <c r="F563" s="1147"/>
      <c r="G563" s="990"/>
      <c r="H563" s="1180"/>
    </row>
    <row r="564" spans="1:8" ht="15.75" thickBot="1">
      <c r="A564" s="1195"/>
      <c r="B564" s="2191"/>
      <c r="C564" s="2192"/>
      <c r="D564" s="2192"/>
      <c r="E564" s="2192"/>
      <c r="F564" s="2192"/>
      <c r="G564" s="2193"/>
      <c r="H564" s="1180"/>
    </row>
    <row r="565" spans="1:8" ht="31.5">
      <c r="A565" s="1195"/>
      <c r="B565" s="1227"/>
      <c r="C565" s="1228" t="s">
        <v>7249</v>
      </c>
      <c r="D565" s="1229"/>
      <c r="E565" s="1230"/>
      <c r="F565" s="1231" t="s">
        <v>30</v>
      </c>
      <c r="G565" s="1232" t="s">
        <v>30</v>
      </c>
      <c r="H565" s="1180"/>
    </row>
    <row r="566" spans="1:8" ht="31.5">
      <c r="A566" s="1195"/>
      <c r="B566" s="1119" t="s">
        <v>1985</v>
      </c>
      <c r="C566" s="1120" t="s">
        <v>1986</v>
      </c>
      <c r="D566" s="1121" t="s">
        <v>1987</v>
      </c>
      <c r="E566" s="1122" t="s">
        <v>1988</v>
      </c>
      <c r="F566" s="1135" t="s">
        <v>1989</v>
      </c>
      <c r="G566" s="1123" t="s">
        <v>1990</v>
      </c>
      <c r="H566" s="1180"/>
    </row>
    <row r="567" spans="1:8" ht="15">
      <c r="A567" s="1195"/>
      <c r="B567" s="988">
        <v>42767</v>
      </c>
      <c r="C567" s="1128" t="s">
        <v>6296</v>
      </c>
      <c r="D567" s="1129">
        <f>D561/100</f>
        <v>0.35600000000000004</v>
      </c>
      <c r="E567" s="939" t="s">
        <v>7241</v>
      </c>
      <c r="F567" s="1147" t="s">
        <v>7242</v>
      </c>
      <c r="G567" s="990" t="s">
        <v>6310</v>
      </c>
      <c r="H567" s="1180"/>
    </row>
    <row r="568" spans="1:8" ht="15">
      <c r="A568" s="1195"/>
      <c r="B568" s="988">
        <v>42767</v>
      </c>
      <c r="C568" s="1125" t="s">
        <v>7243</v>
      </c>
      <c r="D568" s="1126">
        <f>D562/100</f>
        <v>0.37200000000000005</v>
      </c>
      <c r="E568" s="931" t="s">
        <v>7244</v>
      </c>
      <c r="F568" s="1148" t="s">
        <v>7245</v>
      </c>
      <c r="G568" s="986" t="s">
        <v>7246</v>
      </c>
      <c r="H568" s="1180"/>
    </row>
    <row r="569" spans="1:8" ht="15.75" thickBot="1">
      <c r="A569" s="1195"/>
      <c r="B569" s="988"/>
      <c r="C569" s="1128"/>
      <c r="D569" s="1129"/>
      <c r="E569" s="939"/>
      <c r="F569" s="1147"/>
      <c r="G569" s="990"/>
      <c r="H569" s="1180"/>
    </row>
    <row r="570" spans="1:8" ht="15.75" thickBot="1">
      <c r="A570" s="1195"/>
      <c r="B570" s="2191"/>
      <c r="C570" s="2192"/>
      <c r="D570" s="2192"/>
      <c r="E570" s="2192"/>
      <c r="F570" s="2192"/>
      <c r="G570" s="2193"/>
      <c r="H570" s="1180"/>
    </row>
    <row r="571" spans="1:8" ht="31.5">
      <c r="A571" s="1195"/>
      <c r="B571" s="1227"/>
      <c r="C571" s="1228" t="s">
        <v>7250</v>
      </c>
      <c r="D571" s="1229"/>
      <c r="E571" s="1230"/>
      <c r="F571" s="1231" t="s">
        <v>30</v>
      </c>
      <c r="G571" s="1232" t="s">
        <v>30</v>
      </c>
      <c r="H571" s="1180"/>
    </row>
    <row r="572" spans="1:8" ht="31.5">
      <c r="A572" s="1195"/>
      <c r="B572" s="1119" t="s">
        <v>1985</v>
      </c>
      <c r="C572" s="1120" t="s">
        <v>1986</v>
      </c>
      <c r="D572" s="1121" t="s">
        <v>1987</v>
      </c>
      <c r="E572" s="1122" t="s">
        <v>1988</v>
      </c>
      <c r="F572" s="1135" t="s">
        <v>1989</v>
      </c>
      <c r="G572" s="1123" t="s">
        <v>1990</v>
      </c>
      <c r="H572" s="1180"/>
    </row>
    <row r="573" spans="1:8" ht="15">
      <c r="A573" s="1195"/>
      <c r="B573" s="988">
        <v>42767</v>
      </c>
      <c r="C573" s="1128" t="s">
        <v>6296</v>
      </c>
      <c r="D573" s="1129">
        <f>D555+D567</f>
        <v>0.53860000000000008</v>
      </c>
      <c r="E573" s="939" t="s">
        <v>7241</v>
      </c>
      <c r="F573" s="1147" t="s">
        <v>7242</v>
      </c>
      <c r="G573" s="990" t="s">
        <v>6310</v>
      </c>
      <c r="H573" s="1180"/>
    </row>
    <row r="574" spans="1:8" ht="15">
      <c r="A574" s="1195"/>
      <c r="B574" s="988">
        <v>42767</v>
      </c>
      <c r="C574" s="1125" t="s">
        <v>7243</v>
      </c>
      <c r="D574" s="1126">
        <f>D556+D568</f>
        <v>0.65630000000000011</v>
      </c>
      <c r="E574" s="931" t="s">
        <v>7244</v>
      </c>
      <c r="F574" s="1148" t="s">
        <v>7245</v>
      </c>
      <c r="G574" s="986" t="s">
        <v>7246</v>
      </c>
      <c r="H574" s="1180"/>
    </row>
    <row r="575" spans="1:8" ht="15">
      <c r="A575" s="1195"/>
      <c r="B575" s="988"/>
      <c r="C575" s="1128"/>
      <c r="D575" s="1129"/>
      <c r="E575" s="939"/>
      <c r="F575" s="1147"/>
      <c r="G575" s="990"/>
      <c r="H575" s="1180"/>
    </row>
    <row r="576" spans="1:8" ht="16.5" thickBot="1">
      <c r="A576" s="1195"/>
      <c r="B576" s="1142"/>
      <c r="C576" s="1143" t="s">
        <v>1991</v>
      </c>
      <c r="D576" s="1144">
        <f>MEDIAN(D573:D575)</f>
        <v>0.59745000000000004</v>
      </c>
      <c r="E576" s="1145"/>
      <c r="F576" s="1136"/>
      <c r="G576" s="1146"/>
      <c r="H576" s="1180"/>
    </row>
    <row r="577" spans="1:8" ht="13.5" thickBot="1">
      <c r="A577" s="1180"/>
      <c r="B577" s="1181"/>
      <c r="C577" s="1181"/>
      <c r="D577" s="1181"/>
      <c r="E577" s="1181"/>
      <c r="F577" s="1181"/>
      <c r="G577" s="1181"/>
      <c r="H577" s="1180"/>
    </row>
    <row r="578" spans="1:8" ht="37.5" customHeight="1">
      <c r="A578" s="1195"/>
      <c r="B578" s="942" t="s">
        <v>7253</v>
      </c>
      <c r="C578" s="2011" t="s">
        <v>7254</v>
      </c>
      <c r="D578" s="2183"/>
      <c r="E578" s="2183"/>
      <c r="F578" s="2183"/>
      <c r="G578" s="943" t="s">
        <v>30</v>
      </c>
      <c r="H578" s="1003">
        <f>G588</f>
        <v>25.7</v>
      </c>
    </row>
    <row r="579" spans="1:8" ht="31.5">
      <c r="A579" s="1195"/>
      <c r="B579" s="1175" t="s">
        <v>2114</v>
      </c>
      <c r="C579" s="981" t="s">
        <v>1947</v>
      </c>
      <c r="D579" s="1176" t="s">
        <v>30</v>
      </c>
      <c r="E579" s="981" t="s">
        <v>1948</v>
      </c>
      <c r="F579" s="982" t="s">
        <v>1949</v>
      </c>
      <c r="G579" s="983" t="s">
        <v>1950</v>
      </c>
      <c r="H579" s="1180"/>
    </row>
    <row r="580" spans="1:8" ht="15.75">
      <c r="A580" s="1195"/>
      <c r="B580" s="2012" t="s">
        <v>1951</v>
      </c>
      <c r="C580" s="2013"/>
      <c r="D580" s="2013"/>
      <c r="E580" s="2013"/>
      <c r="F580" s="2013"/>
      <c r="G580" s="2014"/>
      <c r="H580" s="1180"/>
    </row>
    <row r="581" spans="1:8" ht="30">
      <c r="A581" s="1197" t="s">
        <v>5064</v>
      </c>
      <c r="B581" s="984">
        <v>142</v>
      </c>
      <c r="C581" s="1194" t="str">
        <f>IF($A581="INSUMO",VLOOKUP($B581,'BANCO DE DADOS JULHO INS'!$A:$D,2,FALSE),VLOOKUP($B581,'BANCO DE DADOS JULHO SERV'!$B:$E,2,FALSE))</f>
        <v>SELANTE ELASTICO MONOCOMPONENTE A BASE DE POLIURETANO PARA JUNTAS DIVERSAS</v>
      </c>
      <c r="D581" s="941" t="str">
        <f>G591</f>
        <v>ML</v>
      </c>
      <c r="E581" s="932">
        <v>20</v>
      </c>
      <c r="F581" s="917">
        <f>F593</f>
        <v>0.09</v>
      </c>
      <c r="G581" s="934">
        <f>TRUNC(F581*E581,2)</f>
        <v>1.8</v>
      </c>
      <c r="H581" s="1180"/>
    </row>
    <row r="582" spans="1:8" ht="15.75">
      <c r="A582" s="1197"/>
      <c r="B582" s="984" t="s">
        <v>1992</v>
      </c>
      <c r="C582" s="1194" t="s">
        <v>7239</v>
      </c>
      <c r="D582" s="941" t="str">
        <f>G619</f>
        <v>UN</v>
      </c>
      <c r="E582" s="932">
        <v>2</v>
      </c>
      <c r="F582" s="917">
        <f>D624</f>
        <v>0.59745000000000004</v>
      </c>
      <c r="G582" s="934">
        <f>TRUNC(F582*E582,2)</f>
        <v>1.19</v>
      </c>
      <c r="H582" s="1180"/>
    </row>
    <row r="583" spans="1:8" ht="30">
      <c r="A583" s="1197" t="s">
        <v>5064</v>
      </c>
      <c r="B583" s="984">
        <v>13348</v>
      </c>
      <c r="C583" s="1194" t="str">
        <f>IF($A583="INSUMO",VLOOKUP($B583,'BANCO DE DADOS JULHO INS'!$A:$D,2,FALSE),VLOOKUP($B583,'BANCO DE DADOS JULHO SERV'!$B:$E,2,FALSE))</f>
        <v>ARRUELA  EM ACO GALVANIZADO, DIAMETRO EXTERNO = 35MM, ESPESSURA = 3MM, DIAMETRO DO FURO= 18MM</v>
      </c>
      <c r="D583" s="913" t="str">
        <f>IF($A583="INSUMO",VLOOKUP($B583,'BANCO DE DADOS JULHO INS'!$A:$D,3,FALSE),VLOOKUP($B583,'BANCO DE DADOS JULHO SERV'!$B:$E,3,FALSE))</f>
        <v xml:space="preserve">UN    </v>
      </c>
      <c r="E583" s="932">
        <v>2</v>
      </c>
      <c r="F583" s="917" t="str">
        <f>IF($A583="INSUMO",VLOOKUP($B583,'BANCO DE DADOS JULHO INS'!$A:$D,4,FALSE),VLOOKUP($B583,'BANCO DE DADOS JULHO SERV'!$B:$E,4,FALSE))</f>
        <v>0,60</v>
      </c>
      <c r="G583" s="934">
        <f>TRUNC(F583*E583,2)</f>
        <v>1.2</v>
      </c>
      <c r="H583" s="1180"/>
    </row>
    <row r="584" spans="1:8" ht="30">
      <c r="A584" s="1197" t="s">
        <v>5064</v>
      </c>
      <c r="B584" s="984">
        <v>7571</v>
      </c>
      <c r="C584" s="1194" t="str">
        <f>IF($A584="INSUMO",VLOOKUP($B584,'BANCO DE DADOS JULHO INS'!$A:$D,2,FALSE),VLOOKUP($B584,'BANCO DE DADOS JULHO SERV'!$B:$E,2,FALSE))</f>
        <v>TERMINAL AEREO EM ACO GALVANIZADO DN 5/16", COMPRIMENTO DE 350MM, COM BASE DE FIXACAO HORIZONTAL</v>
      </c>
      <c r="D584" s="913" t="str">
        <f>IF($A584="INSUMO",VLOOKUP($B584,'BANCO DE DADOS JULHO INS'!$A:$D,3,FALSE),VLOOKUP($B584,'BANCO DE DADOS JULHO SERV'!$B:$E,3,FALSE))</f>
        <v xml:space="preserve">UN    </v>
      </c>
      <c r="E584" s="932">
        <v>1</v>
      </c>
      <c r="F584" s="917" t="str">
        <f>IF($A584="INSUMO",VLOOKUP($B584,'BANCO DE DADOS JULHO INS'!$A:$D,4,FALSE),VLOOKUP($B584,'BANCO DE DADOS JULHO SERV'!$B:$E,4,FALSE))</f>
        <v>5,55</v>
      </c>
      <c r="G584" s="934">
        <f>TRUNC(F584*E584,2)</f>
        <v>5.55</v>
      </c>
      <c r="H584" s="1180"/>
    </row>
    <row r="585" spans="1:8" ht="15.75">
      <c r="A585" s="1195"/>
      <c r="B585" s="2012" t="s">
        <v>1952</v>
      </c>
      <c r="C585" s="2013"/>
      <c r="D585" s="2013"/>
      <c r="E585" s="2013"/>
      <c r="F585" s="2013"/>
      <c r="G585" s="2014"/>
      <c r="H585" s="1180"/>
    </row>
    <row r="586" spans="1:8" ht="15.75">
      <c r="A586" s="1197" t="s">
        <v>5265</v>
      </c>
      <c r="B586" s="945">
        <v>88247</v>
      </c>
      <c r="C586" s="1194" t="str">
        <f>IF($A586="INSUMO",VLOOKUP($B586,'BANCO DE DADOS JULHO INS'!$A:$D,2,FALSE),VLOOKUP($B586,'BANCO DE DADOS JULHO SERV'!$B:$E,2,FALSE))</f>
        <v>AUXILIAR DE ELETRICISTA COM ENCARGOS COMPLEMENTARES</v>
      </c>
      <c r="D586" s="913" t="str">
        <f>IF($A586="INSUMO",VLOOKUP($B586,'BANCO DE DADOS JULHO INS'!$A:$D,3,FALSE),VLOOKUP($B586,'BANCO DE DADOS JULHO SERV'!$B:$E,3,FALSE))</f>
        <v>H</v>
      </c>
      <c r="E586" s="946">
        <v>0.5</v>
      </c>
      <c r="F586" s="917" t="str">
        <f>IF($A586="INSUMO",VLOOKUP($B586,'BANCO DE DADOS JULHO INS'!$A:$D,4,FALSE),VLOOKUP($B586,'BANCO DE DADOS JULHO SERV'!$B:$E,4,FALSE))</f>
        <v>14,32</v>
      </c>
      <c r="G586" s="947">
        <f t="shared" ref="G586:G587" si="87">TRUNC(F586*E586,2)</f>
        <v>7.16</v>
      </c>
      <c r="H586" s="1180"/>
    </row>
    <row r="587" spans="1:8" ht="16.5" thickBot="1">
      <c r="A587" s="1197" t="s">
        <v>5265</v>
      </c>
      <c r="B587" s="948">
        <v>88264</v>
      </c>
      <c r="C587" s="1174" t="str">
        <f>IF($A587="INSUMO",VLOOKUP($B587,'BANCO DE DADOS JULHO INS'!$A:$D,2,FALSE),VLOOKUP($B587,'BANCO DE DADOS JULHO SERV'!$B:$E,2,FALSE))</f>
        <v>ELETRICISTA COM ENCARGOS COMPLEMENTARES</v>
      </c>
      <c r="D587" s="916" t="str">
        <f>IF($A587="INSUMO",VLOOKUP($B587,'BANCO DE DADOS JULHO INS'!$A:$D,3,FALSE),VLOOKUP($B587,'BANCO DE DADOS JULHO SERV'!$B:$E,3,FALSE))</f>
        <v>H</v>
      </c>
      <c r="E587" s="949">
        <v>0.5</v>
      </c>
      <c r="F587" s="918" t="str">
        <f>IF($A587="INSUMO",VLOOKUP($B587,'BANCO DE DADOS JULHO INS'!$A:$D,4,FALSE),VLOOKUP($B587,'BANCO DE DADOS JULHO SERV'!$B:$E,4,FALSE))</f>
        <v>17,60</v>
      </c>
      <c r="G587" s="950">
        <f t="shared" si="87"/>
        <v>8.8000000000000007</v>
      </c>
      <c r="H587" s="1180"/>
    </row>
    <row r="588" spans="1:8" ht="16.5" thickBot="1">
      <c r="A588" s="1195"/>
      <c r="B588" s="2201" t="s">
        <v>6009</v>
      </c>
      <c r="C588" s="2201"/>
      <c r="D588" s="2201"/>
      <c r="E588" s="2201"/>
      <c r="F588" s="951" t="s">
        <v>1953</v>
      </c>
      <c r="G588" s="952">
        <f>SUM(G580:G587)</f>
        <v>25.7</v>
      </c>
      <c r="H588" s="1180"/>
    </row>
    <row r="589" spans="1:8" ht="15">
      <c r="A589" s="1195"/>
      <c r="B589" s="2201"/>
      <c r="C589" s="2201"/>
      <c r="D589" s="2201"/>
      <c r="E589" s="2201"/>
      <c r="F589" s="1196"/>
      <c r="G589" s="1196"/>
      <c r="H589" s="1180"/>
    </row>
    <row r="590" spans="1:8" ht="13.5" thickBot="1">
      <c r="A590" s="1180"/>
      <c r="B590" s="1181"/>
      <c r="C590" s="1181"/>
      <c r="D590" s="1181"/>
      <c r="E590" s="1181"/>
      <c r="F590" s="1181"/>
      <c r="G590" s="1181"/>
      <c r="H590" s="1180"/>
    </row>
    <row r="591" spans="1:8" ht="15.75">
      <c r="A591" s="1180"/>
      <c r="B591" s="1138"/>
      <c r="C591" s="1118" t="s">
        <v>7220</v>
      </c>
      <c r="D591" s="1139"/>
      <c r="E591" s="1140"/>
      <c r="F591" s="1137"/>
      <c r="G591" s="1141" t="s">
        <v>495</v>
      </c>
      <c r="H591" s="1180"/>
    </row>
    <row r="592" spans="1:8" ht="15.75">
      <c r="A592" s="1180"/>
      <c r="B592" s="966" t="s">
        <v>7221</v>
      </c>
      <c r="C592" s="967" t="s">
        <v>7222</v>
      </c>
      <c r="D592" s="1176" t="s">
        <v>30</v>
      </c>
      <c r="E592" s="969" t="s">
        <v>7223</v>
      </c>
      <c r="F592" s="2219" t="s">
        <v>7224</v>
      </c>
      <c r="G592" s="2220"/>
      <c r="H592" s="1180"/>
    </row>
    <row r="593" spans="1:8" ht="30.75" thickBot="1">
      <c r="A593" s="1197" t="s">
        <v>5064</v>
      </c>
      <c r="B593" s="618">
        <v>142</v>
      </c>
      <c r="C593" s="1174" t="str">
        <f>IF($A593="INSUMO",VLOOKUP($B593,'BANCO DE DADOS JULHO INS'!$A:$D,2,FALSE),VLOOKUP($B593,'BANCO DE DADOS JULHO SERV'!$B:$E,2,FALSE))</f>
        <v>SELANTE ELASTICO MONOCOMPONENTE A BASE DE POLIURETANO PARA JUNTAS DIVERSAS</v>
      </c>
      <c r="D593" s="916" t="str">
        <f>IF($A593="INSUMO",VLOOKUP($B593,'BANCO DE DADOS JULHO INS'!$A:$D,3,FALSE),VLOOKUP($B593,'BANCO DE DADOS JULHO SERV'!$B:$E,3,FALSE))</f>
        <v xml:space="preserve">310ML </v>
      </c>
      <c r="E593" s="918" t="str">
        <f>IF($A593="INSUMO",VLOOKUP($B593,'BANCO DE DADOS JULHO INS'!$A:$D,4,FALSE),VLOOKUP($B593,'BANCO DE DADOS JULHO SERV'!$B:$E,4,FALSE))</f>
        <v>30,64</v>
      </c>
      <c r="F593" s="2221">
        <f>TRUNC(E593/310,2)</f>
        <v>0.09</v>
      </c>
      <c r="G593" s="2222"/>
      <c r="H593" s="1180"/>
    </row>
    <row r="594" spans="1:8" ht="13.5" thickBot="1">
      <c r="A594" s="1180"/>
      <c r="B594" s="1181"/>
      <c r="C594" s="1181"/>
      <c r="D594" s="1181"/>
      <c r="E594" s="1181"/>
      <c r="F594" s="1181"/>
      <c r="G594" s="1181"/>
      <c r="H594" s="1180"/>
    </row>
    <row r="595" spans="1:8" ht="15.75">
      <c r="A595" s="1195"/>
      <c r="B595" s="1138"/>
      <c r="C595" s="1118" t="s">
        <v>7240</v>
      </c>
      <c r="D595" s="1139"/>
      <c r="E595" s="1140"/>
      <c r="F595" s="1137" t="s">
        <v>30</v>
      </c>
      <c r="G595" s="1141" t="s">
        <v>30</v>
      </c>
      <c r="H595" s="1180"/>
    </row>
    <row r="596" spans="1:8" ht="31.5">
      <c r="A596" s="1195"/>
      <c r="B596" s="1119" t="s">
        <v>1985</v>
      </c>
      <c r="C596" s="1120" t="s">
        <v>1986</v>
      </c>
      <c r="D596" s="1121" t="s">
        <v>1987</v>
      </c>
      <c r="E596" s="1122" t="s">
        <v>1988</v>
      </c>
      <c r="F596" s="1135" t="s">
        <v>1989</v>
      </c>
      <c r="G596" s="1123" t="s">
        <v>1990</v>
      </c>
      <c r="H596" s="1180"/>
    </row>
    <row r="597" spans="1:8" ht="15">
      <c r="A597" s="1195"/>
      <c r="B597" s="988">
        <v>42767</v>
      </c>
      <c r="C597" s="1128" t="s">
        <v>6296</v>
      </c>
      <c r="D597" s="1129">
        <v>18.260000000000002</v>
      </c>
      <c r="E597" s="939" t="s">
        <v>7241</v>
      </c>
      <c r="F597" s="1147" t="s">
        <v>7242</v>
      </c>
      <c r="G597" s="990" t="s">
        <v>6310</v>
      </c>
      <c r="H597" s="643">
        <f t="shared" ref="H597" si="88">B597+180</f>
        <v>42947</v>
      </c>
    </row>
    <row r="598" spans="1:8" ht="15">
      <c r="A598" s="1195"/>
      <c r="B598" s="988">
        <v>42767</v>
      </c>
      <c r="C598" s="1125" t="s">
        <v>7243</v>
      </c>
      <c r="D598" s="1126">
        <v>28.43</v>
      </c>
      <c r="E598" s="931" t="s">
        <v>7244</v>
      </c>
      <c r="F598" s="1148" t="s">
        <v>7245</v>
      </c>
      <c r="G598" s="986" t="s">
        <v>7246</v>
      </c>
      <c r="H598" s="643">
        <f>B598+180</f>
        <v>42947</v>
      </c>
    </row>
    <row r="599" spans="1:8" ht="15">
      <c r="A599" s="1195"/>
      <c r="B599" s="988"/>
      <c r="C599" s="1128"/>
      <c r="D599" s="1129"/>
      <c r="E599" s="939"/>
      <c r="F599" s="1147"/>
      <c r="G599" s="990"/>
      <c r="H599" s="643">
        <f t="shared" ref="H599" si="89">B599+180</f>
        <v>180</v>
      </c>
    </row>
    <row r="600" spans="1:8" ht="13.5" thickBot="1">
      <c r="A600" s="1180"/>
      <c r="B600" s="1181"/>
      <c r="C600" s="1181"/>
      <c r="D600" s="1181"/>
      <c r="E600" s="1181"/>
      <c r="F600" s="1181"/>
      <c r="G600" s="1181"/>
      <c r="H600" s="1180"/>
    </row>
    <row r="601" spans="1:8" ht="31.5">
      <c r="A601" s="1195"/>
      <c r="B601" s="1227"/>
      <c r="C601" s="1228" t="s">
        <v>7247</v>
      </c>
      <c r="D601" s="1229"/>
      <c r="E601" s="1230"/>
      <c r="F601" s="1231" t="s">
        <v>30</v>
      </c>
      <c r="G601" s="1232" t="s">
        <v>30</v>
      </c>
      <c r="H601" s="1180"/>
    </row>
    <row r="602" spans="1:8" ht="31.5">
      <c r="A602" s="1195"/>
      <c r="B602" s="1119" t="s">
        <v>1985</v>
      </c>
      <c r="C602" s="1120" t="s">
        <v>1986</v>
      </c>
      <c r="D602" s="1121" t="s">
        <v>1987</v>
      </c>
      <c r="E602" s="1122" t="s">
        <v>1988</v>
      </c>
      <c r="F602" s="1135" t="s">
        <v>1989</v>
      </c>
      <c r="G602" s="1123" t="s">
        <v>1990</v>
      </c>
      <c r="H602" s="1180"/>
    </row>
    <row r="603" spans="1:8" ht="15">
      <c r="A603" s="1195"/>
      <c r="B603" s="988">
        <v>42767</v>
      </c>
      <c r="C603" s="1128" t="s">
        <v>6296</v>
      </c>
      <c r="D603" s="1129">
        <f>D597/100</f>
        <v>0.18260000000000001</v>
      </c>
      <c r="E603" s="939" t="s">
        <v>7241</v>
      </c>
      <c r="F603" s="1147" t="s">
        <v>7242</v>
      </c>
      <c r="G603" s="990" t="s">
        <v>6310</v>
      </c>
      <c r="H603" s="1180"/>
    </row>
    <row r="604" spans="1:8" ht="15">
      <c r="A604" s="1195"/>
      <c r="B604" s="988">
        <v>42767</v>
      </c>
      <c r="C604" s="1125" t="s">
        <v>7243</v>
      </c>
      <c r="D604" s="1126">
        <f>D598/100</f>
        <v>0.2843</v>
      </c>
      <c r="E604" s="931" t="s">
        <v>7244</v>
      </c>
      <c r="F604" s="1148" t="s">
        <v>7245</v>
      </c>
      <c r="G604" s="986" t="s">
        <v>7246</v>
      </c>
      <c r="H604" s="1180"/>
    </row>
    <row r="605" spans="1:8" ht="15">
      <c r="A605" s="1195"/>
      <c r="B605" s="988"/>
      <c r="C605" s="1128"/>
      <c r="D605" s="1129"/>
      <c r="E605" s="939"/>
      <c r="F605" s="1147"/>
      <c r="G605" s="990"/>
      <c r="H605" s="1180"/>
    </row>
    <row r="606" spans="1:8" ht="13.5" thickBot="1">
      <c r="A606" s="1180"/>
      <c r="B606" s="1181"/>
      <c r="C606" s="1181"/>
      <c r="D606" s="1181"/>
      <c r="E606" s="1181"/>
      <c r="F606" s="1181"/>
      <c r="G606" s="1181"/>
      <c r="H606" s="1180"/>
    </row>
    <row r="607" spans="1:8" ht="31.5">
      <c r="A607" s="1195"/>
      <c r="B607" s="1227"/>
      <c r="C607" s="1228" t="s">
        <v>7248</v>
      </c>
      <c r="D607" s="1229"/>
      <c r="E607" s="1230"/>
      <c r="F607" s="1231" t="s">
        <v>30</v>
      </c>
      <c r="G607" s="1232" t="s">
        <v>30</v>
      </c>
      <c r="H607" s="1180"/>
    </row>
    <row r="608" spans="1:8" ht="31.5">
      <c r="A608" s="1195"/>
      <c r="B608" s="1119" t="s">
        <v>1985</v>
      </c>
      <c r="C608" s="1120" t="s">
        <v>1986</v>
      </c>
      <c r="D608" s="1121" t="s">
        <v>1987</v>
      </c>
      <c r="E608" s="1122" t="s">
        <v>1988</v>
      </c>
      <c r="F608" s="1135" t="s">
        <v>1989</v>
      </c>
      <c r="G608" s="1123" t="s">
        <v>1990</v>
      </c>
      <c r="H608" s="1180"/>
    </row>
    <row r="609" spans="1:8" ht="15">
      <c r="A609" s="1195"/>
      <c r="B609" s="988">
        <v>42767</v>
      </c>
      <c r="C609" s="1128" t="s">
        <v>6296</v>
      </c>
      <c r="D609" s="1129">
        <v>35.6</v>
      </c>
      <c r="E609" s="939" t="s">
        <v>7241</v>
      </c>
      <c r="F609" s="1147" t="s">
        <v>7242</v>
      </c>
      <c r="G609" s="990" t="s">
        <v>6310</v>
      </c>
      <c r="H609" s="1180"/>
    </row>
    <row r="610" spans="1:8" ht="15">
      <c r="A610" s="1195"/>
      <c r="B610" s="988">
        <v>42767</v>
      </c>
      <c r="C610" s="1125" t="s">
        <v>7243</v>
      </c>
      <c r="D610" s="1126">
        <v>37.200000000000003</v>
      </c>
      <c r="E610" s="931" t="s">
        <v>7244</v>
      </c>
      <c r="F610" s="1148" t="s">
        <v>7245</v>
      </c>
      <c r="G610" s="986" t="s">
        <v>7246</v>
      </c>
      <c r="H610" s="1180"/>
    </row>
    <row r="611" spans="1:8" ht="15.75" thickBot="1">
      <c r="A611" s="1195"/>
      <c r="B611" s="988"/>
      <c r="C611" s="1128"/>
      <c r="D611" s="1129"/>
      <c r="E611" s="939"/>
      <c r="F611" s="1147"/>
      <c r="G611" s="990"/>
      <c r="H611" s="1180"/>
    </row>
    <row r="612" spans="1:8" ht="15.75" thickBot="1">
      <c r="A612" s="1195"/>
      <c r="B612" s="2191"/>
      <c r="C612" s="2192"/>
      <c r="D612" s="2192"/>
      <c r="E612" s="2192"/>
      <c r="F612" s="2192"/>
      <c r="G612" s="2193"/>
      <c r="H612" s="1180"/>
    </row>
    <row r="613" spans="1:8" ht="31.5">
      <c r="A613" s="1195"/>
      <c r="B613" s="1227"/>
      <c r="C613" s="1228" t="s">
        <v>7249</v>
      </c>
      <c r="D613" s="1229"/>
      <c r="E613" s="1230"/>
      <c r="F613" s="1231" t="s">
        <v>30</v>
      </c>
      <c r="G613" s="1232" t="s">
        <v>30</v>
      </c>
      <c r="H613" s="1180"/>
    </row>
    <row r="614" spans="1:8" ht="31.5">
      <c r="A614" s="1195"/>
      <c r="B614" s="1119" t="s">
        <v>1985</v>
      </c>
      <c r="C614" s="1120" t="s">
        <v>1986</v>
      </c>
      <c r="D614" s="1121" t="s">
        <v>1987</v>
      </c>
      <c r="E614" s="1122" t="s">
        <v>1988</v>
      </c>
      <c r="F614" s="1135" t="s">
        <v>1989</v>
      </c>
      <c r="G614" s="1123" t="s">
        <v>1990</v>
      </c>
      <c r="H614" s="1180"/>
    </row>
    <row r="615" spans="1:8" ht="15">
      <c r="A615" s="1195"/>
      <c r="B615" s="988">
        <v>42767</v>
      </c>
      <c r="C615" s="1128" t="s">
        <v>6296</v>
      </c>
      <c r="D615" s="1129">
        <f>D609/100</f>
        <v>0.35600000000000004</v>
      </c>
      <c r="E615" s="939" t="s">
        <v>7241</v>
      </c>
      <c r="F615" s="1147" t="s">
        <v>7242</v>
      </c>
      <c r="G615" s="990" t="s">
        <v>6310</v>
      </c>
      <c r="H615" s="1180"/>
    </row>
    <row r="616" spans="1:8" ht="15">
      <c r="A616" s="1195"/>
      <c r="B616" s="988">
        <v>42767</v>
      </c>
      <c r="C616" s="1125" t="s">
        <v>7243</v>
      </c>
      <c r="D616" s="1126">
        <f>D610/100</f>
        <v>0.37200000000000005</v>
      </c>
      <c r="E616" s="931" t="s">
        <v>7244</v>
      </c>
      <c r="F616" s="1148" t="s">
        <v>7245</v>
      </c>
      <c r="G616" s="986" t="s">
        <v>7246</v>
      </c>
      <c r="H616" s="1180"/>
    </row>
    <row r="617" spans="1:8" ht="15.75" thickBot="1">
      <c r="A617" s="1195"/>
      <c r="B617" s="988"/>
      <c r="C617" s="1128"/>
      <c r="D617" s="1129"/>
      <c r="E617" s="939"/>
      <c r="F617" s="1147"/>
      <c r="G617" s="990"/>
      <c r="H617" s="1180"/>
    </row>
    <row r="618" spans="1:8" ht="15.75" thickBot="1">
      <c r="A618" s="1195"/>
      <c r="B618" s="2191"/>
      <c r="C618" s="2192"/>
      <c r="D618" s="2192"/>
      <c r="E618" s="2192"/>
      <c r="F618" s="2192"/>
      <c r="G618" s="2193"/>
      <c r="H618" s="1180"/>
    </row>
    <row r="619" spans="1:8" ht="31.5">
      <c r="A619" s="1195"/>
      <c r="B619" s="1227"/>
      <c r="C619" s="1228" t="s">
        <v>7250</v>
      </c>
      <c r="D619" s="1229"/>
      <c r="E619" s="1230"/>
      <c r="F619" s="1231" t="s">
        <v>30</v>
      </c>
      <c r="G619" s="1232" t="s">
        <v>30</v>
      </c>
      <c r="H619" s="1180"/>
    </row>
    <row r="620" spans="1:8" ht="31.5">
      <c r="A620" s="1195"/>
      <c r="B620" s="1119" t="s">
        <v>1985</v>
      </c>
      <c r="C620" s="1120" t="s">
        <v>1986</v>
      </c>
      <c r="D620" s="1121" t="s">
        <v>1987</v>
      </c>
      <c r="E620" s="1122" t="s">
        <v>1988</v>
      </c>
      <c r="F620" s="1135" t="s">
        <v>1989</v>
      </c>
      <c r="G620" s="1123" t="s">
        <v>1990</v>
      </c>
      <c r="H620" s="1180"/>
    </row>
    <row r="621" spans="1:8" ht="15">
      <c r="A621" s="1195"/>
      <c r="B621" s="988">
        <v>42767</v>
      </c>
      <c r="C621" s="1128" t="s">
        <v>6296</v>
      </c>
      <c r="D621" s="1129">
        <f>D603+D615</f>
        <v>0.53860000000000008</v>
      </c>
      <c r="E621" s="939" t="s">
        <v>7241</v>
      </c>
      <c r="F621" s="1147" t="s">
        <v>7242</v>
      </c>
      <c r="G621" s="990" t="s">
        <v>6310</v>
      </c>
      <c r="H621" s="1180"/>
    </row>
    <row r="622" spans="1:8" ht="15">
      <c r="A622" s="1195"/>
      <c r="B622" s="988">
        <v>42767</v>
      </c>
      <c r="C622" s="1125" t="s">
        <v>7243</v>
      </c>
      <c r="D622" s="1126">
        <f>D604+D616</f>
        <v>0.65630000000000011</v>
      </c>
      <c r="E622" s="931" t="s">
        <v>7244</v>
      </c>
      <c r="F622" s="1148" t="s">
        <v>7245</v>
      </c>
      <c r="G622" s="986" t="s">
        <v>7246</v>
      </c>
      <c r="H622" s="1180"/>
    </row>
    <row r="623" spans="1:8" ht="15">
      <c r="A623" s="1195"/>
      <c r="B623" s="988"/>
      <c r="C623" s="1128"/>
      <c r="D623" s="1129"/>
      <c r="E623" s="939"/>
      <c r="F623" s="1147"/>
      <c r="G623" s="990"/>
      <c r="H623" s="1180"/>
    </row>
    <row r="624" spans="1:8" ht="16.5" thickBot="1">
      <c r="A624" s="1195"/>
      <c r="B624" s="1142"/>
      <c r="C624" s="1143" t="s">
        <v>1991</v>
      </c>
      <c r="D624" s="1144">
        <f>MEDIAN(D621:D623)</f>
        <v>0.59745000000000004</v>
      </c>
      <c r="E624" s="1145"/>
      <c r="F624" s="1136"/>
      <c r="G624" s="1146"/>
      <c r="H624" s="1180"/>
    </row>
    <row r="625" spans="1:8" ht="13.5" thickBot="1">
      <c r="A625" s="1180"/>
      <c r="B625" s="1181"/>
      <c r="C625" s="1181"/>
      <c r="D625" s="1181"/>
      <c r="E625" s="1181"/>
      <c r="F625" s="1181"/>
      <c r="G625" s="1181"/>
      <c r="H625" s="1180"/>
    </row>
    <row r="626" spans="1:8" ht="37.5" customHeight="1">
      <c r="A626" s="1195"/>
      <c r="B626" s="942" t="s">
        <v>7255</v>
      </c>
      <c r="C626" s="2011" t="s">
        <v>7256</v>
      </c>
      <c r="D626" s="2183"/>
      <c r="E626" s="2183"/>
      <c r="F626" s="2183"/>
      <c r="G626" s="943" t="s">
        <v>30</v>
      </c>
      <c r="H626" s="1003">
        <f>G635</f>
        <v>19.77</v>
      </c>
    </row>
    <row r="627" spans="1:8" ht="31.5">
      <c r="A627" s="1195"/>
      <c r="B627" s="1175" t="s">
        <v>2114</v>
      </c>
      <c r="C627" s="981" t="s">
        <v>1947</v>
      </c>
      <c r="D627" s="1176" t="s">
        <v>30</v>
      </c>
      <c r="E627" s="981" t="s">
        <v>1948</v>
      </c>
      <c r="F627" s="982" t="s">
        <v>1949</v>
      </c>
      <c r="G627" s="983" t="s">
        <v>1950</v>
      </c>
      <c r="H627" s="1195"/>
    </row>
    <row r="628" spans="1:8" ht="15.75">
      <c r="A628" s="1195"/>
      <c r="B628" s="2012" t="s">
        <v>1951</v>
      </c>
      <c r="C628" s="2013"/>
      <c r="D628" s="2013"/>
      <c r="E628" s="2013"/>
      <c r="F628" s="2013"/>
      <c r="G628" s="2014"/>
      <c r="H628" s="1195"/>
    </row>
    <row r="629" spans="1:8" ht="30">
      <c r="A629" s="1195"/>
      <c r="B629" s="919" t="s">
        <v>1992</v>
      </c>
      <c r="C629" s="920" t="str">
        <f>C638</f>
        <v>SUPORTE ISOLADOR PARA CANTO 90° REFORCADO ROSCA SOBERBA EM FG C ISOLADOR</v>
      </c>
      <c r="D629" s="921" t="s">
        <v>30</v>
      </c>
      <c r="E629" s="932">
        <v>1</v>
      </c>
      <c r="F629" s="932">
        <f>D643</f>
        <v>12.94</v>
      </c>
      <c r="G629" s="934">
        <f>TRUNC(F629*E629,2)</f>
        <v>12.94</v>
      </c>
      <c r="H629" s="1195"/>
    </row>
    <row r="630" spans="1:8" ht="30">
      <c r="A630" s="1197" t="s">
        <v>5064</v>
      </c>
      <c r="B630" s="1223">
        <v>142</v>
      </c>
      <c r="C630" s="1194" t="str">
        <f>IF($A630="INSUMO",VLOOKUP($B630,'BANCO DE DADOS JULHO INS'!$A:$D,2,FALSE),VLOOKUP($B630,'BANCO DE DADOS JULHO SERV'!$B:$E,2,FALSE))</f>
        <v>SELANTE ELASTICO MONOCOMPONENTE A BASE DE POLIURETANO PARA JUNTAS DIVERSAS</v>
      </c>
      <c r="D630" s="1233" t="str">
        <f>G645</f>
        <v>ML</v>
      </c>
      <c r="E630" s="1224">
        <v>20</v>
      </c>
      <c r="F630" s="779">
        <f>F647</f>
        <v>0.09</v>
      </c>
      <c r="G630" s="1225">
        <f>TRUNC(F630*E630,2)</f>
        <v>1.8</v>
      </c>
      <c r="H630" s="1195"/>
    </row>
    <row r="631" spans="1:8" ht="15.75">
      <c r="A631" s="1197"/>
      <c r="B631" s="984" t="s">
        <v>1992</v>
      </c>
      <c r="C631" s="1194" t="s">
        <v>7239</v>
      </c>
      <c r="D631" s="941" t="str">
        <f>G649</f>
        <v>UN</v>
      </c>
      <c r="E631" s="932">
        <v>2</v>
      </c>
      <c r="F631" s="917">
        <f>D678</f>
        <v>0.59745000000000004</v>
      </c>
      <c r="G631" s="934">
        <f>TRUNC(F631*E631,2)</f>
        <v>1.19</v>
      </c>
      <c r="H631" s="1195"/>
    </row>
    <row r="632" spans="1:8" ht="30.75" thickBot="1">
      <c r="A632" s="1197" t="s">
        <v>5064</v>
      </c>
      <c r="B632" s="618">
        <v>13348</v>
      </c>
      <c r="C632" s="1174" t="str">
        <f>IF($A632="INSUMO",VLOOKUP($B632,'BANCO DE DADOS JULHO INS'!$A:$D,2,FALSE),VLOOKUP($B632,'BANCO DE DADOS JULHO SERV'!$B:$E,2,FALSE))</f>
        <v>ARRUELA  EM ACO GALVANIZADO, DIAMETRO EXTERNO = 35MM, ESPESSURA = 3MM, DIAMETRO DO FURO= 18MM</v>
      </c>
      <c r="D632" s="913" t="str">
        <f>IF($A632="INSUMO",VLOOKUP($B632,'BANCO DE DADOS JULHO INS'!$A:$D,3,FALSE),VLOOKUP($B632,'BANCO DE DADOS JULHO SERV'!$B:$E,3,FALSE))</f>
        <v xml:space="preserve">UN    </v>
      </c>
      <c r="E632" s="933">
        <v>2</v>
      </c>
      <c r="F632" s="918" t="str">
        <f>IF($A632="INSUMO",VLOOKUP($B632,'BANCO DE DADOS JULHO INS'!$A:$D,4,FALSE),VLOOKUP($B632,'BANCO DE DADOS JULHO SERV'!$B:$E,4,FALSE))</f>
        <v>0,60</v>
      </c>
      <c r="G632" s="985">
        <f>TRUNC(F632*E632,2)</f>
        <v>1.2</v>
      </c>
      <c r="H632" s="1195"/>
    </row>
    <row r="633" spans="1:8" ht="15.75">
      <c r="A633" s="1195"/>
      <c r="B633" s="2139" t="s">
        <v>1952</v>
      </c>
      <c r="C633" s="2140"/>
      <c r="D633" s="2140"/>
      <c r="E633" s="2140"/>
      <c r="F633" s="2140"/>
      <c r="G633" s="2141"/>
      <c r="H633" s="1195"/>
    </row>
    <row r="634" spans="1:8" ht="16.5" thickBot="1">
      <c r="A634" s="1197" t="s">
        <v>5265</v>
      </c>
      <c r="B634" s="948">
        <v>88264</v>
      </c>
      <c r="C634" s="1174" t="str">
        <f>IF($A634="INSUMO",VLOOKUP($B634,'BANCO DE DADOS JULHO INS'!$A:$D,2,FALSE),VLOOKUP($B634,'BANCO DE DADOS JULHO SERV'!$B:$E,2,FALSE))</f>
        <v>ELETRICISTA COM ENCARGOS COMPLEMENTARES</v>
      </c>
      <c r="D634" s="913" t="str">
        <f>IF($A634="INSUMO",VLOOKUP($B634,'BANCO DE DADOS JULHO INS'!$A:$D,3,FALSE),VLOOKUP($B634,'BANCO DE DADOS JULHO SERV'!$B:$E,3,FALSE))</f>
        <v>H</v>
      </c>
      <c r="E634" s="949">
        <v>0.15</v>
      </c>
      <c r="F634" s="918" t="str">
        <f>IF($A634="INSUMO",VLOOKUP($B634,'BANCO DE DADOS JULHO INS'!$A:$D,4,FALSE),VLOOKUP($B634,'BANCO DE DADOS JULHO SERV'!$B:$E,4,FALSE))</f>
        <v>17,60</v>
      </c>
      <c r="G634" s="950">
        <f>TRUNC(F634*E634,2)</f>
        <v>2.64</v>
      </c>
      <c r="H634" s="1195"/>
    </row>
    <row r="635" spans="1:8" ht="16.5" thickBot="1">
      <c r="A635" s="1195"/>
      <c r="B635" s="2201" t="s">
        <v>6155</v>
      </c>
      <c r="C635" s="2201"/>
      <c r="D635" s="2201"/>
      <c r="E635" s="2201"/>
      <c r="F635" s="951" t="s">
        <v>1953</v>
      </c>
      <c r="G635" s="952">
        <f>SUM(G629:G634)</f>
        <v>19.77</v>
      </c>
      <c r="H635" s="1195"/>
    </row>
    <row r="636" spans="1:8" ht="15.75">
      <c r="A636" s="1195"/>
      <c r="B636" s="2201"/>
      <c r="C636" s="2201"/>
      <c r="D636" s="2201"/>
      <c r="E636" s="2201"/>
      <c r="F636" s="953"/>
      <c r="G636" s="954"/>
      <c r="H636" s="1195"/>
    </row>
    <row r="637" spans="1:8" ht="15.75" thickBot="1">
      <c r="A637" s="1195"/>
      <c r="B637" s="2225"/>
      <c r="C637" s="2225"/>
      <c r="D637" s="2225"/>
      <c r="E637" s="2225"/>
      <c r="F637" s="1196"/>
      <c r="G637" s="1196"/>
      <c r="H637" s="1195"/>
    </row>
    <row r="638" spans="1:8" ht="31.5">
      <c r="A638" s="1195"/>
      <c r="B638" s="1138"/>
      <c r="C638" s="1118" t="s">
        <v>2067</v>
      </c>
      <c r="D638" s="1139"/>
      <c r="E638" s="1140"/>
      <c r="F638" s="1137" t="s">
        <v>30</v>
      </c>
      <c r="G638" s="1141" t="s">
        <v>30</v>
      </c>
      <c r="H638" s="1195"/>
    </row>
    <row r="639" spans="1:8" ht="31.5">
      <c r="A639" s="1195"/>
      <c r="B639" s="1119" t="s">
        <v>1985</v>
      </c>
      <c r="C639" s="1120" t="s">
        <v>1986</v>
      </c>
      <c r="D639" s="1121" t="s">
        <v>1987</v>
      </c>
      <c r="E639" s="1122" t="s">
        <v>1988</v>
      </c>
      <c r="F639" s="1135" t="s">
        <v>1989</v>
      </c>
      <c r="G639" s="1123" t="s">
        <v>1990</v>
      </c>
      <c r="H639" s="1195"/>
    </row>
    <row r="640" spans="1:8" ht="15">
      <c r="A640" s="1195"/>
      <c r="B640" s="1124">
        <v>42829</v>
      </c>
      <c r="C640" s="972" t="s">
        <v>7264</v>
      </c>
      <c r="D640" s="872">
        <v>12.94</v>
      </c>
      <c r="E640" s="637" t="s">
        <v>7107</v>
      </c>
      <c r="F640" s="612" t="s">
        <v>2004</v>
      </c>
      <c r="G640" s="974" t="s">
        <v>7265</v>
      </c>
      <c r="H640" s="643">
        <f t="shared" ref="H640" si="90">B640+180</f>
        <v>43009</v>
      </c>
    </row>
    <row r="641" spans="1:8" ht="15">
      <c r="A641" s="1195"/>
      <c r="B641" s="988"/>
      <c r="C641" s="1125"/>
      <c r="D641" s="1126"/>
      <c r="E641" s="931"/>
      <c r="F641" s="1148"/>
      <c r="G641" s="986"/>
      <c r="H641" s="643">
        <f>B641+180</f>
        <v>180</v>
      </c>
    </row>
    <row r="642" spans="1:8" ht="15">
      <c r="A642" s="1195"/>
      <c r="B642" s="988"/>
      <c r="C642" s="1128"/>
      <c r="D642" s="1129"/>
      <c r="E642" s="939"/>
      <c r="F642" s="1147"/>
      <c r="G642" s="990"/>
      <c r="H642" s="643">
        <f t="shared" ref="H642" si="91">B642+180</f>
        <v>180</v>
      </c>
    </row>
    <row r="643" spans="1:8" ht="16.5" thickBot="1">
      <c r="A643" s="1195"/>
      <c r="B643" s="1142"/>
      <c r="C643" s="1143" t="s">
        <v>1991</v>
      </c>
      <c r="D643" s="1144">
        <f>MEDIAN(D640:D642)</f>
        <v>12.94</v>
      </c>
      <c r="E643" s="1145"/>
      <c r="F643" s="1136"/>
      <c r="G643" s="1146"/>
      <c r="H643" s="1195"/>
    </row>
    <row r="644" spans="1:8" ht="13.5" thickBot="1">
      <c r="A644" s="1180"/>
      <c r="B644" s="1181"/>
      <c r="C644" s="1181"/>
      <c r="D644" s="1181"/>
      <c r="E644" s="1181"/>
      <c r="F644" s="1181"/>
      <c r="G644" s="1181"/>
      <c r="H644" s="1180"/>
    </row>
    <row r="645" spans="1:8" ht="15.75">
      <c r="A645" s="1180"/>
      <c r="B645" s="1138"/>
      <c r="C645" s="1118" t="s">
        <v>7220</v>
      </c>
      <c r="D645" s="1139"/>
      <c r="E645" s="1140"/>
      <c r="F645" s="1137"/>
      <c r="G645" s="1141" t="s">
        <v>495</v>
      </c>
      <c r="H645" s="1180"/>
    </row>
    <row r="646" spans="1:8" ht="15.75">
      <c r="A646" s="1180"/>
      <c r="B646" s="966" t="s">
        <v>7221</v>
      </c>
      <c r="C646" s="967" t="s">
        <v>7222</v>
      </c>
      <c r="D646" s="1176" t="s">
        <v>30</v>
      </c>
      <c r="E646" s="969" t="s">
        <v>7223</v>
      </c>
      <c r="F646" s="2219" t="s">
        <v>7224</v>
      </c>
      <c r="G646" s="2220"/>
      <c r="H646" s="1180"/>
    </row>
    <row r="647" spans="1:8" ht="30.75" thickBot="1">
      <c r="A647" s="1197" t="s">
        <v>5064</v>
      </c>
      <c r="B647" s="984">
        <v>142</v>
      </c>
      <c r="C647" s="1174" t="str">
        <f>IF($A647="INSUMO",VLOOKUP($B647,'BANCO DE DADOS JULHO INS'!$A:$D,2,FALSE),VLOOKUP($B647,'BANCO DE DADOS JULHO SERV'!$B:$E,2,FALSE))</f>
        <v>SELANTE ELASTICO MONOCOMPONENTE A BASE DE POLIURETANO PARA JUNTAS DIVERSAS</v>
      </c>
      <c r="D647" s="913" t="str">
        <f>IF($A647="INSUMO",VLOOKUP($B647,'BANCO DE DADOS JULHO INS'!$A:$D,3,FALSE),VLOOKUP($B647,'BANCO DE DADOS JULHO SERV'!$B:$E,3,FALSE))</f>
        <v xml:space="preserve">310ML </v>
      </c>
      <c r="E647" s="917" t="str">
        <f>IF($A647="INSUMO",VLOOKUP($B647,'BANCO DE DADOS JULHO INS'!$A:$D,4,FALSE),VLOOKUP($B647,'BANCO DE DADOS JULHO SERV'!$B:$E,4,FALSE))</f>
        <v>30,64</v>
      </c>
      <c r="F647" s="2239">
        <f>TRUNC(E647/310,2)</f>
        <v>0.09</v>
      </c>
      <c r="G647" s="2240"/>
      <c r="H647" s="1180"/>
    </row>
    <row r="648" spans="1:8" ht="13.5" thickBot="1">
      <c r="A648" s="1180"/>
      <c r="B648" s="1181"/>
      <c r="C648" s="1181"/>
      <c r="D648" s="1181"/>
      <c r="E648" s="1181"/>
      <c r="F648" s="1181"/>
      <c r="G648" s="1181"/>
      <c r="H648" s="1180"/>
    </row>
    <row r="649" spans="1:8" ht="15.75">
      <c r="A649" s="1195"/>
      <c r="B649" s="1138"/>
      <c r="C649" s="1118" t="s">
        <v>7240</v>
      </c>
      <c r="D649" s="1139"/>
      <c r="E649" s="1140"/>
      <c r="F649" s="1137" t="s">
        <v>30</v>
      </c>
      <c r="G649" s="1141" t="s">
        <v>30</v>
      </c>
      <c r="H649" s="1195"/>
    </row>
    <row r="650" spans="1:8" ht="31.5">
      <c r="A650" s="1195"/>
      <c r="B650" s="1119" t="s">
        <v>1985</v>
      </c>
      <c r="C650" s="1120" t="s">
        <v>1986</v>
      </c>
      <c r="D650" s="1121" t="s">
        <v>1987</v>
      </c>
      <c r="E650" s="1122" t="s">
        <v>1988</v>
      </c>
      <c r="F650" s="1135" t="s">
        <v>1989</v>
      </c>
      <c r="G650" s="1123" t="s">
        <v>1990</v>
      </c>
      <c r="H650" s="1195"/>
    </row>
    <row r="651" spans="1:8" ht="15">
      <c r="A651" s="1195"/>
      <c r="B651" s="988">
        <v>42767</v>
      </c>
      <c r="C651" s="1128" t="s">
        <v>6296</v>
      </c>
      <c r="D651" s="1129">
        <v>18.260000000000002</v>
      </c>
      <c r="E651" s="939" t="s">
        <v>7241</v>
      </c>
      <c r="F651" s="1147" t="s">
        <v>7242</v>
      </c>
      <c r="G651" s="990" t="s">
        <v>6310</v>
      </c>
      <c r="H651" s="643">
        <f t="shared" ref="H651" si="92">B651+180</f>
        <v>42947</v>
      </c>
    </row>
    <row r="652" spans="1:8" ht="15">
      <c r="A652" s="1195"/>
      <c r="B652" s="988">
        <v>42767</v>
      </c>
      <c r="C652" s="1125" t="s">
        <v>7243</v>
      </c>
      <c r="D652" s="1126">
        <v>28.43</v>
      </c>
      <c r="E652" s="931" t="s">
        <v>7244</v>
      </c>
      <c r="F652" s="1148" t="s">
        <v>7245</v>
      </c>
      <c r="G652" s="986" t="s">
        <v>7246</v>
      </c>
      <c r="H652" s="643">
        <f>B652+180</f>
        <v>42947</v>
      </c>
    </row>
    <row r="653" spans="1:8" ht="15">
      <c r="A653" s="1195"/>
      <c r="B653" s="988"/>
      <c r="C653" s="1128"/>
      <c r="D653" s="1129"/>
      <c r="E653" s="939"/>
      <c r="F653" s="1147"/>
      <c r="G653" s="990"/>
      <c r="H653" s="643">
        <f t="shared" ref="H653" si="93">B653+180</f>
        <v>180</v>
      </c>
    </row>
    <row r="654" spans="1:8" ht="13.5" thickBot="1">
      <c r="A654" s="1180"/>
      <c r="B654" s="1181"/>
      <c r="C654" s="1181"/>
      <c r="D654" s="1181"/>
      <c r="E654" s="1181"/>
      <c r="F654" s="1181"/>
      <c r="G654" s="1181"/>
      <c r="H654" s="1180"/>
    </row>
    <row r="655" spans="1:8" ht="31.5">
      <c r="A655" s="1195"/>
      <c r="B655" s="1227"/>
      <c r="C655" s="1228" t="s">
        <v>7247</v>
      </c>
      <c r="D655" s="1229"/>
      <c r="E655" s="1230"/>
      <c r="F655" s="1231" t="s">
        <v>30</v>
      </c>
      <c r="G655" s="1232" t="s">
        <v>30</v>
      </c>
      <c r="H655" s="1195"/>
    </row>
    <row r="656" spans="1:8" ht="31.5">
      <c r="A656" s="1195"/>
      <c r="B656" s="1119" t="s">
        <v>1985</v>
      </c>
      <c r="C656" s="1120" t="s">
        <v>1986</v>
      </c>
      <c r="D656" s="1121" t="s">
        <v>1987</v>
      </c>
      <c r="E656" s="1122" t="s">
        <v>1988</v>
      </c>
      <c r="F656" s="1135" t="s">
        <v>1989</v>
      </c>
      <c r="G656" s="1123" t="s">
        <v>1990</v>
      </c>
      <c r="H656" s="1195"/>
    </row>
    <row r="657" spans="1:8" ht="15">
      <c r="A657" s="1195"/>
      <c r="B657" s="988">
        <v>42767</v>
      </c>
      <c r="C657" s="1128" t="s">
        <v>6296</v>
      </c>
      <c r="D657" s="1129">
        <f>D651/100</f>
        <v>0.18260000000000001</v>
      </c>
      <c r="E657" s="939" t="s">
        <v>7241</v>
      </c>
      <c r="F657" s="1147" t="s">
        <v>7242</v>
      </c>
      <c r="G657" s="990" t="s">
        <v>6310</v>
      </c>
      <c r="H657" s="1195"/>
    </row>
    <row r="658" spans="1:8" ht="15">
      <c r="A658" s="1195"/>
      <c r="B658" s="988">
        <v>42767</v>
      </c>
      <c r="C658" s="1125" t="s">
        <v>7243</v>
      </c>
      <c r="D658" s="1126">
        <f>D652/100</f>
        <v>0.2843</v>
      </c>
      <c r="E658" s="931" t="s">
        <v>7244</v>
      </c>
      <c r="F658" s="1148" t="s">
        <v>7245</v>
      </c>
      <c r="G658" s="986" t="s">
        <v>7246</v>
      </c>
      <c r="H658" s="1195"/>
    </row>
    <row r="659" spans="1:8" ht="15">
      <c r="A659" s="1195"/>
      <c r="B659" s="988"/>
      <c r="C659" s="1128"/>
      <c r="D659" s="1129"/>
      <c r="E659" s="939"/>
      <c r="F659" s="1147"/>
      <c r="G659" s="990"/>
      <c r="H659" s="1195"/>
    </row>
    <row r="660" spans="1:8" ht="13.5" thickBot="1">
      <c r="A660" s="1180"/>
      <c r="B660" s="1181"/>
      <c r="C660" s="1181"/>
      <c r="D660" s="1181"/>
      <c r="E660" s="1181"/>
      <c r="F660" s="1181"/>
      <c r="G660" s="1181"/>
      <c r="H660" s="1180"/>
    </row>
    <row r="661" spans="1:8" ht="31.5">
      <c r="A661" s="1195"/>
      <c r="B661" s="1227"/>
      <c r="C661" s="1228" t="s">
        <v>7248</v>
      </c>
      <c r="D661" s="1229"/>
      <c r="E661" s="1230"/>
      <c r="F661" s="1231" t="s">
        <v>30</v>
      </c>
      <c r="G661" s="1232" t="s">
        <v>30</v>
      </c>
      <c r="H661" s="1195"/>
    </row>
    <row r="662" spans="1:8" ht="31.5">
      <c r="A662" s="1195"/>
      <c r="B662" s="1119" t="s">
        <v>1985</v>
      </c>
      <c r="C662" s="1120" t="s">
        <v>1986</v>
      </c>
      <c r="D662" s="1121" t="s">
        <v>1987</v>
      </c>
      <c r="E662" s="1122" t="s">
        <v>1988</v>
      </c>
      <c r="F662" s="1135" t="s">
        <v>1989</v>
      </c>
      <c r="G662" s="1123" t="s">
        <v>1990</v>
      </c>
      <c r="H662" s="1195"/>
    </row>
    <row r="663" spans="1:8" ht="15">
      <c r="A663" s="1195"/>
      <c r="B663" s="988">
        <v>42767</v>
      </c>
      <c r="C663" s="1128" t="s">
        <v>6296</v>
      </c>
      <c r="D663" s="1129">
        <v>35.6</v>
      </c>
      <c r="E663" s="939" t="s">
        <v>7241</v>
      </c>
      <c r="F663" s="1147" t="s">
        <v>7242</v>
      </c>
      <c r="G663" s="990" t="s">
        <v>6310</v>
      </c>
      <c r="H663" s="1195"/>
    </row>
    <row r="664" spans="1:8" ht="15">
      <c r="A664" s="1195"/>
      <c r="B664" s="988">
        <v>42767</v>
      </c>
      <c r="C664" s="1125" t="s">
        <v>7243</v>
      </c>
      <c r="D664" s="1126">
        <v>37.200000000000003</v>
      </c>
      <c r="E664" s="931" t="s">
        <v>7244</v>
      </c>
      <c r="F664" s="1148" t="s">
        <v>7245</v>
      </c>
      <c r="G664" s="986" t="s">
        <v>7246</v>
      </c>
      <c r="H664" s="1195"/>
    </row>
    <row r="665" spans="1:8" ht="15.75" thickBot="1">
      <c r="A665" s="1195"/>
      <c r="B665" s="988"/>
      <c r="C665" s="1128"/>
      <c r="D665" s="1129"/>
      <c r="E665" s="939"/>
      <c r="F665" s="1147"/>
      <c r="G665" s="990"/>
      <c r="H665" s="1195"/>
    </row>
    <row r="666" spans="1:8" ht="15.75" thickBot="1">
      <c r="A666" s="1195"/>
      <c r="B666" s="2191"/>
      <c r="C666" s="2192"/>
      <c r="D666" s="2192"/>
      <c r="E666" s="2192"/>
      <c r="F666" s="2192"/>
      <c r="G666" s="2193"/>
      <c r="H666" s="1195"/>
    </row>
    <row r="667" spans="1:8" ht="31.5">
      <c r="A667" s="1195"/>
      <c r="B667" s="1227"/>
      <c r="C667" s="1228" t="s">
        <v>7249</v>
      </c>
      <c r="D667" s="1229"/>
      <c r="E667" s="1230"/>
      <c r="F667" s="1231" t="s">
        <v>30</v>
      </c>
      <c r="G667" s="1232" t="s">
        <v>30</v>
      </c>
      <c r="H667" s="1195"/>
    </row>
    <row r="668" spans="1:8" ht="31.5">
      <c r="A668" s="1195"/>
      <c r="B668" s="1119" t="s">
        <v>1985</v>
      </c>
      <c r="C668" s="1120" t="s">
        <v>1986</v>
      </c>
      <c r="D668" s="1121" t="s">
        <v>1987</v>
      </c>
      <c r="E668" s="1122" t="s">
        <v>1988</v>
      </c>
      <c r="F668" s="1135" t="s">
        <v>1989</v>
      </c>
      <c r="G668" s="1123" t="s">
        <v>1990</v>
      </c>
      <c r="H668" s="1195"/>
    </row>
    <row r="669" spans="1:8" ht="15">
      <c r="A669" s="1195"/>
      <c r="B669" s="988">
        <v>42767</v>
      </c>
      <c r="C669" s="1128" t="s">
        <v>6296</v>
      </c>
      <c r="D669" s="1129">
        <f>D663/100</f>
        <v>0.35600000000000004</v>
      </c>
      <c r="E669" s="939" t="s">
        <v>7241</v>
      </c>
      <c r="F669" s="1147" t="s">
        <v>7242</v>
      </c>
      <c r="G669" s="990" t="s">
        <v>6310</v>
      </c>
      <c r="H669" s="1195"/>
    </row>
    <row r="670" spans="1:8" ht="15">
      <c r="A670" s="1195"/>
      <c r="B670" s="988">
        <v>42767</v>
      </c>
      <c r="C670" s="1125" t="s">
        <v>7243</v>
      </c>
      <c r="D670" s="1126">
        <f>D664/100</f>
        <v>0.37200000000000005</v>
      </c>
      <c r="E670" s="931" t="s">
        <v>7244</v>
      </c>
      <c r="F670" s="1148" t="s">
        <v>7245</v>
      </c>
      <c r="G670" s="986" t="s">
        <v>7246</v>
      </c>
      <c r="H670" s="1195"/>
    </row>
    <row r="671" spans="1:8" ht="15.75" thickBot="1">
      <c r="A671" s="1195"/>
      <c r="B671" s="988"/>
      <c r="C671" s="1128"/>
      <c r="D671" s="1129"/>
      <c r="E671" s="939"/>
      <c r="F671" s="1147"/>
      <c r="G671" s="990"/>
      <c r="H671" s="1195"/>
    </row>
    <row r="672" spans="1:8" ht="15.75" thickBot="1">
      <c r="A672" s="1195"/>
      <c r="B672" s="2191"/>
      <c r="C672" s="2192"/>
      <c r="D672" s="2192"/>
      <c r="E672" s="2192"/>
      <c r="F672" s="2192"/>
      <c r="G672" s="2193"/>
      <c r="H672" s="1195"/>
    </row>
    <row r="673" spans="1:8" ht="31.5">
      <c r="A673" s="1195"/>
      <c r="B673" s="1227"/>
      <c r="C673" s="1228" t="s">
        <v>7250</v>
      </c>
      <c r="D673" s="1229"/>
      <c r="E673" s="1230"/>
      <c r="F673" s="1231" t="s">
        <v>30</v>
      </c>
      <c r="G673" s="1232" t="s">
        <v>30</v>
      </c>
      <c r="H673" s="1195"/>
    </row>
    <row r="674" spans="1:8" ht="31.5">
      <c r="A674" s="1195"/>
      <c r="B674" s="1119" t="s">
        <v>1985</v>
      </c>
      <c r="C674" s="1120" t="s">
        <v>1986</v>
      </c>
      <c r="D674" s="1121" t="s">
        <v>1987</v>
      </c>
      <c r="E674" s="1122" t="s">
        <v>1988</v>
      </c>
      <c r="F674" s="1135" t="s">
        <v>1989</v>
      </c>
      <c r="G674" s="1123" t="s">
        <v>1990</v>
      </c>
      <c r="H674" s="1195"/>
    </row>
    <row r="675" spans="1:8" ht="15">
      <c r="A675" s="1195"/>
      <c r="B675" s="988">
        <v>42767</v>
      </c>
      <c r="C675" s="1128" t="s">
        <v>6296</v>
      </c>
      <c r="D675" s="1129">
        <f>D657+D669</f>
        <v>0.53860000000000008</v>
      </c>
      <c r="E675" s="939" t="s">
        <v>7241</v>
      </c>
      <c r="F675" s="1147" t="s">
        <v>7242</v>
      </c>
      <c r="G675" s="990" t="s">
        <v>6310</v>
      </c>
      <c r="H675" s="1195"/>
    </row>
    <row r="676" spans="1:8" ht="15">
      <c r="A676" s="1195"/>
      <c r="B676" s="988">
        <v>42767</v>
      </c>
      <c r="C676" s="1125" t="s">
        <v>7243</v>
      </c>
      <c r="D676" s="1126">
        <f>D658+D670</f>
        <v>0.65630000000000011</v>
      </c>
      <c r="E676" s="931" t="s">
        <v>7244</v>
      </c>
      <c r="F676" s="1148" t="s">
        <v>7245</v>
      </c>
      <c r="G676" s="986" t="s">
        <v>7246</v>
      </c>
      <c r="H676" s="1195"/>
    </row>
    <row r="677" spans="1:8" ht="15">
      <c r="A677" s="1195"/>
      <c r="B677" s="988"/>
      <c r="C677" s="1128"/>
      <c r="D677" s="1129"/>
      <c r="E677" s="939"/>
      <c r="F677" s="1147"/>
      <c r="G677" s="990"/>
      <c r="H677" s="1195"/>
    </row>
    <row r="678" spans="1:8" ht="16.5" thickBot="1">
      <c r="A678" s="1195"/>
      <c r="B678" s="1142"/>
      <c r="C678" s="1143" t="s">
        <v>1991</v>
      </c>
      <c r="D678" s="1144">
        <f>MEDIAN(D675:D677)</f>
        <v>0.59745000000000004</v>
      </c>
      <c r="E678" s="1145"/>
      <c r="F678" s="1136"/>
      <c r="G678" s="1146"/>
      <c r="H678" s="1195"/>
    </row>
    <row r="679" spans="1:8" ht="13.5" thickBot="1">
      <c r="A679" s="1180"/>
      <c r="B679" s="1181"/>
      <c r="C679" s="1181"/>
      <c r="D679" s="1181"/>
      <c r="E679" s="1181"/>
      <c r="F679" s="1181"/>
      <c r="G679" s="1181"/>
      <c r="H679" s="1180"/>
    </row>
    <row r="680" spans="1:8" ht="36" customHeight="1">
      <c r="A680" s="1195"/>
      <c r="B680" s="942" t="s">
        <v>7257</v>
      </c>
      <c r="C680" s="2011" t="str">
        <f>CONCATENATE("FORNECIMENTO E INSTALAÇÃO DE ",C683)</f>
        <v>FORNECIMENTO E INSTALAÇÃO DE TERMINAL A COMPRESSAO EM COBRE ESTANHADO PARA CABO 35 MM2, 1 FURO E 1 COMPRESSAO, PARA PARAFUSO DE FIXACAO M8</v>
      </c>
      <c r="D680" s="2197"/>
      <c r="E680" s="2197"/>
      <c r="F680" s="2197"/>
      <c r="G680" s="943" t="s">
        <v>30</v>
      </c>
      <c r="H680" s="1003">
        <f>G686</f>
        <v>2.5300000000000002</v>
      </c>
    </row>
    <row r="681" spans="1:8" ht="31.5">
      <c r="A681" s="1195"/>
      <c r="B681" s="1175" t="s">
        <v>2114</v>
      </c>
      <c r="C681" s="981" t="s">
        <v>1947</v>
      </c>
      <c r="D681" s="1176" t="s">
        <v>30</v>
      </c>
      <c r="E681" s="981" t="s">
        <v>1948</v>
      </c>
      <c r="F681" s="982" t="s">
        <v>1949</v>
      </c>
      <c r="G681" s="983" t="s">
        <v>1950</v>
      </c>
      <c r="H681" s="1195"/>
    </row>
    <row r="682" spans="1:8" ht="15.75">
      <c r="A682" s="1195"/>
      <c r="B682" s="2012" t="s">
        <v>1951</v>
      </c>
      <c r="C682" s="2013"/>
      <c r="D682" s="2013"/>
      <c r="E682" s="2013"/>
      <c r="F682" s="2013"/>
      <c r="G682" s="2014"/>
      <c r="H682" s="1195"/>
    </row>
    <row r="683" spans="1:8" ht="30">
      <c r="A683" s="1197" t="s">
        <v>5064</v>
      </c>
      <c r="B683" s="984">
        <v>1577</v>
      </c>
      <c r="C683" s="1194" t="str">
        <f>IF($A683="INSUMO",VLOOKUP($B683,'BANCO DE DADOS JULHO INS'!$A:$D,2,FALSE),VLOOKUP($B683,'BANCO DE DADOS JULHO SERV'!$B:$E,2,FALSE))</f>
        <v>TERMINAL A COMPRESSAO EM COBRE ESTANHADO PARA CABO 35 MM2, 1 FURO E 1 COMPRESSAO, PARA PARAFUSO DE FIXACAO M8</v>
      </c>
      <c r="D683" s="913" t="s">
        <v>30</v>
      </c>
      <c r="E683" s="932">
        <v>1</v>
      </c>
      <c r="F683" s="917" t="str">
        <f>IF($A683="INSUMO",VLOOKUP($B683,'BANCO DE DADOS JULHO INS'!$A:$D,4,FALSE),VLOOKUP($B683,'BANCO DE DADOS JULHO SERV'!$B:$E,4,FALSE))</f>
        <v>1,55</v>
      </c>
      <c r="G683" s="934">
        <f>TRUNC(F683*E683,2)</f>
        <v>1.55</v>
      </c>
      <c r="H683" s="1195"/>
    </row>
    <row r="684" spans="1:8" ht="15.75">
      <c r="A684" s="1195"/>
      <c r="B684" s="2139" t="s">
        <v>1952</v>
      </c>
      <c r="C684" s="2140"/>
      <c r="D684" s="2140"/>
      <c r="E684" s="2140"/>
      <c r="F684" s="2140"/>
      <c r="G684" s="2141"/>
      <c r="H684" s="1195"/>
    </row>
    <row r="685" spans="1:8" ht="16.5" thickBot="1">
      <c r="A685" s="1197" t="s">
        <v>5265</v>
      </c>
      <c r="B685" s="948">
        <v>88264</v>
      </c>
      <c r="C685" s="1174" t="str">
        <f>IF($A685="INSUMO",VLOOKUP($B685,'BANCO DE DADOS JULHO INS'!$A:$D,2,FALSE),VLOOKUP($B685,'BANCO DE DADOS JULHO SERV'!$B:$E,2,FALSE))</f>
        <v>ELETRICISTA COM ENCARGOS COMPLEMENTARES</v>
      </c>
      <c r="D685" s="916" t="s">
        <v>85</v>
      </c>
      <c r="E685" s="814">
        <v>5.6000000000000001E-2</v>
      </c>
      <c r="F685" s="918" t="str">
        <f>IF($A685="INSUMO",VLOOKUP($B685,'BANCO DE DADOS JULHO INS'!$A:$D,4,FALSE),VLOOKUP($B685,'BANCO DE DADOS JULHO SERV'!$B:$E,4,FALSE))</f>
        <v>17,60</v>
      </c>
      <c r="G685" s="950">
        <f t="shared" ref="G685" si="94">TRUNC(F685*E685,2)</f>
        <v>0.98</v>
      </c>
      <c r="H685" s="1195"/>
    </row>
    <row r="686" spans="1:8" ht="16.5" thickBot="1">
      <c r="A686" s="1195"/>
      <c r="B686" s="2186" t="s">
        <v>7258</v>
      </c>
      <c r="C686" s="2186"/>
      <c r="D686" s="2186"/>
      <c r="E686" s="2186"/>
      <c r="F686" s="951" t="s">
        <v>1953</v>
      </c>
      <c r="G686" s="952">
        <f>SUM(G682:G685)</f>
        <v>2.5300000000000002</v>
      </c>
      <c r="H686" s="1195"/>
    </row>
    <row r="687" spans="1:8" ht="15">
      <c r="A687" s="1195"/>
      <c r="B687" s="2186"/>
      <c r="C687" s="2186"/>
      <c r="D687" s="2186"/>
      <c r="E687" s="2186"/>
      <c r="F687" s="1196"/>
      <c r="G687" s="1196"/>
      <c r="H687" s="1195"/>
    </row>
  </sheetData>
  <mergeCells count="154">
    <mergeCell ref="B672:G672"/>
    <mergeCell ref="C680:F680"/>
    <mergeCell ref="B682:G682"/>
    <mergeCell ref="B684:G684"/>
    <mergeCell ref="B686:E687"/>
    <mergeCell ref="B635:E636"/>
    <mergeCell ref="B637:E637"/>
    <mergeCell ref="F646:G646"/>
    <mergeCell ref="F647:G647"/>
    <mergeCell ref="B666:G666"/>
    <mergeCell ref="B612:G612"/>
    <mergeCell ref="B618:G618"/>
    <mergeCell ref="C626:F626"/>
    <mergeCell ref="B628:G628"/>
    <mergeCell ref="B633:G633"/>
    <mergeCell ref="B580:G580"/>
    <mergeCell ref="B585:G585"/>
    <mergeCell ref="B588:E589"/>
    <mergeCell ref="F592:G592"/>
    <mergeCell ref="F593:G593"/>
    <mergeCell ref="F543:G543"/>
    <mergeCell ref="F544:G544"/>
    <mergeCell ref="B564:G564"/>
    <mergeCell ref="B570:G570"/>
    <mergeCell ref="C578:F578"/>
    <mergeCell ref="B522:G522"/>
    <mergeCell ref="C530:F530"/>
    <mergeCell ref="B532:G532"/>
    <mergeCell ref="B537:G537"/>
    <mergeCell ref="B540:E540"/>
    <mergeCell ref="B490:G490"/>
    <mergeCell ref="B493:E493"/>
    <mergeCell ref="F496:G496"/>
    <mergeCell ref="F497:G497"/>
    <mergeCell ref="B516:G516"/>
    <mergeCell ref="B476:G476"/>
    <mergeCell ref="B478:G478"/>
    <mergeCell ref="B481:E481"/>
    <mergeCell ref="C483:F483"/>
    <mergeCell ref="B485:G485"/>
    <mergeCell ref="C459:F459"/>
    <mergeCell ref="B461:G461"/>
    <mergeCell ref="B463:G463"/>
    <mergeCell ref="B465:E465"/>
    <mergeCell ref="C474:F474"/>
    <mergeCell ref="B435:E435"/>
    <mergeCell ref="C444:F444"/>
    <mergeCell ref="B446:G446"/>
    <mergeCell ref="B448:G448"/>
    <mergeCell ref="B450:E450"/>
    <mergeCell ref="F425:G425"/>
    <mergeCell ref="F426:G426"/>
    <mergeCell ref="C428:F428"/>
    <mergeCell ref="B430:G430"/>
    <mergeCell ref="B432:G432"/>
    <mergeCell ref="F211:G211"/>
    <mergeCell ref="F212:G212"/>
    <mergeCell ref="F227:G227"/>
    <mergeCell ref="F228:G228"/>
    <mergeCell ref="B232:G232"/>
    <mergeCell ref="B234:G234"/>
    <mergeCell ref="C238:F238"/>
    <mergeCell ref="B240:G240"/>
    <mergeCell ref="C214:F214"/>
    <mergeCell ref="B216:G216"/>
    <mergeCell ref="B221:G221"/>
    <mergeCell ref="B224:E224"/>
    <mergeCell ref="B306:G306"/>
    <mergeCell ref="B413:G413"/>
    <mergeCell ref="B375:G375"/>
    <mergeCell ref="C326:F326"/>
    <mergeCell ref="B328:G328"/>
    <mergeCell ref="B332:G332"/>
    <mergeCell ref="B335:E336"/>
    <mergeCell ref="B170:G170"/>
    <mergeCell ref="C178:F178"/>
    <mergeCell ref="B180:G180"/>
    <mergeCell ref="B183:G183"/>
    <mergeCell ref="B186:E187"/>
    <mergeCell ref="B172:E172"/>
    <mergeCell ref="F175:G175"/>
    <mergeCell ref="F176:G176"/>
    <mergeCell ref="B18:G18"/>
    <mergeCell ref="B113:G113"/>
    <mergeCell ref="B117:G117"/>
    <mergeCell ref="B135:G135"/>
    <mergeCell ref="C166:F166"/>
    <mergeCell ref="B168:G168"/>
    <mergeCell ref="C143:F143"/>
    <mergeCell ref="B145:G145"/>
    <mergeCell ref="B150:G150"/>
    <mergeCell ref="B152:E153"/>
    <mergeCell ref="B154:E154"/>
    <mergeCell ref="F163:G163"/>
    <mergeCell ref="F164:G164"/>
    <mergeCell ref="D6:E6"/>
    <mergeCell ref="F6:G7"/>
    <mergeCell ref="B8:G8"/>
    <mergeCell ref="B13:G13"/>
    <mergeCell ref="C16:F16"/>
    <mergeCell ref="C111:F111"/>
    <mergeCell ref="B20:G20"/>
    <mergeCell ref="B22:E23"/>
    <mergeCell ref="C31:F31"/>
    <mergeCell ref="B33:G33"/>
    <mergeCell ref="B35:G35"/>
    <mergeCell ref="C47:F47"/>
    <mergeCell ref="B49:G49"/>
    <mergeCell ref="B53:G53"/>
    <mergeCell ref="C79:F79"/>
    <mergeCell ref="B81:G81"/>
    <mergeCell ref="B85:G85"/>
    <mergeCell ref="B188:G188"/>
    <mergeCell ref="B372:E372"/>
    <mergeCell ref="B244:E245"/>
    <mergeCell ref="B242:G242"/>
    <mergeCell ref="B208:E208"/>
    <mergeCell ref="C190:F190"/>
    <mergeCell ref="B192:G192"/>
    <mergeCell ref="B194:G194"/>
    <mergeCell ref="B196:E196"/>
    <mergeCell ref="C198:F198"/>
    <mergeCell ref="B200:G200"/>
    <mergeCell ref="B205:G205"/>
    <mergeCell ref="C230:F230"/>
    <mergeCell ref="B309:E310"/>
    <mergeCell ref="C246:F246"/>
    <mergeCell ref="B248:G248"/>
    <mergeCell ref="B251:G251"/>
    <mergeCell ref="B253:E254"/>
    <mergeCell ref="C270:F270"/>
    <mergeCell ref="B272:G272"/>
    <mergeCell ref="B276:G276"/>
    <mergeCell ref="B294:G294"/>
    <mergeCell ref="C302:F302"/>
    <mergeCell ref="B304:G304"/>
    <mergeCell ref="B360:G360"/>
    <mergeCell ref="B362:G362"/>
    <mergeCell ref="B364:E364"/>
    <mergeCell ref="B350:G350"/>
    <mergeCell ref="C358:F358"/>
    <mergeCell ref="C373:F373"/>
    <mergeCell ref="B418:G418"/>
    <mergeCell ref="B421:E422"/>
    <mergeCell ref="B379:G379"/>
    <mergeCell ref="C394:F394"/>
    <mergeCell ref="B396:G396"/>
    <mergeCell ref="B401:G401"/>
    <mergeCell ref="B404:E405"/>
    <mergeCell ref="C411:F411"/>
    <mergeCell ref="F384:G384"/>
    <mergeCell ref="F385:G385"/>
    <mergeCell ref="F408:G408"/>
    <mergeCell ref="F409:G409"/>
  </mergeCells>
  <dataValidations disablePrompts="1" count="1">
    <dataValidation type="list" allowBlank="1" showInputMessage="1" showErrorMessage="1" sqref="A21 A36:A37 A54:A55 A86:A87 A118:A119 A171 A195 A206:A207 A222:A223 A235 A243 A252 A277:A278 A307:A308 A333:A334 A363 A414:A417 A193 A217:A220 A233 A241 A380 A397:A400 A402:A403 A376:A378 A419:A420 A181:A182 A151 A201:A204 A184:A185 A147:A149 A164 A176 A169 A212 A228 A385 A409 A426 A433:A434 A449 A464 A479:A480 A477 A491:A492 A486:A489 A497 A538:A539 A533:A536 A544 A593 A586:A587 A581:A584 A634 A647 A630:A632 A685 A683">
      <formula1>$A$3:$A$4</formula1>
    </dataValidation>
  </dataValidations>
  <hyperlinks>
    <hyperlink ref="C337" r:id="rId1"/>
  </hyperlinks>
  <printOptions horizontalCentered="1"/>
  <pageMargins left="0.78740157480314965" right="0.19685039370078741" top="0.39370078740157483" bottom="0.78740157480314965" header="0.19685039370078741" footer="0.19685039370078741"/>
  <pageSetup paperSize="9" scale="50" orientation="portrait" r:id="rId2"/>
  <headerFooter scaleWithDoc="0" alignWithMargins="0">
    <oddHeader>&amp;RPágina &amp;P de &amp;N</oddHeader>
    <oddFooter>&amp;C&amp;G</oddFooter>
  </headerFooter>
  <rowBreaks count="1" manualBreakCount="1">
    <brk id="583" min="1" max="6" man="1"/>
  </rowBreaks>
  <drawing r:id="rId3"/>
  <legacyDrawingHF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3:I1646"/>
  <sheetViews>
    <sheetView view="pageBreakPreview" topLeftCell="A1607" zoomScale="70" zoomScaleNormal="100" zoomScaleSheetLayoutView="70" workbookViewId="0">
      <selection activeCell="C26" sqref="C26"/>
    </sheetView>
  </sheetViews>
  <sheetFormatPr defaultRowHeight="12.75"/>
  <cols>
    <col min="1" max="1" width="19.5703125" style="995" customWidth="1"/>
    <col min="2" max="2" width="24.5703125" style="996" customWidth="1"/>
    <col min="3" max="3" width="78.5703125" style="996" customWidth="1"/>
    <col min="4" max="4" width="17.140625" style="996" bestFit="1" customWidth="1"/>
    <col min="5" max="5" width="25.5703125" style="996" customWidth="1"/>
    <col min="6" max="6" width="18.140625" style="996" bestFit="1" customWidth="1"/>
    <col min="7" max="7" width="21.42578125" style="996" customWidth="1"/>
    <col min="8" max="8" width="16.140625" style="995" bestFit="1" customWidth="1"/>
    <col min="9" max="9" width="16.5703125" style="996" bestFit="1" customWidth="1"/>
    <col min="10" max="257" width="9.140625" style="996"/>
    <col min="258" max="258" width="24.5703125" style="996" customWidth="1"/>
    <col min="259" max="259" width="71.7109375" style="996" customWidth="1"/>
    <col min="260" max="260" width="17.140625" style="996" bestFit="1" customWidth="1"/>
    <col min="261" max="261" width="16.7109375" style="996" bestFit="1" customWidth="1"/>
    <col min="262" max="262" width="16.85546875" style="996" bestFit="1" customWidth="1"/>
    <col min="263" max="263" width="21.42578125" style="996" customWidth="1"/>
    <col min="264" max="264" width="9.140625" style="996"/>
    <col min="265" max="265" width="16.5703125" style="996" bestFit="1" customWidth="1"/>
    <col min="266" max="513" width="9.140625" style="996"/>
    <col min="514" max="514" width="24.5703125" style="996" customWidth="1"/>
    <col min="515" max="515" width="71.7109375" style="996" customWidth="1"/>
    <col min="516" max="516" width="17.140625" style="996" bestFit="1" customWidth="1"/>
    <col min="517" max="517" width="16.7109375" style="996" bestFit="1" customWidth="1"/>
    <col min="518" max="518" width="16.85546875" style="996" bestFit="1" customWidth="1"/>
    <col min="519" max="519" width="21.42578125" style="996" customWidth="1"/>
    <col min="520" max="520" width="9.140625" style="996"/>
    <col min="521" max="521" width="16.5703125" style="996" bestFit="1" customWidth="1"/>
    <col min="522" max="769" width="9.140625" style="996"/>
    <col min="770" max="770" width="24.5703125" style="996" customWidth="1"/>
    <col min="771" max="771" width="71.7109375" style="996" customWidth="1"/>
    <col min="772" max="772" width="17.140625" style="996" bestFit="1" customWidth="1"/>
    <col min="773" max="773" width="16.7109375" style="996" bestFit="1" customWidth="1"/>
    <col min="774" max="774" width="16.85546875" style="996" bestFit="1" customWidth="1"/>
    <col min="775" max="775" width="21.42578125" style="996" customWidth="1"/>
    <col min="776" max="776" width="9.140625" style="996"/>
    <col min="777" max="777" width="16.5703125" style="996" bestFit="1" customWidth="1"/>
    <col min="778" max="1025" width="9.140625" style="996"/>
    <col min="1026" max="1026" width="24.5703125" style="996" customWidth="1"/>
    <col min="1027" max="1027" width="71.7109375" style="996" customWidth="1"/>
    <col min="1028" max="1028" width="17.140625" style="996" bestFit="1" customWidth="1"/>
    <col min="1029" max="1029" width="16.7109375" style="996" bestFit="1" customWidth="1"/>
    <col min="1030" max="1030" width="16.85546875" style="996" bestFit="1" customWidth="1"/>
    <col min="1031" max="1031" width="21.42578125" style="996" customWidth="1"/>
    <col min="1032" max="1032" width="9.140625" style="996"/>
    <col min="1033" max="1033" width="16.5703125" style="996" bestFit="1" customWidth="1"/>
    <col min="1034" max="1281" width="9.140625" style="996"/>
    <col min="1282" max="1282" width="24.5703125" style="996" customWidth="1"/>
    <col min="1283" max="1283" width="71.7109375" style="996" customWidth="1"/>
    <col min="1284" max="1284" width="17.140625" style="996" bestFit="1" customWidth="1"/>
    <col min="1285" max="1285" width="16.7109375" style="996" bestFit="1" customWidth="1"/>
    <col min="1286" max="1286" width="16.85546875" style="996" bestFit="1" customWidth="1"/>
    <col min="1287" max="1287" width="21.42578125" style="996" customWidth="1"/>
    <col min="1288" max="1288" width="9.140625" style="996"/>
    <col min="1289" max="1289" width="16.5703125" style="996" bestFit="1" customWidth="1"/>
    <col min="1290" max="1537" width="9.140625" style="996"/>
    <col min="1538" max="1538" width="24.5703125" style="996" customWidth="1"/>
    <col min="1539" max="1539" width="71.7109375" style="996" customWidth="1"/>
    <col min="1540" max="1540" width="17.140625" style="996" bestFit="1" customWidth="1"/>
    <col min="1541" max="1541" width="16.7109375" style="996" bestFit="1" customWidth="1"/>
    <col min="1542" max="1542" width="16.85546875" style="996" bestFit="1" customWidth="1"/>
    <col min="1543" max="1543" width="21.42578125" style="996" customWidth="1"/>
    <col min="1544" max="1544" width="9.140625" style="996"/>
    <col min="1545" max="1545" width="16.5703125" style="996" bestFit="1" customWidth="1"/>
    <col min="1546" max="1793" width="9.140625" style="996"/>
    <col min="1794" max="1794" width="24.5703125" style="996" customWidth="1"/>
    <col min="1795" max="1795" width="71.7109375" style="996" customWidth="1"/>
    <col min="1796" max="1796" width="17.140625" style="996" bestFit="1" customWidth="1"/>
    <col min="1797" max="1797" width="16.7109375" style="996" bestFit="1" customWidth="1"/>
    <col min="1798" max="1798" width="16.85546875" style="996" bestFit="1" customWidth="1"/>
    <col min="1799" max="1799" width="21.42578125" style="996" customWidth="1"/>
    <col min="1800" max="1800" width="9.140625" style="996"/>
    <col min="1801" max="1801" width="16.5703125" style="996" bestFit="1" customWidth="1"/>
    <col min="1802" max="2049" width="9.140625" style="996"/>
    <col min="2050" max="2050" width="24.5703125" style="996" customWidth="1"/>
    <col min="2051" max="2051" width="71.7109375" style="996" customWidth="1"/>
    <col min="2052" max="2052" width="17.140625" style="996" bestFit="1" customWidth="1"/>
    <col min="2053" max="2053" width="16.7109375" style="996" bestFit="1" customWidth="1"/>
    <col min="2054" max="2054" width="16.85546875" style="996" bestFit="1" customWidth="1"/>
    <col min="2055" max="2055" width="21.42578125" style="996" customWidth="1"/>
    <col min="2056" max="2056" width="9.140625" style="996"/>
    <col min="2057" max="2057" width="16.5703125" style="996" bestFit="1" customWidth="1"/>
    <col min="2058" max="2305" width="9.140625" style="996"/>
    <col min="2306" max="2306" width="24.5703125" style="996" customWidth="1"/>
    <col min="2307" max="2307" width="71.7109375" style="996" customWidth="1"/>
    <col min="2308" max="2308" width="17.140625" style="996" bestFit="1" customWidth="1"/>
    <col min="2309" max="2309" width="16.7109375" style="996" bestFit="1" customWidth="1"/>
    <col min="2310" max="2310" width="16.85546875" style="996" bestFit="1" customWidth="1"/>
    <col min="2311" max="2311" width="21.42578125" style="996" customWidth="1"/>
    <col min="2312" max="2312" width="9.140625" style="996"/>
    <col min="2313" max="2313" width="16.5703125" style="996" bestFit="1" customWidth="1"/>
    <col min="2314" max="2561" width="9.140625" style="996"/>
    <col min="2562" max="2562" width="24.5703125" style="996" customWidth="1"/>
    <col min="2563" max="2563" width="71.7109375" style="996" customWidth="1"/>
    <col min="2564" max="2564" width="17.140625" style="996" bestFit="1" customWidth="1"/>
    <col min="2565" max="2565" width="16.7109375" style="996" bestFit="1" customWidth="1"/>
    <col min="2566" max="2566" width="16.85546875" style="996" bestFit="1" customWidth="1"/>
    <col min="2567" max="2567" width="21.42578125" style="996" customWidth="1"/>
    <col min="2568" max="2568" width="9.140625" style="996"/>
    <col min="2569" max="2569" width="16.5703125" style="996" bestFit="1" customWidth="1"/>
    <col min="2570" max="2817" width="9.140625" style="996"/>
    <col min="2818" max="2818" width="24.5703125" style="996" customWidth="1"/>
    <col min="2819" max="2819" width="71.7109375" style="996" customWidth="1"/>
    <col min="2820" max="2820" width="17.140625" style="996" bestFit="1" customWidth="1"/>
    <col min="2821" max="2821" width="16.7109375" style="996" bestFit="1" customWidth="1"/>
    <col min="2822" max="2822" width="16.85546875" style="996" bestFit="1" customWidth="1"/>
    <col min="2823" max="2823" width="21.42578125" style="996" customWidth="1"/>
    <col min="2824" max="2824" width="9.140625" style="996"/>
    <col min="2825" max="2825" width="16.5703125" style="996" bestFit="1" customWidth="1"/>
    <col min="2826" max="3073" width="9.140625" style="996"/>
    <col min="3074" max="3074" width="24.5703125" style="996" customWidth="1"/>
    <col min="3075" max="3075" width="71.7109375" style="996" customWidth="1"/>
    <col min="3076" max="3076" width="17.140625" style="996" bestFit="1" customWidth="1"/>
    <col min="3077" max="3077" width="16.7109375" style="996" bestFit="1" customWidth="1"/>
    <col min="3078" max="3078" width="16.85546875" style="996" bestFit="1" customWidth="1"/>
    <col min="3079" max="3079" width="21.42578125" style="996" customWidth="1"/>
    <col min="3080" max="3080" width="9.140625" style="996"/>
    <col min="3081" max="3081" width="16.5703125" style="996" bestFit="1" customWidth="1"/>
    <col min="3082" max="3329" width="9.140625" style="996"/>
    <col min="3330" max="3330" width="24.5703125" style="996" customWidth="1"/>
    <col min="3331" max="3331" width="71.7109375" style="996" customWidth="1"/>
    <col min="3332" max="3332" width="17.140625" style="996" bestFit="1" customWidth="1"/>
    <col min="3333" max="3333" width="16.7109375" style="996" bestFit="1" customWidth="1"/>
    <col min="3334" max="3334" width="16.85546875" style="996" bestFit="1" customWidth="1"/>
    <col min="3335" max="3335" width="21.42578125" style="996" customWidth="1"/>
    <col min="3336" max="3336" width="9.140625" style="996"/>
    <col min="3337" max="3337" width="16.5703125" style="996" bestFit="1" customWidth="1"/>
    <col min="3338" max="3585" width="9.140625" style="996"/>
    <col min="3586" max="3586" width="24.5703125" style="996" customWidth="1"/>
    <col min="3587" max="3587" width="71.7109375" style="996" customWidth="1"/>
    <col min="3588" max="3588" width="17.140625" style="996" bestFit="1" customWidth="1"/>
    <col min="3589" max="3589" width="16.7109375" style="996" bestFit="1" customWidth="1"/>
    <col min="3590" max="3590" width="16.85546875" style="996" bestFit="1" customWidth="1"/>
    <col min="3591" max="3591" width="21.42578125" style="996" customWidth="1"/>
    <col min="3592" max="3592" width="9.140625" style="996"/>
    <col min="3593" max="3593" width="16.5703125" style="996" bestFit="1" customWidth="1"/>
    <col min="3594" max="3841" width="9.140625" style="996"/>
    <col min="3842" max="3842" width="24.5703125" style="996" customWidth="1"/>
    <col min="3843" max="3843" width="71.7109375" style="996" customWidth="1"/>
    <col min="3844" max="3844" width="17.140625" style="996" bestFit="1" customWidth="1"/>
    <col min="3845" max="3845" width="16.7109375" style="996" bestFit="1" customWidth="1"/>
    <col min="3846" max="3846" width="16.85546875" style="996" bestFit="1" customWidth="1"/>
    <col min="3847" max="3847" width="21.42578125" style="996" customWidth="1"/>
    <col min="3848" max="3848" width="9.140625" style="996"/>
    <col min="3849" max="3849" width="16.5703125" style="996" bestFit="1" customWidth="1"/>
    <col min="3850" max="4097" width="9.140625" style="996"/>
    <col min="4098" max="4098" width="24.5703125" style="996" customWidth="1"/>
    <col min="4099" max="4099" width="71.7109375" style="996" customWidth="1"/>
    <col min="4100" max="4100" width="17.140625" style="996" bestFit="1" customWidth="1"/>
    <col min="4101" max="4101" width="16.7109375" style="996" bestFit="1" customWidth="1"/>
    <col min="4102" max="4102" width="16.85546875" style="996" bestFit="1" customWidth="1"/>
    <col min="4103" max="4103" width="21.42578125" style="996" customWidth="1"/>
    <col min="4104" max="4104" width="9.140625" style="996"/>
    <col min="4105" max="4105" width="16.5703125" style="996" bestFit="1" customWidth="1"/>
    <col min="4106" max="4353" width="9.140625" style="996"/>
    <col min="4354" max="4354" width="24.5703125" style="996" customWidth="1"/>
    <col min="4355" max="4355" width="71.7109375" style="996" customWidth="1"/>
    <col min="4356" max="4356" width="17.140625" style="996" bestFit="1" customWidth="1"/>
    <col min="4357" max="4357" width="16.7109375" style="996" bestFit="1" customWidth="1"/>
    <col min="4358" max="4358" width="16.85546875" style="996" bestFit="1" customWidth="1"/>
    <col min="4359" max="4359" width="21.42578125" style="996" customWidth="1"/>
    <col min="4360" max="4360" width="9.140625" style="996"/>
    <col min="4361" max="4361" width="16.5703125" style="996" bestFit="1" customWidth="1"/>
    <col min="4362" max="4609" width="9.140625" style="996"/>
    <col min="4610" max="4610" width="24.5703125" style="996" customWidth="1"/>
    <col min="4611" max="4611" width="71.7109375" style="996" customWidth="1"/>
    <col min="4612" max="4612" width="17.140625" style="996" bestFit="1" customWidth="1"/>
    <col min="4613" max="4613" width="16.7109375" style="996" bestFit="1" customWidth="1"/>
    <col min="4614" max="4614" width="16.85546875" style="996" bestFit="1" customWidth="1"/>
    <col min="4615" max="4615" width="21.42578125" style="996" customWidth="1"/>
    <col min="4616" max="4616" width="9.140625" style="996"/>
    <col min="4617" max="4617" width="16.5703125" style="996" bestFit="1" customWidth="1"/>
    <col min="4618" max="4865" width="9.140625" style="996"/>
    <col min="4866" max="4866" width="24.5703125" style="996" customWidth="1"/>
    <col min="4867" max="4867" width="71.7109375" style="996" customWidth="1"/>
    <col min="4868" max="4868" width="17.140625" style="996" bestFit="1" customWidth="1"/>
    <col min="4869" max="4869" width="16.7109375" style="996" bestFit="1" customWidth="1"/>
    <col min="4870" max="4870" width="16.85546875" style="996" bestFit="1" customWidth="1"/>
    <col min="4871" max="4871" width="21.42578125" style="996" customWidth="1"/>
    <col min="4872" max="4872" width="9.140625" style="996"/>
    <col min="4873" max="4873" width="16.5703125" style="996" bestFit="1" customWidth="1"/>
    <col min="4874" max="5121" width="9.140625" style="996"/>
    <col min="5122" max="5122" width="24.5703125" style="996" customWidth="1"/>
    <col min="5123" max="5123" width="71.7109375" style="996" customWidth="1"/>
    <col min="5124" max="5124" width="17.140625" style="996" bestFit="1" customWidth="1"/>
    <col min="5125" max="5125" width="16.7109375" style="996" bestFit="1" customWidth="1"/>
    <col min="5126" max="5126" width="16.85546875" style="996" bestFit="1" customWidth="1"/>
    <col min="5127" max="5127" width="21.42578125" style="996" customWidth="1"/>
    <col min="5128" max="5128" width="9.140625" style="996"/>
    <col min="5129" max="5129" width="16.5703125" style="996" bestFit="1" customWidth="1"/>
    <col min="5130" max="5377" width="9.140625" style="996"/>
    <col min="5378" max="5378" width="24.5703125" style="996" customWidth="1"/>
    <col min="5379" max="5379" width="71.7109375" style="996" customWidth="1"/>
    <col min="5380" max="5380" width="17.140625" style="996" bestFit="1" customWidth="1"/>
    <col min="5381" max="5381" width="16.7109375" style="996" bestFit="1" customWidth="1"/>
    <col min="5382" max="5382" width="16.85546875" style="996" bestFit="1" customWidth="1"/>
    <col min="5383" max="5383" width="21.42578125" style="996" customWidth="1"/>
    <col min="5384" max="5384" width="9.140625" style="996"/>
    <col min="5385" max="5385" width="16.5703125" style="996" bestFit="1" customWidth="1"/>
    <col min="5386" max="5633" width="9.140625" style="996"/>
    <col min="5634" max="5634" width="24.5703125" style="996" customWidth="1"/>
    <col min="5635" max="5635" width="71.7109375" style="996" customWidth="1"/>
    <col min="5636" max="5636" width="17.140625" style="996" bestFit="1" customWidth="1"/>
    <col min="5637" max="5637" width="16.7109375" style="996" bestFit="1" customWidth="1"/>
    <col min="5638" max="5638" width="16.85546875" style="996" bestFit="1" customWidth="1"/>
    <col min="5639" max="5639" width="21.42578125" style="996" customWidth="1"/>
    <col min="5640" max="5640" width="9.140625" style="996"/>
    <col min="5641" max="5641" width="16.5703125" style="996" bestFit="1" customWidth="1"/>
    <col min="5642" max="5889" width="9.140625" style="996"/>
    <col min="5890" max="5890" width="24.5703125" style="996" customWidth="1"/>
    <col min="5891" max="5891" width="71.7109375" style="996" customWidth="1"/>
    <col min="5892" max="5892" width="17.140625" style="996" bestFit="1" customWidth="1"/>
    <col min="5893" max="5893" width="16.7109375" style="996" bestFit="1" customWidth="1"/>
    <col min="5894" max="5894" width="16.85546875" style="996" bestFit="1" customWidth="1"/>
    <col min="5895" max="5895" width="21.42578125" style="996" customWidth="1"/>
    <col min="5896" max="5896" width="9.140625" style="996"/>
    <col min="5897" max="5897" width="16.5703125" style="996" bestFit="1" customWidth="1"/>
    <col min="5898" max="6145" width="9.140625" style="996"/>
    <col min="6146" max="6146" width="24.5703125" style="996" customWidth="1"/>
    <col min="6147" max="6147" width="71.7109375" style="996" customWidth="1"/>
    <col min="6148" max="6148" width="17.140625" style="996" bestFit="1" customWidth="1"/>
    <col min="6149" max="6149" width="16.7109375" style="996" bestFit="1" customWidth="1"/>
    <col min="6150" max="6150" width="16.85546875" style="996" bestFit="1" customWidth="1"/>
    <col min="6151" max="6151" width="21.42578125" style="996" customWidth="1"/>
    <col min="6152" max="6152" width="9.140625" style="996"/>
    <col min="6153" max="6153" width="16.5703125" style="996" bestFit="1" customWidth="1"/>
    <col min="6154" max="6401" width="9.140625" style="996"/>
    <col min="6402" max="6402" width="24.5703125" style="996" customWidth="1"/>
    <col min="6403" max="6403" width="71.7109375" style="996" customWidth="1"/>
    <col min="6404" max="6404" width="17.140625" style="996" bestFit="1" customWidth="1"/>
    <col min="6405" max="6405" width="16.7109375" style="996" bestFit="1" customWidth="1"/>
    <col min="6406" max="6406" width="16.85546875" style="996" bestFit="1" customWidth="1"/>
    <col min="6407" max="6407" width="21.42578125" style="996" customWidth="1"/>
    <col min="6408" max="6408" width="9.140625" style="996"/>
    <col min="6409" max="6409" width="16.5703125" style="996" bestFit="1" customWidth="1"/>
    <col min="6410" max="6657" width="9.140625" style="996"/>
    <col min="6658" max="6658" width="24.5703125" style="996" customWidth="1"/>
    <col min="6659" max="6659" width="71.7109375" style="996" customWidth="1"/>
    <col min="6660" max="6660" width="17.140625" style="996" bestFit="1" customWidth="1"/>
    <col min="6661" max="6661" width="16.7109375" style="996" bestFit="1" customWidth="1"/>
    <col min="6662" max="6662" width="16.85546875" style="996" bestFit="1" customWidth="1"/>
    <col min="6663" max="6663" width="21.42578125" style="996" customWidth="1"/>
    <col min="6664" max="6664" width="9.140625" style="996"/>
    <col min="6665" max="6665" width="16.5703125" style="996" bestFit="1" customWidth="1"/>
    <col min="6666" max="6913" width="9.140625" style="996"/>
    <col min="6914" max="6914" width="24.5703125" style="996" customWidth="1"/>
    <col min="6915" max="6915" width="71.7109375" style="996" customWidth="1"/>
    <col min="6916" max="6916" width="17.140625" style="996" bestFit="1" customWidth="1"/>
    <col min="6917" max="6917" width="16.7109375" style="996" bestFit="1" customWidth="1"/>
    <col min="6918" max="6918" width="16.85546875" style="996" bestFit="1" customWidth="1"/>
    <col min="6919" max="6919" width="21.42578125" style="996" customWidth="1"/>
    <col min="6920" max="6920" width="9.140625" style="996"/>
    <col min="6921" max="6921" width="16.5703125" style="996" bestFit="1" customWidth="1"/>
    <col min="6922" max="7169" width="9.140625" style="996"/>
    <col min="7170" max="7170" width="24.5703125" style="996" customWidth="1"/>
    <col min="7171" max="7171" width="71.7109375" style="996" customWidth="1"/>
    <col min="7172" max="7172" width="17.140625" style="996" bestFit="1" customWidth="1"/>
    <col min="7173" max="7173" width="16.7109375" style="996" bestFit="1" customWidth="1"/>
    <col min="7174" max="7174" width="16.85546875" style="996" bestFit="1" customWidth="1"/>
    <col min="7175" max="7175" width="21.42578125" style="996" customWidth="1"/>
    <col min="7176" max="7176" width="9.140625" style="996"/>
    <col min="7177" max="7177" width="16.5703125" style="996" bestFit="1" customWidth="1"/>
    <col min="7178" max="7425" width="9.140625" style="996"/>
    <col min="7426" max="7426" width="24.5703125" style="996" customWidth="1"/>
    <col min="7427" max="7427" width="71.7109375" style="996" customWidth="1"/>
    <col min="7428" max="7428" width="17.140625" style="996" bestFit="1" customWidth="1"/>
    <col min="7429" max="7429" width="16.7109375" style="996" bestFit="1" customWidth="1"/>
    <col min="7430" max="7430" width="16.85546875" style="996" bestFit="1" customWidth="1"/>
    <col min="7431" max="7431" width="21.42578125" style="996" customWidth="1"/>
    <col min="7432" max="7432" width="9.140625" style="996"/>
    <col min="7433" max="7433" width="16.5703125" style="996" bestFit="1" customWidth="1"/>
    <col min="7434" max="7681" width="9.140625" style="996"/>
    <col min="7682" max="7682" width="24.5703125" style="996" customWidth="1"/>
    <col min="7683" max="7683" width="71.7109375" style="996" customWidth="1"/>
    <col min="7684" max="7684" width="17.140625" style="996" bestFit="1" customWidth="1"/>
    <col min="7685" max="7685" width="16.7109375" style="996" bestFit="1" customWidth="1"/>
    <col min="7686" max="7686" width="16.85546875" style="996" bestFit="1" customWidth="1"/>
    <col min="7687" max="7687" width="21.42578125" style="996" customWidth="1"/>
    <col min="7688" max="7688" width="9.140625" style="996"/>
    <col min="7689" max="7689" width="16.5703125" style="996" bestFit="1" customWidth="1"/>
    <col min="7690" max="7937" width="9.140625" style="996"/>
    <col min="7938" max="7938" width="24.5703125" style="996" customWidth="1"/>
    <col min="7939" max="7939" width="71.7109375" style="996" customWidth="1"/>
    <col min="7940" max="7940" width="17.140625" style="996" bestFit="1" customWidth="1"/>
    <col min="7941" max="7941" width="16.7109375" style="996" bestFit="1" customWidth="1"/>
    <col min="7942" max="7942" width="16.85546875" style="996" bestFit="1" customWidth="1"/>
    <col min="7943" max="7943" width="21.42578125" style="996" customWidth="1"/>
    <col min="7944" max="7944" width="9.140625" style="996"/>
    <col min="7945" max="7945" width="16.5703125" style="996" bestFit="1" customWidth="1"/>
    <col min="7946" max="8193" width="9.140625" style="996"/>
    <col min="8194" max="8194" width="24.5703125" style="996" customWidth="1"/>
    <col min="8195" max="8195" width="71.7109375" style="996" customWidth="1"/>
    <col min="8196" max="8196" width="17.140625" style="996" bestFit="1" customWidth="1"/>
    <col min="8197" max="8197" width="16.7109375" style="996" bestFit="1" customWidth="1"/>
    <col min="8198" max="8198" width="16.85546875" style="996" bestFit="1" customWidth="1"/>
    <col min="8199" max="8199" width="21.42578125" style="996" customWidth="1"/>
    <col min="8200" max="8200" width="9.140625" style="996"/>
    <col min="8201" max="8201" width="16.5703125" style="996" bestFit="1" customWidth="1"/>
    <col min="8202" max="8449" width="9.140625" style="996"/>
    <col min="8450" max="8450" width="24.5703125" style="996" customWidth="1"/>
    <col min="8451" max="8451" width="71.7109375" style="996" customWidth="1"/>
    <col min="8452" max="8452" width="17.140625" style="996" bestFit="1" customWidth="1"/>
    <col min="8453" max="8453" width="16.7109375" style="996" bestFit="1" customWidth="1"/>
    <col min="8454" max="8454" width="16.85546875" style="996" bestFit="1" customWidth="1"/>
    <col min="8455" max="8455" width="21.42578125" style="996" customWidth="1"/>
    <col min="8456" max="8456" width="9.140625" style="996"/>
    <col min="8457" max="8457" width="16.5703125" style="996" bestFit="1" customWidth="1"/>
    <col min="8458" max="8705" width="9.140625" style="996"/>
    <col min="8706" max="8706" width="24.5703125" style="996" customWidth="1"/>
    <col min="8707" max="8707" width="71.7109375" style="996" customWidth="1"/>
    <col min="8708" max="8708" width="17.140625" style="996" bestFit="1" customWidth="1"/>
    <col min="8709" max="8709" width="16.7109375" style="996" bestFit="1" customWidth="1"/>
    <col min="8710" max="8710" width="16.85546875" style="996" bestFit="1" customWidth="1"/>
    <col min="8711" max="8711" width="21.42578125" style="996" customWidth="1"/>
    <col min="8712" max="8712" width="9.140625" style="996"/>
    <col min="8713" max="8713" width="16.5703125" style="996" bestFit="1" customWidth="1"/>
    <col min="8714" max="8961" width="9.140625" style="996"/>
    <col min="8962" max="8962" width="24.5703125" style="996" customWidth="1"/>
    <col min="8963" max="8963" width="71.7109375" style="996" customWidth="1"/>
    <col min="8964" max="8964" width="17.140625" style="996" bestFit="1" customWidth="1"/>
    <col min="8965" max="8965" width="16.7109375" style="996" bestFit="1" customWidth="1"/>
    <col min="8966" max="8966" width="16.85546875" style="996" bestFit="1" customWidth="1"/>
    <col min="8967" max="8967" width="21.42578125" style="996" customWidth="1"/>
    <col min="8968" max="8968" width="9.140625" style="996"/>
    <col min="8969" max="8969" width="16.5703125" style="996" bestFit="1" customWidth="1"/>
    <col min="8970" max="9217" width="9.140625" style="996"/>
    <col min="9218" max="9218" width="24.5703125" style="996" customWidth="1"/>
    <col min="9219" max="9219" width="71.7109375" style="996" customWidth="1"/>
    <col min="9220" max="9220" width="17.140625" style="996" bestFit="1" customWidth="1"/>
    <col min="9221" max="9221" width="16.7109375" style="996" bestFit="1" customWidth="1"/>
    <col min="9222" max="9222" width="16.85546875" style="996" bestFit="1" customWidth="1"/>
    <col min="9223" max="9223" width="21.42578125" style="996" customWidth="1"/>
    <col min="9224" max="9224" width="9.140625" style="996"/>
    <col min="9225" max="9225" width="16.5703125" style="996" bestFit="1" customWidth="1"/>
    <col min="9226" max="9473" width="9.140625" style="996"/>
    <col min="9474" max="9474" width="24.5703125" style="996" customWidth="1"/>
    <col min="9475" max="9475" width="71.7109375" style="996" customWidth="1"/>
    <col min="9476" max="9476" width="17.140625" style="996" bestFit="1" customWidth="1"/>
    <col min="9477" max="9477" width="16.7109375" style="996" bestFit="1" customWidth="1"/>
    <col min="9478" max="9478" width="16.85546875" style="996" bestFit="1" customWidth="1"/>
    <col min="9479" max="9479" width="21.42578125" style="996" customWidth="1"/>
    <col min="9480" max="9480" width="9.140625" style="996"/>
    <col min="9481" max="9481" width="16.5703125" style="996" bestFit="1" customWidth="1"/>
    <col min="9482" max="9729" width="9.140625" style="996"/>
    <col min="9730" max="9730" width="24.5703125" style="996" customWidth="1"/>
    <col min="9731" max="9731" width="71.7109375" style="996" customWidth="1"/>
    <col min="9732" max="9732" width="17.140625" style="996" bestFit="1" customWidth="1"/>
    <col min="9733" max="9733" width="16.7109375" style="996" bestFit="1" customWidth="1"/>
    <col min="9734" max="9734" width="16.85546875" style="996" bestFit="1" customWidth="1"/>
    <col min="9735" max="9735" width="21.42578125" style="996" customWidth="1"/>
    <col min="9736" max="9736" width="9.140625" style="996"/>
    <col min="9737" max="9737" width="16.5703125" style="996" bestFit="1" customWidth="1"/>
    <col min="9738" max="9985" width="9.140625" style="996"/>
    <col min="9986" max="9986" width="24.5703125" style="996" customWidth="1"/>
    <col min="9987" max="9987" width="71.7109375" style="996" customWidth="1"/>
    <col min="9988" max="9988" width="17.140625" style="996" bestFit="1" customWidth="1"/>
    <col min="9989" max="9989" width="16.7109375" style="996" bestFit="1" customWidth="1"/>
    <col min="9990" max="9990" width="16.85546875" style="996" bestFit="1" customWidth="1"/>
    <col min="9991" max="9991" width="21.42578125" style="996" customWidth="1"/>
    <col min="9992" max="9992" width="9.140625" style="996"/>
    <col min="9993" max="9993" width="16.5703125" style="996" bestFit="1" customWidth="1"/>
    <col min="9994" max="10241" width="9.140625" style="996"/>
    <col min="10242" max="10242" width="24.5703125" style="996" customWidth="1"/>
    <col min="10243" max="10243" width="71.7109375" style="996" customWidth="1"/>
    <col min="10244" max="10244" width="17.140625" style="996" bestFit="1" customWidth="1"/>
    <col min="10245" max="10245" width="16.7109375" style="996" bestFit="1" customWidth="1"/>
    <col min="10246" max="10246" width="16.85546875" style="996" bestFit="1" customWidth="1"/>
    <col min="10247" max="10247" width="21.42578125" style="996" customWidth="1"/>
    <col min="10248" max="10248" width="9.140625" style="996"/>
    <col min="10249" max="10249" width="16.5703125" style="996" bestFit="1" customWidth="1"/>
    <col min="10250" max="10497" width="9.140625" style="996"/>
    <col min="10498" max="10498" width="24.5703125" style="996" customWidth="1"/>
    <col min="10499" max="10499" width="71.7109375" style="996" customWidth="1"/>
    <col min="10500" max="10500" width="17.140625" style="996" bestFit="1" customWidth="1"/>
    <col min="10501" max="10501" width="16.7109375" style="996" bestFit="1" customWidth="1"/>
    <col min="10502" max="10502" width="16.85546875" style="996" bestFit="1" customWidth="1"/>
    <col min="10503" max="10503" width="21.42578125" style="996" customWidth="1"/>
    <col min="10504" max="10504" width="9.140625" style="996"/>
    <col min="10505" max="10505" width="16.5703125" style="996" bestFit="1" customWidth="1"/>
    <col min="10506" max="10753" width="9.140625" style="996"/>
    <col min="10754" max="10754" width="24.5703125" style="996" customWidth="1"/>
    <col min="10755" max="10755" width="71.7109375" style="996" customWidth="1"/>
    <col min="10756" max="10756" width="17.140625" style="996" bestFit="1" customWidth="1"/>
    <col min="10757" max="10757" width="16.7109375" style="996" bestFit="1" customWidth="1"/>
    <col min="10758" max="10758" width="16.85546875" style="996" bestFit="1" customWidth="1"/>
    <col min="10759" max="10759" width="21.42578125" style="996" customWidth="1"/>
    <col min="10760" max="10760" width="9.140625" style="996"/>
    <col min="10761" max="10761" width="16.5703125" style="996" bestFit="1" customWidth="1"/>
    <col min="10762" max="11009" width="9.140625" style="996"/>
    <col min="11010" max="11010" width="24.5703125" style="996" customWidth="1"/>
    <col min="11011" max="11011" width="71.7109375" style="996" customWidth="1"/>
    <col min="11012" max="11012" width="17.140625" style="996" bestFit="1" customWidth="1"/>
    <col min="11013" max="11013" width="16.7109375" style="996" bestFit="1" customWidth="1"/>
    <col min="11014" max="11014" width="16.85546875" style="996" bestFit="1" customWidth="1"/>
    <col min="11015" max="11015" width="21.42578125" style="996" customWidth="1"/>
    <col min="11016" max="11016" width="9.140625" style="996"/>
    <col min="11017" max="11017" width="16.5703125" style="996" bestFit="1" customWidth="1"/>
    <col min="11018" max="11265" width="9.140625" style="996"/>
    <col min="11266" max="11266" width="24.5703125" style="996" customWidth="1"/>
    <col min="11267" max="11267" width="71.7109375" style="996" customWidth="1"/>
    <col min="11268" max="11268" width="17.140625" style="996" bestFit="1" customWidth="1"/>
    <col min="11269" max="11269" width="16.7109375" style="996" bestFit="1" customWidth="1"/>
    <col min="11270" max="11270" width="16.85546875" style="996" bestFit="1" customWidth="1"/>
    <col min="11271" max="11271" width="21.42578125" style="996" customWidth="1"/>
    <col min="11272" max="11272" width="9.140625" style="996"/>
    <col min="11273" max="11273" width="16.5703125" style="996" bestFit="1" customWidth="1"/>
    <col min="11274" max="11521" width="9.140625" style="996"/>
    <col min="11522" max="11522" width="24.5703125" style="996" customWidth="1"/>
    <col min="11523" max="11523" width="71.7109375" style="996" customWidth="1"/>
    <col min="11524" max="11524" width="17.140625" style="996" bestFit="1" customWidth="1"/>
    <col min="11525" max="11525" width="16.7109375" style="996" bestFit="1" customWidth="1"/>
    <col min="11526" max="11526" width="16.85546875" style="996" bestFit="1" customWidth="1"/>
    <col min="11527" max="11527" width="21.42578125" style="996" customWidth="1"/>
    <col min="11528" max="11528" width="9.140625" style="996"/>
    <col min="11529" max="11529" width="16.5703125" style="996" bestFit="1" customWidth="1"/>
    <col min="11530" max="11777" width="9.140625" style="996"/>
    <col min="11778" max="11778" width="24.5703125" style="996" customWidth="1"/>
    <col min="11779" max="11779" width="71.7109375" style="996" customWidth="1"/>
    <col min="11780" max="11780" width="17.140625" style="996" bestFit="1" customWidth="1"/>
    <col min="11781" max="11781" width="16.7109375" style="996" bestFit="1" customWidth="1"/>
    <col min="11782" max="11782" width="16.85546875" style="996" bestFit="1" customWidth="1"/>
    <col min="11783" max="11783" width="21.42578125" style="996" customWidth="1"/>
    <col min="11784" max="11784" width="9.140625" style="996"/>
    <col min="11785" max="11785" width="16.5703125" style="996" bestFit="1" customWidth="1"/>
    <col min="11786" max="12033" width="9.140625" style="996"/>
    <col min="12034" max="12034" width="24.5703125" style="996" customWidth="1"/>
    <col min="12035" max="12035" width="71.7109375" style="996" customWidth="1"/>
    <col min="12036" max="12036" width="17.140625" style="996" bestFit="1" customWidth="1"/>
    <col min="12037" max="12037" width="16.7109375" style="996" bestFit="1" customWidth="1"/>
    <col min="12038" max="12038" width="16.85546875" style="996" bestFit="1" customWidth="1"/>
    <col min="12039" max="12039" width="21.42578125" style="996" customWidth="1"/>
    <col min="12040" max="12040" width="9.140625" style="996"/>
    <col min="12041" max="12041" width="16.5703125" style="996" bestFit="1" customWidth="1"/>
    <col min="12042" max="12289" width="9.140625" style="996"/>
    <col min="12290" max="12290" width="24.5703125" style="996" customWidth="1"/>
    <col min="12291" max="12291" width="71.7109375" style="996" customWidth="1"/>
    <col min="12292" max="12292" width="17.140625" style="996" bestFit="1" customWidth="1"/>
    <col min="12293" max="12293" width="16.7109375" style="996" bestFit="1" customWidth="1"/>
    <col min="12294" max="12294" width="16.85546875" style="996" bestFit="1" customWidth="1"/>
    <col min="12295" max="12295" width="21.42578125" style="996" customWidth="1"/>
    <col min="12296" max="12296" width="9.140625" style="996"/>
    <col min="12297" max="12297" width="16.5703125" style="996" bestFit="1" customWidth="1"/>
    <col min="12298" max="12545" width="9.140625" style="996"/>
    <col min="12546" max="12546" width="24.5703125" style="996" customWidth="1"/>
    <col min="12547" max="12547" width="71.7109375" style="996" customWidth="1"/>
    <col min="12548" max="12548" width="17.140625" style="996" bestFit="1" customWidth="1"/>
    <col min="12549" max="12549" width="16.7109375" style="996" bestFit="1" customWidth="1"/>
    <col min="12550" max="12550" width="16.85546875" style="996" bestFit="1" customWidth="1"/>
    <col min="12551" max="12551" width="21.42578125" style="996" customWidth="1"/>
    <col min="12552" max="12552" width="9.140625" style="996"/>
    <col min="12553" max="12553" width="16.5703125" style="996" bestFit="1" customWidth="1"/>
    <col min="12554" max="12801" width="9.140625" style="996"/>
    <col min="12802" max="12802" width="24.5703125" style="996" customWidth="1"/>
    <col min="12803" max="12803" width="71.7109375" style="996" customWidth="1"/>
    <col min="12804" max="12804" width="17.140625" style="996" bestFit="1" customWidth="1"/>
    <col min="12805" max="12805" width="16.7109375" style="996" bestFit="1" customWidth="1"/>
    <col min="12806" max="12806" width="16.85546875" style="996" bestFit="1" customWidth="1"/>
    <col min="12807" max="12807" width="21.42578125" style="996" customWidth="1"/>
    <col min="12808" max="12808" width="9.140625" style="996"/>
    <col min="12809" max="12809" width="16.5703125" style="996" bestFit="1" customWidth="1"/>
    <col min="12810" max="13057" width="9.140625" style="996"/>
    <col min="13058" max="13058" width="24.5703125" style="996" customWidth="1"/>
    <col min="13059" max="13059" width="71.7109375" style="996" customWidth="1"/>
    <col min="13060" max="13060" width="17.140625" style="996" bestFit="1" customWidth="1"/>
    <col min="13061" max="13061" width="16.7109375" style="996" bestFit="1" customWidth="1"/>
    <col min="13062" max="13062" width="16.85546875" style="996" bestFit="1" customWidth="1"/>
    <col min="13063" max="13063" width="21.42578125" style="996" customWidth="1"/>
    <col min="13064" max="13064" width="9.140625" style="996"/>
    <col min="13065" max="13065" width="16.5703125" style="996" bestFit="1" customWidth="1"/>
    <col min="13066" max="13313" width="9.140625" style="996"/>
    <col min="13314" max="13314" width="24.5703125" style="996" customWidth="1"/>
    <col min="13315" max="13315" width="71.7109375" style="996" customWidth="1"/>
    <col min="13316" max="13316" width="17.140625" style="996" bestFit="1" customWidth="1"/>
    <col min="13317" max="13317" width="16.7109375" style="996" bestFit="1" customWidth="1"/>
    <col min="13318" max="13318" width="16.85546875" style="996" bestFit="1" customWidth="1"/>
    <col min="13319" max="13319" width="21.42578125" style="996" customWidth="1"/>
    <col min="13320" max="13320" width="9.140625" style="996"/>
    <col min="13321" max="13321" width="16.5703125" style="996" bestFit="1" customWidth="1"/>
    <col min="13322" max="13569" width="9.140625" style="996"/>
    <col min="13570" max="13570" width="24.5703125" style="996" customWidth="1"/>
    <col min="13571" max="13571" width="71.7109375" style="996" customWidth="1"/>
    <col min="13572" max="13572" width="17.140625" style="996" bestFit="1" customWidth="1"/>
    <col min="13573" max="13573" width="16.7109375" style="996" bestFit="1" customWidth="1"/>
    <col min="13574" max="13574" width="16.85546875" style="996" bestFit="1" customWidth="1"/>
    <col min="13575" max="13575" width="21.42578125" style="996" customWidth="1"/>
    <col min="13576" max="13576" width="9.140625" style="996"/>
    <col min="13577" max="13577" width="16.5703125" style="996" bestFit="1" customWidth="1"/>
    <col min="13578" max="13825" width="9.140625" style="996"/>
    <col min="13826" max="13826" width="24.5703125" style="996" customWidth="1"/>
    <col min="13827" max="13827" width="71.7109375" style="996" customWidth="1"/>
    <col min="13828" max="13828" width="17.140625" style="996" bestFit="1" customWidth="1"/>
    <col min="13829" max="13829" width="16.7109375" style="996" bestFit="1" customWidth="1"/>
    <col min="13830" max="13830" width="16.85546875" style="996" bestFit="1" customWidth="1"/>
    <col min="13831" max="13831" width="21.42578125" style="996" customWidth="1"/>
    <col min="13832" max="13832" width="9.140625" style="996"/>
    <col min="13833" max="13833" width="16.5703125" style="996" bestFit="1" customWidth="1"/>
    <col min="13834" max="14081" width="9.140625" style="996"/>
    <col min="14082" max="14082" width="24.5703125" style="996" customWidth="1"/>
    <col min="14083" max="14083" width="71.7109375" style="996" customWidth="1"/>
    <col min="14084" max="14084" width="17.140625" style="996" bestFit="1" customWidth="1"/>
    <col min="14085" max="14085" width="16.7109375" style="996" bestFit="1" customWidth="1"/>
    <col min="14086" max="14086" width="16.85546875" style="996" bestFit="1" customWidth="1"/>
    <col min="14087" max="14087" width="21.42578125" style="996" customWidth="1"/>
    <col min="14088" max="14088" width="9.140625" style="996"/>
    <col min="14089" max="14089" width="16.5703125" style="996" bestFit="1" customWidth="1"/>
    <col min="14090" max="14337" width="9.140625" style="996"/>
    <col min="14338" max="14338" width="24.5703125" style="996" customWidth="1"/>
    <col min="14339" max="14339" width="71.7109375" style="996" customWidth="1"/>
    <col min="14340" max="14340" width="17.140625" style="996" bestFit="1" customWidth="1"/>
    <col min="14341" max="14341" width="16.7109375" style="996" bestFit="1" customWidth="1"/>
    <col min="14342" max="14342" width="16.85546875" style="996" bestFit="1" customWidth="1"/>
    <col min="14343" max="14343" width="21.42578125" style="996" customWidth="1"/>
    <col min="14344" max="14344" width="9.140625" style="996"/>
    <col min="14345" max="14345" width="16.5703125" style="996" bestFit="1" customWidth="1"/>
    <col min="14346" max="14593" width="9.140625" style="996"/>
    <col min="14594" max="14594" width="24.5703125" style="996" customWidth="1"/>
    <col min="14595" max="14595" width="71.7109375" style="996" customWidth="1"/>
    <col min="14596" max="14596" width="17.140625" style="996" bestFit="1" customWidth="1"/>
    <col min="14597" max="14597" width="16.7109375" style="996" bestFit="1" customWidth="1"/>
    <col min="14598" max="14598" width="16.85546875" style="996" bestFit="1" customWidth="1"/>
    <col min="14599" max="14599" width="21.42578125" style="996" customWidth="1"/>
    <col min="14600" max="14600" width="9.140625" style="996"/>
    <col min="14601" max="14601" width="16.5703125" style="996" bestFit="1" customWidth="1"/>
    <col min="14602" max="14849" width="9.140625" style="996"/>
    <col min="14850" max="14850" width="24.5703125" style="996" customWidth="1"/>
    <col min="14851" max="14851" width="71.7109375" style="996" customWidth="1"/>
    <col min="14852" max="14852" width="17.140625" style="996" bestFit="1" customWidth="1"/>
    <col min="14853" max="14853" width="16.7109375" style="996" bestFit="1" customWidth="1"/>
    <col min="14854" max="14854" width="16.85546875" style="996" bestFit="1" customWidth="1"/>
    <col min="14855" max="14855" width="21.42578125" style="996" customWidth="1"/>
    <col min="14856" max="14856" width="9.140625" style="996"/>
    <col min="14857" max="14857" width="16.5703125" style="996" bestFit="1" customWidth="1"/>
    <col min="14858" max="15105" width="9.140625" style="996"/>
    <col min="15106" max="15106" width="24.5703125" style="996" customWidth="1"/>
    <col min="15107" max="15107" width="71.7109375" style="996" customWidth="1"/>
    <col min="15108" max="15108" width="17.140625" style="996" bestFit="1" customWidth="1"/>
    <col min="15109" max="15109" width="16.7109375" style="996" bestFit="1" customWidth="1"/>
    <col min="15110" max="15110" width="16.85546875" style="996" bestFit="1" customWidth="1"/>
    <col min="15111" max="15111" width="21.42578125" style="996" customWidth="1"/>
    <col min="15112" max="15112" width="9.140625" style="996"/>
    <col min="15113" max="15113" width="16.5703125" style="996" bestFit="1" customWidth="1"/>
    <col min="15114" max="15361" width="9.140625" style="996"/>
    <col min="15362" max="15362" width="24.5703125" style="996" customWidth="1"/>
    <col min="15363" max="15363" width="71.7109375" style="996" customWidth="1"/>
    <col min="15364" max="15364" width="17.140625" style="996" bestFit="1" customWidth="1"/>
    <col min="15365" max="15365" width="16.7109375" style="996" bestFit="1" customWidth="1"/>
    <col min="15366" max="15366" width="16.85546875" style="996" bestFit="1" customWidth="1"/>
    <col min="15367" max="15367" width="21.42578125" style="996" customWidth="1"/>
    <col min="15368" max="15368" width="9.140625" style="996"/>
    <col min="15369" max="15369" width="16.5703125" style="996" bestFit="1" customWidth="1"/>
    <col min="15370" max="15617" width="9.140625" style="996"/>
    <col min="15618" max="15618" width="24.5703125" style="996" customWidth="1"/>
    <col min="15619" max="15619" width="71.7109375" style="996" customWidth="1"/>
    <col min="15620" max="15620" width="17.140625" style="996" bestFit="1" customWidth="1"/>
    <col min="15621" max="15621" width="16.7109375" style="996" bestFit="1" customWidth="1"/>
    <col min="15622" max="15622" width="16.85546875" style="996" bestFit="1" customWidth="1"/>
    <col min="15623" max="15623" width="21.42578125" style="996" customWidth="1"/>
    <col min="15624" max="15624" width="9.140625" style="996"/>
    <col min="15625" max="15625" width="16.5703125" style="996" bestFit="1" customWidth="1"/>
    <col min="15626" max="15873" width="9.140625" style="996"/>
    <col min="15874" max="15874" width="24.5703125" style="996" customWidth="1"/>
    <col min="15875" max="15875" width="71.7109375" style="996" customWidth="1"/>
    <col min="15876" max="15876" width="17.140625" style="996" bestFit="1" customWidth="1"/>
    <col min="15877" max="15877" width="16.7109375" style="996" bestFit="1" customWidth="1"/>
    <col min="15878" max="15878" width="16.85546875" style="996" bestFit="1" customWidth="1"/>
    <col min="15879" max="15879" width="21.42578125" style="996" customWidth="1"/>
    <col min="15880" max="15880" width="9.140625" style="996"/>
    <col min="15881" max="15881" width="16.5703125" style="996" bestFit="1" customWidth="1"/>
    <col min="15882" max="16129" width="9.140625" style="996"/>
    <col min="16130" max="16130" width="24.5703125" style="996" customWidth="1"/>
    <col min="16131" max="16131" width="71.7109375" style="996" customWidth="1"/>
    <col min="16132" max="16132" width="17.140625" style="996" bestFit="1" customWidth="1"/>
    <col min="16133" max="16133" width="16.7109375" style="996" bestFit="1" customWidth="1"/>
    <col min="16134" max="16134" width="16.85546875" style="996" bestFit="1" customWidth="1"/>
    <col min="16135" max="16135" width="21.42578125" style="996" customWidth="1"/>
    <col min="16136" max="16136" width="9.140625" style="996"/>
    <col min="16137" max="16137" width="16.5703125" style="996" bestFit="1" customWidth="1"/>
    <col min="16138" max="16384" width="9.140625" style="996"/>
  </cols>
  <sheetData>
    <row r="3" spans="1:9" ht="15">
      <c r="A3" s="673" t="s">
        <v>5064</v>
      </c>
    </row>
    <row r="4" spans="1:9" ht="15.75" thickBot="1">
      <c r="A4" s="673" t="s">
        <v>5265</v>
      </c>
    </row>
    <row r="5" spans="1:9" s="679" customFormat="1" ht="6" thickBot="1">
      <c r="B5" s="674"/>
      <c r="C5" s="675"/>
      <c r="D5" s="676"/>
      <c r="E5" s="677"/>
      <c r="F5" s="677"/>
      <c r="G5" s="678"/>
    </row>
    <row r="6" spans="1:9" s="683" customFormat="1" ht="60" customHeight="1" thickBot="1">
      <c r="A6" s="680"/>
      <c r="B6" s="681"/>
      <c r="C6" s="682" t="s">
        <v>3</v>
      </c>
      <c r="D6" s="2002" t="str">
        <f>'ORÇAMENTO '!F5</f>
        <v>Ref.: Tabela de Serviços
SINAPI (OUTUBRO/2019)                                                           COM DESONERAÇÃO
e/ou composições PiniTCPO</v>
      </c>
      <c r="E6" s="2003"/>
      <c r="F6" s="2207"/>
      <c r="G6" s="2208"/>
    </row>
    <row r="7" spans="1:9" s="683" customFormat="1" ht="51.75" customHeight="1" thickBot="1">
      <c r="A7" s="680"/>
      <c r="B7" s="684"/>
      <c r="C7" s="685" t="s">
        <v>4</v>
      </c>
      <c r="D7" s="272" t="s">
        <v>7</v>
      </c>
      <c r="E7" s="686">
        <v>0.28349999999999997</v>
      </c>
      <c r="F7" s="2209"/>
      <c r="G7" s="2210"/>
    </row>
    <row r="8" spans="1:9" s="687" customFormat="1" ht="15" customHeight="1" thickBot="1">
      <c r="B8" s="2006" t="s">
        <v>5532</v>
      </c>
      <c r="C8" s="2007"/>
      <c r="D8" s="2007"/>
      <c r="E8" s="2007"/>
      <c r="F8" s="2007"/>
      <c r="G8" s="2008"/>
    </row>
    <row r="9" spans="1:9" s="679" customFormat="1" ht="6" thickBot="1">
      <c r="B9" s="674"/>
      <c r="C9" s="675"/>
      <c r="D9" s="676"/>
      <c r="E9" s="677"/>
      <c r="F9" s="677"/>
      <c r="G9" s="678"/>
    </row>
    <row r="10" spans="1:9" s="688" customFormat="1" ht="15" customHeight="1">
      <c r="B10" s="818" t="s">
        <v>8</v>
      </c>
      <c r="C10" s="690" t="str">
        <f>'ORÇAMENTO '!D9</f>
        <v>AMPLIAÇÃO E REFORMA NA ESCOLA MUNICIPAL DE EDUCAÇÃO INFANTIL</v>
      </c>
      <c r="D10" s="690"/>
      <c r="E10" s="690"/>
      <c r="F10" s="819" t="s">
        <v>9</v>
      </c>
      <c r="G10" s="820">
        <f>'ORÇAMENTO '!J9</f>
        <v>0</v>
      </c>
    </row>
    <row r="11" spans="1:9" s="693" customFormat="1" ht="16.5" thickBot="1">
      <c r="B11" s="749" t="s">
        <v>10</v>
      </c>
      <c r="C11" s="694" t="str">
        <f>'ORÇAMENTO '!D11</f>
        <v>AV. GOVERNADOR J. CAMPOS,LOTE LP SW1B, QUADRA C9,BAIRRO UNIÃO</v>
      </c>
      <c r="D11" s="694"/>
      <c r="E11" s="694"/>
      <c r="F11" s="751" t="s">
        <v>11</v>
      </c>
      <c r="G11" s="752">
        <v>0.90010000000000001</v>
      </c>
    </row>
    <row r="12" spans="1:9" s="998" customFormat="1" ht="6" thickBot="1">
      <c r="B12" s="755"/>
      <c r="C12" s="700"/>
      <c r="D12" s="701"/>
      <c r="E12" s="702"/>
      <c r="F12" s="702"/>
      <c r="G12" s="756"/>
    </row>
    <row r="13" spans="1:9" s="693" customFormat="1" ht="18.75" thickBot="1">
      <c r="B13" s="2211" t="s">
        <v>6416</v>
      </c>
      <c r="C13" s="2000"/>
      <c r="D13" s="2000"/>
      <c r="E13" s="2000"/>
      <c r="F13" s="2000"/>
      <c r="G13" s="2212"/>
    </row>
    <row r="14" spans="1:9" s="998" customFormat="1" ht="6" thickBot="1">
      <c r="B14" s="755"/>
      <c r="C14" s="700"/>
      <c r="D14" s="701"/>
      <c r="E14" s="702"/>
      <c r="F14" s="702"/>
      <c r="G14" s="756"/>
    </row>
    <row r="15" spans="1:9" s="992" customFormat="1" ht="15.75">
      <c r="B15" s="942" t="s">
        <v>6252</v>
      </c>
      <c r="C15" s="2011" t="str">
        <f>CONCATENATE("FORNECIMENTO E INSTALAÇÃO DE ",C18)</f>
        <v>FORNECIMENTO E INSTALAÇÃO DE PATCH 24 PORTAS CATEGORIA 6</v>
      </c>
      <c r="D15" s="2183"/>
      <c r="E15" s="2183"/>
      <c r="F15" s="2183"/>
      <c r="G15" s="943" t="s">
        <v>30</v>
      </c>
      <c r="H15" s="1003">
        <f>G23</f>
        <v>917.31999999999994</v>
      </c>
      <c r="I15" s="993"/>
    </row>
    <row r="16" spans="1:9" s="992" customFormat="1" ht="31.5">
      <c r="B16" s="350" t="s">
        <v>2114</v>
      </c>
      <c r="C16" s="893" t="s">
        <v>1947</v>
      </c>
      <c r="D16" s="893" t="s">
        <v>30</v>
      </c>
      <c r="E16" s="893" t="s">
        <v>1948</v>
      </c>
      <c r="F16" s="897" t="s">
        <v>1949</v>
      </c>
      <c r="G16" s="898" t="s">
        <v>1950</v>
      </c>
      <c r="I16" s="993"/>
    </row>
    <row r="17" spans="1:9" s="992" customFormat="1" ht="15.75">
      <c r="B17" s="2017" t="s">
        <v>1951</v>
      </c>
      <c r="C17" s="2018"/>
      <c r="D17" s="2018"/>
      <c r="E17" s="2018"/>
      <c r="F17" s="2018"/>
      <c r="G17" s="2019"/>
      <c r="I17" s="993"/>
    </row>
    <row r="18" spans="1:9" s="992" customFormat="1" ht="15">
      <c r="B18" s="919" t="s">
        <v>1992</v>
      </c>
      <c r="C18" s="920" t="str">
        <f>C25</f>
        <v>PATCH 24 PORTAS CATEGORIA 6</v>
      </c>
      <c r="D18" s="921" t="s">
        <v>30</v>
      </c>
      <c r="E18" s="932">
        <v>1</v>
      </c>
      <c r="F18" s="932">
        <f>D30</f>
        <v>691.8</v>
      </c>
      <c r="G18" s="934">
        <v>691.8</v>
      </c>
      <c r="I18" s="993"/>
    </row>
    <row r="19" spans="1:9" s="992" customFormat="1" ht="15.75">
      <c r="B19" s="2017" t="s">
        <v>1952</v>
      </c>
      <c r="C19" s="2018"/>
      <c r="D19" s="2018"/>
      <c r="E19" s="2018"/>
      <c r="F19" s="2018"/>
      <c r="G19" s="2019"/>
      <c r="I19" s="993"/>
    </row>
    <row r="20" spans="1:9" s="992" customFormat="1" ht="15.75">
      <c r="A20" s="994" t="s">
        <v>5265</v>
      </c>
      <c r="B20" s="945">
        <v>88266</v>
      </c>
      <c r="C20" s="914" t="str">
        <f>IF($A20="INSUMO",VLOOKUP($B20,'BANCO DE DADOS JULHO INS'!$A:$D,2,FALSE),VLOOKUP($B20,'BANCO DE DADOS JULHO SERV'!$B:$E,2,FALSE))</f>
        <v>ELETROTÉCNICO COM ENCARGOS COMPLEMENTARES</v>
      </c>
      <c r="D20" s="913" t="str">
        <f>IF($A20="INSUMO",VLOOKUP($B20,'BANCO DE DADOS JULHO INS'!$A:$D,3,FALSE),VLOOKUP($B20,'BANCO DE DADOS JULHO SERV'!$B:$E,3,FALSE))</f>
        <v>H</v>
      </c>
      <c r="E20" s="946">
        <v>4</v>
      </c>
      <c r="F20" s="917" t="str">
        <f>IF($A20="INSUMO",VLOOKUP($B20,'BANCO DE DADOS JULHO INS'!$A:$D,4,FALSE),VLOOKUP($B20,'BANCO DE DADOS JULHO SERV'!$B:$E,4,FALSE))</f>
        <v>24,46</v>
      </c>
      <c r="G20" s="947">
        <f>TRUNC(F20*E20,2)</f>
        <v>97.84</v>
      </c>
      <c r="I20" s="993"/>
    </row>
    <row r="21" spans="1:9" s="992" customFormat="1" ht="15.75">
      <c r="A21" s="994" t="s">
        <v>5265</v>
      </c>
      <c r="B21" s="945">
        <v>88264</v>
      </c>
      <c r="C21" s="914" t="str">
        <f>IF($A21="INSUMO",VLOOKUP($B21,'BANCO DE DADOS JULHO INS'!$A:$D,2,FALSE),VLOOKUP($B21,'BANCO DE DADOS JULHO SERV'!$B:$E,2,FALSE))</f>
        <v>ELETRICISTA COM ENCARGOS COMPLEMENTARES</v>
      </c>
      <c r="D21" s="913" t="str">
        <f>IF($A21="INSUMO",VLOOKUP($B21,'BANCO DE DADOS JULHO INS'!$A:$D,3,FALSE),VLOOKUP($B21,'BANCO DE DADOS JULHO SERV'!$B:$E,3,FALSE))</f>
        <v>H</v>
      </c>
      <c r="E21" s="946">
        <v>4</v>
      </c>
      <c r="F21" s="917" t="str">
        <f>IF($A21="INSUMO",VLOOKUP($B21,'BANCO DE DADOS JULHO INS'!$A:$D,4,FALSE),VLOOKUP($B21,'BANCO DE DADOS JULHO SERV'!$B:$E,4,FALSE))</f>
        <v>17,60</v>
      </c>
      <c r="G21" s="947">
        <f>TRUNC(F21*E21,2)</f>
        <v>70.400000000000006</v>
      </c>
      <c r="I21" s="993"/>
    </row>
    <row r="22" spans="1:9" s="992" customFormat="1" ht="16.5" thickBot="1">
      <c r="A22" s="994" t="s">
        <v>5265</v>
      </c>
      <c r="B22" s="1009">
        <v>88247</v>
      </c>
      <c r="C22" s="915" t="str">
        <f>IF($A22="INSUMO",VLOOKUP($B22,'BANCO DE DADOS JULHO INS'!$A:$D,2,FALSE),VLOOKUP($B22,'BANCO DE DADOS JULHO SERV'!$B:$E,2,FALSE))</f>
        <v>AUXILIAR DE ELETRICISTA COM ENCARGOS COMPLEMENTARES</v>
      </c>
      <c r="D22" s="916" t="str">
        <f>IF($A22="INSUMO",VLOOKUP($B22,'BANCO DE DADOS JULHO INS'!$A:$D,3,FALSE),VLOOKUP($B22,'BANCO DE DADOS JULHO SERV'!$B:$E,3,FALSE))</f>
        <v>H</v>
      </c>
      <c r="E22" s="1010">
        <v>4</v>
      </c>
      <c r="F22" s="918" t="str">
        <f>IF($A22="INSUMO",VLOOKUP($B22,'BANCO DE DADOS JULHO INS'!$A:$D,4,FALSE),VLOOKUP($B22,'BANCO DE DADOS JULHO SERV'!$B:$E,4,FALSE))</f>
        <v>14,32</v>
      </c>
      <c r="G22" s="950">
        <f>TRUNC(F22*E22,2)</f>
        <v>57.28</v>
      </c>
      <c r="I22" s="993"/>
    </row>
    <row r="23" spans="1:9" s="992" customFormat="1" ht="16.5" thickBot="1">
      <c r="B23" s="400" t="s">
        <v>6253</v>
      </c>
      <c r="C23" s="661"/>
      <c r="D23" s="661"/>
      <c r="E23" s="661"/>
      <c r="F23" s="959" t="s">
        <v>1953</v>
      </c>
      <c r="G23" s="999">
        <f>SUM(G18:G22)</f>
        <v>917.31999999999994</v>
      </c>
      <c r="I23" s="993"/>
    </row>
    <row r="24" spans="1:9" s="900" customFormat="1" ht="16.5" thickBot="1">
      <c r="B24" s="762"/>
      <c r="C24" s="661"/>
      <c r="D24" s="661"/>
      <c r="E24" s="661"/>
      <c r="F24" s="667"/>
      <c r="G24" s="668"/>
    </row>
    <row r="25" spans="1:9" s="900" customFormat="1" ht="15.75">
      <c r="B25" s="431"/>
      <c r="C25" s="923" t="s">
        <v>6254</v>
      </c>
      <c r="D25" s="923"/>
      <c r="E25" s="432"/>
      <c r="F25" s="433" t="s">
        <v>30</v>
      </c>
      <c r="G25" s="434" t="s">
        <v>30</v>
      </c>
    </row>
    <row r="26" spans="1:9" s="900" customFormat="1" ht="31.5">
      <c r="B26" s="924" t="s">
        <v>1985</v>
      </c>
      <c r="C26" s="925" t="s">
        <v>1986</v>
      </c>
      <c r="D26" s="926" t="s">
        <v>1987</v>
      </c>
      <c r="E26" s="927" t="s">
        <v>1988</v>
      </c>
      <c r="F26" s="955" t="s">
        <v>1989</v>
      </c>
      <c r="G26" s="928" t="s">
        <v>1990</v>
      </c>
    </row>
    <row r="27" spans="1:9" s="900" customFormat="1" ht="15">
      <c r="B27" s="938">
        <v>42594</v>
      </c>
      <c r="C27" s="935" t="s">
        <v>6255</v>
      </c>
      <c r="D27" s="936">
        <v>691.8</v>
      </c>
      <c r="E27" s="939" t="s">
        <v>6256</v>
      </c>
      <c r="F27" s="989" t="s">
        <v>6257</v>
      </c>
      <c r="G27" s="937" t="s">
        <v>6258</v>
      </c>
    </row>
    <row r="28" spans="1:9" s="900" customFormat="1" ht="15">
      <c r="B28" s="938"/>
      <c r="C28" s="929"/>
      <c r="D28" s="930"/>
      <c r="E28" s="931"/>
      <c r="F28" s="991"/>
      <c r="G28" s="414"/>
    </row>
    <row r="29" spans="1:9" s="900" customFormat="1" ht="15">
      <c r="B29" s="409"/>
      <c r="C29" s="929"/>
      <c r="D29" s="930"/>
      <c r="E29" s="931"/>
      <c r="F29" s="991"/>
      <c r="G29" s="414"/>
    </row>
    <row r="30" spans="1:9" s="900" customFormat="1" ht="16.5" thickBot="1">
      <c r="B30" s="976"/>
      <c r="C30" s="977" t="s">
        <v>1991</v>
      </c>
      <c r="D30" s="978">
        <f>MEDIAN(D27:D29)</f>
        <v>691.8</v>
      </c>
      <c r="E30" s="979"/>
      <c r="F30" s="956"/>
      <c r="G30" s="980"/>
    </row>
    <row r="31" spans="1:9" s="997" customFormat="1" ht="16.5" thickBot="1">
      <c r="B31" s="957"/>
      <c r="C31" s="958"/>
      <c r="D31" s="958"/>
      <c r="E31" s="958"/>
      <c r="F31" s="958"/>
      <c r="G31" s="958"/>
    </row>
    <row r="32" spans="1:9" s="992" customFormat="1" ht="15.75">
      <c r="B32" s="942" t="s">
        <v>6259</v>
      </c>
      <c r="C32" s="2011" t="str">
        <f>CONCATENATE("FORNECIMENTO E INSTALAÇÃO DE ",C35)</f>
        <v xml:space="preserve">FORNECIMENTO E INSTALAÇÃO DE SWITCH 24 PORTAS 10/100 </v>
      </c>
      <c r="D32" s="2183"/>
      <c r="E32" s="2183"/>
      <c r="F32" s="2183"/>
      <c r="G32" s="943" t="s">
        <v>30</v>
      </c>
      <c r="H32" s="1003">
        <f>G39</f>
        <v>1105.3400000000001</v>
      </c>
      <c r="I32" s="993"/>
    </row>
    <row r="33" spans="1:9" s="992" customFormat="1" ht="31.5">
      <c r="B33" s="350" t="s">
        <v>2114</v>
      </c>
      <c r="C33" s="893" t="s">
        <v>1947</v>
      </c>
      <c r="D33" s="893" t="s">
        <v>30</v>
      </c>
      <c r="E33" s="893" t="s">
        <v>1948</v>
      </c>
      <c r="F33" s="897" t="s">
        <v>1949</v>
      </c>
      <c r="G33" s="898" t="s">
        <v>1950</v>
      </c>
      <c r="I33" s="993"/>
    </row>
    <row r="34" spans="1:9" s="992" customFormat="1" ht="16.5" thickBot="1">
      <c r="B34" s="2243" t="s">
        <v>1951</v>
      </c>
      <c r="C34" s="2244"/>
      <c r="D34" s="2244"/>
      <c r="E34" s="2244"/>
      <c r="F34" s="2244"/>
      <c r="G34" s="2245"/>
      <c r="I34" s="993"/>
    </row>
    <row r="35" spans="1:9" s="992" customFormat="1" ht="15.75" thickBot="1">
      <c r="B35" s="1011" t="s">
        <v>1992</v>
      </c>
      <c r="C35" s="1012" t="str">
        <f>C41</f>
        <v xml:space="preserve">SWITCH 24 PORTAS 10/100 </v>
      </c>
      <c r="D35" s="1013" t="s">
        <v>30</v>
      </c>
      <c r="E35" s="1014">
        <v>1</v>
      </c>
      <c r="F35" s="1015">
        <f>D46</f>
        <v>1100.6300000000001</v>
      </c>
      <c r="G35" s="1016">
        <f>TRUNC(F35*E35,2)</f>
        <v>1100.6300000000001</v>
      </c>
      <c r="I35" s="993"/>
    </row>
    <row r="36" spans="1:9" s="992" customFormat="1" ht="16.5" thickBot="1">
      <c r="B36" s="2246" t="s">
        <v>1952</v>
      </c>
      <c r="C36" s="2247"/>
      <c r="D36" s="2247"/>
      <c r="E36" s="2247"/>
      <c r="F36" s="2247"/>
      <c r="G36" s="2248"/>
      <c r="I36" s="993"/>
    </row>
    <row r="37" spans="1:9" s="992" customFormat="1" ht="15.75">
      <c r="A37" s="994" t="s">
        <v>5265</v>
      </c>
      <c r="B37" s="1017">
        <v>88264</v>
      </c>
      <c r="C37" s="1018" t="str">
        <f>IF($A37="INSUMO",VLOOKUP($B37,'BANCO DE DADOS JULHO INS'!$A:$D,2,FALSE),VLOOKUP($B37,'BANCO DE DADOS JULHO SERV'!$B:$E,2,FALSE))</f>
        <v>ELETRICISTA COM ENCARGOS COMPLEMENTARES</v>
      </c>
      <c r="D37" s="1019" t="str">
        <f>IF($A37="INSUMO",VLOOKUP($B37,'BANCO DE DADOS JULHO INS'!$A:$D,3,FALSE),VLOOKUP($B37,'BANCO DE DADOS JULHO SERV'!$B:$E,3,FALSE))</f>
        <v>H</v>
      </c>
      <c r="E37" s="1020">
        <v>0.15</v>
      </c>
      <c r="F37" s="1021" t="str">
        <f>IF($A37="INSUMO",VLOOKUP($B37,'BANCO DE DADOS JULHO INS'!$A:$D,4,FALSE),VLOOKUP($B37,'BANCO DE DADOS JULHO SERV'!$B:$E,4,FALSE))</f>
        <v>17,60</v>
      </c>
      <c r="G37" s="1022">
        <f>TRUNC(F37*E37,2)</f>
        <v>2.64</v>
      </c>
      <c r="I37" s="993"/>
    </row>
    <row r="38" spans="1:9" s="992" customFormat="1" ht="16.5" thickBot="1">
      <c r="A38" s="994" t="s">
        <v>5265</v>
      </c>
      <c r="B38" s="948">
        <v>88316</v>
      </c>
      <c r="C38" s="915" t="str">
        <f>IF($A38="INSUMO",VLOOKUP($B38,'BANCO DE DADOS JULHO INS'!$A:$D,2,FALSE),VLOOKUP($B38,'BANCO DE DADOS JULHO SERV'!$B:$E,2,FALSE))</f>
        <v>SERVENTE COM ENCARGOS COMPLEMENTARES</v>
      </c>
      <c r="D38" s="916" t="str">
        <f>IF($A38="INSUMO",VLOOKUP($B38,'BANCO DE DADOS JULHO INS'!$A:$D,3,FALSE),VLOOKUP($B38,'BANCO DE DADOS JULHO SERV'!$B:$E,3,FALSE))</f>
        <v>H</v>
      </c>
      <c r="E38" s="949">
        <v>0.15</v>
      </c>
      <c r="F38" s="918" t="str">
        <f>IF($A38="INSUMO",VLOOKUP($B38,'BANCO DE DADOS JULHO INS'!$A:$D,4,FALSE),VLOOKUP($B38,'BANCO DE DADOS JULHO SERV'!$B:$E,4,FALSE))</f>
        <v>13,80</v>
      </c>
      <c r="G38" s="950">
        <f>TRUNC(F38*E38,2)</f>
        <v>2.0699999999999998</v>
      </c>
      <c r="I38" s="993"/>
    </row>
    <row r="39" spans="1:9" s="900" customFormat="1" ht="16.5" thickBot="1">
      <c r="B39" s="2204" t="s">
        <v>6260</v>
      </c>
      <c r="C39" s="2204"/>
      <c r="D39" s="2204"/>
      <c r="E39" s="2206"/>
      <c r="F39" s="951" t="s">
        <v>1953</v>
      </c>
      <c r="G39" s="952">
        <f>SUM(G35:G38)</f>
        <v>1105.3400000000001</v>
      </c>
    </row>
    <row r="40" spans="1:9" s="900" customFormat="1" ht="15.75" thickBot="1">
      <c r="B40" s="661"/>
      <c r="C40" s="661"/>
      <c r="D40" s="661"/>
      <c r="E40" s="661"/>
      <c r="F40" s="661"/>
      <c r="G40" s="661"/>
    </row>
    <row r="41" spans="1:9" s="900" customFormat="1" ht="15.75">
      <c r="B41" s="962"/>
      <c r="C41" s="923" t="s">
        <v>6261</v>
      </c>
      <c r="D41" s="963"/>
      <c r="E41" s="964"/>
      <c r="F41" s="960" t="s">
        <v>30</v>
      </c>
      <c r="G41" s="965" t="s">
        <v>30</v>
      </c>
    </row>
    <row r="42" spans="1:9" s="900" customFormat="1" ht="31.5">
      <c r="B42" s="924" t="s">
        <v>1985</v>
      </c>
      <c r="C42" s="925" t="s">
        <v>1986</v>
      </c>
      <c r="D42" s="926" t="s">
        <v>1987</v>
      </c>
      <c r="E42" s="927" t="s">
        <v>1988</v>
      </c>
      <c r="F42" s="955" t="s">
        <v>1989</v>
      </c>
      <c r="G42" s="928" t="s">
        <v>1990</v>
      </c>
    </row>
    <row r="43" spans="1:9" s="900" customFormat="1" ht="15">
      <c r="B43" s="938">
        <v>42594</v>
      </c>
      <c r="C43" s="935" t="s">
        <v>6255</v>
      </c>
      <c r="D43" s="936">
        <v>1100.6300000000001</v>
      </c>
      <c r="E43" s="939" t="s">
        <v>6256</v>
      </c>
      <c r="F43" s="989" t="s">
        <v>6257</v>
      </c>
      <c r="G43" s="937" t="s">
        <v>6258</v>
      </c>
    </row>
    <row r="44" spans="1:9" s="900" customFormat="1" ht="15">
      <c r="B44" s="988"/>
      <c r="C44" s="929"/>
      <c r="D44" s="930"/>
      <c r="E44" s="931"/>
      <c r="F44" s="991"/>
      <c r="G44" s="986"/>
    </row>
    <row r="45" spans="1:9" s="900" customFormat="1" ht="15">
      <c r="B45" s="988"/>
      <c r="C45" s="935"/>
      <c r="D45" s="936"/>
      <c r="E45" s="939"/>
      <c r="F45" s="989"/>
      <c r="G45" s="990"/>
    </row>
    <row r="46" spans="1:9" s="900" customFormat="1" ht="16.5" thickBot="1">
      <c r="B46" s="976"/>
      <c r="C46" s="977" t="s">
        <v>1991</v>
      </c>
      <c r="D46" s="978">
        <f>MEDIAN(D43:D45)</f>
        <v>1100.6300000000001</v>
      </c>
      <c r="E46" s="979"/>
      <c r="F46" s="956"/>
      <c r="G46" s="980"/>
    </row>
    <row r="47" spans="1:9" s="997" customFormat="1" ht="16.5" thickBot="1">
      <c r="B47" s="957"/>
      <c r="C47" s="958"/>
      <c r="D47" s="958"/>
      <c r="E47" s="958"/>
      <c r="F47" s="958"/>
      <c r="G47" s="958"/>
    </row>
    <row r="48" spans="1:9" s="992" customFormat="1" ht="15.75">
      <c r="B48" s="942" t="s">
        <v>6262</v>
      </c>
      <c r="C48" s="2011" t="str">
        <f>CONCATENATE("FORNECIMENTO E INSTALAÇÃO DE ",C51)</f>
        <v>FORNECIMENTO E INSTALAÇÃO DE GUIA PARA CABO VERTICAL, FECHADO</v>
      </c>
      <c r="D48" s="2183"/>
      <c r="E48" s="2183"/>
      <c r="F48" s="2183"/>
      <c r="G48" s="943" t="s">
        <v>30</v>
      </c>
      <c r="H48" s="1003">
        <f>G55</f>
        <v>215.10999999999999</v>
      </c>
      <c r="I48" s="993"/>
    </row>
    <row r="49" spans="1:9" s="993" customFormat="1" ht="31.5">
      <c r="A49" s="992"/>
      <c r="B49" s="350" t="s">
        <v>2114</v>
      </c>
      <c r="C49" s="893" t="s">
        <v>1947</v>
      </c>
      <c r="D49" s="893" t="s">
        <v>30</v>
      </c>
      <c r="E49" s="893" t="s">
        <v>1948</v>
      </c>
      <c r="F49" s="897" t="s">
        <v>1949</v>
      </c>
      <c r="G49" s="898" t="s">
        <v>1950</v>
      </c>
      <c r="H49" s="992"/>
    </row>
    <row r="50" spans="1:9" s="993" customFormat="1" ht="16.5" thickBot="1">
      <c r="A50" s="992"/>
      <c r="B50" s="2243" t="s">
        <v>1951</v>
      </c>
      <c r="C50" s="2244"/>
      <c r="D50" s="2244"/>
      <c r="E50" s="2244"/>
      <c r="F50" s="2244"/>
      <c r="G50" s="2245"/>
      <c r="H50" s="992"/>
    </row>
    <row r="51" spans="1:9" s="993" customFormat="1" ht="15.75" thickBot="1">
      <c r="A51" s="992"/>
      <c r="B51" s="1011" t="s">
        <v>1992</v>
      </c>
      <c r="C51" s="1023" t="str">
        <f>C57</f>
        <v>GUIA PARA CABO VERTICAL, FECHADO</v>
      </c>
      <c r="D51" s="1024" t="s">
        <v>30</v>
      </c>
      <c r="E51" s="1014">
        <v>1</v>
      </c>
      <c r="F51" s="1025">
        <f>D62</f>
        <v>191.56</v>
      </c>
      <c r="G51" s="1026">
        <f>TRUNC(F51*E51,2)</f>
        <v>191.56</v>
      </c>
      <c r="H51" s="992"/>
    </row>
    <row r="52" spans="1:9" s="993" customFormat="1" ht="16.5" thickBot="1">
      <c r="A52" s="992"/>
      <c r="B52" s="2246" t="s">
        <v>1952</v>
      </c>
      <c r="C52" s="2247"/>
      <c r="D52" s="2247"/>
      <c r="E52" s="2247"/>
      <c r="F52" s="2247"/>
      <c r="G52" s="2248"/>
      <c r="H52" s="992"/>
    </row>
    <row r="53" spans="1:9" s="993" customFormat="1" ht="15.75">
      <c r="A53" s="994" t="s">
        <v>5265</v>
      </c>
      <c r="B53" s="1017">
        <v>88264</v>
      </c>
      <c r="C53" s="1018" t="str">
        <f>IF($A53="INSUMO",VLOOKUP($B53,'BANCO DE DADOS JULHO INS'!$A:$D,2,FALSE),VLOOKUP($B53,'BANCO DE DADOS JULHO SERV'!$B:$E,2,FALSE))</f>
        <v>ELETRICISTA COM ENCARGOS COMPLEMENTARES</v>
      </c>
      <c r="D53" s="1019" t="str">
        <f>IF($A53="INSUMO",VLOOKUP($B53,'BANCO DE DADOS JULHO INS'!$A:$D,3,FALSE),VLOOKUP($B53,'BANCO DE DADOS JULHO SERV'!$B:$E,3,FALSE))</f>
        <v>H</v>
      </c>
      <c r="E53" s="1020">
        <v>0.75</v>
      </c>
      <c r="F53" s="1021" t="str">
        <f>IF($A53="INSUMO",VLOOKUP($B53,'BANCO DE DADOS JULHO INS'!$A:$D,4,FALSE),VLOOKUP($B53,'BANCO DE DADOS JULHO SERV'!$B:$E,4,FALSE))</f>
        <v>17,60</v>
      </c>
      <c r="G53" s="1027">
        <f>TRUNC(F53*E53,2)</f>
        <v>13.2</v>
      </c>
      <c r="H53" s="764"/>
    </row>
    <row r="54" spans="1:9" s="993" customFormat="1" ht="16.5" thickBot="1">
      <c r="A54" s="994" t="s">
        <v>5265</v>
      </c>
      <c r="B54" s="948">
        <v>88316</v>
      </c>
      <c r="C54" s="915" t="str">
        <f>IF($A54="INSUMO",VLOOKUP($B54,'BANCO DE DADOS JULHO INS'!$A:$D,2,FALSE),VLOOKUP($B54,'BANCO DE DADOS JULHO SERV'!$B:$E,2,FALSE))</f>
        <v>SERVENTE COM ENCARGOS COMPLEMENTARES</v>
      </c>
      <c r="D54" s="916" t="str">
        <f>IF($A54="INSUMO",VLOOKUP($B54,'BANCO DE DADOS JULHO INS'!$A:$D,3,FALSE),VLOOKUP($B54,'BANCO DE DADOS JULHO SERV'!$B:$E,3,FALSE))</f>
        <v>H</v>
      </c>
      <c r="E54" s="949">
        <v>0.75</v>
      </c>
      <c r="F54" s="918" t="str">
        <f>IF($A54="INSUMO",VLOOKUP($B54,'BANCO DE DADOS JULHO INS'!$A:$D,4,FALSE),VLOOKUP($B54,'BANCO DE DADOS JULHO SERV'!$B:$E,4,FALSE))</f>
        <v>13,80</v>
      </c>
      <c r="G54" s="765">
        <f>TRUNC(F54*E54,2)</f>
        <v>10.35</v>
      </c>
      <c r="H54" s="764"/>
    </row>
    <row r="55" spans="1:9" s="992" customFormat="1" ht="16.5" thickBot="1">
      <c r="B55" s="2204" t="s">
        <v>6263</v>
      </c>
      <c r="C55" s="2204"/>
      <c r="D55" s="2204"/>
      <c r="E55" s="2204"/>
      <c r="F55" s="951" t="s">
        <v>1953</v>
      </c>
      <c r="G55" s="952">
        <f>SUM(G51:G54)</f>
        <v>215.10999999999999</v>
      </c>
    </row>
    <row r="56" spans="1:9" s="997" customFormat="1" ht="15.75" thickBot="1">
      <c r="B56" s="2205"/>
      <c r="C56" s="2205"/>
      <c r="D56" s="2205"/>
      <c r="E56" s="2205"/>
      <c r="F56" s="958"/>
      <c r="G56" s="958"/>
    </row>
    <row r="57" spans="1:9" s="900" customFormat="1" ht="15.75">
      <c r="B57" s="962"/>
      <c r="C57" s="923" t="s">
        <v>6264</v>
      </c>
      <c r="D57" s="963"/>
      <c r="E57" s="964"/>
      <c r="F57" s="960" t="s">
        <v>30</v>
      </c>
      <c r="G57" s="965" t="s">
        <v>30</v>
      </c>
    </row>
    <row r="58" spans="1:9" s="900" customFormat="1" ht="31.5">
      <c r="B58" s="924" t="s">
        <v>1985</v>
      </c>
      <c r="C58" s="925" t="s">
        <v>1986</v>
      </c>
      <c r="D58" s="926" t="s">
        <v>1987</v>
      </c>
      <c r="E58" s="927" t="s">
        <v>1988</v>
      </c>
      <c r="F58" s="955" t="s">
        <v>1989</v>
      </c>
      <c r="G58" s="928" t="s">
        <v>1990</v>
      </c>
    </row>
    <row r="59" spans="1:9" s="900" customFormat="1" ht="15">
      <c r="B59" s="938">
        <v>42594</v>
      </c>
      <c r="C59" s="935" t="s">
        <v>6255</v>
      </c>
      <c r="D59" s="936">
        <v>191.56</v>
      </c>
      <c r="E59" s="939" t="s">
        <v>6256</v>
      </c>
      <c r="F59" s="989" t="s">
        <v>6257</v>
      </c>
      <c r="G59" s="937" t="s">
        <v>6258</v>
      </c>
    </row>
    <row r="60" spans="1:9" s="900" customFormat="1" ht="15">
      <c r="B60" s="988"/>
      <c r="C60" s="929"/>
      <c r="D60" s="930"/>
      <c r="E60" s="931"/>
      <c r="F60" s="991"/>
      <c r="G60" s="986"/>
    </row>
    <row r="61" spans="1:9" s="900" customFormat="1" ht="15">
      <c r="B61" s="988"/>
      <c r="C61" s="935"/>
      <c r="D61" s="936"/>
      <c r="E61" s="939"/>
      <c r="F61" s="989"/>
      <c r="G61" s="990"/>
    </row>
    <row r="62" spans="1:9" s="900" customFormat="1" ht="16.5" thickBot="1">
      <c r="B62" s="976"/>
      <c r="C62" s="977" t="s">
        <v>1991</v>
      </c>
      <c r="D62" s="978">
        <f>MEDIAN(D59:D61)</f>
        <v>191.56</v>
      </c>
      <c r="E62" s="979"/>
      <c r="F62" s="956"/>
      <c r="G62" s="980"/>
    </row>
    <row r="63" spans="1:9" s="997" customFormat="1" ht="16.5" thickBot="1">
      <c r="B63" s="957"/>
      <c r="C63" s="958"/>
      <c r="D63" s="958"/>
      <c r="E63" s="958"/>
      <c r="F63" s="958"/>
      <c r="G63" s="958"/>
    </row>
    <row r="64" spans="1:9" s="992" customFormat="1" ht="15.75">
      <c r="B64" s="942" t="s">
        <v>6265</v>
      </c>
      <c r="C64" s="2011" t="str">
        <f>CONCATENATE("FORNECIMENTO E INSTALAÇÃO DE ",C67)</f>
        <v>FORNECIMENTO E INSTALAÇÃO DE PATCH CORD CATEGORIA 6 - 1,5M AZUL</v>
      </c>
      <c r="D64" s="2183"/>
      <c r="E64" s="2183"/>
      <c r="F64" s="2183"/>
      <c r="G64" s="943" t="s">
        <v>30</v>
      </c>
      <c r="H64" s="1003">
        <f>G71</f>
        <v>19.39</v>
      </c>
      <c r="I64" s="993"/>
    </row>
    <row r="65" spans="1:9" s="993" customFormat="1" ht="31.5">
      <c r="A65" s="992"/>
      <c r="B65" s="350" t="s">
        <v>2114</v>
      </c>
      <c r="C65" s="893" t="s">
        <v>1947</v>
      </c>
      <c r="D65" s="893" t="s">
        <v>30</v>
      </c>
      <c r="E65" s="893" t="s">
        <v>1948</v>
      </c>
      <c r="F65" s="897" t="s">
        <v>1949</v>
      </c>
      <c r="G65" s="898" t="s">
        <v>1950</v>
      </c>
      <c r="H65" s="992"/>
    </row>
    <row r="66" spans="1:9" s="993" customFormat="1" ht="16.5" thickBot="1">
      <c r="A66" s="992"/>
      <c r="B66" s="2243" t="s">
        <v>1951</v>
      </c>
      <c r="C66" s="2244"/>
      <c r="D66" s="2244"/>
      <c r="E66" s="2244"/>
      <c r="F66" s="2244"/>
      <c r="G66" s="2245"/>
      <c r="H66" s="992"/>
    </row>
    <row r="67" spans="1:9" s="993" customFormat="1" ht="15.75" thickBot="1">
      <c r="A67" s="992"/>
      <c r="B67" s="1011" t="s">
        <v>1992</v>
      </c>
      <c r="C67" s="1028" t="str">
        <f>C73</f>
        <v>PATCH CORD CATEGORIA 6 - 1,5M AZUL</v>
      </c>
      <c r="D67" s="1029" t="s">
        <v>29</v>
      </c>
      <c r="E67" s="1014">
        <v>1</v>
      </c>
      <c r="F67" s="1015">
        <f>D78</f>
        <v>15.49</v>
      </c>
      <c r="G67" s="1016">
        <f>TRUNC(F67*E67,2)</f>
        <v>15.49</v>
      </c>
      <c r="H67" s="992"/>
    </row>
    <row r="68" spans="1:9" s="993" customFormat="1" ht="16.5" thickBot="1">
      <c r="A68" s="992"/>
      <c r="B68" s="2246" t="s">
        <v>1952</v>
      </c>
      <c r="C68" s="2247"/>
      <c r="D68" s="2247"/>
      <c r="E68" s="2247"/>
      <c r="F68" s="2247"/>
      <c r="G68" s="2248"/>
      <c r="H68" s="992"/>
    </row>
    <row r="69" spans="1:9" s="993" customFormat="1" ht="15.75">
      <c r="A69" s="994" t="s">
        <v>5265</v>
      </c>
      <c r="B69" s="1017">
        <v>88264</v>
      </c>
      <c r="C69" s="1018" t="str">
        <f>IF($A69="INSUMO",VLOOKUP($B69,'BANCO DE DADOS JULHO INS'!$A:$D,2,FALSE),VLOOKUP($B69,'BANCO DE DADOS JULHO SERV'!$B:$E,2,FALSE))</f>
        <v>ELETRICISTA COM ENCARGOS COMPLEMENTARES</v>
      </c>
      <c r="D69" s="1019" t="str">
        <f>IF($A69="INSUMO",VLOOKUP($B69,'BANCO DE DADOS JULHO INS'!$A:$D,3,FALSE),VLOOKUP($B69,'BANCO DE DADOS JULHO SERV'!$B:$E,3,FALSE))</f>
        <v>H</v>
      </c>
      <c r="E69" s="1020">
        <v>0.1</v>
      </c>
      <c r="F69" s="1021" t="str">
        <f>IF($A69="INSUMO",VLOOKUP($B69,'BANCO DE DADOS JULHO INS'!$A:$D,4,FALSE),VLOOKUP($B69,'BANCO DE DADOS JULHO SERV'!$B:$E,4,FALSE))</f>
        <v>17,60</v>
      </c>
      <c r="G69" s="1022">
        <f>TRUNC(F69*E69,2)</f>
        <v>1.76</v>
      </c>
      <c r="H69" s="992"/>
    </row>
    <row r="70" spans="1:9" s="993" customFormat="1" ht="16.5" thickBot="1">
      <c r="A70" s="994" t="s">
        <v>5265</v>
      </c>
      <c r="B70" s="948">
        <v>88247</v>
      </c>
      <c r="C70" s="915" t="str">
        <f>IF($A70="INSUMO",VLOOKUP($B70,'BANCO DE DADOS JULHO INS'!$A:$D,2,FALSE),VLOOKUP($B70,'BANCO DE DADOS JULHO SERV'!$B:$E,2,FALSE))</f>
        <v>AUXILIAR DE ELETRICISTA COM ENCARGOS COMPLEMENTARES</v>
      </c>
      <c r="D70" s="916" t="str">
        <f>IF($A70="INSUMO",VLOOKUP($B70,'BANCO DE DADOS JULHO INS'!$A:$D,3,FALSE),VLOOKUP($B70,'BANCO DE DADOS JULHO SERV'!$B:$E,3,FALSE))</f>
        <v>H</v>
      </c>
      <c r="E70" s="949">
        <v>0.15</v>
      </c>
      <c r="F70" s="918" t="str">
        <f>IF($A70="INSUMO",VLOOKUP($B70,'BANCO DE DADOS JULHO INS'!$A:$D,4,FALSE),VLOOKUP($B70,'BANCO DE DADOS JULHO SERV'!$B:$E,4,FALSE))</f>
        <v>14,32</v>
      </c>
      <c r="G70" s="950">
        <f>TRUNC(F70*E70,2)</f>
        <v>2.14</v>
      </c>
      <c r="H70" s="992"/>
    </row>
    <row r="71" spans="1:9" s="993" customFormat="1" ht="16.5" thickBot="1">
      <c r="A71" s="992"/>
      <c r="B71" s="2201" t="s">
        <v>6266</v>
      </c>
      <c r="C71" s="2201"/>
      <c r="D71" s="2201"/>
      <c r="E71" s="2201"/>
      <c r="F71" s="951" t="s">
        <v>1953</v>
      </c>
      <c r="G71" s="952">
        <f>SUM(G67:G70)</f>
        <v>19.39</v>
      </c>
      <c r="H71" s="992"/>
    </row>
    <row r="72" spans="1:9" s="993" customFormat="1" ht="15.75" thickBot="1">
      <c r="A72" s="992"/>
      <c r="B72" s="2201"/>
      <c r="C72" s="2201"/>
      <c r="D72" s="2201"/>
      <c r="E72" s="2201"/>
      <c r="F72" s="1080"/>
      <c r="G72" s="1080"/>
      <c r="H72" s="992"/>
    </row>
    <row r="73" spans="1:9" s="900" customFormat="1" ht="15.75">
      <c r="B73" s="962"/>
      <c r="C73" s="923" t="s">
        <v>6267</v>
      </c>
      <c r="D73" s="963"/>
      <c r="E73" s="964"/>
      <c r="F73" s="960" t="s">
        <v>30</v>
      </c>
      <c r="G73" s="965" t="s">
        <v>30</v>
      </c>
    </row>
    <row r="74" spans="1:9" s="900" customFormat="1" ht="31.5">
      <c r="B74" s="924" t="s">
        <v>1985</v>
      </c>
      <c r="C74" s="925" t="s">
        <v>1986</v>
      </c>
      <c r="D74" s="926" t="s">
        <v>1987</v>
      </c>
      <c r="E74" s="927" t="s">
        <v>1988</v>
      </c>
      <c r="F74" s="955" t="s">
        <v>1989</v>
      </c>
      <c r="G74" s="928" t="s">
        <v>1990</v>
      </c>
    </row>
    <row r="75" spans="1:9" s="900" customFormat="1" ht="15">
      <c r="B75" s="938">
        <v>42594</v>
      </c>
      <c r="C75" s="935" t="s">
        <v>6255</v>
      </c>
      <c r="D75" s="936">
        <v>15.49</v>
      </c>
      <c r="E75" s="939" t="s">
        <v>6256</v>
      </c>
      <c r="F75" s="989" t="s">
        <v>6257</v>
      </c>
      <c r="G75" s="937" t="s">
        <v>6258</v>
      </c>
    </row>
    <row r="76" spans="1:9" s="900" customFormat="1" ht="15">
      <c r="B76" s="988"/>
      <c r="C76" s="929"/>
      <c r="D76" s="930"/>
      <c r="E76" s="931"/>
      <c r="F76" s="991"/>
      <c r="G76" s="986"/>
    </row>
    <row r="77" spans="1:9" s="900" customFormat="1" ht="15">
      <c r="B77" s="988"/>
      <c r="C77" s="935"/>
      <c r="D77" s="936"/>
      <c r="E77" s="939"/>
      <c r="F77" s="989"/>
      <c r="G77" s="990"/>
    </row>
    <row r="78" spans="1:9" s="900" customFormat="1" ht="16.5" thickBot="1">
      <c r="B78" s="976"/>
      <c r="C78" s="977" t="s">
        <v>1991</v>
      </c>
      <c r="D78" s="978">
        <f>MEDIAN(D75:D77)</f>
        <v>15.49</v>
      </c>
      <c r="E78" s="979"/>
      <c r="F78" s="956"/>
      <c r="G78" s="980"/>
    </row>
    <row r="79" spans="1:9" s="997" customFormat="1" ht="16.5" thickBot="1">
      <c r="B79" s="957"/>
      <c r="C79" s="958"/>
      <c r="D79" s="958"/>
      <c r="E79" s="958"/>
      <c r="F79" s="958"/>
      <c r="G79" s="958"/>
    </row>
    <row r="80" spans="1:9" s="992" customFormat="1" ht="15.75">
      <c r="B80" s="942" t="s">
        <v>6268</v>
      </c>
      <c r="C80" s="2011" t="str">
        <f>CONCATENATE("FORNECIMENTO E INSTALAÇÃO DE ",C83)</f>
        <v>FORNECIMENTO E INSTALAÇÃO DE PATCH CORD COM RJ45 EM UMA PONTA</v>
      </c>
      <c r="D80" s="2183"/>
      <c r="E80" s="2183"/>
      <c r="F80" s="2183"/>
      <c r="G80" s="943" t="s">
        <v>30</v>
      </c>
      <c r="H80" s="1003">
        <f>G87</f>
        <v>39.199999999999996</v>
      </c>
      <c r="I80" s="993"/>
    </row>
    <row r="81" spans="1:9" s="993" customFormat="1" ht="31.5">
      <c r="A81" s="992"/>
      <c r="B81" s="350" t="s">
        <v>2114</v>
      </c>
      <c r="C81" s="893" t="s">
        <v>1947</v>
      </c>
      <c r="D81" s="893" t="s">
        <v>30</v>
      </c>
      <c r="E81" s="893" t="s">
        <v>1948</v>
      </c>
      <c r="F81" s="897" t="s">
        <v>1949</v>
      </c>
      <c r="G81" s="898" t="s">
        <v>1950</v>
      </c>
      <c r="H81" s="992"/>
    </row>
    <row r="82" spans="1:9" s="993" customFormat="1" ht="16.5" thickBot="1">
      <c r="A82" s="992"/>
      <c r="B82" s="2243" t="s">
        <v>1951</v>
      </c>
      <c r="C82" s="2244"/>
      <c r="D82" s="2244"/>
      <c r="E82" s="2244"/>
      <c r="F82" s="2244"/>
      <c r="G82" s="2245"/>
      <c r="H82" s="992"/>
    </row>
    <row r="83" spans="1:9" s="993" customFormat="1" ht="15.75" thickBot="1">
      <c r="A83" s="992"/>
      <c r="B83" s="1011" t="s">
        <v>1992</v>
      </c>
      <c r="C83" s="1028" t="str">
        <f>C89</f>
        <v>PATCH CORD COM RJ45 EM UMA PONTA</v>
      </c>
      <c r="D83" s="1030" t="s">
        <v>30</v>
      </c>
      <c r="E83" s="1031">
        <v>1</v>
      </c>
      <c r="F83" s="1032">
        <f>D94</f>
        <v>35.299999999999997</v>
      </c>
      <c r="G83" s="1033">
        <f>TRUNC(F83*E83,2)</f>
        <v>35.299999999999997</v>
      </c>
      <c r="H83" s="992"/>
    </row>
    <row r="84" spans="1:9" s="993" customFormat="1" ht="16.5" thickBot="1">
      <c r="A84" s="992"/>
      <c r="B84" s="2246" t="s">
        <v>1952</v>
      </c>
      <c r="C84" s="2247"/>
      <c r="D84" s="2247"/>
      <c r="E84" s="2247"/>
      <c r="F84" s="2247"/>
      <c r="G84" s="2248"/>
      <c r="H84" s="992"/>
    </row>
    <row r="85" spans="1:9" s="993" customFormat="1" ht="15.75">
      <c r="A85" s="994" t="s">
        <v>5265</v>
      </c>
      <c r="B85" s="1017">
        <v>88264</v>
      </c>
      <c r="C85" s="1018" t="str">
        <f>IF($A85="INSUMO",VLOOKUP($B85,'BANCO DE DADOS JULHO INS'!$A:$D,2,FALSE),VLOOKUP($B85,'BANCO DE DADOS JULHO SERV'!$B:$E,2,FALSE))</f>
        <v>ELETRICISTA COM ENCARGOS COMPLEMENTARES</v>
      </c>
      <c r="D85" s="1019" t="str">
        <f>IF($A85="INSUMO",VLOOKUP($B85,'BANCO DE DADOS JULHO INS'!$A:$D,3,FALSE),VLOOKUP($B85,'BANCO DE DADOS JULHO SERV'!$B:$E,3,FALSE))</f>
        <v>H</v>
      </c>
      <c r="E85" s="1020">
        <v>0.1</v>
      </c>
      <c r="F85" s="1021" t="str">
        <f>IF($A85="INSUMO",VLOOKUP($B85,'BANCO DE DADOS JULHO INS'!$A:$D,4,FALSE),VLOOKUP($B85,'BANCO DE DADOS JULHO SERV'!$B:$E,4,FALSE))</f>
        <v>17,60</v>
      </c>
      <c r="G85" s="1022">
        <f>TRUNC(F85*E85,2)</f>
        <v>1.76</v>
      </c>
      <c r="H85" s="992"/>
    </row>
    <row r="86" spans="1:9" s="993" customFormat="1" ht="16.5" thickBot="1">
      <c r="A86" s="994" t="s">
        <v>5265</v>
      </c>
      <c r="B86" s="948">
        <v>88247</v>
      </c>
      <c r="C86" s="915" t="str">
        <f>IF($A86="INSUMO",VLOOKUP($B86,'BANCO DE DADOS JULHO INS'!$A:$D,2,FALSE),VLOOKUP($B86,'BANCO DE DADOS JULHO SERV'!$B:$E,2,FALSE))</f>
        <v>AUXILIAR DE ELETRICISTA COM ENCARGOS COMPLEMENTARES</v>
      </c>
      <c r="D86" s="916" t="str">
        <f>IF($A86="INSUMO",VLOOKUP($B86,'BANCO DE DADOS JULHO INS'!$A:$D,3,FALSE),VLOOKUP($B86,'BANCO DE DADOS JULHO SERV'!$B:$E,3,FALSE))</f>
        <v>H</v>
      </c>
      <c r="E86" s="949">
        <v>0.15</v>
      </c>
      <c r="F86" s="918" t="str">
        <f>IF($A86="INSUMO",VLOOKUP($B86,'BANCO DE DADOS JULHO INS'!$A:$D,4,FALSE),VLOOKUP($B86,'BANCO DE DADOS JULHO SERV'!$B:$E,4,FALSE))</f>
        <v>14,32</v>
      </c>
      <c r="G86" s="950">
        <f>TRUNC(F86*E86,2)</f>
        <v>2.14</v>
      </c>
      <c r="H86" s="992"/>
    </row>
    <row r="87" spans="1:9" s="993" customFormat="1" ht="16.5" thickBot="1">
      <c r="A87" s="992"/>
      <c r="B87" s="2201" t="s">
        <v>6266</v>
      </c>
      <c r="C87" s="2201"/>
      <c r="D87" s="2201"/>
      <c r="E87" s="2201"/>
      <c r="F87" s="951" t="s">
        <v>1953</v>
      </c>
      <c r="G87" s="952">
        <f>SUM(G83:G86)</f>
        <v>39.199999999999996</v>
      </c>
      <c r="H87" s="992"/>
    </row>
    <row r="88" spans="1:9" s="993" customFormat="1" ht="15.75" thickBot="1">
      <c r="A88" s="992"/>
      <c r="B88" s="2201"/>
      <c r="C88" s="2201"/>
      <c r="D88" s="2201"/>
      <c r="E88" s="2201"/>
      <c r="H88" s="992"/>
    </row>
    <row r="89" spans="1:9" s="900" customFormat="1" ht="15.75">
      <c r="B89" s="962"/>
      <c r="C89" s="923" t="s">
        <v>6269</v>
      </c>
      <c r="D89" s="963"/>
      <c r="E89" s="964"/>
      <c r="F89" s="960" t="s">
        <v>30</v>
      </c>
      <c r="G89" s="965" t="s">
        <v>30</v>
      </c>
    </row>
    <row r="90" spans="1:9" s="900" customFormat="1" ht="31.5">
      <c r="B90" s="924" t="s">
        <v>1985</v>
      </c>
      <c r="C90" s="925" t="s">
        <v>1986</v>
      </c>
      <c r="D90" s="926" t="s">
        <v>1987</v>
      </c>
      <c r="E90" s="927" t="s">
        <v>1988</v>
      </c>
      <c r="F90" s="955" t="s">
        <v>1989</v>
      </c>
      <c r="G90" s="928" t="s">
        <v>1990</v>
      </c>
    </row>
    <row r="91" spans="1:9" s="900" customFormat="1" ht="15">
      <c r="B91" s="938">
        <v>42594</v>
      </c>
      <c r="C91" s="935" t="s">
        <v>6255</v>
      </c>
      <c r="D91" s="936">
        <v>35.299999999999997</v>
      </c>
      <c r="E91" s="939" t="s">
        <v>6256</v>
      </c>
      <c r="F91" s="989" t="s">
        <v>6257</v>
      </c>
      <c r="G91" s="937" t="s">
        <v>6258</v>
      </c>
    </row>
    <row r="92" spans="1:9" s="900" customFormat="1" ht="15">
      <c r="B92" s="988"/>
      <c r="C92" s="929"/>
      <c r="D92" s="930"/>
      <c r="E92" s="931"/>
      <c r="F92" s="991"/>
      <c r="G92" s="986"/>
    </row>
    <row r="93" spans="1:9" s="900" customFormat="1" ht="15">
      <c r="B93" s="988"/>
      <c r="C93" s="935"/>
      <c r="D93" s="936"/>
      <c r="E93" s="939"/>
      <c r="F93" s="989"/>
      <c r="G93" s="990"/>
    </row>
    <row r="94" spans="1:9" s="900" customFormat="1" ht="16.5" thickBot="1">
      <c r="B94" s="976"/>
      <c r="C94" s="977" t="s">
        <v>1991</v>
      </c>
      <c r="D94" s="978">
        <f>MEDIAN(D91:D93)</f>
        <v>35.299999999999997</v>
      </c>
      <c r="E94" s="979"/>
      <c r="F94" s="956"/>
      <c r="G94" s="980"/>
    </row>
    <row r="95" spans="1:9" s="997" customFormat="1" ht="16.5" thickBot="1">
      <c r="B95" s="957"/>
      <c r="C95" s="958"/>
      <c r="D95" s="958"/>
      <c r="E95" s="958"/>
      <c r="F95" s="958"/>
      <c r="G95" s="958"/>
    </row>
    <row r="96" spans="1:9" s="992" customFormat="1" ht="15.75">
      <c r="B96" s="942" t="s">
        <v>6270</v>
      </c>
      <c r="C96" s="2011" t="str">
        <f>CONCATENATE("FORNECIMENTO E INSTALAÇÃO DE ",C99)</f>
        <v>FORNECIMENTO E INSTALAÇÃO DE PATCH CORD COM RJ45 NAS DUAS PONTAS</v>
      </c>
      <c r="D96" s="2183"/>
      <c r="E96" s="2183"/>
      <c r="F96" s="2183"/>
      <c r="G96" s="943" t="s">
        <v>30</v>
      </c>
      <c r="H96" s="1003">
        <f>G103</f>
        <v>39.199999999999996</v>
      </c>
      <c r="I96" s="993"/>
    </row>
    <row r="97" spans="1:8" s="993" customFormat="1" ht="31.5">
      <c r="A97" s="992"/>
      <c r="B97" s="350" t="s">
        <v>2114</v>
      </c>
      <c r="C97" s="893" t="s">
        <v>1947</v>
      </c>
      <c r="D97" s="893" t="s">
        <v>30</v>
      </c>
      <c r="E97" s="893" t="s">
        <v>1948</v>
      </c>
      <c r="F97" s="897" t="s">
        <v>1949</v>
      </c>
      <c r="G97" s="898" t="s">
        <v>1950</v>
      </c>
      <c r="H97" s="992"/>
    </row>
    <row r="98" spans="1:8" s="993" customFormat="1" ht="15.75">
      <c r="A98" s="992"/>
      <c r="B98" s="2017" t="s">
        <v>1951</v>
      </c>
      <c r="C98" s="2018"/>
      <c r="D98" s="2018"/>
      <c r="E98" s="2018"/>
      <c r="F98" s="2018"/>
      <c r="G98" s="2019"/>
      <c r="H98" s="992"/>
    </row>
    <row r="99" spans="1:8" s="993" customFormat="1" ht="15">
      <c r="A99" s="992"/>
      <c r="B99" s="883" t="s">
        <v>1992</v>
      </c>
      <c r="C99" s="884" t="str">
        <f>C105</f>
        <v>PATCH CORD COM RJ45 NAS DUAS PONTAS</v>
      </c>
      <c r="D99" s="768" t="s">
        <v>30</v>
      </c>
      <c r="E99" s="946">
        <v>1</v>
      </c>
      <c r="F99" s="917">
        <f>D110</f>
        <v>35.299999999999997</v>
      </c>
      <c r="G99" s="947">
        <f>TRUNC(F99*E99,2)</f>
        <v>35.299999999999997</v>
      </c>
      <c r="H99" s="992"/>
    </row>
    <row r="100" spans="1:8" s="993" customFormat="1" ht="15.75">
      <c r="A100" s="992"/>
      <c r="B100" s="2017" t="s">
        <v>1952</v>
      </c>
      <c r="C100" s="2018"/>
      <c r="D100" s="2018"/>
      <c r="E100" s="2018"/>
      <c r="F100" s="2018"/>
      <c r="G100" s="2019"/>
      <c r="H100" s="992"/>
    </row>
    <row r="101" spans="1:8" s="993" customFormat="1" ht="15.75">
      <c r="A101" s="994" t="s">
        <v>5265</v>
      </c>
      <c r="B101" s="945">
        <v>88264</v>
      </c>
      <c r="C101" s="914" t="str">
        <f>IF($A101="INSUMO",VLOOKUP($B101,'BANCO DE DADOS JULHO INS'!$A:$D,2,FALSE),VLOOKUP($B101,'BANCO DE DADOS JULHO SERV'!$B:$E,2,FALSE))</f>
        <v>ELETRICISTA COM ENCARGOS COMPLEMENTARES</v>
      </c>
      <c r="D101" s="913" t="str">
        <f>IF($A101="INSUMO",VLOOKUP($B101,'BANCO DE DADOS JULHO INS'!$A:$D,3,FALSE),VLOOKUP($B101,'BANCO DE DADOS JULHO SERV'!$B:$E,3,FALSE))</f>
        <v>H</v>
      </c>
      <c r="E101" s="946">
        <v>0.1</v>
      </c>
      <c r="F101" s="917" t="str">
        <f>IF($A101="INSUMO",VLOOKUP($B101,'BANCO DE DADOS JULHO INS'!$A:$D,4,FALSE),VLOOKUP($B101,'BANCO DE DADOS JULHO SERV'!$B:$E,4,FALSE))</f>
        <v>17,60</v>
      </c>
      <c r="G101" s="947">
        <f>TRUNC(F101*E101,2)</f>
        <v>1.76</v>
      </c>
      <c r="H101" s="992"/>
    </row>
    <row r="102" spans="1:8" s="993" customFormat="1" ht="16.5" thickBot="1">
      <c r="A102" s="994" t="s">
        <v>5265</v>
      </c>
      <c r="B102" s="1009">
        <v>88247</v>
      </c>
      <c r="C102" s="915" t="str">
        <f>IF($A102="INSUMO",VLOOKUP($B102,'BANCO DE DADOS JULHO INS'!$A:$D,2,FALSE),VLOOKUP($B102,'BANCO DE DADOS JULHO SERV'!$B:$E,2,FALSE))</f>
        <v>AUXILIAR DE ELETRICISTA COM ENCARGOS COMPLEMENTARES</v>
      </c>
      <c r="D102" s="916" t="str">
        <f>IF($A102="INSUMO",VLOOKUP($B102,'BANCO DE DADOS JULHO INS'!$A:$D,3,FALSE),VLOOKUP($B102,'BANCO DE DADOS JULHO SERV'!$B:$E,3,FALSE))</f>
        <v>H</v>
      </c>
      <c r="E102" s="949">
        <v>0.15</v>
      </c>
      <c r="F102" s="918" t="str">
        <f>IF($A102="INSUMO",VLOOKUP($B102,'BANCO DE DADOS JULHO INS'!$A:$D,4,FALSE),VLOOKUP($B102,'BANCO DE DADOS JULHO SERV'!$B:$E,4,FALSE))</f>
        <v>14,32</v>
      </c>
      <c r="G102" s="950">
        <f>TRUNC(F102*E102,2)</f>
        <v>2.14</v>
      </c>
      <c r="H102" s="992"/>
    </row>
    <row r="103" spans="1:8" s="993" customFormat="1" ht="16.5" thickBot="1">
      <c r="A103" s="992"/>
      <c r="B103" s="2225" t="s">
        <v>1966</v>
      </c>
      <c r="C103" s="2225"/>
      <c r="D103" s="2225"/>
      <c r="E103" s="2225"/>
      <c r="F103" s="959" t="s">
        <v>1953</v>
      </c>
      <c r="G103" s="999">
        <f>SUM(G99:G102)</f>
        <v>39.199999999999996</v>
      </c>
      <c r="H103" s="992"/>
    </row>
    <row r="104" spans="1:8" s="993" customFormat="1" ht="15.75" thickBot="1">
      <c r="A104" s="992"/>
      <c r="B104" s="2225"/>
      <c r="C104" s="2225"/>
      <c r="D104" s="2225"/>
      <c r="E104" s="2225"/>
      <c r="H104" s="992"/>
    </row>
    <row r="105" spans="1:8" s="900" customFormat="1" ht="15.75">
      <c r="B105" s="962"/>
      <c r="C105" s="923" t="s">
        <v>6271</v>
      </c>
      <c r="D105" s="963"/>
      <c r="E105" s="964"/>
      <c r="F105" s="960" t="s">
        <v>30</v>
      </c>
      <c r="G105" s="965" t="s">
        <v>30</v>
      </c>
    </row>
    <row r="106" spans="1:8" s="900" customFormat="1" ht="31.5">
      <c r="B106" s="924" t="s">
        <v>1985</v>
      </c>
      <c r="C106" s="925" t="s">
        <v>1986</v>
      </c>
      <c r="D106" s="926" t="s">
        <v>1987</v>
      </c>
      <c r="E106" s="927" t="s">
        <v>1988</v>
      </c>
      <c r="F106" s="955" t="s">
        <v>1989</v>
      </c>
      <c r="G106" s="928" t="s">
        <v>1990</v>
      </c>
    </row>
    <row r="107" spans="1:8" s="900" customFormat="1" ht="15">
      <c r="B107" s="938">
        <v>42594</v>
      </c>
      <c r="C107" s="935" t="s">
        <v>6255</v>
      </c>
      <c r="D107" s="936">
        <v>35.299999999999997</v>
      </c>
      <c r="E107" s="939" t="s">
        <v>6256</v>
      </c>
      <c r="F107" s="989" t="s">
        <v>6257</v>
      </c>
      <c r="G107" s="937" t="s">
        <v>6258</v>
      </c>
    </row>
    <row r="108" spans="1:8" s="900" customFormat="1" ht="15">
      <c r="B108" s="988"/>
      <c r="C108" s="929"/>
      <c r="D108" s="930"/>
      <c r="E108" s="931"/>
      <c r="F108" s="991"/>
      <c r="G108" s="986"/>
    </row>
    <row r="109" spans="1:8" s="900" customFormat="1" ht="15">
      <c r="B109" s="988"/>
      <c r="C109" s="935"/>
      <c r="D109" s="936"/>
      <c r="E109" s="939"/>
      <c r="F109" s="989"/>
      <c r="G109" s="990"/>
    </row>
    <row r="110" spans="1:8" s="900" customFormat="1" ht="16.5" thickBot="1">
      <c r="B110" s="976"/>
      <c r="C110" s="977" t="s">
        <v>1991</v>
      </c>
      <c r="D110" s="978">
        <f>MEDIAN(D107:D109)</f>
        <v>35.299999999999997</v>
      </c>
      <c r="E110" s="979"/>
      <c r="F110" s="956"/>
      <c r="G110" s="980"/>
    </row>
    <row r="111" spans="1:8" s="997" customFormat="1" ht="16.5" thickBot="1">
      <c r="B111" s="957"/>
      <c r="C111" s="958"/>
      <c r="D111" s="958"/>
      <c r="E111" s="958"/>
      <c r="F111" s="958"/>
      <c r="G111" s="958"/>
    </row>
    <row r="112" spans="1:8" s="993" customFormat="1" ht="15.75">
      <c r="A112" s="992"/>
      <c r="B112" s="942" t="s">
        <v>6272</v>
      </c>
      <c r="C112" s="2011" t="str">
        <f>CONCATENATE("FORNECIMENTO E INSTALAÇÃO DE ",C115)</f>
        <v>FORNECIMENTO E INSTALAÇÃO DE PATCH CORD 110/ RJ-45</v>
      </c>
      <c r="D112" s="2011"/>
      <c r="E112" s="2011"/>
      <c r="F112" s="2011"/>
      <c r="G112" s="943" t="s">
        <v>30</v>
      </c>
      <c r="H112" s="1003">
        <f>G118</f>
        <v>38.82</v>
      </c>
    </row>
    <row r="113" spans="1:9" s="993" customFormat="1" ht="31.5">
      <c r="A113" s="992"/>
      <c r="B113" s="350" t="s">
        <v>2114</v>
      </c>
      <c r="C113" s="893" t="s">
        <v>1947</v>
      </c>
      <c r="D113" s="893" t="s">
        <v>30</v>
      </c>
      <c r="E113" s="893" t="s">
        <v>1948</v>
      </c>
      <c r="F113" s="897" t="s">
        <v>1949</v>
      </c>
      <c r="G113" s="898" t="s">
        <v>1950</v>
      </c>
      <c r="H113" s="992"/>
    </row>
    <row r="114" spans="1:9" s="993" customFormat="1" ht="15.75">
      <c r="A114" s="992"/>
      <c r="B114" s="2017" t="s">
        <v>1951</v>
      </c>
      <c r="C114" s="2018"/>
      <c r="D114" s="2018"/>
      <c r="E114" s="2018"/>
      <c r="F114" s="2018"/>
      <c r="G114" s="2019"/>
      <c r="H114" s="992"/>
    </row>
    <row r="115" spans="1:9" s="993" customFormat="1" ht="15">
      <c r="A115" s="992"/>
      <c r="B115" s="883" t="s">
        <v>1992</v>
      </c>
      <c r="C115" s="884" t="str">
        <f>C120</f>
        <v>PATCH CORD 110/ RJ-45</v>
      </c>
      <c r="D115" s="781" t="s">
        <v>30</v>
      </c>
      <c r="E115" s="946">
        <v>1</v>
      </c>
      <c r="F115" s="782">
        <f>D125</f>
        <v>35.299999999999997</v>
      </c>
      <c r="G115" s="947">
        <f>TRUNC(F115*E115,2)</f>
        <v>35.299999999999997</v>
      </c>
      <c r="H115" s="992"/>
    </row>
    <row r="116" spans="1:9" s="993" customFormat="1" ht="15.75">
      <c r="A116" s="992"/>
      <c r="B116" s="2017" t="s">
        <v>1952</v>
      </c>
      <c r="C116" s="2018"/>
      <c r="D116" s="2018"/>
      <c r="E116" s="2018"/>
      <c r="F116" s="2018"/>
      <c r="G116" s="2019"/>
      <c r="H116" s="992"/>
    </row>
    <row r="117" spans="1:9" s="993" customFormat="1" ht="16.5" thickBot="1">
      <c r="A117" s="994" t="s">
        <v>5265</v>
      </c>
      <c r="B117" s="789">
        <v>88264</v>
      </c>
      <c r="C117" s="915" t="str">
        <f>IF($A117="INSUMO",VLOOKUP($B117,'BANCO DE DADOS JULHO INS'!$A:$D,2,FALSE),VLOOKUP($B117,'BANCO DE DADOS JULHO SERV'!$B:$E,2,FALSE))</f>
        <v>ELETRICISTA COM ENCARGOS COMPLEMENTARES</v>
      </c>
      <c r="D117" s="916" t="str">
        <f>IF($A117="INSUMO",VLOOKUP($B117,'BANCO DE DADOS JULHO INS'!$A:$D,3,FALSE),VLOOKUP($B117,'BANCO DE DADOS JULHO SERV'!$B:$E,3,FALSE))</f>
        <v>H</v>
      </c>
      <c r="E117" s="949">
        <v>0.2</v>
      </c>
      <c r="F117" s="918" t="str">
        <f>IF($A117="INSUMO",VLOOKUP($B117,'BANCO DE DADOS JULHO INS'!$A:$D,4,FALSE),VLOOKUP($B117,'BANCO DE DADOS JULHO SERV'!$B:$E,4,FALSE))</f>
        <v>17,60</v>
      </c>
      <c r="G117" s="950">
        <f>TRUNC(F117*E117,2)</f>
        <v>3.52</v>
      </c>
      <c r="H117" s="992"/>
    </row>
    <row r="118" spans="1:9" s="993" customFormat="1" ht="16.5" thickBot="1">
      <c r="A118" s="992"/>
      <c r="B118" s="2225" t="s">
        <v>6273</v>
      </c>
      <c r="C118" s="2225"/>
      <c r="D118" s="2225"/>
      <c r="E118" s="2225"/>
      <c r="F118" s="959" t="s">
        <v>1953</v>
      </c>
      <c r="G118" s="999">
        <f>SUM(G115:G117)</f>
        <v>38.82</v>
      </c>
      <c r="H118" s="992"/>
    </row>
    <row r="119" spans="1:9" s="993" customFormat="1" ht="15.75" thickBot="1">
      <c r="A119" s="992"/>
      <c r="B119" s="2225"/>
      <c r="C119" s="2225"/>
      <c r="D119" s="2225"/>
      <c r="E119" s="2225"/>
      <c r="H119" s="992"/>
    </row>
    <row r="120" spans="1:9" s="900" customFormat="1" ht="15.75">
      <c r="B120" s="962"/>
      <c r="C120" s="923" t="s">
        <v>6274</v>
      </c>
      <c r="D120" s="963"/>
      <c r="E120" s="964"/>
      <c r="F120" s="960" t="s">
        <v>30</v>
      </c>
      <c r="G120" s="965" t="s">
        <v>30</v>
      </c>
    </row>
    <row r="121" spans="1:9" s="900" customFormat="1" ht="31.5">
      <c r="B121" s="924" t="s">
        <v>1985</v>
      </c>
      <c r="C121" s="925" t="s">
        <v>1986</v>
      </c>
      <c r="D121" s="926" t="s">
        <v>1987</v>
      </c>
      <c r="E121" s="927" t="s">
        <v>1988</v>
      </c>
      <c r="F121" s="955" t="s">
        <v>1989</v>
      </c>
      <c r="G121" s="928" t="s">
        <v>1990</v>
      </c>
    </row>
    <row r="122" spans="1:9" s="900" customFormat="1" ht="15">
      <c r="B122" s="938">
        <v>42594</v>
      </c>
      <c r="C122" s="935" t="s">
        <v>6255</v>
      </c>
      <c r="D122" s="936">
        <v>35.299999999999997</v>
      </c>
      <c r="E122" s="939" t="s">
        <v>6256</v>
      </c>
      <c r="F122" s="989" t="s">
        <v>6257</v>
      </c>
      <c r="G122" s="937" t="s">
        <v>6258</v>
      </c>
    </row>
    <row r="123" spans="1:9" s="900" customFormat="1" ht="15">
      <c r="B123" s="988"/>
      <c r="C123" s="929"/>
      <c r="D123" s="930"/>
      <c r="E123" s="931"/>
      <c r="F123" s="991"/>
      <c r="G123" s="986"/>
    </row>
    <row r="124" spans="1:9" s="900" customFormat="1" ht="15">
      <c r="B124" s="988"/>
      <c r="C124" s="935"/>
      <c r="D124" s="936"/>
      <c r="E124" s="939"/>
      <c r="F124" s="989"/>
      <c r="G124" s="990"/>
    </row>
    <row r="125" spans="1:9" s="900" customFormat="1" ht="16.5" thickBot="1">
      <c r="B125" s="976"/>
      <c r="C125" s="977" t="s">
        <v>1991</v>
      </c>
      <c r="D125" s="978">
        <f>MEDIAN(D122:D124)</f>
        <v>35.299999999999997</v>
      </c>
      <c r="E125" s="979"/>
      <c r="F125" s="956"/>
      <c r="G125" s="980"/>
    </row>
    <row r="126" spans="1:9" s="997" customFormat="1" ht="16.5" thickBot="1">
      <c r="B126" s="957"/>
      <c r="C126" s="958"/>
      <c r="D126" s="958"/>
      <c r="E126" s="958"/>
      <c r="F126" s="958"/>
      <c r="G126" s="958"/>
    </row>
    <row r="127" spans="1:9" s="992" customFormat="1" ht="15.75">
      <c r="B127" s="942" t="s">
        <v>6275</v>
      </c>
      <c r="C127" s="2011" t="str">
        <f>CONCATENATE("FORNECIMENTO E INSTALAÇÃO DE ",C130)</f>
        <v>FORNECIMENTO E INSTALAÇÃO DE BLOCO 110 PARA RACK 19" 100 PARES</v>
      </c>
      <c r="D127" s="2183"/>
      <c r="E127" s="2183"/>
      <c r="F127" s="2183"/>
      <c r="G127" s="943" t="s">
        <v>30</v>
      </c>
      <c r="H127" s="1003">
        <f>G134</f>
        <v>398.7</v>
      </c>
      <c r="I127" s="993"/>
    </row>
    <row r="128" spans="1:9" s="993" customFormat="1" ht="31.5">
      <c r="A128" s="992"/>
      <c r="B128" s="350" t="s">
        <v>2114</v>
      </c>
      <c r="C128" s="893" t="s">
        <v>1947</v>
      </c>
      <c r="D128" s="893" t="s">
        <v>30</v>
      </c>
      <c r="E128" s="893" t="s">
        <v>1948</v>
      </c>
      <c r="F128" s="897" t="s">
        <v>1949</v>
      </c>
      <c r="G128" s="898" t="s">
        <v>1950</v>
      </c>
      <c r="H128" s="992"/>
    </row>
    <row r="129" spans="1:9" s="993" customFormat="1" ht="15.75">
      <c r="A129" s="992"/>
      <c r="B129" s="2017" t="s">
        <v>1951</v>
      </c>
      <c r="C129" s="2018"/>
      <c r="D129" s="2018"/>
      <c r="E129" s="2018"/>
      <c r="F129" s="2018"/>
      <c r="G129" s="2019"/>
      <c r="H129" s="992"/>
    </row>
    <row r="130" spans="1:9" s="993" customFormat="1" ht="15">
      <c r="A130" s="992"/>
      <c r="B130" s="883" t="s">
        <v>1992</v>
      </c>
      <c r="C130" s="884" t="str">
        <f>C136</f>
        <v>BLOCO 110 PARA RACK 19" 100 PARES</v>
      </c>
      <c r="D130" s="853" t="s">
        <v>30</v>
      </c>
      <c r="E130" s="854">
        <v>1</v>
      </c>
      <c r="F130" s="782">
        <f>D141</f>
        <v>390.85</v>
      </c>
      <c r="G130" s="947">
        <f>TRUNC(F130*E130,2)</f>
        <v>390.85</v>
      </c>
      <c r="H130" s="992"/>
    </row>
    <row r="131" spans="1:9" s="993" customFormat="1" ht="15.75">
      <c r="A131" s="992"/>
      <c r="B131" s="2017" t="s">
        <v>1952</v>
      </c>
      <c r="C131" s="2018"/>
      <c r="D131" s="2018"/>
      <c r="E131" s="2018"/>
      <c r="F131" s="2018"/>
      <c r="G131" s="2019"/>
      <c r="H131" s="992"/>
    </row>
    <row r="132" spans="1:9" s="993" customFormat="1" ht="15.75">
      <c r="A132" s="994" t="s">
        <v>5265</v>
      </c>
      <c r="B132" s="783">
        <v>88264</v>
      </c>
      <c r="C132" s="914" t="str">
        <f>IF($A132="INSUMO",VLOOKUP($B132,'BANCO DE DADOS JULHO INS'!$A:$D,2,FALSE),VLOOKUP($B132,'BANCO DE DADOS JULHO SERV'!$B:$E,2,FALSE))</f>
        <v>ELETRICISTA COM ENCARGOS COMPLEMENTARES</v>
      </c>
      <c r="D132" s="913" t="str">
        <f>IF($A132="INSUMO",VLOOKUP($B132,'BANCO DE DADOS JULHO INS'!$A:$D,3,FALSE),VLOOKUP($B132,'BANCO DE DADOS JULHO SERV'!$B:$E,3,FALSE))</f>
        <v>H</v>
      </c>
      <c r="E132" s="946">
        <v>0.25</v>
      </c>
      <c r="F132" s="917" t="str">
        <f>IF($A132="INSUMO",VLOOKUP($B132,'BANCO DE DADOS JULHO INS'!$A:$D,4,FALSE),VLOOKUP($B132,'BANCO DE DADOS JULHO SERV'!$B:$E,4,FALSE))</f>
        <v>17,60</v>
      </c>
      <c r="G132" s="784">
        <f>TRUNC(F132*E132,2)</f>
        <v>4.4000000000000004</v>
      </c>
      <c r="H132" s="992"/>
    </row>
    <row r="133" spans="1:9" s="993" customFormat="1" ht="16.5" thickBot="1">
      <c r="A133" s="994" t="s">
        <v>5265</v>
      </c>
      <c r="B133" s="948">
        <v>88316</v>
      </c>
      <c r="C133" s="915" t="str">
        <f>IF($A133="INSUMO",VLOOKUP($B133,'BANCO DE DADOS JULHO INS'!$A:$D,2,FALSE),VLOOKUP($B133,'BANCO DE DADOS JULHO SERV'!$B:$E,2,FALSE))</f>
        <v>SERVENTE COM ENCARGOS COMPLEMENTARES</v>
      </c>
      <c r="D133" s="916" t="str">
        <f>IF($A133="INSUMO",VLOOKUP($B133,'BANCO DE DADOS JULHO INS'!$A:$D,3,FALSE),VLOOKUP($B133,'BANCO DE DADOS JULHO SERV'!$B:$E,3,FALSE))</f>
        <v>H</v>
      </c>
      <c r="E133" s="949">
        <v>0.25</v>
      </c>
      <c r="F133" s="918" t="str">
        <f>IF($A133="INSUMO",VLOOKUP($B133,'BANCO DE DADOS JULHO INS'!$A:$D,4,FALSE),VLOOKUP($B133,'BANCO DE DADOS JULHO SERV'!$B:$E,4,FALSE))</f>
        <v>13,80</v>
      </c>
      <c r="G133" s="786">
        <f>TRUNC(F133*E133,2)</f>
        <v>3.45</v>
      </c>
      <c r="H133" s="992"/>
    </row>
    <row r="134" spans="1:9" s="993" customFormat="1" ht="16.5" thickBot="1">
      <c r="A134" s="992"/>
      <c r="B134" s="2225" t="s">
        <v>6276</v>
      </c>
      <c r="C134" s="2225"/>
      <c r="D134" s="2225"/>
      <c r="E134" s="2225"/>
      <c r="F134" s="959" t="s">
        <v>1953</v>
      </c>
      <c r="G134" s="787">
        <f>SUM(G130:G133)</f>
        <v>398.7</v>
      </c>
      <c r="H134" s="992"/>
    </row>
    <row r="135" spans="1:9" s="993" customFormat="1" ht="15.75" thickBot="1">
      <c r="A135" s="992"/>
      <c r="B135" s="1000"/>
      <c r="C135" s="1000"/>
      <c r="D135" s="1000"/>
      <c r="E135" s="1000"/>
      <c r="F135" s="1000"/>
      <c r="G135" s="1000"/>
      <c r="H135" s="992"/>
    </row>
    <row r="136" spans="1:9" s="900" customFormat="1" ht="15.75">
      <c r="B136" s="962"/>
      <c r="C136" s="923" t="s">
        <v>6277</v>
      </c>
      <c r="D136" s="963"/>
      <c r="E136" s="964"/>
      <c r="F136" s="960" t="s">
        <v>30</v>
      </c>
      <c r="G136" s="965" t="s">
        <v>30</v>
      </c>
    </row>
    <row r="137" spans="1:9" s="900" customFormat="1" ht="31.5">
      <c r="B137" s="924" t="s">
        <v>1985</v>
      </c>
      <c r="C137" s="925" t="s">
        <v>1986</v>
      </c>
      <c r="D137" s="926" t="s">
        <v>1987</v>
      </c>
      <c r="E137" s="927" t="s">
        <v>1988</v>
      </c>
      <c r="F137" s="955" t="s">
        <v>1989</v>
      </c>
      <c r="G137" s="928" t="s">
        <v>1990</v>
      </c>
    </row>
    <row r="138" spans="1:9" s="900" customFormat="1" ht="15">
      <c r="B138" s="988">
        <v>42605</v>
      </c>
      <c r="C138" s="935" t="s">
        <v>6278</v>
      </c>
      <c r="D138" s="936">
        <v>390.85</v>
      </c>
      <c r="E138" s="939" t="s">
        <v>6279</v>
      </c>
      <c r="F138" s="989" t="s">
        <v>6280</v>
      </c>
      <c r="G138" s="990" t="s">
        <v>6281</v>
      </c>
    </row>
    <row r="139" spans="1:9" s="900" customFormat="1" ht="15">
      <c r="B139" s="988"/>
      <c r="C139" s="929"/>
      <c r="D139" s="930"/>
      <c r="E139" s="931"/>
      <c r="F139" s="991"/>
      <c r="G139" s="986"/>
    </row>
    <row r="140" spans="1:9" s="900" customFormat="1" ht="15">
      <c r="B140" s="988"/>
      <c r="C140" s="935"/>
      <c r="D140" s="936"/>
      <c r="E140" s="939"/>
      <c r="F140" s="989"/>
      <c r="G140" s="990"/>
    </row>
    <row r="141" spans="1:9" s="900" customFormat="1" ht="16.5" thickBot="1">
      <c r="B141" s="976"/>
      <c r="C141" s="977" t="s">
        <v>1991</v>
      </c>
      <c r="D141" s="978">
        <f>MEDIAN(D138:D140)</f>
        <v>390.85</v>
      </c>
      <c r="E141" s="979"/>
      <c r="F141" s="956"/>
      <c r="G141" s="980"/>
    </row>
    <row r="142" spans="1:9" s="997" customFormat="1" ht="16.5" thickBot="1">
      <c r="B142" s="957"/>
      <c r="C142" s="958"/>
      <c r="D142" s="958"/>
      <c r="E142" s="958"/>
      <c r="F142" s="958"/>
      <c r="G142" s="958"/>
    </row>
    <row r="143" spans="1:9" s="992" customFormat="1" ht="15.75">
      <c r="B143" s="942" t="s">
        <v>6282</v>
      </c>
      <c r="C143" s="2011" t="str">
        <f>CONCATENATE("FORNECIMENTO E INSTALAÇÃO DE ",C146)</f>
        <v>FORNECIMENTO E INSTALAÇÃO DE GUIA PARA CABO TRASEIRO</v>
      </c>
      <c r="D143" s="2183"/>
      <c r="E143" s="2183"/>
      <c r="F143" s="2183"/>
      <c r="G143" s="943" t="s">
        <v>30</v>
      </c>
      <c r="H143" s="1003">
        <f>G150</f>
        <v>99.17</v>
      </c>
      <c r="I143" s="993"/>
    </row>
    <row r="144" spans="1:9" s="993" customFormat="1" ht="31.5">
      <c r="A144" s="992"/>
      <c r="B144" s="350" t="s">
        <v>2114</v>
      </c>
      <c r="C144" s="893" t="s">
        <v>1947</v>
      </c>
      <c r="D144" s="893" t="s">
        <v>30</v>
      </c>
      <c r="E144" s="893" t="s">
        <v>1948</v>
      </c>
      <c r="F144" s="897" t="s">
        <v>1949</v>
      </c>
      <c r="G144" s="898" t="s">
        <v>1950</v>
      </c>
      <c r="H144" s="992"/>
    </row>
    <row r="145" spans="1:9" s="993" customFormat="1" ht="16.5" thickBot="1">
      <c r="A145" s="992"/>
      <c r="B145" s="2243" t="s">
        <v>1951</v>
      </c>
      <c r="C145" s="2244"/>
      <c r="D145" s="2244"/>
      <c r="E145" s="2244"/>
      <c r="F145" s="2244"/>
      <c r="G145" s="2245"/>
      <c r="H145" s="992"/>
    </row>
    <row r="146" spans="1:9" s="993" customFormat="1" ht="15.75" thickBot="1">
      <c r="A146" s="992"/>
      <c r="B146" s="1011" t="s">
        <v>1992</v>
      </c>
      <c r="C146" s="1028" t="str">
        <f>C152</f>
        <v>GUIA PARA CABO TRASEIRO</v>
      </c>
      <c r="D146" s="1029" t="s">
        <v>30</v>
      </c>
      <c r="E146" s="1034">
        <v>1</v>
      </c>
      <c r="F146" s="1015">
        <f>D157</f>
        <v>75.62</v>
      </c>
      <c r="G146" s="1016">
        <f>TRUNC(F146*E146,2)</f>
        <v>75.62</v>
      </c>
      <c r="H146" s="992"/>
    </row>
    <row r="147" spans="1:9" s="993" customFormat="1" ht="16.5" thickBot="1">
      <c r="A147" s="992"/>
      <c r="B147" s="2246" t="s">
        <v>1952</v>
      </c>
      <c r="C147" s="2247"/>
      <c r="D147" s="2247"/>
      <c r="E147" s="2247"/>
      <c r="F147" s="2247"/>
      <c r="G147" s="2248"/>
      <c r="H147" s="992"/>
    </row>
    <row r="148" spans="1:9" s="993" customFormat="1" ht="15.75">
      <c r="A148" s="994" t="s">
        <v>5265</v>
      </c>
      <c r="B148" s="1017">
        <v>88264</v>
      </c>
      <c r="C148" s="1018" t="str">
        <f>IF($A148="INSUMO",VLOOKUP($B148,'BANCO DE DADOS JULHO INS'!$A:$D,2,FALSE),VLOOKUP($B148,'BANCO DE DADOS JULHO SERV'!$B:$E,2,FALSE))</f>
        <v>ELETRICISTA COM ENCARGOS COMPLEMENTARES</v>
      </c>
      <c r="D148" s="1019" t="str">
        <f>IF($A148="INSUMO",VLOOKUP($B148,'BANCO DE DADOS JULHO INS'!$A:$D,3,FALSE),VLOOKUP($B148,'BANCO DE DADOS JULHO SERV'!$B:$E,3,FALSE))</f>
        <v>H</v>
      </c>
      <c r="E148" s="1020">
        <v>0.75</v>
      </c>
      <c r="F148" s="1021" t="str">
        <f>IF($A148="INSUMO",VLOOKUP($B148,'BANCO DE DADOS JULHO INS'!$A:$D,4,FALSE),VLOOKUP($B148,'BANCO DE DADOS JULHO SERV'!$B:$E,4,FALSE))</f>
        <v>17,60</v>
      </c>
      <c r="G148" s="1022">
        <f>TRUNC(F148*E148,2)</f>
        <v>13.2</v>
      </c>
      <c r="H148" s="992"/>
    </row>
    <row r="149" spans="1:9" s="993" customFormat="1" ht="16.5" thickBot="1">
      <c r="A149" s="994" t="s">
        <v>5265</v>
      </c>
      <c r="B149" s="948">
        <v>88316</v>
      </c>
      <c r="C149" s="915" t="str">
        <f>IF($A149="INSUMO",VLOOKUP($B149,'BANCO DE DADOS JULHO INS'!$A:$D,2,FALSE),VLOOKUP($B149,'BANCO DE DADOS JULHO SERV'!$B:$E,2,FALSE))</f>
        <v>SERVENTE COM ENCARGOS COMPLEMENTARES</v>
      </c>
      <c r="D149" s="916" t="str">
        <f>IF($A149="INSUMO",VLOOKUP($B149,'BANCO DE DADOS JULHO INS'!$A:$D,3,FALSE),VLOOKUP($B149,'BANCO DE DADOS JULHO SERV'!$B:$E,3,FALSE))</f>
        <v>H</v>
      </c>
      <c r="E149" s="949">
        <v>0.75</v>
      </c>
      <c r="F149" s="918" t="str">
        <f>IF($A149="INSUMO",VLOOKUP($B149,'BANCO DE DADOS JULHO INS'!$A:$D,4,FALSE),VLOOKUP($B149,'BANCO DE DADOS JULHO SERV'!$B:$E,4,FALSE))</f>
        <v>13,80</v>
      </c>
      <c r="G149" s="950">
        <f>TRUNC(F149*E149,2)</f>
        <v>10.35</v>
      </c>
      <c r="H149" s="992"/>
    </row>
    <row r="150" spans="1:9" s="993" customFormat="1" ht="15.75">
      <c r="A150" s="992"/>
      <c r="B150" s="2201" t="s">
        <v>6263</v>
      </c>
      <c r="C150" s="2201"/>
      <c r="D150" s="2201"/>
      <c r="E150" s="2251"/>
      <c r="F150" s="790" t="s">
        <v>1953</v>
      </c>
      <c r="G150" s="791">
        <f>SUM(G146:G149)</f>
        <v>99.17</v>
      </c>
      <c r="H150" s="992"/>
    </row>
    <row r="151" spans="1:9" s="993" customFormat="1" ht="15.75" thickBot="1">
      <c r="A151" s="992"/>
      <c r="B151" s="1035"/>
      <c r="C151" s="1035"/>
      <c r="D151" s="1035"/>
      <c r="E151" s="1035"/>
      <c r="F151" s="1000"/>
      <c r="G151" s="1000"/>
      <c r="H151" s="992"/>
    </row>
    <row r="152" spans="1:9" s="900" customFormat="1" ht="15.75">
      <c r="B152" s="962"/>
      <c r="C152" s="923" t="s">
        <v>6283</v>
      </c>
      <c r="D152" s="963"/>
      <c r="E152" s="964"/>
      <c r="F152" s="960" t="s">
        <v>30</v>
      </c>
      <c r="G152" s="965" t="s">
        <v>30</v>
      </c>
    </row>
    <row r="153" spans="1:9" s="900" customFormat="1" ht="31.5">
      <c r="B153" s="924" t="s">
        <v>1985</v>
      </c>
      <c r="C153" s="925" t="s">
        <v>1986</v>
      </c>
      <c r="D153" s="926" t="s">
        <v>1987</v>
      </c>
      <c r="E153" s="927" t="s">
        <v>1988</v>
      </c>
      <c r="F153" s="955" t="s">
        <v>1989</v>
      </c>
      <c r="G153" s="928" t="s">
        <v>1990</v>
      </c>
    </row>
    <row r="154" spans="1:9" s="900" customFormat="1" ht="15">
      <c r="B154" s="988">
        <v>42605</v>
      </c>
      <c r="C154" s="935" t="s">
        <v>6278</v>
      </c>
      <c r="D154" s="936">
        <v>75.62</v>
      </c>
      <c r="E154" s="939" t="s">
        <v>6279</v>
      </c>
      <c r="F154" s="989" t="s">
        <v>6280</v>
      </c>
      <c r="G154" s="990" t="s">
        <v>6281</v>
      </c>
    </row>
    <row r="155" spans="1:9" s="900" customFormat="1" ht="15">
      <c r="B155" s="988"/>
      <c r="C155" s="929"/>
      <c r="D155" s="930"/>
      <c r="E155" s="931"/>
      <c r="F155" s="991"/>
      <c r="G155" s="986"/>
    </row>
    <row r="156" spans="1:9" s="900" customFormat="1" ht="15">
      <c r="B156" s="988"/>
      <c r="C156" s="935"/>
      <c r="D156" s="936"/>
      <c r="E156" s="939"/>
      <c r="F156" s="989"/>
      <c r="G156" s="990"/>
    </row>
    <row r="157" spans="1:9" s="900" customFormat="1" ht="16.5" thickBot="1">
      <c r="B157" s="976"/>
      <c r="C157" s="977" t="s">
        <v>1991</v>
      </c>
      <c r="D157" s="978">
        <f>MEDIAN(D154:D156)</f>
        <v>75.62</v>
      </c>
      <c r="E157" s="979"/>
      <c r="F157" s="956"/>
      <c r="G157" s="980"/>
    </row>
    <row r="158" spans="1:9" s="997" customFormat="1" ht="16.5" thickBot="1">
      <c r="B158" s="957"/>
      <c r="C158" s="958"/>
      <c r="D158" s="958"/>
      <c r="E158" s="958"/>
      <c r="F158" s="958"/>
      <c r="G158" s="958"/>
    </row>
    <row r="159" spans="1:9" s="992" customFormat="1" ht="15.75">
      <c r="B159" s="942" t="s">
        <v>6284</v>
      </c>
      <c r="C159" s="2011" t="str">
        <f>CONCATENATE("FORNECIMENTO E INSTALAÇÃO DE ",C162)</f>
        <v>FORNECIMENTO E INSTALAÇÃO DE CABO COAXIAL</v>
      </c>
      <c r="D159" s="2183"/>
      <c r="E159" s="2183"/>
      <c r="F159" s="2183"/>
      <c r="G159" s="943" t="s">
        <v>30</v>
      </c>
      <c r="H159" s="1003">
        <f>G166</f>
        <v>4.96</v>
      </c>
      <c r="I159" s="993"/>
    </row>
    <row r="160" spans="1:9" s="993" customFormat="1" ht="31.5">
      <c r="A160" s="992"/>
      <c r="B160" s="350" t="s">
        <v>2114</v>
      </c>
      <c r="C160" s="893" t="s">
        <v>1947</v>
      </c>
      <c r="D160" s="893" t="s">
        <v>30</v>
      </c>
      <c r="E160" s="893" t="s">
        <v>1948</v>
      </c>
      <c r="F160" s="897" t="s">
        <v>1949</v>
      </c>
      <c r="G160" s="898" t="s">
        <v>1950</v>
      </c>
      <c r="H160" s="992"/>
    </row>
    <row r="161" spans="1:9" s="993" customFormat="1" ht="16.5" thickBot="1">
      <c r="A161" s="992"/>
      <c r="B161" s="2243" t="s">
        <v>1951</v>
      </c>
      <c r="C161" s="2244"/>
      <c r="D161" s="2244"/>
      <c r="E161" s="2244"/>
      <c r="F161" s="2244"/>
      <c r="G161" s="2245"/>
      <c r="H161" s="992"/>
    </row>
    <row r="162" spans="1:9" s="993" customFormat="1" ht="15.75" thickBot="1">
      <c r="A162" s="992"/>
      <c r="B162" s="1011" t="s">
        <v>1992</v>
      </c>
      <c r="C162" s="1028" t="str">
        <f>C168</f>
        <v>CABO COAXIAL</v>
      </c>
      <c r="D162" s="1029" t="s">
        <v>30</v>
      </c>
      <c r="E162" s="1034">
        <v>1</v>
      </c>
      <c r="F162" s="1015">
        <f>D173</f>
        <v>1.528</v>
      </c>
      <c r="G162" s="1016">
        <f>TRUNC(F162*E162,2)</f>
        <v>1.52</v>
      </c>
      <c r="H162" s="992"/>
    </row>
    <row r="163" spans="1:9" s="993" customFormat="1" ht="16.5" thickBot="1">
      <c r="A163" s="992"/>
      <c r="B163" s="2246" t="s">
        <v>1952</v>
      </c>
      <c r="C163" s="2247"/>
      <c r="D163" s="2247"/>
      <c r="E163" s="2247"/>
      <c r="F163" s="2247"/>
      <c r="G163" s="2248"/>
      <c r="H163" s="992"/>
    </row>
    <row r="164" spans="1:9" s="993" customFormat="1" ht="15.75">
      <c r="A164" s="994" t="s">
        <v>5265</v>
      </c>
      <c r="B164" s="1017">
        <v>88264</v>
      </c>
      <c r="C164" s="1018" t="str">
        <f>IF($A164="INSUMO",VLOOKUP($B164,'BANCO DE DADOS JULHO INS'!$A:$D,2,FALSE),VLOOKUP($B164,'BANCO DE DADOS JULHO SERV'!$B:$E,2,FALSE))</f>
        <v>ELETRICISTA COM ENCARGOS COMPLEMENTARES</v>
      </c>
      <c r="D164" s="1019" t="str">
        <f>IF($A164="INSUMO",VLOOKUP($B164,'BANCO DE DADOS JULHO INS'!$A:$D,3,FALSE),VLOOKUP($B164,'BANCO DE DADOS JULHO SERV'!$B:$E,3,FALSE))</f>
        <v>H</v>
      </c>
      <c r="E164" s="1036">
        <v>0.11</v>
      </c>
      <c r="F164" s="1021" t="str">
        <f>IF($A164="INSUMO",VLOOKUP($B164,'BANCO DE DADOS JULHO INS'!$A:$D,4,FALSE),VLOOKUP($B164,'BANCO DE DADOS JULHO SERV'!$B:$E,4,FALSE))</f>
        <v>17,60</v>
      </c>
      <c r="G164" s="1022">
        <f>TRUNC(F164*E164,2)</f>
        <v>1.93</v>
      </c>
      <c r="H164" s="992"/>
    </row>
    <row r="165" spans="1:9" s="993" customFormat="1" ht="16.5" thickBot="1">
      <c r="A165" s="994" t="s">
        <v>5265</v>
      </c>
      <c r="B165" s="948">
        <v>88316</v>
      </c>
      <c r="C165" s="915" t="str">
        <f>IF($A165="INSUMO",VLOOKUP($B165,'BANCO DE DADOS JULHO INS'!$A:$D,2,FALSE),VLOOKUP($B165,'BANCO DE DADOS JULHO SERV'!$B:$E,2,FALSE))</f>
        <v>SERVENTE COM ENCARGOS COMPLEMENTARES</v>
      </c>
      <c r="D165" s="916" t="str">
        <f>IF($A165="INSUMO",VLOOKUP($B165,'BANCO DE DADOS JULHO INS'!$A:$D,3,FALSE),VLOOKUP($B165,'BANCO DE DADOS JULHO SERV'!$B:$E,3,FALSE))</f>
        <v>H</v>
      </c>
      <c r="E165" s="814">
        <v>0.11</v>
      </c>
      <c r="F165" s="918" t="str">
        <f>IF($A165="INSUMO",VLOOKUP($B165,'BANCO DE DADOS JULHO INS'!$A:$D,4,FALSE),VLOOKUP($B165,'BANCO DE DADOS JULHO SERV'!$B:$E,4,FALSE))</f>
        <v>13,80</v>
      </c>
      <c r="G165" s="950">
        <f>TRUNC(F165*E165,2)</f>
        <v>1.51</v>
      </c>
      <c r="H165" s="992"/>
    </row>
    <row r="166" spans="1:9" s="993" customFormat="1" ht="16.5" thickBot="1">
      <c r="A166" s="992"/>
      <c r="B166" s="2204" t="s">
        <v>1966</v>
      </c>
      <c r="C166" s="2204"/>
      <c r="D166" s="2204"/>
      <c r="E166" s="2206"/>
      <c r="F166" s="951" t="s">
        <v>1953</v>
      </c>
      <c r="G166" s="1037">
        <f>SUM(G162:G165)</f>
        <v>4.96</v>
      </c>
      <c r="H166" s="992"/>
    </row>
    <row r="167" spans="1:9" s="993" customFormat="1" ht="15.75" thickBot="1">
      <c r="A167" s="992"/>
      <c r="B167" s="1081"/>
      <c r="C167" s="1081"/>
      <c r="D167" s="1081"/>
      <c r="E167" s="1081"/>
      <c r="H167" s="992"/>
    </row>
    <row r="168" spans="1:9" s="900" customFormat="1" ht="15.75">
      <c r="B168" s="962"/>
      <c r="C168" s="923" t="s">
        <v>6285</v>
      </c>
      <c r="D168" s="963"/>
      <c r="E168" s="964"/>
      <c r="F168" s="960" t="s">
        <v>30</v>
      </c>
      <c r="G168" s="965" t="s">
        <v>30</v>
      </c>
    </row>
    <row r="169" spans="1:9" s="900" customFormat="1" ht="31.5">
      <c r="B169" s="924" t="s">
        <v>1985</v>
      </c>
      <c r="C169" s="925" t="s">
        <v>1986</v>
      </c>
      <c r="D169" s="926" t="s">
        <v>1987</v>
      </c>
      <c r="E169" s="927" t="s">
        <v>1988</v>
      </c>
      <c r="F169" s="955" t="s">
        <v>1989</v>
      </c>
      <c r="G169" s="928" t="s">
        <v>1990</v>
      </c>
    </row>
    <row r="170" spans="1:9" s="900" customFormat="1" ht="30">
      <c r="B170" s="988">
        <v>42604</v>
      </c>
      <c r="C170" s="935" t="s">
        <v>6286</v>
      </c>
      <c r="D170" s="936">
        <v>1.528</v>
      </c>
      <c r="E170" s="939" t="s">
        <v>6287</v>
      </c>
      <c r="F170" s="989" t="s">
        <v>6288</v>
      </c>
      <c r="G170" s="936" t="s">
        <v>6289</v>
      </c>
    </row>
    <row r="171" spans="1:9" s="900" customFormat="1" ht="15">
      <c r="B171" s="988"/>
      <c r="C171" s="929"/>
      <c r="D171" s="930"/>
      <c r="E171" s="931"/>
      <c r="F171" s="991"/>
      <c r="G171" s="986"/>
    </row>
    <row r="172" spans="1:9" s="900" customFormat="1" ht="15">
      <c r="B172" s="988"/>
      <c r="C172" s="935"/>
      <c r="D172" s="936"/>
      <c r="E172" s="939"/>
      <c r="F172" s="989"/>
      <c r="G172" s="990"/>
    </row>
    <row r="173" spans="1:9" s="900" customFormat="1" ht="16.5" thickBot="1">
      <c r="B173" s="976"/>
      <c r="C173" s="977" t="s">
        <v>1991</v>
      </c>
      <c r="D173" s="978">
        <f>MEDIAN(D170:D172)</f>
        <v>1.528</v>
      </c>
      <c r="E173" s="979"/>
      <c r="F173" s="956"/>
      <c r="G173" s="980"/>
    </row>
    <row r="174" spans="1:9" s="997" customFormat="1" ht="16.5" thickBot="1">
      <c r="B174" s="957"/>
      <c r="C174" s="958"/>
      <c r="D174" s="958"/>
      <c r="E174" s="958"/>
      <c r="F174" s="958"/>
      <c r="G174" s="958"/>
    </row>
    <row r="175" spans="1:9" s="992" customFormat="1" ht="15.75">
      <c r="B175" s="942" t="s">
        <v>6290</v>
      </c>
      <c r="C175" s="2011" t="str">
        <f>CONCATENATE("FORNECIMENTO E INSTALAÇÃO DE ",C178)</f>
        <v>FORNECIMENTO E INSTALAÇÃO DE TOMADA MODULAR RJ-45 CATEGORIA 6</v>
      </c>
      <c r="D175" s="2183"/>
      <c r="E175" s="2183"/>
      <c r="F175" s="2183"/>
      <c r="G175" s="943" t="s">
        <v>30</v>
      </c>
      <c r="H175" s="1003">
        <f>G182</f>
        <v>27.52</v>
      </c>
      <c r="I175" s="993"/>
    </row>
    <row r="176" spans="1:9" s="993" customFormat="1" ht="31.5">
      <c r="A176" s="992"/>
      <c r="B176" s="350" t="s">
        <v>2114</v>
      </c>
      <c r="C176" s="893" t="s">
        <v>1947</v>
      </c>
      <c r="D176" s="893" t="s">
        <v>30</v>
      </c>
      <c r="E176" s="893" t="s">
        <v>1948</v>
      </c>
      <c r="F176" s="897" t="s">
        <v>1949</v>
      </c>
      <c r="G176" s="898" t="s">
        <v>1950</v>
      </c>
      <c r="H176" s="992"/>
    </row>
    <row r="177" spans="1:9" s="993" customFormat="1" ht="15.75">
      <c r="A177" s="992"/>
      <c r="B177" s="2017" t="s">
        <v>1951</v>
      </c>
      <c r="C177" s="2018"/>
      <c r="D177" s="2018"/>
      <c r="E177" s="2018"/>
      <c r="F177" s="2018"/>
      <c r="G177" s="2019"/>
      <c r="H177" s="992"/>
    </row>
    <row r="178" spans="1:9" s="993" customFormat="1" ht="15">
      <c r="A178" s="992"/>
      <c r="B178" s="792" t="s">
        <v>1992</v>
      </c>
      <c r="C178" s="884" t="str">
        <f>C184</f>
        <v>TOMADA MODULAR RJ-45 CATEGORIA 6</v>
      </c>
      <c r="D178" s="768" t="s">
        <v>30</v>
      </c>
      <c r="E178" s="946">
        <v>1</v>
      </c>
      <c r="F178" s="769">
        <f>D189</f>
        <v>19.670000000000002</v>
      </c>
      <c r="G178" s="947">
        <f>TRUNC(F178*E178,2)</f>
        <v>19.670000000000002</v>
      </c>
      <c r="H178" s="992"/>
    </row>
    <row r="179" spans="1:9" s="993" customFormat="1" ht="15.75">
      <c r="A179" s="992"/>
      <c r="B179" s="2017" t="s">
        <v>1952</v>
      </c>
      <c r="C179" s="2018"/>
      <c r="D179" s="2018"/>
      <c r="E179" s="2018"/>
      <c r="F179" s="2018"/>
      <c r="G179" s="2019"/>
      <c r="H179" s="992"/>
    </row>
    <row r="180" spans="1:9" s="993" customFormat="1" ht="15.75">
      <c r="A180" s="994" t="s">
        <v>5265</v>
      </c>
      <c r="B180" s="945">
        <v>88264</v>
      </c>
      <c r="C180" s="914" t="str">
        <f>IF($A180="INSUMO",VLOOKUP($B180,'BANCO DE DADOS JULHO INS'!$A:$D,2,FALSE),VLOOKUP($B180,'BANCO DE DADOS JULHO SERV'!$B:$E,2,FALSE))</f>
        <v>ELETRICISTA COM ENCARGOS COMPLEMENTARES</v>
      </c>
      <c r="D180" s="913" t="str">
        <f>IF($A180="INSUMO",VLOOKUP($B180,'BANCO DE DADOS JULHO INS'!$A:$D,3,FALSE),VLOOKUP($B180,'BANCO DE DADOS JULHO SERV'!$B:$E,3,FALSE))</f>
        <v>H</v>
      </c>
      <c r="E180" s="946">
        <v>0.25</v>
      </c>
      <c r="F180" s="917" t="str">
        <f>IF($A180="INSUMO",VLOOKUP($B180,'BANCO DE DADOS JULHO INS'!$A:$D,4,FALSE),VLOOKUP($B180,'BANCO DE DADOS JULHO SERV'!$B:$E,4,FALSE))</f>
        <v>17,60</v>
      </c>
      <c r="G180" s="947">
        <f>TRUNC(F180*E180,2)</f>
        <v>4.4000000000000004</v>
      </c>
      <c r="H180" s="992"/>
    </row>
    <row r="181" spans="1:9" s="993" customFormat="1" ht="16.5" thickBot="1">
      <c r="A181" s="994" t="s">
        <v>5265</v>
      </c>
      <c r="B181" s="948">
        <v>88316</v>
      </c>
      <c r="C181" s="915" t="str">
        <f>IF($A181="INSUMO",VLOOKUP($B181,'BANCO DE DADOS JULHO INS'!$A:$D,2,FALSE),VLOOKUP($B181,'BANCO DE DADOS JULHO SERV'!$B:$E,2,FALSE))</f>
        <v>SERVENTE COM ENCARGOS COMPLEMENTARES</v>
      </c>
      <c r="D181" s="916" t="str">
        <f>IF($A181="INSUMO",VLOOKUP($B181,'BANCO DE DADOS JULHO INS'!$A:$D,3,FALSE),VLOOKUP($B181,'BANCO DE DADOS JULHO SERV'!$B:$E,3,FALSE))</f>
        <v>H</v>
      </c>
      <c r="E181" s="949">
        <v>0.25</v>
      </c>
      <c r="F181" s="918" t="str">
        <f>IF($A181="INSUMO",VLOOKUP($B181,'BANCO DE DADOS JULHO INS'!$A:$D,4,FALSE),VLOOKUP($B181,'BANCO DE DADOS JULHO SERV'!$B:$E,4,FALSE))</f>
        <v>13,80</v>
      </c>
      <c r="G181" s="950">
        <f>TRUNC(F181*E181,2)</f>
        <v>3.45</v>
      </c>
      <c r="H181" s="992"/>
    </row>
    <row r="182" spans="1:9" s="993" customFormat="1" ht="16.5" thickBot="1">
      <c r="A182" s="992"/>
      <c r="B182" s="2204" t="s">
        <v>6291</v>
      </c>
      <c r="C182" s="2204"/>
      <c r="D182" s="2204"/>
      <c r="E182" s="2204"/>
      <c r="F182" s="959" t="s">
        <v>1953</v>
      </c>
      <c r="G182" s="999">
        <f>SUM(G178:G181)</f>
        <v>27.52</v>
      </c>
      <c r="H182" s="992"/>
    </row>
    <row r="183" spans="1:9" s="993" customFormat="1" ht="15.75" thickBot="1">
      <c r="A183" s="992"/>
      <c r="B183" s="1081"/>
      <c r="C183" s="1081"/>
      <c r="D183" s="1081"/>
      <c r="E183" s="1081"/>
      <c r="H183" s="992"/>
    </row>
    <row r="184" spans="1:9" s="900" customFormat="1" ht="15.75">
      <c r="B184" s="962"/>
      <c r="C184" s="923" t="s">
        <v>6292</v>
      </c>
      <c r="D184" s="963"/>
      <c r="E184" s="964"/>
      <c r="F184" s="960" t="s">
        <v>30</v>
      </c>
      <c r="G184" s="965" t="s">
        <v>30</v>
      </c>
    </row>
    <row r="185" spans="1:9" s="900" customFormat="1" ht="31.5">
      <c r="B185" s="924" t="s">
        <v>1985</v>
      </c>
      <c r="C185" s="925" t="s">
        <v>1986</v>
      </c>
      <c r="D185" s="926" t="s">
        <v>1987</v>
      </c>
      <c r="E185" s="927" t="s">
        <v>1988</v>
      </c>
      <c r="F185" s="955" t="s">
        <v>1989</v>
      </c>
      <c r="G185" s="928" t="s">
        <v>1990</v>
      </c>
    </row>
    <row r="186" spans="1:9" s="900" customFormat="1" ht="15">
      <c r="B186" s="1038">
        <v>42605</v>
      </c>
      <c r="C186" s="1039" t="s">
        <v>6278</v>
      </c>
      <c r="D186" s="1040">
        <v>19.670000000000002</v>
      </c>
      <c r="E186" s="1041" t="s">
        <v>6279</v>
      </c>
      <c r="F186" s="1042" t="s">
        <v>6280</v>
      </c>
      <c r="G186" s="1043" t="s">
        <v>6281</v>
      </c>
    </row>
    <row r="187" spans="1:9" s="900" customFormat="1" ht="15">
      <c r="B187" s="988"/>
      <c r="C187" s="929"/>
      <c r="D187" s="930"/>
      <c r="E187" s="931"/>
      <c r="F187" s="991"/>
      <c r="G187" s="986"/>
    </row>
    <row r="188" spans="1:9" s="900" customFormat="1" ht="15">
      <c r="B188" s="988"/>
      <c r="C188" s="935"/>
      <c r="D188" s="936"/>
      <c r="E188" s="939"/>
      <c r="F188" s="989"/>
      <c r="G188" s="990"/>
    </row>
    <row r="189" spans="1:9" s="900" customFormat="1" ht="16.5" thickBot="1">
      <c r="B189" s="976"/>
      <c r="C189" s="977" t="s">
        <v>1991</v>
      </c>
      <c r="D189" s="978">
        <f>MEDIAN(D186:D188)</f>
        <v>19.670000000000002</v>
      </c>
      <c r="E189" s="979"/>
      <c r="F189" s="956"/>
      <c r="G189" s="980"/>
    </row>
    <row r="190" spans="1:9" s="997" customFormat="1" ht="16.5" thickBot="1">
      <c r="B190" s="957"/>
      <c r="C190" s="958"/>
      <c r="D190" s="958"/>
      <c r="E190" s="958"/>
      <c r="F190" s="958"/>
      <c r="G190" s="958"/>
    </row>
    <row r="191" spans="1:9" s="992" customFormat="1" ht="15.75">
      <c r="B191" s="942" t="s">
        <v>6293</v>
      </c>
      <c r="C191" s="2011" t="str">
        <f>CONCATENATE("FORNECIMENTO E INSTALAÇÃO DE ",C194)</f>
        <v>FORNECIMENTO E INSTALAÇÃO DE CONECTOR DE TV TIPO F</v>
      </c>
      <c r="D191" s="2183"/>
      <c r="E191" s="2183"/>
      <c r="F191" s="2183"/>
      <c r="G191" s="943" t="s">
        <v>30</v>
      </c>
      <c r="H191" s="1003">
        <f>G198</f>
        <v>11.55</v>
      </c>
      <c r="I191" s="993"/>
    </row>
    <row r="192" spans="1:9" s="993" customFormat="1" ht="31.5">
      <c r="A192" s="992"/>
      <c r="B192" s="350" t="s">
        <v>2114</v>
      </c>
      <c r="C192" s="893" t="s">
        <v>1947</v>
      </c>
      <c r="D192" s="893" t="s">
        <v>30</v>
      </c>
      <c r="E192" s="893" t="s">
        <v>1948</v>
      </c>
      <c r="F192" s="897" t="s">
        <v>1949</v>
      </c>
      <c r="G192" s="898" t="s">
        <v>1950</v>
      </c>
      <c r="H192" s="992"/>
    </row>
    <row r="193" spans="1:9" s="993" customFormat="1" ht="15.75">
      <c r="A193" s="992"/>
      <c r="B193" s="2017" t="s">
        <v>1951</v>
      </c>
      <c r="C193" s="2018"/>
      <c r="D193" s="2018"/>
      <c r="E193" s="2018"/>
      <c r="F193" s="2018"/>
      <c r="G193" s="2019"/>
      <c r="H193" s="992"/>
    </row>
    <row r="194" spans="1:9" s="993" customFormat="1" ht="15">
      <c r="A194" s="992"/>
      <c r="B194" s="792" t="s">
        <v>1992</v>
      </c>
      <c r="C194" s="884" t="str">
        <f>C200</f>
        <v>CONECTOR DE TV TIPO F</v>
      </c>
      <c r="D194" s="921" t="s">
        <v>30</v>
      </c>
      <c r="E194" s="932">
        <v>1</v>
      </c>
      <c r="F194" s="769">
        <f>D205</f>
        <v>1.98</v>
      </c>
      <c r="G194" s="947">
        <f>TRUNC(F194*E194,2)</f>
        <v>1.98</v>
      </c>
      <c r="H194" s="992"/>
    </row>
    <row r="195" spans="1:9" s="993" customFormat="1" ht="15.75">
      <c r="A195" s="992"/>
      <c r="B195" s="2017" t="s">
        <v>1952</v>
      </c>
      <c r="C195" s="2018"/>
      <c r="D195" s="2018"/>
      <c r="E195" s="2018"/>
      <c r="F195" s="2018"/>
      <c r="G195" s="2019"/>
      <c r="H195" s="992"/>
    </row>
    <row r="196" spans="1:9" s="993" customFormat="1" ht="15.75">
      <c r="A196" s="994" t="s">
        <v>5265</v>
      </c>
      <c r="B196" s="945">
        <v>88264</v>
      </c>
      <c r="C196" s="914" t="str">
        <f>IF($A196="INSUMO",VLOOKUP($B196,'BANCO DE DADOS JULHO INS'!$A:$D,2,FALSE),VLOOKUP($B196,'BANCO DE DADOS JULHO SERV'!$B:$E,2,FALSE))</f>
        <v>ELETRICISTA COM ENCARGOS COMPLEMENTARES</v>
      </c>
      <c r="D196" s="913" t="str">
        <f>IF($A196="INSUMO",VLOOKUP($B196,'BANCO DE DADOS JULHO INS'!$A:$D,3,FALSE),VLOOKUP($B196,'BANCO DE DADOS JULHO SERV'!$B:$E,3,FALSE))</f>
        <v>H</v>
      </c>
      <c r="E196" s="946">
        <v>0.3</v>
      </c>
      <c r="F196" s="917" t="str">
        <f>IF($A196="INSUMO",VLOOKUP($B196,'BANCO DE DADOS JULHO INS'!$A:$D,4,FALSE),VLOOKUP($B196,'BANCO DE DADOS JULHO SERV'!$B:$E,4,FALSE))</f>
        <v>17,60</v>
      </c>
      <c r="G196" s="947">
        <f>TRUNC(F196*E196,2)</f>
        <v>5.28</v>
      </c>
      <c r="H196" s="992"/>
    </row>
    <row r="197" spans="1:9" s="993" customFormat="1" ht="16.5" thickBot="1">
      <c r="A197" s="994" t="s">
        <v>5265</v>
      </c>
      <c r="B197" s="948">
        <v>88247</v>
      </c>
      <c r="C197" s="915" t="str">
        <f>IF($A197="INSUMO",VLOOKUP($B197,'BANCO DE DADOS JULHO INS'!$A:$D,2,FALSE),VLOOKUP($B197,'BANCO DE DADOS JULHO SERV'!$B:$E,2,FALSE))</f>
        <v>AUXILIAR DE ELETRICISTA COM ENCARGOS COMPLEMENTARES</v>
      </c>
      <c r="D197" s="916" t="str">
        <f>IF($A197="INSUMO",VLOOKUP($B197,'BANCO DE DADOS JULHO INS'!$A:$D,3,FALSE),VLOOKUP($B197,'BANCO DE DADOS JULHO SERV'!$B:$E,3,FALSE))</f>
        <v>H</v>
      </c>
      <c r="E197" s="949">
        <v>0.3</v>
      </c>
      <c r="F197" s="918" t="str">
        <f>IF($A197="INSUMO",VLOOKUP($B197,'BANCO DE DADOS JULHO INS'!$A:$D,4,FALSE),VLOOKUP($B197,'BANCO DE DADOS JULHO SERV'!$B:$E,4,FALSE))</f>
        <v>14,32</v>
      </c>
      <c r="G197" s="950">
        <f>TRUNC(F197*E197,2)</f>
        <v>4.29</v>
      </c>
      <c r="H197" s="992"/>
    </row>
    <row r="198" spans="1:9" s="993" customFormat="1" ht="16.5" thickBot="1">
      <c r="A198" s="992"/>
      <c r="B198" s="2201" t="s">
        <v>6294</v>
      </c>
      <c r="C198" s="2201"/>
      <c r="D198" s="2201"/>
      <c r="E198" s="2201"/>
      <c r="F198" s="959" t="s">
        <v>1953</v>
      </c>
      <c r="G198" s="999">
        <f>SUM(G194:G197)</f>
        <v>11.55</v>
      </c>
      <c r="H198" s="992"/>
    </row>
    <row r="199" spans="1:9" s="993" customFormat="1" ht="15.75" thickBot="1">
      <c r="A199" s="992"/>
      <c r="B199" s="1081"/>
      <c r="C199" s="1081"/>
      <c r="D199" s="1081"/>
      <c r="E199" s="1081"/>
      <c r="F199" s="1081"/>
      <c r="G199" s="1081"/>
      <c r="H199" s="992"/>
    </row>
    <row r="200" spans="1:9" s="900" customFormat="1" ht="15.75">
      <c r="B200" s="962"/>
      <c r="C200" s="923" t="s">
        <v>6295</v>
      </c>
      <c r="D200" s="963"/>
      <c r="E200" s="964"/>
      <c r="F200" s="960" t="s">
        <v>30</v>
      </c>
      <c r="G200" s="965" t="s">
        <v>30</v>
      </c>
    </row>
    <row r="201" spans="1:9" s="900" customFormat="1" ht="31.5">
      <c r="B201" s="924" t="s">
        <v>1985</v>
      </c>
      <c r="C201" s="925" t="s">
        <v>1986</v>
      </c>
      <c r="D201" s="926" t="s">
        <v>1987</v>
      </c>
      <c r="E201" s="927" t="s">
        <v>1988</v>
      </c>
      <c r="F201" s="955" t="s">
        <v>1989</v>
      </c>
      <c r="G201" s="928" t="s">
        <v>1990</v>
      </c>
    </row>
    <row r="202" spans="1:9" s="900" customFormat="1" ht="15">
      <c r="B202" s="1082">
        <v>42598</v>
      </c>
      <c r="C202" s="1083" t="s">
        <v>6296</v>
      </c>
      <c r="D202" s="1084">
        <v>1.98</v>
      </c>
      <c r="E202" s="1085" t="s">
        <v>6297</v>
      </c>
      <c r="F202" s="1086" t="s">
        <v>6298</v>
      </c>
      <c r="G202" s="1087" t="s">
        <v>6299</v>
      </c>
    </row>
    <row r="203" spans="1:9" s="900" customFormat="1" ht="15">
      <c r="B203" s="815">
        <v>42597</v>
      </c>
      <c r="C203" s="744" t="s">
        <v>6300</v>
      </c>
      <c r="D203" s="1084">
        <v>1.98</v>
      </c>
      <c r="E203" s="1085" t="s">
        <v>6301</v>
      </c>
      <c r="F203" s="1086" t="s">
        <v>6302</v>
      </c>
      <c r="G203" s="1087" t="s">
        <v>6303</v>
      </c>
    </row>
    <row r="204" spans="1:9" s="900" customFormat="1" ht="15">
      <c r="B204" s="988"/>
      <c r="C204" s="935"/>
      <c r="D204" s="936"/>
      <c r="E204" s="939"/>
      <c r="F204" s="989"/>
      <c r="G204" s="990"/>
    </row>
    <row r="205" spans="1:9" s="900" customFormat="1" ht="16.5" thickBot="1">
      <c r="B205" s="976"/>
      <c r="C205" s="977" t="s">
        <v>1991</v>
      </c>
      <c r="D205" s="978">
        <f>MEDIAN(D202:D204)</f>
        <v>1.98</v>
      </c>
      <c r="E205" s="979"/>
      <c r="F205" s="956"/>
      <c r="G205" s="980"/>
    </row>
    <row r="206" spans="1:9" s="997" customFormat="1" ht="16.5" thickBot="1">
      <c r="B206" s="957"/>
      <c r="C206" s="958"/>
      <c r="D206" s="958"/>
      <c r="E206" s="958"/>
      <c r="F206" s="958"/>
      <c r="G206" s="958"/>
    </row>
    <row r="207" spans="1:9" s="992" customFormat="1" ht="15.75">
      <c r="B207" s="942" t="s">
        <v>6304</v>
      </c>
      <c r="C207" s="2232" t="str">
        <f>CONCATENATE("FORNECIMENTO E INSTALAÇÃO DE ",C235)</f>
        <v xml:space="preserve">FORNECIMENTO E INSTALAÇÃO DE </v>
      </c>
      <c r="D207" s="2249"/>
      <c r="E207" s="2249"/>
      <c r="F207" s="2250"/>
      <c r="G207" s="943" t="s">
        <v>30</v>
      </c>
      <c r="H207" s="1003">
        <f>G228</f>
        <v>614.82999999999993</v>
      </c>
      <c r="I207" s="993"/>
    </row>
    <row r="208" spans="1:9" s="993" customFormat="1" ht="31.5">
      <c r="A208" s="992"/>
      <c r="B208" s="350" t="s">
        <v>2114</v>
      </c>
      <c r="C208" s="893" t="s">
        <v>1947</v>
      </c>
      <c r="D208" s="893" t="s">
        <v>30</v>
      </c>
      <c r="E208" s="893" t="s">
        <v>1948</v>
      </c>
      <c r="F208" s="897" t="s">
        <v>1949</v>
      </c>
      <c r="G208" s="898" t="s">
        <v>1950</v>
      </c>
      <c r="H208" s="992"/>
    </row>
    <row r="209" spans="1:9" s="993" customFormat="1" ht="16.5" thickBot="1">
      <c r="A209" s="992"/>
      <c r="B209" s="2243" t="s">
        <v>1951</v>
      </c>
      <c r="C209" s="2244"/>
      <c r="D209" s="2244"/>
      <c r="E209" s="2244"/>
      <c r="F209" s="2244"/>
      <c r="G209" s="2245"/>
      <c r="H209" s="992"/>
    </row>
    <row r="210" spans="1:9" s="993" customFormat="1" ht="30">
      <c r="A210" s="994" t="s">
        <v>5064</v>
      </c>
      <c r="B210" s="1044">
        <v>370</v>
      </c>
      <c r="C210" s="1018" t="str">
        <f>IF($A210="INSUMO",VLOOKUP($B210,'BANCO DE DADOS JULHO INS'!$A:$D,2,FALSE),VLOOKUP($B210,'BANCO DE DADOS JULHO SERV'!$B:$E,2,FALSE))</f>
        <v>AREIA MEDIA - POSTO JAZIDA/FORNECEDOR (RETIRADO NA JAZIDA, SEM TRANSPORTE)</v>
      </c>
      <c r="D210" s="1019" t="str">
        <f>IF($A210="INSUMO",VLOOKUP($B210,'BANCO DE DADOS JULHO INS'!$A:$D,3,FALSE),VLOOKUP($B210,'BANCO DE DADOS JULHO SERV'!$B:$E,3,FALSE))</f>
        <v xml:space="preserve">M3    </v>
      </c>
      <c r="E210" s="1045">
        <v>0.97</v>
      </c>
      <c r="F210" s="1021" t="str">
        <f>IF($A210="INSUMO",VLOOKUP($B210,'BANCO DE DADOS JULHO INS'!$A:$D,4,FALSE),VLOOKUP($B210,'BANCO DE DADOS JULHO SERV'!$B:$E,4,FALSE))</f>
        <v>60,00</v>
      </c>
      <c r="G210" s="1022">
        <f t="shared" ref="G210:G220" si="0">TRUNC(F210*E210,2)</f>
        <v>58.2</v>
      </c>
      <c r="H210" s="992"/>
    </row>
    <row r="211" spans="1:9" s="993" customFormat="1" ht="30">
      <c r="A211" s="994" t="s">
        <v>5064</v>
      </c>
      <c r="B211" s="984">
        <v>4721</v>
      </c>
      <c r="C211" s="914" t="str">
        <f>IF($A211="INSUMO",VLOOKUP($B211,'BANCO DE DADOS JULHO INS'!$A:$D,2,FALSE),VLOOKUP($B211,'BANCO DE DADOS JULHO SERV'!$B:$E,2,FALSE))</f>
        <v>PEDRA BRITADA N. 1 (9,5 a 19 MM) POSTO PEDREIRA/FORNECEDOR, SEM FRETE</v>
      </c>
      <c r="D211" s="913" t="str">
        <f>IF($A211="INSUMO",VLOOKUP($B211,'BANCO DE DADOS JULHO INS'!$A:$D,3,FALSE),VLOOKUP($B211,'BANCO DE DADOS JULHO SERV'!$B:$E,3,FALSE))</f>
        <v xml:space="preserve">M3    </v>
      </c>
      <c r="E211" s="631">
        <v>9.1999999999999998E-3</v>
      </c>
      <c r="F211" s="917" t="str">
        <f>IF($A211="INSUMO",VLOOKUP($B211,'BANCO DE DADOS JULHO INS'!$A:$D,4,FALSE),VLOOKUP($B211,'BANCO DE DADOS JULHO SERV'!$B:$E,4,FALSE))</f>
        <v>48,28</v>
      </c>
      <c r="G211" s="947">
        <f t="shared" si="0"/>
        <v>0.44</v>
      </c>
      <c r="H211" s="992"/>
    </row>
    <row r="212" spans="1:9" s="993" customFormat="1" ht="30">
      <c r="A212" s="994" t="s">
        <v>5064</v>
      </c>
      <c r="B212" s="984">
        <v>4718</v>
      </c>
      <c r="C212" s="914" t="str">
        <f>IF($A212="INSUMO",VLOOKUP($B212,'BANCO DE DADOS JULHO INS'!$A:$D,2,FALSE),VLOOKUP($B212,'BANCO DE DADOS JULHO SERV'!$B:$E,2,FALSE))</f>
        <v>PEDRA BRITADA N. 2 (19 A 38 MM) POSTO PEDREIRA/FORNECEDOR, SEM FRETE</v>
      </c>
      <c r="D212" s="913" t="str">
        <f>IF($A212="INSUMO",VLOOKUP($B212,'BANCO DE DADOS JULHO INS'!$A:$D,3,FALSE),VLOOKUP($B212,'BANCO DE DADOS JULHO SERV'!$B:$E,3,FALSE))</f>
        <v xml:space="preserve">M3    </v>
      </c>
      <c r="E212" s="631">
        <v>2.5700000000000001E-2</v>
      </c>
      <c r="F212" s="917" t="str">
        <f>IF($A212="INSUMO",VLOOKUP($B212,'BANCO DE DADOS JULHO INS'!$A:$D,4,FALSE),VLOOKUP($B212,'BANCO DE DADOS JULHO SERV'!$B:$E,4,FALSE))</f>
        <v>48,28</v>
      </c>
      <c r="G212" s="947">
        <f t="shared" si="0"/>
        <v>1.24</v>
      </c>
      <c r="H212" s="992"/>
    </row>
    <row r="213" spans="1:9" s="993" customFormat="1" ht="15.75">
      <c r="A213" s="994" t="s">
        <v>5064</v>
      </c>
      <c r="B213" s="984">
        <v>1106</v>
      </c>
      <c r="C213" s="914" t="str">
        <f>IF($A213="INSUMO",VLOOKUP($B213,'BANCO DE DADOS JULHO INS'!$A:$D,2,FALSE),VLOOKUP($B213,'BANCO DE DADOS JULHO SERV'!$B:$E,2,FALSE))</f>
        <v>CAL HIDRATADA CH-I PARA ARGAMASSAS</v>
      </c>
      <c r="D213" s="913" t="str">
        <f>IF($A213="INSUMO",VLOOKUP($B213,'BANCO DE DADOS JULHO INS'!$A:$D,3,FALSE),VLOOKUP($B213,'BANCO DE DADOS JULHO SERV'!$B:$E,3,FALSE))</f>
        <v xml:space="preserve">KG    </v>
      </c>
      <c r="E213" s="631">
        <v>5.23</v>
      </c>
      <c r="F213" s="917" t="str">
        <f>IF($A213="INSUMO",VLOOKUP($B213,'BANCO DE DADOS JULHO INS'!$A:$D,4,FALSE),VLOOKUP($B213,'BANCO DE DADOS JULHO SERV'!$B:$E,4,FALSE))</f>
        <v>0,51</v>
      </c>
      <c r="G213" s="947">
        <f t="shared" si="0"/>
        <v>2.66</v>
      </c>
      <c r="H213" s="992"/>
    </row>
    <row r="214" spans="1:9" s="993" customFormat="1" ht="15.75">
      <c r="A214" s="994" t="s">
        <v>5064</v>
      </c>
      <c r="B214" s="984">
        <v>1379</v>
      </c>
      <c r="C214" s="914" t="str">
        <f>IF($A214="INSUMO",VLOOKUP($B214,'BANCO DE DADOS JULHO INS'!$A:$D,2,FALSE),VLOOKUP($B214,'BANCO DE DADOS JULHO SERV'!$B:$E,2,FALSE))</f>
        <v>CIMENTO PORTLAND COMPOSTO CP II-32</v>
      </c>
      <c r="D214" s="913" t="str">
        <f>IF($A214="INSUMO",VLOOKUP($B214,'BANCO DE DADOS JULHO INS'!$A:$D,3,FALSE),VLOOKUP($B214,'BANCO DE DADOS JULHO SERV'!$B:$E,3,FALSE))</f>
        <v xml:space="preserve">KG    </v>
      </c>
      <c r="E214" s="631">
        <v>23.8</v>
      </c>
      <c r="F214" s="917" t="str">
        <f>IF($A214="INSUMO",VLOOKUP($B214,'BANCO DE DADOS JULHO INS'!$A:$D,4,FALSE),VLOOKUP($B214,'BANCO DE DADOS JULHO SERV'!$B:$E,4,FALSE))</f>
        <v>0,47</v>
      </c>
      <c r="G214" s="947">
        <f t="shared" si="0"/>
        <v>11.18</v>
      </c>
      <c r="H214" s="992"/>
    </row>
    <row r="215" spans="1:9" s="993" customFormat="1" ht="15.75">
      <c r="A215" s="994" t="s">
        <v>5064</v>
      </c>
      <c r="B215" s="984">
        <v>7260</v>
      </c>
      <c r="C215" s="914" t="str">
        <f>IF($A215="INSUMO",VLOOKUP($B215,'BANCO DE DADOS JULHO INS'!$A:$D,2,FALSE),VLOOKUP($B215,'BANCO DE DADOS JULHO SERV'!$B:$E,2,FALSE))</f>
        <v>TIJOLO CERAMICO MACICO APARENTE *6 X 12 X 24* CM</v>
      </c>
      <c r="D215" s="913" t="str">
        <f>IF($A215="INSUMO",VLOOKUP($B215,'BANCO DE DADOS JULHO INS'!$A:$D,3,FALSE),VLOOKUP($B215,'BANCO DE DADOS JULHO SERV'!$B:$E,3,FALSE))</f>
        <v xml:space="preserve">UN    </v>
      </c>
      <c r="E215" s="631">
        <v>96.6</v>
      </c>
      <c r="F215" s="917" t="str">
        <f>IF($A215="INSUMO",VLOOKUP($B215,'BANCO DE DADOS JULHO INS'!$A:$D,4,FALSE),VLOOKUP($B215,'BANCO DE DADOS JULHO SERV'!$B:$E,4,FALSE))</f>
        <v>0,97</v>
      </c>
      <c r="G215" s="947">
        <f t="shared" si="0"/>
        <v>93.7</v>
      </c>
      <c r="H215" s="992"/>
    </row>
    <row r="216" spans="1:9" s="993" customFormat="1" ht="30">
      <c r="A216" s="994" t="s">
        <v>5064</v>
      </c>
      <c r="B216" s="984">
        <v>34557</v>
      </c>
      <c r="C216" s="914" t="str">
        <f>IF($A216="INSUMO",VLOOKUP($B216,'BANCO DE DADOS JULHO INS'!$A:$D,2,FALSE),VLOOKUP($B216,'BANCO DE DADOS JULHO SERV'!$B:$E,2,FALSE))</f>
        <v>TELA DE ACO SOLDADA GALVANIZADA/ZINCADA PARA ALVENARIA, FIO D = *1,20 A 1,70* MM, MALHA 15 X 15 MM, (C X L) *50 X 7,5* CM</v>
      </c>
      <c r="D216" s="913" t="str">
        <f>IF($A216="INSUMO",VLOOKUP($B216,'BANCO DE DADOS JULHO INS'!$A:$D,3,FALSE),VLOOKUP($B216,'BANCO DE DADOS JULHO SERV'!$B:$E,3,FALSE))</f>
        <v xml:space="preserve">M     </v>
      </c>
      <c r="E216" s="631">
        <v>1.21</v>
      </c>
      <c r="F216" s="917" t="str">
        <f>IF($A216="INSUMO",VLOOKUP($B216,'BANCO DE DADOS JULHO INS'!$A:$D,4,FALSE),VLOOKUP($B216,'BANCO DE DADOS JULHO SERV'!$B:$E,4,FALSE))</f>
        <v>1,59</v>
      </c>
      <c r="G216" s="947">
        <f t="shared" si="0"/>
        <v>1.92</v>
      </c>
      <c r="H216" s="992"/>
    </row>
    <row r="217" spans="1:9" s="993" customFormat="1" ht="15.75">
      <c r="A217" s="994" t="s">
        <v>5064</v>
      </c>
      <c r="B217" s="984">
        <v>34562</v>
      </c>
      <c r="C217" s="914" t="str">
        <f>IF($A217="INSUMO",VLOOKUP($B217,'BANCO DE DADOS JULHO INS'!$A:$D,2,FALSE),VLOOKUP($B217,'BANCO DE DADOS JULHO SERV'!$B:$E,2,FALSE))</f>
        <v>ARAME RECOZIDO 16 BWG, 1,60 MM (0,016 KG/M)</v>
      </c>
      <c r="D217" s="913" t="str">
        <f>IF($A217="INSUMO",VLOOKUP($B217,'BANCO DE DADOS JULHO INS'!$A:$D,3,FALSE),VLOOKUP($B217,'BANCO DE DADOS JULHO SERV'!$B:$E,3,FALSE))</f>
        <v xml:space="preserve">KG    </v>
      </c>
      <c r="E217" s="631">
        <v>2.07E-2</v>
      </c>
      <c r="F217" s="917" t="str">
        <f>IF($A217="INSUMO",VLOOKUP($B217,'BANCO DE DADOS JULHO INS'!$A:$D,4,FALSE),VLOOKUP($B217,'BANCO DE DADOS JULHO SERV'!$B:$E,4,FALSE))</f>
        <v>8,72</v>
      </c>
      <c r="G217" s="947">
        <f t="shared" si="0"/>
        <v>0.18</v>
      </c>
      <c r="H217" s="992"/>
    </row>
    <row r="218" spans="1:9" s="993" customFormat="1" ht="30">
      <c r="A218" s="994" t="s">
        <v>5064</v>
      </c>
      <c r="B218" s="984">
        <v>1347</v>
      </c>
      <c r="C218" s="914" t="str">
        <f>IF($A218="INSUMO",VLOOKUP($B218,'BANCO DE DADOS JULHO INS'!$A:$D,2,FALSE),VLOOKUP($B218,'BANCO DE DADOS JULHO SERV'!$B:$E,2,FALSE))</f>
        <v>CHAPA DE MADEIRA COMPENSADA PLASTIFICADA PARA FORMA DE CONCRETO, DE 2,20 X 1,10 M, E = 12 MM</v>
      </c>
      <c r="D218" s="913" t="str">
        <f>IF($A218="INSUMO",VLOOKUP($B218,'BANCO DE DADOS JULHO INS'!$A:$D,3,FALSE),VLOOKUP($B218,'BANCO DE DADOS JULHO SERV'!$B:$E,3,FALSE))</f>
        <v xml:space="preserve">M2    </v>
      </c>
      <c r="E218" s="631">
        <v>9.1999999999999998E-2</v>
      </c>
      <c r="F218" s="917" t="str">
        <f>IF($A218="INSUMO",VLOOKUP($B218,'BANCO DE DADOS JULHO INS'!$A:$D,4,FALSE),VLOOKUP($B218,'BANCO DE DADOS JULHO SERV'!$B:$E,4,FALSE))</f>
        <v>26,56</v>
      </c>
      <c r="G218" s="947">
        <f t="shared" si="0"/>
        <v>2.44</v>
      </c>
      <c r="H218" s="992"/>
    </row>
    <row r="219" spans="1:9" s="993" customFormat="1" ht="30">
      <c r="A219" s="994" t="s">
        <v>5064</v>
      </c>
      <c r="B219" s="984">
        <v>6189</v>
      </c>
      <c r="C219" s="914" t="str">
        <f>IF($A219="INSUMO",VLOOKUP($B219,'BANCO DE DADOS JULHO INS'!$A:$D,2,FALSE),VLOOKUP($B219,'BANCO DE DADOS JULHO SERV'!$B:$E,2,FALSE))</f>
        <v>TABUA MADEIRA 2A QUALIDADE 2,5 X 30,0CM (1 X 12") NAO APARELHADA</v>
      </c>
      <c r="D219" s="913" t="str">
        <f>IF($A219="INSUMO",VLOOKUP($B219,'BANCO DE DADOS JULHO INS'!$A:$D,3,FALSE),VLOOKUP($B219,'BANCO DE DADOS JULHO SERV'!$B:$E,3,FALSE))</f>
        <v xml:space="preserve">M     </v>
      </c>
      <c r="E219" s="631">
        <v>5.5199999999999999E-2</v>
      </c>
      <c r="F219" s="917" t="str">
        <f>IF($A219="INSUMO",VLOOKUP($B219,'BANCO DE DADOS JULHO INS'!$A:$D,4,FALSE),VLOOKUP($B219,'BANCO DE DADOS JULHO SERV'!$B:$E,4,FALSE))</f>
        <v>5,91</v>
      </c>
      <c r="G219" s="947">
        <f t="shared" si="0"/>
        <v>0.32</v>
      </c>
      <c r="H219" s="992"/>
    </row>
    <row r="220" spans="1:9" s="992" customFormat="1" ht="30.75" thickBot="1">
      <c r="B220" s="1046" t="s">
        <v>1992</v>
      </c>
      <c r="C220" s="1047" t="str">
        <f>C231</f>
        <v>CAIXA SUBTERRÂNEA DE ENTRADA TELEFÔNICA TIPO R1 PARA CAIXA 60X50</v>
      </c>
      <c r="D220" s="1048" t="str">
        <f>G231</f>
        <v>UN</v>
      </c>
      <c r="E220" s="933">
        <v>1</v>
      </c>
      <c r="F220" s="933">
        <f>D236</f>
        <v>213.21</v>
      </c>
      <c r="G220" s="985">
        <f t="shared" si="0"/>
        <v>213.21</v>
      </c>
      <c r="I220" s="993"/>
    </row>
    <row r="221" spans="1:9" s="993" customFormat="1" ht="16.5" thickBot="1">
      <c r="A221" s="992"/>
      <c r="B221" s="2246" t="s">
        <v>1952</v>
      </c>
      <c r="C221" s="2247"/>
      <c r="D221" s="2247"/>
      <c r="E221" s="2247"/>
      <c r="F221" s="2247"/>
      <c r="G221" s="2248"/>
      <c r="H221" s="992"/>
    </row>
    <row r="222" spans="1:9" s="993" customFormat="1" ht="15.75">
      <c r="A222" s="994" t="s">
        <v>5265</v>
      </c>
      <c r="B222" s="1017">
        <v>88238</v>
      </c>
      <c r="C222" s="1018" t="str">
        <f>IF($A222="INSUMO",VLOOKUP($B222,'BANCO DE DADOS JULHO INS'!$A:$D,2,FALSE),VLOOKUP($B222,'BANCO DE DADOS JULHO SERV'!$B:$E,2,FALSE))</f>
        <v>AJUDANTE DE ARMADOR COM ENCARGOS COMPLEMENTARES</v>
      </c>
      <c r="D222" s="1019" t="str">
        <f>IF($A222="INSUMO",VLOOKUP($B222,'BANCO DE DADOS JULHO INS'!$A:$D,3,FALSE),VLOOKUP($B222,'BANCO DE DADOS JULHO SERV'!$B:$E,3,FALSE))</f>
        <v>H</v>
      </c>
      <c r="E222" s="1036">
        <v>0.106</v>
      </c>
      <c r="F222" s="1021" t="str">
        <f>IF($A222="INSUMO",VLOOKUP($B222,'BANCO DE DADOS JULHO INS'!$A:$D,4,FALSE),VLOOKUP($B222,'BANCO DE DADOS JULHO SERV'!$B:$E,4,FALSE))</f>
        <v>13,82</v>
      </c>
      <c r="G222" s="1022">
        <f t="shared" ref="G222:G227" si="1">TRUNC(F222*E222,2)</f>
        <v>1.46</v>
      </c>
      <c r="H222" s="992"/>
    </row>
    <row r="223" spans="1:9" s="993" customFormat="1" ht="15.75">
      <c r="A223" s="994" t="s">
        <v>5265</v>
      </c>
      <c r="B223" s="945">
        <v>88239</v>
      </c>
      <c r="C223" s="914" t="str">
        <f>IF($A223="INSUMO",VLOOKUP($B223,'BANCO DE DADOS JULHO INS'!$A:$D,2,FALSE),VLOOKUP($B223,'BANCO DE DADOS JULHO SERV'!$B:$E,2,FALSE))</f>
        <v>AJUDANTE DE CARPINTEIRO COM ENCARGOS COMPLEMENTARES</v>
      </c>
      <c r="D223" s="913" t="str">
        <f>IF($A223="INSUMO",VLOOKUP($B223,'BANCO DE DADOS JULHO INS'!$A:$D,3,FALSE),VLOOKUP($B223,'BANCO DE DADOS JULHO SERV'!$B:$E,3,FALSE))</f>
        <v>H</v>
      </c>
      <c r="E223" s="813">
        <v>0.55600000000000005</v>
      </c>
      <c r="F223" s="917" t="str">
        <f>IF($A223="INSUMO",VLOOKUP($B223,'BANCO DE DADOS JULHO INS'!$A:$D,4,FALSE),VLOOKUP($B223,'BANCO DE DADOS JULHO SERV'!$B:$E,4,FALSE))</f>
        <v>13,84</v>
      </c>
      <c r="G223" s="947">
        <f t="shared" si="1"/>
        <v>7.69</v>
      </c>
      <c r="H223" s="992"/>
    </row>
    <row r="224" spans="1:9" s="993" customFormat="1" ht="15.75">
      <c r="A224" s="994" t="s">
        <v>5265</v>
      </c>
      <c r="B224" s="945">
        <v>88262</v>
      </c>
      <c r="C224" s="914" t="str">
        <f>IF($A224="INSUMO",VLOOKUP($B224,'BANCO DE DADOS JULHO INS'!$A:$D,2,FALSE),VLOOKUP($B224,'BANCO DE DADOS JULHO SERV'!$B:$E,2,FALSE))</f>
        <v>CARPINTEIRO DE FORMAS COM ENCARGOS COMPLEMENTARES</v>
      </c>
      <c r="D224" s="913" t="str">
        <f>IF($A224="INSUMO",VLOOKUP($B224,'BANCO DE DADOS JULHO INS'!$A:$D,3,FALSE),VLOOKUP($B224,'BANCO DE DADOS JULHO SERV'!$B:$E,3,FALSE))</f>
        <v>H</v>
      </c>
      <c r="E224" s="813">
        <v>0.55600000000000005</v>
      </c>
      <c r="F224" s="917" t="str">
        <f>IF($A224="INSUMO",VLOOKUP($B224,'BANCO DE DADOS JULHO INS'!$A:$D,4,FALSE),VLOOKUP($B224,'BANCO DE DADOS JULHO SERV'!$B:$E,4,FALSE))</f>
        <v>16,91</v>
      </c>
      <c r="G224" s="947">
        <f t="shared" si="1"/>
        <v>9.4</v>
      </c>
      <c r="H224" s="992"/>
    </row>
    <row r="225" spans="1:9" s="993" customFormat="1" ht="15.75">
      <c r="A225" s="994" t="s">
        <v>5265</v>
      </c>
      <c r="B225" s="945">
        <v>88245</v>
      </c>
      <c r="C225" s="914" t="str">
        <f>IF($A225="INSUMO",VLOOKUP($B225,'BANCO DE DADOS JULHO INS'!$A:$D,2,FALSE),VLOOKUP($B225,'BANCO DE DADOS JULHO SERV'!$B:$E,2,FALSE))</f>
        <v>ARMADOR COM ENCARGOS COMPLEMENTARES</v>
      </c>
      <c r="D225" s="913" t="str">
        <f>IF($A225="INSUMO",VLOOKUP($B225,'BANCO DE DADOS JULHO INS'!$A:$D,3,FALSE),VLOOKUP($B225,'BANCO DE DADOS JULHO SERV'!$B:$E,3,FALSE))</f>
        <v>H</v>
      </c>
      <c r="E225" s="813">
        <v>0.106</v>
      </c>
      <c r="F225" s="917" t="str">
        <f>IF($A225="INSUMO",VLOOKUP($B225,'BANCO DE DADOS JULHO INS'!$A:$D,4,FALSE),VLOOKUP($B225,'BANCO DE DADOS JULHO SERV'!$B:$E,4,FALSE))</f>
        <v>16,91</v>
      </c>
      <c r="G225" s="947">
        <f t="shared" si="1"/>
        <v>1.79</v>
      </c>
      <c r="H225" s="992"/>
    </row>
    <row r="226" spans="1:9" s="993" customFormat="1" ht="15.75">
      <c r="A226" s="994" t="s">
        <v>5265</v>
      </c>
      <c r="B226" s="945">
        <v>88309</v>
      </c>
      <c r="C226" s="914" t="str">
        <f>IF($A226="INSUMO",VLOOKUP($B226,'BANCO DE DADOS JULHO INS'!$A:$D,2,FALSE),VLOOKUP($B226,'BANCO DE DADOS JULHO SERV'!$B:$E,2,FALSE))</f>
        <v>PEDREIRO COM ENCARGOS COMPLEMENTARES</v>
      </c>
      <c r="D226" s="913" t="str">
        <f>IF($A226="INSUMO",VLOOKUP($B226,'BANCO DE DADOS JULHO INS'!$A:$D,3,FALSE),VLOOKUP($B226,'BANCO DE DADOS JULHO SERV'!$B:$E,3,FALSE))</f>
        <v>H</v>
      </c>
      <c r="E226" s="946">
        <v>3.04</v>
      </c>
      <c r="F226" s="917" t="str">
        <f>IF($A226="INSUMO",VLOOKUP($B226,'BANCO DE DADOS JULHO INS'!$A:$D,4,FALSE),VLOOKUP($B226,'BANCO DE DADOS JULHO SERV'!$B:$E,4,FALSE))</f>
        <v>17,00</v>
      </c>
      <c r="G226" s="947">
        <f t="shared" si="1"/>
        <v>51.68</v>
      </c>
      <c r="H226" s="992"/>
    </row>
    <row r="227" spans="1:9" s="993" customFormat="1" ht="16.5" thickBot="1">
      <c r="A227" s="994" t="s">
        <v>5265</v>
      </c>
      <c r="B227" s="948">
        <v>88316</v>
      </c>
      <c r="C227" s="915" t="str">
        <f>IF($A227="INSUMO",VLOOKUP($B227,'BANCO DE DADOS JULHO INS'!$A:$D,2,FALSE),VLOOKUP($B227,'BANCO DE DADOS JULHO SERV'!$B:$E,2,FALSE))</f>
        <v>SERVENTE COM ENCARGOS COMPLEMENTARES</v>
      </c>
      <c r="D227" s="916" t="str">
        <f>IF($A227="INSUMO",VLOOKUP($B227,'BANCO DE DADOS JULHO INS'!$A:$D,3,FALSE),VLOOKUP($B227,'BANCO DE DADOS JULHO SERV'!$B:$E,3,FALSE))</f>
        <v>H</v>
      </c>
      <c r="E227" s="949">
        <v>11.4</v>
      </c>
      <c r="F227" s="918" t="str">
        <f>IF($A227="INSUMO",VLOOKUP($B227,'BANCO DE DADOS JULHO INS'!$A:$D,4,FALSE),VLOOKUP($B227,'BANCO DE DADOS JULHO SERV'!$B:$E,4,FALSE))</f>
        <v>13,80</v>
      </c>
      <c r="G227" s="950">
        <f t="shared" si="1"/>
        <v>157.32</v>
      </c>
      <c r="H227" s="992"/>
    </row>
    <row r="228" spans="1:9" s="993" customFormat="1" ht="16.5" thickBot="1">
      <c r="A228" s="992"/>
      <c r="B228" s="2204" t="s">
        <v>6305</v>
      </c>
      <c r="C228" s="2204"/>
      <c r="D228" s="2204"/>
      <c r="E228" s="2206"/>
      <c r="F228" s="951" t="s">
        <v>1953</v>
      </c>
      <c r="G228" s="952">
        <f>SUM(G210:G227)</f>
        <v>614.82999999999993</v>
      </c>
      <c r="H228" s="992"/>
    </row>
    <row r="229" spans="1:9" s="993" customFormat="1" ht="15">
      <c r="A229" s="992"/>
      <c r="B229" s="1081"/>
      <c r="C229" s="1081"/>
      <c r="D229" s="1081"/>
      <c r="E229" s="1081"/>
      <c r="F229" s="1080"/>
      <c r="G229" s="1080"/>
      <c r="H229" s="992"/>
    </row>
    <row r="230" spans="1:9" s="993" customFormat="1" ht="15.75" thickBot="1">
      <c r="A230" s="992"/>
      <c r="B230" s="1080"/>
      <c r="C230" s="1080"/>
      <c r="D230" s="1080"/>
      <c r="E230" s="1080"/>
      <c r="F230" s="1080"/>
      <c r="G230" s="1080"/>
      <c r="H230" s="992"/>
    </row>
    <row r="231" spans="1:9" s="900" customFormat="1" ht="31.5">
      <c r="B231" s="962"/>
      <c r="C231" s="923" t="s">
        <v>6306</v>
      </c>
      <c r="D231" s="963"/>
      <c r="E231" s="964"/>
      <c r="F231" s="960" t="s">
        <v>30</v>
      </c>
      <c r="G231" s="965" t="s">
        <v>30</v>
      </c>
    </row>
    <row r="232" spans="1:9" s="900" customFormat="1" ht="31.5">
      <c r="B232" s="924" t="s">
        <v>1985</v>
      </c>
      <c r="C232" s="925" t="s">
        <v>1986</v>
      </c>
      <c r="D232" s="926" t="s">
        <v>1987</v>
      </c>
      <c r="E232" s="927" t="s">
        <v>1988</v>
      </c>
      <c r="F232" s="955" t="s">
        <v>1989</v>
      </c>
      <c r="G232" s="928" t="s">
        <v>1990</v>
      </c>
    </row>
    <row r="233" spans="1:9" s="900" customFormat="1" ht="15">
      <c r="B233" s="988">
        <v>42625</v>
      </c>
      <c r="C233" s="935" t="s">
        <v>5308</v>
      </c>
      <c r="D233" s="936">
        <v>213.21</v>
      </c>
      <c r="E233" s="939" t="s">
        <v>5315</v>
      </c>
      <c r="F233" s="989" t="s">
        <v>5314</v>
      </c>
      <c r="G233" s="990" t="s">
        <v>5310</v>
      </c>
    </row>
    <row r="234" spans="1:9" s="900" customFormat="1" ht="15">
      <c r="B234" s="988"/>
      <c r="C234" s="929"/>
      <c r="D234" s="930"/>
      <c r="E234" s="931"/>
      <c r="F234" s="991"/>
      <c r="G234" s="986"/>
    </row>
    <row r="235" spans="1:9" s="900" customFormat="1" ht="15">
      <c r="B235" s="988"/>
      <c r="C235" s="935"/>
      <c r="D235" s="936"/>
      <c r="E235" s="939"/>
      <c r="F235" s="989"/>
      <c r="G235" s="990"/>
    </row>
    <row r="236" spans="1:9" s="900" customFormat="1" ht="16.5" thickBot="1">
      <c r="B236" s="976"/>
      <c r="C236" s="977" t="s">
        <v>1991</v>
      </c>
      <c r="D236" s="978">
        <f>MEDIAN(D233:D235)</f>
        <v>213.21</v>
      </c>
      <c r="E236" s="979"/>
      <c r="F236" s="956"/>
      <c r="G236" s="980"/>
    </row>
    <row r="237" spans="1:9" s="997" customFormat="1" ht="16.5" thickBot="1">
      <c r="B237" s="957"/>
      <c r="C237" s="958"/>
      <c r="D237" s="958"/>
      <c r="E237" s="958"/>
      <c r="F237" s="958"/>
      <c r="G237" s="958"/>
    </row>
    <row r="238" spans="1:9" s="992" customFormat="1" ht="15.75">
      <c r="B238" s="942" t="s">
        <v>6307</v>
      </c>
      <c r="C238" s="2011" t="str">
        <f>CONCATENATE("FORNECIMENTO E INSTALAÇÃO DE ",C241)</f>
        <v xml:space="preserve">FORNECIMENTO E INSTALAÇÃO DE DERIVAÇÃO "T" DE 59 MM </v>
      </c>
      <c r="D238" s="2183"/>
      <c r="E238" s="2183"/>
      <c r="F238" s="2183"/>
      <c r="G238" s="943" t="s">
        <v>30</v>
      </c>
      <c r="H238" s="1003">
        <f>G245</f>
        <v>27.8</v>
      </c>
      <c r="I238" s="993"/>
    </row>
    <row r="239" spans="1:9" s="993" customFormat="1" ht="31.5">
      <c r="A239" s="992"/>
      <c r="B239" s="350" t="s">
        <v>2114</v>
      </c>
      <c r="C239" s="893" t="s">
        <v>1947</v>
      </c>
      <c r="D239" s="893" t="s">
        <v>30</v>
      </c>
      <c r="E239" s="893" t="s">
        <v>1948</v>
      </c>
      <c r="F239" s="897" t="s">
        <v>1949</v>
      </c>
      <c r="G239" s="898" t="s">
        <v>1950</v>
      </c>
      <c r="H239" s="992"/>
    </row>
    <row r="240" spans="1:9" s="993" customFormat="1" ht="16.5" thickBot="1">
      <c r="A240" s="992"/>
      <c r="B240" s="2243" t="s">
        <v>1951</v>
      </c>
      <c r="C240" s="2244"/>
      <c r="D240" s="2244"/>
      <c r="E240" s="2244"/>
      <c r="F240" s="2244"/>
      <c r="G240" s="2245"/>
      <c r="H240" s="992"/>
    </row>
    <row r="241" spans="1:9" s="992" customFormat="1" ht="15.75" thickBot="1">
      <c r="B241" s="1049" t="s">
        <v>1992</v>
      </c>
      <c r="C241" s="1050" t="str">
        <f>C247</f>
        <v xml:space="preserve">DERIVAÇÃO "T" DE 59 MM </v>
      </c>
      <c r="D241" s="1051" t="s">
        <v>30</v>
      </c>
      <c r="E241" s="1052">
        <v>1</v>
      </c>
      <c r="F241" s="1052">
        <f>D252</f>
        <v>10.25</v>
      </c>
      <c r="G241" s="1053">
        <f>TRUNC(F241*E241,2)</f>
        <v>10.25</v>
      </c>
      <c r="I241" s="993"/>
    </row>
    <row r="242" spans="1:9" s="993" customFormat="1" ht="16.5" thickBot="1">
      <c r="A242" s="992"/>
      <c r="B242" s="2246" t="s">
        <v>1952</v>
      </c>
      <c r="C242" s="2247"/>
      <c r="D242" s="2247"/>
      <c r="E242" s="2247"/>
      <c r="F242" s="2247"/>
      <c r="G242" s="2248"/>
      <c r="H242" s="992"/>
    </row>
    <row r="243" spans="1:9" s="993" customFormat="1" ht="15.75">
      <c r="A243" s="994" t="s">
        <v>5265</v>
      </c>
      <c r="B243" s="1017">
        <v>88264</v>
      </c>
      <c r="C243" s="1018" t="str">
        <f>IF($A243="INSUMO",VLOOKUP($B243,'BANCO DE DADOS JULHO INS'!$A:$D,2,FALSE),VLOOKUP($B243,'BANCO DE DADOS JULHO SERV'!$B:$E,2,FALSE))</f>
        <v>ELETRICISTA COM ENCARGOS COMPLEMENTARES</v>
      </c>
      <c r="D243" s="1019" t="str">
        <f>IF($A243="INSUMO",VLOOKUP($B243,'BANCO DE DADOS JULHO INS'!$A:$D,3,FALSE),VLOOKUP($B243,'BANCO DE DADOS JULHO SERV'!$B:$E,3,FALSE))</f>
        <v>H</v>
      </c>
      <c r="E243" s="1020">
        <v>0.55000000000000004</v>
      </c>
      <c r="F243" s="1021" t="str">
        <f>IF($A243="INSUMO",VLOOKUP($B243,'BANCO DE DADOS JULHO INS'!$A:$D,4,FALSE),VLOOKUP($B243,'BANCO DE DADOS JULHO SERV'!$B:$E,4,FALSE))</f>
        <v>17,60</v>
      </c>
      <c r="G243" s="1022">
        <f>TRUNC(F243*E243,2)</f>
        <v>9.68</v>
      </c>
      <c r="H243" s="992"/>
    </row>
    <row r="244" spans="1:9" s="993" customFormat="1" ht="16.5" thickBot="1">
      <c r="A244" s="994" t="s">
        <v>5265</v>
      </c>
      <c r="B244" s="948">
        <v>88247</v>
      </c>
      <c r="C244" s="915" t="str">
        <f>IF($A244="INSUMO",VLOOKUP($B244,'BANCO DE DADOS JULHO INS'!$A:$D,2,FALSE),VLOOKUP($B244,'BANCO DE DADOS JULHO SERV'!$B:$E,2,FALSE))</f>
        <v>AUXILIAR DE ELETRICISTA COM ENCARGOS COMPLEMENTARES</v>
      </c>
      <c r="D244" s="916" t="str">
        <f>IF($A244="INSUMO",VLOOKUP($B244,'BANCO DE DADOS JULHO INS'!$A:$D,3,FALSE),VLOOKUP($B244,'BANCO DE DADOS JULHO SERV'!$B:$E,3,FALSE))</f>
        <v>H</v>
      </c>
      <c r="E244" s="949">
        <v>0.55000000000000004</v>
      </c>
      <c r="F244" s="918" t="str">
        <f>IF($A244="INSUMO",VLOOKUP($B244,'BANCO DE DADOS JULHO INS'!$A:$D,4,FALSE),VLOOKUP($B244,'BANCO DE DADOS JULHO SERV'!$B:$E,4,FALSE))</f>
        <v>14,32</v>
      </c>
      <c r="G244" s="950">
        <f>TRUNC(F244*E244,2)</f>
        <v>7.87</v>
      </c>
      <c r="H244" s="992"/>
    </row>
    <row r="245" spans="1:9" s="993" customFormat="1" ht="16.5" thickBot="1">
      <c r="A245" s="992"/>
      <c r="B245" s="2204" t="s">
        <v>6308</v>
      </c>
      <c r="C245" s="2204"/>
      <c r="D245" s="2204"/>
      <c r="E245" s="2206"/>
      <c r="F245" s="670" t="s">
        <v>1953</v>
      </c>
      <c r="G245" s="671">
        <f>SUM(G241:G244)</f>
        <v>27.8</v>
      </c>
      <c r="H245" s="992"/>
    </row>
    <row r="246" spans="1:9" s="997" customFormat="1" ht="15.75" thickBot="1">
      <c r="B246" s="1035"/>
      <c r="C246" s="1035"/>
      <c r="D246" s="1035"/>
      <c r="E246" s="1035"/>
      <c r="F246" s="958"/>
      <c r="G246" s="958"/>
    </row>
    <row r="247" spans="1:9" s="900" customFormat="1" ht="15.75">
      <c r="B247" s="962"/>
      <c r="C247" s="923" t="s">
        <v>6309</v>
      </c>
      <c r="D247" s="963"/>
      <c r="E247" s="964"/>
      <c r="F247" s="960" t="s">
        <v>30</v>
      </c>
      <c r="G247" s="965" t="s">
        <v>30</v>
      </c>
    </row>
    <row r="248" spans="1:9" s="900" customFormat="1" ht="31.5">
      <c r="B248" s="924" t="s">
        <v>1985</v>
      </c>
      <c r="C248" s="925" t="s">
        <v>1986</v>
      </c>
      <c r="D248" s="926" t="s">
        <v>1987</v>
      </c>
      <c r="E248" s="927" t="s">
        <v>1988</v>
      </c>
      <c r="F248" s="955" t="s">
        <v>1989</v>
      </c>
      <c r="G248" s="928" t="s">
        <v>1990</v>
      </c>
    </row>
    <row r="249" spans="1:9" s="900" customFormat="1" ht="15">
      <c r="B249" s="988">
        <v>42598</v>
      </c>
      <c r="C249" s="935" t="s">
        <v>6296</v>
      </c>
      <c r="D249" s="936">
        <v>10.25</v>
      </c>
      <c r="E249" s="939" t="s">
        <v>6297</v>
      </c>
      <c r="F249" s="989" t="s">
        <v>6298</v>
      </c>
      <c r="G249" s="936" t="s">
        <v>6310</v>
      </c>
    </row>
    <row r="250" spans="1:9" s="900" customFormat="1" ht="15">
      <c r="B250" s="988">
        <v>42597</v>
      </c>
      <c r="C250" s="935" t="s">
        <v>6300</v>
      </c>
      <c r="D250" s="936">
        <v>10.25</v>
      </c>
      <c r="E250" s="939" t="s">
        <v>6301</v>
      </c>
      <c r="F250" s="989" t="s">
        <v>6302</v>
      </c>
      <c r="G250" s="1054" t="s">
        <v>6311</v>
      </c>
    </row>
    <row r="251" spans="1:9" s="900" customFormat="1" ht="15">
      <c r="B251" s="988"/>
      <c r="C251" s="935"/>
      <c r="D251" s="936"/>
      <c r="E251" s="939"/>
      <c r="F251" s="989"/>
      <c r="G251" s="990"/>
    </row>
    <row r="252" spans="1:9" s="900" customFormat="1" ht="16.5" thickBot="1">
      <c r="B252" s="976"/>
      <c r="C252" s="977" t="s">
        <v>1991</v>
      </c>
      <c r="D252" s="978">
        <f>MEDIAN(D249:D251)</f>
        <v>10.25</v>
      </c>
      <c r="E252" s="979"/>
      <c r="F252" s="956"/>
      <c r="G252" s="980"/>
    </row>
    <row r="253" spans="1:9" s="997" customFormat="1" ht="16.5" thickBot="1">
      <c r="B253" s="957"/>
      <c r="C253" s="958"/>
      <c r="D253" s="958"/>
      <c r="E253" s="958"/>
      <c r="F253" s="958"/>
      <c r="G253" s="958"/>
    </row>
    <row r="254" spans="1:9" s="992" customFormat="1" ht="15.75">
      <c r="B254" s="942" t="s">
        <v>6312</v>
      </c>
      <c r="C254" s="2011" t="str">
        <f>CONCATENATE("FORNECIMENTO E INSTALAÇÃO DE ",C257)</f>
        <v>FORNECIMENTO E INSTALAÇÃO DE DERIVAÇÃO "L" DE 59 MM</v>
      </c>
      <c r="D254" s="2183"/>
      <c r="E254" s="2183"/>
      <c r="F254" s="2183"/>
      <c r="G254" s="943" t="s">
        <v>30</v>
      </c>
      <c r="H254" s="1003">
        <f>G261</f>
        <v>41.8</v>
      </c>
      <c r="I254" s="993"/>
    </row>
    <row r="255" spans="1:9" s="993" customFormat="1" ht="31.5">
      <c r="A255" s="992"/>
      <c r="B255" s="350" t="s">
        <v>2114</v>
      </c>
      <c r="C255" s="893" t="s">
        <v>1947</v>
      </c>
      <c r="D255" s="893" t="s">
        <v>30</v>
      </c>
      <c r="E255" s="893" t="s">
        <v>1948</v>
      </c>
      <c r="F255" s="897" t="s">
        <v>1949</v>
      </c>
      <c r="G255" s="898" t="s">
        <v>1950</v>
      </c>
      <c r="H255" s="992"/>
    </row>
    <row r="256" spans="1:9" s="993" customFormat="1" ht="15.75">
      <c r="A256" s="992"/>
      <c r="B256" s="2017" t="s">
        <v>1951</v>
      </c>
      <c r="C256" s="2018"/>
      <c r="D256" s="2018"/>
      <c r="E256" s="2018"/>
      <c r="F256" s="2018"/>
      <c r="G256" s="2019"/>
      <c r="H256" s="992"/>
    </row>
    <row r="257" spans="1:9" s="992" customFormat="1" ht="15">
      <c r="B257" s="919" t="s">
        <v>1992</v>
      </c>
      <c r="C257" s="920" t="str">
        <f>C263</f>
        <v>DERIVAÇÃO "L" DE 59 MM</v>
      </c>
      <c r="D257" s="587" t="str">
        <f>G263</f>
        <v>UN</v>
      </c>
      <c r="E257" s="932">
        <v>1</v>
      </c>
      <c r="F257" s="932">
        <f>D268</f>
        <v>18.25</v>
      </c>
      <c r="G257" s="934">
        <f>TRUNC(F257*E257,2)</f>
        <v>18.25</v>
      </c>
      <c r="I257" s="993"/>
    </row>
    <row r="258" spans="1:9" s="993" customFormat="1" ht="15.75">
      <c r="A258" s="992"/>
      <c r="B258" s="2017" t="s">
        <v>1952</v>
      </c>
      <c r="C258" s="2018"/>
      <c r="D258" s="2018"/>
      <c r="E258" s="2018"/>
      <c r="F258" s="2018"/>
      <c r="G258" s="2019"/>
      <c r="H258" s="992"/>
    </row>
    <row r="259" spans="1:9" s="993" customFormat="1" ht="15.75">
      <c r="A259" s="994" t="s">
        <v>5265</v>
      </c>
      <c r="B259" s="945">
        <v>88264</v>
      </c>
      <c r="C259" s="914" t="str">
        <f>IF($A259="INSUMO",VLOOKUP($B259,'BANCO DE DADOS JULHO INS'!$A:$D,2,FALSE),VLOOKUP($B259,'BANCO DE DADOS JULHO SERV'!$B:$E,2,FALSE))</f>
        <v>ELETRICISTA COM ENCARGOS COMPLEMENTARES</v>
      </c>
      <c r="D259" s="913" t="str">
        <f>IF($A259="INSUMO",VLOOKUP($B259,'BANCO DE DADOS JULHO INS'!$A:$D,3,FALSE),VLOOKUP($B259,'BANCO DE DADOS JULHO SERV'!$B:$E,3,FALSE))</f>
        <v>H</v>
      </c>
      <c r="E259" s="946">
        <v>0.75</v>
      </c>
      <c r="F259" s="917" t="str">
        <f>IF($A259="INSUMO",VLOOKUP($B259,'BANCO DE DADOS JULHO INS'!$A:$D,4,FALSE),VLOOKUP($B259,'BANCO DE DADOS JULHO SERV'!$B:$E,4,FALSE))</f>
        <v>17,60</v>
      </c>
      <c r="G259" s="947">
        <f>TRUNC(F259*E259,2)</f>
        <v>13.2</v>
      </c>
      <c r="H259" s="992"/>
    </row>
    <row r="260" spans="1:9" s="993" customFormat="1" ht="16.5" thickBot="1">
      <c r="A260" s="994" t="s">
        <v>5265</v>
      </c>
      <c r="B260" s="948">
        <v>88316</v>
      </c>
      <c r="C260" s="914" t="str">
        <f>IF($A260="INSUMO",VLOOKUP($B260,'BANCO DE DADOS JULHO INS'!$A:$D,2,FALSE),VLOOKUP($B260,'BANCO DE DADOS JULHO SERV'!$B:$E,2,FALSE))</f>
        <v>SERVENTE COM ENCARGOS COMPLEMENTARES</v>
      </c>
      <c r="D260" s="913" t="str">
        <f>IF($A260="INSUMO",VLOOKUP($B260,'BANCO DE DADOS JULHO INS'!$A:$D,3,FALSE),VLOOKUP($B260,'BANCO DE DADOS JULHO SERV'!$B:$E,3,FALSE))</f>
        <v>H</v>
      </c>
      <c r="E260" s="949">
        <v>0.75</v>
      </c>
      <c r="F260" s="917" t="str">
        <f>IF($A260="INSUMO",VLOOKUP($B260,'BANCO DE DADOS JULHO INS'!$A:$D,4,FALSE),VLOOKUP($B260,'BANCO DE DADOS JULHO SERV'!$B:$E,4,FALSE))</f>
        <v>13,80</v>
      </c>
      <c r="G260" s="947">
        <f>TRUNC(F260*E260,2)</f>
        <v>10.35</v>
      </c>
      <c r="H260" s="992"/>
    </row>
    <row r="261" spans="1:9" s="993" customFormat="1" ht="16.5" thickBot="1">
      <c r="A261" s="992"/>
      <c r="B261" s="2204" t="s">
        <v>6313</v>
      </c>
      <c r="C261" s="2204"/>
      <c r="D261" s="2204"/>
      <c r="E261" s="2206"/>
      <c r="F261" s="959" t="s">
        <v>1953</v>
      </c>
      <c r="G261" s="999">
        <f>SUM(G257:G260)</f>
        <v>41.8</v>
      </c>
      <c r="H261" s="992"/>
    </row>
    <row r="262" spans="1:9" s="997" customFormat="1" ht="16.5" thickBot="1">
      <c r="B262" s="957"/>
      <c r="C262" s="958"/>
      <c r="D262" s="958"/>
      <c r="E262" s="958"/>
      <c r="F262" s="958"/>
      <c r="G262" s="958"/>
    </row>
    <row r="263" spans="1:9" s="900" customFormat="1" ht="15.75">
      <c r="B263" s="962"/>
      <c r="C263" s="923" t="s">
        <v>6314</v>
      </c>
      <c r="D263" s="963"/>
      <c r="E263" s="964"/>
      <c r="F263" s="960" t="s">
        <v>30</v>
      </c>
      <c r="G263" s="965" t="s">
        <v>30</v>
      </c>
    </row>
    <row r="264" spans="1:9" s="900" customFormat="1" ht="31.5">
      <c r="B264" s="924" t="s">
        <v>1985</v>
      </c>
      <c r="C264" s="925" t="s">
        <v>1986</v>
      </c>
      <c r="D264" s="926" t="s">
        <v>1987</v>
      </c>
      <c r="E264" s="927" t="s">
        <v>1988</v>
      </c>
      <c r="F264" s="955" t="s">
        <v>1989</v>
      </c>
      <c r="G264" s="928" t="s">
        <v>1990</v>
      </c>
    </row>
    <row r="265" spans="1:9" s="900" customFormat="1" ht="15">
      <c r="B265" s="1082">
        <v>42598</v>
      </c>
      <c r="C265" s="1083" t="s">
        <v>6296</v>
      </c>
      <c r="D265" s="1084">
        <v>18.25</v>
      </c>
      <c r="E265" s="1085" t="s">
        <v>6297</v>
      </c>
      <c r="F265" s="1086" t="s">
        <v>6298</v>
      </c>
      <c r="G265" s="1087" t="s">
        <v>6299</v>
      </c>
    </row>
    <row r="266" spans="1:9" s="900" customFormat="1" ht="15">
      <c r="B266" s="815">
        <v>42597</v>
      </c>
      <c r="C266" s="744" t="s">
        <v>6300</v>
      </c>
      <c r="D266" s="1084">
        <v>18.25</v>
      </c>
      <c r="E266" s="1085" t="s">
        <v>6301</v>
      </c>
      <c r="F266" s="1086" t="s">
        <v>6302</v>
      </c>
      <c r="G266" s="1087" t="s">
        <v>6303</v>
      </c>
    </row>
    <row r="267" spans="1:9" s="900" customFormat="1" ht="15">
      <c r="B267" s="988"/>
      <c r="C267" s="935"/>
      <c r="D267" s="936"/>
      <c r="E267" s="939"/>
      <c r="F267" s="989"/>
      <c r="G267" s="990"/>
    </row>
    <row r="268" spans="1:9" s="900" customFormat="1" ht="16.5" thickBot="1">
      <c r="B268" s="976"/>
      <c r="C268" s="977" t="s">
        <v>1991</v>
      </c>
      <c r="D268" s="978">
        <f>MEDIAN(D265:D267)</f>
        <v>18.25</v>
      </c>
      <c r="E268" s="979"/>
      <c r="F268" s="956"/>
      <c r="G268" s="980"/>
    </row>
    <row r="269" spans="1:9" s="997" customFormat="1" ht="16.5" thickBot="1">
      <c r="B269" s="957"/>
      <c r="C269" s="958"/>
      <c r="D269" s="958"/>
      <c r="E269" s="958"/>
      <c r="F269" s="958"/>
      <c r="G269" s="958"/>
    </row>
    <row r="270" spans="1:9" s="992" customFormat="1" ht="15.75">
      <c r="B270" s="942" t="s">
        <v>6315</v>
      </c>
      <c r="C270" s="2011" t="str">
        <f>CONCATENATE("FORNECIMENTO E INSTALAÇÃO DE ",C273)</f>
        <v>FORNECIMENTO E INSTALAÇÃO DE GUIA DE CABOS FRONTAL</v>
      </c>
      <c r="D270" s="2183"/>
      <c r="E270" s="2183"/>
      <c r="F270" s="2183"/>
      <c r="G270" s="943" t="s">
        <v>30</v>
      </c>
      <c r="H270" s="1003">
        <f>G277</f>
        <v>99.17</v>
      </c>
      <c r="I270" s="993"/>
    </row>
    <row r="271" spans="1:9" s="993" customFormat="1" ht="31.5">
      <c r="A271" s="992"/>
      <c r="B271" s="350" t="s">
        <v>2114</v>
      </c>
      <c r="C271" s="893" t="s">
        <v>1947</v>
      </c>
      <c r="D271" s="893" t="s">
        <v>30</v>
      </c>
      <c r="E271" s="893" t="s">
        <v>1948</v>
      </c>
      <c r="F271" s="897" t="s">
        <v>1949</v>
      </c>
      <c r="G271" s="898" t="s">
        <v>1950</v>
      </c>
      <c r="H271" s="992"/>
    </row>
    <row r="272" spans="1:9" s="993" customFormat="1" ht="15.75">
      <c r="A272" s="992"/>
      <c r="B272" s="2017" t="s">
        <v>1951</v>
      </c>
      <c r="C272" s="2018"/>
      <c r="D272" s="2018"/>
      <c r="E272" s="2018"/>
      <c r="F272" s="2018"/>
      <c r="G272" s="2019"/>
      <c r="H272" s="992"/>
    </row>
    <row r="273" spans="1:9" s="992" customFormat="1" ht="15">
      <c r="B273" s="919" t="s">
        <v>1992</v>
      </c>
      <c r="C273" s="920" t="str">
        <f>C279</f>
        <v>GUIA DE CABOS FRONTAL</v>
      </c>
      <c r="D273" s="587" t="str">
        <f>G279</f>
        <v>UN</v>
      </c>
      <c r="E273" s="932">
        <v>1</v>
      </c>
      <c r="F273" s="932">
        <f>D284</f>
        <v>75.62</v>
      </c>
      <c r="G273" s="934">
        <f>TRUNC(F273*E273,2)</f>
        <v>75.62</v>
      </c>
      <c r="I273" s="993"/>
    </row>
    <row r="274" spans="1:9" s="993" customFormat="1" ht="15.75">
      <c r="A274" s="992"/>
      <c r="B274" s="2017" t="s">
        <v>1952</v>
      </c>
      <c r="C274" s="2018"/>
      <c r="D274" s="2018"/>
      <c r="E274" s="2018"/>
      <c r="F274" s="2018"/>
      <c r="G274" s="2019"/>
      <c r="H274" s="992"/>
    </row>
    <row r="275" spans="1:9" s="993" customFormat="1" ht="15.75">
      <c r="A275" s="994" t="s">
        <v>5265</v>
      </c>
      <c r="B275" s="945">
        <v>88264</v>
      </c>
      <c r="C275" s="914" t="str">
        <f>IF($A275="INSUMO",VLOOKUP($B275,'BANCO DE DADOS JULHO INS'!$A:$D,2,FALSE),VLOOKUP($B275,'BANCO DE DADOS JULHO SERV'!$B:$E,2,FALSE))</f>
        <v>ELETRICISTA COM ENCARGOS COMPLEMENTARES</v>
      </c>
      <c r="D275" s="913" t="str">
        <f>IF($A275="INSUMO",VLOOKUP($B275,'BANCO DE DADOS JULHO INS'!$A:$D,3,FALSE),VLOOKUP($B275,'BANCO DE DADOS JULHO SERV'!$B:$E,3,FALSE))</f>
        <v>H</v>
      </c>
      <c r="E275" s="946">
        <v>0.75</v>
      </c>
      <c r="F275" s="917" t="str">
        <f>IF($A275="INSUMO",VLOOKUP($B275,'BANCO DE DADOS JULHO INS'!$A:$D,4,FALSE),VLOOKUP($B275,'BANCO DE DADOS JULHO SERV'!$B:$E,4,FALSE))</f>
        <v>17,60</v>
      </c>
      <c r="G275" s="947">
        <f>TRUNC(F275*E275,2)</f>
        <v>13.2</v>
      </c>
      <c r="H275" s="992"/>
    </row>
    <row r="276" spans="1:9" s="993" customFormat="1" ht="16.5" thickBot="1">
      <c r="A276" s="994" t="s">
        <v>5265</v>
      </c>
      <c r="B276" s="948">
        <v>88316</v>
      </c>
      <c r="C276" s="915" t="str">
        <f>IF($A276="INSUMO",VLOOKUP($B276,'BANCO DE DADOS JULHO INS'!$A:$D,2,FALSE),VLOOKUP($B276,'BANCO DE DADOS JULHO SERV'!$B:$E,2,FALSE))</f>
        <v>SERVENTE COM ENCARGOS COMPLEMENTARES</v>
      </c>
      <c r="D276" s="916" t="str">
        <f>IF($A276="INSUMO",VLOOKUP($B276,'BANCO DE DADOS JULHO INS'!$A:$D,3,FALSE),VLOOKUP($B276,'BANCO DE DADOS JULHO SERV'!$B:$E,3,FALSE))</f>
        <v>H</v>
      </c>
      <c r="E276" s="949">
        <v>0.75</v>
      </c>
      <c r="F276" s="918" t="str">
        <f>IF($A276="INSUMO",VLOOKUP($B276,'BANCO DE DADOS JULHO INS'!$A:$D,4,FALSE),VLOOKUP($B276,'BANCO DE DADOS JULHO SERV'!$B:$E,4,FALSE))</f>
        <v>13,80</v>
      </c>
      <c r="G276" s="950">
        <f>TRUNC(F276*E276,2)</f>
        <v>10.35</v>
      </c>
      <c r="H276" s="992"/>
    </row>
    <row r="277" spans="1:9" s="993" customFormat="1" ht="16.5" thickBot="1">
      <c r="A277" s="992"/>
      <c r="B277" s="2201" t="s">
        <v>6263</v>
      </c>
      <c r="C277" s="2201"/>
      <c r="D277" s="2201"/>
      <c r="E277" s="2201"/>
      <c r="F277" s="959" t="s">
        <v>1953</v>
      </c>
      <c r="G277" s="999">
        <f>SUM(G273:G276)</f>
        <v>99.17</v>
      </c>
      <c r="H277" s="992"/>
    </row>
    <row r="278" spans="1:9" s="997" customFormat="1" ht="16.5" thickBot="1">
      <c r="B278" s="957"/>
      <c r="C278" s="958"/>
      <c r="D278" s="958"/>
      <c r="E278" s="958"/>
      <c r="F278" s="958"/>
      <c r="G278" s="958"/>
    </row>
    <row r="279" spans="1:9" s="900" customFormat="1" ht="15.75">
      <c r="B279" s="962"/>
      <c r="C279" s="923" t="s">
        <v>6316</v>
      </c>
      <c r="D279" s="963"/>
      <c r="E279" s="964"/>
      <c r="F279" s="960" t="s">
        <v>30</v>
      </c>
      <c r="G279" s="965" t="s">
        <v>30</v>
      </c>
    </row>
    <row r="280" spans="1:9" s="900" customFormat="1" ht="31.5">
      <c r="B280" s="924" t="s">
        <v>1985</v>
      </c>
      <c r="C280" s="925" t="s">
        <v>1986</v>
      </c>
      <c r="D280" s="926" t="s">
        <v>1987</v>
      </c>
      <c r="E280" s="927" t="s">
        <v>1988</v>
      </c>
      <c r="F280" s="955" t="s">
        <v>1989</v>
      </c>
      <c r="G280" s="928" t="s">
        <v>1990</v>
      </c>
    </row>
    <row r="281" spans="1:9" s="900" customFormat="1" ht="15">
      <c r="B281" s="1038">
        <v>42605</v>
      </c>
      <c r="C281" s="1039" t="s">
        <v>6278</v>
      </c>
      <c r="D281" s="1040">
        <v>75.62</v>
      </c>
      <c r="E281" s="1041" t="s">
        <v>6279</v>
      </c>
      <c r="F281" s="1042" t="s">
        <v>6280</v>
      </c>
      <c r="G281" s="1043" t="s">
        <v>6281</v>
      </c>
    </row>
    <row r="282" spans="1:9" s="900" customFormat="1" ht="15">
      <c r="B282" s="988"/>
      <c r="C282" s="929"/>
      <c r="D282" s="930"/>
      <c r="E282" s="931"/>
      <c r="F282" s="991"/>
      <c r="G282" s="986"/>
    </row>
    <row r="283" spans="1:9" s="900" customFormat="1" ht="15">
      <c r="B283" s="988"/>
      <c r="C283" s="935"/>
      <c r="D283" s="936"/>
      <c r="E283" s="939"/>
      <c r="F283" s="989"/>
      <c r="G283" s="990"/>
    </row>
    <row r="284" spans="1:9" s="900" customFormat="1" ht="16.5" thickBot="1">
      <c r="B284" s="976"/>
      <c r="C284" s="977" t="s">
        <v>1991</v>
      </c>
      <c r="D284" s="978">
        <f>MEDIAN(D281:D283)</f>
        <v>75.62</v>
      </c>
      <c r="E284" s="979"/>
      <c r="F284" s="956"/>
      <c r="G284" s="980"/>
    </row>
    <row r="285" spans="1:9" s="997" customFormat="1" ht="16.5" thickBot="1">
      <c r="B285" s="957"/>
      <c r="C285" s="958"/>
      <c r="D285" s="958"/>
      <c r="E285" s="958"/>
      <c r="F285" s="958"/>
      <c r="G285" s="958"/>
    </row>
    <row r="286" spans="1:9" s="992" customFormat="1" ht="15.75">
      <c r="B286" s="942" t="s">
        <v>6317</v>
      </c>
      <c r="C286" s="2011" t="str">
        <f>CONCATENATE("FORNECIMENTO E INSTALAÇÃO DE ",C289)</f>
        <v>FORNECIMENTO E INSTALAÇÃO DE GUIA DE CABOS SUPERIOR, FECHADO</v>
      </c>
      <c r="D286" s="2183"/>
      <c r="E286" s="2183"/>
      <c r="F286" s="2183"/>
      <c r="G286" s="943" t="s">
        <v>30</v>
      </c>
      <c r="H286" s="1003">
        <f>G293</f>
        <v>89.44</v>
      </c>
      <c r="I286" s="993"/>
    </row>
    <row r="287" spans="1:9" s="993" customFormat="1" ht="31.5">
      <c r="A287" s="992"/>
      <c r="B287" s="350" t="s">
        <v>2114</v>
      </c>
      <c r="C287" s="1176" t="s">
        <v>1947</v>
      </c>
      <c r="D287" s="1176" t="s">
        <v>30</v>
      </c>
      <c r="E287" s="1176" t="s">
        <v>1948</v>
      </c>
      <c r="F287" s="1178" t="s">
        <v>1949</v>
      </c>
      <c r="G287" s="1179" t="s">
        <v>1950</v>
      </c>
      <c r="H287" s="992"/>
    </row>
    <row r="288" spans="1:9" s="993" customFormat="1" ht="15.75">
      <c r="A288" s="992"/>
      <c r="B288" s="2017" t="s">
        <v>1951</v>
      </c>
      <c r="C288" s="2018"/>
      <c r="D288" s="2018"/>
      <c r="E288" s="2018"/>
      <c r="F288" s="2018"/>
      <c r="G288" s="2019"/>
      <c r="H288" s="992"/>
    </row>
    <row r="289" spans="1:9" s="992" customFormat="1" ht="15">
      <c r="B289" s="919" t="s">
        <v>1992</v>
      </c>
      <c r="C289" s="920" t="str">
        <f>C295</f>
        <v>GUIA DE CABOS SUPERIOR, FECHADO</v>
      </c>
      <c r="D289" s="587" t="str">
        <f>G295</f>
        <v>UN</v>
      </c>
      <c r="E289" s="932">
        <v>1</v>
      </c>
      <c r="F289" s="932">
        <f>D300</f>
        <v>65.89</v>
      </c>
      <c r="G289" s="934">
        <f>TRUNC(F289*E289,2)</f>
        <v>65.89</v>
      </c>
      <c r="I289" s="993"/>
    </row>
    <row r="290" spans="1:9" s="993" customFormat="1" ht="15.75">
      <c r="A290" s="992"/>
      <c r="B290" s="2017" t="s">
        <v>1952</v>
      </c>
      <c r="C290" s="2018"/>
      <c r="D290" s="2018"/>
      <c r="E290" s="2018"/>
      <c r="F290" s="2018"/>
      <c r="G290" s="2019"/>
      <c r="H290" s="992"/>
    </row>
    <row r="291" spans="1:9" s="993" customFormat="1" ht="15.75">
      <c r="A291" s="994" t="s">
        <v>5265</v>
      </c>
      <c r="B291" s="945">
        <v>88264</v>
      </c>
      <c r="C291" s="914" t="str">
        <f>IF($A291="INSUMO",VLOOKUP($B291,'BANCO DE DADOS JULHO INS'!$A:$D,2,FALSE),VLOOKUP($B291,'BANCO DE DADOS JULHO SERV'!$B:$E,2,FALSE))</f>
        <v>ELETRICISTA COM ENCARGOS COMPLEMENTARES</v>
      </c>
      <c r="D291" s="913" t="str">
        <f>IF($A291="INSUMO",VLOOKUP($B291,'BANCO DE DADOS JULHO INS'!$A:$D,3,FALSE),VLOOKUP($B291,'BANCO DE DADOS JULHO SERV'!$B:$E,3,FALSE))</f>
        <v>H</v>
      </c>
      <c r="E291" s="946">
        <v>0.75</v>
      </c>
      <c r="F291" s="917" t="str">
        <f>IF($A291="INSUMO",VLOOKUP($B291,'BANCO DE DADOS JULHO INS'!$A:$D,4,FALSE),VLOOKUP($B291,'BANCO DE DADOS JULHO SERV'!$B:$E,4,FALSE))</f>
        <v>17,60</v>
      </c>
      <c r="G291" s="947">
        <f>TRUNC(F291*E291,2)</f>
        <v>13.2</v>
      </c>
      <c r="H291" s="992"/>
    </row>
    <row r="292" spans="1:9" s="993" customFormat="1" ht="16.5" thickBot="1">
      <c r="A292" s="994" t="s">
        <v>5265</v>
      </c>
      <c r="B292" s="948">
        <v>88316</v>
      </c>
      <c r="C292" s="915" t="str">
        <f>IF($A292="INSUMO",VLOOKUP($B292,'BANCO DE DADOS JULHO INS'!$A:$D,2,FALSE),VLOOKUP($B292,'BANCO DE DADOS JULHO SERV'!$B:$E,2,FALSE))</f>
        <v>SERVENTE COM ENCARGOS COMPLEMENTARES</v>
      </c>
      <c r="D292" s="916" t="str">
        <f>IF($A292="INSUMO",VLOOKUP($B292,'BANCO DE DADOS JULHO INS'!$A:$D,3,FALSE),VLOOKUP($B292,'BANCO DE DADOS JULHO SERV'!$B:$E,3,FALSE))</f>
        <v>H</v>
      </c>
      <c r="E292" s="949">
        <v>0.75</v>
      </c>
      <c r="F292" s="918" t="str">
        <f>IF($A292="INSUMO",VLOOKUP($B292,'BANCO DE DADOS JULHO INS'!$A:$D,4,FALSE),VLOOKUP($B292,'BANCO DE DADOS JULHO SERV'!$B:$E,4,FALSE))</f>
        <v>13,80</v>
      </c>
      <c r="G292" s="950">
        <f>TRUNC(F292*E292,2)</f>
        <v>10.35</v>
      </c>
      <c r="H292" s="992"/>
    </row>
    <row r="293" spans="1:9" s="993" customFormat="1" ht="16.5" thickBot="1">
      <c r="A293" s="992"/>
      <c r="B293" s="2201" t="s">
        <v>6263</v>
      </c>
      <c r="C293" s="2201"/>
      <c r="D293" s="2201"/>
      <c r="E293" s="2201"/>
      <c r="F293" s="951" t="s">
        <v>1953</v>
      </c>
      <c r="G293" s="952">
        <f>SUM(G289:G292)</f>
        <v>89.44</v>
      </c>
      <c r="H293" s="992"/>
    </row>
    <row r="294" spans="1:9" s="997" customFormat="1" ht="16.5" thickBot="1">
      <c r="B294" s="957"/>
      <c r="C294" s="958"/>
      <c r="D294" s="958"/>
      <c r="E294" s="958"/>
      <c r="F294" s="958"/>
      <c r="G294" s="958"/>
    </row>
    <row r="295" spans="1:9" s="900" customFormat="1" ht="15.75">
      <c r="B295" s="962"/>
      <c r="C295" s="923" t="s">
        <v>6318</v>
      </c>
      <c r="D295" s="963"/>
      <c r="E295" s="964"/>
      <c r="F295" s="960" t="s">
        <v>30</v>
      </c>
      <c r="G295" s="965" t="s">
        <v>30</v>
      </c>
    </row>
    <row r="296" spans="1:9" s="900" customFormat="1" ht="31.5">
      <c r="B296" s="924" t="s">
        <v>1985</v>
      </c>
      <c r="C296" s="925" t="s">
        <v>1986</v>
      </c>
      <c r="D296" s="926" t="s">
        <v>1987</v>
      </c>
      <c r="E296" s="927" t="s">
        <v>1988</v>
      </c>
      <c r="F296" s="955" t="s">
        <v>1989</v>
      </c>
      <c r="G296" s="928" t="s">
        <v>1990</v>
      </c>
    </row>
    <row r="297" spans="1:9" s="900" customFormat="1" ht="15">
      <c r="B297" s="1038">
        <v>42605</v>
      </c>
      <c r="C297" s="1039" t="s">
        <v>6278</v>
      </c>
      <c r="D297" s="1040">
        <v>65.89</v>
      </c>
      <c r="E297" s="1041" t="s">
        <v>6279</v>
      </c>
      <c r="F297" s="1042" t="s">
        <v>6280</v>
      </c>
      <c r="G297" s="1043" t="s">
        <v>6281</v>
      </c>
    </row>
    <row r="298" spans="1:9" s="900" customFormat="1" ht="15">
      <c r="B298" s="988"/>
      <c r="C298" s="929"/>
      <c r="D298" s="930"/>
      <c r="E298" s="931"/>
      <c r="F298" s="991"/>
      <c r="G298" s="986"/>
    </row>
    <row r="299" spans="1:9" s="900" customFormat="1" ht="15">
      <c r="B299" s="988"/>
      <c r="C299" s="935"/>
      <c r="D299" s="936"/>
      <c r="E299" s="939"/>
      <c r="F299" s="989"/>
      <c r="G299" s="990"/>
    </row>
    <row r="300" spans="1:9" s="900" customFormat="1" ht="16.5" thickBot="1">
      <c r="B300" s="976"/>
      <c r="C300" s="977" t="s">
        <v>1991</v>
      </c>
      <c r="D300" s="978">
        <f>MEDIAN(D297:D299)</f>
        <v>65.89</v>
      </c>
      <c r="E300" s="979"/>
      <c r="F300" s="956"/>
      <c r="G300" s="980"/>
    </row>
    <row r="301" spans="1:9" s="997" customFormat="1" ht="16.5" thickBot="1">
      <c r="B301" s="957"/>
      <c r="C301" s="958"/>
      <c r="D301" s="958"/>
      <c r="E301" s="958"/>
      <c r="F301" s="958"/>
      <c r="G301" s="958"/>
    </row>
    <row r="302" spans="1:9" s="992" customFormat="1" ht="15.75">
      <c r="B302" s="942" t="s">
        <v>6319</v>
      </c>
      <c r="C302" s="2011" t="str">
        <f>CONCATENATE("FORNECIMENTO E INSTALAÇÃO DE ",C305)</f>
        <v>FORNECIMENTO E INSTALAÇÃO DE TRAVA PATH</v>
      </c>
      <c r="D302" s="2183"/>
      <c r="E302" s="2183"/>
      <c r="F302" s="2183"/>
      <c r="G302" s="943" t="s">
        <v>30</v>
      </c>
      <c r="H302" s="1003">
        <f>G309</f>
        <v>55.68</v>
      </c>
      <c r="I302" s="993"/>
    </row>
    <row r="303" spans="1:9" s="993" customFormat="1" ht="31.5">
      <c r="A303" s="992"/>
      <c r="B303" s="350" t="s">
        <v>2114</v>
      </c>
      <c r="C303" s="893" t="s">
        <v>1947</v>
      </c>
      <c r="D303" s="893" t="s">
        <v>30</v>
      </c>
      <c r="E303" s="893" t="s">
        <v>1948</v>
      </c>
      <c r="F303" s="897" t="s">
        <v>1949</v>
      </c>
      <c r="G303" s="898" t="s">
        <v>1950</v>
      </c>
      <c r="H303" s="992"/>
    </row>
    <row r="304" spans="1:9" s="993" customFormat="1" ht="15.75">
      <c r="A304" s="992"/>
      <c r="B304" s="2017" t="s">
        <v>1951</v>
      </c>
      <c r="C304" s="2018"/>
      <c r="D304" s="2018"/>
      <c r="E304" s="2018"/>
      <c r="F304" s="2018"/>
      <c r="G304" s="2019"/>
      <c r="H304" s="992"/>
    </row>
    <row r="305" spans="1:9" s="992" customFormat="1" ht="15">
      <c r="B305" s="919" t="s">
        <v>1992</v>
      </c>
      <c r="C305" s="920" t="str">
        <f>C311</f>
        <v>TRAVA PATH</v>
      </c>
      <c r="D305" s="921" t="s">
        <v>30</v>
      </c>
      <c r="E305" s="932">
        <v>1</v>
      </c>
      <c r="F305" s="932">
        <f>D316</f>
        <v>51.78</v>
      </c>
      <c r="G305" s="934">
        <f>TRUNC(F305*E305,2)</f>
        <v>51.78</v>
      </c>
      <c r="I305" s="993"/>
    </row>
    <row r="306" spans="1:9" s="993" customFormat="1" ht="15.75">
      <c r="A306" s="992"/>
      <c r="B306" s="2017" t="s">
        <v>1952</v>
      </c>
      <c r="C306" s="2018"/>
      <c r="D306" s="2018"/>
      <c r="E306" s="2018"/>
      <c r="F306" s="2018"/>
      <c r="G306" s="2019"/>
      <c r="H306" s="992"/>
    </row>
    <row r="307" spans="1:9" s="993" customFormat="1" ht="15.75">
      <c r="A307" s="994" t="s">
        <v>5265</v>
      </c>
      <c r="B307" s="945">
        <v>88264</v>
      </c>
      <c r="C307" s="914" t="str">
        <f>IF($A307="INSUMO",VLOOKUP($B307,'BANCO DE DADOS JULHO INS'!$A:$D,2,FALSE),VLOOKUP($B307,'BANCO DE DADOS JULHO SERV'!$B:$E,2,FALSE))</f>
        <v>ELETRICISTA COM ENCARGOS COMPLEMENTARES</v>
      </c>
      <c r="D307" s="913" t="str">
        <f>IF($A307="INSUMO",VLOOKUP($B307,'BANCO DE DADOS JULHO INS'!$A:$D,3,FALSE),VLOOKUP($B307,'BANCO DE DADOS JULHO SERV'!$B:$E,3,FALSE))</f>
        <v>H</v>
      </c>
      <c r="E307" s="946">
        <v>0.1</v>
      </c>
      <c r="F307" s="917" t="str">
        <f>IF($A307="INSUMO",VLOOKUP($B307,'BANCO DE DADOS JULHO INS'!$A:$D,4,FALSE),VLOOKUP($B307,'BANCO DE DADOS JULHO SERV'!$B:$E,4,FALSE))</f>
        <v>17,60</v>
      </c>
      <c r="G307" s="947">
        <f>TRUNC(F307*E307,2)</f>
        <v>1.76</v>
      </c>
      <c r="H307" s="992"/>
    </row>
    <row r="308" spans="1:9" s="993" customFormat="1" ht="16.5" thickBot="1">
      <c r="A308" s="994" t="s">
        <v>5265</v>
      </c>
      <c r="B308" s="1009">
        <v>88247</v>
      </c>
      <c r="C308" s="915" t="str">
        <f>IF($A308="INSUMO",VLOOKUP($B308,'BANCO DE DADOS JULHO INS'!$A:$D,2,FALSE),VLOOKUP($B308,'BANCO DE DADOS JULHO SERV'!$B:$E,2,FALSE))</f>
        <v>AUXILIAR DE ELETRICISTA COM ENCARGOS COMPLEMENTARES</v>
      </c>
      <c r="D308" s="916" t="str">
        <f>IF($A308="INSUMO",VLOOKUP($B308,'BANCO DE DADOS JULHO INS'!$A:$D,3,FALSE),VLOOKUP($B308,'BANCO DE DADOS JULHO SERV'!$B:$E,3,FALSE))</f>
        <v>H</v>
      </c>
      <c r="E308" s="949">
        <v>0.15</v>
      </c>
      <c r="F308" s="918" t="str">
        <f>IF($A308="INSUMO",VLOOKUP($B308,'BANCO DE DADOS JULHO INS'!$A:$D,4,FALSE),VLOOKUP($B308,'BANCO DE DADOS JULHO SERV'!$B:$E,4,FALSE))</f>
        <v>14,32</v>
      </c>
      <c r="G308" s="950">
        <f>TRUNC(F308*E308,2)</f>
        <v>2.14</v>
      </c>
      <c r="H308" s="992"/>
    </row>
    <row r="309" spans="1:9" s="993" customFormat="1" ht="16.5" thickBot="1">
      <c r="A309" s="992"/>
      <c r="B309" s="2241" t="s">
        <v>6266</v>
      </c>
      <c r="C309" s="2241"/>
      <c r="D309" s="2241"/>
      <c r="E309" s="2242"/>
      <c r="F309" s="959" t="s">
        <v>1953</v>
      </c>
      <c r="G309" s="999">
        <f>SUM(G305:G308)</f>
        <v>55.68</v>
      </c>
      <c r="H309" s="992"/>
    </row>
    <row r="310" spans="1:9" s="993" customFormat="1" ht="15.75" thickBot="1">
      <c r="A310" s="992"/>
      <c r="B310" s="1056"/>
      <c r="C310" s="1056"/>
      <c r="D310" s="1056"/>
      <c r="E310" s="1056"/>
      <c r="F310" s="1079"/>
      <c r="G310" s="1079"/>
      <c r="H310" s="992"/>
    </row>
    <row r="311" spans="1:9" s="900" customFormat="1" ht="15.75">
      <c r="B311" s="962"/>
      <c r="C311" s="923" t="s">
        <v>6320</v>
      </c>
      <c r="D311" s="963"/>
      <c r="E311" s="964"/>
      <c r="F311" s="960" t="s">
        <v>30</v>
      </c>
      <c r="G311" s="965" t="s">
        <v>30</v>
      </c>
    </row>
    <row r="312" spans="1:9" s="900" customFormat="1" ht="31.5">
      <c r="B312" s="924" t="s">
        <v>1985</v>
      </c>
      <c r="C312" s="925" t="s">
        <v>1986</v>
      </c>
      <c r="D312" s="926" t="s">
        <v>1987</v>
      </c>
      <c r="E312" s="927" t="s">
        <v>1988</v>
      </c>
      <c r="F312" s="955" t="s">
        <v>1989</v>
      </c>
      <c r="G312" s="928" t="s">
        <v>1990</v>
      </c>
    </row>
    <row r="313" spans="1:9" s="900" customFormat="1" ht="15">
      <c r="B313" s="1038">
        <v>42605</v>
      </c>
      <c r="C313" s="1039" t="s">
        <v>6278</v>
      </c>
      <c r="D313" s="1040">
        <v>51.78</v>
      </c>
      <c r="E313" s="1041" t="s">
        <v>6279</v>
      </c>
      <c r="F313" s="1042" t="s">
        <v>6280</v>
      </c>
      <c r="G313" s="1043" t="s">
        <v>6281</v>
      </c>
    </row>
    <row r="314" spans="1:9" s="900" customFormat="1" ht="15">
      <c r="B314" s="988"/>
      <c r="C314" s="929"/>
      <c r="D314" s="930"/>
      <c r="E314" s="931"/>
      <c r="F314" s="991"/>
      <c r="G314" s="986"/>
    </row>
    <row r="315" spans="1:9" s="900" customFormat="1" ht="15">
      <c r="B315" s="988"/>
      <c r="C315" s="935"/>
      <c r="D315" s="936"/>
      <c r="E315" s="939"/>
      <c r="F315" s="989"/>
      <c r="G315" s="990"/>
    </row>
    <row r="316" spans="1:9" s="900" customFormat="1" ht="16.5" thickBot="1">
      <c r="B316" s="976"/>
      <c r="C316" s="977" t="s">
        <v>1991</v>
      </c>
      <c r="D316" s="978">
        <f>MEDIAN(D313:D315)</f>
        <v>51.78</v>
      </c>
      <c r="E316" s="979"/>
      <c r="F316" s="956"/>
      <c r="G316" s="980"/>
    </row>
    <row r="317" spans="1:9" s="997" customFormat="1" ht="16.5" thickBot="1">
      <c r="B317" s="957"/>
      <c r="C317" s="958"/>
      <c r="D317" s="958"/>
      <c r="E317" s="958"/>
      <c r="F317" s="958"/>
      <c r="G317" s="958"/>
    </row>
    <row r="318" spans="1:9" s="992" customFormat="1" ht="15.75">
      <c r="B318" s="942" t="s">
        <v>6321</v>
      </c>
      <c r="C318" s="2011" t="str">
        <f>CONCATENATE("FORNECIMENTO E INSTALAÇÃO DE ",C321)</f>
        <v>FORNECIMENTO E INSTALAÇÃO DE CAIXA DE SOBREPOR, EM AÇO ESTAMPADO COM PINTURA ELETROSTÁTICA À BASE DE EPOXI, NA COR CINZA, COM FUNDO DE MADEIRA DE LEI ENVERNIZADA, PORTA COM TRINCO E FECHADURA, 80X80X20cm</v>
      </c>
      <c r="D318" s="2183"/>
      <c r="E318" s="2183"/>
      <c r="F318" s="2183"/>
      <c r="G318" s="943" t="s">
        <v>30</v>
      </c>
      <c r="H318" s="1003">
        <f>G325</f>
        <v>332.32000000000005</v>
      </c>
      <c r="I318" s="993"/>
    </row>
    <row r="319" spans="1:9" s="993" customFormat="1" ht="31.5">
      <c r="A319" s="992"/>
      <c r="B319" s="350" t="s">
        <v>2114</v>
      </c>
      <c r="C319" s="893" t="s">
        <v>1947</v>
      </c>
      <c r="D319" s="893" t="s">
        <v>30</v>
      </c>
      <c r="E319" s="893" t="s">
        <v>1948</v>
      </c>
      <c r="F319" s="897" t="s">
        <v>1949</v>
      </c>
      <c r="G319" s="898" t="s">
        <v>1950</v>
      </c>
      <c r="H319" s="992"/>
    </row>
    <row r="320" spans="1:9" s="993" customFormat="1" ht="16.5" thickBot="1">
      <c r="A320" s="992"/>
      <c r="B320" s="2243" t="s">
        <v>1951</v>
      </c>
      <c r="C320" s="2244"/>
      <c r="D320" s="2244"/>
      <c r="E320" s="2244"/>
      <c r="F320" s="2244"/>
      <c r="G320" s="2245"/>
      <c r="H320" s="992"/>
    </row>
    <row r="321" spans="1:9" s="992" customFormat="1" ht="60.75" thickBot="1">
      <c r="B321" s="1049" t="s">
        <v>1992</v>
      </c>
      <c r="C321" s="1050" t="str">
        <f>C327</f>
        <v>CAIXA DE SOBREPOR, EM AÇO ESTAMPADO COM PINTURA ELETROSTÁTICA À BASE DE EPOXI, NA COR CINZA, COM FUNDO DE MADEIRA DE LEI ENVERNIZADA, PORTA COM TRINCO E FECHADURA, 80X80X20cm</v>
      </c>
      <c r="D321" s="1051" t="s">
        <v>30</v>
      </c>
      <c r="E321" s="1052">
        <v>1</v>
      </c>
      <c r="F321" s="1052">
        <f>D332</f>
        <v>260.5</v>
      </c>
      <c r="G321" s="1053">
        <f>TRUNC(F321*E321,2)</f>
        <v>260.5</v>
      </c>
      <c r="I321" s="993"/>
    </row>
    <row r="322" spans="1:9" s="993" customFormat="1" ht="16.5" thickBot="1">
      <c r="A322" s="992"/>
      <c r="B322" s="2246" t="s">
        <v>1952</v>
      </c>
      <c r="C322" s="2247"/>
      <c r="D322" s="2247"/>
      <c r="E322" s="2247"/>
      <c r="F322" s="2247"/>
      <c r="G322" s="2248"/>
      <c r="H322" s="992"/>
    </row>
    <row r="323" spans="1:9" s="993" customFormat="1" ht="15.75">
      <c r="A323" s="994" t="s">
        <v>5265</v>
      </c>
      <c r="B323" s="1017">
        <v>88264</v>
      </c>
      <c r="C323" s="1018" t="str">
        <f>IF($A323="INSUMO",VLOOKUP($B323,'BANCO DE DADOS JULHO INS'!$A:$D,2,FALSE),VLOOKUP($B323,'BANCO DE DADOS JULHO SERV'!$B:$E,2,FALSE))</f>
        <v>ELETRICISTA COM ENCARGOS COMPLEMENTARES</v>
      </c>
      <c r="D323" s="1019" t="str">
        <f>IF($A323="INSUMO",VLOOKUP($B323,'BANCO DE DADOS JULHO INS'!$A:$D,3,FALSE),VLOOKUP($B323,'BANCO DE DADOS JULHO SERV'!$B:$E,3,FALSE))</f>
        <v>H</v>
      </c>
      <c r="E323" s="1020">
        <v>2.25</v>
      </c>
      <c r="F323" s="1021" t="str">
        <f>IF($A323="INSUMO",VLOOKUP($B323,'BANCO DE DADOS JULHO INS'!$A:$D,4,FALSE),VLOOKUP($B323,'BANCO DE DADOS JULHO SERV'!$B:$E,4,FALSE))</f>
        <v>17,60</v>
      </c>
      <c r="G323" s="1022">
        <f>TRUNC(F323*E323,2)</f>
        <v>39.6</v>
      </c>
      <c r="H323" s="992"/>
    </row>
    <row r="324" spans="1:9" s="993" customFormat="1" ht="16.5" thickBot="1">
      <c r="A324" s="994" t="s">
        <v>5265</v>
      </c>
      <c r="B324" s="948">
        <v>88247</v>
      </c>
      <c r="C324" s="915" t="str">
        <f>IF($A324="INSUMO",VLOOKUP($B324,'BANCO DE DADOS JULHO INS'!$A:$D,2,FALSE),VLOOKUP($B324,'BANCO DE DADOS JULHO SERV'!$B:$E,2,FALSE))</f>
        <v>AUXILIAR DE ELETRICISTA COM ENCARGOS COMPLEMENTARES</v>
      </c>
      <c r="D324" s="916" t="str">
        <f>IF($A324="INSUMO",VLOOKUP($B324,'BANCO DE DADOS JULHO INS'!$A:$D,3,FALSE),VLOOKUP($B324,'BANCO DE DADOS JULHO SERV'!$B:$E,3,FALSE))</f>
        <v>H</v>
      </c>
      <c r="E324" s="949">
        <v>2.25</v>
      </c>
      <c r="F324" s="918" t="str">
        <f>IF($A324="INSUMO",VLOOKUP($B324,'BANCO DE DADOS JULHO INS'!$A:$D,4,FALSE),VLOOKUP($B324,'BANCO DE DADOS JULHO SERV'!$B:$E,4,FALSE))</f>
        <v>14,32</v>
      </c>
      <c r="G324" s="950">
        <f>TRUNC(F324*E324,2)</f>
        <v>32.22</v>
      </c>
      <c r="H324" s="992"/>
    </row>
    <row r="325" spans="1:9" s="993" customFormat="1" ht="16.5" thickBot="1">
      <c r="A325" s="992"/>
      <c r="B325" s="2241" t="s">
        <v>6322</v>
      </c>
      <c r="C325" s="2241"/>
      <c r="D325" s="2241"/>
      <c r="E325" s="2242"/>
      <c r="F325" s="951" t="s">
        <v>1953</v>
      </c>
      <c r="G325" s="952">
        <f>SUM(G320:G324)</f>
        <v>332.32000000000005</v>
      </c>
      <c r="H325" s="992"/>
    </row>
    <row r="326" spans="1:9" s="997" customFormat="1" ht="16.5" thickBot="1">
      <c r="B326" s="957"/>
      <c r="C326" s="958"/>
      <c r="D326" s="958"/>
      <c r="E326" s="958"/>
      <c r="F326" s="958"/>
      <c r="G326" s="958"/>
    </row>
    <row r="327" spans="1:9" s="900" customFormat="1" ht="63">
      <c r="B327" s="962"/>
      <c r="C327" s="923" t="s">
        <v>6323</v>
      </c>
      <c r="D327" s="963"/>
      <c r="E327" s="964"/>
      <c r="F327" s="960" t="s">
        <v>30</v>
      </c>
      <c r="G327" s="965" t="s">
        <v>30</v>
      </c>
    </row>
    <row r="328" spans="1:9" s="900" customFormat="1" ht="31.5">
      <c r="B328" s="924" t="s">
        <v>1985</v>
      </c>
      <c r="C328" s="925" t="s">
        <v>1986</v>
      </c>
      <c r="D328" s="926" t="s">
        <v>1987</v>
      </c>
      <c r="E328" s="927" t="s">
        <v>1988</v>
      </c>
      <c r="F328" s="955" t="s">
        <v>1989</v>
      </c>
      <c r="G328" s="928" t="s">
        <v>1990</v>
      </c>
    </row>
    <row r="329" spans="1:9" s="900" customFormat="1" ht="15">
      <c r="B329" s="988">
        <v>42625</v>
      </c>
      <c r="C329" s="935" t="s">
        <v>5308</v>
      </c>
      <c r="D329" s="936">
        <v>260.5</v>
      </c>
      <c r="E329" s="939" t="s">
        <v>5315</v>
      </c>
      <c r="F329" s="989" t="s">
        <v>5314</v>
      </c>
      <c r="G329" s="990" t="s">
        <v>5310</v>
      </c>
    </row>
    <row r="330" spans="1:9" s="900" customFormat="1" ht="15">
      <c r="B330" s="988"/>
      <c r="C330" s="929"/>
      <c r="D330" s="930"/>
      <c r="E330" s="931"/>
      <c r="F330" s="991"/>
      <c r="G330" s="986"/>
    </row>
    <row r="331" spans="1:9" s="900" customFormat="1" ht="15">
      <c r="B331" s="988"/>
      <c r="C331" s="935"/>
      <c r="D331" s="936"/>
      <c r="E331" s="939"/>
      <c r="F331" s="989"/>
      <c r="G331" s="990"/>
    </row>
    <row r="332" spans="1:9" s="900" customFormat="1" ht="16.5" thickBot="1">
      <c r="B332" s="976"/>
      <c r="C332" s="977" t="s">
        <v>1991</v>
      </c>
      <c r="D332" s="978">
        <f>MEDIAN(D329:D331)</f>
        <v>260.5</v>
      </c>
      <c r="E332" s="979"/>
      <c r="F332" s="956"/>
      <c r="G332" s="980"/>
    </row>
    <row r="333" spans="1:9" s="997" customFormat="1" ht="16.5" thickBot="1">
      <c r="B333" s="957"/>
      <c r="C333" s="958"/>
      <c r="D333" s="958"/>
      <c r="E333" s="958"/>
      <c r="F333" s="958"/>
      <c r="G333" s="958"/>
    </row>
    <row r="334" spans="1:9" s="992" customFormat="1" ht="15.75">
      <c r="B334" s="942" t="s">
        <v>6324</v>
      </c>
      <c r="C334" s="2011" t="str">
        <f>CONCATENATE("FORNECIMENTO E INSTALAÇÃO DE ",C337)</f>
        <v>FORNECIMENTO E INSTALAÇÃO DE TAMPA PARA CONDULETE METÁLICO COM ESPAÇO PARA 2 MÓDULOS RJ-45</v>
      </c>
      <c r="D334" s="2183"/>
      <c r="E334" s="2183"/>
      <c r="F334" s="2183"/>
      <c r="G334" s="943" t="s">
        <v>30</v>
      </c>
      <c r="H334" s="1003">
        <f>G341</f>
        <v>3.8899999999999997</v>
      </c>
      <c r="I334" s="993"/>
    </row>
    <row r="335" spans="1:9" s="993" customFormat="1" ht="31.5">
      <c r="A335" s="992"/>
      <c r="B335" s="350" t="s">
        <v>2114</v>
      </c>
      <c r="C335" s="893" t="s">
        <v>1947</v>
      </c>
      <c r="D335" s="893" t="s">
        <v>30</v>
      </c>
      <c r="E335" s="893" t="s">
        <v>1948</v>
      </c>
      <c r="F335" s="897" t="s">
        <v>1949</v>
      </c>
      <c r="G335" s="898" t="s">
        <v>1950</v>
      </c>
      <c r="H335" s="992"/>
    </row>
    <row r="336" spans="1:9" s="993" customFormat="1" ht="16.5" thickBot="1">
      <c r="A336" s="992"/>
      <c r="B336" s="2017" t="s">
        <v>1951</v>
      </c>
      <c r="C336" s="2018"/>
      <c r="D336" s="2018"/>
      <c r="E336" s="2018"/>
      <c r="F336" s="2018"/>
      <c r="G336" s="2019"/>
      <c r="H336" s="992"/>
    </row>
    <row r="337" spans="1:9" s="992" customFormat="1" ht="30.75" thickBot="1">
      <c r="B337" s="1049" t="s">
        <v>1992</v>
      </c>
      <c r="C337" s="1050" t="str">
        <f>C343</f>
        <v>TAMPA PARA CONDULETE METÁLICO COM ESPAÇO PARA 2 MÓDULOS RJ-45</v>
      </c>
      <c r="D337" s="1055" t="str">
        <f>G343</f>
        <v>UN</v>
      </c>
      <c r="E337" s="1052">
        <v>1</v>
      </c>
      <c r="F337" s="1052">
        <f>D348</f>
        <v>2.2999999999999998</v>
      </c>
      <c r="G337" s="947">
        <f>TRUNC(F337*E337,2)</f>
        <v>2.2999999999999998</v>
      </c>
      <c r="I337" s="993"/>
    </row>
    <row r="338" spans="1:9" s="993" customFormat="1" ht="15.75">
      <c r="A338" s="992"/>
      <c r="B338" s="2017" t="s">
        <v>1952</v>
      </c>
      <c r="C338" s="2018"/>
      <c r="D338" s="2018"/>
      <c r="E338" s="2018"/>
      <c r="F338" s="2018"/>
      <c r="G338" s="2019"/>
      <c r="H338" s="992"/>
    </row>
    <row r="339" spans="1:9" s="993" customFormat="1" ht="15.75">
      <c r="A339" s="994" t="s">
        <v>5265</v>
      </c>
      <c r="B339" s="945">
        <v>88264</v>
      </c>
      <c r="C339" s="914" t="str">
        <f>IF($A339="INSUMO",VLOOKUP($B339,'BANCO DE DADOS JULHO INS'!$A:$D,2,FALSE),VLOOKUP($B339,'BANCO DE DADOS JULHO SERV'!$B:$E,2,FALSE))</f>
        <v>ELETRICISTA COM ENCARGOS COMPLEMENTARES</v>
      </c>
      <c r="D339" s="913" t="str">
        <f>IF($A339="INSUMO",VLOOKUP($B339,'BANCO DE DADOS JULHO INS'!$A:$D,3,FALSE),VLOOKUP($B339,'BANCO DE DADOS JULHO SERV'!$B:$E,3,FALSE))</f>
        <v>H</v>
      </c>
      <c r="E339" s="946">
        <v>0.05</v>
      </c>
      <c r="F339" s="917" t="str">
        <f>IF($A339="INSUMO",VLOOKUP($B339,'BANCO DE DADOS JULHO INS'!$A:$D,4,FALSE),VLOOKUP($B339,'BANCO DE DADOS JULHO SERV'!$B:$E,4,FALSE))</f>
        <v>17,60</v>
      </c>
      <c r="G339" s="947">
        <f>TRUNC(F339*E339,2)</f>
        <v>0.88</v>
      </c>
      <c r="H339" s="992"/>
    </row>
    <row r="340" spans="1:9" s="993" customFormat="1" ht="16.5" thickBot="1">
      <c r="A340" s="994" t="s">
        <v>5265</v>
      </c>
      <c r="B340" s="1009">
        <v>88247</v>
      </c>
      <c r="C340" s="915" t="str">
        <f>IF($A340="INSUMO",VLOOKUP($B340,'BANCO DE DADOS JULHO INS'!$A:$D,2,FALSE),VLOOKUP($B340,'BANCO DE DADOS JULHO SERV'!$B:$E,2,FALSE))</f>
        <v>AUXILIAR DE ELETRICISTA COM ENCARGOS COMPLEMENTARES</v>
      </c>
      <c r="D340" s="916" t="str">
        <f>IF($A340="INSUMO",VLOOKUP($B340,'BANCO DE DADOS JULHO INS'!$A:$D,3,FALSE),VLOOKUP($B340,'BANCO DE DADOS JULHO SERV'!$B:$E,3,FALSE))</f>
        <v>H</v>
      </c>
      <c r="E340" s="949">
        <v>0.05</v>
      </c>
      <c r="F340" s="918" t="str">
        <f>IF($A340="INSUMO",VLOOKUP($B340,'BANCO DE DADOS JULHO INS'!$A:$D,4,FALSE),VLOOKUP($B340,'BANCO DE DADOS JULHO SERV'!$B:$E,4,FALSE))</f>
        <v>14,32</v>
      </c>
      <c r="G340" s="950">
        <f>TRUNC(F340*E340,2)</f>
        <v>0.71</v>
      </c>
      <c r="H340" s="992"/>
    </row>
    <row r="341" spans="1:9" s="993" customFormat="1" ht="16.5" thickBot="1">
      <c r="A341" s="992"/>
      <c r="B341" s="2241" t="s">
        <v>6325</v>
      </c>
      <c r="C341" s="2241"/>
      <c r="D341" s="2241"/>
      <c r="E341" s="2242"/>
      <c r="F341" s="959" t="s">
        <v>1953</v>
      </c>
      <c r="G341" s="999">
        <f>SUM(G336:G340)</f>
        <v>3.8899999999999997</v>
      </c>
      <c r="H341" s="992"/>
    </row>
    <row r="342" spans="1:9" s="997" customFormat="1" ht="16.5" thickBot="1">
      <c r="B342" s="957"/>
      <c r="C342" s="958"/>
      <c r="D342" s="958"/>
      <c r="E342" s="958"/>
      <c r="F342" s="958"/>
      <c r="G342" s="958"/>
    </row>
    <row r="343" spans="1:9" s="900" customFormat="1" ht="31.5">
      <c r="B343" s="962"/>
      <c r="C343" s="923" t="s">
        <v>6326</v>
      </c>
      <c r="D343" s="963"/>
      <c r="E343" s="964"/>
      <c r="F343" s="960" t="s">
        <v>30</v>
      </c>
      <c r="G343" s="965" t="s">
        <v>30</v>
      </c>
    </row>
    <row r="344" spans="1:9" s="900" customFormat="1" ht="31.5">
      <c r="B344" s="924" t="s">
        <v>1985</v>
      </c>
      <c r="C344" s="925" t="s">
        <v>1986</v>
      </c>
      <c r="D344" s="926" t="s">
        <v>1987</v>
      </c>
      <c r="E344" s="927" t="s">
        <v>1988</v>
      </c>
      <c r="F344" s="955" t="s">
        <v>1989</v>
      </c>
      <c r="G344" s="928" t="s">
        <v>1990</v>
      </c>
    </row>
    <row r="345" spans="1:9" s="900" customFormat="1" ht="15">
      <c r="B345" s="988">
        <v>42625</v>
      </c>
      <c r="C345" s="935" t="s">
        <v>5308</v>
      </c>
      <c r="D345" s="936">
        <v>2.2999999999999998</v>
      </c>
      <c r="E345" s="939" t="s">
        <v>5315</v>
      </c>
      <c r="F345" s="989" t="s">
        <v>5314</v>
      </c>
      <c r="G345" s="990" t="s">
        <v>5310</v>
      </c>
    </row>
    <row r="346" spans="1:9" s="900" customFormat="1" ht="15">
      <c r="B346" s="988"/>
      <c r="C346" s="929"/>
      <c r="D346" s="930"/>
      <c r="E346" s="931"/>
      <c r="F346" s="991"/>
      <c r="G346" s="986"/>
    </row>
    <row r="347" spans="1:9" s="900" customFormat="1" ht="15">
      <c r="B347" s="988"/>
      <c r="C347" s="935"/>
      <c r="D347" s="936"/>
      <c r="E347" s="939"/>
      <c r="F347" s="989"/>
      <c r="G347" s="990"/>
    </row>
    <row r="348" spans="1:9" s="900" customFormat="1" ht="16.5" thickBot="1">
      <c r="B348" s="976"/>
      <c r="C348" s="977" t="s">
        <v>1991</v>
      </c>
      <c r="D348" s="978">
        <f>MEDIAN(D345:D347)</f>
        <v>2.2999999999999998</v>
      </c>
      <c r="E348" s="979"/>
      <c r="F348" s="956"/>
      <c r="G348" s="980"/>
    </row>
    <row r="349" spans="1:9" s="997" customFormat="1" ht="16.5" thickBot="1">
      <c r="B349" s="957"/>
      <c r="C349" s="958"/>
      <c r="D349" s="958"/>
      <c r="E349" s="958"/>
      <c r="F349" s="958"/>
      <c r="G349" s="958"/>
    </row>
    <row r="350" spans="1:9" s="992" customFormat="1" ht="15.75">
      <c r="B350" s="942" t="s">
        <v>6327</v>
      </c>
      <c r="C350" s="2011" t="str">
        <f>CONCATENATE("FORNECIMENTO E INSTALAÇÃO DE ",C353)</f>
        <v xml:space="preserve">FORNECIMENTO E INSTALAÇÃO DE ESPELHO PARA CAIXA 4X2" COM ESPAÇO PARA 2 MÓDULOS RJ-45 </v>
      </c>
      <c r="D350" s="2183"/>
      <c r="E350" s="2183"/>
      <c r="F350" s="2183"/>
      <c r="G350" s="943" t="s">
        <v>30</v>
      </c>
      <c r="H350" s="1003">
        <f>G357</f>
        <v>13.010000000000002</v>
      </c>
      <c r="I350" s="993"/>
    </row>
    <row r="351" spans="1:9" s="993" customFormat="1" ht="31.5">
      <c r="A351" s="992"/>
      <c r="B351" s="350" t="s">
        <v>2114</v>
      </c>
      <c r="C351" s="981" t="s">
        <v>1947</v>
      </c>
      <c r="D351" s="893" t="s">
        <v>30</v>
      </c>
      <c r="E351" s="981" t="s">
        <v>1948</v>
      </c>
      <c r="F351" s="982" t="s">
        <v>1949</v>
      </c>
      <c r="G351" s="983" t="s">
        <v>1950</v>
      </c>
      <c r="H351" s="992"/>
    </row>
    <row r="352" spans="1:9" s="993" customFormat="1" ht="16.5" thickBot="1">
      <c r="A352" s="992"/>
      <c r="B352" s="2012" t="s">
        <v>1951</v>
      </c>
      <c r="C352" s="2013"/>
      <c r="D352" s="2013"/>
      <c r="E352" s="2013"/>
      <c r="F352" s="2013"/>
      <c r="G352" s="2014"/>
      <c r="H352" s="992"/>
    </row>
    <row r="353" spans="1:9" s="992" customFormat="1" ht="15.75" thickBot="1">
      <c r="B353" s="1049" t="s">
        <v>1992</v>
      </c>
      <c r="C353" s="1050" t="str">
        <f>C359</f>
        <v xml:space="preserve">ESPELHO PARA CAIXA 4X2" COM ESPAÇO PARA 2 MÓDULOS RJ-45 </v>
      </c>
      <c r="D353" s="1055" t="str">
        <f>G359</f>
        <v>UN</v>
      </c>
      <c r="E353" s="1052">
        <v>1</v>
      </c>
      <c r="F353" s="1052">
        <f>D364</f>
        <v>3.44</v>
      </c>
      <c r="G353" s="947">
        <f>TRUNC(F353*E353,2)</f>
        <v>3.44</v>
      </c>
      <c r="I353" s="993"/>
    </row>
    <row r="354" spans="1:9" s="993" customFormat="1" ht="15.75">
      <c r="A354" s="992"/>
      <c r="B354" s="2012" t="s">
        <v>1952</v>
      </c>
      <c r="C354" s="2013"/>
      <c r="D354" s="2013"/>
      <c r="E354" s="2013"/>
      <c r="F354" s="2013"/>
      <c r="G354" s="2014"/>
      <c r="H354" s="992"/>
    </row>
    <row r="355" spans="1:9" s="993" customFormat="1" ht="15.75">
      <c r="A355" s="994" t="s">
        <v>5265</v>
      </c>
      <c r="B355" s="945">
        <v>88264</v>
      </c>
      <c r="C355" s="914" t="str">
        <f>IF($A355="INSUMO",VLOOKUP($B355,'BANCO DE DADOS JULHO INS'!$A:$D,2,FALSE),VLOOKUP($B355,'BANCO DE DADOS JULHO SERV'!$B:$E,2,FALSE))</f>
        <v>ELETRICISTA COM ENCARGOS COMPLEMENTARES</v>
      </c>
      <c r="D355" s="913" t="str">
        <f>IF($A355="INSUMO",VLOOKUP($B355,'BANCO DE DADOS JULHO INS'!$A:$D,3,FALSE),VLOOKUP($B355,'BANCO DE DADOS JULHO SERV'!$B:$E,3,FALSE))</f>
        <v>H</v>
      </c>
      <c r="E355" s="946">
        <v>0.3</v>
      </c>
      <c r="F355" s="917" t="str">
        <f>IF($A355="INSUMO",VLOOKUP($B355,'BANCO DE DADOS JULHO INS'!$A:$D,4,FALSE),VLOOKUP($B355,'BANCO DE DADOS JULHO SERV'!$B:$E,4,FALSE))</f>
        <v>17,60</v>
      </c>
      <c r="G355" s="947">
        <f>TRUNC(F355*E355,2)</f>
        <v>5.28</v>
      </c>
      <c r="H355" s="992"/>
    </row>
    <row r="356" spans="1:9" s="993" customFormat="1" ht="16.5" thickBot="1">
      <c r="A356" s="994" t="s">
        <v>5265</v>
      </c>
      <c r="B356" s="1009">
        <v>88247</v>
      </c>
      <c r="C356" s="915" t="str">
        <f>IF($A356="INSUMO",VLOOKUP($B356,'BANCO DE DADOS JULHO INS'!$A:$D,2,FALSE),VLOOKUP($B356,'BANCO DE DADOS JULHO SERV'!$B:$E,2,FALSE))</f>
        <v>AUXILIAR DE ELETRICISTA COM ENCARGOS COMPLEMENTARES</v>
      </c>
      <c r="D356" s="916" t="str">
        <f>IF($A356="INSUMO",VLOOKUP($B356,'BANCO DE DADOS JULHO INS'!$A:$D,3,FALSE),VLOOKUP($B356,'BANCO DE DADOS JULHO SERV'!$B:$E,3,FALSE))</f>
        <v>H</v>
      </c>
      <c r="E356" s="949">
        <v>0.3</v>
      </c>
      <c r="F356" s="918" t="str">
        <f>IF($A356="INSUMO",VLOOKUP($B356,'BANCO DE DADOS JULHO INS'!$A:$D,4,FALSE),VLOOKUP($B356,'BANCO DE DADOS JULHO SERV'!$B:$E,4,FALSE))</f>
        <v>14,32</v>
      </c>
      <c r="G356" s="950">
        <f>TRUNC(F356*E356,2)</f>
        <v>4.29</v>
      </c>
      <c r="H356" s="992"/>
    </row>
    <row r="357" spans="1:9" s="993" customFormat="1" ht="16.5" thickBot="1">
      <c r="A357" s="992"/>
      <c r="B357" s="2241" t="s">
        <v>6328</v>
      </c>
      <c r="C357" s="2241"/>
      <c r="D357" s="2241"/>
      <c r="E357" s="2242"/>
      <c r="F357" s="959" t="s">
        <v>1953</v>
      </c>
      <c r="G357" s="999">
        <f>SUM(G352:G356)</f>
        <v>13.010000000000002</v>
      </c>
      <c r="H357" s="992"/>
    </row>
    <row r="358" spans="1:9" s="993" customFormat="1" ht="15.75" thickBot="1">
      <c r="A358" s="992"/>
      <c r="B358" s="424"/>
      <c r="C358" s="424"/>
      <c r="D358" s="424"/>
      <c r="E358" s="424"/>
      <c r="H358" s="992"/>
    </row>
    <row r="359" spans="1:9" s="900" customFormat="1" ht="31.5">
      <c r="B359" s="962"/>
      <c r="C359" s="923" t="s">
        <v>6329</v>
      </c>
      <c r="D359" s="963"/>
      <c r="E359" s="964"/>
      <c r="F359" s="960" t="s">
        <v>30</v>
      </c>
      <c r="G359" s="965" t="s">
        <v>30</v>
      </c>
    </row>
    <row r="360" spans="1:9" s="900" customFormat="1" ht="31.5">
      <c r="B360" s="924" t="s">
        <v>1985</v>
      </c>
      <c r="C360" s="925" t="s">
        <v>1986</v>
      </c>
      <c r="D360" s="926" t="s">
        <v>1987</v>
      </c>
      <c r="E360" s="927" t="s">
        <v>1988</v>
      </c>
      <c r="F360" s="955" t="s">
        <v>1989</v>
      </c>
      <c r="G360" s="928" t="s">
        <v>1990</v>
      </c>
    </row>
    <row r="361" spans="1:9" s="900" customFormat="1" ht="15">
      <c r="B361" s="988">
        <v>42625</v>
      </c>
      <c r="C361" s="935" t="s">
        <v>5308</v>
      </c>
      <c r="D361" s="936">
        <v>3.44</v>
      </c>
      <c r="E361" s="939" t="s">
        <v>5315</v>
      </c>
      <c r="F361" s="989" t="s">
        <v>5314</v>
      </c>
      <c r="G361" s="990" t="s">
        <v>5310</v>
      </c>
    </row>
    <row r="362" spans="1:9" s="900" customFormat="1" ht="15">
      <c r="B362" s="988"/>
      <c r="C362" s="929"/>
      <c r="D362" s="930"/>
      <c r="E362" s="931"/>
      <c r="F362" s="991"/>
      <c r="G362" s="986"/>
    </row>
    <row r="363" spans="1:9" s="900" customFormat="1" ht="15">
      <c r="B363" s="988"/>
      <c r="C363" s="935"/>
      <c r="D363" s="936"/>
      <c r="E363" s="939"/>
      <c r="F363" s="989"/>
      <c r="G363" s="990"/>
    </row>
    <row r="364" spans="1:9" s="900" customFormat="1" ht="16.5" thickBot="1">
      <c r="B364" s="976"/>
      <c r="C364" s="977" t="s">
        <v>1991</v>
      </c>
      <c r="D364" s="978">
        <f>MEDIAN(D361:D363)</f>
        <v>3.44</v>
      </c>
      <c r="E364" s="979"/>
      <c r="F364" s="956"/>
      <c r="G364" s="980"/>
    </row>
    <row r="365" spans="1:9" s="997" customFormat="1" ht="16.5" thickBot="1">
      <c r="B365" s="957"/>
      <c r="C365" s="958"/>
      <c r="D365" s="958"/>
      <c r="E365" s="958"/>
      <c r="F365" s="958"/>
      <c r="G365" s="958"/>
    </row>
    <row r="366" spans="1:9" s="992" customFormat="1" ht="15.75">
      <c r="B366" s="942" t="s">
        <v>6330</v>
      </c>
      <c r="C366" s="2011" t="str">
        <f>CONCATENATE("FORNECIMENTO E INSTALAÇÃO DE ",C369)</f>
        <v>FORNECIMENTO E INSTALAÇÃO DE TAMPA PARA CONDULETE METÁLICO COM ESPAÇO PARA UMA TOMADA TIPO F</v>
      </c>
      <c r="D366" s="2183"/>
      <c r="E366" s="2183"/>
      <c r="F366" s="2183"/>
      <c r="G366" s="943" t="s">
        <v>30</v>
      </c>
      <c r="H366" s="1003">
        <f>G373</f>
        <v>5.68</v>
      </c>
      <c r="I366" s="993"/>
    </row>
    <row r="367" spans="1:9" s="993" customFormat="1" ht="31.5">
      <c r="A367" s="992"/>
      <c r="B367" s="350" t="s">
        <v>2114</v>
      </c>
      <c r="C367" s="981" t="s">
        <v>1947</v>
      </c>
      <c r="D367" s="893" t="s">
        <v>30</v>
      </c>
      <c r="E367" s="981" t="s">
        <v>1948</v>
      </c>
      <c r="F367" s="982" t="s">
        <v>1949</v>
      </c>
      <c r="G367" s="983" t="s">
        <v>1950</v>
      </c>
      <c r="H367" s="992"/>
    </row>
    <row r="368" spans="1:9" s="993" customFormat="1" ht="16.5" thickBot="1">
      <c r="A368" s="992"/>
      <c r="B368" s="2150" t="s">
        <v>1951</v>
      </c>
      <c r="C368" s="2151"/>
      <c r="D368" s="2151"/>
      <c r="E368" s="2151"/>
      <c r="F368" s="2151"/>
      <c r="G368" s="2152"/>
      <c r="H368" s="992"/>
    </row>
    <row r="369" spans="1:9" s="992" customFormat="1" ht="30.75" thickBot="1">
      <c r="B369" s="1049" t="s">
        <v>1992</v>
      </c>
      <c r="C369" s="1050" t="str">
        <f>C375</f>
        <v>TAMPA PARA CONDULETE METÁLICO COM ESPAÇO PARA UMA TOMADA TIPO F</v>
      </c>
      <c r="D369" s="1055" t="str">
        <f>G375</f>
        <v>UN</v>
      </c>
      <c r="E369" s="1052">
        <v>1</v>
      </c>
      <c r="F369" s="1052">
        <f>D380</f>
        <v>4.09</v>
      </c>
      <c r="G369" s="1016">
        <f>TRUNC(F369*E369,2)</f>
        <v>4.09</v>
      </c>
      <c r="I369" s="993"/>
    </row>
    <row r="370" spans="1:9" s="993" customFormat="1" ht="16.5" thickBot="1">
      <c r="A370" s="992"/>
      <c r="B370" s="2153" t="s">
        <v>1952</v>
      </c>
      <c r="C370" s="2154"/>
      <c r="D370" s="2154"/>
      <c r="E370" s="2154"/>
      <c r="F370" s="2154"/>
      <c r="G370" s="2155"/>
      <c r="H370" s="992"/>
    </row>
    <row r="371" spans="1:9" s="993" customFormat="1" ht="15.75">
      <c r="A371" s="994" t="s">
        <v>5265</v>
      </c>
      <c r="B371" s="1017">
        <v>88264</v>
      </c>
      <c r="C371" s="1018" t="str">
        <f>IF($A371="INSUMO",VLOOKUP($B371,'BANCO DE DADOS JULHO INS'!$A:$D,2,FALSE),VLOOKUP($B371,'BANCO DE DADOS JULHO SERV'!$B:$E,2,FALSE))</f>
        <v>ELETRICISTA COM ENCARGOS COMPLEMENTARES</v>
      </c>
      <c r="D371" s="1019" t="str">
        <f>IF($A371="INSUMO",VLOOKUP($B371,'BANCO DE DADOS JULHO INS'!$A:$D,3,FALSE),VLOOKUP($B371,'BANCO DE DADOS JULHO SERV'!$B:$E,3,FALSE))</f>
        <v>H</v>
      </c>
      <c r="E371" s="1020">
        <v>0.05</v>
      </c>
      <c r="F371" s="1021" t="str">
        <f>IF($A371="INSUMO",VLOOKUP($B371,'BANCO DE DADOS JULHO INS'!$A:$D,4,FALSE),VLOOKUP($B371,'BANCO DE DADOS JULHO SERV'!$B:$E,4,FALSE))</f>
        <v>17,60</v>
      </c>
      <c r="G371" s="1022">
        <f>TRUNC(F371*E371,2)</f>
        <v>0.88</v>
      </c>
      <c r="H371" s="992"/>
    </row>
    <row r="372" spans="1:9" s="993" customFormat="1" ht="16.5" thickBot="1">
      <c r="A372" s="994" t="s">
        <v>5265</v>
      </c>
      <c r="B372" s="948">
        <v>88247</v>
      </c>
      <c r="C372" s="915" t="str">
        <f>IF($A372="INSUMO",VLOOKUP($B372,'BANCO DE DADOS JULHO INS'!$A:$D,2,FALSE),VLOOKUP($B372,'BANCO DE DADOS JULHO SERV'!$B:$E,2,FALSE))</f>
        <v>AUXILIAR DE ELETRICISTA COM ENCARGOS COMPLEMENTARES</v>
      </c>
      <c r="D372" s="916" t="str">
        <f>IF($A372="INSUMO",VLOOKUP($B372,'BANCO DE DADOS JULHO INS'!$A:$D,3,FALSE),VLOOKUP($B372,'BANCO DE DADOS JULHO SERV'!$B:$E,3,FALSE))</f>
        <v>H</v>
      </c>
      <c r="E372" s="949">
        <v>0.05</v>
      </c>
      <c r="F372" s="918" t="str">
        <f>IF($A372="INSUMO",VLOOKUP($B372,'BANCO DE DADOS JULHO INS'!$A:$D,4,FALSE),VLOOKUP($B372,'BANCO DE DADOS JULHO SERV'!$B:$E,4,FALSE))</f>
        <v>14,32</v>
      </c>
      <c r="G372" s="950">
        <f>TRUNC(F372*E372,2)</f>
        <v>0.71</v>
      </c>
      <c r="H372" s="992"/>
    </row>
    <row r="373" spans="1:9" s="993" customFormat="1" ht="16.5" thickBot="1">
      <c r="A373" s="992"/>
      <c r="B373" s="2252" t="s">
        <v>6325</v>
      </c>
      <c r="C373" s="2252"/>
      <c r="D373" s="2252"/>
      <c r="E373" s="2253"/>
      <c r="F373" s="951" t="s">
        <v>1953</v>
      </c>
      <c r="G373" s="952">
        <f>SUM(G368:G372)</f>
        <v>5.68</v>
      </c>
      <c r="H373" s="992"/>
    </row>
    <row r="374" spans="1:9" s="997" customFormat="1" ht="16.5" thickBot="1">
      <c r="B374" s="957"/>
      <c r="C374" s="958"/>
      <c r="D374" s="958"/>
      <c r="E374" s="958"/>
      <c r="F374" s="958"/>
      <c r="G374" s="958"/>
    </row>
    <row r="375" spans="1:9" s="900" customFormat="1" ht="31.5">
      <c r="B375" s="962"/>
      <c r="C375" s="923" t="s">
        <v>6331</v>
      </c>
      <c r="D375" s="963"/>
      <c r="E375" s="964"/>
      <c r="F375" s="960" t="s">
        <v>30</v>
      </c>
      <c r="G375" s="965" t="s">
        <v>30</v>
      </c>
    </row>
    <row r="376" spans="1:9" s="900" customFormat="1" ht="31.5">
      <c r="B376" s="924" t="s">
        <v>1985</v>
      </c>
      <c r="C376" s="925" t="s">
        <v>1986</v>
      </c>
      <c r="D376" s="926" t="s">
        <v>1987</v>
      </c>
      <c r="E376" s="927" t="s">
        <v>1988</v>
      </c>
      <c r="F376" s="955" t="s">
        <v>1989</v>
      </c>
      <c r="G376" s="928" t="s">
        <v>1990</v>
      </c>
    </row>
    <row r="377" spans="1:9" s="900" customFormat="1" ht="15">
      <c r="B377" s="988">
        <v>42625</v>
      </c>
      <c r="C377" s="935" t="s">
        <v>5308</v>
      </c>
      <c r="D377" s="936">
        <v>4.09</v>
      </c>
      <c r="E377" s="939" t="s">
        <v>5315</v>
      </c>
      <c r="F377" s="989" t="s">
        <v>5314</v>
      </c>
      <c r="G377" s="990" t="s">
        <v>5310</v>
      </c>
    </row>
    <row r="378" spans="1:9" s="900" customFormat="1" ht="15">
      <c r="B378" s="988"/>
      <c r="C378" s="929"/>
      <c r="D378" s="930"/>
      <c r="E378" s="931"/>
      <c r="F378" s="991"/>
      <c r="G378" s="986"/>
    </row>
    <row r="379" spans="1:9" s="900" customFormat="1" ht="15">
      <c r="B379" s="988"/>
      <c r="C379" s="935"/>
      <c r="D379" s="936"/>
      <c r="E379" s="939"/>
      <c r="F379" s="989"/>
      <c r="G379" s="990"/>
    </row>
    <row r="380" spans="1:9" s="900" customFormat="1" ht="16.5" thickBot="1">
      <c r="B380" s="976"/>
      <c r="C380" s="977" t="s">
        <v>1991</v>
      </c>
      <c r="D380" s="978">
        <f>MEDIAN(D377:D379)</f>
        <v>4.09</v>
      </c>
      <c r="E380" s="979"/>
      <c r="F380" s="956"/>
      <c r="G380" s="980"/>
    </row>
    <row r="381" spans="1:9" s="997" customFormat="1" ht="16.5" thickBot="1">
      <c r="B381" s="957"/>
      <c r="C381" s="958"/>
      <c r="D381" s="958"/>
      <c r="E381" s="958"/>
      <c r="F381" s="958"/>
      <c r="G381" s="958"/>
    </row>
    <row r="382" spans="1:9" s="992" customFormat="1" ht="15.75">
      <c r="B382" s="942" t="s">
        <v>6332</v>
      </c>
      <c r="C382" s="2011" t="str">
        <f>CONCATENATE("FORNECIMENTO E INSTALAÇÃO DE ",C385)</f>
        <v>FORNECIMENTO E INSTALAÇÃO DE ESPELHO PARA CAIXA 4X2" COM ESPAÇO PARA UMA TOMADA TIPO F</v>
      </c>
      <c r="D382" s="2183"/>
      <c r="E382" s="2183"/>
      <c r="F382" s="2183"/>
      <c r="G382" s="943" t="s">
        <v>30</v>
      </c>
      <c r="H382" s="1003">
        <f>G389</f>
        <v>13.66</v>
      </c>
      <c r="I382" s="993"/>
    </row>
    <row r="383" spans="1:9" s="993" customFormat="1" ht="31.5">
      <c r="A383" s="992"/>
      <c r="B383" s="350" t="s">
        <v>2114</v>
      </c>
      <c r="C383" s="893" t="s">
        <v>1947</v>
      </c>
      <c r="D383" s="893" t="s">
        <v>30</v>
      </c>
      <c r="E383" s="893" t="s">
        <v>1948</v>
      </c>
      <c r="F383" s="897" t="s">
        <v>1949</v>
      </c>
      <c r="G383" s="898" t="s">
        <v>1950</v>
      </c>
      <c r="H383" s="992"/>
    </row>
    <row r="384" spans="1:9" s="993" customFormat="1" ht="15.75">
      <c r="A384" s="992"/>
      <c r="B384" s="2017" t="s">
        <v>1951</v>
      </c>
      <c r="C384" s="2018"/>
      <c r="D384" s="2018"/>
      <c r="E384" s="2018"/>
      <c r="F384" s="2018"/>
      <c r="G384" s="2019"/>
      <c r="H384" s="992"/>
    </row>
    <row r="385" spans="1:9" s="993" customFormat="1" ht="30">
      <c r="A385" s="992"/>
      <c r="B385" s="883" t="s">
        <v>1992</v>
      </c>
      <c r="C385" s="802" t="str">
        <f>C391</f>
        <v>ESPELHO PARA CAIXA 4X2" COM ESPAÇO PARA UMA TOMADA TIPO F</v>
      </c>
      <c r="D385" s="795" t="s">
        <v>30</v>
      </c>
      <c r="E385" s="743">
        <v>1</v>
      </c>
      <c r="F385" s="743">
        <f>D396</f>
        <v>4.09</v>
      </c>
      <c r="G385" s="798">
        <f>TRUNC(F385*E385,2)</f>
        <v>4.09</v>
      </c>
      <c r="H385" s="992"/>
    </row>
    <row r="386" spans="1:9" s="993" customFormat="1" ht="15.75">
      <c r="A386" s="992"/>
      <c r="B386" s="2017" t="s">
        <v>1952</v>
      </c>
      <c r="C386" s="2018"/>
      <c r="D386" s="2018"/>
      <c r="E386" s="2018"/>
      <c r="F386" s="2018"/>
      <c r="G386" s="2019"/>
      <c r="H386" s="992"/>
    </row>
    <row r="387" spans="1:9" s="993" customFormat="1" ht="15.75">
      <c r="A387" s="994" t="s">
        <v>5265</v>
      </c>
      <c r="B387" s="945">
        <v>88264</v>
      </c>
      <c r="C387" s="914" t="str">
        <f>IF($A387="INSUMO",VLOOKUP($B387,'BANCO DE DADOS JULHO INS'!$A:$D,2,FALSE),VLOOKUP($B387,'BANCO DE DADOS JULHO SERV'!$B:$E,2,FALSE))</f>
        <v>ELETRICISTA COM ENCARGOS COMPLEMENTARES</v>
      </c>
      <c r="D387" s="913" t="str">
        <f>IF($A387="INSUMO",VLOOKUP($B387,'BANCO DE DADOS JULHO INS'!$A:$D,3,FALSE),VLOOKUP($B387,'BANCO DE DADOS JULHO SERV'!$B:$E,3,FALSE))</f>
        <v>H</v>
      </c>
      <c r="E387" s="946">
        <v>0.3</v>
      </c>
      <c r="F387" s="917" t="str">
        <f>IF($A387="INSUMO",VLOOKUP($B387,'BANCO DE DADOS JULHO INS'!$A:$D,4,FALSE),VLOOKUP($B387,'BANCO DE DADOS JULHO SERV'!$B:$E,4,FALSE))</f>
        <v>17,60</v>
      </c>
      <c r="G387" s="947">
        <f>TRUNC(F387*E387,2)</f>
        <v>5.28</v>
      </c>
      <c r="H387" s="992"/>
    </row>
    <row r="388" spans="1:9" s="993" customFormat="1" ht="16.5" thickBot="1">
      <c r="A388" s="994" t="s">
        <v>5265</v>
      </c>
      <c r="B388" s="1009">
        <v>88247</v>
      </c>
      <c r="C388" s="915" t="str">
        <f>IF($A388="INSUMO",VLOOKUP($B388,'BANCO DE DADOS JULHO INS'!$A:$D,2,FALSE),VLOOKUP($B388,'BANCO DE DADOS JULHO SERV'!$B:$E,2,FALSE))</f>
        <v>AUXILIAR DE ELETRICISTA COM ENCARGOS COMPLEMENTARES</v>
      </c>
      <c r="D388" s="916" t="str">
        <f>IF($A388="INSUMO",VLOOKUP($B388,'BANCO DE DADOS JULHO INS'!$A:$D,3,FALSE),VLOOKUP($B388,'BANCO DE DADOS JULHO SERV'!$B:$E,3,FALSE))</f>
        <v>H</v>
      </c>
      <c r="E388" s="949">
        <v>0.3</v>
      </c>
      <c r="F388" s="918" t="str">
        <f>IF($A388="INSUMO",VLOOKUP($B388,'BANCO DE DADOS JULHO INS'!$A:$D,4,FALSE),VLOOKUP($B388,'BANCO DE DADOS JULHO SERV'!$B:$E,4,FALSE))</f>
        <v>14,32</v>
      </c>
      <c r="G388" s="950">
        <f>TRUNC(F388*E388,2)</f>
        <v>4.29</v>
      </c>
      <c r="H388" s="992"/>
    </row>
    <row r="389" spans="1:9" s="993" customFormat="1" ht="16.5" thickBot="1">
      <c r="A389" s="992"/>
      <c r="B389" s="2241" t="s">
        <v>6328</v>
      </c>
      <c r="C389" s="2241"/>
      <c r="D389" s="2241"/>
      <c r="E389" s="2242"/>
      <c r="F389" s="959" t="s">
        <v>1953</v>
      </c>
      <c r="G389" s="999">
        <f>SUM(G384:G388)</f>
        <v>13.66</v>
      </c>
      <c r="H389" s="992"/>
    </row>
    <row r="390" spans="1:9" s="993" customFormat="1" ht="15.75" thickBot="1">
      <c r="A390" s="992"/>
      <c r="H390" s="992"/>
    </row>
    <row r="391" spans="1:9" s="900" customFormat="1" ht="31.5">
      <c r="B391" s="962"/>
      <c r="C391" s="923" t="s">
        <v>6333</v>
      </c>
      <c r="D391" s="963"/>
      <c r="E391" s="964"/>
      <c r="F391" s="960" t="s">
        <v>30</v>
      </c>
      <c r="G391" s="965" t="s">
        <v>30</v>
      </c>
    </row>
    <row r="392" spans="1:9" s="900" customFormat="1" ht="31.5">
      <c r="B392" s="924" t="s">
        <v>1985</v>
      </c>
      <c r="C392" s="925" t="s">
        <v>1986</v>
      </c>
      <c r="D392" s="926" t="s">
        <v>1987</v>
      </c>
      <c r="E392" s="927" t="s">
        <v>1988</v>
      </c>
      <c r="F392" s="955" t="s">
        <v>1989</v>
      </c>
      <c r="G392" s="928" t="s">
        <v>1990</v>
      </c>
    </row>
    <row r="393" spans="1:9" s="900" customFormat="1" ht="15">
      <c r="B393" s="988">
        <v>42625</v>
      </c>
      <c r="C393" s="935" t="s">
        <v>5308</v>
      </c>
      <c r="D393" s="936">
        <v>4.09</v>
      </c>
      <c r="E393" s="939" t="s">
        <v>5315</v>
      </c>
      <c r="F393" s="989" t="s">
        <v>5314</v>
      </c>
      <c r="G393" s="990" t="s">
        <v>5310</v>
      </c>
    </row>
    <row r="394" spans="1:9" s="900" customFormat="1" ht="15">
      <c r="B394" s="988"/>
      <c r="C394" s="929"/>
      <c r="D394" s="930"/>
      <c r="E394" s="931"/>
      <c r="F394" s="991"/>
      <c r="G394" s="986"/>
    </row>
    <row r="395" spans="1:9" s="900" customFormat="1" ht="15">
      <c r="B395" s="988"/>
      <c r="C395" s="935"/>
      <c r="D395" s="936"/>
      <c r="E395" s="939"/>
      <c r="F395" s="989"/>
      <c r="G395" s="990"/>
    </row>
    <row r="396" spans="1:9" s="900" customFormat="1" ht="16.5" thickBot="1">
      <c r="B396" s="976"/>
      <c r="C396" s="977" t="s">
        <v>1991</v>
      </c>
      <c r="D396" s="978">
        <f>MEDIAN(D393:D395)</f>
        <v>4.09</v>
      </c>
      <c r="E396" s="979"/>
      <c r="F396" s="956"/>
      <c r="G396" s="980"/>
    </row>
    <row r="397" spans="1:9" s="997" customFormat="1" ht="16.5" thickBot="1">
      <c r="B397" s="957"/>
      <c r="C397" s="958"/>
      <c r="D397" s="958"/>
      <c r="E397" s="958"/>
      <c r="F397" s="958"/>
      <c r="G397" s="958"/>
    </row>
    <row r="398" spans="1:9" s="992" customFormat="1" ht="15.75">
      <c r="B398" s="942" t="s">
        <v>6334</v>
      </c>
      <c r="C398" s="2011" t="str">
        <f>CONCATENATE("FORNECIMENTO E INSTALAÇÃO DE ",C401)</f>
        <v>FORNECIMENTO E INSTALAÇÃO DE ELETRODUTO METÁLICO ULTRA-FLEXÍVEL ASPIRADO 3/4"</v>
      </c>
      <c r="D398" s="2183"/>
      <c r="E398" s="2183"/>
      <c r="F398" s="2183"/>
      <c r="G398" s="943" t="s">
        <v>29</v>
      </c>
      <c r="H398" s="1003">
        <f>G405</f>
        <v>11.08</v>
      </c>
      <c r="I398" s="993"/>
    </row>
    <row r="399" spans="1:9" s="993" customFormat="1" ht="31.5">
      <c r="A399" s="992"/>
      <c r="B399" s="350" t="s">
        <v>2114</v>
      </c>
      <c r="C399" s="981" t="s">
        <v>1947</v>
      </c>
      <c r="D399" s="893" t="s">
        <v>30</v>
      </c>
      <c r="E399" s="981" t="s">
        <v>1948</v>
      </c>
      <c r="F399" s="982" t="s">
        <v>1949</v>
      </c>
      <c r="G399" s="983" t="s">
        <v>1950</v>
      </c>
      <c r="H399" s="992"/>
    </row>
    <row r="400" spans="1:9" s="993" customFormat="1" ht="15.75">
      <c r="A400" s="992"/>
      <c r="B400" s="2012" t="s">
        <v>1951</v>
      </c>
      <c r="C400" s="2013"/>
      <c r="D400" s="2013"/>
      <c r="E400" s="2013"/>
      <c r="F400" s="2013"/>
      <c r="G400" s="2014"/>
      <c r="H400" s="992"/>
    </row>
    <row r="401" spans="1:9" s="993" customFormat="1" ht="15">
      <c r="A401" s="992"/>
      <c r="B401" s="883" t="s">
        <v>1992</v>
      </c>
      <c r="C401" s="802" t="str">
        <f>C407</f>
        <v>ELETRODUTO METÁLICO ULTRA-FLEXÍVEL ASPIRADO 3/4"</v>
      </c>
      <c r="D401" s="1057" t="str">
        <f>G407</f>
        <v>M</v>
      </c>
      <c r="E401" s="743">
        <v>1</v>
      </c>
      <c r="F401" s="743">
        <f>D412</f>
        <v>6.3</v>
      </c>
      <c r="G401" s="798">
        <f>TRUNC(F401*E401,2)</f>
        <v>6.3</v>
      </c>
      <c r="H401" s="992"/>
    </row>
    <row r="402" spans="1:9" s="993" customFormat="1" ht="15.75">
      <c r="A402" s="992"/>
      <c r="B402" s="2012" t="s">
        <v>1952</v>
      </c>
      <c r="C402" s="2013"/>
      <c r="D402" s="2013"/>
      <c r="E402" s="2013"/>
      <c r="F402" s="2013"/>
      <c r="G402" s="2014"/>
      <c r="H402" s="992"/>
    </row>
    <row r="403" spans="1:9" s="993" customFormat="1" ht="15.75">
      <c r="A403" s="994" t="s">
        <v>5265</v>
      </c>
      <c r="B403" s="945">
        <v>88264</v>
      </c>
      <c r="C403" s="914" t="str">
        <f>IF($A403="INSUMO",VLOOKUP($B403,'BANCO DE DADOS JULHO INS'!$A:$D,2,FALSE),VLOOKUP($B403,'BANCO DE DADOS JULHO SERV'!$B:$E,2,FALSE))</f>
        <v>ELETRICISTA COM ENCARGOS COMPLEMENTARES</v>
      </c>
      <c r="D403" s="913" t="str">
        <f>IF($A403="INSUMO",VLOOKUP($B403,'BANCO DE DADOS JULHO INS'!$A:$D,3,FALSE),VLOOKUP($B403,'BANCO DE DADOS JULHO SERV'!$B:$E,3,FALSE))</f>
        <v>H</v>
      </c>
      <c r="E403" s="946">
        <v>0.15</v>
      </c>
      <c r="F403" s="917" t="str">
        <f>IF($A403="INSUMO",VLOOKUP($B403,'BANCO DE DADOS JULHO INS'!$A:$D,4,FALSE),VLOOKUP($B403,'BANCO DE DADOS JULHO SERV'!$B:$E,4,FALSE))</f>
        <v>17,60</v>
      </c>
      <c r="G403" s="947">
        <f>TRUNC(F403*E403,2)</f>
        <v>2.64</v>
      </c>
      <c r="H403" s="992"/>
    </row>
    <row r="404" spans="1:9" s="993" customFormat="1" ht="16.5" thickBot="1">
      <c r="A404" s="994" t="s">
        <v>5265</v>
      </c>
      <c r="B404" s="1009">
        <v>88247</v>
      </c>
      <c r="C404" s="915" t="str">
        <f>IF($A404="INSUMO",VLOOKUP($B404,'BANCO DE DADOS JULHO INS'!$A:$D,2,FALSE),VLOOKUP($B404,'BANCO DE DADOS JULHO SERV'!$B:$E,2,FALSE))</f>
        <v>AUXILIAR DE ELETRICISTA COM ENCARGOS COMPLEMENTARES</v>
      </c>
      <c r="D404" s="916" t="str">
        <f>IF($A404="INSUMO",VLOOKUP($B404,'BANCO DE DADOS JULHO INS'!$A:$D,3,FALSE),VLOOKUP($B404,'BANCO DE DADOS JULHO SERV'!$B:$E,3,FALSE))</f>
        <v>H</v>
      </c>
      <c r="E404" s="949">
        <v>0.15</v>
      </c>
      <c r="F404" s="918" t="str">
        <f>IF($A404="INSUMO",VLOOKUP($B404,'BANCO DE DADOS JULHO INS'!$A:$D,4,FALSE),VLOOKUP($B404,'BANCO DE DADOS JULHO SERV'!$B:$E,4,FALSE))</f>
        <v>14,32</v>
      </c>
      <c r="G404" s="950">
        <f>TRUNC(F404*E404,2)</f>
        <v>2.14</v>
      </c>
      <c r="H404" s="992"/>
    </row>
    <row r="405" spans="1:9" s="993" customFormat="1" ht="16.5" thickBot="1">
      <c r="A405" s="992"/>
      <c r="B405" s="400" t="s">
        <v>6335</v>
      </c>
      <c r="C405" s="423"/>
      <c r="D405" s="423"/>
      <c r="E405" s="423"/>
      <c r="F405" s="959" t="s">
        <v>1953</v>
      </c>
      <c r="G405" s="999">
        <f>SUM(G400:G404)</f>
        <v>11.08</v>
      </c>
      <c r="H405" s="992"/>
    </row>
    <row r="406" spans="1:9" s="997" customFormat="1" ht="16.5" thickBot="1">
      <c r="B406" s="957"/>
      <c r="C406" s="958"/>
      <c r="D406" s="958"/>
      <c r="E406" s="958"/>
      <c r="F406" s="958"/>
      <c r="G406" s="958"/>
    </row>
    <row r="407" spans="1:9" s="900" customFormat="1" ht="15.75">
      <c r="B407" s="962"/>
      <c r="C407" s="923" t="s">
        <v>6336</v>
      </c>
      <c r="D407" s="963"/>
      <c r="E407" s="964"/>
      <c r="F407" s="960" t="s">
        <v>30</v>
      </c>
      <c r="G407" s="965" t="s">
        <v>29</v>
      </c>
    </row>
    <row r="408" spans="1:9" s="900" customFormat="1" ht="31.5">
      <c r="B408" s="924" t="s">
        <v>1985</v>
      </c>
      <c r="C408" s="925" t="s">
        <v>1986</v>
      </c>
      <c r="D408" s="926" t="s">
        <v>1987</v>
      </c>
      <c r="E408" s="927" t="s">
        <v>1988</v>
      </c>
      <c r="F408" s="955" t="s">
        <v>1989</v>
      </c>
      <c r="G408" s="928" t="s">
        <v>1990</v>
      </c>
    </row>
    <row r="409" spans="1:9" s="900" customFormat="1" ht="15">
      <c r="B409" s="988">
        <v>42625</v>
      </c>
      <c r="C409" s="935" t="s">
        <v>5308</v>
      </c>
      <c r="D409" s="936">
        <v>6.3</v>
      </c>
      <c r="E409" s="939" t="s">
        <v>5315</v>
      </c>
      <c r="F409" s="989" t="s">
        <v>5314</v>
      </c>
      <c r="G409" s="990" t="s">
        <v>5310</v>
      </c>
    </row>
    <row r="410" spans="1:9" s="900" customFormat="1" ht="15">
      <c r="B410" s="988"/>
      <c r="C410" s="929"/>
      <c r="D410" s="930"/>
      <c r="E410" s="931"/>
      <c r="F410" s="991"/>
      <c r="G410" s="986"/>
    </row>
    <row r="411" spans="1:9" s="900" customFormat="1" ht="15">
      <c r="B411" s="988"/>
      <c r="C411" s="935"/>
      <c r="D411" s="936"/>
      <c r="E411" s="939"/>
      <c r="F411" s="989"/>
      <c r="G411" s="990"/>
    </row>
    <row r="412" spans="1:9" s="900" customFormat="1" ht="16.5" thickBot="1">
      <c r="B412" s="976"/>
      <c r="C412" s="977" t="s">
        <v>1991</v>
      </c>
      <c r="D412" s="978">
        <f>MEDIAN(D409:D411)</f>
        <v>6.3</v>
      </c>
      <c r="E412" s="979"/>
      <c r="F412" s="956"/>
      <c r="G412" s="980"/>
    </row>
    <row r="413" spans="1:9" s="997" customFormat="1" ht="16.5" thickBot="1">
      <c r="B413" s="957"/>
      <c r="C413" s="958"/>
      <c r="D413" s="958"/>
      <c r="E413" s="958"/>
      <c r="F413" s="958"/>
      <c r="G413" s="958"/>
    </row>
    <row r="414" spans="1:9" s="992" customFormat="1" ht="15.75">
      <c r="B414" s="942" t="s">
        <v>6337</v>
      </c>
      <c r="C414" s="2011" t="str">
        <f>CONCATENATE("FORNECIMENTO E INSTALAÇÃO DE ",C417)</f>
        <v>FORNECIMENTO E INSTALAÇÃO DE ELETRODUTO METÁLICO ULTRA-FLEXÍVEL ASPIRADO 1"</v>
      </c>
      <c r="D414" s="2183"/>
      <c r="E414" s="2183"/>
      <c r="F414" s="2183"/>
      <c r="G414" s="943" t="s">
        <v>29</v>
      </c>
      <c r="H414" s="1003">
        <f>G421</f>
        <v>11.88</v>
      </c>
      <c r="I414" s="993"/>
    </row>
    <row r="415" spans="1:9" s="993" customFormat="1" ht="31.5">
      <c r="A415" s="992"/>
      <c r="B415" s="350" t="s">
        <v>2114</v>
      </c>
      <c r="C415" s="981" t="s">
        <v>1947</v>
      </c>
      <c r="D415" s="893" t="s">
        <v>30</v>
      </c>
      <c r="E415" s="981" t="s">
        <v>1948</v>
      </c>
      <c r="F415" s="982" t="s">
        <v>1949</v>
      </c>
      <c r="G415" s="983" t="s">
        <v>1950</v>
      </c>
      <c r="H415" s="992"/>
    </row>
    <row r="416" spans="1:9" s="993" customFormat="1" ht="15.75">
      <c r="A416" s="992"/>
      <c r="B416" s="2012" t="s">
        <v>1951</v>
      </c>
      <c r="C416" s="2013"/>
      <c r="D416" s="2013"/>
      <c r="E416" s="2013"/>
      <c r="F416" s="2013"/>
      <c r="G416" s="2014"/>
      <c r="H416" s="992"/>
    </row>
    <row r="417" spans="1:9" s="993" customFormat="1" ht="15">
      <c r="A417" s="992"/>
      <c r="B417" s="883" t="s">
        <v>1992</v>
      </c>
      <c r="C417" s="802" t="str">
        <f>C423</f>
        <v>ELETRODUTO METÁLICO ULTRA-FLEXÍVEL ASPIRADO 1"</v>
      </c>
      <c r="D417" s="1057" t="str">
        <f>G423</f>
        <v>M</v>
      </c>
      <c r="E417" s="743">
        <v>1</v>
      </c>
      <c r="F417" s="743">
        <f>D428</f>
        <v>7.1</v>
      </c>
      <c r="G417" s="798">
        <f>TRUNC(F417*E417,2)</f>
        <v>7.1</v>
      </c>
      <c r="H417" s="992"/>
    </row>
    <row r="418" spans="1:9" s="993" customFormat="1" ht="15.75">
      <c r="A418" s="992"/>
      <c r="B418" s="2012" t="s">
        <v>1952</v>
      </c>
      <c r="C418" s="2013"/>
      <c r="D418" s="2013"/>
      <c r="E418" s="2013"/>
      <c r="F418" s="2013"/>
      <c r="G418" s="2014"/>
      <c r="H418" s="992"/>
    </row>
    <row r="419" spans="1:9" s="993" customFormat="1" ht="15.75">
      <c r="A419" s="994" t="s">
        <v>5265</v>
      </c>
      <c r="B419" s="945">
        <v>88264</v>
      </c>
      <c r="C419" s="914" t="str">
        <f>IF($A419="INSUMO",VLOOKUP($B419,'BANCO DE DADOS JULHO INS'!$A:$D,2,FALSE),VLOOKUP($B419,'BANCO DE DADOS JULHO SERV'!$B:$E,2,FALSE))</f>
        <v>ELETRICISTA COM ENCARGOS COMPLEMENTARES</v>
      </c>
      <c r="D419" s="913" t="str">
        <f>IF($A419="INSUMO",VLOOKUP($B419,'BANCO DE DADOS JULHO INS'!$A:$D,3,FALSE),VLOOKUP($B419,'BANCO DE DADOS JULHO SERV'!$B:$E,3,FALSE))</f>
        <v>H</v>
      </c>
      <c r="E419" s="946">
        <v>0.15</v>
      </c>
      <c r="F419" s="917" t="str">
        <f>IF($A419="INSUMO",VLOOKUP($B419,'BANCO DE DADOS JULHO INS'!$A:$D,4,FALSE),VLOOKUP($B419,'BANCO DE DADOS JULHO SERV'!$B:$E,4,FALSE))</f>
        <v>17,60</v>
      </c>
      <c r="G419" s="947">
        <f>TRUNC(F419*E419,2)</f>
        <v>2.64</v>
      </c>
      <c r="H419" s="992"/>
    </row>
    <row r="420" spans="1:9" s="993" customFormat="1" ht="16.5" thickBot="1">
      <c r="A420" s="994" t="s">
        <v>5265</v>
      </c>
      <c r="B420" s="948">
        <v>88247</v>
      </c>
      <c r="C420" s="915" t="str">
        <f>IF($A420="INSUMO",VLOOKUP($B420,'BANCO DE DADOS JULHO INS'!$A:$D,2,FALSE),VLOOKUP($B420,'BANCO DE DADOS JULHO SERV'!$B:$E,2,FALSE))</f>
        <v>AUXILIAR DE ELETRICISTA COM ENCARGOS COMPLEMENTARES</v>
      </c>
      <c r="D420" s="916" t="str">
        <f>IF($A420="INSUMO",VLOOKUP($B420,'BANCO DE DADOS JULHO INS'!$A:$D,3,FALSE),VLOOKUP($B420,'BANCO DE DADOS JULHO SERV'!$B:$E,3,FALSE))</f>
        <v>H</v>
      </c>
      <c r="E420" s="949">
        <v>0.15</v>
      </c>
      <c r="F420" s="918" t="str">
        <f>IF($A420="INSUMO",VLOOKUP($B420,'BANCO DE DADOS JULHO INS'!$A:$D,4,FALSE),VLOOKUP($B420,'BANCO DE DADOS JULHO SERV'!$B:$E,4,FALSE))</f>
        <v>14,32</v>
      </c>
      <c r="G420" s="950">
        <f>TRUNC(F420*E420,2)</f>
        <v>2.14</v>
      </c>
      <c r="H420" s="992"/>
    </row>
    <row r="421" spans="1:9" s="993" customFormat="1" ht="16.5" thickBot="1">
      <c r="A421" s="992"/>
      <c r="B421" s="2241" t="s">
        <v>6338</v>
      </c>
      <c r="C421" s="2241"/>
      <c r="D421" s="2241"/>
      <c r="E421" s="2242"/>
      <c r="F421" s="959" t="s">
        <v>1953</v>
      </c>
      <c r="G421" s="999">
        <f>SUM(G416:G420)</f>
        <v>11.88</v>
      </c>
      <c r="H421" s="992"/>
    </row>
    <row r="422" spans="1:9" s="997" customFormat="1" ht="16.5" thickBot="1">
      <c r="B422" s="957"/>
      <c r="C422" s="958"/>
      <c r="D422" s="958"/>
      <c r="E422" s="958"/>
      <c r="F422" s="958"/>
      <c r="G422" s="958"/>
    </row>
    <row r="423" spans="1:9" s="900" customFormat="1" ht="15.75">
      <c r="B423" s="962"/>
      <c r="C423" s="923" t="s">
        <v>6339</v>
      </c>
      <c r="D423" s="963"/>
      <c r="E423" s="964"/>
      <c r="F423" s="960" t="s">
        <v>30</v>
      </c>
      <c r="G423" s="965" t="s">
        <v>29</v>
      </c>
    </row>
    <row r="424" spans="1:9" s="900" customFormat="1" ht="31.5">
      <c r="B424" s="924" t="s">
        <v>1985</v>
      </c>
      <c r="C424" s="925" t="s">
        <v>1986</v>
      </c>
      <c r="D424" s="926" t="s">
        <v>1987</v>
      </c>
      <c r="E424" s="927" t="s">
        <v>1988</v>
      </c>
      <c r="F424" s="955" t="s">
        <v>1989</v>
      </c>
      <c r="G424" s="928" t="s">
        <v>1990</v>
      </c>
    </row>
    <row r="425" spans="1:9" s="900" customFormat="1" ht="15">
      <c r="B425" s="988">
        <v>42625</v>
      </c>
      <c r="C425" s="935" t="s">
        <v>5308</v>
      </c>
      <c r="D425" s="936">
        <v>7.1</v>
      </c>
      <c r="E425" s="939" t="s">
        <v>5315</v>
      </c>
      <c r="F425" s="989" t="s">
        <v>5314</v>
      </c>
      <c r="G425" s="990" t="s">
        <v>5310</v>
      </c>
    </row>
    <row r="426" spans="1:9" s="900" customFormat="1" ht="15">
      <c r="B426" s="988"/>
      <c r="C426" s="929"/>
      <c r="D426" s="930"/>
      <c r="E426" s="931"/>
      <c r="F426" s="991"/>
      <c r="G426" s="986"/>
    </row>
    <row r="427" spans="1:9" s="900" customFormat="1" ht="15">
      <c r="B427" s="988"/>
      <c r="C427" s="935"/>
      <c r="D427" s="936"/>
      <c r="E427" s="939"/>
      <c r="F427" s="989"/>
      <c r="G427" s="990"/>
    </row>
    <row r="428" spans="1:9" s="900" customFormat="1" ht="16.5" thickBot="1">
      <c r="B428" s="976"/>
      <c r="C428" s="977" t="s">
        <v>1991</v>
      </c>
      <c r="D428" s="978">
        <f>MEDIAN(D425:D427)</f>
        <v>7.1</v>
      </c>
      <c r="E428" s="979"/>
      <c r="F428" s="956"/>
      <c r="G428" s="980"/>
    </row>
    <row r="429" spans="1:9" s="997" customFormat="1" ht="16.5" thickBot="1">
      <c r="B429" s="957"/>
      <c r="C429" s="958"/>
      <c r="D429" s="958"/>
      <c r="E429" s="958"/>
      <c r="F429" s="958"/>
      <c r="G429" s="958"/>
    </row>
    <row r="430" spans="1:9" s="992" customFormat="1" ht="15.75">
      <c r="B430" s="942" t="s">
        <v>6340</v>
      </c>
      <c r="C430" s="2011" t="str">
        <f>CONCATENATE("FORNECIMENTO E INSTALAÇÃO DE ",C433)</f>
        <v>FORNECIMENTO E INSTALAÇÃO DE ELETROCALHA COM VIROLA ("PERFIL C), LISA, EM AÇO GALVANIZADO A QUENTE, COM TAMPA, CHAPA #18 MSG, 100X50X3000MM</v>
      </c>
      <c r="D430" s="2183"/>
      <c r="E430" s="2183"/>
      <c r="F430" s="2183"/>
      <c r="G430" s="943" t="s">
        <v>30</v>
      </c>
      <c r="H430" s="1003">
        <f>G437</f>
        <v>66.819999999999993</v>
      </c>
      <c r="I430" s="993"/>
    </row>
    <row r="431" spans="1:9" s="993" customFormat="1" ht="31.5">
      <c r="A431" s="992"/>
      <c r="B431" s="350" t="s">
        <v>2114</v>
      </c>
      <c r="C431" s="981" t="s">
        <v>1947</v>
      </c>
      <c r="D431" s="893" t="s">
        <v>30</v>
      </c>
      <c r="E431" s="981" t="s">
        <v>1948</v>
      </c>
      <c r="F431" s="982" t="s">
        <v>1949</v>
      </c>
      <c r="G431" s="983" t="s">
        <v>1950</v>
      </c>
      <c r="H431" s="992"/>
    </row>
    <row r="432" spans="1:9" s="993" customFormat="1" ht="15.75">
      <c r="A432" s="992"/>
      <c r="B432" s="2012" t="s">
        <v>1951</v>
      </c>
      <c r="C432" s="2013"/>
      <c r="D432" s="2013"/>
      <c r="E432" s="2013"/>
      <c r="F432" s="2013"/>
      <c r="G432" s="2014"/>
      <c r="H432" s="992"/>
    </row>
    <row r="433" spans="1:9" s="993" customFormat="1" ht="45">
      <c r="A433" s="992"/>
      <c r="B433" s="883" t="s">
        <v>1992</v>
      </c>
      <c r="C433" s="802" t="str">
        <f>C439</f>
        <v>ELETROCALHA COM VIROLA ("PERFIL C), LISA, EM AÇO GALVANIZADO A QUENTE, COM TAMPA, CHAPA #18 MSG, 100X50X3000MM</v>
      </c>
      <c r="D433" s="1057" t="str">
        <f>G439</f>
        <v>UN</v>
      </c>
      <c r="E433" s="743">
        <v>1</v>
      </c>
      <c r="F433" s="743">
        <f>D444</f>
        <v>34.9</v>
      </c>
      <c r="G433" s="798">
        <f>TRUNC(F433*E433,2)</f>
        <v>34.9</v>
      </c>
      <c r="H433" s="992"/>
    </row>
    <row r="434" spans="1:9" s="993" customFormat="1" ht="15.75">
      <c r="A434" s="992"/>
      <c r="B434" s="2012" t="s">
        <v>1952</v>
      </c>
      <c r="C434" s="2013"/>
      <c r="D434" s="2013"/>
      <c r="E434" s="2013"/>
      <c r="F434" s="2013"/>
      <c r="G434" s="2014"/>
      <c r="H434" s="992"/>
    </row>
    <row r="435" spans="1:9" s="993" customFormat="1" ht="15.75">
      <c r="A435" s="994" t="s">
        <v>5265</v>
      </c>
      <c r="B435" s="945">
        <v>88264</v>
      </c>
      <c r="C435" s="914" t="str">
        <f>IF($A435="INSUMO",VLOOKUP($B435,'BANCO DE DADOS JULHO INS'!$A:$D,2,FALSE),VLOOKUP($B435,'BANCO DE DADOS JULHO SERV'!$B:$E,2,FALSE))</f>
        <v>ELETRICISTA COM ENCARGOS COMPLEMENTARES</v>
      </c>
      <c r="D435" s="913" t="str">
        <f>IF($A435="INSUMO",VLOOKUP($B435,'BANCO DE DADOS JULHO INS'!$A:$D,3,FALSE),VLOOKUP($B435,'BANCO DE DADOS JULHO SERV'!$B:$E,3,FALSE))</f>
        <v>H</v>
      </c>
      <c r="E435" s="946">
        <v>1</v>
      </c>
      <c r="F435" s="917" t="str">
        <f>IF($A435="INSUMO",VLOOKUP($B435,'BANCO DE DADOS JULHO INS'!$A:$D,4,FALSE),VLOOKUP($B435,'BANCO DE DADOS JULHO SERV'!$B:$E,4,FALSE))</f>
        <v>17,60</v>
      </c>
      <c r="G435" s="947">
        <f>TRUNC(F435*E435,2)</f>
        <v>17.600000000000001</v>
      </c>
      <c r="H435" s="992"/>
    </row>
    <row r="436" spans="1:9" s="993" customFormat="1" ht="16.5" thickBot="1">
      <c r="A436" s="994" t="s">
        <v>5265</v>
      </c>
      <c r="B436" s="1009">
        <v>88247</v>
      </c>
      <c r="C436" s="915" t="str">
        <f>IF($A436="INSUMO",VLOOKUP($B436,'BANCO DE DADOS JULHO INS'!$A:$D,2,FALSE),VLOOKUP($B436,'BANCO DE DADOS JULHO SERV'!$B:$E,2,FALSE))</f>
        <v>AUXILIAR DE ELETRICISTA COM ENCARGOS COMPLEMENTARES</v>
      </c>
      <c r="D436" s="916" t="str">
        <f>IF($A436="INSUMO",VLOOKUP($B436,'BANCO DE DADOS JULHO INS'!$A:$D,3,FALSE),VLOOKUP($B436,'BANCO DE DADOS JULHO SERV'!$B:$E,3,FALSE))</f>
        <v>H</v>
      </c>
      <c r="E436" s="949">
        <v>1</v>
      </c>
      <c r="F436" s="918" t="str">
        <f>IF($A436="INSUMO",VLOOKUP($B436,'BANCO DE DADOS JULHO INS'!$A:$D,4,FALSE),VLOOKUP($B436,'BANCO DE DADOS JULHO SERV'!$B:$E,4,FALSE))</f>
        <v>14,32</v>
      </c>
      <c r="G436" s="950">
        <f>TRUNC(F436*E436,2)</f>
        <v>14.32</v>
      </c>
      <c r="H436" s="992"/>
    </row>
    <row r="437" spans="1:9" s="993" customFormat="1" ht="16.5" thickBot="1">
      <c r="A437" s="992"/>
      <c r="B437" s="2187" t="s">
        <v>6341</v>
      </c>
      <c r="C437" s="2187"/>
      <c r="D437" s="2187"/>
      <c r="E437" s="2188"/>
      <c r="F437" s="959" t="s">
        <v>1953</v>
      </c>
      <c r="G437" s="999">
        <f>SUM(G432:G436)</f>
        <v>66.819999999999993</v>
      </c>
      <c r="H437" s="992"/>
    </row>
    <row r="438" spans="1:9" s="997" customFormat="1" ht="16.5" thickBot="1">
      <c r="B438" s="957"/>
      <c r="C438" s="958"/>
      <c r="D438" s="958"/>
      <c r="E438" s="958"/>
      <c r="F438" s="958"/>
      <c r="G438" s="958"/>
    </row>
    <row r="439" spans="1:9" s="900" customFormat="1" ht="47.25">
      <c r="B439" s="962"/>
      <c r="C439" s="923" t="s">
        <v>6342</v>
      </c>
      <c r="D439" s="963"/>
      <c r="E439" s="964"/>
      <c r="F439" s="960" t="s">
        <v>30</v>
      </c>
      <c r="G439" s="965" t="s">
        <v>30</v>
      </c>
    </row>
    <row r="440" spans="1:9" s="900" customFormat="1" ht="31.5">
      <c r="B440" s="924" t="s">
        <v>1985</v>
      </c>
      <c r="C440" s="925" t="s">
        <v>1986</v>
      </c>
      <c r="D440" s="926" t="s">
        <v>1987</v>
      </c>
      <c r="E440" s="927" t="s">
        <v>1988</v>
      </c>
      <c r="F440" s="955" t="s">
        <v>1989</v>
      </c>
      <c r="G440" s="928" t="s">
        <v>1990</v>
      </c>
    </row>
    <row r="441" spans="1:9" s="900" customFormat="1" ht="15">
      <c r="B441" s="988">
        <v>42591</v>
      </c>
      <c r="C441" s="935" t="s">
        <v>6343</v>
      </c>
      <c r="D441" s="936">
        <v>34.9</v>
      </c>
      <c r="E441" s="939" t="s">
        <v>2006</v>
      </c>
      <c r="F441" s="989">
        <v>-65</v>
      </c>
      <c r="G441" s="990" t="s">
        <v>5310</v>
      </c>
    </row>
    <row r="442" spans="1:9" s="900" customFormat="1" ht="15">
      <c r="B442" s="988"/>
      <c r="C442" s="929"/>
      <c r="D442" s="930"/>
      <c r="E442" s="931"/>
      <c r="F442" s="991"/>
      <c r="G442" s="986"/>
    </row>
    <row r="443" spans="1:9" s="900" customFormat="1" ht="15">
      <c r="B443" s="988"/>
      <c r="C443" s="935"/>
      <c r="D443" s="936"/>
      <c r="E443" s="939"/>
      <c r="F443" s="989"/>
      <c r="G443" s="990"/>
    </row>
    <row r="444" spans="1:9" s="900" customFormat="1" ht="16.5" thickBot="1">
      <c r="B444" s="976"/>
      <c r="C444" s="977" t="s">
        <v>1991</v>
      </c>
      <c r="D444" s="978">
        <f>MEDIAN(D441:D443)</f>
        <v>34.9</v>
      </c>
      <c r="E444" s="979"/>
      <c r="F444" s="956"/>
      <c r="G444" s="980"/>
    </row>
    <row r="445" spans="1:9" s="997" customFormat="1" ht="16.5" thickBot="1">
      <c r="B445" s="957"/>
      <c r="C445" s="958"/>
      <c r="D445" s="958"/>
      <c r="E445" s="958"/>
      <c r="F445" s="958"/>
      <c r="G445" s="958"/>
    </row>
    <row r="446" spans="1:9" s="992" customFormat="1" ht="15.75">
      <c r="B446" s="942" t="s">
        <v>6344</v>
      </c>
      <c r="C446" s="2011" t="str">
        <f>CONCATENATE("FORNECIMENTO E INSTALAÇÃO DE ",C449)</f>
        <v>FORNECIMENTO E INSTALAÇÃO DE CURVA HORIZONTAL 90º, LISA, COM TAMPA, 100X50MM</v>
      </c>
      <c r="D446" s="2183"/>
      <c r="E446" s="2183"/>
      <c r="F446" s="2183"/>
      <c r="G446" s="943" t="s">
        <v>30</v>
      </c>
      <c r="H446" s="1003">
        <f>G453</f>
        <v>35.56</v>
      </c>
      <c r="I446" s="993"/>
    </row>
    <row r="447" spans="1:9" s="993" customFormat="1" ht="31.5">
      <c r="A447" s="992"/>
      <c r="B447" s="350" t="s">
        <v>2114</v>
      </c>
      <c r="C447" s="981" t="s">
        <v>1947</v>
      </c>
      <c r="D447" s="893" t="s">
        <v>30</v>
      </c>
      <c r="E447" s="981" t="s">
        <v>1948</v>
      </c>
      <c r="F447" s="982" t="s">
        <v>1949</v>
      </c>
      <c r="G447" s="983" t="s">
        <v>1950</v>
      </c>
      <c r="H447" s="992"/>
    </row>
    <row r="448" spans="1:9" s="993" customFormat="1" ht="15.75">
      <c r="A448" s="992"/>
      <c r="B448" s="2012" t="s">
        <v>1951</v>
      </c>
      <c r="C448" s="2013"/>
      <c r="D448" s="2013"/>
      <c r="E448" s="2013"/>
      <c r="F448" s="2013"/>
      <c r="G448" s="2014"/>
      <c r="H448" s="992"/>
    </row>
    <row r="449" spans="1:9" s="992" customFormat="1" ht="15">
      <c r="B449" s="919" t="s">
        <v>1992</v>
      </c>
      <c r="C449" s="920" t="str">
        <f>C455</f>
        <v>CURVA HORIZONTAL 90º, LISA, COM TAMPA, 100X50MM</v>
      </c>
      <c r="D449" s="921" t="s">
        <v>30</v>
      </c>
      <c r="E449" s="932">
        <v>1</v>
      </c>
      <c r="F449" s="932">
        <f>D460</f>
        <v>22.807499999999997</v>
      </c>
      <c r="G449" s="934">
        <f>TRUNC(F449*E449,2)</f>
        <v>22.8</v>
      </c>
      <c r="I449" s="993"/>
    </row>
    <row r="450" spans="1:9" s="993" customFormat="1" ht="15.75">
      <c r="A450" s="992"/>
      <c r="B450" s="2012" t="s">
        <v>1952</v>
      </c>
      <c r="C450" s="2013"/>
      <c r="D450" s="2013"/>
      <c r="E450" s="2013"/>
      <c r="F450" s="2013"/>
      <c r="G450" s="2014"/>
      <c r="H450" s="992"/>
    </row>
    <row r="451" spans="1:9" s="993" customFormat="1" ht="15.75">
      <c r="A451" s="994" t="s">
        <v>5265</v>
      </c>
      <c r="B451" s="945">
        <v>88264</v>
      </c>
      <c r="C451" s="914" t="str">
        <f>IF($A451="INSUMO",VLOOKUP($B451,'BANCO DE DADOS JULHO INS'!$A:$D,2,FALSE),VLOOKUP($B451,'BANCO DE DADOS JULHO SERV'!$B:$E,2,FALSE))</f>
        <v>ELETRICISTA COM ENCARGOS COMPLEMENTARES</v>
      </c>
      <c r="D451" s="913" t="str">
        <f>IF($A451="INSUMO",VLOOKUP($B451,'BANCO DE DADOS JULHO INS'!$A:$D,3,FALSE),VLOOKUP($B451,'BANCO DE DADOS JULHO SERV'!$B:$E,3,FALSE))</f>
        <v>H</v>
      </c>
      <c r="E451" s="946">
        <v>0.4</v>
      </c>
      <c r="F451" s="917" t="str">
        <f>IF($A451="INSUMO",VLOOKUP($B451,'BANCO DE DADOS JULHO INS'!$A:$D,4,FALSE),VLOOKUP($B451,'BANCO DE DADOS JULHO SERV'!$B:$E,4,FALSE))</f>
        <v>17,60</v>
      </c>
      <c r="G451" s="947">
        <f>TRUNC(F451*E451,2)</f>
        <v>7.04</v>
      </c>
      <c r="H451" s="992"/>
    </row>
    <row r="452" spans="1:9" s="993" customFormat="1" ht="16.5" thickBot="1">
      <c r="A452" s="994" t="s">
        <v>5265</v>
      </c>
      <c r="B452" s="948">
        <v>88247</v>
      </c>
      <c r="C452" s="915" t="str">
        <f>IF($A452="INSUMO",VLOOKUP($B452,'BANCO DE DADOS JULHO INS'!$A:$D,2,FALSE),VLOOKUP($B452,'BANCO DE DADOS JULHO SERV'!$B:$E,2,FALSE))</f>
        <v>AUXILIAR DE ELETRICISTA COM ENCARGOS COMPLEMENTARES</v>
      </c>
      <c r="D452" s="916" t="str">
        <f>IF($A452="INSUMO",VLOOKUP($B452,'BANCO DE DADOS JULHO INS'!$A:$D,3,FALSE),VLOOKUP($B452,'BANCO DE DADOS JULHO SERV'!$B:$E,3,FALSE))</f>
        <v>H</v>
      </c>
      <c r="E452" s="949">
        <v>0.4</v>
      </c>
      <c r="F452" s="918" t="str">
        <f>IF($A452="INSUMO",VLOOKUP($B452,'BANCO DE DADOS JULHO INS'!$A:$D,4,FALSE),VLOOKUP($B452,'BANCO DE DADOS JULHO SERV'!$B:$E,4,FALSE))</f>
        <v>14,32</v>
      </c>
      <c r="G452" s="950">
        <f>TRUNC(F452*E452,2)</f>
        <v>5.72</v>
      </c>
      <c r="H452" s="992"/>
    </row>
    <row r="453" spans="1:9" s="993" customFormat="1" ht="16.5" thickBot="1">
      <c r="A453" s="992"/>
      <c r="B453" s="2187" t="s">
        <v>6345</v>
      </c>
      <c r="C453" s="2187"/>
      <c r="D453" s="2187"/>
      <c r="E453" s="2188"/>
      <c r="F453" s="959" t="s">
        <v>1953</v>
      </c>
      <c r="G453" s="999">
        <f>SUM(G448:G452)</f>
        <v>35.56</v>
      </c>
      <c r="H453" s="992"/>
    </row>
    <row r="454" spans="1:9" s="993" customFormat="1" ht="15.75" thickBot="1">
      <c r="A454" s="992"/>
      <c r="B454" s="1058"/>
      <c r="C454" s="1058"/>
      <c r="D454" s="1058"/>
      <c r="E454" s="1058"/>
      <c r="F454" s="1078"/>
      <c r="G454" s="1078"/>
      <c r="H454" s="992"/>
    </row>
    <row r="455" spans="1:9" s="900" customFormat="1" ht="15.75">
      <c r="B455" s="962"/>
      <c r="C455" s="923" t="s">
        <v>6346</v>
      </c>
      <c r="D455" s="963"/>
      <c r="E455" s="964"/>
      <c r="F455" s="960" t="s">
        <v>30</v>
      </c>
      <c r="G455" s="965" t="s">
        <v>30</v>
      </c>
    </row>
    <row r="456" spans="1:9" s="900" customFormat="1" ht="31.5">
      <c r="B456" s="924" t="s">
        <v>1985</v>
      </c>
      <c r="C456" s="925" t="s">
        <v>1986</v>
      </c>
      <c r="D456" s="926" t="s">
        <v>1987</v>
      </c>
      <c r="E456" s="927" t="s">
        <v>1988</v>
      </c>
      <c r="F456" s="955" t="s">
        <v>1989</v>
      </c>
      <c r="G456" s="928" t="s">
        <v>1990</v>
      </c>
    </row>
    <row r="457" spans="1:9" s="900" customFormat="1" ht="15">
      <c r="B457" s="988">
        <v>42495</v>
      </c>
      <c r="C457" s="935" t="s">
        <v>2002</v>
      </c>
      <c r="D457" s="936">
        <v>19.899999999999999</v>
      </c>
      <c r="E457" s="939" t="s">
        <v>2003</v>
      </c>
      <c r="F457" s="989" t="s">
        <v>2004</v>
      </c>
      <c r="G457" s="990" t="s">
        <v>5287</v>
      </c>
    </row>
    <row r="458" spans="1:9" s="900" customFormat="1" ht="15">
      <c r="B458" s="988">
        <v>42496</v>
      </c>
      <c r="C458" s="935" t="s">
        <v>6347</v>
      </c>
      <c r="D458" s="936">
        <v>25.715</v>
      </c>
      <c r="E458" s="939" t="s">
        <v>6348</v>
      </c>
      <c r="F458" s="989" t="s">
        <v>6349</v>
      </c>
      <c r="G458" s="990" t="s">
        <v>6350</v>
      </c>
    </row>
    <row r="459" spans="1:9" s="900" customFormat="1" ht="15">
      <c r="B459" s="988"/>
      <c r="C459" s="935"/>
      <c r="D459" s="936"/>
      <c r="E459" s="939"/>
      <c r="F459" s="989"/>
      <c r="G459" s="990"/>
    </row>
    <row r="460" spans="1:9" s="900" customFormat="1" ht="16.5" thickBot="1">
      <c r="B460" s="976"/>
      <c r="C460" s="977" t="s">
        <v>1991</v>
      </c>
      <c r="D460" s="978">
        <f>MEDIAN(D457:D459)</f>
        <v>22.807499999999997</v>
      </c>
      <c r="E460" s="979"/>
      <c r="F460" s="956"/>
      <c r="G460" s="980"/>
    </row>
    <row r="461" spans="1:9" s="997" customFormat="1" ht="16.5" thickBot="1">
      <c r="B461" s="957"/>
      <c r="C461" s="958"/>
      <c r="D461" s="958"/>
      <c r="E461" s="958"/>
      <c r="F461" s="958"/>
      <c r="G461" s="958"/>
    </row>
    <row r="462" spans="1:9" s="992" customFormat="1" ht="15.75">
      <c r="B462" s="942" t="s">
        <v>6351</v>
      </c>
      <c r="C462" s="2011" t="str">
        <f>CONCATENATE("FORNECIMENTO E INSTALAÇÃO DE ",C465)</f>
        <v>FORNECIMENTO E INSTALAÇÃO DE TE VERTICAL DE DESCIDA, LISO, COM TAMPA, 100X50MM</v>
      </c>
      <c r="D462" s="2183"/>
      <c r="E462" s="2183"/>
      <c r="F462" s="2183"/>
      <c r="G462" s="943" t="s">
        <v>30</v>
      </c>
      <c r="H462" s="1003">
        <f>G469</f>
        <v>48.660000000000004</v>
      </c>
      <c r="I462" s="993"/>
    </row>
    <row r="463" spans="1:9" s="993" customFormat="1" ht="31.5">
      <c r="A463" s="992"/>
      <c r="B463" s="350" t="s">
        <v>2114</v>
      </c>
      <c r="C463" s="981" t="s">
        <v>1947</v>
      </c>
      <c r="D463" s="893" t="s">
        <v>30</v>
      </c>
      <c r="E463" s="981" t="s">
        <v>1948</v>
      </c>
      <c r="F463" s="982" t="s">
        <v>1949</v>
      </c>
      <c r="G463" s="983" t="s">
        <v>1950</v>
      </c>
      <c r="H463" s="992"/>
    </row>
    <row r="464" spans="1:9" s="993" customFormat="1" ht="15.75">
      <c r="A464" s="992"/>
      <c r="B464" s="2012" t="s">
        <v>1951</v>
      </c>
      <c r="C464" s="2013"/>
      <c r="D464" s="2013"/>
      <c r="E464" s="2013"/>
      <c r="F464" s="2013"/>
      <c r="G464" s="2014"/>
      <c r="H464" s="992"/>
    </row>
    <row r="465" spans="1:9" s="992" customFormat="1" ht="15">
      <c r="B465" s="919" t="s">
        <v>1992</v>
      </c>
      <c r="C465" s="920" t="str">
        <f>C471</f>
        <v>TE VERTICAL DE DESCIDA, LISO, COM TAMPA, 100X50MM</v>
      </c>
      <c r="D465" s="587" t="str">
        <f>G471</f>
        <v>UN</v>
      </c>
      <c r="E465" s="932">
        <v>1</v>
      </c>
      <c r="F465" s="932">
        <f>D476</f>
        <v>16.739999999999998</v>
      </c>
      <c r="G465" s="934">
        <f>TRUNC(F465*E465,2)</f>
        <v>16.739999999999998</v>
      </c>
      <c r="I465" s="993"/>
    </row>
    <row r="466" spans="1:9" s="993" customFormat="1" ht="16.5" thickBot="1">
      <c r="A466" s="992"/>
      <c r="B466" s="2150" t="s">
        <v>1952</v>
      </c>
      <c r="C466" s="2151"/>
      <c r="D466" s="2151"/>
      <c r="E466" s="2151"/>
      <c r="F466" s="2151"/>
      <c r="G466" s="2152"/>
      <c r="H466" s="992"/>
    </row>
    <row r="467" spans="1:9" s="993" customFormat="1" ht="15.75">
      <c r="A467" s="994" t="s">
        <v>5265</v>
      </c>
      <c r="B467" s="1017">
        <v>88264</v>
      </c>
      <c r="C467" s="1018" t="str">
        <f>IF($A467="INSUMO",VLOOKUP($B467,'BANCO DE DADOS JULHO INS'!$A:$D,2,FALSE),VLOOKUP($B467,'BANCO DE DADOS JULHO SERV'!$B:$E,2,FALSE))</f>
        <v>ELETRICISTA COM ENCARGOS COMPLEMENTARES</v>
      </c>
      <c r="D467" s="1019" t="str">
        <f>IF($A467="INSUMO",VLOOKUP($B467,'BANCO DE DADOS JULHO INS'!$A:$D,3,FALSE),VLOOKUP($B467,'BANCO DE DADOS JULHO SERV'!$B:$E,3,FALSE))</f>
        <v>H</v>
      </c>
      <c r="E467" s="1020">
        <v>1</v>
      </c>
      <c r="F467" s="1021" t="str">
        <f>IF($A467="INSUMO",VLOOKUP($B467,'BANCO DE DADOS JULHO INS'!$A:$D,4,FALSE),VLOOKUP($B467,'BANCO DE DADOS JULHO SERV'!$B:$E,4,FALSE))</f>
        <v>17,60</v>
      </c>
      <c r="G467" s="1022">
        <f>TRUNC(F467*E467,2)</f>
        <v>17.600000000000001</v>
      </c>
      <c r="H467" s="992"/>
    </row>
    <row r="468" spans="1:9" s="993" customFormat="1" ht="16.5" thickBot="1">
      <c r="A468" s="994" t="s">
        <v>5265</v>
      </c>
      <c r="B468" s="948">
        <v>88247</v>
      </c>
      <c r="C468" s="915" t="str">
        <f>IF($A468="INSUMO",VLOOKUP($B468,'BANCO DE DADOS JULHO INS'!$A:$D,2,FALSE),VLOOKUP($B468,'BANCO DE DADOS JULHO SERV'!$B:$E,2,FALSE))</f>
        <v>AUXILIAR DE ELETRICISTA COM ENCARGOS COMPLEMENTARES</v>
      </c>
      <c r="D468" s="916" t="str">
        <f>IF($A468="INSUMO",VLOOKUP($B468,'BANCO DE DADOS JULHO INS'!$A:$D,3,FALSE),VLOOKUP($B468,'BANCO DE DADOS JULHO SERV'!$B:$E,3,FALSE))</f>
        <v>H</v>
      </c>
      <c r="E468" s="949">
        <v>1</v>
      </c>
      <c r="F468" s="918" t="str">
        <f>IF($A468="INSUMO",VLOOKUP($B468,'BANCO DE DADOS JULHO INS'!$A:$D,4,FALSE),VLOOKUP($B468,'BANCO DE DADOS JULHO SERV'!$B:$E,4,FALSE))</f>
        <v>14,32</v>
      </c>
      <c r="G468" s="950">
        <f>TRUNC(F468*E468,2)</f>
        <v>14.32</v>
      </c>
      <c r="H468" s="992"/>
    </row>
    <row r="469" spans="1:9" s="993" customFormat="1" ht="16.5" thickBot="1">
      <c r="A469" s="992"/>
      <c r="B469" s="2186" t="s">
        <v>6341</v>
      </c>
      <c r="C469" s="2186"/>
      <c r="D469" s="2186"/>
      <c r="E469" s="2254"/>
      <c r="F469" s="951" t="s">
        <v>1953</v>
      </c>
      <c r="G469" s="952">
        <f>SUM(G464:G468)</f>
        <v>48.660000000000004</v>
      </c>
      <c r="H469" s="992"/>
    </row>
    <row r="470" spans="1:9" s="997" customFormat="1" ht="16.5" thickBot="1">
      <c r="B470" s="957"/>
      <c r="C470" s="958"/>
      <c r="D470" s="958"/>
      <c r="E470" s="958"/>
      <c r="F470" s="958"/>
      <c r="G470" s="958"/>
    </row>
    <row r="471" spans="1:9" s="900" customFormat="1" ht="15.75">
      <c r="B471" s="962"/>
      <c r="C471" s="923" t="s">
        <v>6352</v>
      </c>
      <c r="D471" s="963"/>
      <c r="E471" s="964"/>
      <c r="F471" s="960" t="s">
        <v>30</v>
      </c>
      <c r="G471" s="965" t="s">
        <v>30</v>
      </c>
    </row>
    <row r="472" spans="1:9" s="900" customFormat="1" ht="31.5">
      <c r="B472" s="924" t="s">
        <v>1985</v>
      </c>
      <c r="C472" s="925" t="s">
        <v>1986</v>
      </c>
      <c r="D472" s="926" t="s">
        <v>1987</v>
      </c>
      <c r="E472" s="927" t="s">
        <v>1988</v>
      </c>
      <c r="F472" s="955" t="s">
        <v>1989</v>
      </c>
      <c r="G472" s="928" t="s">
        <v>1990</v>
      </c>
    </row>
    <row r="473" spans="1:9" s="900" customFormat="1" ht="15">
      <c r="B473" s="988">
        <v>42625</v>
      </c>
      <c r="C473" s="935" t="s">
        <v>5308</v>
      </c>
      <c r="D473" s="936">
        <v>16.739999999999998</v>
      </c>
      <c r="E473" s="939" t="s">
        <v>5315</v>
      </c>
      <c r="F473" s="989" t="s">
        <v>5314</v>
      </c>
      <c r="G473" s="990" t="s">
        <v>5310</v>
      </c>
    </row>
    <row r="474" spans="1:9" s="900" customFormat="1" ht="15">
      <c r="B474" s="988"/>
      <c r="C474" s="929"/>
      <c r="D474" s="930"/>
      <c r="E474" s="931"/>
      <c r="F474" s="991"/>
      <c r="G474" s="986"/>
    </row>
    <row r="475" spans="1:9" s="900" customFormat="1" ht="15">
      <c r="B475" s="988"/>
      <c r="C475" s="935"/>
      <c r="D475" s="936"/>
      <c r="E475" s="939"/>
      <c r="F475" s="989"/>
      <c r="G475" s="990"/>
    </row>
    <row r="476" spans="1:9" s="900" customFormat="1" ht="16.5" thickBot="1">
      <c r="B476" s="976"/>
      <c r="C476" s="977" t="s">
        <v>1991</v>
      </c>
      <c r="D476" s="978">
        <f>MEDIAN(D473:D475)</f>
        <v>16.739999999999998</v>
      </c>
      <c r="E476" s="979"/>
      <c r="F476" s="956"/>
      <c r="G476" s="980"/>
    </row>
    <row r="477" spans="1:9" s="997" customFormat="1" ht="16.5" thickBot="1">
      <c r="B477" s="957"/>
      <c r="C477" s="958"/>
      <c r="D477" s="958"/>
      <c r="E477" s="958"/>
      <c r="F477" s="958"/>
      <c r="G477" s="958"/>
    </row>
    <row r="478" spans="1:9" s="992" customFormat="1" ht="15.75">
      <c r="B478" s="942" t="s">
        <v>6353</v>
      </c>
      <c r="C478" s="2011" t="str">
        <f>CONCATENATE("FORNECIMENTO E INSTALAÇÃO DE ",C481)</f>
        <v>FORNECIMENTO E INSTALAÇÃO DE TE HORIZONTAL 90º, LISO, COM TAMPA, 100X50MM</v>
      </c>
      <c r="D478" s="2183"/>
      <c r="E478" s="2183"/>
      <c r="F478" s="2183"/>
      <c r="G478" s="943" t="s">
        <v>30</v>
      </c>
      <c r="H478" s="1003">
        <f>G485</f>
        <v>22.3</v>
      </c>
      <c r="I478" s="993"/>
    </row>
    <row r="479" spans="1:9" s="993" customFormat="1" ht="31.5">
      <c r="A479" s="992"/>
      <c r="B479" s="350" t="s">
        <v>2114</v>
      </c>
      <c r="C479" s="981" t="s">
        <v>1947</v>
      </c>
      <c r="D479" s="893" t="s">
        <v>30</v>
      </c>
      <c r="E479" s="981" t="s">
        <v>1948</v>
      </c>
      <c r="F479" s="982" t="s">
        <v>1949</v>
      </c>
      <c r="G479" s="983" t="s">
        <v>1950</v>
      </c>
      <c r="H479" s="992"/>
    </row>
    <row r="480" spans="1:9" s="993" customFormat="1" ht="15.75">
      <c r="A480" s="992"/>
      <c r="B480" s="2012" t="s">
        <v>1951</v>
      </c>
      <c r="C480" s="2013"/>
      <c r="D480" s="2013"/>
      <c r="E480" s="2013"/>
      <c r="F480" s="2013"/>
      <c r="G480" s="2014"/>
      <c r="H480" s="992"/>
    </row>
    <row r="481" spans="1:9" s="992" customFormat="1" ht="15">
      <c r="B481" s="919" t="s">
        <v>1992</v>
      </c>
      <c r="C481" s="920" t="str">
        <f>C487</f>
        <v>TE HORIZONTAL 90º, LISO, COM TAMPA, 100X50MM</v>
      </c>
      <c r="D481" s="587" t="str">
        <f>G487</f>
        <v>UN</v>
      </c>
      <c r="E481" s="932">
        <v>1</v>
      </c>
      <c r="F481" s="932">
        <f>D492</f>
        <v>22.007999999999999</v>
      </c>
      <c r="G481" s="934">
        <f>TRUNC(F481*E481,2)</f>
        <v>22</v>
      </c>
      <c r="I481" s="993"/>
    </row>
    <row r="482" spans="1:9" s="993" customFormat="1" ht="15.75">
      <c r="A482" s="992"/>
      <c r="B482" s="2012" t="s">
        <v>1952</v>
      </c>
      <c r="C482" s="2013"/>
      <c r="D482" s="2013"/>
      <c r="E482" s="2013"/>
      <c r="F482" s="2013"/>
      <c r="G482" s="2014"/>
      <c r="H482" s="992"/>
    </row>
    <row r="483" spans="1:9" s="993" customFormat="1" ht="15.75">
      <c r="A483" s="994" t="s">
        <v>5265</v>
      </c>
      <c r="B483" s="945">
        <v>88264</v>
      </c>
      <c r="C483" s="914" t="str">
        <f>IF($A483="INSUMO",VLOOKUP($B483,'BANCO DE DADOS JULHO INS'!$A:$D,2,FALSE),VLOOKUP($B483,'BANCO DE DADOS JULHO SERV'!$B:$E,2,FALSE))</f>
        <v>ELETRICISTA COM ENCARGOS COMPLEMENTARES</v>
      </c>
      <c r="D483" s="913" t="str">
        <f>IF($A483="INSUMO",VLOOKUP($B483,'BANCO DE DADOS JULHO INS'!$A:$D,3,FALSE),VLOOKUP($B483,'BANCO DE DADOS JULHO SERV'!$B:$E,3,FALSE))</f>
        <v>H</v>
      </c>
      <c r="E483" s="946">
        <v>0.01</v>
      </c>
      <c r="F483" s="917" t="str">
        <f>IF($A483="INSUMO",VLOOKUP($B483,'BANCO DE DADOS JULHO INS'!$A:$D,4,FALSE),VLOOKUP($B483,'BANCO DE DADOS JULHO SERV'!$B:$E,4,FALSE))</f>
        <v>17,60</v>
      </c>
      <c r="G483" s="947">
        <f>TRUNC(F483*E483,2)</f>
        <v>0.17</v>
      </c>
      <c r="H483" s="992"/>
    </row>
    <row r="484" spans="1:9" s="993" customFormat="1" ht="16.5" thickBot="1">
      <c r="A484" s="994" t="s">
        <v>5265</v>
      </c>
      <c r="B484" s="785">
        <v>88316</v>
      </c>
      <c r="C484" s="915" t="str">
        <f>IF($A484="INSUMO",VLOOKUP($B484,'BANCO DE DADOS JULHO INS'!$A:$D,2,FALSE),VLOOKUP($B484,'BANCO DE DADOS JULHO SERV'!$B:$E,2,FALSE))</f>
        <v>SERVENTE COM ENCARGOS COMPLEMENTARES</v>
      </c>
      <c r="D484" s="916" t="str">
        <f>IF($A484="INSUMO",VLOOKUP($B484,'BANCO DE DADOS JULHO INS'!$A:$D,3,FALSE),VLOOKUP($B484,'BANCO DE DADOS JULHO SERV'!$B:$E,3,FALSE))</f>
        <v>H</v>
      </c>
      <c r="E484" s="949">
        <v>0.01</v>
      </c>
      <c r="F484" s="918" t="str">
        <f>IF($A484="INSUMO",VLOOKUP($B484,'BANCO DE DADOS JULHO INS'!$A:$D,4,FALSE),VLOOKUP($B484,'BANCO DE DADOS JULHO SERV'!$B:$E,4,FALSE))</f>
        <v>13,80</v>
      </c>
      <c r="G484" s="950">
        <f>TRUNC(F484*E484,2)</f>
        <v>0.13</v>
      </c>
      <c r="H484" s="992"/>
    </row>
    <row r="485" spans="1:9" s="993" customFormat="1" ht="16.5" thickBot="1">
      <c r="A485" s="992"/>
      <c r="B485" s="400" t="s">
        <v>2029</v>
      </c>
      <c r="C485" s="423"/>
      <c r="D485" s="423"/>
      <c r="E485" s="423"/>
      <c r="F485" s="959" t="s">
        <v>1953</v>
      </c>
      <c r="G485" s="999">
        <f>SUM(G480:G484)</f>
        <v>22.3</v>
      </c>
      <c r="H485" s="992"/>
    </row>
    <row r="486" spans="1:9" s="997" customFormat="1" ht="16.5" thickBot="1">
      <c r="B486" s="957"/>
      <c r="C486" s="958"/>
      <c r="D486" s="958"/>
      <c r="E486" s="958"/>
      <c r="F486" s="958"/>
      <c r="G486" s="958"/>
    </row>
    <row r="487" spans="1:9" s="900" customFormat="1" ht="15.75">
      <c r="B487" s="962"/>
      <c r="C487" s="923" t="s">
        <v>6354</v>
      </c>
      <c r="D487" s="963"/>
      <c r="E487" s="964"/>
      <c r="F487" s="960" t="s">
        <v>30</v>
      </c>
      <c r="G487" s="965" t="s">
        <v>30</v>
      </c>
    </row>
    <row r="488" spans="1:9" s="900" customFormat="1" ht="31.5">
      <c r="B488" s="924" t="s">
        <v>1985</v>
      </c>
      <c r="C488" s="925" t="s">
        <v>1986</v>
      </c>
      <c r="D488" s="926" t="s">
        <v>1987</v>
      </c>
      <c r="E488" s="927" t="s">
        <v>1988</v>
      </c>
      <c r="F488" s="955" t="s">
        <v>1989</v>
      </c>
      <c r="G488" s="928" t="s">
        <v>1990</v>
      </c>
    </row>
    <row r="489" spans="1:9" s="900" customFormat="1" ht="15">
      <c r="B489" s="988">
        <v>42495</v>
      </c>
      <c r="C489" s="935" t="s">
        <v>2002</v>
      </c>
      <c r="D489" s="936">
        <v>18.39</v>
      </c>
      <c r="E489" s="939" t="s">
        <v>2003</v>
      </c>
      <c r="F489" s="989" t="s">
        <v>2004</v>
      </c>
      <c r="G489" s="990" t="s">
        <v>5287</v>
      </c>
    </row>
    <row r="490" spans="1:9" s="900" customFormat="1" ht="15">
      <c r="B490" s="988">
        <v>42495</v>
      </c>
      <c r="C490" s="935" t="s">
        <v>2016</v>
      </c>
      <c r="D490" s="936">
        <v>22.007999999999999</v>
      </c>
      <c r="E490" s="939" t="s">
        <v>2017</v>
      </c>
      <c r="F490" s="989" t="s">
        <v>2018</v>
      </c>
      <c r="G490" s="990" t="s">
        <v>2019</v>
      </c>
    </row>
    <row r="491" spans="1:9" s="900" customFormat="1" ht="15">
      <c r="B491" s="988">
        <v>42496</v>
      </c>
      <c r="C491" s="935" t="s">
        <v>6347</v>
      </c>
      <c r="D491" s="936">
        <v>23.135000000000002</v>
      </c>
      <c r="E491" s="939" t="s">
        <v>6348</v>
      </c>
      <c r="F491" s="989" t="s">
        <v>6349</v>
      </c>
      <c r="G491" s="990" t="s">
        <v>6350</v>
      </c>
    </row>
    <row r="492" spans="1:9" s="900" customFormat="1" ht="16.5" thickBot="1">
      <c r="B492" s="976"/>
      <c r="C492" s="977" t="s">
        <v>1991</v>
      </c>
      <c r="D492" s="978">
        <f>MEDIAN(D489:D491)</f>
        <v>22.007999999999999</v>
      </c>
      <c r="E492" s="979"/>
      <c r="F492" s="956"/>
      <c r="G492" s="980"/>
    </row>
    <row r="493" spans="1:9" s="997" customFormat="1" ht="16.5" thickBot="1">
      <c r="B493" s="957"/>
      <c r="C493" s="958"/>
      <c r="D493" s="958"/>
      <c r="E493" s="958"/>
      <c r="F493" s="958"/>
      <c r="G493" s="958"/>
    </row>
    <row r="494" spans="1:9" s="992" customFormat="1" ht="15.75">
      <c r="B494" s="942" t="s">
        <v>6355</v>
      </c>
      <c r="C494" s="2011" t="str">
        <f>CONCATENATE("FORNECIMENTO E INSTALAÇÃO DE ",C497)</f>
        <v>FORNECIMENTO E INSTALAÇÃO DE SAÍDA VERTICAL P/ ELETRODUTOS, 3/4"</v>
      </c>
      <c r="D494" s="2183"/>
      <c r="E494" s="2183"/>
      <c r="F494" s="2183"/>
      <c r="G494" s="943" t="s">
        <v>30</v>
      </c>
      <c r="H494" s="1003">
        <f>G501</f>
        <v>9.67</v>
      </c>
      <c r="I494" s="993"/>
    </row>
    <row r="495" spans="1:9" s="993" customFormat="1" ht="31.5">
      <c r="A495" s="992"/>
      <c r="B495" s="350" t="s">
        <v>2114</v>
      </c>
      <c r="C495" s="981" t="s">
        <v>1947</v>
      </c>
      <c r="D495" s="893" t="s">
        <v>30</v>
      </c>
      <c r="E495" s="981" t="s">
        <v>1948</v>
      </c>
      <c r="F495" s="982" t="s">
        <v>1949</v>
      </c>
      <c r="G495" s="983" t="s">
        <v>1950</v>
      </c>
      <c r="H495" s="992"/>
    </row>
    <row r="496" spans="1:9" s="993" customFormat="1" ht="15.75">
      <c r="A496" s="992"/>
      <c r="B496" s="2012" t="s">
        <v>1951</v>
      </c>
      <c r="C496" s="2013"/>
      <c r="D496" s="2013"/>
      <c r="E496" s="2013"/>
      <c r="F496" s="2013"/>
      <c r="G496" s="2014"/>
      <c r="H496" s="992"/>
    </row>
    <row r="497" spans="1:9" s="992" customFormat="1" ht="15">
      <c r="B497" s="919" t="s">
        <v>1992</v>
      </c>
      <c r="C497" s="920" t="str">
        <f>C503</f>
        <v>SAÍDA VERTICAL P/ ELETRODUTOS, 3/4"</v>
      </c>
      <c r="D497" s="587" t="str">
        <f>G503</f>
        <v>UN</v>
      </c>
      <c r="E497" s="932">
        <v>1</v>
      </c>
      <c r="F497" s="932">
        <f>D508</f>
        <v>3.29</v>
      </c>
      <c r="G497" s="934">
        <f>TRUNC(F497*E497,2)</f>
        <v>3.29</v>
      </c>
      <c r="I497" s="993"/>
    </row>
    <row r="498" spans="1:9" s="993" customFormat="1" ht="15.75">
      <c r="A498" s="992"/>
      <c r="B498" s="2012" t="s">
        <v>1952</v>
      </c>
      <c r="C498" s="2013"/>
      <c r="D498" s="2013"/>
      <c r="E498" s="2013"/>
      <c r="F498" s="2013"/>
      <c r="G498" s="2014"/>
      <c r="H498" s="992"/>
    </row>
    <row r="499" spans="1:9" s="993" customFormat="1" ht="15.75">
      <c r="A499" s="994" t="s">
        <v>5265</v>
      </c>
      <c r="B499" s="945">
        <v>88264</v>
      </c>
      <c r="C499" s="914" t="str">
        <f>IF($A499="INSUMO",VLOOKUP($B499,'BANCO DE DADOS JULHO INS'!$A:$D,2,FALSE),VLOOKUP($B499,'BANCO DE DADOS JULHO SERV'!$B:$E,2,FALSE))</f>
        <v>ELETRICISTA COM ENCARGOS COMPLEMENTARES</v>
      </c>
      <c r="D499" s="913" t="str">
        <f>IF($A499="INSUMO",VLOOKUP($B499,'BANCO DE DADOS JULHO INS'!$A:$D,3,FALSE),VLOOKUP($B499,'BANCO DE DADOS JULHO SERV'!$B:$E,3,FALSE))</f>
        <v>H</v>
      </c>
      <c r="E499" s="946">
        <v>0.2</v>
      </c>
      <c r="F499" s="917" t="str">
        <f>IF($A499="INSUMO",VLOOKUP($B499,'BANCO DE DADOS JULHO INS'!$A:$D,4,FALSE),VLOOKUP($B499,'BANCO DE DADOS JULHO SERV'!$B:$E,4,FALSE))</f>
        <v>17,60</v>
      </c>
      <c r="G499" s="947">
        <f>TRUNC(F499*E499,2)</f>
        <v>3.52</v>
      </c>
      <c r="H499" s="992"/>
    </row>
    <row r="500" spans="1:9" s="993" customFormat="1" ht="16.5" thickBot="1">
      <c r="A500" s="994" t="s">
        <v>5265</v>
      </c>
      <c r="B500" s="948">
        <v>88247</v>
      </c>
      <c r="C500" s="915" t="str">
        <f>IF($A500="INSUMO",VLOOKUP($B500,'BANCO DE DADOS JULHO INS'!$A:$D,2,FALSE),VLOOKUP($B500,'BANCO DE DADOS JULHO SERV'!$B:$E,2,FALSE))</f>
        <v>AUXILIAR DE ELETRICISTA COM ENCARGOS COMPLEMENTARES</v>
      </c>
      <c r="D500" s="916" t="str">
        <f>IF($A500="INSUMO",VLOOKUP($B500,'BANCO DE DADOS JULHO INS'!$A:$D,3,FALSE),VLOOKUP($B500,'BANCO DE DADOS JULHO SERV'!$B:$E,3,FALSE))</f>
        <v>H</v>
      </c>
      <c r="E500" s="949">
        <v>0.2</v>
      </c>
      <c r="F500" s="918" t="str">
        <f>IF($A500="INSUMO",VLOOKUP($B500,'BANCO DE DADOS JULHO INS'!$A:$D,4,FALSE),VLOOKUP($B500,'BANCO DE DADOS JULHO SERV'!$B:$E,4,FALSE))</f>
        <v>14,32</v>
      </c>
      <c r="G500" s="950">
        <f>TRUNC(F500*E500,2)</f>
        <v>2.86</v>
      </c>
      <c r="H500" s="992"/>
    </row>
    <row r="501" spans="1:9" s="993" customFormat="1" ht="16.5" thickBot="1">
      <c r="A501" s="992"/>
      <c r="B501" s="400" t="s">
        <v>6356</v>
      </c>
      <c r="C501" s="423"/>
      <c r="D501" s="423"/>
      <c r="E501" s="423"/>
      <c r="F501" s="959" t="s">
        <v>1953</v>
      </c>
      <c r="G501" s="999">
        <f>SUM(G496:G500)</f>
        <v>9.67</v>
      </c>
      <c r="H501" s="992"/>
    </row>
    <row r="502" spans="1:9" s="997" customFormat="1" ht="16.5" thickBot="1">
      <c r="B502" s="957"/>
      <c r="C502" s="958"/>
      <c r="D502" s="958"/>
      <c r="E502" s="958"/>
      <c r="F502" s="958"/>
      <c r="G502" s="958"/>
    </row>
    <row r="503" spans="1:9" s="900" customFormat="1" ht="15.75">
      <c r="B503" s="962"/>
      <c r="C503" s="923" t="s">
        <v>6357</v>
      </c>
      <c r="D503" s="963"/>
      <c r="E503" s="964"/>
      <c r="F503" s="960" t="s">
        <v>30</v>
      </c>
      <c r="G503" s="965" t="s">
        <v>30</v>
      </c>
    </row>
    <row r="504" spans="1:9" s="900" customFormat="1" ht="31.5">
      <c r="B504" s="924" t="s">
        <v>1985</v>
      </c>
      <c r="C504" s="925" t="s">
        <v>1986</v>
      </c>
      <c r="D504" s="926" t="s">
        <v>1987</v>
      </c>
      <c r="E504" s="927" t="s">
        <v>1988</v>
      </c>
      <c r="F504" s="955" t="s">
        <v>1989</v>
      </c>
      <c r="G504" s="928" t="s">
        <v>1990</v>
      </c>
    </row>
    <row r="505" spans="1:9" s="900" customFormat="1" ht="15">
      <c r="B505" s="988">
        <v>42495</v>
      </c>
      <c r="C505" s="935" t="s">
        <v>2002</v>
      </c>
      <c r="D505" s="936">
        <v>3.29</v>
      </c>
      <c r="E505" s="939" t="s">
        <v>2003</v>
      </c>
      <c r="F505" s="989" t="s">
        <v>2004</v>
      </c>
      <c r="G505" s="990" t="s">
        <v>5287</v>
      </c>
    </row>
    <row r="506" spans="1:9" s="900" customFormat="1" ht="15">
      <c r="B506" s="988">
        <v>42495</v>
      </c>
      <c r="C506" s="935" t="s">
        <v>2016</v>
      </c>
      <c r="D506" s="936">
        <v>2.0880000000000001</v>
      </c>
      <c r="E506" s="939" t="s">
        <v>2017</v>
      </c>
      <c r="F506" s="989" t="s">
        <v>2018</v>
      </c>
      <c r="G506" s="990" t="s">
        <v>2019</v>
      </c>
    </row>
    <row r="507" spans="1:9" s="900" customFormat="1" ht="15">
      <c r="B507" s="988">
        <v>42494</v>
      </c>
      <c r="C507" s="935" t="s">
        <v>6358</v>
      </c>
      <c r="D507" s="936">
        <v>3.67</v>
      </c>
      <c r="E507" s="939" t="s">
        <v>2052</v>
      </c>
      <c r="F507" s="989" t="s">
        <v>2053</v>
      </c>
      <c r="G507" s="990" t="s">
        <v>6359</v>
      </c>
    </row>
    <row r="508" spans="1:9" s="900" customFormat="1" ht="16.5" thickBot="1">
      <c r="B508" s="976"/>
      <c r="C508" s="977" t="s">
        <v>1991</v>
      </c>
      <c r="D508" s="978">
        <f>MEDIAN(D505:D507)</f>
        <v>3.29</v>
      </c>
      <c r="E508" s="979"/>
      <c r="F508" s="956"/>
      <c r="G508" s="980"/>
    </row>
    <row r="509" spans="1:9" s="997" customFormat="1" ht="16.5" thickBot="1">
      <c r="B509" s="957"/>
      <c r="C509" s="958"/>
      <c r="D509" s="958"/>
      <c r="E509" s="958"/>
      <c r="F509" s="958"/>
      <c r="G509" s="958"/>
    </row>
    <row r="510" spans="1:9" s="992" customFormat="1" ht="15.75">
      <c r="B510" s="942" t="s">
        <v>6360</v>
      </c>
      <c r="C510" s="2011" t="str">
        <f>CONCATENATE("FORNECIMENTO E INSTALAÇÃO DE ",C513)</f>
        <v>FORNECIMENTO E INSTALAÇÃO DE JUNÇÃO SIMPLES</v>
      </c>
      <c r="D510" s="2183"/>
      <c r="E510" s="2183"/>
      <c r="F510" s="2183"/>
      <c r="G510" s="943" t="s">
        <v>30</v>
      </c>
      <c r="H510" s="1003">
        <f>G517</f>
        <v>10.32</v>
      </c>
      <c r="I510" s="993"/>
    </row>
    <row r="511" spans="1:9" s="993" customFormat="1" ht="31.5">
      <c r="A511" s="992"/>
      <c r="B511" s="350" t="s">
        <v>2114</v>
      </c>
      <c r="C511" s="981" t="s">
        <v>1947</v>
      </c>
      <c r="D511" s="893" t="s">
        <v>30</v>
      </c>
      <c r="E511" s="981" t="s">
        <v>1948</v>
      </c>
      <c r="F511" s="982" t="s">
        <v>1949</v>
      </c>
      <c r="G511" s="983" t="s">
        <v>1950</v>
      </c>
      <c r="H511" s="992"/>
    </row>
    <row r="512" spans="1:9" s="993" customFormat="1" ht="15.75">
      <c r="A512" s="992"/>
      <c r="B512" s="2012" t="s">
        <v>1951</v>
      </c>
      <c r="C512" s="2013"/>
      <c r="D512" s="2013"/>
      <c r="E512" s="2013"/>
      <c r="F512" s="2013"/>
      <c r="G512" s="2014"/>
      <c r="H512" s="992"/>
    </row>
    <row r="513" spans="1:9" s="992" customFormat="1" ht="15">
      <c r="B513" s="919" t="s">
        <v>1992</v>
      </c>
      <c r="C513" s="920" t="str">
        <f>C519</f>
        <v>JUNÇÃO SIMPLES</v>
      </c>
      <c r="D513" s="587" t="str">
        <f>G519</f>
        <v>UN</v>
      </c>
      <c r="E513" s="932">
        <v>1</v>
      </c>
      <c r="F513" s="932">
        <f>D524</f>
        <v>3.94</v>
      </c>
      <c r="G513" s="934">
        <f>TRUNC(F513*E513,2)</f>
        <v>3.94</v>
      </c>
      <c r="I513" s="993"/>
    </row>
    <row r="514" spans="1:9" s="993" customFormat="1" ht="15.75">
      <c r="A514" s="992"/>
      <c r="B514" s="2012" t="s">
        <v>1952</v>
      </c>
      <c r="C514" s="2013"/>
      <c r="D514" s="2013"/>
      <c r="E514" s="2013"/>
      <c r="F514" s="2013"/>
      <c r="G514" s="2014"/>
      <c r="H514" s="992"/>
    </row>
    <row r="515" spans="1:9" s="993" customFormat="1" ht="15.75">
      <c r="A515" s="994" t="s">
        <v>5265</v>
      </c>
      <c r="B515" s="945">
        <v>88264</v>
      </c>
      <c r="C515" s="914" t="str">
        <f>IF($A515="INSUMO",VLOOKUP($B515,'BANCO DE DADOS JULHO INS'!$A:$D,2,FALSE),VLOOKUP($B515,'BANCO DE DADOS JULHO SERV'!$B:$E,2,FALSE))</f>
        <v>ELETRICISTA COM ENCARGOS COMPLEMENTARES</v>
      </c>
      <c r="D515" s="913" t="str">
        <f>IF($A515="INSUMO",VLOOKUP($B515,'BANCO DE DADOS JULHO INS'!$A:$D,3,FALSE),VLOOKUP($B515,'BANCO DE DADOS JULHO SERV'!$B:$E,3,FALSE))</f>
        <v>H</v>
      </c>
      <c r="E515" s="946">
        <v>0.2</v>
      </c>
      <c r="F515" s="917" t="str">
        <f>IF($A515="INSUMO",VLOOKUP($B515,'BANCO DE DADOS JULHO INS'!$A:$D,4,FALSE),VLOOKUP($B515,'BANCO DE DADOS JULHO SERV'!$B:$E,4,FALSE))</f>
        <v>17,60</v>
      </c>
      <c r="G515" s="947">
        <f>TRUNC(F515*E515,2)</f>
        <v>3.52</v>
      </c>
      <c r="H515" s="992"/>
    </row>
    <row r="516" spans="1:9" s="993" customFormat="1" ht="16.5" thickBot="1">
      <c r="A516" s="994" t="s">
        <v>5265</v>
      </c>
      <c r="B516" s="948">
        <v>88247</v>
      </c>
      <c r="C516" s="915" t="str">
        <f>IF($A516="INSUMO",VLOOKUP($B516,'BANCO DE DADOS JULHO INS'!$A:$D,2,FALSE),VLOOKUP($B516,'BANCO DE DADOS JULHO SERV'!$B:$E,2,FALSE))</f>
        <v>AUXILIAR DE ELETRICISTA COM ENCARGOS COMPLEMENTARES</v>
      </c>
      <c r="D516" s="916" t="str">
        <f>IF($A516="INSUMO",VLOOKUP($B516,'BANCO DE DADOS JULHO INS'!$A:$D,3,FALSE),VLOOKUP($B516,'BANCO DE DADOS JULHO SERV'!$B:$E,3,FALSE))</f>
        <v>H</v>
      </c>
      <c r="E516" s="949">
        <v>0.2</v>
      </c>
      <c r="F516" s="918" t="str">
        <f>IF($A516="INSUMO",VLOOKUP($B516,'BANCO DE DADOS JULHO INS'!$A:$D,4,FALSE),VLOOKUP($B516,'BANCO DE DADOS JULHO SERV'!$B:$E,4,FALSE))</f>
        <v>14,32</v>
      </c>
      <c r="G516" s="950">
        <f>TRUNC(F516*E516,2)</f>
        <v>2.86</v>
      </c>
      <c r="H516" s="992"/>
    </row>
    <row r="517" spans="1:9" s="993" customFormat="1" ht="16.5" thickBot="1">
      <c r="A517" s="992"/>
      <c r="B517" s="400" t="s">
        <v>6361</v>
      </c>
      <c r="C517" s="423"/>
      <c r="D517" s="423"/>
      <c r="E517" s="423"/>
      <c r="F517" s="959" t="s">
        <v>1953</v>
      </c>
      <c r="G517" s="999">
        <f>SUM(G512:G516)</f>
        <v>10.32</v>
      </c>
      <c r="H517" s="992"/>
    </row>
    <row r="518" spans="1:9" s="997" customFormat="1" ht="16.5" thickBot="1">
      <c r="B518" s="957"/>
      <c r="C518" s="958"/>
      <c r="D518" s="958"/>
      <c r="E518" s="958"/>
      <c r="F518" s="958"/>
      <c r="G518" s="958"/>
    </row>
    <row r="519" spans="1:9" s="900" customFormat="1" ht="15.75">
      <c r="B519" s="962"/>
      <c r="C519" s="923" t="s">
        <v>6362</v>
      </c>
      <c r="D519" s="963"/>
      <c r="E519" s="964"/>
      <c r="F519" s="960" t="s">
        <v>30</v>
      </c>
      <c r="G519" s="965" t="s">
        <v>30</v>
      </c>
    </row>
    <row r="520" spans="1:9" s="900" customFormat="1" ht="31.5">
      <c r="B520" s="924" t="s">
        <v>1985</v>
      </c>
      <c r="C520" s="925" t="s">
        <v>1986</v>
      </c>
      <c r="D520" s="926" t="s">
        <v>1987</v>
      </c>
      <c r="E520" s="927" t="s">
        <v>1988</v>
      </c>
      <c r="F520" s="955" t="s">
        <v>1989</v>
      </c>
      <c r="G520" s="928" t="s">
        <v>1990</v>
      </c>
    </row>
    <row r="521" spans="1:9" s="900" customFormat="1" ht="15">
      <c r="B521" s="988">
        <v>42625</v>
      </c>
      <c r="C521" s="935" t="s">
        <v>5308</v>
      </c>
      <c r="D521" s="936">
        <v>3.94</v>
      </c>
      <c r="E521" s="939" t="s">
        <v>5315</v>
      </c>
      <c r="F521" s="989" t="s">
        <v>5314</v>
      </c>
      <c r="G521" s="990" t="s">
        <v>5310</v>
      </c>
    </row>
    <row r="522" spans="1:9" s="900" customFormat="1" ht="15">
      <c r="B522" s="988"/>
      <c r="C522" s="929"/>
      <c r="D522" s="930"/>
      <c r="E522" s="931"/>
      <c r="F522" s="991"/>
      <c r="G522" s="986"/>
    </row>
    <row r="523" spans="1:9" s="900" customFormat="1" ht="15">
      <c r="B523" s="988"/>
      <c r="C523" s="935"/>
      <c r="D523" s="936"/>
      <c r="E523" s="939"/>
      <c r="F523" s="989"/>
      <c r="G523" s="990"/>
    </row>
    <row r="524" spans="1:9" s="900" customFormat="1" ht="16.5" thickBot="1">
      <c r="B524" s="976"/>
      <c r="C524" s="977" t="s">
        <v>1991</v>
      </c>
      <c r="D524" s="978">
        <f>MEDIAN(D521:D523)</f>
        <v>3.94</v>
      </c>
      <c r="E524" s="979"/>
      <c r="F524" s="956"/>
      <c r="G524" s="980"/>
    </row>
    <row r="525" spans="1:9" s="997" customFormat="1" ht="16.5" thickBot="1">
      <c r="B525" s="957"/>
      <c r="C525" s="958"/>
      <c r="D525" s="958"/>
      <c r="E525" s="958"/>
      <c r="F525" s="958"/>
      <c r="G525" s="958"/>
    </row>
    <row r="526" spans="1:9" s="992" customFormat="1" ht="15.75">
      <c r="B526" s="942" t="s">
        <v>6363</v>
      </c>
      <c r="C526" s="2011" t="str">
        <f>CONCATENATE("FORNECIMENTO E INSTALAÇÃO DE ",C529)</f>
        <v>FORNECIMENTO E INSTALAÇÃO DE MÃO FRANCESA, 38X38X210MM</v>
      </c>
      <c r="D526" s="2183"/>
      <c r="E526" s="2183"/>
      <c r="F526" s="2183"/>
      <c r="G526" s="943" t="s">
        <v>30</v>
      </c>
      <c r="H526" s="1003">
        <f>G533</f>
        <v>24.11</v>
      </c>
      <c r="I526" s="993"/>
    </row>
    <row r="527" spans="1:9" s="993" customFormat="1" ht="31.5">
      <c r="A527" s="992"/>
      <c r="B527" s="350" t="s">
        <v>2114</v>
      </c>
      <c r="C527" s="981" t="s">
        <v>1947</v>
      </c>
      <c r="D527" s="893" t="s">
        <v>30</v>
      </c>
      <c r="E527" s="981" t="s">
        <v>1948</v>
      </c>
      <c r="F527" s="982" t="s">
        <v>1949</v>
      </c>
      <c r="G527" s="983" t="s">
        <v>1950</v>
      </c>
      <c r="H527" s="992"/>
    </row>
    <row r="528" spans="1:9" s="993" customFormat="1" ht="15.75">
      <c r="A528" s="992"/>
      <c r="B528" s="2012" t="s">
        <v>1951</v>
      </c>
      <c r="C528" s="2013"/>
      <c r="D528" s="2013"/>
      <c r="E528" s="2013"/>
      <c r="F528" s="2013"/>
      <c r="G528" s="2014"/>
      <c r="H528" s="992"/>
    </row>
    <row r="529" spans="1:9" s="993" customFormat="1" ht="15">
      <c r="A529" s="992"/>
      <c r="B529" s="919" t="s">
        <v>1992</v>
      </c>
      <c r="C529" s="920" t="str">
        <f>C535</f>
        <v>MÃO FRANCESA, 38X38X210MM</v>
      </c>
      <c r="D529" s="587" t="str">
        <f>G535</f>
        <v>UN</v>
      </c>
      <c r="E529" s="932">
        <v>1</v>
      </c>
      <c r="F529" s="932">
        <f>D540</f>
        <v>8.7100000000000009</v>
      </c>
      <c r="G529" s="934">
        <f>TRUNC(F529*E529,2)</f>
        <v>8.7100000000000009</v>
      </c>
      <c r="H529" s="992"/>
    </row>
    <row r="530" spans="1:9" s="993" customFormat="1" ht="15.75">
      <c r="A530" s="992"/>
      <c r="B530" s="2012" t="s">
        <v>1952</v>
      </c>
      <c r="C530" s="2013"/>
      <c r="D530" s="2013"/>
      <c r="E530" s="2013"/>
      <c r="F530" s="2013"/>
      <c r="G530" s="2014"/>
      <c r="H530" s="992"/>
    </row>
    <row r="531" spans="1:9" s="993" customFormat="1" ht="15.75">
      <c r="A531" s="994" t="s">
        <v>5265</v>
      </c>
      <c r="B531" s="945">
        <v>88309</v>
      </c>
      <c r="C531" s="914" t="str">
        <f>IF($A531="INSUMO",VLOOKUP($B531,'BANCO DE DADOS JULHO INS'!$A:$D,2,FALSE),VLOOKUP($B531,'BANCO DE DADOS JULHO SERV'!$B:$E,2,FALSE))</f>
        <v>PEDREIRO COM ENCARGOS COMPLEMENTARES</v>
      </c>
      <c r="D531" s="913" t="str">
        <f>IF($A531="INSUMO",VLOOKUP($B531,'BANCO DE DADOS JULHO INS'!$A:$D,3,FALSE),VLOOKUP($B531,'BANCO DE DADOS JULHO SERV'!$B:$E,3,FALSE))</f>
        <v>H</v>
      </c>
      <c r="E531" s="946">
        <v>0.5</v>
      </c>
      <c r="F531" s="917" t="str">
        <f>IF($A531="INSUMO",VLOOKUP($B531,'BANCO DE DADOS JULHO INS'!$A:$D,4,FALSE),VLOOKUP($B531,'BANCO DE DADOS JULHO SERV'!$B:$E,4,FALSE))</f>
        <v>17,00</v>
      </c>
      <c r="G531" s="947">
        <f>TRUNC(F531*E531,2)</f>
        <v>8.5</v>
      </c>
      <c r="H531" s="992"/>
    </row>
    <row r="532" spans="1:9" s="993" customFormat="1" ht="16.5" thickBot="1">
      <c r="A532" s="994" t="s">
        <v>5265</v>
      </c>
      <c r="B532" s="1009">
        <v>88316</v>
      </c>
      <c r="C532" s="915" t="str">
        <f>IF($A532="INSUMO",VLOOKUP($B532,'BANCO DE DADOS JULHO INS'!$A:$D,2,FALSE),VLOOKUP($B532,'BANCO DE DADOS JULHO SERV'!$B:$E,2,FALSE))</f>
        <v>SERVENTE COM ENCARGOS COMPLEMENTARES</v>
      </c>
      <c r="D532" s="916" t="str">
        <f>IF($A532="INSUMO",VLOOKUP($B532,'BANCO DE DADOS JULHO INS'!$A:$D,3,FALSE),VLOOKUP($B532,'BANCO DE DADOS JULHO SERV'!$B:$E,3,FALSE))</f>
        <v>H</v>
      </c>
      <c r="E532" s="949">
        <v>0.5</v>
      </c>
      <c r="F532" s="918" t="str">
        <f>IF($A532="INSUMO",VLOOKUP($B532,'BANCO DE DADOS JULHO INS'!$A:$D,4,FALSE),VLOOKUP($B532,'BANCO DE DADOS JULHO SERV'!$B:$E,4,FALSE))</f>
        <v>13,80</v>
      </c>
      <c r="G532" s="950">
        <f>TRUNC(F532*E532,2)</f>
        <v>6.9</v>
      </c>
      <c r="H532" s="992"/>
    </row>
    <row r="533" spans="1:9" s="993" customFormat="1" ht="16.5" thickBot="1">
      <c r="A533" s="992"/>
      <c r="B533" s="2186" t="s">
        <v>6364</v>
      </c>
      <c r="C533" s="2186"/>
      <c r="D533" s="2186"/>
      <c r="E533" s="2186"/>
      <c r="F533" s="959" t="s">
        <v>1953</v>
      </c>
      <c r="G533" s="999">
        <f>SUM(G528:G532)</f>
        <v>24.11</v>
      </c>
      <c r="H533" s="992"/>
    </row>
    <row r="534" spans="1:9" s="993" customFormat="1" ht="16.5" thickBot="1">
      <c r="A534" s="992"/>
      <c r="B534" s="424"/>
      <c r="C534" s="424"/>
      <c r="D534" s="424"/>
      <c r="E534" s="424"/>
      <c r="F534" s="953"/>
      <c r="G534" s="954"/>
      <c r="H534" s="992"/>
    </row>
    <row r="535" spans="1:9" s="900" customFormat="1" ht="15.75">
      <c r="B535" s="962"/>
      <c r="C535" s="923" t="s">
        <v>6365</v>
      </c>
      <c r="D535" s="963"/>
      <c r="E535" s="964"/>
      <c r="F535" s="960" t="s">
        <v>30</v>
      </c>
      <c r="G535" s="965" t="s">
        <v>30</v>
      </c>
    </row>
    <row r="536" spans="1:9" s="900" customFormat="1" ht="31.5">
      <c r="B536" s="924" t="s">
        <v>1985</v>
      </c>
      <c r="C536" s="925" t="s">
        <v>1986</v>
      </c>
      <c r="D536" s="926" t="s">
        <v>1987</v>
      </c>
      <c r="E536" s="927" t="s">
        <v>1988</v>
      </c>
      <c r="F536" s="955" t="s">
        <v>1989</v>
      </c>
      <c r="G536" s="928" t="s">
        <v>1990</v>
      </c>
    </row>
    <row r="537" spans="1:9" s="900" customFormat="1" ht="15">
      <c r="B537" s="988">
        <v>42590</v>
      </c>
      <c r="C537" s="935" t="s">
        <v>6366</v>
      </c>
      <c r="D537" s="936">
        <v>8.32</v>
      </c>
      <c r="E537" s="939" t="s">
        <v>6367</v>
      </c>
      <c r="F537" s="989" t="s">
        <v>6368</v>
      </c>
      <c r="G537" s="990" t="s">
        <v>2112</v>
      </c>
    </row>
    <row r="538" spans="1:9" s="900" customFormat="1" ht="15">
      <c r="B538" s="988">
        <v>42591</v>
      </c>
      <c r="C538" s="935" t="s">
        <v>2005</v>
      </c>
      <c r="D538" s="936">
        <v>9.19</v>
      </c>
      <c r="E538" s="939" t="s">
        <v>2006</v>
      </c>
      <c r="F538" s="989" t="s">
        <v>2007</v>
      </c>
      <c r="G538" s="990" t="s">
        <v>2008</v>
      </c>
    </row>
    <row r="539" spans="1:9" s="900" customFormat="1" ht="15">
      <c r="B539" s="988">
        <v>42576</v>
      </c>
      <c r="C539" s="935" t="s">
        <v>5993</v>
      </c>
      <c r="D539" s="936">
        <v>8.7100000000000009</v>
      </c>
      <c r="E539" s="939" t="s">
        <v>6369</v>
      </c>
      <c r="F539" s="989" t="s">
        <v>6370</v>
      </c>
      <c r="G539" s="990" t="s">
        <v>5313</v>
      </c>
    </row>
    <row r="540" spans="1:9" s="900" customFormat="1" ht="16.5" thickBot="1">
      <c r="B540" s="976"/>
      <c r="C540" s="977" t="s">
        <v>1991</v>
      </c>
      <c r="D540" s="978">
        <f>MEDIAN(D537:D539)</f>
        <v>8.7100000000000009</v>
      </c>
      <c r="E540" s="979"/>
      <c r="F540" s="956"/>
      <c r="G540" s="980"/>
    </row>
    <row r="541" spans="1:9" s="997" customFormat="1" ht="16.5" thickBot="1">
      <c r="B541" s="957"/>
      <c r="C541" s="958"/>
      <c r="D541" s="958"/>
      <c r="E541" s="958"/>
      <c r="F541" s="958"/>
      <c r="G541" s="958"/>
    </row>
    <row r="542" spans="1:9" s="992" customFormat="1" ht="15.75">
      <c r="B542" s="942" t="s">
        <v>6371</v>
      </c>
      <c r="C542" s="2011" t="str">
        <f>CONCATENATE("FORNECIMENTO E INSTALAÇÃO DE ",C545)</f>
        <v>FORNECIMENTO E INSTALAÇÃO DE REATOR PARA LÂMPADA DE VAPOR METÁLICO DE 1000W</v>
      </c>
      <c r="D542" s="2183"/>
      <c r="E542" s="2183"/>
      <c r="F542" s="2183"/>
      <c r="G542" s="943" t="s">
        <v>30</v>
      </c>
      <c r="H542" s="1003">
        <f>G549</f>
        <v>3.44</v>
      </c>
      <c r="I542" s="993"/>
    </row>
    <row r="543" spans="1:9" s="993" customFormat="1" ht="31.5">
      <c r="A543" s="992"/>
      <c r="B543" s="350" t="s">
        <v>2114</v>
      </c>
      <c r="C543" s="981" t="s">
        <v>1947</v>
      </c>
      <c r="D543" s="893" t="s">
        <v>30</v>
      </c>
      <c r="E543" s="981" t="s">
        <v>1948</v>
      </c>
      <c r="F543" s="982" t="s">
        <v>1949</v>
      </c>
      <c r="G543" s="983" t="s">
        <v>1950</v>
      </c>
      <c r="H543" s="992"/>
    </row>
    <row r="544" spans="1:9" s="993" customFormat="1" ht="15.75">
      <c r="A544" s="992"/>
      <c r="B544" s="2012" t="s">
        <v>1951</v>
      </c>
      <c r="C544" s="2013"/>
      <c r="D544" s="2013"/>
      <c r="E544" s="2013"/>
      <c r="F544" s="2013"/>
      <c r="G544" s="2014"/>
      <c r="H544" s="992"/>
    </row>
    <row r="545" spans="1:9" s="993" customFormat="1" ht="15">
      <c r="A545" s="992"/>
      <c r="B545" s="919" t="s">
        <v>1992</v>
      </c>
      <c r="C545" s="920" t="s">
        <v>2036</v>
      </c>
      <c r="D545" s="921" t="s">
        <v>30</v>
      </c>
      <c r="E545" s="932">
        <v>1</v>
      </c>
      <c r="F545" s="932">
        <f>D556</f>
        <v>0.3</v>
      </c>
      <c r="G545" s="934">
        <f>TRUNC(F545*E545,2)</f>
        <v>0.3</v>
      </c>
      <c r="H545" s="992"/>
    </row>
    <row r="546" spans="1:9" s="993" customFormat="1" ht="15.75">
      <c r="A546" s="992"/>
      <c r="B546" s="2012" t="s">
        <v>1952</v>
      </c>
      <c r="C546" s="2013"/>
      <c r="D546" s="2013"/>
      <c r="E546" s="2013"/>
      <c r="F546" s="2013"/>
      <c r="G546" s="2014"/>
      <c r="H546" s="992"/>
    </row>
    <row r="547" spans="1:9" s="993" customFormat="1" ht="15.75">
      <c r="A547" s="994" t="s">
        <v>5265</v>
      </c>
      <c r="B547" s="945">
        <v>88264</v>
      </c>
      <c r="C547" s="914" t="str">
        <f>IF($A547="INSUMO",VLOOKUP($B547,'BANCO DE DADOS JULHO INS'!$A:$D,2,FALSE),VLOOKUP($B547,'BANCO DE DADOS JULHO SERV'!$B:$E,2,FALSE))</f>
        <v>ELETRICISTA COM ENCARGOS COMPLEMENTARES</v>
      </c>
      <c r="D547" s="913" t="str">
        <f>IF($A547="INSUMO",VLOOKUP($B547,'BANCO DE DADOS JULHO INS'!$A:$D,3,FALSE),VLOOKUP($B547,'BANCO DE DADOS JULHO SERV'!$B:$E,3,FALSE))</f>
        <v>H</v>
      </c>
      <c r="E547" s="946">
        <v>0.1</v>
      </c>
      <c r="F547" s="917" t="str">
        <f>IF($A547="INSUMO",VLOOKUP($B547,'BANCO DE DADOS JULHO INS'!$A:$D,4,FALSE),VLOOKUP($B547,'BANCO DE DADOS JULHO SERV'!$B:$E,4,FALSE))</f>
        <v>17,60</v>
      </c>
      <c r="G547" s="947">
        <f>TRUNC(F547*E547,2)</f>
        <v>1.76</v>
      </c>
      <c r="H547" s="992"/>
    </row>
    <row r="548" spans="1:9" s="993" customFormat="1" ht="16.5" thickBot="1">
      <c r="A548" s="994" t="s">
        <v>5265</v>
      </c>
      <c r="B548" s="1009">
        <v>88316</v>
      </c>
      <c r="C548" s="915" t="str">
        <f>IF($A548="INSUMO",VLOOKUP($B548,'BANCO DE DADOS JULHO INS'!$A:$D,2,FALSE),VLOOKUP($B548,'BANCO DE DADOS JULHO SERV'!$B:$E,2,FALSE))</f>
        <v>SERVENTE COM ENCARGOS COMPLEMENTARES</v>
      </c>
      <c r="D548" s="916" t="str">
        <f>IF($A548="INSUMO",VLOOKUP($B548,'BANCO DE DADOS JULHO INS'!$A:$D,3,FALSE),VLOOKUP($B548,'BANCO DE DADOS JULHO SERV'!$B:$E,3,FALSE))</f>
        <v>H</v>
      </c>
      <c r="E548" s="949">
        <v>0.1</v>
      </c>
      <c r="F548" s="918" t="str">
        <f>IF($A548="INSUMO",VLOOKUP($B548,'BANCO DE DADOS JULHO INS'!$A:$D,4,FALSE),VLOOKUP($B548,'BANCO DE DADOS JULHO SERV'!$B:$E,4,FALSE))</f>
        <v>13,80</v>
      </c>
      <c r="G548" s="950">
        <f>TRUNC(F548*E548,2)</f>
        <v>1.38</v>
      </c>
      <c r="H548" s="992"/>
    </row>
    <row r="549" spans="1:9" s="993" customFormat="1" ht="16.5" thickBot="1">
      <c r="A549" s="992"/>
      <c r="B549" s="2204" t="s">
        <v>6372</v>
      </c>
      <c r="C549" s="2204"/>
      <c r="D549" s="2204"/>
      <c r="E549" s="2206"/>
      <c r="F549" s="959" t="s">
        <v>1953</v>
      </c>
      <c r="G549" s="999">
        <f>SUM(G544:G548)</f>
        <v>3.44</v>
      </c>
      <c r="H549" s="992"/>
    </row>
    <row r="550" spans="1:9" s="993" customFormat="1" ht="16.5" thickBot="1">
      <c r="A550" s="992"/>
      <c r="B550" s="1058"/>
      <c r="C550" s="1058"/>
      <c r="D550" s="1058"/>
      <c r="E550" s="1058"/>
      <c r="F550" s="953"/>
      <c r="G550" s="954"/>
      <c r="H550" s="992"/>
    </row>
    <row r="551" spans="1:9" s="900" customFormat="1" ht="15.75">
      <c r="B551" s="962"/>
      <c r="C551" s="923" t="s">
        <v>6373</v>
      </c>
      <c r="D551" s="963"/>
      <c r="E551" s="964"/>
      <c r="F551" s="960" t="s">
        <v>30</v>
      </c>
      <c r="G551" s="965" t="s">
        <v>30</v>
      </c>
    </row>
    <row r="552" spans="1:9" s="900" customFormat="1" ht="31.5">
      <c r="B552" s="924" t="s">
        <v>1985</v>
      </c>
      <c r="C552" s="925" t="s">
        <v>1986</v>
      </c>
      <c r="D552" s="926" t="s">
        <v>1987</v>
      </c>
      <c r="E552" s="927" t="s">
        <v>1988</v>
      </c>
      <c r="F552" s="955" t="s">
        <v>1989</v>
      </c>
      <c r="G552" s="928" t="s">
        <v>1990</v>
      </c>
    </row>
    <row r="553" spans="1:9" s="900" customFormat="1" ht="15">
      <c r="B553" s="988">
        <v>42625</v>
      </c>
      <c r="C553" s="935" t="s">
        <v>5308</v>
      </c>
      <c r="D553" s="936">
        <v>0.3</v>
      </c>
      <c r="E553" s="939" t="s">
        <v>5315</v>
      </c>
      <c r="F553" s="989" t="s">
        <v>5314</v>
      </c>
      <c r="G553" s="990" t="s">
        <v>5310</v>
      </c>
    </row>
    <row r="554" spans="1:9" s="900" customFormat="1" ht="15">
      <c r="B554" s="988"/>
      <c r="C554" s="929"/>
      <c r="D554" s="930"/>
      <c r="E554" s="931"/>
      <c r="F554" s="991"/>
      <c r="G554" s="986"/>
    </row>
    <row r="555" spans="1:9" s="900" customFormat="1" ht="15">
      <c r="B555" s="988"/>
      <c r="C555" s="935"/>
      <c r="D555" s="936"/>
      <c r="E555" s="939"/>
      <c r="F555" s="989"/>
      <c r="G555" s="990"/>
    </row>
    <row r="556" spans="1:9" s="900" customFormat="1" ht="16.5" thickBot="1">
      <c r="B556" s="976"/>
      <c r="C556" s="977" t="s">
        <v>1991</v>
      </c>
      <c r="D556" s="978">
        <f>MEDIAN(D553:D555)</f>
        <v>0.3</v>
      </c>
      <c r="E556" s="979"/>
      <c r="F556" s="956"/>
      <c r="G556" s="980"/>
    </row>
    <row r="557" spans="1:9" s="997" customFormat="1" ht="16.5" thickBot="1">
      <c r="B557" s="957"/>
      <c r="C557" s="958"/>
      <c r="D557" s="958"/>
      <c r="E557" s="958"/>
      <c r="F557" s="958"/>
      <c r="G557" s="958"/>
    </row>
    <row r="558" spans="1:9" s="992" customFormat="1" ht="15.75">
      <c r="B558" s="942" t="s">
        <v>6374</v>
      </c>
      <c r="C558" s="2011" t="str">
        <f>CONCATENATE("FORNECIMENTO E INSTALAÇÃO DE ",C561)</f>
        <v>FORNECIMENTO E INSTALAÇÃO DE PARAFUSO CABEÇA LENTILHA, AUTO TRAVANTE 1/4"</v>
      </c>
      <c r="D558" s="2183"/>
      <c r="E558" s="2183"/>
      <c r="F558" s="2183"/>
      <c r="G558" s="943" t="s">
        <v>30</v>
      </c>
      <c r="H558" s="1003">
        <f>G565</f>
        <v>32.07</v>
      </c>
      <c r="I558" s="993"/>
    </row>
    <row r="559" spans="1:9" s="993" customFormat="1" ht="31.5">
      <c r="A559" s="992"/>
      <c r="B559" s="350" t="s">
        <v>2114</v>
      </c>
      <c r="C559" s="981" t="s">
        <v>1947</v>
      </c>
      <c r="D559" s="893" t="s">
        <v>30</v>
      </c>
      <c r="E559" s="981" t="s">
        <v>1948</v>
      </c>
      <c r="F559" s="982" t="s">
        <v>1949</v>
      </c>
      <c r="G559" s="983" t="s">
        <v>1950</v>
      </c>
      <c r="H559" s="992"/>
    </row>
    <row r="560" spans="1:9" s="993" customFormat="1" ht="15.75">
      <c r="A560" s="992"/>
      <c r="B560" s="2012" t="s">
        <v>1951</v>
      </c>
      <c r="C560" s="2013"/>
      <c r="D560" s="2013"/>
      <c r="E560" s="2013"/>
      <c r="F560" s="2013"/>
      <c r="G560" s="2014"/>
      <c r="H560" s="992"/>
    </row>
    <row r="561" spans="1:9" s="993" customFormat="1" ht="15">
      <c r="A561" s="992"/>
      <c r="B561" s="427" t="s">
        <v>1992</v>
      </c>
      <c r="C561" s="920" t="str">
        <f>C567</f>
        <v>PARAFUSO CABEÇA LENTILHA, AUTO TRAVANTE 1/4"</v>
      </c>
      <c r="D561" s="587" t="str">
        <f>G567</f>
        <v>UN</v>
      </c>
      <c r="E561" s="932">
        <v>1</v>
      </c>
      <c r="F561" s="932">
        <f>D572</f>
        <v>0.155</v>
      </c>
      <c r="G561" s="934">
        <f>TRUNC(F561*E561,2)</f>
        <v>0.15</v>
      </c>
      <c r="H561" s="992"/>
    </row>
    <row r="562" spans="1:9" s="993" customFormat="1" ht="15.75">
      <c r="A562" s="992"/>
      <c r="B562" s="2012" t="s">
        <v>1952</v>
      </c>
      <c r="C562" s="2013"/>
      <c r="D562" s="2013"/>
      <c r="E562" s="2013"/>
      <c r="F562" s="2013"/>
      <c r="G562" s="2014"/>
      <c r="H562" s="992"/>
    </row>
    <row r="563" spans="1:9" s="993" customFormat="1" ht="15.75">
      <c r="A563" s="994" t="s">
        <v>5265</v>
      </c>
      <c r="B563" s="945">
        <v>88264</v>
      </c>
      <c r="C563" s="914" t="str">
        <f>IF($A563="INSUMO",VLOOKUP($B563,'BANCO DE DADOS JULHO INS'!$A:$D,2,FALSE),VLOOKUP($B563,'BANCO DE DADOS JULHO SERV'!$B:$E,2,FALSE))</f>
        <v>ELETRICISTA COM ENCARGOS COMPLEMENTARES</v>
      </c>
      <c r="D563" s="913" t="str">
        <f>IF($A563="INSUMO",VLOOKUP($B563,'BANCO DE DADOS JULHO INS'!$A:$D,3,FALSE),VLOOKUP($B563,'BANCO DE DADOS JULHO SERV'!$B:$E,3,FALSE))</f>
        <v>H</v>
      </c>
      <c r="E563" s="946">
        <v>1</v>
      </c>
      <c r="F563" s="917" t="str">
        <f>IF($A563="INSUMO",VLOOKUP($B563,'BANCO DE DADOS JULHO INS'!$A:$D,4,FALSE),VLOOKUP($B563,'BANCO DE DADOS JULHO SERV'!$B:$E,4,FALSE))</f>
        <v>17,60</v>
      </c>
      <c r="G563" s="947">
        <f>TRUNC(F563*E563,2)</f>
        <v>17.600000000000001</v>
      </c>
      <c r="H563" s="992"/>
    </row>
    <row r="564" spans="1:9" s="993" customFormat="1" ht="16.5" thickBot="1">
      <c r="A564" s="994" t="s">
        <v>5265</v>
      </c>
      <c r="B564" s="948">
        <v>88247</v>
      </c>
      <c r="C564" s="915" t="str">
        <f>IF($A564="INSUMO",VLOOKUP($B564,'BANCO DE DADOS JULHO INS'!$A:$D,2,FALSE),VLOOKUP($B564,'BANCO DE DADOS JULHO SERV'!$B:$E,2,FALSE))</f>
        <v>AUXILIAR DE ELETRICISTA COM ENCARGOS COMPLEMENTARES</v>
      </c>
      <c r="D564" s="916" t="str">
        <f>IF($A564="INSUMO",VLOOKUP($B564,'BANCO DE DADOS JULHO INS'!$A:$D,3,FALSE),VLOOKUP($B564,'BANCO DE DADOS JULHO SERV'!$B:$E,3,FALSE))</f>
        <v>H</v>
      </c>
      <c r="E564" s="949">
        <v>1</v>
      </c>
      <c r="F564" s="918" t="str">
        <f>IF($A564="INSUMO",VLOOKUP($B564,'BANCO DE DADOS JULHO INS'!$A:$D,4,FALSE),VLOOKUP($B564,'BANCO DE DADOS JULHO SERV'!$B:$E,4,FALSE))</f>
        <v>14,32</v>
      </c>
      <c r="G564" s="950">
        <f>TRUNC(F564*E564,2)</f>
        <v>14.32</v>
      </c>
      <c r="H564" s="992"/>
    </row>
    <row r="565" spans="1:9" s="993" customFormat="1" ht="16.5" thickBot="1">
      <c r="A565" s="992"/>
      <c r="B565" s="2187" t="s">
        <v>6372</v>
      </c>
      <c r="C565" s="2187"/>
      <c r="D565" s="2187"/>
      <c r="E565" s="2188"/>
      <c r="F565" s="959" t="s">
        <v>1953</v>
      </c>
      <c r="G565" s="999">
        <f>SUM(G560:G564)</f>
        <v>32.07</v>
      </c>
      <c r="H565" s="992"/>
    </row>
    <row r="566" spans="1:9" s="993" customFormat="1" ht="16.5" thickBot="1">
      <c r="A566" s="992"/>
      <c r="B566" s="424"/>
      <c r="C566" s="424"/>
      <c r="D566" s="424"/>
      <c r="E566" s="424"/>
      <c r="F566" s="953"/>
      <c r="G566" s="954"/>
      <c r="H566" s="992"/>
    </row>
    <row r="567" spans="1:9" s="900" customFormat="1" ht="15.75">
      <c r="B567" s="962"/>
      <c r="C567" s="923" t="s">
        <v>6375</v>
      </c>
      <c r="D567" s="963"/>
      <c r="E567" s="964"/>
      <c r="F567" s="960" t="s">
        <v>30</v>
      </c>
      <c r="G567" s="965" t="s">
        <v>30</v>
      </c>
    </row>
    <row r="568" spans="1:9" s="900" customFormat="1" ht="31.5">
      <c r="B568" s="924" t="s">
        <v>1985</v>
      </c>
      <c r="C568" s="925" t="s">
        <v>1986</v>
      </c>
      <c r="D568" s="926" t="s">
        <v>1987</v>
      </c>
      <c r="E568" s="927" t="s">
        <v>1988</v>
      </c>
      <c r="F568" s="955" t="s">
        <v>1989</v>
      </c>
      <c r="G568" s="928" t="s">
        <v>1990</v>
      </c>
    </row>
    <row r="569" spans="1:9" s="900" customFormat="1" ht="15">
      <c r="B569" s="988">
        <v>42495</v>
      </c>
      <c r="C569" s="935" t="s">
        <v>2002</v>
      </c>
      <c r="D569" s="936">
        <v>0.22</v>
      </c>
      <c r="E569" s="939" t="s">
        <v>2003</v>
      </c>
      <c r="F569" s="989" t="s">
        <v>2004</v>
      </c>
      <c r="G569" s="990" t="s">
        <v>5287</v>
      </c>
    </row>
    <row r="570" spans="1:9" s="900" customFormat="1" ht="15">
      <c r="B570" s="988">
        <v>42496</v>
      </c>
      <c r="C570" s="935" t="s">
        <v>6347</v>
      </c>
      <c r="D570" s="936">
        <v>0.155</v>
      </c>
      <c r="E570" s="939" t="s">
        <v>6348</v>
      </c>
      <c r="F570" s="989" t="s">
        <v>6349</v>
      </c>
      <c r="G570" s="990" t="s">
        <v>6350</v>
      </c>
    </row>
    <row r="571" spans="1:9" s="900" customFormat="1" ht="15">
      <c r="B571" s="988">
        <v>42494</v>
      </c>
      <c r="C571" s="935" t="s">
        <v>6358</v>
      </c>
      <c r="D571" s="936">
        <v>0.08</v>
      </c>
      <c r="E571" s="939" t="s">
        <v>2052</v>
      </c>
      <c r="F571" s="989" t="s">
        <v>2053</v>
      </c>
      <c r="G571" s="990" t="s">
        <v>6359</v>
      </c>
    </row>
    <row r="572" spans="1:9" s="900" customFormat="1" ht="16.5" thickBot="1">
      <c r="B572" s="976"/>
      <c r="C572" s="977" t="s">
        <v>1991</v>
      </c>
      <c r="D572" s="978">
        <f>MEDIAN(D569:D571)</f>
        <v>0.155</v>
      </c>
      <c r="E572" s="979"/>
      <c r="F572" s="956"/>
      <c r="G572" s="980"/>
    </row>
    <row r="573" spans="1:9" s="997" customFormat="1" ht="16.5" thickBot="1">
      <c r="B573" s="957"/>
      <c r="C573" s="958"/>
      <c r="D573" s="958"/>
      <c r="E573" s="958"/>
      <c r="F573" s="958"/>
      <c r="G573" s="958"/>
    </row>
    <row r="574" spans="1:9" s="992" customFormat="1" ht="15.75">
      <c r="B574" s="942" t="s">
        <v>6376</v>
      </c>
      <c r="C574" s="2011" t="str">
        <f>CONCATENATE("FORNECIMENTO E INSTALAÇÃO DE ",C577)</f>
        <v>FORNECIMENTO E INSTALAÇÃO DE VERGALHÃO ROSCA TOTAL, EM AÇO GALVANIZADO A QUENTE, 1/4"X3000MM</v>
      </c>
      <c r="D574" s="2183"/>
      <c r="E574" s="2183"/>
      <c r="F574" s="2183"/>
      <c r="G574" s="943" t="s">
        <v>30</v>
      </c>
      <c r="H574" s="1003">
        <f>G581</f>
        <v>12.06</v>
      </c>
      <c r="I574" s="993"/>
    </row>
    <row r="575" spans="1:9" s="993" customFormat="1" ht="31.5">
      <c r="A575" s="992"/>
      <c r="B575" s="350" t="s">
        <v>2114</v>
      </c>
      <c r="C575" s="981" t="s">
        <v>1947</v>
      </c>
      <c r="D575" s="893" t="s">
        <v>30</v>
      </c>
      <c r="E575" s="981" t="s">
        <v>1948</v>
      </c>
      <c r="F575" s="982" t="s">
        <v>1949</v>
      </c>
      <c r="G575" s="983" t="s">
        <v>1950</v>
      </c>
      <c r="H575" s="992"/>
    </row>
    <row r="576" spans="1:9" s="993" customFormat="1" ht="15.75">
      <c r="A576" s="992"/>
      <c r="B576" s="2012" t="s">
        <v>1951</v>
      </c>
      <c r="C576" s="2013"/>
      <c r="D576" s="2013"/>
      <c r="E576" s="2013"/>
      <c r="F576" s="2013"/>
      <c r="G576" s="2014"/>
      <c r="H576" s="992"/>
    </row>
    <row r="577" spans="1:9" s="993" customFormat="1" ht="30">
      <c r="A577" s="992"/>
      <c r="B577" s="427" t="s">
        <v>1992</v>
      </c>
      <c r="C577" s="920" t="str">
        <f>C583</f>
        <v>VERGALHÃO ROSCA TOTAL, EM AÇO GALVANIZADO A QUENTE, 1/4"X3000MM</v>
      </c>
      <c r="D577" s="587" t="str">
        <f>G583</f>
        <v>UN</v>
      </c>
      <c r="E577" s="932">
        <v>1</v>
      </c>
      <c r="F577" s="932">
        <f>D588</f>
        <v>2.4966666666666666</v>
      </c>
      <c r="G577" s="934">
        <f>TRUNC(F577*E577,2)</f>
        <v>2.4900000000000002</v>
      </c>
      <c r="H577" s="992"/>
    </row>
    <row r="578" spans="1:9" s="993" customFormat="1" ht="15.75">
      <c r="A578" s="992"/>
      <c r="B578" s="2012" t="s">
        <v>1952</v>
      </c>
      <c r="C578" s="2013"/>
      <c r="D578" s="2013"/>
      <c r="E578" s="2013"/>
      <c r="F578" s="2013"/>
      <c r="G578" s="2014"/>
      <c r="H578" s="992"/>
    </row>
    <row r="579" spans="1:9" s="993" customFormat="1" ht="15.75">
      <c r="A579" s="994" t="s">
        <v>5265</v>
      </c>
      <c r="B579" s="945">
        <v>88264</v>
      </c>
      <c r="C579" s="914" t="str">
        <f>IF($A579="INSUMO",VLOOKUP($B579,'BANCO DE DADOS JULHO INS'!$A:$D,2,FALSE),VLOOKUP($B579,'BANCO DE DADOS JULHO SERV'!$B:$E,2,FALSE))</f>
        <v>ELETRICISTA COM ENCARGOS COMPLEMENTARES</v>
      </c>
      <c r="D579" s="913" t="str">
        <f>IF($A579="INSUMO",VLOOKUP($B579,'BANCO DE DADOS JULHO INS'!$A:$D,3,FALSE),VLOOKUP($B579,'BANCO DE DADOS JULHO SERV'!$B:$E,3,FALSE))</f>
        <v>H</v>
      </c>
      <c r="E579" s="946">
        <v>0.3</v>
      </c>
      <c r="F579" s="917" t="str">
        <f>IF($A579="INSUMO",VLOOKUP($B579,'BANCO DE DADOS JULHO INS'!$A:$D,4,FALSE),VLOOKUP($B579,'BANCO DE DADOS JULHO SERV'!$B:$E,4,FALSE))</f>
        <v>17,60</v>
      </c>
      <c r="G579" s="947">
        <f>TRUNC(F579*E579,2)</f>
        <v>5.28</v>
      </c>
      <c r="H579" s="992"/>
    </row>
    <row r="580" spans="1:9" s="993" customFormat="1" ht="16.5" thickBot="1">
      <c r="A580" s="994" t="s">
        <v>5265</v>
      </c>
      <c r="B580" s="948">
        <v>88247</v>
      </c>
      <c r="C580" s="915" t="str">
        <f>IF($A580="INSUMO",VLOOKUP($B580,'BANCO DE DADOS JULHO INS'!$A:$D,2,FALSE),VLOOKUP($B580,'BANCO DE DADOS JULHO SERV'!$B:$E,2,FALSE))</f>
        <v>AUXILIAR DE ELETRICISTA COM ENCARGOS COMPLEMENTARES</v>
      </c>
      <c r="D580" s="916" t="str">
        <f>IF($A580="INSUMO",VLOOKUP($B580,'BANCO DE DADOS JULHO INS'!$A:$D,3,FALSE),VLOOKUP($B580,'BANCO DE DADOS JULHO SERV'!$B:$E,3,FALSE))</f>
        <v>H</v>
      </c>
      <c r="E580" s="949">
        <v>0.3</v>
      </c>
      <c r="F580" s="918" t="str">
        <f>IF($A580="INSUMO",VLOOKUP($B580,'BANCO DE DADOS JULHO INS'!$A:$D,4,FALSE),VLOOKUP($B580,'BANCO DE DADOS JULHO SERV'!$B:$E,4,FALSE))</f>
        <v>14,32</v>
      </c>
      <c r="G580" s="950">
        <f>TRUNC(F580*E580,2)</f>
        <v>4.29</v>
      </c>
      <c r="H580" s="992"/>
    </row>
    <row r="581" spans="1:9" s="993" customFormat="1" ht="16.5" thickBot="1">
      <c r="A581" s="992"/>
      <c r="B581" s="2204" t="s">
        <v>6377</v>
      </c>
      <c r="C581" s="2204"/>
      <c r="D581" s="2204"/>
      <c r="E581" s="2206"/>
      <c r="F581" s="959" t="s">
        <v>1953</v>
      </c>
      <c r="G581" s="999">
        <f>SUM(G576:G580)</f>
        <v>12.06</v>
      </c>
      <c r="H581" s="992"/>
    </row>
    <row r="582" spans="1:9" s="997" customFormat="1" ht="16.5" thickBot="1">
      <c r="B582" s="957"/>
      <c r="C582" s="958"/>
      <c r="D582" s="958"/>
      <c r="E582" s="958"/>
      <c r="F582" s="958"/>
      <c r="G582" s="958"/>
    </row>
    <row r="583" spans="1:9" s="900" customFormat="1" ht="31.5">
      <c r="B583" s="962"/>
      <c r="C583" s="923" t="s">
        <v>6378</v>
      </c>
      <c r="D583" s="963"/>
      <c r="E583" s="964"/>
      <c r="F583" s="960" t="s">
        <v>30</v>
      </c>
      <c r="G583" s="965" t="s">
        <v>30</v>
      </c>
    </row>
    <row r="584" spans="1:9" s="900" customFormat="1" ht="31.5">
      <c r="B584" s="924" t="s">
        <v>1985</v>
      </c>
      <c r="C584" s="925" t="s">
        <v>1986</v>
      </c>
      <c r="D584" s="926" t="s">
        <v>1987</v>
      </c>
      <c r="E584" s="927" t="s">
        <v>1988</v>
      </c>
      <c r="F584" s="955" t="s">
        <v>1989</v>
      </c>
      <c r="G584" s="928" t="s">
        <v>1990</v>
      </c>
    </row>
    <row r="585" spans="1:9" s="900" customFormat="1" ht="15">
      <c r="B585" s="988">
        <v>42495</v>
      </c>
      <c r="C585" s="935" t="s">
        <v>2002</v>
      </c>
      <c r="D585" s="936">
        <v>2.4966666666666666</v>
      </c>
      <c r="E585" s="939" t="s">
        <v>2003</v>
      </c>
      <c r="F585" s="989" t="s">
        <v>2004</v>
      </c>
      <c r="G585" s="990" t="s">
        <v>5287</v>
      </c>
    </row>
    <row r="586" spans="1:9" s="900" customFormat="1" ht="15">
      <c r="B586" s="988">
        <v>42495</v>
      </c>
      <c r="C586" s="935" t="s">
        <v>2016</v>
      </c>
      <c r="D586" s="936">
        <v>1.944</v>
      </c>
      <c r="E586" s="939" t="s">
        <v>2017</v>
      </c>
      <c r="F586" s="989" t="s">
        <v>2018</v>
      </c>
      <c r="G586" s="990" t="s">
        <v>2019</v>
      </c>
    </row>
    <row r="587" spans="1:9" s="900" customFormat="1" ht="15">
      <c r="B587" s="988">
        <v>42496</v>
      </c>
      <c r="C587" s="935" t="s">
        <v>6347</v>
      </c>
      <c r="D587" s="936">
        <v>2.8533333333333335</v>
      </c>
      <c r="E587" s="939" t="s">
        <v>6348</v>
      </c>
      <c r="F587" s="989" t="s">
        <v>6349</v>
      </c>
      <c r="G587" s="990" t="s">
        <v>6350</v>
      </c>
    </row>
    <row r="588" spans="1:9" s="900" customFormat="1" ht="16.5" thickBot="1">
      <c r="B588" s="976"/>
      <c r="C588" s="977" t="s">
        <v>1991</v>
      </c>
      <c r="D588" s="978">
        <f>MEDIAN(D585:D587)</f>
        <v>2.4966666666666666</v>
      </c>
      <c r="E588" s="979"/>
      <c r="F588" s="956"/>
      <c r="G588" s="980"/>
    </row>
    <row r="589" spans="1:9" s="997" customFormat="1" ht="16.5" thickBot="1">
      <c r="B589" s="957"/>
      <c r="C589" s="958"/>
      <c r="D589" s="958"/>
      <c r="E589" s="958"/>
      <c r="F589" s="958"/>
      <c r="G589" s="958"/>
    </row>
    <row r="590" spans="1:9" s="992" customFormat="1" ht="15.75">
      <c r="B590" s="942" t="s">
        <v>6379</v>
      </c>
      <c r="C590" s="2011" t="str">
        <f>CONCATENATE("FORNECIMENTO E INSTALAÇÃO DE ",C593)</f>
        <v>FORNECIMENTO E INSTALAÇÃO DE ARRUELA LISA, EM AÇO GALVANIZADO A QUENTE, 1/4"</v>
      </c>
      <c r="D590" s="2183"/>
      <c r="E590" s="2183"/>
      <c r="F590" s="2183"/>
      <c r="G590" s="943" t="s">
        <v>30</v>
      </c>
      <c r="H590" s="1003">
        <f>G597</f>
        <v>0.36</v>
      </c>
      <c r="I590" s="993"/>
    </row>
    <row r="591" spans="1:9" s="993" customFormat="1" ht="31.5">
      <c r="A591" s="992"/>
      <c r="B591" s="350" t="s">
        <v>2114</v>
      </c>
      <c r="C591" s="981" t="s">
        <v>1947</v>
      </c>
      <c r="D591" s="521" t="s">
        <v>30</v>
      </c>
      <c r="E591" s="981" t="s">
        <v>1948</v>
      </c>
      <c r="F591" s="982" t="s">
        <v>1949</v>
      </c>
      <c r="G591" s="983" t="s">
        <v>1950</v>
      </c>
      <c r="H591" s="992"/>
    </row>
    <row r="592" spans="1:9" s="993" customFormat="1" ht="15.75">
      <c r="A592" s="992"/>
      <c r="B592" s="2012" t="s">
        <v>1951</v>
      </c>
      <c r="C592" s="2013"/>
      <c r="D592" s="2013"/>
      <c r="E592" s="2013"/>
      <c r="F592" s="2013"/>
      <c r="G592" s="2014"/>
      <c r="H592" s="992"/>
    </row>
    <row r="593" spans="1:9" s="993" customFormat="1" ht="15">
      <c r="A593" s="992"/>
      <c r="B593" s="427" t="s">
        <v>1992</v>
      </c>
      <c r="C593" s="920" t="str">
        <f>C599</f>
        <v>ARRUELA LISA, EM AÇO GALVANIZADO A QUENTE, 1/4"</v>
      </c>
      <c r="D593" s="587" t="str">
        <f>G599</f>
        <v>UN</v>
      </c>
      <c r="E593" s="932">
        <v>1</v>
      </c>
      <c r="F593" s="932">
        <f>D604</f>
        <v>0.06</v>
      </c>
      <c r="G593" s="934">
        <f>TRUNC(F593*E593,2)</f>
        <v>0.06</v>
      </c>
      <c r="H593" s="992"/>
    </row>
    <row r="594" spans="1:9" s="993" customFormat="1" ht="15.75">
      <c r="A594" s="992"/>
      <c r="B594" s="2012" t="s">
        <v>1952</v>
      </c>
      <c r="C594" s="2013"/>
      <c r="D594" s="2013"/>
      <c r="E594" s="2013"/>
      <c r="F594" s="2013"/>
      <c r="G594" s="2014"/>
      <c r="H594" s="992"/>
    </row>
    <row r="595" spans="1:9" s="993" customFormat="1" ht="15.75">
      <c r="A595" s="994" t="s">
        <v>5265</v>
      </c>
      <c r="B595" s="522">
        <v>88264</v>
      </c>
      <c r="C595" s="914" t="str">
        <f>IF($A595="INSUMO",VLOOKUP($B595,'BANCO DE DADOS JULHO INS'!$A:$D,2,FALSE),VLOOKUP($B595,'BANCO DE DADOS JULHO SERV'!$B:$E,2,FALSE))</f>
        <v>ELETRICISTA COM ENCARGOS COMPLEMENTARES</v>
      </c>
      <c r="D595" s="913" t="str">
        <f>IF($A595="INSUMO",VLOOKUP($B595,'BANCO DE DADOS JULHO INS'!$A:$D,3,FALSE),VLOOKUP($B595,'BANCO DE DADOS JULHO SERV'!$B:$E,3,FALSE))</f>
        <v>H</v>
      </c>
      <c r="E595" s="946">
        <v>0.01</v>
      </c>
      <c r="F595" s="917" t="str">
        <f>IF($A595="INSUMO",VLOOKUP($B595,'BANCO DE DADOS JULHO INS'!$A:$D,4,FALSE),VLOOKUP($B595,'BANCO DE DADOS JULHO SERV'!$B:$E,4,FALSE))</f>
        <v>17,60</v>
      </c>
      <c r="G595" s="523">
        <f>TRUNC(F595*E595,2)</f>
        <v>0.17</v>
      </c>
      <c r="H595" s="992"/>
    </row>
    <row r="596" spans="1:9" s="993" customFormat="1" ht="16.5" thickBot="1">
      <c r="A596" s="994" t="s">
        <v>5265</v>
      </c>
      <c r="B596" s="524">
        <v>88316</v>
      </c>
      <c r="C596" s="915" t="str">
        <f>IF($A596="INSUMO",VLOOKUP($B596,'BANCO DE DADOS JULHO INS'!$A:$D,2,FALSE),VLOOKUP($B596,'BANCO DE DADOS JULHO SERV'!$B:$E,2,FALSE))</f>
        <v>SERVENTE COM ENCARGOS COMPLEMENTARES</v>
      </c>
      <c r="D596" s="916" t="str">
        <f>IF($A596="INSUMO",VLOOKUP($B596,'BANCO DE DADOS JULHO INS'!$A:$D,3,FALSE),VLOOKUP($B596,'BANCO DE DADOS JULHO SERV'!$B:$E,3,FALSE))</f>
        <v>H</v>
      </c>
      <c r="E596" s="949">
        <v>0.01</v>
      </c>
      <c r="F596" s="918" t="str">
        <f>IF($A596="INSUMO",VLOOKUP($B596,'BANCO DE DADOS JULHO INS'!$A:$D,4,FALSE),VLOOKUP($B596,'BANCO DE DADOS JULHO SERV'!$B:$E,4,FALSE))</f>
        <v>13,80</v>
      </c>
      <c r="G596" s="525">
        <f>TRUNC(F596*E596,2)</f>
        <v>0.13</v>
      </c>
      <c r="H596" s="992"/>
    </row>
    <row r="597" spans="1:9" s="993" customFormat="1" ht="16.5" thickBot="1">
      <c r="A597" s="992"/>
      <c r="B597" s="2204" t="s">
        <v>6380</v>
      </c>
      <c r="C597" s="2204"/>
      <c r="D597" s="2204"/>
      <c r="E597" s="2206"/>
      <c r="F597" s="526" t="s">
        <v>1953</v>
      </c>
      <c r="G597" s="999">
        <f>SUM(G592:G596)</f>
        <v>0.36</v>
      </c>
      <c r="H597" s="992"/>
    </row>
    <row r="598" spans="1:9" s="993" customFormat="1" ht="16.5" thickBot="1">
      <c r="A598" s="992"/>
      <c r="B598" s="527"/>
      <c r="C598" s="528"/>
      <c r="D598" s="528"/>
      <c r="E598" s="528"/>
      <c r="F598" s="528"/>
      <c r="G598" s="528"/>
      <c r="H598" s="992"/>
    </row>
    <row r="599" spans="1:9" s="900" customFormat="1" ht="15.75">
      <c r="B599" s="962"/>
      <c r="C599" s="923" t="s">
        <v>6381</v>
      </c>
      <c r="D599" s="963"/>
      <c r="E599" s="964"/>
      <c r="F599" s="960" t="s">
        <v>30</v>
      </c>
      <c r="G599" s="965" t="s">
        <v>30</v>
      </c>
    </row>
    <row r="600" spans="1:9" s="900" customFormat="1" ht="31.5">
      <c r="B600" s="924" t="s">
        <v>1985</v>
      </c>
      <c r="C600" s="925" t="s">
        <v>1986</v>
      </c>
      <c r="D600" s="926" t="s">
        <v>1987</v>
      </c>
      <c r="E600" s="927" t="s">
        <v>1988</v>
      </c>
      <c r="F600" s="955" t="s">
        <v>1989</v>
      </c>
      <c r="G600" s="928" t="s">
        <v>1990</v>
      </c>
    </row>
    <row r="601" spans="1:9" s="900" customFormat="1" ht="15">
      <c r="B601" s="988">
        <v>42625</v>
      </c>
      <c r="C601" s="935" t="s">
        <v>5308</v>
      </c>
      <c r="D601" s="936">
        <v>0.06</v>
      </c>
      <c r="E601" s="939" t="s">
        <v>5315</v>
      </c>
      <c r="F601" s="989" t="s">
        <v>5314</v>
      </c>
      <c r="G601" s="990" t="s">
        <v>5310</v>
      </c>
    </row>
    <row r="602" spans="1:9" s="900" customFormat="1" ht="15">
      <c r="B602" s="988"/>
      <c r="C602" s="929"/>
      <c r="D602" s="930"/>
      <c r="E602" s="931"/>
      <c r="F602" s="991"/>
      <c r="G602" s="986"/>
    </row>
    <row r="603" spans="1:9" s="900" customFormat="1" ht="15">
      <c r="B603" s="988"/>
      <c r="C603" s="935"/>
      <c r="D603" s="936"/>
      <c r="E603" s="939"/>
      <c r="F603" s="989"/>
      <c r="G603" s="990"/>
    </row>
    <row r="604" spans="1:9" s="900" customFormat="1" ht="16.5" thickBot="1">
      <c r="B604" s="976"/>
      <c r="C604" s="977" t="s">
        <v>1991</v>
      </c>
      <c r="D604" s="978">
        <f>MEDIAN(D601:D603)</f>
        <v>0.06</v>
      </c>
      <c r="E604" s="979"/>
      <c r="F604" s="956"/>
      <c r="G604" s="980"/>
    </row>
    <row r="605" spans="1:9" s="997" customFormat="1" ht="16.5" thickBot="1">
      <c r="B605" s="957"/>
      <c r="C605" s="958"/>
      <c r="D605" s="958"/>
      <c r="E605" s="958"/>
      <c r="F605" s="958"/>
      <c r="G605" s="958"/>
    </row>
    <row r="606" spans="1:9" s="992" customFormat="1" ht="15.75">
      <c r="B606" s="942" t="s">
        <v>6382</v>
      </c>
      <c r="C606" s="2011" t="str">
        <f>CONCATENATE("FORNECIMENTO E INSTALAÇÃO DE ",C609)</f>
        <v>FORNECIMENTO E INSTALAÇÃO DE BOX RETO 3/4" EM ALUMÍNIO</v>
      </c>
      <c r="D606" s="2183"/>
      <c r="E606" s="2183"/>
      <c r="F606" s="2183"/>
      <c r="G606" s="943" t="s">
        <v>30</v>
      </c>
      <c r="H606" s="1003">
        <f>G613</f>
        <v>106.94</v>
      </c>
      <c r="I606" s="993"/>
    </row>
    <row r="607" spans="1:9" s="993" customFormat="1" ht="31.5">
      <c r="A607" s="992"/>
      <c r="B607" s="350" t="s">
        <v>2114</v>
      </c>
      <c r="C607" s="981" t="s">
        <v>1947</v>
      </c>
      <c r="D607" s="521" t="s">
        <v>30</v>
      </c>
      <c r="E607" s="981" t="s">
        <v>1948</v>
      </c>
      <c r="F607" s="982" t="s">
        <v>1949</v>
      </c>
      <c r="G607" s="983" t="s">
        <v>1950</v>
      </c>
      <c r="H607" s="992"/>
    </row>
    <row r="608" spans="1:9" s="993" customFormat="1" ht="15.75">
      <c r="A608" s="992"/>
      <c r="B608" s="2012" t="s">
        <v>1951</v>
      </c>
      <c r="C608" s="2013"/>
      <c r="D608" s="2013"/>
      <c r="E608" s="2013"/>
      <c r="F608" s="2013"/>
      <c r="G608" s="2014"/>
      <c r="H608" s="992"/>
    </row>
    <row r="609" spans="1:9" s="993" customFormat="1" ht="15">
      <c r="A609" s="992"/>
      <c r="B609" s="427" t="s">
        <v>1992</v>
      </c>
      <c r="C609" s="920" t="str">
        <f>C615</f>
        <v>BOX RETO 3/4" EM ALUMÍNIO</v>
      </c>
      <c r="D609" s="921" t="s">
        <v>30</v>
      </c>
      <c r="E609" s="932">
        <v>1</v>
      </c>
      <c r="F609" s="932">
        <f>D620</f>
        <v>102.71</v>
      </c>
      <c r="G609" s="934">
        <f>TRUNC(F609*E609,2)</f>
        <v>102.71</v>
      </c>
      <c r="H609" s="992"/>
    </row>
    <row r="610" spans="1:9" s="993" customFormat="1" ht="15.75">
      <c r="A610" s="992"/>
      <c r="B610" s="2012" t="s">
        <v>1952</v>
      </c>
      <c r="C610" s="2013"/>
      <c r="D610" s="2013"/>
      <c r="E610" s="2013"/>
      <c r="F610" s="2013"/>
      <c r="G610" s="2014"/>
      <c r="H610" s="992"/>
    </row>
    <row r="611" spans="1:9" s="993" customFormat="1" ht="15.75">
      <c r="A611" s="994" t="s">
        <v>5265</v>
      </c>
      <c r="B611" s="522">
        <v>88264</v>
      </c>
      <c r="C611" s="914" t="str">
        <f>IF($A611="INSUMO",VLOOKUP($B611,'BANCO DE DADOS JULHO INS'!$A:$D,2,FALSE),VLOOKUP($B611,'BANCO DE DADOS JULHO SERV'!$B:$E,2,FALSE))</f>
        <v>ELETRICISTA COM ENCARGOS COMPLEMENTARES</v>
      </c>
      <c r="D611" s="913" t="str">
        <f>IF($A611="INSUMO",VLOOKUP($B611,'BANCO DE DADOS JULHO INS'!$A:$D,3,FALSE),VLOOKUP($B611,'BANCO DE DADOS JULHO SERV'!$B:$E,3,FALSE))</f>
        <v>H</v>
      </c>
      <c r="E611" s="813">
        <v>0.13500000000000001</v>
      </c>
      <c r="F611" s="917" t="str">
        <f>IF($A611="INSUMO",VLOOKUP($B611,'BANCO DE DADOS JULHO INS'!$A:$D,4,FALSE),VLOOKUP($B611,'BANCO DE DADOS JULHO SERV'!$B:$E,4,FALSE))</f>
        <v>17,60</v>
      </c>
      <c r="G611" s="523">
        <f>TRUNC(F611*E611,2)</f>
        <v>2.37</v>
      </c>
      <c r="H611" s="992"/>
    </row>
    <row r="612" spans="1:9" s="993" customFormat="1" ht="16.5" thickBot="1">
      <c r="A612" s="994" t="s">
        <v>5265</v>
      </c>
      <c r="B612" s="524">
        <v>88316</v>
      </c>
      <c r="C612" s="915" t="str">
        <f>IF($A612="INSUMO",VLOOKUP($B612,'BANCO DE DADOS JULHO INS'!$A:$D,2,FALSE),VLOOKUP($B612,'BANCO DE DADOS JULHO SERV'!$B:$E,2,FALSE))</f>
        <v>SERVENTE COM ENCARGOS COMPLEMENTARES</v>
      </c>
      <c r="D612" s="916" t="str">
        <f>IF($A612="INSUMO",VLOOKUP($B612,'BANCO DE DADOS JULHO INS'!$A:$D,3,FALSE),VLOOKUP($B612,'BANCO DE DADOS JULHO SERV'!$B:$E,3,FALSE))</f>
        <v>H</v>
      </c>
      <c r="E612" s="814">
        <v>0.13500000000000001</v>
      </c>
      <c r="F612" s="918" t="str">
        <f>IF($A612="INSUMO",VLOOKUP($B612,'BANCO DE DADOS JULHO INS'!$A:$D,4,FALSE),VLOOKUP($B612,'BANCO DE DADOS JULHO SERV'!$B:$E,4,FALSE))</f>
        <v>13,80</v>
      </c>
      <c r="G612" s="525">
        <f>TRUNC(F612*E612,2)</f>
        <v>1.86</v>
      </c>
      <c r="H612" s="992"/>
    </row>
    <row r="613" spans="1:9" s="993" customFormat="1" ht="16.5" thickBot="1">
      <c r="A613" s="992"/>
      <c r="B613" s="2204" t="s">
        <v>6383</v>
      </c>
      <c r="C613" s="2204"/>
      <c r="D613" s="2204"/>
      <c r="E613" s="2206"/>
      <c r="F613" s="526" t="s">
        <v>1953</v>
      </c>
      <c r="G613" s="999">
        <f>SUM(G608:G612)</f>
        <v>106.94</v>
      </c>
      <c r="H613" s="992"/>
    </row>
    <row r="614" spans="1:9" s="993" customFormat="1" ht="16.5" thickBot="1">
      <c r="A614" s="992"/>
      <c r="B614" s="1058"/>
      <c r="C614" s="1058"/>
      <c r="D614" s="1058"/>
      <c r="E614" s="1058"/>
      <c r="F614" s="529"/>
      <c r="G614" s="530"/>
      <c r="H614" s="992"/>
    </row>
    <row r="615" spans="1:9" s="900" customFormat="1" ht="15.75">
      <c r="B615" s="962"/>
      <c r="C615" s="923" t="s">
        <v>6384</v>
      </c>
      <c r="D615" s="963"/>
      <c r="E615" s="964"/>
      <c r="F615" s="960" t="s">
        <v>30</v>
      </c>
      <c r="G615" s="965" t="s">
        <v>30</v>
      </c>
    </row>
    <row r="616" spans="1:9" s="900" customFormat="1" ht="31.5">
      <c r="B616" s="924" t="s">
        <v>1985</v>
      </c>
      <c r="C616" s="925" t="s">
        <v>1986</v>
      </c>
      <c r="D616" s="926" t="s">
        <v>1987</v>
      </c>
      <c r="E616" s="927" t="s">
        <v>1988</v>
      </c>
      <c r="F616" s="955" t="s">
        <v>1989</v>
      </c>
      <c r="G616" s="928" t="s">
        <v>1990</v>
      </c>
    </row>
    <row r="617" spans="1:9" s="900" customFormat="1" ht="15">
      <c r="B617" s="988">
        <v>42489</v>
      </c>
      <c r="C617" s="935" t="s">
        <v>2051</v>
      </c>
      <c r="D617" s="936">
        <v>102.71</v>
      </c>
      <c r="E617" s="939" t="s">
        <v>6385</v>
      </c>
      <c r="F617" s="989" t="s">
        <v>6386</v>
      </c>
      <c r="G617" s="990" t="s">
        <v>6387</v>
      </c>
    </row>
    <row r="618" spans="1:9" s="900" customFormat="1" ht="15">
      <c r="B618" s="988"/>
      <c r="C618" s="929"/>
      <c r="D618" s="930"/>
      <c r="E618" s="931"/>
      <c r="F618" s="991"/>
      <c r="G618" s="986"/>
    </row>
    <row r="619" spans="1:9" s="900" customFormat="1" ht="15">
      <c r="B619" s="988"/>
      <c r="C619" s="935"/>
      <c r="D619" s="936"/>
      <c r="E619" s="939"/>
      <c r="F619" s="989"/>
      <c r="G619" s="990"/>
    </row>
    <row r="620" spans="1:9" s="900" customFormat="1" ht="16.5" thickBot="1">
      <c r="B620" s="976"/>
      <c r="C620" s="977" t="s">
        <v>1991</v>
      </c>
      <c r="D620" s="978">
        <f>MEDIAN(D617:D619)</f>
        <v>102.71</v>
      </c>
      <c r="E620" s="979"/>
      <c r="F620" s="956"/>
      <c r="G620" s="980"/>
    </row>
    <row r="621" spans="1:9" s="993" customFormat="1" ht="15.75" thickBot="1">
      <c r="A621" s="992"/>
      <c r="B621" s="1059"/>
      <c r="C621" s="1059"/>
      <c r="D621" s="1059"/>
      <c r="E621" s="1059"/>
      <c r="F621" s="1059"/>
      <c r="G621" s="1059"/>
      <c r="H621" s="992"/>
    </row>
    <row r="622" spans="1:9" s="992" customFormat="1" ht="15.75">
      <c r="B622" s="942" t="s">
        <v>6388</v>
      </c>
      <c r="C622" s="2011" t="str">
        <f>CONCATENATE("FORNECIMENTO E INSTALAÇÃO DE ",C625)</f>
        <v>FORNECIMENTO E INSTALAÇÃO DE PERFIL BASE SEM TAMPA EM AÇO 129 X 44 X 2000 MM</v>
      </c>
      <c r="D622" s="2183"/>
      <c r="E622" s="2183"/>
      <c r="F622" s="2183"/>
      <c r="G622" s="943" t="s">
        <v>30</v>
      </c>
      <c r="H622" s="1003">
        <f>G629</f>
        <v>21.41</v>
      </c>
      <c r="I622" s="993"/>
    </row>
    <row r="623" spans="1:9" s="993" customFormat="1" ht="31.5">
      <c r="A623" s="992"/>
      <c r="B623" s="350" t="s">
        <v>2114</v>
      </c>
      <c r="C623" s="521" t="s">
        <v>1947</v>
      </c>
      <c r="D623" s="521" t="s">
        <v>30</v>
      </c>
      <c r="E623" s="521" t="s">
        <v>1948</v>
      </c>
      <c r="F623" s="1060" t="s">
        <v>1949</v>
      </c>
      <c r="G623" s="1061" t="s">
        <v>1950</v>
      </c>
      <c r="H623" s="992"/>
    </row>
    <row r="624" spans="1:9" s="993" customFormat="1" ht="15.75">
      <c r="A624" s="992"/>
      <c r="B624" s="1977" t="s">
        <v>1951</v>
      </c>
      <c r="C624" s="1978"/>
      <c r="D624" s="1978"/>
      <c r="E624" s="1978"/>
      <c r="F624" s="1978"/>
      <c r="G624" s="1979"/>
      <c r="H624" s="992"/>
    </row>
    <row r="625" spans="1:9" s="993" customFormat="1" ht="15">
      <c r="A625" s="992"/>
      <c r="B625" s="1062" t="s">
        <v>1992</v>
      </c>
      <c r="C625" s="1063" t="str">
        <f>C631</f>
        <v>PERFIL BASE SEM TAMPA EM AÇO 129 X 44 X 2000 MM</v>
      </c>
      <c r="D625" s="1064" t="s">
        <v>30</v>
      </c>
      <c r="E625" s="1065">
        <v>1</v>
      </c>
      <c r="F625" s="1066">
        <f>D636</f>
        <v>1</v>
      </c>
      <c r="G625" s="1067">
        <f>TRUNC(F625*E625,2)</f>
        <v>1</v>
      </c>
      <c r="H625" s="992"/>
    </row>
    <row r="626" spans="1:9" s="993" customFormat="1" ht="15.75">
      <c r="A626" s="992"/>
      <c r="B626" s="1977" t="s">
        <v>1952</v>
      </c>
      <c r="C626" s="1978"/>
      <c r="D626" s="1978"/>
      <c r="E626" s="1978"/>
      <c r="F626" s="1978"/>
      <c r="G626" s="1979"/>
      <c r="H626" s="992"/>
    </row>
    <row r="627" spans="1:9" s="993" customFormat="1" ht="15.75">
      <c r="A627" s="994" t="s">
        <v>5265</v>
      </c>
      <c r="B627" s="522">
        <v>88264</v>
      </c>
      <c r="C627" s="914" t="str">
        <f>IF($A627="INSUMO",VLOOKUP($B627,'BANCO DE DADOS JULHO INS'!$A:$D,2,FALSE),VLOOKUP($B627,'BANCO DE DADOS JULHO SERV'!$B:$E,2,FALSE))</f>
        <v>ELETRICISTA COM ENCARGOS COMPLEMENTARES</v>
      </c>
      <c r="D627" s="913" t="str">
        <f>IF($A627="INSUMO",VLOOKUP($B627,'BANCO DE DADOS JULHO INS'!$A:$D,3,FALSE),VLOOKUP($B627,'BANCO DE DADOS JULHO SERV'!$B:$E,3,FALSE))</f>
        <v>H</v>
      </c>
      <c r="E627" s="946">
        <v>0.65</v>
      </c>
      <c r="F627" s="917" t="str">
        <f>IF($A627="INSUMO",VLOOKUP($B627,'BANCO DE DADOS JULHO INS'!$A:$D,4,FALSE),VLOOKUP($B627,'BANCO DE DADOS JULHO SERV'!$B:$E,4,FALSE))</f>
        <v>17,60</v>
      </c>
      <c r="G627" s="1068">
        <f>TRUNC(F627*E627,2)</f>
        <v>11.44</v>
      </c>
      <c r="H627" s="992"/>
    </row>
    <row r="628" spans="1:9" s="993" customFormat="1" ht="16.5" thickBot="1">
      <c r="A628" s="994" t="s">
        <v>5265</v>
      </c>
      <c r="B628" s="524">
        <v>88316</v>
      </c>
      <c r="C628" s="915" t="str">
        <f>IF($A628="INSUMO",VLOOKUP($B628,'BANCO DE DADOS JULHO INS'!$A:$D,2,FALSE),VLOOKUP($B628,'BANCO DE DADOS JULHO SERV'!$B:$E,2,FALSE))</f>
        <v>SERVENTE COM ENCARGOS COMPLEMENTARES</v>
      </c>
      <c r="D628" s="916" t="str">
        <f>IF($A628="INSUMO",VLOOKUP($B628,'BANCO DE DADOS JULHO INS'!$A:$D,3,FALSE),VLOOKUP($B628,'BANCO DE DADOS JULHO SERV'!$B:$E,3,FALSE))</f>
        <v>H</v>
      </c>
      <c r="E628" s="949">
        <v>0.65</v>
      </c>
      <c r="F628" s="918" t="str">
        <f>IF($A628="INSUMO",VLOOKUP($B628,'BANCO DE DADOS JULHO INS'!$A:$D,4,FALSE),VLOOKUP($B628,'BANCO DE DADOS JULHO SERV'!$B:$E,4,FALSE))</f>
        <v>13,80</v>
      </c>
      <c r="G628" s="1069">
        <f>TRUNC(F628*E628,2)</f>
        <v>8.9700000000000006</v>
      </c>
      <c r="H628" s="992"/>
    </row>
    <row r="629" spans="1:9" s="993" customFormat="1" ht="16.5" thickBot="1">
      <c r="A629" s="992"/>
      <c r="B629" s="2204" t="s">
        <v>6389</v>
      </c>
      <c r="C629" s="2204"/>
      <c r="D629" s="2204"/>
      <c r="E629" s="2206"/>
      <c r="F629" s="526" t="s">
        <v>1953</v>
      </c>
      <c r="G629" s="999">
        <f>SUM(G624:G628)</f>
        <v>21.41</v>
      </c>
      <c r="H629" s="992"/>
    </row>
    <row r="630" spans="1:9" s="993" customFormat="1" ht="15.75" thickBot="1">
      <c r="A630" s="992"/>
      <c r="B630" s="1070"/>
      <c r="C630" s="1071"/>
      <c r="D630" s="1071"/>
      <c r="E630" s="1071"/>
      <c r="F630" s="1072"/>
      <c r="G630" s="1072"/>
      <c r="H630" s="992"/>
    </row>
    <row r="631" spans="1:9" s="900" customFormat="1" ht="15.75">
      <c r="B631" s="962"/>
      <c r="C631" s="923" t="s">
        <v>6390</v>
      </c>
      <c r="D631" s="963"/>
      <c r="E631" s="964"/>
      <c r="F631" s="960" t="s">
        <v>30</v>
      </c>
      <c r="G631" s="965" t="s">
        <v>30</v>
      </c>
    </row>
    <row r="632" spans="1:9" s="900" customFormat="1" ht="31.5">
      <c r="B632" s="924" t="s">
        <v>1985</v>
      </c>
      <c r="C632" s="925" t="s">
        <v>1986</v>
      </c>
      <c r="D632" s="926" t="s">
        <v>1987</v>
      </c>
      <c r="E632" s="927" t="s">
        <v>1988</v>
      </c>
      <c r="F632" s="955" t="s">
        <v>1989</v>
      </c>
      <c r="G632" s="928" t="s">
        <v>1990</v>
      </c>
    </row>
    <row r="633" spans="1:9" s="900" customFormat="1" ht="15">
      <c r="B633" s="988"/>
      <c r="C633" s="935"/>
      <c r="D633" s="936">
        <v>1</v>
      </c>
      <c r="E633" s="939"/>
      <c r="F633" s="989"/>
      <c r="G633" s="990"/>
    </row>
    <row r="634" spans="1:9" s="900" customFormat="1" ht="15">
      <c r="B634" s="988"/>
      <c r="C634" s="929"/>
      <c r="D634" s="930"/>
      <c r="E634" s="931"/>
      <c r="F634" s="991"/>
      <c r="G634" s="986"/>
    </row>
    <row r="635" spans="1:9" s="900" customFormat="1" ht="15">
      <c r="B635" s="988"/>
      <c r="C635" s="935"/>
      <c r="D635" s="936"/>
      <c r="E635" s="939"/>
      <c r="F635" s="989"/>
      <c r="G635" s="990"/>
    </row>
    <row r="636" spans="1:9" s="900" customFormat="1" ht="16.5" thickBot="1">
      <c r="B636" s="976"/>
      <c r="C636" s="977" t="s">
        <v>1991</v>
      </c>
      <c r="D636" s="978">
        <f>MEDIAN(D633:D635)</f>
        <v>1</v>
      </c>
      <c r="E636" s="979"/>
      <c r="F636" s="956"/>
      <c r="G636" s="980"/>
    </row>
    <row r="637" spans="1:9" s="993" customFormat="1" ht="15.75" thickBot="1">
      <c r="A637" s="992"/>
      <c r="H637" s="992"/>
    </row>
    <row r="638" spans="1:9" s="992" customFormat="1" ht="15.75">
      <c r="B638" s="942" t="s">
        <v>6391</v>
      </c>
      <c r="C638" s="2011" t="str">
        <f>CONCATENATE("FORNECIMENTO E INSTALAÇÃO DE ",C641)</f>
        <v>FORNECIMENTO E INSTALAÇÃO DE TERMINAL DE FECHAMENTO, 100X50MM</v>
      </c>
      <c r="D638" s="2183"/>
      <c r="E638" s="2183"/>
      <c r="F638" s="2183"/>
      <c r="G638" s="943" t="s">
        <v>30</v>
      </c>
      <c r="H638" s="1003">
        <f>G645</f>
        <v>12.17</v>
      </c>
      <c r="I638" s="993"/>
    </row>
    <row r="639" spans="1:9" s="993" customFormat="1" ht="31.5">
      <c r="A639" s="992"/>
      <c r="B639" s="350" t="s">
        <v>2114</v>
      </c>
      <c r="C639" s="981" t="s">
        <v>1947</v>
      </c>
      <c r="D639" s="893" t="s">
        <v>30</v>
      </c>
      <c r="E639" s="981" t="s">
        <v>1948</v>
      </c>
      <c r="F639" s="982" t="s">
        <v>1949</v>
      </c>
      <c r="G639" s="983" t="s">
        <v>1950</v>
      </c>
      <c r="H639" s="992"/>
    </row>
    <row r="640" spans="1:9" s="993" customFormat="1" ht="15.75">
      <c r="A640" s="992"/>
      <c r="B640" s="2012" t="s">
        <v>1951</v>
      </c>
      <c r="C640" s="2013"/>
      <c r="D640" s="2013"/>
      <c r="E640" s="2013"/>
      <c r="F640" s="2013"/>
      <c r="G640" s="2014"/>
      <c r="H640" s="992"/>
    </row>
    <row r="641" spans="1:9" s="993" customFormat="1" ht="15">
      <c r="A641" s="992"/>
      <c r="B641" s="427" t="s">
        <v>1992</v>
      </c>
      <c r="C641" s="920" t="str">
        <f>C647</f>
        <v>TERMINAL DE FECHAMENTO, 100X50MM</v>
      </c>
      <c r="D641" s="587" t="str">
        <f>G647</f>
        <v>UN</v>
      </c>
      <c r="E641" s="932">
        <v>1</v>
      </c>
      <c r="F641" s="932">
        <f>D652</f>
        <v>1</v>
      </c>
      <c r="G641" s="934">
        <f>TRUNC(F641*E641,2)</f>
        <v>1</v>
      </c>
      <c r="H641" s="992"/>
    </row>
    <row r="642" spans="1:9" s="993" customFormat="1" ht="15.75">
      <c r="A642" s="992"/>
      <c r="B642" s="2012" t="s">
        <v>1952</v>
      </c>
      <c r="C642" s="2013"/>
      <c r="D642" s="2013"/>
      <c r="E642" s="2013"/>
      <c r="F642" s="2013"/>
      <c r="G642" s="2014"/>
      <c r="H642" s="992"/>
    </row>
    <row r="643" spans="1:9" s="993" customFormat="1" ht="15.75">
      <c r="A643" s="994" t="s">
        <v>5265</v>
      </c>
      <c r="B643" s="945">
        <v>88264</v>
      </c>
      <c r="C643" s="914" t="str">
        <f>IF($A643="INSUMO",VLOOKUP($B643,'BANCO DE DADOS JULHO INS'!$A:$D,2,FALSE),VLOOKUP($B643,'BANCO DE DADOS JULHO SERV'!$B:$E,2,FALSE))</f>
        <v>ELETRICISTA COM ENCARGOS COMPLEMENTARES</v>
      </c>
      <c r="D643" s="913" t="str">
        <f>IF($A643="INSUMO",VLOOKUP($B643,'BANCO DE DADOS JULHO INS'!$A:$D,3,FALSE),VLOOKUP($B643,'BANCO DE DADOS JULHO SERV'!$B:$E,3,FALSE))</f>
        <v>H</v>
      </c>
      <c r="E643" s="946">
        <v>0.35</v>
      </c>
      <c r="F643" s="917" t="str">
        <f>IF($A643="INSUMO",VLOOKUP($B643,'BANCO DE DADOS JULHO INS'!$A:$D,4,FALSE),VLOOKUP($B643,'BANCO DE DADOS JULHO SERV'!$B:$E,4,FALSE))</f>
        <v>17,60</v>
      </c>
      <c r="G643" s="947">
        <f>TRUNC(F643*E643,2)</f>
        <v>6.16</v>
      </c>
      <c r="H643" s="992"/>
    </row>
    <row r="644" spans="1:9" s="993" customFormat="1" ht="16.5" thickBot="1">
      <c r="A644" s="994" t="s">
        <v>5265</v>
      </c>
      <c r="B644" s="948">
        <v>88247</v>
      </c>
      <c r="C644" s="915" t="str">
        <f>IF($A644="INSUMO",VLOOKUP($B644,'BANCO DE DADOS JULHO INS'!$A:$D,2,FALSE),VLOOKUP($B644,'BANCO DE DADOS JULHO SERV'!$B:$E,2,FALSE))</f>
        <v>AUXILIAR DE ELETRICISTA COM ENCARGOS COMPLEMENTARES</v>
      </c>
      <c r="D644" s="916" t="str">
        <f>IF($A644="INSUMO",VLOOKUP($B644,'BANCO DE DADOS JULHO INS'!$A:$D,3,FALSE),VLOOKUP($B644,'BANCO DE DADOS JULHO SERV'!$B:$E,3,FALSE))</f>
        <v>H</v>
      </c>
      <c r="E644" s="949">
        <v>0.35</v>
      </c>
      <c r="F644" s="918" t="str">
        <f>IF($A644="INSUMO",VLOOKUP($B644,'BANCO DE DADOS JULHO INS'!$A:$D,4,FALSE),VLOOKUP($B644,'BANCO DE DADOS JULHO SERV'!$B:$E,4,FALSE))</f>
        <v>14,32</v>
      </c>
      <c r="G644" s="950">
        <f>TRUNC(F644*E644,2)</f>
        <v>5.01</v>
      </c>
      <c r="H644" s="992"/>
    </row>
    <row r="645" spans="1:9" s="993" customFormat="1" ht="16.5" thickBot="1">
      <c r="A645" s="992"/>
      <c r="B645" s="2204" t="s">
        <v>6392</v>
      </c>
      <c r="C645" s="2204"/>
      <c r="D645" s="2204"/>
      <c r="E645" s="2206"/>
      <c r="F645" s="951" t="s">
        <v>1953</v>
      </c>
      <c r="G645" s="999">
        <f>SUM(G640:G644)</f>
        <v>12.17</v>
      </c>
      <c r="H645" s="992"/>
    </row>
    <row r="646" spans="1:9" s="993" customFormat="1" ht="16.5" thickBot="1">
      <c r="A646" s="992"/>
      <c r="B646" s="1058"/>
      <c r="C646" s="1058"/>
      <c r="D646" s="1058"/>
      <c r="E646" s="1058"/>
      <c r="F646" s="953"/>
      <c r="G646" s="954"/>
      <c r="H646" s="992"/>
    </row>
    <row r="647" spans="1:9" s="900" customFormat="1" ht="15.75">
      <c r="B647" s="962"/>
      <c r="C647" s="923" t="s">
        <v>6393</v>
      </c>
      <c r="D647" s="963"/>
      <c r="E647" s="964"/>
      <c r="F647" s="960" t="s">
        <v>30</v>
      </c>
      <c r="G647" s="965" t="s">
        <v>30</v>
      </c>
    </row>
    <row r="648" spans="1:9" s="900" customFormat="1" ht="31.5">
      <c r="B648" s="924" t="s">
        <v>1985</v>
      </c>
      <c r="C648" s="925" t="s">
        <v>1986</v>
      </c>
      <c r="D648" s="926" t="s">
        <v>1987</v>
      </c>
      <c r="E648" s="927" t="s">
        <v>1988</v>
      </c>
      <c r="F648" s="955" t="s">
        <v>1989</v>
      </c>
      <c r="G648" s="928" t="s">
        <v>1990</v>
      </c>
    </row>
    <row r="649" spans="1:9" s="900" customFormat="1" ht="15">
      <c r="B649" s="988"/>
      <c r="C649" s="935"/>
      <c r="D649" s="936">
        <v>1</v>
      </c>
      <c r="E649" s="939"/>
      <c r="F649" s="989"/>
      <c r="G649" s="990"/>
    </row>
    <row r="650" spans="1:9" s="900" customFormat="1" ht="15">
      <c r="B650" s="988"/>
      <c r="C650" s="929"/>
      <c r="D650" s="930"/>
      <c r="E650" s="931"/>
      <c r="F650" s="991"/>
      <c r="G650" s="986"/>
    </row>
    <row r="651" spans="1:9" s="900" customFormat="1" ht="15">
      <c r="B651" s="988"/>
      <c r="C651" s="935"/>
      <c r="D651" s="936"/>
      <c r="E651" s="939"/>
      <c r="F651" s="989"/>
      <c r="G651" s="990"/>
    </row>
    <row r="652" spans="1:9" s="900" customFormat="1" ht="16.5" thickBot="1">
      <c r="B652" s="976"/>
      <c r="C652" s="977" t="s">
        <v>1991</v>
      </c>
      <c r="D652" s="978">
        <f>MEDIAN(D649:D651)</f>
        <v>1</v>
      </c>
      <c r="E652" s="979"/>
      <c r="F652" s="956"/>
      <c r="G652" s="980"/>
    </row>
    <row r="653" spans="1:9" s="993" customFormat="1" ht="16.5" thickBot="1">
      <c r="A653" s="992"/>
      <c r="B653" s="957"/>
      <c r="C653" s="958"/>
      <c r="D653" s="958"/>
      <c r="E653" s="958"/>
      <c r="F653" s="958"/>
      <c r="G653" s="958"/>
      <c r="H653" s="992"/>
    </row>
    <row r="654" spans="1:9" s="992" customFormat="1" ht="15.75">
      <c r="B654" s="942" t="s">
        <v>6394</v>
      </c>
      <c r="C654" s="2011" t="str">
        <f>CONCATENATE("FORNECIMENTO E INSTALAÇÃO DE ",C657)</f>
        <v>FORNECIMENTO E INSTALAÇÃO DE DIVISOR "L" 2000MM</v>
      </c>
      <c r="D654" s="2183"/>
      <c r="E654" s="2183"/>
      <c r="F654" s="2183"/>
      <c r="G654" s="943" t="s">
        <v>30</v>
      </c>
      <c r="H654" s="1003">
        <f>G661</f>
        <v>6.6400000000000006</v>
      </c>
      <c r="I654" s="993"/>
    </row>
    <row r="655" spans="1:9" s="993" customFormat="1" ht="31.5">
      <c r="A655" s="992"/>
      <c r="B655" s="350" t="s">
        <v>2114</v>
      </c>
      <c r="C655" s="981" t="s">
        <v>1947</v>
      </c>
      <c r="D655" s="893" t="s">
        <v>30</v>
      </c>
      <c r="E655" s="981" t="s">
        <v>1948</v>
      </c>
      <c r="F655" s="982" t="s">
        <v>1949</v>
      </c>
      <c r="G655" s="983" t="s">
        <v>1950</v>
      </c>
      <c r="H655" s="992"/>
    </row>
    <row r="656" spans="1:9" s="993" customFormat="1" ht="15.75">
      <c r="A656" s="992"/>
      <c r="B656" s="2012" t="s">
        <v>1951</v>
      </c>
      <c r="C656" s="2013"/>
      <c r="D656" s="2013"/>
      <c r="E656" s="2013"/>
      <c r="F656" s="2013"/>
      <c r="G656" s="2014"/>
      <c r="H656" s="992"/>
    </row>
    <row r="657" spans="1:9" s="993" customFormat="1" ht="15">
      <c r="A657" s="992"/>
      <c r="B657" s="427" t="s">
        <v>1992</v>
      </c>
      <c r="C657" s="920" t="str">
        <f>C663</f>
        <v>DIVISOR "L" 2000MM</v>
      </c>
      <c r="D657" s="587" t="str">
        <f>G663</f>
        <v>UN</v>
      </c>
      <c r="E657" s="932">
        <v>1</v>
      </c>
      <c r="F657" s="932">
        <f>D668</f>
        <v>1</v>
      </c>
      <c r="G657" s="934">
        <f>TRUNC(F657*E657,2)</f>
        <v>1</v>
      </c>
      <c r="H657" s="992"/>
    </row>
    <row r="658" spans="1:9" s="993" customFormat="1" ht="15.75">
      <c r="A658" s="992"/>
      <c r="B658" s="2012" t="s">
        <v>1952</v>
      </c>
      <c r="C658" s="2013"/>
      <c r="D658" s="2013"/>
      <c r="E658" s="2013"/>
      <c r="F658" s="2013"/>
      <c r="G658" s="2014"/>
      <c r="H658" s="992"/>
    </row>
    <row r="659" spans="1:9" s="993" customFormat="1" ht="15.75">
      <c r="A659" s="994" t="s">
        <v>5265</v>
      </c>
      <c r="B659" s="945">
        <v>88264</v>
      </c>
      <c r="C659" s="914" t="str">
        <f>IF($A659="INSUMO",VLOOKUP($B659,'BANCO DE DADOS JULHO INS'!$A:$D,2,FALSE),VLOOKUP($B659,'BANCO DE DADOS JULHO SERV'!$B:$E,2,FALSE))</f>
        <v>ELETRICISTA COM ENCARGOS COMPLEMENTARES</v>
      </c>
      <c r="D659" s="913" t="str">
        <f>IF($A659="INSUMO",VLOOKUP($B659,'BANCO DE DADOS JULHO INS'!$A:$D,3,FALSE),VLOOKUP($B659,'BANCO DE DADOS JULHO SERV'!$B:$E,3,FALSE))</f>
        <v>H</v>
      </c>
      <c r="E659" s="946">
        <v>0.18</v>
      </c>
      <c r="F659" s="917" t="str">
        <f>IF($A659="INSUMO",VLOOKUP($B659,'BANCO DE DADOS JULHO INS'!$A:$D,4,FALSE),VLOOKUP($B659,'BANCO DE DADOS JULHO SERV'!$B:$E,4,FALSE))</f>
        <v>17,60</v>
      </c>
      <c r="G659" s="947">
        <f>TRUNC(F659*E659,2)</f>
        <v>3.16</v>
      </c>
      <c r="H659" s="992"/>
    </row>
    <row r="660" spans="1:9" s="993" customFormat="1" ht="16.5" thickBot="1">
      <c r="A660" s="994" t="s">
        <v>5265</v>
      </c>
      <c r="B660" s="948">
        <v>88316</v>
      </c>
      <c r="C660" s="915" t="str">
        <f>IF($A660="INSUMO",VLOOKUP($B660,'BANCO DE DADOS JULHO INS'!$A:$D,2,FALSE),VLOOKUP($B660,'BANCO DE DADOS JULHO SERV'!$B:$E,2,FALSE))</f>
        <v>SERVENTE COM ENCARGOS COMPLEMENTARES</v>
      </c>
      <c r="D660" s="916" t="str">
        <f>IF($A660="INSUMO",VLOOKUP($B660,'BANCO DE DADOS JULHO INS'!$A:$D,3,FALSE),VLOOKUP($B660,'BANCO DE DADOS JULHO SERV'!$B:$E,3,FALSE))</f>
        <v>H</v>
      </c>
      <c r="E660" s="949">
        <v>0.18</v>
      </c>
      <c r="F660" s="918" t="str">
        <f>IF($A660="INSUMO",VLOOKUP($B660,'BANCO DE DADOS JULHO INS'!$A:$D,4,FALSE),VLOOKUP($B660,'BANCO DE DADOS JULHO SERV'!$B:$E,4,FALSE))</f>
        <v>13,80</v>
      </c>
      <c r="G660" s="950">
        <f>TRUNC(F660*E660,2)</f>
        <v>2.48</v>
      </c>
      <c r="H660" s="992"/>
    </row>
    <row r="661" spans="1:9" s="993" customFormat="1" ht="16.5" thickBot="1">
      <c r="A661" s="992"/>
      <c r="B661" s="2204" t="s">
        <v>6395</v>
      </c>
      <c r="C661" s="2204"/>
      <c r="D661" s="2204"/>
      <c r="E661" s="2206"/>
      <c r="F661" s="951" t="s">
        <v>1953</v>
      </c>
      <c r="G661" s="999">
        <f>SUM(G656:G660)</f>
        <v>6.6400000000000006</v>
      </c>
      <c r="H661" s="992"/>
    </row>
    <row r="662" spans="1:9" s="993" customFormat="1" ht="16.5" thickBot="1">
      <c r="A662" s="992"/>
      <c r="B662" s="1073"/>
      <c r="C662" s="1073"/>
      <c r="D662" s="1073"/>
      <c r="E662" s="1073"/>
      <c r="F662" s="953"/>
      <c r="G662" s="954"/>
      <c r="H662" s="992"/>
    </row>
    <row r="663" spans="1:9" s="900" customFormat="1" ht="15.75">
      <c r="B663" s="962"/>
      <c r="C663" s="923" t="s">
        <v>6396</v>
      </c>
      <c r="D663" s="963"/>
      <c r="E663" s="964"/>
      <c r="F663" s="960" t="s">
        <v>30</v>
      </c>
      <c r="G663" s="965" t="s">
        <v>30</v>
      </c>
    </row>
    <row r="664" spans="1:9" s="900" customFormat="1" ht="31.5">
      <c r="B664" s="924" t="s">
        <v>1985</v>
      </c>
      <c r="C664" s="925" t="s">
        <v>1986</v>
      </c>
      <c r="D664" s="926" t="s">
        <v>1987</v>
      </c>
      <c r="E664" s="927" t="s">
        <v>1988</v>
      </c>
      <c r="F664" s="955" t="s">
        <v>1989</v>
      </c>
      <c r="G664" s="928" t="s">
        <v>1990</v>
      </c>
    </row>
    <row r="665" spans="1:9" s="900" customFormat="1" ht="15">
      <c r="B665" s="988"/>
      <c r="C665" s="935"/>
      <c r="D665" s="936">
        <v>1</v>
      </c>
      <c r="E665" s="939"/>
      <c r="F665" s="989"/>
      <c r="G665" s="990"/>
    </row>
    <row r="666" spans="1:9" s="900" customFormat="1" ht="15">
      <c r="B666" s="988"/>
      <c r="C666" s="929"/>
      <c r="D666" s="930"/>
      <c r="E666" s="931"/>
      <c r="F666" s="991"/>
      <c r="G666" s="986"/>
    </row>
    <row r="667" spans="1:9" s="900" customFormat="1" ht="15">
      <c r="B667" s="988"/>
      <c r="C667" s="935"/>
      <c r="D667" s="936"/>
      <c r="E667" s="939"/>
      <c r="F667" s="989"/>
      <c r="G667" s="990"/>
    </row>
    <row r="668" spans="1:9" s="900" customFormat="1" ht="16.5" thickBot="1">
      <c r="B668" s="976"/>
      <c r="C668" s="977" t="s">
        <v>1991</v>
      </c>
      <c r="D668" s="978">
        <f>MEDIAN(D665:D667)</f>
        <v>1</v>
      </c>
      <c r="E668" s="979"/>
      <c r="F668" s="956"/>
      <c r="G668" s="980"/>
    </row>
    <row r="669" spans="1:9" s="993" customFormat="1" ht="16.5" thickBot="1">
      <c r="A669" s="992"/>
      <c r="B669" s="957"/>
      <c r="C669" s="958"/>
      <c r="D669" s="958"/>
      <c r="E669" s="958"/>
      <c r="F669" s="958"/>
      <c r="G669" s="958"/>
      <c r="H669" s="992"/>
    </row>
    <row r="670" spans="1:9" s="992" customFormat="1" ht="15.75">
      <c r="B670" s="942" t="s">
        <v>6397</v>
      </c>
      <c r="C670" s="2011" t="str">
        <f>CONCATENATE("FORNECIMENTO E INSTALAÇÃO DE ",C673)</f>
        <v>FORNECIMENTO E INSTALAÇÃO DE DIVISOR "L" 2000MM</v>
      </c>
      <c r="D670" s="2183"/>
      <c r="E670" s="2183"/>
      <c r="F670" s="2183"/>
      <c r="G670" s="943" t="s">
        <v>30</v>
      </c>
      <c r="H670" s="1003">
        <f>G677</f>
        <v>6.6400000000000006</v>
      </c>
      <c r="I670" s="993"/>
    </row>
    <row r="671" spans="1:9" s="993" customFormat="1" ht="31.5">
      <c r="A671" s="992"/>
      <c r="B671" s="350" t="s">
        <v>2114</v>
      </c>
      <c r="C671" s="981" t="s">
        <v>1947</v>
      </c>
      <c r="D671" s="893" t="s">
        <v>30</v>
      </c>
      <c r="E671" s="981" t="s">
        <v>1948</v>
      </c>
      <c r="F671" s="982" t="s">
        <v>1949</v>
      </c>
      <c r="G671" s="983" t="s">
        <v>1950</v>
      </c>
      <c r="H671" s="992"/>
    </row>
    <row r="672" spans="1:9" s="993" customFormat="1" ht="15.75">
      <c r="A672" s="992"/>
      <c r="B672" s="2012" t="s">
        <v>1951</v>
      </c>
      <c r="C672" s="2013"/>
      <c r="D672" s="2013"/>
      <c r="E672" s="2013"/>
      <c r="F672" s="2013"/>
      <c r="G672" s="2014"/>
      <c r="H672" s="992"/>
    </row>
    <row r="673" spans="1:9" s="993" customFormat="1" ht="15">
      <c r="A673" s="992"/>
      <c r="B673" s="427" t="s">
        <v>1992</v>
      </c>
      <c r="C673" s="920" t="str">
        <f>C679</f>
        <v>DIVISOR "L" 2000MM</v>
      </c>
      <c r="D673" s="587" t="str">
        <f>G679</f>
        <v>UN</v>
      </c>
      <c r="E673" s="932">
        <v>1</v>
      </c>
      <c r="F673" s="932">
        <f>D684</f>
        <v>1</v>
      </c>
      <c r="G673" s="934">
        <f>TRUNC(F673*E673,2)</f>
        <v>1</v>
      </c>
      <c r="H673" s="992"/>
    </row>
    <row r="674" spans="1:9" s="993" customFormat="1" ht="15.75">
      <c r="A674" s="992"/>
      <c r="B674" s="2012" t="s">
        <v>1952</v>
      </c>
      <c r="C674" s="2013"/>
      <c r="D674" s="2013"/>
      <c r="E674" s="2013"/>
      <c r="F674" s="2013"/>
      <c r="G674" s="2014"/>
      <c r="H674" s="992"/>
    </row>
    <row r="675" spans="1:9" s="993" customFormat="1" ht="15.75">
      <c r="A675" s="994" t="s">
        <v>5265</v>
      </c>
      <c r="B675" s="945">
        <v>88264</v>
      </c>
      <c r="C675" s="914" t="str">
        <f>IF($A675="INSUMO",VLOOKUP($B675,'BANCO DE DADOS JULHO INS'!$A:$D,2,FALSE),VLOOKUP($B675,'BANCO DE DADOS JULHO SERV'!$B:$E,2,FALSE))</f>
        <v>ELETRICISTA COM ENCARGOS COMPLEMENTARES</v>
      </c>
      <c r="D675" s="913" t="str">
        <f>IF($A675="INSUMO",VLOOKUP($B675,'BANCO DE DADOS JULHO INS'!$A:$D,3,FALSE),VLOOKUP($B675,'BANCO DE DADOS JULHO SERV'!$B:$E,3,FALSE))</f>
        <v>H</v>
      </c>
      <c r="E675" s="946">
        <v>0.18</v>
      </c>
      <c r="F675" s="917" t="str">
        <f>IF($A675="INSUMO",VLOOKUP($B675,'BANCO DE DADOS JULHO INS'!$A:$D,4,FALSE),VLOOKUP($B675,'BANCO DE DADOS JULHO SERV'!$B:$E,4,FALSE))</f>
        <v>17,60</v>
      </c>
      <c r="G675" s="947">
        <f>TRUNC(F675*E675,2)</f>
        <v>3.16</v>
      </c>
      <c r="H675" s="992"/>
    </row>
    <row r="676" spans="1:9" s="993" customFormat="1" ht="16.5" thickBot="1">
      <c r="A676" s="994" t="s">
        <v>5265</v>
      </c>
      <c r="B676" s="948">
        <v>88316</v>
      </c>
      <c r="C676" s="915" t="str">
        <f>IF($A676="INSUMO",VLOOKUP($B676,'BANCO DE DADOS JULHO INS'!$A:$D,2,FALSE),VLOOKUP($B676,'BANCO DE DADOS JULHO SERV'!$B:$E,2,FALSE))</f>
        <v>SERVENTE COM ENCARGOS COMPLEMENTARES</v>
      </c>
      <c r="D676" s="916" t="str">
        <f>IF($A676="INSUMO",VLOOKUP($B676,'BANCO DE DADOS JULHO INS'!$A:$D,3,FALSE),VLOOKUP($B676,'BANCO DE DADOS JULHO SERV'!$B:$E,3,FALSE))</f>
        <v>H</v>
      </c>
      <c r="E676" s="949">
        <v>0.18</v>
      </c>
      <c r="F676" s="918" t="str">
        <f>IF($A676="INSUMO",VLOOKUP($B676,'BANCO DE DADOS JULHO INS'!$A:$D,4,FALSE),VLOOKUP($B676,'BANCO DE DADOS JULHO SERV'!$B:$E,4,FALSE))</f>
        <v>13,80</v>
      </c>
      <c r="G676" s="950">
        <f>TRUNC(F676*E676,2)</f>
        <v>2.48</v>
      </c>
      <c r="H676" s="992"/>
    </row>
    <row r="677" spans="1:9" s="993" customFormat="1" ht="16.5" thickBot="1">
      <c r="A677" s="992"/>
      <c r="B677" s="2204" t="s">
        <v>6395</v>
      </c>
      <c r="C677" s="2204"/>
      <c r="D677" s="2204"/>
      <c r="E677" s="2206"/>
      <c r="F677" s="959" t="s">
        <v>1953</v>
      </c>
      <c r="G677" s="999">
        <f>SUM(G672:G676)</f>
        <v>6.6400000000000006</v>
      </c>
      <c r="H677" s="992"/>
    </row>
    <row r="678" spans="1:9" s="993" customFormat="1" ht="15.75" thickBot="1">
      <c r="A678" s="992"/>
      <c r="H678" s="992"/>
    </row>
    <row r="679" spans="1:9" s="900" customFormat="1" ht="15.75">
      <c r="B679" s="962"/>
      <c r="C679" s="923" t="s">
        <v>6396</v>
      </c>
      <c r="D679" s="963"/>
      <c r="E679" s="964"/>
      <c r="F679" s="960" t="s">
        <v>30</v>
      </c>
      <c r="G679" s="965" t="s">
        <v>30</v>
      </c>
    </row>
    <row r="680" spans="1:9" s="900" customFormat="1" ht="31.5">
      <c r="B680" s="924" t="s">
        <v>1985</v>
      </c>
      <c r="C680" s="925" t="s">
        <v>1986</v>
      </c>
      <c r="D680" s="926" t="s">
        <v>1987</v>
      </c>
      <c r="E680" s="927" t="s">
        <v>1988</v>
      </c>
      <c r="F680" s="955" t="s">
        <v>1989</v>
      </c>
      <c r="G680" s="928" t="s">
        <v>1990</v>
      </c>
    </row>
    <row r="681" spans="1:9" s="900" customFormat="1" ht="15">
      <c r="B681" s="988"/>
      <c r="C681" s="935"/>
      <c r="D681" s="936">
        <v>1</v>
      </c>
      <c r="E681" s="939"/>
      <c r="F681" s="989"/>
      <c r="G681" s="990"/>
    </row>
    <row r="682" spans="1:9" s="900" customFormat="1" ht="15">
      <c r="B682" s="988"/>
      <c r="C682" s="929"/>
      <c r="D682" s="930"/>
      <c r="E682" s="931"/>
      <c r="F682" s="991"/>
      <c r="G682" s="986"/>
    </row>
    <row r="683" spans="1:9" s="900" customFormat="1" ht="15">
      <c r="B683" s="988"/>
      <c r="C683" s="935"/>
      <c r="D683" s="936"/>
      <c r="E683" s="939"/>
      <c r="F683" s="989"/>
      <c r="G683" s="990"/>
    </row>
    <row r="684" spans="1:9" s="900" customFormat="1" ht="16.5" thickBot="1">
      <c r="B684" s="976"/>
      <c r="C684" s="977" t="s">
        <v>1991</v>
      </c>
      <c r="D684" s="978">
        <f>MEDIAN(D681:D683)</f>
        <v>1</v>
      </c>
      <c r="E684" s="979"/>
      <c r="F684" s="956"/>
      <c r="G684" s="980"/>
    </row>
    <row r="685" spans="1:9" s="993" customFormat="1" ht="15.75" thickBot="1">
      <c r="A685" s="992"/>
      <c r="H685" s="992"/>
    </row>
    <row r="686" spans="1:9" s="992" customFormat="1" ht="15.75">
      <c r="B686" s="942" t="s">
        <v>6398</v>
      </c>
      <c r="C686" s="2011" t="str">
        <f>CONCATENATE("FORNECIMENTO E INSTALAÇÃO DE ",C689)</f>
        <v>FORNECIMENTO E INSTALAÇÃO DE DERIVAÇÃO "L"</v>
      </c>
      <c r="D686" s="2183"/>
      <c r="E686" s="2183"/>
      <c r="F686" s="2183"/>
      <c r="G686" s="943" t="s">
        <v>30</v>
      </c>
      <c r="H686" s="1003">
        <f>G693</f>
        <v>6.6400000000000006</v>
      </c>
      <c r="I686" s="993"/>
    </row>
    <row r="687" spans="1:9" s="993" customFormat="1" ht="31.5">
      <c r="A687" s="992"/>
      <c r="B687" s="350" t="s">
        <v>2114</v>
      </c>
      <c r="C687" s="981" t="s">
        <v>1947</v>
      </c>
      <c r="D687" s="893" t="s">
        <v>30</v>
      </c>
      <c r="E687" s="981" t="s">
        <v>1948</v>
      </c>
      <c r="F687" s="982" t="s">
        <v>1949</v>
      </c>
      <c r="G687" s="983" t="s">
        <v>1950</v>
      </c>
      <c r="H687" s="992"/>
    </row>
    <row r="688" spans="1:9" s="993" customFormat="1" ht="15.75">
      <c r="A688" s="992"/>
      <c r="B688" s="2012" t="s">
        <v>1951</v>
      </c>
      <c r="C688" s="2013"/>
      <c r="D688" s="2013"/>
      <c r="E688" s="2013"/>
      <c r="F688" s="2013"/>
      <c r="G688" s="2014"/>
      <c r="H688" s="992"/>
    </row>
    <row r="689" spans="1:9" s="993" customFormat="1" ht="15">
      <c r="A689" s="992"/>
      <c r="B689" s="427" t="s">
        <v>1992</v>
      </c>
      <c r="C689" s="920" t="str">
        <f>C695</f>
        <v>DERIVAÇÃO "L"</v>
      </c>
      <c r="D689" s="587" t="str">
        <f>G695</f>
        <v>UN</v>
      </c>
      <c r="E689" s="932">
        <v>1</v>
      </c>
      <c r="F689" s="932">
        <f>D700</f>
        <v>1</v>
      </c>
      <c r="G689" s="934">
        <f>TRUNC(F689*E689,2)</f>
        <v>1</v>
      </c>
      <c r="H689" s="992"/>
    </row>
    <row r="690" spans="1:9" s="993" customFormat="1" ht="15.75">
      <c r="A690" s="992"/>
      <c r="B690" s="2012" t="s">
        <v>1952</v>
      </c>
      <c r="C690" s="2013"/>
      <c r="D690" s="2013"/>
      <c r="E690" s="2013"/>
      <c r="F690" s="2013"/>
      <c r="G690" s="2014"/>
      <c r="H690" s="992"/>
    </row>
    <row r="691" spans="1:9" s="993" customFormat="1" ht="15.75">
      <c r="A691" s="994" t="s">
        <v>5265</v>
      </c>
      <c r="B691" s="945">
        <v>88264</v>
      </c>
      <c r="C691" s="914" t="str">
        <f>IF($A691="INSUMO",VLOOKUP($B691,'BANCO DE DADOS JULHO INS'!$A:$D,2,FALSE),VLOOKUP($B691,'BANCO DE DADOS JULHO SERV'!$B:$E,2,FALSE))</f>
        <v>ELETRICISTA COM ENCARGOS COMPLEMENTARES</v>
      </c>
      <c r="D691" s="913" t="str">
        <f>IF($A691="INSUMO",VLOOKUP($B691,'BANCO DE DADOS JULHO INS'!$A:$D,3,FALSE),VLOOKUP($B691,'BANCO DE DADOS JULHO SERV'!$B:$E,3,FALSE))</f>
        <v>H</v>
      </c>
      <c r="E691" s="946">
        <v>0.18</v>
      </c>
      <c r="F691" s="917" t="str">
        <f>IF($A691="INSUMO",VLOOKUP($B691,'BANCO DE DADOS JULHO INS'!$A:$D,4,FALSE),VLOOKUP($B691,'BANCO DE DADOS JULHO SERV'!$B:$E,4,FALSE))</f>
        <v>17,60</v>
      </c>
      <c r="G691" s="947">
        <f>TRUNC(F691*E691,2)</f>
        <v>3.16</v>
      </c>
      <c r="H691" s="992"/>
    </row>
    <row r="692" spans="1:9" s="993" customFormat="1" ht="16.5" thickBot="1">
      <c r="A692" s="994" t="s">
        <v>5265</v>
      </c>
      <c r="B692" s="948">
        <v>88316</v>
      </c>
      <c r="C692" s="915" t="str">
        <f>IF($A692="INSUMO",VLOOKUP($B692,'BANCO DE DADOS JULHO INS'!$A:$D,2,FALSE),VLOOKUP($B692,'BANCO DE DADOS JULHO SERV'!$B:$E,2,FALSE))</f>
        <v>SERVENTE COM ENCARGOS COMPLEMENTARES</v>
      </c>
      <c r="D692" s="916" t="str">
        <f>IF($A692="INSUMO",VLOOKUP($B692,'BANCO DE DADOS JULHO INS'!$A:$D,3,FALSE),VLOOKUP($B692,'BANCO DE DADOS JULHO SERV'!$B:$E,3,FALSE))</f>
        <v>H</v>
      </c>
      <c r="E692" s="949">
        <v>0.18</v>
      </c>
      <c r="F692" s="918" t="str">
        <f>IF($A692="INSUMO",VLOOKUP($B692,'BANCO DE DADOS JULHO INS'!$A:$D,4,FALSE),VLOOKUP($B692,'BANCO DE DADOS JULHO SERV'!$B:$E,4,FALSE))</f>
        <v>13,80</v>
      </c>
      <c r="G692" s="950">
        <f>TRUNC(F692*E692,2)</f>
        <v>2.48</v>
      </c>
      <c r="H692" s="992"/>
    </row>
    <row r="693" spans="1:9" s="993" customFormat="1" ht="16.5" thickBot="1">
      <c r="A693" s="992"/>
      <c r="B693" s="2204" t="s">
        <v>6395</v>
      </c>
      <c r="C693" s="2204"/>
      <c r="D693" s="2204"/>
      <c r="E693" s="2206"/>
      <c r="F693" s="959" t="s">
        <v>1953</v>
      </c>
      <c r="G693" s="999">
        <f>SUM(G688:G692)</f>
        <v>6.6400000000000006</v>
      </c>
      <c r="H693" s="992"/>
    </row>
    <row r="694" spans="1:9" s="993" customFormat="1" ht="15.75" thickBot="1">
      <c r="A694" s="992"/>
      <c r="H694" s="992"/>
    </row>
    <row r="695" spans="1:9" s="900" customFormat="1" ht="15.75">
      <c r="B695" s="962"/>
      <c r="C695" s="923" t="s">
        <v>6399</v>
      </c>
      <c r="D695" s="963"/>
      <c r="E695" s="964"/>
      <c r="F695" s="960" t="s">
        <v>30</v>
      </c>
      <c r="G695" s="965" t="s">
        <v>30</v>
      </c>
    </row>
    <row r="696" spans="1:9" s="900" customFormat="1" ht="31.5">
      <c r="B696" s="924" t="s">
        <v>1985</v>
      </c>
      <c r="C696" s="925" t="s">
        <v>1986</v>
      </c>
      <c r="D696" s="926" t="s">
        <v>1987</v>
      </c>
      <c r="E696" s="927" t="s">
        <v>1988</v>
      </c>
      <c r="F696" s="955" t="s">
        <v>1989</v>
      </c>
      <c r="G696" s="928" t="s">
        <v>1990</v>
      </c>
    </row>
    <row r="697" spans="1:9" s="900" customFormat="1" ht="15">
      <c r="B697" s="988"/>
      <c r="C697" s="935"/>
      <c r="D697" s="936">
        <v>1</v>
      </c>
      <c r="E697" s="939"/>
      <c r="F697" s="989"/>
      <c r="G697" s="990"/>
    </row>
    <row r="698" spans="1:9" s="900" customFormat="1" ht="15">
      <c r="B698" s="988"/>
      <c r="C698" s="929"/>
      <c r="D698" s="930"/>
      <c r="E698" s="931"/>
      <c r="F698" s="991"/>
      <c r="G698" s="986"/>
    </row>
    <row r="699" spans="1:9" s="900" customFormat="1" ht="15">
      <c r="B699" s="988"/>
      <c r="C699" s="935"/>
      <c r="D699" s="936"/>
      <c r="E699" s="939"/>
      <c r="F699" s="989"/>
      <c r="G699" s="990"/>
    </row>
    <row r="700" spans="1:9" s="900" customFormat="1" ht="16.5" thickBot="1">
      <c r="B700" s="976"/>
      <c r="C700" s="977" t="s">
        <v>1991</v>
      </c>
      <c r="D700" s="978">
        <f>MEDIAN(D697:D699)</f>
        <v>1</v>
      </c>
      <c r="E700" s="979"/>
      <c r="F700" s="956"/>
      <c r="G700" s="980"/>
    </row>
    <row r="701" spans="1:9" ht="15.75" thickBot="1">
      <c r="B701" s="993"/>
      <c r="C701" s="993"/>
      <c r="D701" s="993"/>
      <c r="E701" s="993"/>
      <c r="F701" s="993"/>
      <c r="G701" s="993"/>
    </row>
    <row r="702" spans="1:9" s="992" customFormat="1" ht="15.75">
      <c r="B702" s="942" t="s">
        <v>6400</v>
      </c>
      <c r="C702" s="2011" t="str">
        <f>CONCATENATE("FORNECIMENTO E INSTALAÇÃO DE ",C705)</f>
        <v>FORNECIMENTO E INSTALAÇÃO DE SUSPENSÃO ÔMEGA, 100X50MM</v>
      </c>
      <c r="D702" s="2183"/>
      <c r="E702" s="2183"/>
      <c r="F702" s="2183"/>
      <c r="G702" s="943" t="s">
        <v>30</v>
      </c>
      <c r="H702" s="1003">
        <f>G708</f>
        <v>1.17</v>
      </c>
      <c r="I702" s="993"/>
    </row>
    <row r="703" spans="1:9" s="993" customFormat="1" ht="31.5">
      <c r="A703" s="992"/>
      <c r="B703" s="350" t="s">
        <v>2114</v>
      </c>
      <c r="C703" s="981" t="s">
        <v>1947</v>
      </c>
      <c r="D703" s="893" t="s">
        <v>30</v>
      </c>
      <c r="E703" s="981" t="s">
        <v>1948</v>
      </c>
      <c r="F703" s="982" t="s">
        <v>1949</v>
      </c>
      <c r="G703" s="983" t="s">
        <v>1950</v>
      </c>
      <c r="H703" s="992"/>
    </row>
    <row r="704" spans="1:9" s="993" customFormat="1" ht="15.75">
      <c r="A704" s="992"/>
      <c r="B704" s="2012" t="s">
        <v>1951</v>
      </c>
      <c r="C704" s="2013"/>
      <c r="D704" s="2013"/>
      <c r="E704" s="2013"/>
      <c r="F704" s="2013"/>
      <c r="G704" s="2014"/>
      <c r="H704" s="992"/>
    </row>
    <row r="705" spans="1:9" s="993" customFormat="1" ht="15">
      <c r="A705" s="992"/>
      <c r="B705" s="427" t="s">
        <v>1992</v>
      </c>
      <c r="C705" s="920" t="str">
        <f>C710</f>
        <v>SUSPENSÃO ÔMEGA, 100X50MM</v>
      </c>
      <c r="D705" s="587" t="str">
        <f>G710</f>
        <v>UN</v>
      </c>
      <c r="E705" s="932">
        <v>1</v>
      </c>
      <c r="F705" s="932">
        <f>D715</f>
        <v>1</v>
      </c>
      <c r="G705" s="934">
        <f>TRUNC(F705*E705,2)</f>
        <v>1</v>
      </c>
      <c r="H705" s="992"/>
    </row>
    <row r="706" spans="1:9" s="993" customFormat="1" ht="15.75">
      <c r="A706" s="992"/>
      <c r="B706" s="2012" t="s">
        <v>1952</v>
      </c>
      <c r="C706" s="2013"/>
      <c r="D706" s="2013"/>
      <c r="E706" s="2013"/>
      <c r="F706" s="2013"/>
      <c r="G706" s="2014"/>
      <c r="H706" s="992"/>
    </row>
    <row r="707" spans="1:9" s="993" customFormat="1" ht="16.5" thickBot="1">
      <c r="A707" s="994" t="s">
        <v>5265</v>
      </c>
      <c r="B707" s="945">
        <v>88309</v>
      </c>
      <c r="C707" s="914" t="str">
        <f>IF($A707="INSUMO",VLOOKUP($B707,'BANCO DE DADOS JULHO INS'!$A:$D,2,FALSE),VLOOKUP($B707,'BANCO DE DADOS JULHO SERV'!$B:$E,2,FALSE))</f>
        <v>PEDREIRO COM ENCARGOS COMPLEMENTARES</v>
      </c>
      <c r="D707" s="913" t="str">
        <f>IF($A707="INSUMO",VLOOKUP($B707,'BANCO DE DADOS JULHO INS'!$A:$D,3,FALSE),VLOOKUP($B707,'BANCO DE DADOS JULHO SERV'!$B:$E,3,FALSE))</f>
        <v>H</v>
      </c>
      <c r="E707" s="946">
        <v>0.01</v>
      </c>
      <c r="F707" s="917" t="str">
        <f>IF($A707="INSUMO",VLOOKUP($B707,'BANCO DE DADOS JULHO INS'!$A:$D,4,FALSE),VLOOKUP($B707,'BANCO DE DADOS JULHO SERV'!$B:$E,4,FALSE))</f>
        <v>17,00</v>
      </c>
      <c r="G707" s="947">
        <f>TRUNC(F707*E707,2)</f>
        <v>0.17</v>
      </c>
      <c r="H707" s="992"/>
    </row>
    <row r="708" spans="1:9" s="993" customFormat="1" ht="16.5" thickBot="1">
      <c r="A708" s="992"/>
      <c r="B708" s="2204" t="s">
        <v>6401</v>
      </c>
      <c r="C708" s="2204"/>
      <c r="D708" s="2204"/>
      <c r="E708" s="2206"/>
      <c r="F708" s="959" t="s">
        <v>1953</v>
      </c>
      <c r="G708" s="999">
        <f>SUM(G704:G707)</f>
        <v>1.17</v>
      </c>
      <c r="H708" s="992"/>
    </row>
    <row r="709" spans="1:9" s="993" customFormat="1" ht="15.75" thickBot="1">
      <c r="A709" s="992"/>
      <c r="H709" s="992"/>
    </row>
    <row r="710" spans="1:9" s="900" customFormat="1" ht="15.75">
      <c r="B710" s="962"/>
      <c r="C710" s="923" t="s">
        <v>6402</v>
      </c>
      <c r="D710" s="963"/>
      <c r="E710" s="964"/>
      <c r="F710" s="960" t="s">
        <v>30</v>
      </c>
      <c r="G710" s="965" t="s">
        <v>30</v>
      </c>
    </row>
    <row r="711" spans="1:9" s="900" customFormat="1" ht="31.5">
      <c r="B711" s="924" t="s">
        <v>1985</v>
      </c>
      <c r="C711" s="925" t="s">
        <v>1986</v>
      </c>
      <c r="D711" s="926" t="s">
        <v>1987</v>
      </c>
      <c r="E711" s="927" t="s">
        <v>1988</v>
      </c>
      <c r="F711" s="955" t="s">
        <v>1989</v>
      </c>
      <c r="G711" s="928" t="s">
        <v>1990</v>
      </c>
    </row>
    <row r="712" spans="1:9" s="900" customFormat="1" ht="15">
      <c r="B712" s="988"/>
      <c r="C712" s="935"/>
      <c r="D712" s="936">
        <v>1</v>
      </c>
      <c r="E712" s="939"/>
      <c r="F712" s="989"/>
      <c r="G712" s="990"/>
    </row>
    <row r="713" spans="1:9" s="900" customFormat="1" ht="15">
      <c r="B713" s="988"/>
      <c r="C713" s="929"/>
      <c r="D713" s="930"/>
      <c r="E713" s="931"/>
      <c r="F713" s="991"/>
      <c r="G713" s="986"/>
    </row>
    <row r="714" spans="1:9" s="900" customFormat="1" ht="15">
      <c r="B714" s="988"/>
      <c r="C714" s="935"/>
      <c r="D714" s="936"/>
      <c r="E714" s="939"/>
      <c r="F714" s="989"/>
      <c r="G714" s="990"/>
    </row>
    <row r="715" spans="1:9" s="900" customFormat="1" ht="16.5" thickBot="1">
      <c r="B715" s="976"/>
      <c r="C715" s="977" t="s">
        <v>1991</v>
      </c>
      <c r="D715" s="978">
        <f>MEDIAN(D712:D714)</f>
        <v>1</v>
      </c>
      <c r="E715" s="979"/>
      <c r="F715" s="956"/>
      <c r="G715" s="980"/>
    </row>
    <row r="716" spans="1:9" ht="15.75" thickBot="1">
      <c r="B716" s="993"/>
      <c r="C716" s="993"/>
      <c r="D716" s="993"/>
      <c r="E716" s="993"/>
      <c r="F716" s="993"/>
      <c r="G716" s="993"/>
    </row>
    <row r="717" spans="1:9" s="992" customFormat="1" ht="15.75">
      <c r="B717" s="942" t="s">
        <v>6403</v>
      </c>
      <c r="C717" s="2011" t="str">
        <f>CONCATENATE("FORNECIMENTO E INSTALAÇÃO DE ",C720)</f>
        <v>FORNECIMENTO E INSTALAÇÃO DE PORCA LOSANGULAR COM MOLA, DIÂMETRO 1/4"</v>
      </c>
      <c r="D717" s="2183"/>
      <c r="E717" s="2183"/>
      <c r="F717" s="2183"/>
      <c r="G717" s="943" t="s">
        <v>30</v>
      </c>
      <c r="H717" s="1003">
        <f>G724</f>
        <v>1.2999999999999998</v>
      </c>
      <c r="I717" s="993"/>
    </row>
    <row r="718" spans="1:9" s="993" customFormat="1" ht="31.5">
      <c r="A718" s="992"/>
      <c r="B718" s="350" t="s">
        <v>2114</v>
      </c>
      <c r="C718" s="981" t="s">
        <v>1947</v>
      </c>
      <c r="D718" s="893" t="s">
        <v>30</v>
      </c>
      <c r="E718" s="981" t="s">
        <v>1948</v>
      </c>
      <c r="F718" s="982" t="s">
        <v>1949</v>
      </c>
      <c r="G718" s="983" t="s">
        <v>1950</v>
      </c>
      <c r="H718" s="992"/>
    </row>
    <row r="719" spans="1:9" s="993" customFormat="1" ht="15.75">
      <c r="A719" s="992"/>
      <c r="B719" s="2012" t="s">
        <v>1951</v>
      </c>
      <c r="C719" s="2013"/>
      <c r="D719" s="2013"/>
      <c r="E719" s="2013"/>
      <c r="F719" s="2013"/>
      <c r="G719" s="2014"/>
      <c r="H719" s="992"/>
    </row>
    <row r="720" spans="1:9" s="993" customFormat="1" ht="15">
      <c r="A720" s="992"/>
      <c r="B720" s="427" t="s">
        <v>1992</v>
      </c>
      <c r="C720" s="920" t="str">
        <f>C726</f>
        <v>PORCA LOSANGULAR COM MOLA, DIÂMETRO 1/4"</v>
      </c>
      <c r="D720" s="587" t="str">
        <f>G726</f>
        <v>UN</v>
      </c>
      <c r="E720" s="932">
        <v>1</v>
      </c>
      <c r="F720" s="932">
        <f>D731</f>
        <v>1</v>
      </c>
      <c r="G720" s="934">
        <f>TRUNC(F720*E720,2)</f>
        <v>1</v>
      </c>
      <c r="H720" s="992"/>
    </row>
    <row r="721" spans="1:9" s="993" customFormat="1" ht="15.75">
      <c r="A721" s="992"/>
      <c r="B721" s="2012" t="s">
        <v>1952</v>
      </c>
      <c r="C721" s="2013"/>
      <c r="D721" s="2013"/>
      <c r="E721" s="2013"/>
      <c r="F721" s="2013"/>
      <c r="G721" s="2014"/>
      <c r="H721" s="992"/>
    </row>
    <row r="722" spans="1:9" s="993" customFormat="1" ht="15.75">
      <c r="A722" s="994" t="s">
        <v>5265</v>
      </c>
      <c r="B722" s="945">
        <v>88264</v>
      </c>
      <c r="C722" s="914" t="str">
        <f>IF($A722="INSUMO",VLOOKUP($B722,'BANCO DE DADOS JULHO INS'!$A:$D,2,FALSE),VLOOKUP($B722,'BANCO DE DADOS JULHO SERV'!$B:$E,2,FALSE))</f>
        <v>ELETRICISTA COM ENCARGOS COMPLEMENTARES</v>
      </c>
      <c r="D722" s="913" t="str">
        <f>IF($A722="INSUMO",VLOOKUP($B722,'BANCO DE DADOS JULHO INS'!$A:$D,3,FALSE),VLOOKUP($B722,'BANCO DE DADOS JULHO SERV'!$B:$E,3,FALSE))</f>
        <v>H</v>
      </c>
      <c r="E722" s="946">
        <v>0.01</v>
      </c>
      <c r="F722" s="917" t="str">
        <f>IF($A722="INSUMO",VLOOKUP($B722,'BANCO DE DADOS JULHO INS'!$A:$D,4,FALSE),VLOOKUP($B722,'BANCO DE DADOS JULHO SERV'!$B:$E,4,FALSE))</f>
        <v>17,60</v>
      </c>
      <c r="G722" s="947">
        <f>TRUNC(F722*E722,2)</f>
        <v>0.17</v>
      </c>
      <c r="H722" s="992"/>
    </row>
    <row r="723" spans="1:9" s="993" customFormat="1" ht="16.5" thickBot="1">
      <c r="A723" s="994" t="s">
        <v>5265</v>
      </c>
      <c r="B723" s="1009">
        <v>88316</v>
      </c>
      <c r="C723" s="914" t="str">
        <f>IF($A723="INSUMO",VLOOKUP($B723,'BANCO DE DADOS JULHO INS'!$A:$D,2,FALSE),VLOOKUP($B723,'BANCO DE DADOS JULHO SERV'!$B:$E,2,FALSE))</f>
        <v>SERVENTE COM ENCARGOS COMPLEMENTARES</v>
      </c>
      <c r="D723" s="913" t="str">
        <f>IF($A723="INSUMO",VLOOKUP($B723,'BANCO DE DADOS JULHO INS'!$A:$D,3,FALSE),VLOOKUP($B723,'BANCO DE DADOS JULHO SERV'!$B:$E,3,FALSE))</f>
        <v>H</v>
      </c>
      <c r="E723" s="946">
        <v>0.01</v>
      </c>
      <c r="F723" s="917" t="str">
        <f>IF($A723="INSUMO",VLOOKUP($B723,'BANCO DE DADOS JULHO INS'!$A:$D,4,FALSE),VLOOKUP($B723,'BANCO DE DADOS JULHO SERV'!$B:$E,4,FALSE))</f>
        <v>13,80</v>
      </c>
      <c r="G723" s="947">
        <f>TRUNC(F723*E723,2)</f>
        <v>0.13</v>
      </c>
      <c r="H723" s="992"/>
    </row>
    <row r="724" spans="1:9" s="993" customFormat="1" ht="16.5" thickBot="1">
      <c r="A724" s="992"/>
      <c r="B724" s="2204" t="s">
        <v>6404</v>
      </c>
      <c r="C724" s="2204"/>
      <c r="D724" s="2204"/>
      <c r="E724" s="2206"/>
      <c r="F724" s="959" t="s">
        <v>1953</v>
      </c>
      <c r="G724" s="999">
        <f>SUM(G719:G723)</f>
        <v>1.2999999999999998</v>
      </c>
      <c r="H724" s="992"/>
    </row>
    <row r="725" spans="1:9" s="993" customFormat="1" ht="15.75" thickBot="1">
      <c r="A725" s="992"/>
      <c r="H725" s="992"/>
    </row>
    <row r="726" spans="1:9" s="900" customFormat="1" ht="15.75">
      <c r="B726" s="962"/>
      <c r="C726" s="923" t="s">
        <v>6405</v>
      </c>
      <c r="D726" s="963"/>
      <c r="E726" s="964"/>
      <c r="F726" s="960" t="s">
        <v>30</v>
      </c>
      <c r="G726" s="965" t="s">
        <v>30</v>
      </c>
    </row>
    <row r="727" spans="1:9" s="900" customFormat="1" ht="31.5">
      <c r="B727" s="924" t="s">
        <v>1985</v>
      </c>
      <c r="C727" s="925" t="s">
        <v>1986</v>
      </c>
      <c r="D727" s="926" t="s">
        <v>1987</v>
      </c>
      <c r="E727" s="927" t="s">
        <v>1988</v>
      </c>
      <c r="F727" s="955" t="s">
        <v>1989</v>
      </c>
      <c r="G727" s="928" t="s">
        <v>1990</v>
      </c>
    </row>
    <row r="728" spans="1:9" s="900" customFormat="1" ht="15">
      <c r="B728" s="988"/>
      <c r="C728" s="935"/>
      <c r="D728" s="936">
        <v>1</v>
      </c>
      <c r="E728" s="939"/>
      <c r="F728" s="989"/>
      <c r="G728" s="990"/>
    </row>
    <row r="729" spans="1:9" s="900" customFormat="1" ht="15">
      <c r="B729" s="988"/>
      <c r="C729" s="929"/>
      <c r="D729" s="930"/>
      <c r="E729" s="931"/>
      <c r="F729" s="991"/>
      <c r="G729" s="986"/>
    </row>
    <row r="730" spans="1:9" s="900" customFormat="1" ht="15">
      <c r="B730" s="988"/>
      <c r="C730" s="935"/>
      <c r="D730" s="936"/>
      <c r="E730" s="939"/>
      <c r="F730" s="989"/>
      <c r="G730" s="990"/>
    </row>
    <row r="731" spans="1:9" s="900" customFormat="1" ht="16.5" thickBot="1">
      <c r="B731" s="976"/>
      <c r="C731" s="977" t="s">
        <v>1991</v>
      </c>
      <c r="D731" s="978">
        <f>MEDIAN(D728:D730)</f>
        <v>1</v>
      </c>
      <c r="E731" s="979"/>
      <c r="F731" s="956"/>
      <c r="G731" s="980"/>
    </row>
    <row r="732" spans="1:9" ht="15.75" thickBot="1">
      <c r="B732" s="993"/>
      <c r="C732" s="993"/>
      <c r="D732" s="993"/>
      <c r="E732" s="993"/>
      <c r="F732" s="993"/>
      <c r="G732" s="993"/>
    </row>
    <row r="733" spans="1:9" s="992" customFormat="1" ht="15.75">
      <c r="B733" s="942" t="s">
        <v>6406</v>
      </c>
      <c r="C733" s="2011" t="str">
        <f>CONCATENATE("FORNECIMENTO E INSTALAÇÃO DE ",C736)</f>
        <v>FORNECIMENTO E INSTALAÇÃO DE PORCA LOSANGULAR COM MOLA, DIÂMETRO 1/4"</v>
      </c>
      <c r="D733" s="2183"/>
      <c r="E733" s="2183"/>
      <c r="F733" s="2183"/>
      <c r="G733" s="943" t="s">
        <v>30</v>
      </c>
      <c r="H733" s="1003">
        <f>G740</f>
        <v>11.99</v>
      </c>
      <c r="I733" s="993"/>
    </row>
    <row r="734" spans="1:9" s="993" customFormat="1" ht="31.5">
      <c r="A734" s="992"/>
      <c r="B734" s="350" t="s">
        <v>2114</v>
      </c>
      <c r="C734" s="981" t="s">
        <v>1947</v>
      </c>
      <c r="D734" s="893" t="s">
        <v>30</v>
      </c>
      <c r="E734" s="981" t="s">
        <v>1948</v>
      </c>
      <c r="F734" s="982" t="s">
        <v>1949</v>
      </c>
      <c r="G734" s="983" t="s">
        <v>1950</v>
      </c>
      <c r="H734" s="992"/>
    </row>
    <row r="735" spans="1:9" s="993" customFormat="1" ht="15.75">
      <c r="A735" s="992"/>
      <c r="B735" s="2012" t="s">
        <v>1951</v>
      </c>
      <c r="C735" s="2013"/>
      <c r="D735" s="2013"/>
      <c r="E735" s="2013"/>
      <c r="F735" s="2013"/>
      <c r="G735" s="2014"/>
      <c r="H735" s="992"/>
    </row>
    <row r="736" spans="1:9" s="993" customFormat="1" ht="15">
      <c r="A736" s="992"/>
      <c r="B736" s="427" t="s">
        <v>1992</v>
      </c>
      <c r="C736" s="920" t="str">
        <f>C742</f>
        <v>PORCA LOSANGULAR COM MOLA, DIÂMETRO 1/4"</v>
      </c>
      <c r="D736" s="587" t="str">
        <f>G742</f>
        <v>UN</v>
      </c>
      <c r="E736" s="932">
        <v>1</v>
      </c>
      <c r="F736" s="932">
        <f>D747</f>
        <v>1</v>
      </c>
      <c r="G736" s="934">
        <f>TRUNC(F736*E736,2)</f>
        <v>1</v>
      </c>
      <c r="H736" s="992"/>
    </row>
    <row r="737" spans="1:9" s="993" customFormat="1" ht="15.75">
      <c r="A737" s="992"/>
      <c r="B737" s="2012" t="s">
        <v>1952</v>
      </c>
      <c r="C737" s="2013"/>
      <c r="D737" s="2013"/>
      <c r="E737" s="2013"/>
      <c r="F737" s="2013"/>
      <c r="G737" s="2014"/>
      <c r="H737" s="992"/>
    </row>
    <row r="738" spans="1:9" s="993" customFormat="1" ht="15.75">
      <c r="A738" s="994" t="s">
        <v>5265</v>
      </c>
      <c r="B738" s="945">
        <v>88264</v>
      </c>
      <c r="C738" s="914" t="str">
        <f>IF($A738="INSUMO",VLOOKUP($B738,'BANCO DE DADOS JULHO INS'!$A:$D,2,FALSE),VLOOKUP($B738,'BANCO DE DADOS JULHO SERV'!$B:$E,2,FALSE))</f>
        <v>ELETRICISTA COM ENCARGOS COMPLEMENTARES</v>
      </c>
      <c r="D738" s="913" t="str">
        <f>IF($A738="INSUMO",VLOOKUP($B738,'BANCO DE DADOS JULHO INS'!$A:$D,3,FALSE),VLOOKUP($B738,'BANCO DE DADOS JULHO SERV'!$B:$E,3,FALSE))</f>
        <v>H</v>
      </c>
      <c r="E738" s="946">
        <v>0.35</v>
      </c>
      <c r="F738" s="917" t="str">
        <f>IF($A738="INSUMO",VLOOKUP($B738,'BANCO DE DADOS JULHO INS'!$A:$D,4,FALSE),VLOOKUP($B738,'BANCO DE DADOS JULHO SERV'!$B:$E,4,FALSE))</f>
        <v>17,60</v>
      </c>
      <c r="G738" s="947">
        <f>TRUNC(F738*E738,2)</f>
        <v>6.16</v>
      </c>
      <c r="H738" s="992"/>
    </row>
    <row r="739" spans="1:9" s="993" customFormat="1" ht="16.5" thickBot="1">
      <c r="A739" s="994" t="s">
        <v>5265</v>
      </c>
      <c r="B739" s="1009">
        <v>88316</v>
      </c>
      <c r="C739" s="914" t="str">
        <f>IF($A739="INSUMO",VLOOKUP($B739,'BANCO DE DADOS JULHO INS'!$A:$D,2,FALSE),VLOOKUP($B739,'BANCO DE DADOS JULHO SERV'!$B:$E,2,FALSE))</f>
        <v>SERVENTE COM ENCARGOS COMPLEMENTARES</v>
      </c>
      <c r="D739" s="913" t="str">
        <f>IF($A739="INSUMO",VLOOKUP($B739,'BANCO DE DADOS JULHO INS'!$A:$D,3,FALSE),VLOOKUP($B739,'BANCO DE DADOS JULHO SERV'!$B:$E,3,FALSE))</f>
        <v>H</v>
      </c>
      <c r="E739" s="946">
        <v>0.35</v>
      </c>
      <c r="F739" s="917" t="str">
        <f>IF($A739="INSUMO",VLOOKUP($B739,'BANCO DE DADOS JULHO INS'!$A:$D,4,FALSE),VLOOKUP($B739,'BANCO DE DADOS JULHO SERV'!$B:$E,4,FALSE))</f>
        <v>13,80</v>
      </c>
      <c r="G739" s="947">
        <f>TRUNC(F739*E739,2)</f>
        <v>4.83</v>
      </c>
      <c r="H739" s="992"/>
    </row>
    <row r="740" spans="1:9" s="993" customFormat="1" ht="16.5" thickBot="1">
      <c r="A740" s="992"/>
      <c r="B740" s="2204" t="s">
        <v>6392</v>
      </c>
      <c r="C740" s="2204"/>
      <c r="D740" s="2204"/>
      <c r="E740" s="2206"/>
      <c r="F740" s="959" t="s">
        <v>1953</v>
      </c>
      <c r="G740" s="999">
        <f>SUM(G735:G739)</f>
        <v>11.99</v>
      </c>
      <c r="H740" s="992"/>
    </row>
    <row r="741" spans="1:9" s="993" customFormat="1" ht="15.75" thickBot="1">
      <c r="A741" s="992"/>
      <c r="H741" s="992"/>
    </row>
    <row r="742" spans="1:9" s="900" customFormat="1" ht="15.75">
      <c r="B742" s="962"/>
      <c r="C742" s="923" t="s">
        <v>6405</v>
      </c>
      <c r="D742" s="963"/>
      <c r="E742" s="964"/>
      <c r="F742" s="960" t="s">
        <v>30</v>
      </c>
      <c r="G742" s="965" t="s">
        <v>30</v>
      </c>
    </row>
    <row r="743" spans="1:9" s="900" customFormat="1" ht="31.5">
      <c r="B743" s="924" t="s">
        <v>1985</v>
      </c>
      <c r="C743" s="925" t="s">
        <v>1986</v>
      </c>
      <c r="D743" s="926" t="s">
        <v>1987</v>
      </c>
      <c r="E743" s="927" t="s">
        <v>1988</v>
      </c>
      <c r="F743" s="955" t="s">
        <v>1989</v>
      </c>
      <c r="G743" s="928" t="s">
        <v>1990</v>
      </c>
    </row>
    <row r="744" spans="1:9" s="900" customFormat="1" ht="15">
      <c r="B744" s="988"/>
      <c r="C744" s="935"/>
      <c r="D744" s="936">
        <v>1</v>
      </c>
      <c r="E744" s="939"/>
      <c r="F744" s="989"/>
      <c r="G744" s="990"/>
    </row>
    <row r="745" spans="1:9" s="900" customFormat="1" ht="15">
      <c r="B745" s="988"/>
      <c r="C745" s="929"/>
      <c r="D745" s="930"/>
      <c r="E745" s="931"/>
      <c r="F745" s="991"/>
      <c r="G745" s="986"/>
    </row>
    <row r="746" spans="1:9" s="900" customFormat="1" ht="15">
      <c r="B746" s="988"/>
      <c r="C746" s="935"/>
      <c r="D746" s="936"/>
      <c r="E746" s="939"/>
      <c r="F746" s="989"/>
      <c r="G746" s="990"/>
    </row>
    <row r="747" spans="1:9" s="900" customFormat="1" ht="16.5" thickBot="1">
      <c r="B747" s="976"/>
      <c r="C747" s="977" t="s">
        <v>1991</v>
      </c>
      <c r="D747" s="978">
        <f>MEDIAN(D744:D746)</f>
        <v>1</v>
      </c>
      <c r="E747" s="979"/>
      <c r="F747" s="956"/>
      <c r="G747" s="980"/>
    </row>
    <row r="748" spans="1:9" ht="15.75" thickBot="1">
      <c r="B748" s="993"/>
      <c r="C748" s="993"/>
      <c r="D748" s="993"/>
      <c r="E748" s="993"/>
      <c r="F748" s="993"/>
      <c r="G748" s="993"/>
    </row>
    <row r="749" spans="1:9" s="992" customFormat="1" ht="15.75">
      <c r="B749" s="942" t="s">
        <v>6407</v>
      </c>
      <c r="C749" s="2011" t="str">
        <f>CONCATENATE("FORNECIMENTO E INSTALAÇÃO DE ",C752)</f>
        <v>FORNECIMENTO E INSTALAÇÃO DE FIXA CABO</v>
      </c>
      <c r="D749" s="2183"/>
      <c r="E749" s="2183"/>
      <c r="F749" s="2183"/>
      <c r="G749" s="943" t="s">
        <v>30</v>
      </c>
      <c r="H749" s="1003">
        <f>G755</f>
        <v>7.9399999999999995</v>
      </c>
      <c r="I749" s="993"/>
    </row>
    <row r="750" spans="1:9" s="993" customFormat="1" ht="31.5">
      <c r="A750" s="992"/>
      <c r="B750" s="350" t="s">
        <v>2114</v>
      </c>
      <c r="C750" s="981" t="s">
        <v>1947</v>
      </c>
      <c r="D750" s="893" t="s">
        <v>30</v>
      </c>
      <c r="E750" s="981" t="s">
        <v>1948</v>
      </c>
      <c r="F750" s="982" t="s">
        <v>1949</v>
      </c>
      <c r="G750" s="983" t="s">
        <v>1950</v>
      </c>
      <c r="H750" s="992"/>
    </row>
    <row r="751" spans="1:9" s="993" customFormat="1" ht="15.75">
      <c r="A751" s="992"/>
      <c r="B751" s="2012" t="s">
        <v>1951</v>
      </c>
      <c r="C751" s="2013"/>
      <c r="D751" s="2013"/>
      <c r="E751" s="2013"/>
      <c r="F751" s="2013"/>
      <c r="G751" s="2014"/>
      <c r="H751" s="992"/>
    </row>
    <row r="752" spans="1:9" s="993" customFormat="1" ht="15">
      <c r="A752" s="992"/>
      <c r="B752" s="427" t="s">
        <v>1992</v>
      </c>
      <c r="C752" s="920" t="str">
        <f>C757</f>
        <v>FIXA CABO</v>
      </c>
      <c r="D752" s="587" t="str">
        <f>G757</f>
        <v>UN</v>
      </c>
      <c r="E752" s="932">
        <v>1</v>
      </c>
      <c r="F752" s="932">
        <f>D762</f>
        <v>3.65</v>
      </c>
      <c r="G752" s="934">
        <f>TRUNC(F752*E752,2)</f>
        <v>3.65</v>
      </c>
      <c r="H752" s="992"/>
    </row>
    <row r="753" spans="1:9" s="993" customFormat="1" ht="15.75">
      <c r="A753" s="992"/>
      <c r="B753" s="2012" t="s">
        <v>1952</v>
      </c>
      <c r="C753" s="2013"/>
      <c r="D753" s="2013"/>
      <c r="E753" s="2013"/>
      <c r="F753" s="2013"/>
      <c r="G753" s="2014"/>
      <c r="H753" s="992"/>
    </row>
    <row r="754" spans="1:9" s="993" customFormat="1" ht="16.5" thickBot="1">
      <c r="A754" s="994" t="s">
        <v>5265</v>
      </c>
      <c r="B754" s="948">
        <v>88247</v>
      </c>
      <c r="C754" s="914" t="str">
        <f>IF($A754="INSUMO",VLOOKUP($B754,'BANCO DE DADOS JULHO INS'!$A:$D,2,FALSE),VLOOKUP($B754,'BANCO DE DADOS JULHO SERV'!$B:$E,2,FALSE))</f>
        <v>AUXILIAR DE ELETRICISTA COM ENCARGOS COMPLEMENTARES</v>
      </c>
      <c r="D754" s="913" t="str">
        <f>IF($A754="INSUMO",VLOOKUP($B754,'BANCO DE DADOS JULHO INS'!$A:$D,3,FALSE),VLOOKUP($B754,'BANCO DE DADOS JULHO SERV'!$B:$E,3,FALSE))</f>
        <v>H</v>
      </c>
      <c r="E754" s="946">
        <v>0.3</v>
      </c>
      <c r="F754" s="917" t="str">
        <f>IF($A754="INSUMO",VLOOKUP($B754,'BANCO DE DADOS JULHO INS'!$A:$D,4,FALSE),VLOOKUP($B754,'BANCO DE DADOS JULHO SERV'!$B:$E,4,FALSE))</f>
        <v>14,32</v>
      </c>
      <c r="G754" s="947">
        <f>TRUNC(F754*E754,2)</f>
        <v>4.29</v>
      </c>
      <c r="H754" s="992"/>
    </row>
    <row r="755" spans="1:9" s="993" customFormat="1" ht="16.5" thickBot="1">
      <c r="A755" s="992"/>
      <c r="B755" s="2204" t="s">
        <v>6408</v>
      </c>
      <c r="C755" s="2204"/>
      <c r="D755" s="2204"/>
      <c r="E755" s="2206"/>
      <c r="F755" s="959" t="s">
        <v>1953</v>
      </c>
      <c r="G755" s="999">
        <f>SUM(G751:G754)</f>
        <v>7.9399999999999995</v>
      </c>
      <c r="H755" s="992"/>
    </row>
    <row r="756" spans="1:9" s="993" customFormat="1" ht="15.75" thickBot="1">
      <c r="A756" s="992"/>
      <c r="H756" s="992"/>
    </row>
    <row r="757" spans="1:9" s="900" customFormat="1" ht="15.75">
      <c r="B757" s="962"/>
      <c r="C757" s="923" t="s">
        <v>6409</v>
      </c>
      <c r="D757" s="963"/>
      <c r="E757" s="964"/>
      <c r="F757" s="960" t="s">
        <v>30</v>
      </c>
      <c r="G757" s="965" t="s">
        <v>30</v>
      </c>
    </row>
    <row r="758" spans="1:9" s="900" customFormat="1" ht="31.5">
      <c r="B758" s="924" t="s">
        <v>1985</v>
      </c>
      <c r="C758" s="925" t="s">
        <v>1986</v>
      </c>
      <c r="D758" s="926" t="s">
        <v>1987</v>
      </c>
      <c r="E758" s="927" t="s">
        <v>1988</v>
      </c>
      <c r="F758" s="955" t="s">
        <v>1989</v>
      </c>
      <c r="G758" s="928" t="s">
        <v>1990</v>
      </c>
    </row>
    <row r="759" spans="1:9" s="900" customFormat="1" ht="30">
      <c r="B759" s="988">
        <v>42613</v>
      </c>
      <c r="C759" s="935" t="s">
        <v>6410</v>
      </c>
      <c r="D759" s="936">
        <v>3.65</v>
      </c>
      <c r="E759" s="939" t="s">
        <v>6297</v>
      </c>
      <c r="F759" s="989" t="s">
        <v>6411</v>
      </c>
      <c r="G759" s="936" t="s">
        <v>6412</v>
      </c>
    </row>
    <row r="760" spans="1:9" s="900" customFormat="1" ht="15">
      <c r="B760" s="988"/>
      <c r="C760" s="929"/>
      <c r="D760" s="930"/>
      <c r="E760" s="931"/>
      <c r="F760" s="991"/>
      <c r="G760" s="986"/>
    </row>
    <row r="761" spans="1:9" s="900" customFormat="1" ht="15">
      <c r="B761" s="988"/>
      <c r="C761" s="935"/>
      <c r="D761" s="936"/>
      <c r="E761" s="939"/>
      <c r="F761" s="989"/>
      <c r="G761" s="990"/>
    </row>
    <row r="762" spans="1:9" s="900" customFormat="1" ht="16.5" thickBot="1">
      <c r="B762" s="976"/>
      <c r="C762" s="977" t="s">
        <v>1991</v>
      </c>
      <c r="D762" s="978">
        <f>MEDIAN(D759:D761)</f>
        <v>3.65</v>
      </c>
      <c r="E762" s="979"/>
      <c r="F762" s="956"/>
      <c r="G762" s="980"/>
    </row>
    <row r="763" spans="1:9" ht="15.75" thickBot="1">
      <c r="B763" s="993"/>
      <c r="C763" s="993"/>
      <c r="D763" s="993"/>
      <c r="E763" s="993"/>
      <c r="F763" s="993"/>
      <c r="G763" s="993"/>
    </row>
    <row r="764" spans="1:9" s="992" customFormat="1" ht="15.75">
      <c r="B764" s="942" t="s">
        <v>6413</v>
      </c>
      <c r="C764" s="2011" t="str">
        <f>CONCATENATE("FORNECIMENTO E INSTALAÇÃO DE ",C767)</f>
        <v>FORNECIMENTO E INSTALAÇÃO DE CABO PAR TRANÇADO NÃO BLINDADO (UTP) - 4 PARES 24 AWG, 100 Ohms - CATEGORIA 6</v>
      </c>
      <c r="D764" s="2183"/>
      <c r="E764" s="2183"/>
      <c r="F764" s="2183"/>
      <c r="G764" s="943" t="s">
        <v>30</v>
      </c>
      <c r="H764" s="1003">
        <f>G772</f>
        <v>122.99</v>
      </c>
      <c r="I764" s="993"/>
    </row>
    <row r="765" spans="1:9" s="993" customFormat="1" ht="31.5">
      <c r="A765" s="992"/>
      <c r="B765" s="350" t="s">
        <v>2114</v>
      </c>
      <c r="C765" s="981" t="s">
        <v>1947</v>
      </c>
      <c r="D765" s="893" t="s">
        <v>30</v>
      </c>
      <c r="E765" s="981" t="s">
        <v>1948</v>
      </c>
      <c r="F765" s="982" t="s">
        <v>1949</v>
      </c>
      <c r="G765" s="983" t="s">
        <v>1950</v>
      </c>
      <c r="H765" s="992"/>
    </row>
    <row r="766" spans="1:9" s="993" customFormat="1" ht="15.75">
      <c r="A766" s="992"/>
      <c r="B766" s="2012" t="s">
        <v>1951</v>
      </c>
      <c r="C766" s="2013"/>
      <c r="D766" s="2013"/>
      <c r="E766" s="2013"/>
      <c r="F766" s="2013"/>
      <c r="G766" s="2014"/>
      <c r="H766" s="992"/>
    </row>
    <row r="767" spans="1:9" s="993" customFormat="1" ht="30">
      <c r="A767" s="992"/>
      <c r="B767" s="427" t="s">
        <v>1992</v>
      </c>
      <c r="C767" s="920" t="str">
        <f>C774</f>
        <v>CABO PAR TRANÇADO NÃO BLINDADO (UTP) - 4 PARES 24 AWG, 100 Ohms - CATEGORIA 6</v>
      </c>
      <c r="D767" s="587" t="str">
        <f>G774</f>
        <v>UN</v>
      </c>
      <c r="E767" s="932">
        <v>1.05</v>
      </c>
      <c r="F767" s="932">
        <f>D779</f>
        <v>112</v>
      </c>
      <c r="G767" s="934">
        <f>TRUNC(F767*E767,2)</f>
        <v>117.6</v>
      </c>
      <c r="H767" s="992"/>
    </row>
    <row r="768" spans="1:9" s="993" customFormat="1" ht="15.75">
      <c r="A768" s="994" t="s">
        <v>5064</v>
      </c>
      <c r="B768" s="1074">
        <v>333</v>
      </c>
      <c r="C768" s="914" t="str">
        <f>IF($A768="INSUMO",VLOOKUP($B768,'BANCO DE DADOS JULHO INS'!$A:$D,2,FALSE),VLOOKUP($B768,'BANCO DE DADOS JULHO SERV'!$B:$E,2,FALSE))</f>
        <v>ARAME GALVANIZADO 14 BWG, D = 2,11 MM (0,026 KG/M)</v>
      </c>
      <c r="D768" s="913" t="str">
        <f>IF($A768="INSUMO",VLOOKUP($B768,'BANCO DE DADOS JULHO INS'!$A:$D,3,FALSE),VLOOKUP($B768,'BANCO DE DADOS JULHO SERV'!$B:$E,3,FALSE))</f>
        <v xml:space="preserve">KG    </v>
      </c>
      <c r="E768" s="946">
        <v>0.1</v>
      </c>
      <c r="F768" s="917">
        <v>10</v>
      </c>
      <c r="G768" s="827">
        <f>TRUNC(F768*E768,2)</f>
        <v>1</v>
      </c>
      <c r="H768" s="992"/>
    </row>
    <row r="769" spans="1:8" s="993" customFormat="1" ht="15.75">
      <c r="A769" s="992"/>
      <c r="B769" s="2012" t="s">
        <v>1952</v>
      </c>
      <c r="C769" s="2013"/>
      <c r="D769" s="2013"/>
      <c r="E769" s="2013"/>
      <c r="F769" s="2013"/>
      <c r="G769" s="2014"/>
      <c r="H769" s="992"/>
    </row>
    <row r="770" spans="1:8" s="993" customFormat="1" ht="15.75">
      <c r="A770" s="994" t="s">
        <v>5265</v>
      </c>
      <c r="B770" s="1074">
        <v>88264</v>
      </c>
      <c r="C770" s="914" t="str">
        <f>IF($A770="INSUMO",VLOOKUP($B770,'BANCO DE DADOS JULHO INS'!$A:$D,2,FALSE),VLOOKUP($B770,'BANCO DE DADOS JULHO SERV'!$B:$E,2,FALSE))</f>
        <v>ELETRICISTA COM ENCARGOS COMPLEMENTARES</v>
      </c>
      <c r="D770" s="913" t="str">
        <f>IF($A770="INSUMO",VLOOKUP($B770,'BANCO DE DADOS JULHO INS'!$A:$D,3,FALSE),VLOOKUP($B770,'BANCO DE DADOS JULHO SERV'!$B:$E,3,FALSE))</f>
        <v>H</v>
      </c>
      <c r="E770" s="946">
        <v>0.14000000000000001</v>
      </c>
      <c r="F770" s="917" t="str">
        <f>IF($A770="INSUMO",VLOOKUP($B770,'BANCO DE DADOS JULHO INS'!$A:$D,4,FALSE),VLOOKUP($B770,'BANCO DE DADOS JULHO SERV'!$B:$E,4,FALSE))</f>
        <v>17,60</v>
      </c>
      <c r="G770" s="827">
        <f>TRUNC(F770*E770,2)</f>
        <v>2.46</v>
      </c>
      <c r="H770" s="992"/>
    </row>
    <row r="771" spans="1:8" s="993" customFormat="1" ht="16.5" thickBot="1">
      <c r="A771" s="994" t="s">
        <v>5265</v>
      </c>
      <c r="B771" s="1009">
        <v>88316</v>
      </c>
      <c r="C771" s="849" t="str">
        <f>IF($A771="INSUMO",VLOOKUP($B771,'BANCO DE DADOS JULHO INS'!$A:$D,2,FALSE),VLOOKUP($B771,'BANCO DE DADOS JULHO SERV'!$B:$E,2,FALSE))</f>
        <v>SERVENTE COM ENCARGOS COMPLEMENTARES</v>
      </c>
      <c r="D771" s="850" t="str">
        <f>IF($A771="INSUMO",VLOOKUP($B771,'BANCO DE DADOS JULHO INS'!$A:$D,3,FALSE),VLOOKUP($B771,'BANCO DE DADOS JULHO SERV'!$B:$E,3,FALSE))</f>
        <v>H</v>
      </c>
      <c r="E771" s="1075">
        <v>0.14000000000000001</v>
      </c>
      <c r="F771" s="1076" t="str">
        <f>IF($A771="INSUMO",VLOOKUP($B771,'BANCO DE DADOS JULHO INS'!$A:$D,4,FALSE),VLOOKUP($B771,'BANCO DE DADOS JULHO SERV'!$B:$E,4,FALSE))</f>
        <v>13,80</v>
      </c>
      <c r="G771" s="1077">
        <f>TRUNC(F771*E771,2)</f>
        <v>1.93</v>
      </c>
      <c r="H771" s="992"/>
    </row>
    <row r="772" spans="1:8" s="993" customFormat="1" ht="16.5" thickBot="1">
      <c r="A772" s="992"/>
      <c r="B772" s="2204" t="s">
        <v>6414</v>
      </c>
      <c r="C772" s="2204"/>
      <c r="D772" s="2204"/>
      <c r="E772" s="2206"/>
      <c r="F772" s="959" t="s">
        <v>1953</v>
      </c>
      <c r="G772" s="999">
        <f>SUM(G766:G771)</f>
        <v>122.99</v>
      </c>
      <c r="H772" s="992"/>
    </row>
    <row r="773" spans="1:8" s="993" customFormat="1" ht="15.75" thickBot="1">
      <c r="A773" s="992"/>
      <c r="H773" s="992"/>
    </row>
    <row r="774" spans="1:8" s="900" customFormat="1" ht="31.5">
      <c r="B774" s="962"/>
      <c r="C774" s="923" t="s">
        <v>6415</v>
      </c>
      <c r="D774" s="963"/>
      <c r="E774" s="964"/>
      <c r="F774" s="960" t="s">
        <v>30</v>
      </c>
      <c r="G774" s="965" t="s">
        <v>30</v>
      </c>
    </row>
    <row r="775" spans="1:8" s="900" customFormat="1" ht="31.5">
      <c r="B775" s="924" t="s">
        <v>1985</v>
      </c>
      <c r="C775" s="925" t="s">
        <v>1986</v>
      </c>
      <c r="D775" s="926" t="s">
        <v>1987</v>
      </c>
      <c r="E775" s="927" t="s">
        <v>1988</v>
      </c>
      <c r="F775" s="955" t="s">
        <v>1989</v>
      </c>
      <c r="G775" s="928" t="s">
        <v>1990</v>
      </c>
    </row>
    <row r="776" spans="1:8" s="900" customFormat="1" ht="15">
      <c r="B776" s="988"/>
      <c r="C776" s="935"/>
      <c r="D776" s="936">
        <v>112</v>
      </c>
      <c r="E776" s="939"/>
      <c r="F776" s="989"/>
      <c r="G776" s="936"/>
    </row>
    <row r="777" spans="1:8" s="900" customFormat="1" ht="15">
      <c r="B777" s="988"/>
      <c r="C777" s="929"/>
      <c r="D777" s="930"/>
      <c r="E777" s="931"/>
      <c r="F777" s="991"/>
      <c r="G777" s="986"/>
    </row>
    <row r="778" spans="1:8" s="900" customFormat="1" ht="15">
      <c r="B778" s="988"/>
      <c r="C778" s="935"/>
      <c r="D778" s="936"/>
      <c r="E778" s="939"/>
      <c r="F778" s="989"/>
      <c r="G778" s="990"/>
    </row>
    <row r="779" spans="1:8" s="900" customFormat="1" ht="16.5" thickBot="1">
      <c r="B779" s="976"/>
      <c r="C779" s="977" t="s">
        <v>1991</v>
      </c>
      <c r="D779" s="978">
        <f>MEDIAN(D776:D778)</f>
        <v>112</v>
      </c>
      <c r="E779" s="979"/>
      <c r="F779" s="956"/>
      <c r="G779" s="980"/>
    </row>
    <row r="780" spans="1:8" s="666" customFormat="1">
      <c r="B780" s="757"/>
      <c r="C780" s="704"/>
      <c r="D780" s="704"/>
      <c r="E780" s="704"/>
      <c r="F780" s="704"/>
      <c r="G780" s="758"/>
    </row>
    <row r="781" spans="1:8" ht="13.5" thickBot="1"/>
    <row r="782" spans="1:8" ht="15.75">
      <c r="A782" s="1195"/>
      <c r="B782" s="942" t="s">
        <v>7023</v>
      </c>
      <c r="C782" s="2011" t="str">
        <f>CONCATENATE("FORNECIMENTO E INSTALAÇÃO DE ",C785)</f>
        <v>FORNECIMENTO E INSTALAÇÃO DE ROTEADOR WIRELESS GIGABITE DUAL BAND COM CONEXÕES COM FIO GIGABITE (RJ45), COMPATIVEL COM OS PADRÕES 802.11ac e 802.11n E TAXA DE TRANSFERÊNCIA DE DADOS WIRELESS COMBINADA MÍNIMA DE 750Mbps.</v>
      </c>
      <c r="D782" s="2183"/>
      <c r="E782" s="2183"/>
      <c r="F782" s="2183"/>
      <c r="G782" s="943" t="s">
        <v>30</v>
      </c>
      <c r="H782" s="1003">
        <f>G788</f>
        <v>208.45</v>
      </c>
    </row>
    <row r="783" spans="1:8" ht="31.5">
      <c r="A783" s="1195"/>
      <c r="B783" s="1175" t="s">
        <v>2114</v>
      </c>
      <c r="C783" s="981" t="s">
        <v>1947</v>
      </c>
      <c r="D783" s="1176" t="s">
        <v>30</v>
      </c>
      <c r="E783" s="981" t="s">
        <v>1948</v>
      </c>
      <c r="F783" s="982" t="s">
        <v>1949</v>
      </c>
      <c r="G783" s="983" t="s">
        <v>1950</v>
      </c>
      <c r="H783" s="1195"/>
    </row>
    <row r="784" spans="1:8" ht="15.75">
      <c r="A784" s="1195"/>
      <c r="B784" s="2012" t="s">
        <v>1951</v>
      </c>
      <c r="C784" s="2013"/>
      <c r="D784" s="2013"/>
      <c r="E784" s="2013"/>
      <c r="F784" s="2013"/>
      <c r="G784" s="2014"/>
      <c r="H784" s="1195"/>
    </row>
    <row r="785" spans="1:8" ht="60">
      <c r="A785" s="1195"/>
      <c r="B785" s="427" t="s">
        <v>1992</v>
      </c>
      <c r="C785" s="920" t="str">
        <f>C790</f>
        <v>ROTEADOR WIRELESS GIGABITE DUAL BAND COM CONEXÕES COM FIO GIGABITE (RJ45), COMPATIVEL COM OS PADRÕES 802.11ac e 802.11n E TAXA DE TRANSFERÊNCIA DE DADOS WIRELESS COMBINADA MÍNIMA DE 750Mbps.</v>
      </c>
      <c r="D785" s="587" t="str">
        <f>G790</f>
        <v>UN</v>
      </c>
      <c r="E785" s="932">
        <v>1</v>
      </c>
      <c r="F785" s="932">
        <f>D795</f>
        <v>190.85</v>
      </c>
      <c r="G785" s="934">
        <f>TRUNC(F785*E785,2)</f>
        <v>190.85</v>
      </c>
      <c r="H785" s="1195"/>
    </row>
    <row r="786" spans="1:8" ht="15.75">
      <c r="A786" s="1195"/>
      <c r="B786" s="2012" t="s">
        <v>1952</v>
      </c>
      <c r="C786" s="2013"/>
      <c r="D786" s="2013"/>
      <c r="E786" s="2013"/>
      <c r="F786" s="2013"/>
      <c r="G786" s="2014"/>
      <c r="H786" s="1195"/>
    </row>
    <row r="787" spans="1:8" ht="16.5" thickBot="1">
      <c r="A787" s="1197" t="s">
        <v>5265</v>
      </c>
      <c r="B787" s="1074">
        <v>88264</v>
      </c>
      <c r="C787" s="914" t="str">
        <f>IF($A787="INSUMO",VLOOKUP($B787,'BANCO DE DADOS JULHO INS'!$A:$D,2,FALSE),VLOOKUP($B787,'BANCO DE DADOS JULHO SERV'!$B:$E,2,FALSE))</f>
        <v>ELETRICISTA COM ENCARGOS COMPLEMENTARES</v>
      </c>
      <c r="D787" s="913" t="s">
        <v>85</v>
      </c>
      <c r="E787" s="946">
        <v>1</v>
      </c>
      <c r="F787" s="917" t="str">
        <f>IF($A787="INSUMO",VLOOKUP($B787,'BANCO DE DADOS JULHO INS'!$A:$D,4,FALSE),VLOOKUP($B787,'BANCO DE DADOS JULHO SERV'!$B:$E,4,FALSE))</f>
        <v>17,60</v>
      </c>
      <c r="G787" s="827">
        <f>TRUNC(F787*E787,2)</f>
        <v>17.600000000000001</v>
      </c>
      <c r="H787" s="1195"/>
    </row>
    <row r="788" spans="1:8" ht="16.5" thickBot="1">
      <c r="A788" s="1195"/>
      <c r="B788" s="2204" t="s">
        <v>7024</v>
      </c>
      <c r="C788" s="2204"/>
      <c r="D788" s="2204"/>
      <c r="E788" s="2206"/>
      <c r="F788" s="959" t="s">
        <v>1953</v>
      </c>
      <c r="G788" s="999">
        <f>SUM(G784:G787)</f>
        <v>208.45</v>
      </c>
      <c r="H788" s="1195"/>
    </row>
    <row r="789" spans="1:8" ht="15.75" thickBot="1">
      <c r="A789" s="1195"/>
      <c r="B789" s="1196"/>
      <c r="C789" s="1196"/>
      <c r="D789" s="1196"/>
      <c r="E789" s="1196"/>
      <c r="F789" s="1196"/>
      <c r="G789" s="1196"/>
      <c r="H789" s="1195"/>
    </row>
    <row r="790" spans="1:8" ht="63">
      <c r="A790" s="1150"/>
      <c r="B790" s="1138"/>
      <c r="C790" s="1118" t="s">
        <v>7025</v>
      </c>
      <c r="D790" s="1139"/>
      <c r="E790" s="1140"/>
      <c r="F790" s="1137" t="s">
        <v>30</v>
      </c>
      <c r="G790" s="1141" t="s">
        <v>30</v>
      </c>
      <c r="H790" s="1150"/>
    </row>
    <row r="791" spans="1:8" ht="31.5">
      <c r="A791" s="1150"/>
      <c r="B791" s="967" t="s">
        <v>1985</v>
      </c>
      <c r="C791" s="967" t="s">
        <v>1986</v>
      </c>
      <c r="D791" s="968" t="s">
        <v>1987</v>
      </c>
      <c r="E791" s="969" t="s">
        <v>1988</v>
      </c>
      <c r="F791" s="961" t="s">
        <v>1989</v>
      </c>
      <c r="G791" s="969" t="s">
        <v>1990</v>
      </c>
      <c r="H791" s="1150"/>
    </row>
    <row r="792" spans="1:8" ht="15">
      <c r="A792" s="1150"/>
      <c r="B792" s="877">
        <v>42762</v>
      </c>
      <c r="C792" s="972" t="s">
        <v>7026</v>
      </c>
      <c r="D792" s="872">
        <v>190.85</v>
      </c>
      <c r="E792" s="975" t="s">
        <v>7027</v>
      </c>
      <c r="F792" s="987" t="s">
        <v>7028</v>
      </c>
      <c r="G792" s="878" t="s">
        <v>7029</v>
      </c>
      <c r="H792" s="1150"/>
    </row>
    <row r="793" spans="1:8" ht="15">
      <c r="A793" s="1150"/>
      <c r="B793" s="877">
        <v>42762</v>
      </c>
      <c r="C793" s="972" t="s">
        <v>7030</v>
      </c>
      <c r="D793" s="872">
        <v>193.82</v>
      </c>
      <c r="E793" s="975" t="s">
        <v>7031</v>
      </c>
      <c r="F793" s="987" t="s">
        <v>7032</v>
      </c>
      <c r="G793" s="878" t="s">
        <v>7033</v>
      </c>
      <c r="H793" s="1150"/>
    </row>
    <row r="794" spans="1:8" ht="15">
      <c r="A794" s="1150"/>
      <c r="B794" s="877">
        <v>42762</v>
      </c>
      <c r="C794" s="972" t="s">
        <v>6410</v>
      </c>
      <c r="D794" s="872">
        <f>140.9+21.01</f>
        <v>161.91</v>
      </c>
      <c r="E794" s="975" t="s">
        <v>6297</v>
      </c>
      <c r="F794" s="987" t="s">
        <v>6411</v>
      </c>
      <c r="G794" s="878" t="s">
        <v>7034</v>
      </c>
      <c r="H794" s="1150"/>
    </row>
    <row r="795" spans="1:8" ht="15.75">
      <c r="A795" s="1150"/>
      <c r="B795" s="808"/>
      <c r="C795" s="863" t="s">
        <v>1991</v>
      </c>
      <c r="D795" s="809">
        <f>MEDIAN(D792:D794)</f>
        <v>190.85</v>
      </c>
      <c r="E795" s="810"/>
      <c r="F795" s="811"/>
      <c r="G795" s="812"/>
      <c r="H795" s="1150"/>
    </row>
    <row r="796" spans="1:8" ht="13.5" thickBot="1">
      <c r="A796" s="666"/>
      <c r="B796" s="757"/>
      <c r="C796" s="704"/>
      <c r="D796" s="704"/>
      <c r="E796" s="704"/>
      <c r="F796" s="704"/>
      <c r="G796" s="758"/>
      <c r="H796" s="666"/>
    </row>
    <row r="797" spans="1:8" ht="15.75">
      <c r="A797" s="1195"/>
      <c r="B797" s="942" t="s">
        <v>7035</v>
      </c>
      <c r="C797" s="2011" t="str">
        <f>CONCATENATE("FORNECIMENTO E INSTALAÇÃO DE ",C800)</f>
        <v xml:space="preserve">FORNECIMENTO E INSTALAÇÃO DE SWITCH COM 5 PORTAS DE 10/100/1000Mbps E CAPACIDADE DE ROUTING/SWITCHING DE 10 Gbps. SUPORTE AOS PROTOCOLOS  IEEE 802.3 10BASE-T, IEEE 802.3u 100BASE-TX e IEEE 802.3ab 1000BASE-T. </v>
      </c>
      <c r="D797" s="2183"/>
      <c r="E797" s="2183"/>
      <c r="F797" s="2183"/>
      <c r="G797" s="943" t="s">
        <v>30</v>
      </c>
      <c r="H797" s="1003">
        <f>G803</f>
        <v>72.819999999999993</v>
      </c>
    </row>
    <row r="798" spans="1:8" ht="31.5">
      <c r="A798" s="1195"/>
      <c r="B798" s="1175" t="s">
        <v>2114</v>
      </c>
      <c r="C798" s="981" t="s">
        <v>1947</v>
      </c>
      <c r="D798" s="1176" t="s">
        <v>30</v>
      </c>
      <c r="E798" s="981" t="s">
        <v>1948</v>
      </c>
      <c r="F798" s="982" t="s">
        <v>1949</v>
      </c>
      <c r="G798" s="983" t="s">
        <v>1950</v>
      </c>
      <c r="H798" s="1195"/>
    </row>
    <row r="799" spans="1:8" ht="15.75">
      <c r="A799" s="1195"/>
      <c r="B799" s="2012" t="s">
        <v>1951</v>
      </c>
      <c r="C799" s="2013"/>
      <c r="D799" s="2013"/>
      <c r="E799" s="2013"/>
      <c r="F799" s="2013"/>
      <c r="G799" s="2014"/>
      <c r="H799" s="1195"/>
    </row>
    <row r="800" spans="1:8" ht="60">
      <c r="A800" s="1195"/>
      <c r="B800" s="427" t="s">
        <v>1992</v>
      </c>
      <c r="C800" s="920" t="str">
        <f>C805</f>
        <v xml:space="preserve">SWITCH COM 5 PORTAS DE 10/100/1000Mbps E CAPACIDADE DE ROUTING/SWITCHING DE 10 Gbps. SUPORTE AOS PROTOCOLOS  IEEE 802.3 10BASE-T, IEEE 802.3u 100BASE-TX e IEEE 802.3ab 1000BASE-T. </v>
      </c>
      <c r="D800" s="587" t="str">
        <f>G805</f>
        <v>UN</v>
      </c>
      <c r="E800" s="932">
        <v>1</v>
      </c>
      <c r="F800" s="932">
        <f>D810</f>
        <v>55.22</v>
      </c>
      <c r="G800" s="934">
        <f>TRUNC(F800*E800,2)</f>
        <v>55.22</v>
      </c>
      <c r="H800" s="1195"/>
    </row>
    <row r="801" spans="1:8" ht="15.75">
      <c r="A801" s="1195"/>
      <c r="B801" s="2012" t="s">
        <v>1952</v>
      </c>
      <c r="C801" s="2013"/>
      <c r="D801" s="2013"/>
      <c r="E801" s="2013"/>
      <c r="F801" s="2013"/>
      <c r="G801" s="2014"/>
      <c r="H801" s="1195"/>
    </row>
    <row r="802" spans="1:8" ht="16.5" thickBot="1">
      <c r="A802" s="1197" t="s">
        <v>5265</v>
      </c>
      <c r="B802" s="1074">
        <v>88264</v>
      </c>
      <c r="C802" s="914" t="str">
        <f>IF($A802="INSUMO",VLOOKUP($B802,'BANCO DE DADOS JULHO INS'!$A:$D,2,FALSE),VLOOKUP($B802,'BANCO DE DADOS JULHO SERV'!$B:$E,2,FALSE))</f>
        <v>ELETRICISTA COM ENCARGOS COMPLEMENTARES</v>
      </c>
      <c r="D802" s="913" t="s">
        <v>85</v>
      </c>
      <c r="E802" s="946">
        <v>1</v>
      </c>
      <c r="F802" s="917" t="str">
        <f>IF($A802="INSUMO",VLOOKUP($B802,'BANCO DE DADOS JULHO INS'!$A:$D,4,FALSE),VLOOKUP($B802,'BANCO DE DADOS JULHO SERV'!$B:$E,4,FALSE))</f>
        <v>17,60</v>
      </c>
      <c r="G802" s="827">
        <f>TRUNC(F802*E802,2)</f>
        <v>17.600000000000001</v>
      </c>
      <c r="H802" s="1195"/>
    </row>
    <row r="803" spans="1:8" ht="16.5" thickBot="1">
      <c r="A803" s="1195"/>
      <c r="B803" s="2204" t="s">
        <v>7024</v>
      </c>
      <c r="C803" s="2204"/>
      <c r="D803" s="2204"/>
      <c r="E803" s="2206"/>
      <c r="F803" s="959" t="s">
        <v>1953</v>
      </c>
      <c r="G803" s="999">
        <f>SUM(G799:G802)</f>
        <v>72.819999999999993</v>
      </c>
      <c r="H803" s="1195"/>
    </row>
    <row r="804" spans="1:8" ht="15.75" thickBot="1">
      <c r="A804" s="1195"/>
      <c r="B804" s="1196"/>
      <c r="C804" s="1196"/>
      <c r="D804" s="1196"/>
      <c r="E804" s="1196"/>
      <c r="F804" s="1196"/>
      <c r="G804" s="1196"/>
      <c r="H804" s="1195"/>
    </row>
    <row r="805" spans="1:8" ht="63">
      <c r="A805" s="1150"/>
      <c r="B805" s="1138"/>
      <c r="C805" s="1118" t="s">
        <v>7036</v>
      </c>
      <c r="D805" s="1139"/>
      <c r="E805" s="1140"/>
      <c r="F805" s="1137" t="s">
        <v>30</v>
      </c>
      <c r="G805" s="1141" t="s">
        <v>30</v>
      </c>
      <c r="H805" s="1150"/>
    </row>
    <row r="806" spans="1:8" ht="31.5">
      <c r="A806" s="1150"/>
      <c r="B806" s="967" t="s">
        <v>1985</v>
      </c>
      <c r="C806" s="967" t="s">
        <v>1986</v>
      </c>
      <c r="D806" s="968" t="s">
        <v>1987</v>
      </c>
      <c r="E806" s="969" t="s">
        <v>1988</v>
      </c>
      <c r="F806" s="961" t="s">
        <v>1989</v>
      </c>
      <c r="G806" s="969" t="s">
        <v>1990</v>
      </c>
      <c r="H806" s="1150"/>
    </row>
    <row r="807" spans="1:8" ht="15">
      <c r="A807" s="1150"/>
      <c r="B807" s="877">
        <v>42753</v>
      </c>
      <c r="C807" s="972" t="s">
        <v>6767</v>
      </c>
      <c r="D807" s="872">
        <v>55.22</v>
      </c>
      <c r="E807" s="975" t="s">
        <v>6768</v>
      </c>
      <c r="F807" s="987" t="s">
        <v>6769</v>
      </c>
      <c r="G807" s="878" t="s">
        <v>6770</v>
      </c>
      <c r="H807" s="1150"/>
    </row>
    <row r="808" spans="1:8" ht="15">
      <c r="A808" s="1150"/>
      <c r="B808" s="877"/>
      <c r="C808" s="972"/>
      <c r="D808" s="872"/>
      <c r="E808" s="975"/>
      <c r="F808" s="987"/>
      <c r="G808" s="878"/>
      <c r="H808" s="1150"/>
    </row>
    <row r="809" spans="1:8" ht="15">
      <c r="A809" s="1150"/>
      <c r="B809" s="877"/>
      <c r="C809" s="972"/>
      <c r="D809" s="872"/>
      <c r="E809" s="975"/>
      <c r="F809" s="987"/>
      <c r="G809" s="878"/>
      <c r="H809" s="1150"/>
    </row>
    <row r="810" spans="1:8" ht="15.75">
      <c r="A810" s="1150"/>
      <c r="B810" s="808"/>
      <c r="C810" s="863" t="s">
        <v>1991</v>
      </c>
      <c r="D810" s="809">
        <f>MEDIAN(D807:D809)</f>
        <v>55.22</v>
      </c>
      <c r="E810" s="810"/>
      <c r="F810" s="811"/>
      <c r="G810" s="812"/>
      <c r="H810" s="1150"/>
    </row>
    <row r="811" spans="1:8" ht="13.5" thickBot="1">
      <c r="A811" s="1180"/>
      <c r="B811" s="1181"/>
      <c r="C811" s="1181"/>
      <c r="D811" s="1181"/>
      <c r="E811" s="1181"/>
      <c r="F811" s="1181"/>
      <c r="G811" s="1181"/>
      <c r="H811" s="1180"/>
    </row>
    <row r="812" spans="1:8" ht="15.75">
      <c r="A812" s="1195"/>
      <c r="B812" s="942" t="s">
        <v>7037</v>
      </c>
      <c r="C812" s="2011" t="str">
        <f>CONCATENATE("FORNECIMENTO E INSTALAÇÃO DE ",C815)</f>
        <v>FORNECIMENTO E INSTALAÇÃO DE CABO UTP 4 PARES CATEGORIA 5e</v>
      </c>
      <c r="D812" s="2183"/>
      <c r="E812" s="2183"/>
      <c r="F812" s="2183"/>
      <c r="G812" s="588" t="str">
        <f>G822</f>
        <v>M</v>
      </c>
      <c r="H812" s="1003">
        <f>G820</f>
        <v>7.29</v>
      </c>
    </row>
    <row r="813" spans="1:8" ht="31.5">
      <c r="A813" s="1195"/>
      <c r="B813" s="1175" t="s">
        <v>2114</v>
      </c>
      <c r="C813" s="981" t="s">
        <v>1947</v>
      </c>
      <c r="D813" s="1176" t="s">
        <v>30</v>
      </c>
      <c r="E813" s="981" t="s">
        <v>1948</v>
      </c>
      <c r="F813" s="982" t="s">
        <v>1949</v>
      </c>
      <c r="G813" s="983" t="s">
        <v>1950</v>
      </c>
      <c r="H813" s="1195"/>
    </row>
    <row r="814" spans="1:8" ht="15.75">
      <c r="A814" s="1195"/>
      <c r="B814" s="2012" t="s">
        <v>1951</v>
      </c>
      <c r="C814" s="2013"/>
      <c r="D814" s="2013"/>
      <c r="E814" s="2013"/>
      <c r="F814" s="2013"/>
      <c r="G814" s="2014"/>
      <c r="H814" s="1195"/>
    </row>
    <row r="815" spans="1:8" ht="15">
      <c r="A815" s="1195"/>
      <c r="B815" s="427" t="s">
        <v>1992</v>
      </c>
      <c r="C815" s="920" t="str">
        <f>C822</f>
        <v>CABO UTP 4 PARES CATEGORIA 5e</v>
      </c>
      <c r="D815" s="587" t="str">
        <f>G822</f>
        <v>M</v>
      </c>
      <c r="E815" s="932">
        <v>1.05</v>
      </c>
      <c r="F815" s="932">
        <f>D827</f>
        <v>1.5</v>
      </c>
      <c r="G815" s="934">
        <f>TRUNC(F815*E815,2)</f>
        <v>1.57</v>
      </c>
      <c r="H815" s="1195"/>
    </row>
    <row r="816" spans="1:8" ht="15.75">
      <c r="A816" s="1197" t="s">
        <v>5064</v>
      </c>
      <c r="B816" s="945">
        <v>333</v>
      </c>
      <c r="C816" s="914" t="str">
        <f>IF($A816="INSUMO",VLOOKUP($B816,'BANCO DE DADOS JULHO INS'!$A:$D,2,FALSE),VLOOKUP($B816,'BANCO DE DADOS JULHO SERV'!$B:$E,2,FALSE))</f>
        <v>ARAME GALVANIZADO 14 BWG, D = 2,11 MM (0,026 KG/M)</v>
      </c>
      <c r="D816" s="913" t="str">
        <f>IF($A816="INSUMO",VLOOKUP($B816,'BANCO DE DADOS JULHO INS'!$A:$D,3,FALSE),VLOOKUP($B816,'BANCO DE DADOS JULHO SERV'!$B:$E,3,FALSE))</f>
        <v xml:space="preserve">KG    </v>
      </c>
      <c r="E816" s="946">
        <v>0.1</v>
      </c>
      <c r="F816" s="917" t="str">
        <f>IF($A816="INSUMO",VLOOKUP($B816,'BANCO DE DADOS JULHO INS'!$A:$D,4,FALSE),VLOOKUP($B816,'BANCO DE DADOS JULHO SERV'!$B:$E,4,FALSE))</f>
        <v>13,39</v>
      </c>
      <c r="G816" s="947">
        <f>TRUNC(F816*E816,2)</f>
        <v>1.33</v>
      </c>
      <c r="H816" s="1195"/>
    </row>
    <row r="817" spans="1:8" ht="15.75">
      <c r="A817" s="1195"/>
      <c r="B817" s="2012" t="s">
        <v>1952</v>
      </c>
      <c r="C817" s="2013"/>
      <c r="D817" s="2013"/>
      <c r="E817" s="2013"/>
      <c r="F817" s="2013"/>
      <c r="G817" s="2014"/>
      <c r="H817" s="1195"/>
    </row>
    <row r="818" spans="1:8" ht="15.75">
      <c r="A818" s="1197" t="s">
        <v>5265</v>
      </c>
      <c r="B818" s="945">
        <v>88264</v>
      </c>
      <c r="C818" s="914" t="str">
        <f>IF($A818="INSUMO",VLOOKUP($B818,'BANCO DE DADOS JULHO INS'!$A:$D,2,FALSE),VLOOKUP($B818,'BANCO DE DADOS JULHO SERV'!$B:$E,2,FALSE))</f>
        <v>ELETRICISTA COM ENCARGOS COMPLEMENTARES</v>
      </c>
      <c r="D818" s="913" t="str">
        <f>IF($A818="INSUMO",VLOOKUP($B818,'BANCO DE DADOS JULHO INS'!$A:$D,3,FALSE),VLOOKUP($B818,'BANCO DE DADOS JULHO SERV'!$B:$E,3,FALSE))</f>
        <v>H</v>
      </c>
      <c r="E818" s="946">
        <v>0.14000000000000001</v>
      </c>
      <c r="F818" s="917" t="str">
        <f>IF($A818="INSUMO",VLOOKUP($B818,'BANCO DE DADOS JULHO INS'!$A:$D,4,FALSE),VLOOKUP($B818,'BANCO DE DADOS JULHO SERV'!$B:$E,4,FALSE))</f>
        <v>17,60</v>
      </c>
      <c r="G818" s="947">
        <f>TRUNC(F818*E818,2)</f>
        <v>2.46</v>
      </c>
      <c r="H818" s="1195"/>
    </row>
    <row r="819" spans="1:8" ht="16.5" thickBot="1">
      <c r="A819" s="1197" t="s">
        <v>5265</v>
      </c>
      <c r="B819" s="948">
        <v>88316</v>
      </c>
      <c r="C819" s="915" t="str">
        <f>IF($A819="INSUMO",VLOOKUP($B819,'BANCO DE DADOS JULHO INS'!$A:$D,2,FALSE),VLOOKUP($B819,'BANCO DE DADOS JULHO SERV'!$B:$E,2,FALSE))</f>
        <v>SERVENTE COM ENCARGOS COMPLEMENTARES</v>
      </c>
      <c r="D819" s="916" t="str">
        <f>IF($A819="INSUMO",VLOOKUP($B819,'BANCO DE DADOS JULHO INS'!$A:$D,3,FALSE),VLOOKUP($B819,'BANCO DE DADOS JULHO SERV'!$B:$E,3,FALSE))</f>
        <v>H</v>
      </c>
      <c r="E819" s="949">
        <v>0.14000000000000001</v>
      </c>
      <c r="F819" s="918" t="str">
        <f>IF($A819="INSUMO",VLOOKUP($B819,'BANCO DE DADOS JULHO INS'!$A:$D,4,FALSE),VLOOKUP($B819,'BANCO DE DADOS JULHO SERV'!$B:$E,4,FALSE))</f>
        <v>13,80</v>
      </c>
      <c r="G819" s="950">
        <f>TRUNC(F819*E819,2)</f>
        <v>1.93</v>
      </c>
      <c r="H819" s="1195"/>
    </row>
    <row r="820" spans="1:8" ht="16.5" thickBot="1">
      <c r="A820" s="1195"/>
      <c r="B820" s="2201" t="s">
        <v>7038</v>
      </c>
      <c r="C820" s="2201"/>
      <c r="D820" s="2201"/>
      <c r="E820" s="2255"/>
      <c r="F820" s="951" t="s">
        <v>1953</v>
      </c>
      <c r="G820" s="952">
        <f>SUM(G814:G819)</f>
        <v>7.29</v>
      </c>
      <c r="H820" s="1195"/>
    </row>
    <row r="821" spans="1:8" ht="15.75" thickBot="1">
      <c r="A821" s="1195"/>
      <c r="B821" s="1196"/>
      <c r="C821" s="1196"/>
      <c r="D821" s="1196"/>
      <c r="E821" s="1196"/>
      <c r="F821" s="1196"/>
      <c r="G821" s="1196"/>
      <c r="H821" s="1195"/>
    </row>
    <row r="822" spans="1:8" ht="15.75">
      <c r="A822" s="1150"/>
      <c r="B822" s="1138"/>
      <c r="C822" s="1118" t="s">
        <v>7039</v>
      </c>
      <c r="D822" s="1139"/>
      <c r="E822" s="1140"/>
      <c r="F822" s="1137" t="s">
        <v>30</v>
      </c>
      <c r="G822" s="1141" t="s">
        <v>29</v>
      </c>
      <c r="H822" s="1150"/>
    </row>
    <row r="823" spans="1:8" ht="31.5">
      <c r="A823" s="1150"/>
      <c r="B823" s="967" t="s">
        <v>1985</v>
      </c>
      <c r="C823" s="967" t="s">
        <v>1986</v>
      </c>
      <c r="D823" s="968" t="s">
        <v>1987</v>
      </c>
      <c r="E823" s="969" t="s">
        <v>1988</v>
      </c>
      <c r="F823" s="961" t="s">
        <v>1989</v>
      </c>
      <c r="G823" s="969" t="s">
        <v>1990</v>
      </c>
      <c r="H823" s="1150"/>
    </row>
    <row r="824" spans="1:8" ht="15">
      <c r="A824" s="1150"/>
      <c r="B824" s="877">
        <v>42753</v>
      </c>
      <c r="C824" s="972" t="s">
        <v>7040</v>
      </c>
      <c r="D824" s="872">
        <f>518.5/305</f>
        <v>1.7</v>
      </c>
      <c r="E824" s="975" t="s">
        <v>6256</v>
      </c>
      <c r="F824" s="987" t="s">
        <v>6257</v>
      </c>
      <c r="G824" s="878" t="s">
        <v>7041</v>
      </c>
      <c r="H824" s="1150"/>
    </row>
    <row r="825" spans="1:8" ht="15">
      <c r="A825" s="1150"/>
      <c r="B825" s="877">
        <v>42760</v>
      </c>
      <c r="C825" s="972" t="s">
        <v>5308</v>
      </c>
      <c r="D825" s="872">
        <v>1.28</v>
      </c>
      <c r="E825" s="975" t="s">
        <v>5315</v>
      </c>
      <c r="F825" s="987" t="s">
        <v>5314</v>
      </c>
      <c r="G825" s="878" t="s">
        <v>7042</v>
      </c>
      <c r="H825" s="1150"/>
    </row>
    <row r="826" spans="1:8" ht="15">
      <c r="A826" s="1150"/>
      <c r="B826" s="877">
        <v>42761</v>
      </c>
      <c r="C826" s="972" t="s">
        <v>6343</v>
      </c>
      <c r="D826" s="872">
        <v>1.5</v>
      </c>
      <c r="E826" s="975" t="s">
        <v>7043</v>
      </c>
      <c r="F826" s="987" t="s">
        <v>7044</v>
      </c>
      <c r="G826" s="878" t="s">
        <v>6761</v>
      </c>
      <c r="H826" s="1150"/>
    </row>
    <row r="827" spans="1:8" ht="15.75">
      <c r="A827" s="1150"/>
      <c r="B827" s="808"/>
      <c r="C827" s="863" t="s">
        <v>1991</v>
      </c>
      <c r="D827" s="809">
        <f>MEDIAN(D824:D826)</f>
        <v>1.5</v>
      </c>
      <c r="E827" s="810"/>
      <c r="F827" s="811"/>
      <c r="G827" s="812"/>
      <c r="H827" s="1150"/>
    </row>
    <row r="828" spans="1:8" ht="13.5" thickBot="1">
      <c r="A828" s="1180"/>
      <c r="B828" s="1181"/>
      <c r="C828" s="1181"/>
      <c r="D828" s="1181"/>
      <c r="E828" s="1181"/>
      <c r="F828" s="1181"/>
      <c r="G828" s="1181"/>
      <c r="H828" s="1180"/>
    </row>
    <row r="829" spans="1:8" ht="15.75">
      <c r="A829" s="1195"/>
      <c r="B829" s="942" t="s">
        <v>7045</v>
      </c>
      <c r="C829" s="2011" t="str">
        <f>CONCATENATE("FORNECIMENTO E INSTALAÇÃO DE ",C832)</f>
        <v xml:space="preserve">FORNECIMENTO E INSTALAÇÃO DE QUADRO PARA INSTALAÇÕES DE EQUIPAMENTOS DE TELEFONIA E LÓGICA, FABRICADO EM PVC, MOELO DE EMBUTIR, 40X40X13,5CM, COM ALETAS DE VENTILAÇÃO, COM PLACA FUNDO MÓVEL, que permitem a fixação de conectores e dispositivos de telefonia, dados </v>
      </c>
      <c r="D829" s="2183"/>
      <c r="E829" s="2183"/>
      <c r="F829" s="2183"/>
      <c r="G829" s="943" t="s">
        <v>30</v>
      </c>
      <c r="H829" s="1003">
        <f>G839</f>
        <v>251.55000000000004</v>
      </c>
    </row>
    <row r="830" spans="1:8" ht="31.5">
      <c r="A830" s="1195"/>
      <c r="B830" s="1175" t="s">
        <v>2114</v>
      </c>
      <c r="C830" s="981" t="s">
        <v>1947</v>
      </c>
      <c r="D830" s="1176" t="s">
        <v>30</v>
      </c>
      <c r="E830" s="981" t="s">
        <v>1948</v>
      </c>
      <c r="F830" s="982" t="s">
        <v>1949</v>
      </c>
      <c r="G830" s="983" t="s">
        <v>1950</v>
      </c>
      <c r="H830" s="1195"/>
    </row>
    <row r="831" spans="1:8" ht="15.75">
      <c r="A831" s="1195"/>
      <c r="B831" s="2012" t="s">
        <v>1951</v>
      </c>
      <c r="C831" s="2013"/>
      <c r="D831" s="2013"/>
      <c r="E831" s="2013"/>
      <c r="F831" s="2013"/>
      <c r="G831" s="2014"/>
      <c r="H831" s="1195"/>
    </row>
    <row r="832" spans="1:8" ht="60">
      <c r="A832" s="1195"/>
      <c r="B832" s="427" t="s">
        <v>1992</v>
      </c>
      <c r="C832" s="920" t="str">
        <f>C841</f>
        <v xml:space="preserve">QUADRO PARA INSTALAÇÕES DE EQUIPAMENTOS DE TELEFONIA E LÓGICA, FABRICADO EM PVC, MOELO DE EMBUTIR, 40X40X13,5CM, COM ALETAS DE VENTILAÇÃO, COM PLACA FUNDO MÓVEL, que permitem a fixação de conectores e dispositivos de telefonia, dados </v>
      </c>
      <c r="D832" s="587" t="str">
        <f>G841</f>
        <v>UN</v>
      </c>
      <c r="E832" s="932">
        <v>1</v>
      </c>
      <c r="F832" s="932">
        <f>D846</f>
        <v>168.94</v>
      </c>
      <c r="G832" s="934">
        <f>TRUNC(F832*E832,2)</f>
        <v>168.94</v>
      </c>
      <c r="H832" s="1195"/>
    </row>
    <row r="833" spans="1:8" ht="45">
      <c r="A833" s="1197" t="s">
        <v>5265</v>
      </c>
      <c r="B833" s="1074">
        <v>87367</v>
      </c>
      <c r="C833" s="914" t="str">
        <f>IF($A833="INSUMO",VLOOKUP($B833,'BANCO DE DADOS JULHO INS'!$A:$D,2,FALSE),VLOOKUP($B833,'BANCO DE DADOS JULHO SERV'!$B:$E,2,FALSE))</f>
        <v>ARGAMASSA TRAÇO 1:1:6 (CIMENTO, CAL E AREIA MÉDIA) PARA EMBOÇO/MASSA ÚNICA/ASSENTAMENTO DE ALVENARIA DE VEDAÇÃO, PREPARO MANUAL. AF_06/2014</v>
      </c>
      <c r="D833" s="913" t="str">
        <f>IF($A833="INSUMO",VLOOKUP($B833,'BANCO DE DADOS JULHO INS'!$A:$D,3,FALSE),VLOOKUP($B833,'BANCO DE DADOS JULHO SERV'!$B:$E,3,FALSE))</f>
        <v>M3</v>
      </c>
      <c r="E833" s="946">
        <v>3.5000000000000003E-2</v>
      </c>
      <c r="F833" s="917" t="str">
        <f>IF($A833="INSUMO",VLOOKUP($B833,'BANCO DE DADOS JULHO INS'!$A:$D,4,FALSE),VLOOKUP($B833,'BANCO DE DADOS JULHO SERV'!$B:$E,4,FALSE))</f>
        <v>412,52</v>
      </c>
      <c r="G833" s="827">
        <f>TRUNC(F833*E833,2)</f>
        <v>14.43</v>
      </c>
      <c r="H833" s="1195"/>
    </row>
    <row r="834" spans="1:8" ht="15.75">
      <c r="A834" s="1195"/>
      <c r="B834" s="2012" t="s">
        <v>1952</v>
      </c>
      <c r="C834" s="2013"/>
      <c r="D834" s="2013"/>
      <c r="E834" s="2013"/>
      <c r="F834" s="2013"/>
      <c r="G834" s="2014"/>
      <c r="H834" s="1195"/>
    </row>
    <row r="835" spans="1:8" ht="15.75">
      <c r="A835" s="1197" t="s">
        <v>5265</v>
      </c>
      <c r="B835" s="1074">
        <v>88247</v>
      </c>
      <c r="C835" s="914" t="str">
        <f>IF($A835="INSUMO",VLOOKUP($B835,'BANCO DE DADOS JULHO INS'!$A:$D,2,FALSE),VLOOKUP($B835,'BANCO DE DADOS JULHO SERV'!$B:$E,2,FALSE))</f>
        <v>AUXILIAR DE ELETRICISTA COM ENCARGOS COMPLEMENTARES</v>
      </c>
      <c r="D835" s="913" t="str">
        <f>IF($A835="INSUMO",VLOOKUP($B835,'BANCO DE DADOS JULHO INS'!$A:$D,3,FALSE),VLOOKUP($B835,'BANCO DE DADOS JULHO SERV'!$B:$E,3,FALSE))</f>
        <v>H</v>
      </c>
      <c r="E835" s="946">
        <v>1.75</v>
      </c>
      <c r="F835" s="917" t="str">
        <f>IF($A835="INSUMO",VLOOKUP($B835,'BANCO DE DADOS JULHO INS'!$A:$D,4,FALSE),VLOOKUP($B835,'BANCO DE DADOS JULHO SERV'!$B:$E,4,FALSE))</f>
        <v>14,32</v>
      </c>
      <c r="G835" s="827">
        <f>TRUNC(F835*E835,2)</f>
        <v>25.06</v>
      </c>
      <c r="H835" s="1195"/>
    </row>
    <row r="836" spans="1:8" ht="15.75">
      <c r="A836" s="1197" t="s">
        <v>5265</v>
      </c>
      <c r="B836" s="1074">
        <v>88264</v>
      </c>
      <c r="C836" s="914" t="str">
        <f>IF($A836="INSUMO",VLOOKUP($B836,'BANCO DE DADOS JULHO INS'!$A:$D,2,FALSE),VLOOKUP($B836,'BANCO DE DADOS JULHO SERV'!$B:$E,2,FALSE))</f>
        <v>ELETRICISTA COM ENCARGOS COMPLEMENTARES</v>
      </c>
      <c r="D836" s="913" t="str">
        <f>IF($A836="INSUMO",VLOOKUP($B836,'BANCO DE DADOS JULHO INS'!$A:$D,3,FALSE),VLOOKUP($B836,'BANCO DE DADOS JULHO SERV'!$B:$E,3,FALSE))</f>
        <v>H</v>
      </c>
      <c r="E836" s="946">
        <v>1.75</v>
      </c>
      <c r="F836" s="917" t="str">
        <f>IF($A836="INSUMO",VLOOKUP($B836,'BANCO DE DADOS JULHO INS'!$A:$D,4,FALSE),VLOOKUP($B836,'BANCO DE DADOS JULHO SERV'!$B:$E,4,FALSE))</f>
        <v>17,60</v>
      </c>
      <c r="G836" s="827">
        <f>TRUNC(F836*E836,2)</f>
        <v>30.8</v>
      </c>
      <c r="H836" s="1195"/>
    </row>
    <row r="837" spans="1:8" ht="15.75">
      <c r="A837" s="1197" t="s">
        <v>5265</v>
      </c>
      <c r="B837" s="1074">
        <v>88309</v>
      </c>
      <c r="C837" s="914" t="str">
        <f>IF($A837="INSUMO",VLOOKUP($B837,'BANCO DE DADOS JULHO INS'!$A:$D,2,FALSE),VLOOKUP($B837,'BANCO DE DADOS JULHO SERV'!$B:$E,2,FALSE))</f>
        <v>PEDREIRO COM ENCARGOS COMPLEMENTARES</v>
      </c>
      <c r="D837" s="913" t="str">
        <f>IF($A837="INSUMO",VLOOKUP($B837,'BANCO DE DADOS JULHO INS'!$A:$D,3,FALSE),VLOOKUP($B837,'BANCO DE DADOS JULHO SERV'!$B:$E,3,FALSE))</f>
        <v>H</v>
      </c>
      <c r="E837" s="946">
        <v>0.4</v>
      </c>
      <c r="F837" s="917" t="str">
        <f>IF($A837="INSUMO",VLOOKUP($B837,'BANCO DE DADOS JULHO INS'!$A:$D,4,FALSE),VLOOKUP($B837,'BANCO DE DADOS JULHO SERV'!$B:$E,4,FALSE))</f>
        <v>17,00</v>
      </c>
      <c r="G837" s="827">
        <f>TRUNC(F837*E837,2)</f>
        <v>6.8</v>
      </c>
      <c r="H837" s="1195"/>
    </row>
    <row r="838" spans="1:8" ht="16.5" thickBot="1">
      <c r="A838" s="1197" t="s">
        <v>5265</v>
      </c>
      <c r="B838" s="1074">
        <v>88316</v>
      </c>
      <c r="C838" s="914" t="str">
        <f>IF($A838="INSUMO",VLOOKUP($B838,'BANCO DE DADOS JULHO INS'!$A:$D,2,FALSE),VLOOKUP($B838,'BANCO DE DADOS JULHO SERV'!$B:$E,2,FALSE))</f>
        <v>SERVENTE COM ENCARGOS COMPLEMENTARES</v>
      </c>
      <c r="D838" s="913" t="str">
        <f>IF($A838="INSUMO",VLOOKUP($B838,'BANCO DE DADOS JULHO INS'!$A:$D,3,FALSE),VLOOKUP($B838,'BANCO DE DADOS JULHO SERV'!$B:$E,3,FALSE))</f>
        <v>H</v>
      </c>
      <c r="E838" s="946">
        <v>0.4</v>
      </c>
      <c r="F838" s="917" t="str">
        <f>IF($A838="INSUMO",VLOOKUP($B838,'BANCO DE DADOS JULHO INS'!$A:$D,4,FALSE),VLOOKUP($B838,'BANCO DE DADOS JULHO SERV'!$B:$E,4,FALSE))</f>
        <v>13,80</v>
      </c>
      <c r="G838" s="827">
        <f>TRUNC(F838*E838,2)</f>
        <v>5.52</v>
      </c>
      <c r="H838" s="1195"/>
    </row>
    <row r="839" spans="1:8" ht="16.5" thickBot="1">
      <c r="A839" s="1195"/>
      <c r="B839" s="2204" t="s">
        <v>7046</v>
      </c>
      <c r="C839" s="2204"/>
      <c r="D839" s="2204"/>
      <c r="E839" s="2206"/>
      <c r="F839" s="959" t="s">
        <v>1953</v>
      </c>
      <c r="G839" s="999">
        <f>SUM(G831:G838)</f>
        <v>251.55000000000004</v>
      </c>
      <c r="H839" s="1195"/>
    </row>
    <row r="840" spans="1:8" ht="15.75" thickBot="1">
      <c r="A840" s="1195"/>
      <c r="B840" s="1196"/>
      <c r="C840" s="1196"/>
      <c r="D840" s="1196"/>
      <c r="E840" s="1196"/>
      <c r="F840" s="1196"/>
      <c r="G840" s="1196"/>
      <c r="H840" s="1195"/>
    </row>
    <row r="841" spans="1:8" ht="78.75">
      <c r="A841" s="1150"/>
      <c r="B841" s="1138"/>
      <c r="C841" s="1118" t="s">
        <v>7047</v>
      </c>
      <c r="D841" s="1139"/>
      <c r="E841" s="1140"/>
      <c r="F841" s="1137" t="s">
        <v>30</v>
      </c>
      <c r="G841" s="1137" t="s">
        <v>30</v>
      </c>
      <c r="H841" s="1150"/>
    </row>
    <row r="842" spans="1:8" ht="31.5">
      <c r="A842" s="1150"/>
      <c r="B842" s="967" t="s">
        <v>1985</v>
      </c>
      <c r="C842" s="967" t="s">
        <v>1986</v>
      </c>
      <c r="D842" s="968" t="s">
        <v>1987</v>
      </c>
      <c r="E842" s="969" t="s">
        <v>1988</v>
      </c>
      <c r="F842" s="961" t="s">
        <v>1989</v>
      </c>
      <c r="G842" s="969" t="s">
        <v>1990</v>
      </c>
      <c r="H842" s="1150"/>
    </row>
    <row r="843" spans="1:8" ht="15">
      <c r="A843" s="1150"/>
      <c r="B843" s="877">
        <v>42766</v>
      </c>
      <c r="C843" s="972" t="s">
        <v>7048</v>
      </c>
      <c r="D843" s="872">
        <f>TRUNC(124.24+34,2)</f>
        <v>158.24</v>
      </c>
      <c r="E843" s="975" t="s">
        <v>7049</v>
      </c>
      <c r="F843" s="987" t="s">
        <v>7050</v>
      </c>
      <c r="G843" s="878" t="s">
        <v>7051</v>
      </c>
      <c r="H843" s="1150"/>
    </row>
    <row r="844" spans="1:8" ht="15">
      <c r="A844" s="1150"/>
      <c r="B844" s="877">
        <v>42766</v>
      </c>
      <c r="C844" s="972" t="s">
        <v>7052</v>
      </c>
      <c r="D844" s="872">
        <f>TRUNC(144.87+24.07,2)</f>
        <v>168.94</v>
      </c>
      <c r="E844" s="975" t="s">
        <v>7053</v>
      </c>
      <c r="F844" s="987" t="s">
        <v>7054</v>
      </c>
      <c r="G844" s="878" t="s">
        <v>7055</v>
      </c>
      <c r="H844" s="1150"/>
    </row>
    <row r="845" spans="1:8" ht="15">
      <c r="A845" s="1150"/>
      <c r="B845" s="877">
        <v>42766</v>
      </c>
      <c r="C845" s="972" t="s">
        <v>7056</v>
      </c>
      <c r="D845" s="872">
        <f>TRUNC(137.7+41.1,2)</f>
        <v>178.8</v>
      </c>
      <c r="E845" s="975" t="s">
        <v>7057</v>
      </c>
      <c r="F845" s="987" t="s">
        <v>7058</v>
      </c>
      <c r="G845" s="878" t="s">
        <v>7059</v>
      </c>
      <c r="H845" s="1150"/>
    </row>
    <row r="846" spans="1:8" ht="15.75">
      <c r="A846" s="1150"/>
      <c r="B846" s="808"/>
      <c r="C846" s="863" t="s">
        <v>1991</v>
      </c>
      <c r="D846" s="809">
        <f>MEDIAN(D843:D845)</f>
        <v>168.94</v>
      </c>
      <c r="E846" s="810"/>
      <c r="F846" s="811"/>
      <c r="G846" s="812"/>
      <c r="H846" s="1150"/>
    </row>
    <row r="847" spans="1:8" ht="13.5" thickBot="1">
      <c r="A847" s="1180"/>
      <c r="B847" s="1181"/>
      <c r="C847" s="1181"/>
      <c r="D847" s="1181"/>
      <c r="E847" s="1181"/>
      <c r="F847" s="1181"/>
      <c r="G847" s="1181"/>
      <c r="H847" s="1180"/>
    </row>
    <row r="848" spans="1:8" ht="15.75">
      <c r="A848" s="1195"/>
      <c r="B848" s="942" t="s">
        <v>7060</v>
      </c>
      <c r="C848" s="2011" t="str">
        <f>CONCATENATE("FORNECIMENTO E INSTALAÇÃO DE ",C851)</f>
        <v>FORNECIMENTO E INSTALAÇÃO DE SUPORTE PARA 5 CONECTORES RJ11/45 PARA QUADRO VDI</v>
      </c>
      <c r="D848" s="2183"/>
      <c r="E848" s="2183"/>
      <c r="F848" s="2183"/>
      <c r="G848" s="943" t="s">
        <v>30</v>
      </c>
      <c r="H848" s="1003">
        <f>G855</f>
        <v>25.12</v>
      </c>
    </row>
    <row r="849" spans="1:8" ht="31.5">
      <c r="A849" s="1195"/>
      <c r="B849" s="1175" t="s">
        <v>2114</v>
      </c>
      <c r="C849" s="981" t="s">
        <v>1947</v>
      </c>
      <c r="D849" s="1176" t="s">
        <v>30</v>
      </c>
      <c r="E849" s="981" t="s">
        <v>1948</v>
      </c>
      <c r="F849" s="982" t="s">
        <v>1949</v>
      </c>
      <c r="G849" s="983" t="s">
        <v>1950</v>
      </c>
      <c r="H849" s="1195"/>
    </row>
    <row r="850" spans="1:8" ht="15.75">
      <c r="A850" s="1195"/>
      <c r="B850" s="2012" t="s">
        <v>1951</v>
      </c>
      <c r="C850" s="2013"/>
      <c r="D850" s="2013"/>
      <c r="E850" s="2013"/>
      <c r="F850" s="2013"/>
      <c r="G850" s="2014"/>
      <c r="H850" s="1195"/>
    </row>
    <row r="851" spans="1:8" ht="15">
      <c r="A851" s="1195"/>
      <c r="B851" s="427" t="s">
        <v>1992</v>
      </c>
      <c r="C851" s="920" t="str">
        <f>C857</f>
        <v>SUPORTE PARA 5 CONECTORES RJ11/45 PARA QUADRO VDI</v>
      </c>
      <c r="D851" s="587" t="str">
        <f>G857</f>
        <v>UN</v>
      </c>
      <c r="E851" s="932">
        <v>1</v>
      </c>
      <c r="F851" s="932">
        <f>D862</f>
        <v>18.43</v>
      </c>
      <c r="G851" s="934">
        <f>TRUNC(F851*E851,2)</f>
        <v>18.43</v>
      </c>
      <c r="H851" s="1195"/>
    </row>
    <row r="852" spans="1:8" ht="15.75">
      <c r="A852" s="1195"/>
      <c r="B852" s="2012" t="s">
        <v>1952</v>
      </c>
      <c r="C852" s="2013"/>
      <c r="D852" s="2013"/>
      <c r="E852" s="2013"/>
      <c r="F852" s="2013"/>
      <c r="G852" s="2014"/>
      <c r="H852" s="1195"/>
    </row>
    <row r="853" spans="1:8" ht="15.75">
      <c r="A853" s="1197" t="s">
        <v>5265</v>
      </c>
      <c r="B853" s="945">
        <v>88264</v>
      </c>
      <c r="C853" s="914" t="str">
        <f>IF($A853="INSUMO",VLOOKUP($B853,'BANCO DE DADOS JULHO INS'!$A:$D,2,FALSE),VLOOKUP($B853,'BANCO DE DADOS JULHO SERV'!$B:$E,2,FALSE))</f>
        <v>ELETRICISTA COM ENCARGOS COMPLEMENTARES</v>
      </c>
      <c r="D853" s="913" t="str">
        <f>IF($A853="INSUMO",VLOOKUP($B853,'BANCO DE DADOS JULHO INS'!$A:$D,3,FALSE),VLOOKUP($B853,'BANCO DE DADOS JULHO SERV'!$B:$E,3,FALSE))</f>
        <v>H</v>
      </c>
      <c r="E853" s="946">
        <v>0.21</v>
      </c>
      <c r="F853" s="917" t="str">
        <f>IF($A853="INSUMO",VLOOKUP($B853,'BANCO DE DADOS JULHO INS'!$A:$D,4,FALSE),VLOOKUP($B853,'BANCO DE DADOS JULHO SERV'!$B:$E,4,FALSE))</f>
        <v>17,60</v>
      </c>
      <c r="G853" s="947">
        <f>TRUNC(F853*E853,2)</f>
        <v>3.69</v>
      </c>
      <c r="H853" s="1195"/>
    </row>
    <row r="854" spans="1:8" ht="16.5" thickBot="1">
      <c r="A854" s="1197" t="s">
        <v>5265</v>
      </c>
      <c r="B854" s="948">
        <v>88247</v>
      </c>
      <c r="C854" s="915" t="str">
        <f>IF($A854="INSUMO",VLOOKUP($B854,'BANCO DE DADOS JULHO INS'!$A:$D,2,FALSE),VLOOKUP($B854,'BANCO DE DADOS JULHO SERV'!$B:$E,2,FALSE))</f>
        <v>AUXILIAR DE ELETRICISTA COM ENCARGOS COMPLEMENTARES</v>
      </c>
      <c r="D854" s="916" t="str">
        <f>IF($A854="INSUMO",VLOOKUP($B854,'BANCO DE DADOS JULHO INS'!$A:$D,3,FALSE),VLOOKUP($B854,'BANCO DE DADOS JULHO SERV'!$B:$E,3,FALSE))</f>
        <v>H</v>
      </c>
      <c r="E854" s="949">
        <v>0.21</v>
      </c>
      <c r="F854" s="918" t="str">
        <f>IF($A854="INSUMO",VLOOKUP($B854,'BANCO DE DADOS JULHO INS'!$A:$D,4,FALSE),VLOOKUP($B854,'BANCO DE DADOS JULHO SERV'!$B:$E,4,FALSE))</f>
        <v>14,32</v>
      </c>
      <c r="G854" s="950">
        <f>TRUNC(F854*E854,2)</f>
        <v>3</v>
      </c>
      <c r="H854" s="1195"/>
    </row>
    <row r="855" spans="1:8" ht="16.5" thickBot="1">
      <c r="A855" s="1195"/>
      <c r="B855" s="2201" t="s">
        <v>7061</v>
      </c>
      <c r="C855" s="2201"/>
      <c r="D855" s="2201"/>
      <c r="E855" s="2255"/>
      <c r="F855" s="951" t="s">
        <v>1953</v>
      </c>
      <c r="G855" s="952">
        <f>SUM(G850:G854)</f>
        <v>25.12</v>
      </c>
      <c r="H855" s="1195"/>
    </row>
    <row r="856" spans="1:8" ht="15">
      <c r="A856" s="1195"/>
      <c r="B856" s="1196"/>
      <c r="C856" s="1196"/>
      <c r="D856" s="1196"/>
      <c r="E856" s="1196"/>
      <c r="F856" s="1196"/>
      <c r="G856" s="1196"/>
      <c r="H856" s="1195"/>
    </row>
    <row r="857" spans="1:8" ht="15.75">
      <c r="A857" s="1150"/>
      <c r="B857" s="863"/>
      <c r="C857" s="864" t="s">
        <v>7062</v>
      </c>
      <c r="D857" s="864"/>
      <c r="E857" s="865"/>
      <c r="F857" s="866" t="s">
        <v>30</v>
      </c>
      <c r="G857" s="865" t="s">
        <v>30</v>
      </c>
      <c r="H857" s="1150"/>
    </row>
    <row r="858" spans="1:8" ht="31.5">
      <c r="A858" s="1150"/>
      <c r="B858" s="967" t="s">
        <v>1985</v>
      </c>
      <c r="C858" s="967" t="s">
        <v>1986</v>
      </c>
      <c r="D858" s="968" t="s">
        <v>1987</v>
      </c>
      <c r="E858" s="969" t="s">
        <v>1988</v>
      </c>
      <c r="F858" s="961" t="s">
        <v>1989</v>
      </c>
      <c r="G858" s="969" t="s">
        <v>1990</v>
      </c>
      <c r="H858" s="1150"/>
    </row>
    <row r="859" spans="1:8" ht="15">
      <c r="A859" s="1150"/>
      <c r="B859" s="988">
        <v>42772</v>
      </c>
      <c r="C859" s="1202" t="s">
        <v>7063</v>
      </c>
      <c r="D859" s="1129">
        <v>18.43</v>
      </c>
      <c r="E859" s="1130" t="s">
        <v>7064</v>
      </c>
      <c r="F859" s="1147" t="s">
        <v>7065</v>
      </c>
      <c r="G859" s="990" t="s">
        <v>7066</v>
      </c>
      <c r="H859" s="1150"/>
    </row>
    <row r="860" spans="1:8" ht="15">
      <c r="A860" s="1150"/>
      <c r="B860" s="988"/>
      <c r="C860" s="1128"/>
      <c r="D860" s="1129"/>
      <c r="E860" s="939"/>
      <c r="F860" s="1147"/>
      <c r="G860" s="990"/>
      <c r="H860" s="1150"/>
    </row>
    <row r="861" spans="1:8" ht="15">
      <c r="A861" s="1150"/>
      <c r="B861" s="988"/>
      <c r="C861" s="1128"/>
      <c r="D861" s="1129"/>
      <c r="E861" s="939"/>
      <c r="F861" s="1147"/>
      <c r="G861" s="990"/>
      <c r="H861" s="1150"/>
    </row>
    <row r="862" spans="1:8" ht="16.5" thickBot="1">
      <c r="A862" s="1150"/>
      <c r="B862" s="1142"/>
      <c r="C862" s="1143" t="s">
        <v>1991</v>
      </c>
      <c r="D862" s="1144">
        <f>MEDIAN(D859:D861)</f>
        <v>18.43</v>
      </c>
      <c r="E862" s="1145"/>
      <c r="F862" s="1136"/>
      <c r="G862" s="1146"/>
      <c r="H862" s="1150"/>
    </row>
    <row r="863" spans="1:8" ht="13.5" thickBot="1">
      <c r="A863" s="1180"/>
      <c r="B863" s="1181"/>
      <c r="C863" s="1181"/>
      <c r="D863" s="1181"/>
      <c r="E863" s="1181"/>
      <c r="F863" s="1181"/>
      <c r="G863" s="1181"/>
      <c r="H863" s="1180"/>
    </row>
    <row r="864" spans="1:8" ht="15.75">
      <c r="A864" s="1195"/>
      <c r="B864" s="942" t="s">
        <v>7067</v>
      </c>
      <c r="C864" s="2011" t="str">
        <f>CONCATENATE("FORNECIMENTO E INSTALAÇÃO DE ",C867)</f>
        <v>FORNECIMENTO E INSTALAÇÃO DE BLOCO TERMINAL PARA TELEFONE 10 PARES - BLOCO M10</v>
      </c>
      <c r="D864" s="2183"/>
      <c r="E864" s="2183"/>
      <c r="F864" s="2183"/>
      <c r="G864" s="943" t="s">
        <v>30</v>
      </c>
      <c r="H864" s="1003">
        <f>G871</f>
        <v>13.23</v>
      </c>
    </row>
    <row r="865" spans="1:8" ht="31.5">
      <c r="A865" s="1195"/>
      <c r="B865" s="1175" t="s">
        <v>2114</v>
      </c>
      <c r="C865" s="981" t="s">
        <v>1947</v>
      </c>
      <c r="D865" s="1176" t="s">
        <v>30</v>
      </c>
      <c r="E865" s="981" t="s">
        <v>1948</v>
      </c>
      <c r="F865" s="982" t="s">
        <v>1949</v>
      </c>
      <c r="G865" s="983" t="s">
        <v>1950</v>
      </c>
      <c r="H865" s="1195"/>
    </row>
    <row r="866" spans="1:8" ht="15.75">
      <c r="A866" s="1195"/>
      <c r="B866" s="2012" t="s">
        <v>1951</v>
      </c>
      <c r="C866" s="2013"/>
      <c r="D866" s="2013"/>
      <c r="E866" s="2013"/>
      <c r="F866" s="2013"/>
      <c r="G866" s="2014"/>
      <c r="H866" s="1195"/>
    </row>
    <row r="867" spans="1:8" ht="15">
      <c r="A867" s="1195"/>
      <c r="B867" s="427" t="s">
        <v>1992</v>
      </c>
      <c r="C867" s="920" t="str">
        <f>C873</f>
        <v>BLOCO TERMINAL PARA TELEFONE 10 PARES - BLOCO M10</v>
      </c>
      <c r="D867" s="587" t="str">
        <f>G873</f>
        <v>UN</v>
      </c>
      <c r="E867" s="932">
        <v>1</v>
      </c>
      <c r="F867" s="932">
        <f>D878</f>
        <v>6.95</v>
      </c>
      <c r="G867" s="934">
        <f>TRUNC(F867*E867,2)</f>
        <v>6.95</v>
      </c>
      <c r="H867" s="1195"/>
    </row>
    <row r="868" spans="1:8" ht="15.75">
      <c r="A868" s="1195"/>
      <c r="B868" s="2012" t="s">
        <v>1952</v>
      </c>
      <c r="C868" s="2013"/>
      <c r="D868" s="2013"/>
      <c r="E868" s="2013"/>
      <c r="F868" s="2013"/>
      <c r="G868" s="2014"/>
      <c r="H868" s="1195"/>
    </row>
    <row r="869" spans="1:8" ht="15.75">
      <c r="A869" s="1197" t="s">
        <v>5265</v>
      </c>
      <c r="B869" s="945">
        <v>88264</v>
      </c>
      <c r="C869" s="914" t="str">
        <f>IF($A869="INSUMO",VLOOKUP($B869,'BANCO DE DADOS JULHO INS'!$A:$D,2,FALSE),VLOOKUP($B869,'BANCO DE DADOS JULHO SERV'!$B:$E,2,FALSE))</f>
        <v>ELETRICISTA COM ENCARGOS COMPLEMENTARES</v>
      </c>
      <c r="D869" s="913" t="str">
        <f>IF($A869="INSUMO",VLOOKUP($B869,'BANCO DE DADOS JULHO INS'!$A:$D,3,FALSE),VLOOKUP($B869,'BANCO DE DADOS JULHO SERV'!$B:$E,3,FALSE))</f>
        <v>H</v>
      </c>
      <c r="E869" s="946">
        <v>0.2</v>
      </c>
      <c r="F869" s="917" t="str">
        <f>IF($A869="INSUMO",VLOOKUP($B869,'BANCO DE DADOS JULHO INS'!$A:$D,4,FALSE),VLOOKUP($B869,'BANCO DE DADOS JULHO SERV'!$B:$E,4,FALSE))</f>
        <v>17,60</v>
      </c>
      <c r="G869" s="947">
        <f>TRUNC(F869*E869,2)</f>
        <v>3.52</v>
      </c>
      <c r="H869" s="1195"/>
    </row>
    <row r="870" spans="1:8" ht="16.5" thickBot="1">
      <c r="A870" s="1197" t="s">
        <v>5265</v>
      </c>
      <c r="B870" s="948">
        <v>88316</v>
      </c>
      <c r="C870" s="915" t="str">
        <f>IF($A870="INSUMO",VLOOKUP($B870,'BANCO DE DADOS JULHO INS'!$A:$D,2,FALSE),VLOOKUP($B870,'BANCO DE DADOS JULHO SERV'!$B:$E,2,FALSE))</f>
        <v>SERVENTE COM ENCARGOS COMPLEMENTARES</v>
      </c>
      <c r="D870" s="916" t="str">
        <f>IF($A870="INSUMO",VLOOKUP($B870,'BANCO DE DADOS JULHO INS'!$A:$D,3,FALSE),VLOOKUP($B870,'BANCO DE DADOS JULHO SERV'!$B:$E,3,FALSE))</f>
        <v>H</v>
      </c>
      <c r="E870" s="949">
        <v>0.2</v>
      </c>
      <c r="F870" s="918" t="str">
        <f>IF($A870="INSUMO",VLOOKUP($B870,'BANCO DE DADOS JULHO INS'!$A:$D,4,FALSE),VLOOKUP($B870,'BANCO DE DADOS JULHO SERV'!$B:$E,4,FALSE))</f>
        <v>13,80</v>
      </c>
      <c r="G870" s="950">
        <f>TRUNC(F870*E870,2)</f>
        <v>2.76</v>
      </c>
      <c r="H870" s="1195"/>
    </row>
    <row r="871" spans="1:8" ht="16.5" thickBot="1">
      <c r="A871" s="1195"/>
      <c r="B871" s="2201" t="s">
        <v>7068</v>
      </c>
      <c r="C871" s="2201"/>
      <c r="D871" s="2201"/>
      <c r="E871" s="2255"/>
      <c r="F871" s="951" t="s">
        <v>1953</v>
      </c>
      <c r="G871" s="952">
        <f>SUM(G866:G870)</f>
        <v>13.23</v>
      </c>
      <c r="H871" s="1195"/>
    </row>
    <row r="872" spans="1:8" ht="15.75" thickBot="1">
      <c r="A872" s="1195"/>
      <c r="B872" s="1196"/>
      <c r="C872" s="1196"/>
      <c r="D872" s="1196"/>
      <c r="E872" s="1196"/>
      <c r="F872" s="1196"/>
      <c r="G872" s="1196"/>
      <c r="H872" s="1195"/>
    </row>
    <row r="873" spans="1:8" ht="15.75">
      <c r="A873" s="1150"/>
      <c r="B873" s="1138"/>
      <c r="C873" s="1118" t="s">
        <v>7069</v>
      </c>
      <c r="D873" s="1139"/>
      <c r="E873" s="1140"/>
      <c r="F873" s="1137" t="s">
        <v>30</v>
      </c>
      <c r="G873" s="1137" t="s">
        <v>30</v>
      </c>
      <c r="H873" s="1150"/>
    </row>
    <row r="874" spans="1:8" ht="31.5">
      <c r="A874" s="1150"/>
      <c r="B874" s="967" t="s">
        <v>1985</v>
      </c>
      <c r="C874" s="967" t="s">
        <v>1986</v>
      </c>
      <c r="D874" s="968" t="s">
        <v>1987</v>
      </c>
      <c r="E874" s="969" t="s">
        <v>1988</v>
      </c>
      <c r="F874" s="961" t="s">
        <v>1989</v>
      </c>
      <c r="G874" s="969" t="s">
        <v>1990</v>
      </c>
      <c r="H874" s="1150"/>
    </row>
    <row r="875" spans="1:8" ht="15">
      <c r="A875" s="1150"/>
      <c r="B875" s="877">
        <v>42753</v>
      </c>
      <c r="C875" s="972" t="s">
        <v>6767</v>
      </c>
      <c r="D875" s="872">
        <v>6.38</v>
      </c>
      <c r="E875" s="975" t="s">
        <v>6768</v>
      </c>
      <c r="F875" s="987" t="s">
        <v>6769</v>
      </c>
      <c r="G875" s="878" t="s">
        <v>6770</v>
      </c>
      <c r="H875" s="1150"/>
    </row>
    <row r="876" spans="1:8" ht="15">
      <c r="A876" s="1150"/>
      <c r="B876" s="877">
        <v>42760</v>
      </c>
      <c r="C876" s="972" t="s">
        <v>5308</v>
      </c>
      <c r="D876" s="872">
        <v>11.58</v>
      </c>
      <c r="E876" s="975" t="s">
        <v>5315</v>
      </c>
      <c r="F876" s="987" t="s">
        <v>5314</v>
      </c>
      <c r="G876" s="878" t="s">
        <v>7042</v>
      </c>
      <c r="H876" s="1150"/>
    </row>
    <row r="877" spans="1:8" ht="15">
      <c r="A877" s="1150"/>
      <c r="B877" s="877">
        <v>42766</v>
      </c>
      <c r="C877" s="972" t="s">
        <v>6347</v>
      </c>
      <c r="D877" s="872">
        <v>6.95</v>
      </c>
      <c r="E877" s="975" t="s">
        <v>6348</v>
      </c>
      <c r="F877" s="987" t="s">
        <v>6349</v>
      </c>
      <c r="G877" s="878" t="s">
        <v>7070</v>
      </c>
      <c r="H877" s="1150"/>
    </row>
    <row r="878" spans="1:8" ht="15.75">
      <c r="A878" s="1150"/>
      <c r="B878" s="808"/>
      <c r="C878" s="863" t="s">
        <v>1991</v>
      </c>
      <c r="D878" s="809">
        <f>MEDIAN(D875:D877)</f>
        <v>6.95</v>
      </c>
      <c r="E878" s="810"/>
      <c r="F878" s="811"/>
      <c r="G878" s="812"/>
      <c r="H878" s="1150"/>
    </row>
    <row r="879" spans="1:8" ht="13.5" thickBot="1">
      <c r="A879" s="1180"/>
      <c r="B879" s="1181"/>
      <c r="C879" s="1181"/>
      <c r="D879" s="1181"/>
      <c r="E879" s="1181"/>
      <c r="F879" s="1181"/>
      <c r="G879" s="1181"/>
      <c r="H879" s="1180"/>
    </row>
    <row r="880" spans="1:8" ht="15.75">
      <c r="A880" s="1195"/>
      <c r="B880" s="942" t="s">
        <v>7071</v>
      </c>
      <c r="C880" s="2011" t="str">
        <f>CONCATENATE("FORNECIMENTO E INSTALAÇÃO DE ",C883)</f>
        <v>FORNECIMENTO E INSTALAÇÃO DE TOMADA 2P+T 10A, 250V, CONJUNTO MONTADO PARA SOBREPOR 4" X 2" (CAIXA + MODULO)</v>
      </c>
      <c r="D880" s="2183"/>
      <c r="E880" s="2183"/>
      <c r="F880" s="2183"/>
      <c r="G880" s="943" t="s">
        <v>30</v>
      </c>
      <c r="H880" s="1003">
        <f>G887</f>
        <v>17.190000000000001</v>
      </c>
    </row>
    <row r="881" spans="1:8" ht="31.5">
      <c r="A881" s="1195"/>
      <c r="B881" s="1175" t="s">
        <v>2114</v>
      </c>
      <c r="C881" s="981" t="s">
        <v>1947</v>
      </c>
      <c r="D881" s="1176" t="s">
        <v>30</v>
      </c>
      <c r="E881" s="981" t="s">
        <v>1948</v>
      </c>
      <c r="F881" s="982" t="s">
        <v>1949</v>
      </c>
      <c r="G881" s="983" t="s">
        <v>1950</v>
      </c>
      <c r="H881" s="1195"/>
    </row>
    <row r="882" spans="1:8" ht="15.75">
      <c r="A882" s="1195"/>
      <c r="B882" s="2012" t="s">
        <v>1951</v>
      </c>
      <c r="C882" s="2013"/>
      <c r="D882" s="2013"/>
      <c r="E882" s="2013"/>
      <c r="F882" s="2013"/>
      <c r="G882" s="2014"/>
      <c r="H882" s="1195"/>
    </row>
    <row r="883" spans="1:8" ht="30">
      <c r="A883" s="1197" t="s">
        <v>5064</v>
      </c>
      <c r="B883" s="945">
        <v>12147</v>
      </c>
      <c r="C883" s="914" t="str">
        <f>IF($A883="INSUMO",VLOOKUP($B883,'BANCO DE DADOS JULHO INS'!$A:$D,2,FALSE),VLOOKUP($B883,'BANCO DE DADOS JULHO SERV'!$B:$E,2,FALSE))</f>
        <v>TOMADA 2P+T 10A, 250V, CONJUNTO MONTADO PARA SOBREPOR 4" X 2" (CAIXA + MODULO)</v>
      </c>
      <c r="D883" s="913" t="s">
        <v>30</v>
      </c>
      <c r="E883" s="946">
        <v>1</v>
      </c>
      <c r="F883" s="917" t="str">
        <f>IF($A883="INSUMO",VLOOKUP($B883,'BANCO DE DADOS JULHO INS'!$A:$D,4,FALSE),VLOOKUP($B883,'BANCO DE DADOS JULHO SERV'!$B:$E,4,FALSE))</f>
        <v>7,77</v>
      </c>
      <c r="G883" s="947">
        <f>TRUNC(F883*E883,2)</f>
        <v>7.77</v>
      </c>
      <c r="H883" s="1195"/>
    </row>
    <row r="884" spans="1:8" ht="15.75">
      <c r="A884" s="1195"/>
      <c r="B884" s="2012" t="s">
        <v>1952</v>
      </c>
      <c r="C884" s="2013"/>
      <c r="D884" s="2013"/>
      <c r="E884" s="2013"/>
      <c r="F884" s="2013"/>
      <c r="G884" s="2014"/>
      <c r="H884" s="1195"/>
    </row>
    <row r="885" spans="1:8" ht="15.75">
      <c r="A885" s="1197" t="s">
        <v>5265</v>
      </c>
      <c r="B885" s="945">
        <v>88264</v>
      </c>
      <c r="C885" s="914" t="str">
        <f>IF($A885="INSUMO",VLOOKUP($B885,'BANCO DE DADOS JULHO INS'!$A:$D,2,FALSE),VLOOKUP($B885,'BANCO DE DADOS JULHO SERV'!$B:$E,2,FALSE))</f>
        <v>ELETRICISTA COM ENCARGOS COMPLEMENTARES</v>
      </c>
      <c r="D885" s="913" t="str">
        <f>IF($A885="INSUMO",VLOOKUP($B885,'BANCO DE DADOS JULHO INS'!$A:$D,3,FALSE),VLOOKUP($B885,'BANCO DE DADOS JULHO SERV'!$B:$E,3,FALSE))</f>
        <v>H</v>
      </c>
      <c r="E885" s="946">
        <v>0.3</v>
      </c>
      <c r="F885" s="917" t="str">
        <f>IF($A885="INSUMO",VLOOKUP($B885,'BANCO DE DADOS JULHO INS'!$A:$D,4,FALSE),VLOOKUP($B885,'BANCO DE DADOS JULHO SERV'!$B:$E,4,FALSE))</f>
        <v>17,60</v>
      </c>
      <c r="G885" s="947">
        <f>TRUNC(F885*E885,2)</f>
        <v>5.28</v>
      </c>
      <c r="H885" s="1195"/>
    </row>
    <row r="886" spans="1:8" ht="16.5" thickBot="1">
      <c r="A886" s="1197" t="s">
        <v>5265</v>
      </c>
      <c r="B886" s="948">
        <v>88316</v>
      </c>
      <c r="C886" s="915" t="str">
        <f>IF($A886="INSUMO",VLOOKUP($B886,'BANCO DE DADOS JULHO INS'!$A:$D,2,FALSE),VLOOKUP($B886,'BANCO DE DADOS JULHO SERV'!$B:$E,2,FALSE))</f>
        <v>SERVENTE COM ENCARGOS COMPLEMENTARES</v>
      </c>
      <c r="D886" s="916" t="str">
        <f>IF($A886="INSUMO",VLOOKUP($B886,'BANCO DE DADOS JULHO INS'!$A:$D,3,FALSE),VLOOKUP($B886,'BANCO DE DADOS JULHO SERV'!$B:$E,3,FALSE))</f>
        <v>H</v>
      </c>
      <c r="E886" s="949">
        <v>0.3</v>
      </c>
      <c r="F886" s="918" t="str">
        <f>IF($A886="INSUMO",VLOOKUP($B886,'BANCO DE DADOS JULHO INS'!$A:$D,4,FALSE),VLOOKUP($B886,'BANCO DE DADOS JULHO SERV'!$B:$E,4,FALSE))</f>
        <v>13,80</v>
      </c>
      <c r="G886" s="950">
        <f>TRUNC(F886*E886,2)</f>
        <v>4.1399999999999997</v>
      </c>
      <c r="H886" s="1195"/>
    </row>
    <row r="887" spans="1:8" ht="16.5" thickBot="1">
      <c r="A887" s="1195"/>
      <c r="B887" s="2201" t="s">
        <v>7072</v>
      </c>
      <c r="C887" s="2201"/>
      <c r="D887" s="2201"/>
      <c r="E887" s="2255"/>
      <c r="F887" s="951" t="s">
        <v>1953</v>
      </c>
      <c r="G887" s="952">
        <f>SUM(G882:G886)</f>
        <v>17.190000000000001</v>
      </c>
      <c r="H887" s="1195"/>
    </row>
    <row r="888" spans="1:8" ht="15.75" thickBot="1">
      <c r="A888" s="1195"/>
      <c r="B888" s="1196"/>
      <c r="C888" s="1196"/>
      <c r="D888" s="1196"/>
      <c r="E888" s="1196"/>
      <c r="F888" s="1196"/>
      <c r="G888" s="1196"/>
      <c r="H888" s="1195"/>
    </row>
    <row r="889" spans="1:8" ht="15.75">
      <c r="A889" s="1195"/>
      <c r="B889" s="942" t="s">
        <v>7073</v>
      </c>
      <c r="C889" s="2011" t="str">
        <f>CONCATENATE("FORNECIMENTO E INSTALAÇÃO DE ",C892)</f>
        <v>FORNECIMENTO E INSTALAÇÃO DE PATH CORD CAT 5e, 2,5m, COM 2 RJ45 NAS EXTREMIDADES</v>
      </c>
      <c r="D889" s="2183"/>
      <c r="E889" s="2183"/>
      <c r="F889" s="2183"/>
      <c r="G889" s="943" t="s">
        <v>30</v>
      </c>
      <c r="H889" s="1003">
        <f>G896</f>
        <v>16.91</v>
      </c>
    </row>
    <row r="890" spans="1:8" ht="31.5">
      <c r="A890" s="1195"/>
      <c r="B890" s="1175" t="s">
        <v>2114</v>
      </c>
      <c r="C890" s="981" t="s">
        <v>1947</v>
      </c>
      <c r="D890" s="1176" t="s">
        <v>30</v>
      </c>
      <c r="E890" s="981" t="s">
        <v>1948</v>
      </c>
      <c r="F890" s="982" t="s">
        <v>1949</v>
      </c>
      <c r="G890" s="983" t="s">
        <v>1950</v>
      </c>
      <c r="H890" s="1195"/>
    </row>
    <row r="891" spans="1:8" ht="15.75">
      <c r="A891" s="1195"/>
      <c r="B891" s="2012" t="s">
        <v>1951</v>
      </c>
      <c r="C891" s="2013"/>
      <c r="D891" s="2013"/>
      <c r="E891" s="2013"/>
      <c r="F891" s="2013"/>
      <c r="G891" s="2014"/>
      <c r="H891" s="1195"/>
    </row>
    <row r="892" spans="1:8" ht="15">
      <c r="A892" s="1195"/>
      <c r="B892" s="427" t="s">
        <v>1992</v>
      </c>
      <c r="C892" s="1635" t="str">
        <f>C898</f>
        <v>PATH CORD CAT 5e, 2,5m, COM 2 RJ45 NAS EXTREMIDADES</v>
      </c>
      <c r="D892" s="587" t="str">
        <f>G898</f>
        <v>UN</v>
      </c>
      <c r="E892" s="932">
        <v>1</v>
      </c>
      <c r="F892" s="932">
        <f>D903</f>
        <v>10.625</v>
      </c>
      <c r="G892" s="934">
        <f>TRUNC(F892*E892,2)</f>
        <v>10.62</v>
      </c>
      <c r="H892" s="1195"/>
    </row>
    <row r="893" spans="1:8" ht="15.75">
      <c r="A893" s="1195"/>
      <c r="B893" s="2012" t="s">
        <v>1952</v>
      </c>
      <c r="C893" s="2013"/>
      <c r="D893" s="2013"/>
      <c r="E893" s="2013"/>
      <c r="F893" s="2013"/>
      <c r="G893" s="2014"/>
      <c r="H893" s="1195"/>
    </row>
    <row r="894" spans="1:8" ht="15.75">
      <c r="A894" s="1197" t="s">
        <v>5265</v>
      </c>
      <c r="B894" s="945">
        <v>88264</v>
      </c>
      <c r="C894" s="914" t="str">
        <f>IF($A894="INSUMO",VLOOKUP($B894,'BANCO DE DADOS JULHO INS'!$A:$D,2,FALSE),VLOOKUP($B894,'BANCO DE DADOS JULHO SERV'!$B:$E,2,FALSE))</f>
        <v>ELETRICISTA COM ENCARGOS COMPLEMENTARES</v>
      </c>
      <c r="D894" s="913" t="str">
        <f>IF($A894="INSUMO",VLOOKUP($B894,'BANCO DE DADOS JULHO INS'!$A:$D,3,FALSE),VLOOKUP($B894,'BANCO DE DADOS JULHO SERV'!$B:$E,3,FALSE))</f>
        <v>H</v>
      </c>
      <c r="E894" s="946">
        <v>0.2</v>
      </c>
      <c r="F894" s="917" t="str">
        <f>IF($A894="INSUMO",VLOOKUP($B894,'BANCO DE DADOS JULHO INS'!$A:$D,4,FALSE),VLOOKUP($B894,'BANCO DE DADOS JULHO SERV'!$B:$E,4,FALSE))</f>
        <v>17,60</v>
      </c>
      <c r="G894" s="947">
        <f>TRUNC(F894*E894,2)</f>
        <v>3.52</v>
      </c>
      <c r="H894" s="1195"/>
    </row>
    <row r="895" spans="1:8" ht="16.5" thickBot="1">
      <c r="A895" s="1197" t="s">
        <v>5265</v>
      </c>
      <c r="B895" s="948">
        <v>88316</v>
      </c>
      <c r="C895" s="915" t="str">
        <f>IF($A895="INSUMO",VLOOKUP($B895,'BANCO DE DADOS JULHO INS'!$A:$D,2,FALSE),VLOOKUP($B895,'BANCO DE DADOS JULHO SERV'!$B:$E,2,FALSE))</f>
        <v>SERVENTE COM ENCARGOS COMPLEMENTARES</v>
      </c>
      <c r="D895" s="916" t="str">
        <f>IF($A895="INSUMO",VLOOKUP($B895,'BANCO DE DADOS JULHO INS'!$A:$D,3,FALSE),VLOOKUP($B895,'BANCO DE DADOS JULHO SERV'!$B:$E,3,FALSE))</f>
        <v>H</v>
      </c>
      <c r="E895" s="949">
        <v>0.2</v>
      </c>
      <c r="F895" s="918">
        <v>13.89</v>
      </c>
      <c r="G895" s="950">
        <f>TRUNC(F895*E895,2)</f>
        <v>2.77</v>
      </c>
      <c r="H895" s="1195"/>
    </row>
    <row r="896" spans="1:8" ht="16.5" thickBot="1">
      <c r="A896" s="1195"/>
      <c r="B896" s="2201" t="s">
        <v>7074</v>
      </c>
      <c r="C896" s="2201"/>
      <c r="D896" s="2201"/>
      <c r="E896" s="2255"/>
      <c r="F896" s="951" t="s">
        <v>1953</v>
      </c>
      <c r="G896" s="952">
        <f>SUM(G891:G895)</f>
        <v>16.91</v>
      </c>
      <c r="H896" s="1195"/>
    </row>
    <row r="897" spans="1:8" ht="15.75" thickBot="1">
      <c r="A897" s="1195"/>
      <c r="B897" s="1196"/>
      <c r="C897" s="1196"/>
      <c r="D897" s="1196"/>
      <c r="E897" s="1196"/>
      <c r="F897" s="1196"/>
      <c r="G897" s="1196"/>
      <c r="H897" s="1195"/>
    </row>
    <row r="898" spans="1:8" ht="15.75">
      <c r="A898" s="1150"/>
      <c r="B898" s="1138"/>
      <c r="C898" s="1118" t="s">
        <v>7075</v>
      </c>
      <c r="D898" s="1139"/>
      <c r="E898" s="1140"/>
      <c r="F898" s="1137" t="s">
        <v>30</v>
      </c>
      <c r="G898" s="1137" t="s">
        <v>30</v>
      </c>
      <c r="H898" s="1150"/>
    </row>
    <row r="899" spans="1:8" ht="31.5">
      <c r="A899" s="1150"/>
      <c r="B899" s="967" t="s">
        <v>1985</v>
      </c>
      <c r="C899" s="967" t="s">
        <v>1986</v>
      </c>
      <c r="D899" s="968" t="s">
        <v>1987</v>
      </c>
      <c r="E899" s="969" t="s">
        <v>1988</v>
      </c>
      <c r="F899" s="961" t="s">
        <v>1989</v>
      </c>
      <c r="G899" s="969" t="s">
        <v>1990</v>
      </c>
      <c r="H899" s="1150"/>
    </row>
    <row r="900" spans="1:8" ht="15">
      <c r="A900" s="1150"/>
      <c r="B900" s="877">
        <v>42753</v>
      </c>
      <c r="C900" s="972" t="s">
        <v>7040</v>
      </c>
      <c r="D900" s="872">
        <v>15.41</v>
      </c>
      <c r="E900" s="975" t="s">
        <v>6256</v>
      </c>
      <c r="F900" s="987" t="s">
        <v>6257</v>
      </c>
      <c r="G900" s="878" t="s">
        <v>7041</v>
      </c>
      <c r="H900" s="1150"/>
    </row>
    <row r="901" spans="1:8" ht="15">
      <c r="A901" s="1150"/>
      <c r="B901" s="877">
        <v>42753</v>
      </c>
      <c r="C901" s="972" t="s">
        <v>6767</v>
      </c>
      <c r="D901" s="872">
        <v>5.84</v>
      </c>
      <c r="E901" s="975" t="s">
        <v>6768</v>
      </c>
      <c r="F901" s="987" t="s">
        <v>6769</v>
      </c>
      <c r="G901" s="878" t="s">
        <v>6770</v>
      </c>
      <c r="H901" s="1150"/>
    </row>
    <row r="902" spans="1:8" ht="15">
      <c r="A902" s="1150"/>
      <c r="B902" s="877"/>
      <c r="C902" s="972"/>
      <c r="D902" s="872"/>
      <c r="E902" s="975"/>
      <c r="F902" s="987"/>
      <c r="G902" s="878"/>
      <c r="H902" s="1150"/>
    </row>
    <row r="903" spans="1:8" ht="15.75">
      <c r="A903" s="1150"/>
      <c r="B903" s="808"/>
      <c r="C903" s="863" t="s">
        <v>1991</v>
      </c>
      <c r="D903" s="809">
        <f>MEDIAN(D900:D902)</f>
        <v>10.625</v>
      </c>
      <c r="E903" s="810"/>
      <c r="F903" s="811"/>
      <c r="G903" s="812"/>
      <c r="H903" s="1150"/>
    </row>
    <row r="904" spans="1:8" ht="13.5" thickBot="1">
      <c r="A904" s="1180"/>
      <c r="B904" s="1181"/>
      <c r="C904" s="1181"/>
      <c r="D904" s="1181"/>
      <c r="E904" s="1181"/>
      <c r="F904" s="1181"/>
      <c r="G904" s="1181"/>
      <c r="H904" s="1180"/>
    </row>
    <row r="905" spans="1:8" ht="15.75">
      <c r="A905" s="1195"/>
      <c r="B905" s="942" t="s">
        <v>7076</v>
      </c>
      <c r="C905" s="2011" t="str">
        <f>CONCATENATE("FORNECIMENTO E INSTALAÇÃO DE ",C908)</f>
        <v>FORNECIMENTO E INSTALAÇÃO DE CABO TELEFONICO CCE - APL - 50, 4 PARES, USO EXTERNO</v>
      </c>
      <c r="D905" s="2183"/>
      <c r="E905" s="2183"/>
      <c r="F905" s="2183"/>
      <c r="G905" s="943" t="s">
        <v>29</v>
      </c>
      <c r="H905" s="1003">
        <f>G912</f>
        <v>5.69</v>
      </c>
    </row>
    <row r="906" spans="1:8" ht="31.5">
      <c r="A906" s="1195"/>
      <c r="B906" s="1175" t="s">
        <v>2114</v>
      </c>
      <c r="C906" s="981" t="s">
        <v>1947</v>
      </c>
      <c r="D906" s="1176" t="s">
        <v>30</v>
      </c>
      <c r="E906" s="981" t="s">
        <v>1948</v>
      </c>
      <c r="F906" s="982" t="s">
        <v>1949</v>
      </c>
      <c r="G906" s="983" t="s">
        <v>1950</v>
      </c>
      <c r="H906" s="1195"/>
    </row>
    <row r="907" spans="1:8" ht="15.75">
      <c r="A907" s="1195"/>
      <c r="B907" s="2012" t="s">
        <v>1951</v>
      </c>
      <c r="C907" s="2013"/>
      <c r="D907" s="2013"/>
      <c r="E907" s="2013"/>
      <c r="F907" s="2013"/>
      <c r="G907" s="2014"/>
      <c r="H907" s="1195"/>
    </row>
    <row r="908" spans="1:8" ht="15">
      <c r="A908" s="1195"/>
      <c r="B908" s="427" t="s">
        <v>1992</v>
      </c>
      <c r="C908" s="920" t="str">
        <f>C914</f>
        <v>CABO TELEFONICO CCE - APL - 50, 4 PARES, USO EXTERNO</v>
      </c>
      <c r="D908" s="587" t="str">
        <f>G914</f>
        <v>M</v>
      </c>
      <c r="E908" s="932">
        <v>1</v>
      </c>
      <c r="F908" s="932">
        <f>D919</f>
        <v>2.99</v>
      </c>
      <c r="G908" s="934">
        <f>TRUNC(F908*E908,2)</f>
        <v>2.99</v>
      </c>
      <c r="H908" s="1195"/>
    </row>
    <row r="909" spans="1:8" ht="15.75">
      <c r="A909" s="1195"/>
      <c r="B909" s="2012" t="s">
        <v>1952</v>
      </c>
      <c r="C909" s="2013"/>
      <c r="D909" s="2013"/>
      <c r="E909" s="2013"/>
      <c r="F909" s="2013"/>
      <c r="G909" s="2014"/>
      <c r="H909" s="1195"/>
    </row>
    <row r="910" spans="1:8" ht="15.75">
      <c r="A910" s="1197" t="s">
        <v>5265</v>
      </c>
      <c r="B910" s="945">
        <v>88264</v>
      </c>
      <c r="C910" s="914" t="str">
        <f>IF($A910="INSUMO",VLOOKUP($B910,'BANCO DE DADOS JULHO INS'!$A:$D,2,FALSE),VLOOKUP($B910,'BANCO DE DADOS JULHO SERV'!$B:$E,2,FALSE))</f>
        <v>ELETRICISTA COM ENCARGOS COMPLEMENTARES</v>
      </c>
      <c r="D910" s="913" t="str">
        <f>IF($A910="INSUMO",VLOOKUP($B910,'BANCO DE DADOS JULHO INS'!$A:$D,3,FALSE),VLOOKUP($B910,'BANCO DE DADOS JULHO SERV'!$B:$E,3,FALSE))</f>
        <v>H</v>
      </c>
      <c r="E910" s="813">
        <v>8.5000000000000006E-2</v>
      </c>
      <c r="F910" s="917" t="str">
        <f>IF($A910="INSUMO",VLOOKUP($B910,'BANCO DE DADOS JULHO INS'!$A:$D,4,FALSE),VLOOKUP($B910,'BANCO DE DADOS JULHO SERV'!$B:$E,4,FALSE))</f>
        <v>17,60</v>
      </c>
      <c r="G910" s="947">
        <f>TRUNC(F910*E910,2)</f>
        <v>1.49</v>
      </c>
      <c r="H910" s="1195"/>
    </row>
    <row r="911" spans="1:8" ht="16.5" thickBot="1">
      <c r="A911" s="1197" t="s">
        <v>5265</v>
      </c>
      <c r="B911" s="948">
        <v>88247</v>
      </c>
      <c r="C911" s="915" t="str">
        <f>IF($A911="INSUMO",VLOOKUP($B911,'BANCO DE DADOS JULHO INS'!$A:$D,2,FALSE),VLOOKUP($B911,'BANCO DE DADOS JULHO SERV'!$B:$E,2,FALSE))</f>
        <v>AUXILIAR DE ELETRICISTA COM ENCARGOS COMPLEMENTARES</v>
      </c>
      <c r="D911" s="916" t="str">
        <f>IF($A911="INSUMO",VLOOKUP($B911,'BANCO DE DADOS JULHO INS'!$A:$D,3,FALSE),VLOOKUP($B911,'BANCO DE DADOS JULHO SERV'!$B:$E,3,FALSE))</f>
        <v>H</v>
      </c>
      <c r="E911" s="814">
        <v>8.5000000000000006E-2</v>
      </c>
      <c r="F911" s="918" t="str">
        <f>IF($A911="INSUMO",VLOOKUP($B911,'BANCO DE DADOS JULHO INS'!$A:$D,4,FALSE),VLOOKUP($B911,'BANCO DE DADOS JULHO SERV'!$B:$E,4,FALSE))</f>
        <v>14,32</v>
      </c>
      <c r="G911" s="950">
        <f>TRUNC(F911*E911,2)</f>
        <v>1.21</v>
      </c>
      <c r="H911" s="1195"/>
    </row>
    <row r="912" spans="1:8" ht="16.5" thickBot="1">
      <c r="A912" s="1195"/>
      <c r="B912" s="2201" t="s">
        <v>7077</v>
      </c>
      <c r="C912" s="2201"/>
      <c r="D912" s="2201"/>
      <c r="E912" s="2255"/>
      <c r="F912" s="951" t="s">
        <v>1953</v>
      </c>
      <c r="G912" s="952">
        <f>SUM(G907:G911)</f>
        <v>5.69</v>
      </c>
      <c r="H912" s="1195"/>
    </row>
    <row r="913" spans="1:8" ht="15.75" thickBot="1">
      <c r="A913" s="1195"/>
      <c r="B913" s="1196"/>
      <c r="C913" s="1196"/>
      <c r="D913" s="1196"/>
      <c r="E913" s="1196"/>
      <c r="F913" s="1196"/>
      <c r="G913" s="1196"/>
      <c r="H913" s="1195"/>
    </row>
    <row r="914" spans="1:8" ht="15.75">
      <c r="A914" s="1150"/>
      <c r="B914" s="1138"/>
      <c r="C914" s="1118" t="s">
        <v>7078</v>
      </c>
      <c r="D914" s="1139"/>
      <c r="E914" s="1140"/>
      <c r="F914" s="1137" t="s">
        <v>30</v>
      </c>
      <c r="G914" s="1137" t="s">
        <v>29</v>
      </c>
      <c r="H914" s="1150"/>
    </row>
    <row r="915" spans="1:8" ht="31.5">
      <c r="A915" s="1150"/>
      <c r="B915" s="967" t="s">
        <v>1985</v>
      </c>
      <c r="C915" s="967" t="s">
        <v>1986</v>
      </c>
      <c r="D915" s="968" t="s">
        <v>1987</v>
      </c>
      <c r="E915" s="969" t="s">
        <v>1988</v>
      </c>
      <c r="F915" s="961" t="s">
        <v>1989</v>
      </c>
      <c r="G915" s="969" t="s">
        <v>1990</v>
      </c>
      <c r="H915" s="1150"/>
    </row>
    <row r="916" spans="1:8" ht="15">
      <c r="A916" s="1150"/>
      <c r="B916" s="877">
        <v>42753</v>
      </c>
      <c r="C916" s="972" t="s">
        <v>7040</v>
      </c>
      <c r="D916" s="872">
        <v>2.99</v>
      </c>
      <c r="E916" s="975" t="s">
        <v>6256</v>
      </c>
      <c r="F916" s="987" t="s">
        <v>6257</v>
      </c>
      <c r="G916" s="878" t="s">
        <v>7041</v>
      </c>
      <c r="H916" s="1150"/>
    </row>
    <row r="917" spans="1:8" ht="15">
      <c r="A917" s="1150"/>
      <c r="B917" s="877"/>
      <c r="C917" s="972"/>
      <c r="D917" s="872"/>
      <c r="E917" s="975"/>
      <c r="F917" s="987"/>
      <c r="G917" s="878"/>
      <c r="H917" s="1150"/>
    </row>
    <row r="918" spans="1:8" ht="15">
      <c r="A918" s="1150"/>
      <c r="B918" s="877"/>
      <c r="C918" s="972"/>
      <c r="D918" s="872"/>
      <c r="E918" s="975"/>
      <c r="F918" s="987"/>
      <c r="G918" s="878"/>
      <c r="H918" s="1150"/>
    </row>
    <row r="919" spans="1:8" ht="15.75">
      <c r="A919" s="1150"/>
      <c r="B919" s="808"/>
      <c r="C919" s="863" t="s">
        <v>1991</v>
      </c>
      <c r="D919" s="809">
        <f>MEDIAN(D916:D918)</f>
        <v>2.99</v>
      </c>
      <c r="E919" s="810"/>
      <c r="F919" s="811"/>
      <c r="G919" s="812"/>
      <c r="H919" s="1150"/>
    </row>
    <row r="920" spans="1:8" ht="13.5" thickBot="1">
      <c r="A920" s="1180"/>
      <c r="B920" s="1181"/>
      <c r="C920" s="1181"/>
      <c r="D920" s="1181"/>
      <c r="E920" s="1181"/>
      <c r="F920" s="1181"/>
      <c r="G920" s="1181"/>
      <c r="H920" s="1180"/>
    </row>
    <row r="921" spans="1:8" ht="15.75">
      <c r="A921" s="1195"/>
      <c r="B921" s="942" t="s">
        <v>7079</v>
      </c>
      <c r="C921" s="2011" t="str">
        <f>CONCATENATE("FORNECIMENTO E INSTALAÇÃO DE ",C924)</f>
        <v>FORNECIMENTO E INSTALAÇÃO DE ESPELHO PARA CAIXA 4X2" COM DUAS SAIDAS RJ45 (FEMEA), CAT 5e</v>
      </c>
      <c r="D921" s="2183"/>
      <c r="E921" s="2183"/>
      <c r="F921" s="2183"/>
      <c r="G921" s="943" t="s">
        <v>30</v>
      </c>
      <c r="H921" s="1003">
        <f>G928</f>
        <v>7.5299999999999994</v>
      </c>
    </row>
    <row r="922" spans="1:8" ht="31.5">
      <c r="A922" s="1195"/>
      <c r="B922" s="1175" t="s">
        <v>2114</v>
      </c>
      <c r="C922" s="981" t="s">
        <v>1947</v>
      </c>
      <c r="D922" s="1176" t="s">
        <v>30</v>
      </c>
      <c r="E922" s="981" t="s">
        <v>1948</v>
      </c>
      <c r="F922" s="982" t="s">
        <v>1949</v>
      </c>
      <c r="G922" s="983" t="s">
        <v>1950</v>
      </c>
      <c r="H922" s="1195"/>
    </row>
    <row r="923" spans="1:8" ht="15.75">
      <c r="A923" s="1195"/>
      <c r="B923" s="2012" t="s">
        <v>1951</v>
      </c>
      <c r="C923" s="2013"/>
      <c r="D923" s="2013"/>
      <c r="E923" s="2013"/>
      <c r="F923" s="2013"/>
      <c r="G923" s="2014"/>
      <c r="H923" s="1195"/>
    </row>
    <row r="924" spans="1:8" ht="30">
      <c r="A924" s="1195"/>
      <c r="B924" s="427" t="s">
        <v>1992</v>
      </c>
      <c r="C924" s="920" t="str">
        <f>C930</f>
        <v>ESPELHO PARA CAIXA 4X2" COM DUAS SAIDAS RJ45 (FEMEA), CAT 5e</v>
      </c>
      <c r="D924" s="587" t="str">
        <f>G930</f>
        <v>UN</v>
      </c>
      <c r="E924" s="932">
        <v>1</v>
      </c>
      <c r="F924" s="932">
        <f>D935</f>
        <v>2.82</v>
      </c>
      <c r="G924" s="934">
        <f>TRUNC(F924*E924,2)</f>
        <v>2.82</v>
      </c>
      <c r="H924" s="1195"/>
    </row>
    <row r="925" spans="1:8" ht="15.75">
      <c r="A925" s="1195"/>
      <c r="B925" s="2012" t="s">
        <v>1952</v>
      </c>
      <c r="C925" s="2013"/>
      <c r="D925" s="2013"/>
      <c r="E925" s="2013"/>
      <c r="F925" s="2013"/>
      <c r="G925" s="2014"/>
      <c r="H925" s="1195"/>
    </row>
    <row r="926" spans="1:8" ht="15.75">
      <c r="A926" s="1197" t="s">
        <v>5265</v>
      </c>
      <c r="B926" s="945">
        <v>88264</v>
      </c>
      <c r="C926" s="914" t="str">
        <f>IF($A926="INSUMO",VLOOKUP($B926,'BANCO DE DADOS JULHO INS'!$A:$D,2,FALSE),VLOOKUP($B926,'BANCO DE DADOS JULHO SERV'!$B:$E,2,FALSE))</f>
        <v>ELETRICISTA COM ENCARGOS COMPLEMENTARES</v>
      </c>
      <c r="D926" s="913" t="str">
        <f>IF($A926="INSUMO",VLOOKUP($B926,'BANCO DE DADOS JULHO INS'!$A:$D,3,FALSE),VLOOKUP($B926,'BANCO DE DADOS JULHO SERV'!$B:$E,3,FALSE))</f>
        <v>H</v>
      </c>
      <c r="E926" s="813">
        <v>0.15</v>
      </c>
      <c r="F926" s="917" t="str">
        <f>IF($A926="INSUMO",VLOOKUP($B926,'BANCO DE DADOS JULHO INS'!$A:$D,4,FALSE),VLOOKUP($B926,'BANCO DE DADOS JULHO SERV'!$B:$E,4,FALSE))</f>
        <v>17,60</v>
      </c>
      <c r="G926" s="947">
        <f>TRUNC(F926*E926,2)</f>
        <v>2.64</v>
      </c>
      <c r="H926" s="1195"/>
    </row>
    <row r="927" spans="1:8" ht="16.5" thickBot="1">
      <c r="A927" s="1197" t="s">
        <v>5265</v>
      </c>
      <c r="B927" s="948">
        <v>88316</v>
      </c>
      <c r="C927" s="915" t="str">
        <f>IF($A927="INSUMO",VLOOKUP($B927,'BANCO DE DADOS JULHO INS'!$A:$D,2,FALSE),VLOOKUP($B927,'BANCO DE DADOS JULHO SERV'!$B:$E,2,FALSE))</f>
        <v>SERVENTE COM ENCARGOS COMPLEMENTARES</v>
      </c>
      <c r="D927" s="916" t="str">
        <f>IF($A927="INSUMO",VLOOKUP($B927,'BANCO DE DADOS JULHO INS'!$A:$D,3,FALSE),VLOOKUP($B927,'BANCO DE DADOS JULHO SERV'!$B:$E,3,FALSE))</f>
        <v>H</v>
      </c>
      <c r="E927" s="814">
        <v>0.15</v>
      </c>
      <c r="F927" s="918" t="str">
        <f>IF($A927="INSUMO",VLOOKUP($B927,'BANCO DE DADOS JULHO INS'!$A:$D,4,FALSE),VLOOKUP($B927,'BANCO DE DADOS JULHO SERV'!$B:$E,4,FALSE))</f>
        <v>13,80</v>
      </c>
      <c r="G927" s="950">
        <f>TRUNC(F927*E927,2)</f>
        <v>2.0699999999999998</v>
      </c>
      <c r="H927" s="1195"/>
    </row>
    <row r="928" spans="1:8" ht="16.5" thickBot="1">
      <c r="A928" s="1195"/>
      <c r="B928" s="2201" t="s">
        <v>7080</v>
      </c>
      <c r="C928" s="2201"/>
      <c r="D928" s="2201"/>
      <c r="E928" s="2255"/>
      <c r="F928" s="951" t="s">
        <v>1953</v>
      </c>
      <c r="G928" s="952">
        <f>SUM(G923:G927)</f>
        <v>7.5299999999999994</v>
      </c>
      <c r="H928" s="1195"/>
    </row>
    <row r="929" spans="1:8" ht="15.75" thickBot="1">
      <c r="A929" s="1195"/>
      <c r="B929" s="1196"/>
      <c r="C929" s="1196"/>
      <c r="D929" s="1196"/>
      <c r="E929" s="1196"/>
      <c r="F929" s="1196"/>
      <c r="G929" s="1196"/>
      <c r="H929" s="1195"/>
    </row>
    <row r="930" spans="1:8" ht="31.5">
      <c r="A930" s="1150"/>
      <c r="B930" s="1138"/>
      <c r="C930" s="1118" t="s">
        <v>7081</v>
      </c>
      <c r="D930" s="1139"/>
      <c r="E930" s="1140"/>
      <c r="F930" s="1137" t="s">
        <v>30</v>
      </c>
      <c r="G930" s="1137" t="s">
        <v>30</v>
      </c>
      <c r="H930" s="1150"/>
    </row>
    <row r="931" spans="1:8" ht="31.5">
      <c r="A931" s="1150"/>
      <c r="B931" s="967" t="s">
        <v>1985</v>
      </c>
      <c r="C931" s="967" t="s">
        <v>1986</v>
      </c>
      <c r="D931" s="968" t="s">
        <v>1987</v>
      </c>
      <c r="E931" s="969" t="s">
        <v>1988</v>
      </c>
      <c r="F931" s="961" t="s">
        <v>1989</v>
      </c>
      <c r="G931" s="969" t="s">
        <v>1990</v>
      </c>
      <c r="H931" s="1150"/>
    </row>
    <row r="932" spans="1:8" ht="15">
      <c r="A932" s="1150"/>
      <c r="B932" s="877">
        <v>42753</v>
      </c>
      <c r="C932" s="972" t="s">
        <v>7040</v>
      </c>
      <c r="D932" s="872">
        <v>2.15</v>
      </c>
      <c r="E932" s="975" t="s">
        <v>6256</v>
      </c>
      <c r="F932" s="987" t="s">
        <v>6257</v>
      </c>
      <c r="G932" s="878" t="s">
        <v>7041</v>
      </c>
      <c r="H932" s="1150"/>
    </row>
    <row r="933" spans="1:8" ht="15">
      <c r="A933" s="1150"/>
      <c r="B933" s="877">
        <v>42753</v>
      </c>
      <c r="C933" s="972" t="s">
        <v>6767</v>
      </c>
      <c r="D933" s="872">
        <v>2.82</v>
      </c>
      <c r="E933" s="975" t="s">
        <v>6768</v>
      </c>
      <c r="F933" s="987" t="s">
        <v>6769</v>
      </c>
      <c r="G933" s="878" t="s">
        <v>6770</v>
      </c>
      <c r="H933" s="1150"/>
    </row>
    <row r="934" spans="1:8" ht="15">
      <c r="A934" s="1150"/>
      <c r="B934" s="877">
        <v>42760</v>
      </c>
      <c r="C934" s="972" t="s">
        <v>5308</v>
      </c>
      <c r="D934" s="872">
        <v>3.12</v>
      </c>
      <c r="E934" s="975" t="s">
        <v>5315</v>
      </c>
      <c r="F934" s="987" t="s">
        <v>5314</v>
      </c>
      <c r="G934" s="878" t="s">
        <v>7042</v>
      </c>
      <c r="H934" s="1150"/>
    </row>
    <row r="935" spans="1:8" ht="15.75">
      <c r="A935" s="1150"/>
      <c r="B935" s="808"/>
      <c r="C935" s="863" t="s">
        <v>1991</v>
      </c>
      <c r="D935" s="809">
        <f>MEDIAN(D932:D934)</f>
        <v>2.82</v>
      </c>
      <c r="E935" s="810"/>
      <c r="F935" s="811"/>
      <c r="G935" s="812"/>
      <c r="H935" s="1150"/>
    </row>
    <row r="936" spans="1:8" ht="13.5" thickBot="1">
      <c r="A936" s="1180"/>
      <c r="B936" s="1181"/>
      <c r="C936" s="1181"/>
      <c r="D936" s="1181"/>
      <c r="E936" s="1181"/>
      <c r="F936" s="1181"/>
      <c r="G936" s="1181"/>
      <c r="H936" s="1180"/>
    </row>
    <row r="937" spans="1:8" ht="15.75">
      <c r="A937" s="1195"/>
      <c r="B937" s="942" t="s">
        <v>7079</v>
      </c>
      <c r="C937" s="2011" t="str">
        <f>CONCATENATE("FORNECIMENTO E INSTALAÇÃO DE ",C940)</f>
        <v>FORNECIMENTO E INSTALAÇÃO DE ESPELHO PARA CAIXA 4X2" COM DUAS SAIDAS RJ45 (FEMEA), CAT 5e</v>
      </c>
      <c r="D937" s="2183"/>
      <c r="E937" s="2183"/>
      <c r="F937" s="2183"/>
      <c r="G937" s="943" t="s">
        <v>30</v>
      </c>
      <c r="H937" s="1003">
        <f>G944</f>
        <v>7.5299999999999994</v>
      </c>
    </row>
    <row r="938" spans="1:8" ht="31.5">
      <c r="A938" s="1195"/>
      <c r="B938" s="1175" t="s">
        <v>2114</v>
      </c>
      <c r="C938" s="981" t="s">
        <v>1947</v>
      </c>
      <c r="D938" s="1176" t="s">
        <v>30</v>
      </c>
      <c r="E938" s="981" t="s">
        <v>1948</v>
      </c>
      <c r="F938" s="982" t="s">
        <v>1949</v>
      </c>
      <c r="G938" s="983" t="s">
        <v>1950</v>
      </c>
      <c r="H938" s="1195"/>
    </row>
    <row r="939" spans="1:8" ht="15.75">
      <c r="A939" s="1195"/>
      <c r="B939" s="2012" t="s">
        <v>1951</v>
      </c>
      <c r="C939" s="2013"/>
      <c r="D939" s="2013"/>
      <c r="E939" s="2013"/>
      <c r="F939" s="2013"/>
      <c r="G939" s="2014"/>
      <c r="H939" s="1195"/>
    </row>
    <row r="940" spans="1:8" ht="30">
      <c r="A940" s="1195"/>
      <c r="B940" s="427" t="s">
        <v>1992</v>
      </c>
      <c r="C940" s="920" t="str">
        <f>C946</f>
        <v>ESPELHO PARA CAIXA 4X2" COM DUAS SAIDAS RJ45 (FEMEA), CAT 5e</v>
      </c>
      <c r="D940" s="587" t="str">
        <f>G946</f>
        <v>UN</v>
      </c>
      <c r="E940" s="932">
        <v>1</v>
      </c>
      <c r="F940" s="932">
        <f>D951</f>
        <v>2.82</v>
      </c>
      <c r="G940" s="934">
        <f>TRUNC(F940*E940,2)</f>
        <v>2.82</v>
      </c>
      <c r="H940" s="1195"/>
    </row>
    <row r="941" spans="1:8" ht="15.75">
      <c r="A941" s="1195"/>
      <c r="B941" s="2012" t="s">
        <v>1952</v>
      </c>
      <c r="C941" s="2013"/>
      <c r="D941" s="2013"/>
      <c r="E941" s="2013"/>
      <c r="F941" s="2013"/>
      <c r="G941" s="2014"/>
      <c r="H941" s="1195"/>
    </row>
    <row r="942" spans="1:8" ht="15.75">
      <c r="A942" s="1197" t="s">
        <v>5265</v>
      </c>
      <c r="B942" s="945">
        <v>88264</v>
      </c>
      <c r="C942" s="914" t="str">
        <f>IF($A942="INSUMO",VLOOKUP($B942,'BANCO DE DADOS JULHO INS'!$A:$D,2,FALSE),VLOOKUP($B942,'BANCO DE DADOS JULHO SERV'!$B:$E,2,FALSE))</f>
        <v>ELETRICISTA COM ENCARGOS COMPLEMENTARES</v>
      </c>
      <c r="D942" s="913" t="str">
        <f>IF($A942="INSUMO",VLOOKUP($B942,'BANCO DE DADOS JULHO INS'!$A:$D,3,FALSE),VLOOKUP($B942,'BANCO DE DADOS JULHO SERV'!$B:$E,3,FALSE))</f>
        <v>H</v>
      </c>
      <c r="E942" s="813">
        <v>0.15</v>
      </c>
      <c r="F942" s="917" t="str">
        <f>IF($A942="INSUMO",VLOOKUP($B942,'BANCO DE DADOS JULHO INS'!$A:$D,4,FALSE),VLOOKUP($B942,'BANCO DE DADOS JULHO SERV'!$B:$E,4,FALSE))</f>
        <v>17,60</v>
      </c>
      <c r="G942" s="947">
        <f>TRUNC(F942*E942,2)</f>
        <v>2.64</v>
      </c>
      <c r="H942" s="1195"/>
    </row>
    <row r="943" spans="1:8" ht="16.5" thickBot="1">
      <c r="A943" s="1197" t="s">
        <v>5265</v>
      </c>
      <c r="B943" s="948">
        <v>88316</v>
      </c>
      <c r="C943" s="915" t="str">
        <f>IF($A943="INSUMO",VLOOKUP($B943,'BANCO DE DADOS JULHO INS'!$A:$D,2,FALSE),VLOOKUP($B943,'BANCO DE DADOS JULHO SERV'!$B:$E,2,FALSE))</f>
        <v>SERVENTE COM ENCARGOS COMPLEMENTARES</v>
      </c>
      <c r="D943" s="916" t="str">
        <f>IF($A943="INSUMO",VLOOKUP($B943,'BANCO DE DADOS JULHO INS'!$A:$D,3,FALSE),VLOOKUP($B943,'BANCO DE DADOS JULHO SERV'!$B:$E,3,FALSE))</f>
        <v>H</v>
      </c>
      <c r="E943" s="814">
        <v>0.15</v>
      </c>
      <c r="F943" s="918" t="str">
        <f>IF($A943="INSUMO",VLOOKUP($B943,'BANCO DE DADOS JULHO INS'!$A:$D,4,FALSE),VLOOKUP($B943,'BANCO DE DADOS JULHO SERV'!$B:$E,4,FALSE))</f>
        <v>13,80</v>
      </c>
      <c r="G943" s="950">
        <f>TRUNC(F943*E943,2)</f>
        <v>2.0699999999999998</v>
      </c>
      <c r="H943" s="1195"/>
    </row>
    <row r="944" spans="1:8" ht="16.5" thickBot="1">
      <c r="A944" s="1195"/>
      <c r="B944" s="2201" t="s">
        <v>7080</v>
      </c>
      <c r="C944" s="2201"/>
      <c r="D944" s="2201"/>
      <c r="E944" s="2255"/>
      <c r="F944" s="951" t="s">
        <v>1953</v>
      </c>
      <c r="G944" s="952">
        <f>SUM(G939:G943)</f>
        <v>7.5299999999999994</v>
      </c>
      <c r="H944" s="1195"/>
    </row>
    <row r="945" spans="1:8" ht="15.75" thickBot="1">
      <c r="A945" s="1195"/>
      <c r="B945" s="1196"/>
      <c r="C945" s="1196"/>
      <c r="D945" s="1196"/>
      <c r="E945" s="1196"/>
      <c r="F945" s="1196"/>
      <c r="G945" s="1196"/>
      <c r="H945" s="1195"/>
    </row>
    <row r="946" spans="1:8" ht="31.5">
      <c r="A946" s="1150"/>
      <c r="B946" s="1138"/>
      <c r="C946" s="1118" t="s">
        <v>7081</v>
      </c>
      <c r="D946" s="1139"/>
      <c r="E946" s="1140"/>
      <c r="F946" s="1137" t="s">
        <v>30</v>
      </c>
      <c r="G946" s="1137" t="s">
        <v>30</v>
      </c>
      <c r="H946" s="1150"/>
    </row>
    <row r="947" spans="1:8" ht="31.5">
      <c r="A947" s="1150"/>
      <c r="B947" s="967" t="s">
        <v>1985</v>
      </c>
      <c r="C947" s="967" t="s">
        <v>1986</v>
      </c>
      <c r="D947" s="968" t="s">
        <v>1987</v>
      </c>
      <c r="E947" s="969" t="s">
        <v>1988</v>
      </c>
      <c r="F947" s="961" t="s">
        <v>1989</v>
      </c>
      <c r="G947" s="969" t="s">
        <v>1990</v>
      </c>
      <c r="H947" s="1150"/>
    </row>
    <row r="948" spans="1:8" ht="15">
      <c r="A948" s="1150"/>
      <c r="B948" s="877">
        <v>42753</v>
      </c>
      <c r="C948" s="972" t="s">
        <v>7040</v>
      </c>
      <c r="D948" s="872">
        <v>2.15</v>
      </c>
      <c r="E948" s="975" t="s">
        <v>6256</v>
      </c>
      <c r="F948" s="987" t="s">
        <v>6257</v>
      </c>
      <c r="G948" s="878" t="s">
        <v>7041</v>
      </c>
      <c r="H948" s="1150"/>
    </row>
    <row r="949" spans="1:8" ht="15">
      <c r="A949" s="1150"/>
      <c r="B949" s="877">
        <v>42753</v>
      </c>
      <c r="C949" s="972" t="s">
        <v>6767</v>
      </c>
      <c r="D949" s="872">
        <v>2.82</v>
      </c>
      <c r="E949" s="975" t="s">
        <v>6768</v>
      </c>
      <c r="F949" s="987" t="s">
        <v>6769</v>
      </c>
      <c r="G949" s="878" t="s">
        <v>6770</v>
      </c>
      <c r="H949" s="1150"/>
    </row>
    <row r="950" spans="1:8" ht="15">
      <c r="A950" s="1150"/>
      <c r="B950" s="877">
        <v>42760</v>
      </c>
      <c r="C950" s="972" t="s">
        <v>5308</v>
      </c>
      <c r="D950" s="872">
        <v>3.12</v>
      </c>
      <c r="E950" s="975" t="s">
        <v>5315</v>
      </c>
      <c r="F950" s="987" t="s">
        <v>5314</v>
      </c>
      <c r="G950" s="878" t="s">
        <v>7042</v>
      </c>
      <c r="H950" s="1150"/>
    </row>
    <row r="951" spans="1:8" ht="15.75">
      <c r="A951" s="1150"/>
      <c r="B951" s="808"/>
      <c r="C951" s="863" t="s">
        <v>1991</v>
      </c>
      <c r="D951" s="809">
        <f>MEDIAN(D948:D950)</f>
        <v>2.82</v>
      </c>
      <c r="E951" s="810"/>
      <c r="F951" s="811"/>
      <c r="G951" s="812"/>
      <c r="H951" s="1150"/>
    </row>
    <row r="952" spans="1:8" ht="13.5" thickBot="1">
      <c r="A952" s="1180"/>
      <c r="B952" s="1181"/>
      <c r="C952" s="1181"/>
      <c r="D952" s="1181"/>
      <c r="E952" s="1181"/>
      <c r="F952" s="1181"/>
      <c r="G952" s="1181"/>
      <c r="H952" s="1180"/>
    </row>
    <row r="953" spans="1:8" ht="15.75">
      <c r="A953" s="1195"/>
      <c r="B953" s="942" t="s">
        <v>7082</v>
      </c>
      <c r="C953" s="2011" t="str">
        <f>CONCATENATE("FORNECIMENTO E INSTALAÇÃO DE ",C956)</f>
        <v>FORNECIMENTO E INSTALAÇÃO DE ESPELHO PARA CAIXA 4X2" COM UMA SAÍDA RJ45 (FEMEA), CAT 5e</v>
      </c>
      <c r="D953" s="2183"/>
      <c r="E953" s="2183"/>
      <c r="F953" s="2183"/>
      <c r="G953" s="943" t="s">
        <v>30</v>
      </c>
      <c r="H953" s="1003">
        <f>G960</f>
        <v>6.26</v>
      </c>
    </row>
    <row r="954" spans="1:8" ht="31.5">
      <c r="A954" s="1195"/>
      <c r="B954" s="1175" t="s">
        <v>2114</v>
      </c>
      <c r="C954" s="981" t="s">
        <v>1947</v>
      </c>
      <c r="D954" s="1176" t="s">
        <v>30</v>
      </c>
      <c r="E954" s="981" t="s">
        <v>1948</v>
      </c>
      <c r="F954" s="982" t="s">
        <v>1949</v>
      </c>
      <c r="G954" s="983" t="s">
        <v>1950</v>
      </c>
      <c r="H954" s="1195"/>
    </row>
    <row r="955" spans="1:8" ht="15.75">
      <c r="A955" s="1195"/>
      <c r="B955" s="2012" t="s">
        <v>1951</v>
      </c>
      <c r="C955" s="2013"/>
      <c r="D955" s="2013"/>
      <c r="E955" s="2013"/>
      <c r="F955" s="2013"/>
      <c r="G955" s="2014"/>
      <c r="H955" s="1195"/>
    </row>
    <row r="956" spans="1:8" ht="15">
      <c r="A956" s="1195"/>
      <c r="B956" s="427" t="s">
        <v>1992</v>
      </c>
      <c r="C956" s="920" t="str">
        <f>C962</f>
        <v>ESPELHO PARA CAIXA 4X2" COM UMA SAÍDA RJ45 (FEMEA), CAT 5e</v>
      </c>
      <c r="D956" s="587" t="str">
        <f>G962</f>
        <v>UN</v>
      </c>
      <c r="E956" s="932">
        <v>1</v>
      </c>
      <c r="F956" s="932">
        <f>D967</f>
        <v>3.12</v>
      </c>
      <c r="G956" s="934">
        <f>TRUNC(F956*E956,2)</f>
        <v>3.12</v>
      </c>
      <c r="H956" s="1195"/>
    </row>
    <row r="957" spans="1:8" ht="15.75">
      <c r="A957" s="1195"/>
      <c r="B957" s="2012" t="s">
        <v>1952</v>
      </c>
      <c r="C957" s="2013"/>
      <c r="D957" s="2013"/>
      <c r="E957" s="2013"/>
      <c r="F957" s="2013"/>
      <c r="G957" s="2014"/>
      <c r="H957" s="1195"/>
    </row>
    <row r="958" spans="1:8" ht="15.75">
      <c r="A958" s="1197" t="s">
        <v>5265</v>
      </c>
      <c r="B958" s="945">
        <v>88264</v>
      </c>
      <c r="C958" s="914" t="str">
        <f>IF($A958="INSUMO",VLOOKUP($B958,'BANCO DE DADOS JULHO INS'!$A:$D,2,FALSE),VLOOKUP($B958,'BANCO DE DADOS JULHO SERV'!$B:$E,2,FALSE))</f>
        <v>ELETRICISTA COM ENCARGOS COMPLEMENTARES</v>
      </c>
      <c r="D958" s="913" t="str">
        <f>IF($A958="INSUMO",VLOOKUP($B958,'BANCO DE DADOS JULHO INS'!$A:$D,3,FALSE),VLOOKUP($B958,'BANCO DE DADOS JULHO SERV'!$B:$E,3,FALSE))</f>
        <v>H</v>
      </c>
      <c r="E958" s="813">
        <v>0.1</v>
      </c>
      <c r="F958" s="917" t="str">
        <f>IF($A958="INSUMO",VLOOKUP($B958,'BANCO DE DADOS JULHO INS'!$A:$D,4,FALSE),VLOOKUP($B958,'BANCO DE DADOS JULHO SERV'!$B:$E,4,FALSE))</f>
        <v>17,60</v>
      </c>
      <c r="G958" s="947">
        <f>TRUNC(F958*E958,2)</f>
        <v>1.76</v>
      </c>
      <c r="H958" s="1195"/>
    </row>
    <row r="959" spans="1:8" ht="16.5" thickBot="1">
      <c r="A959" s="1197" t="s">
        <v>5265</v>
      </c>
      <c r="B959" s="948">
        <v>88316</v>
      </c>
      <c r="C959" s="915" t="str">
        <f>IF($A959="INSUMO",VLOOKUP($B959,'BANCO DE DADOS JULHO INS'!$A:$D,2,FALSE),VLOOKUP($B959,'BANCO DE DADOS JULHO SERV'!$B:$E,2,FALSE))</f>
        <v>SERVENTE COM ENCARGOS COMPLEMENTARES</v>
      </c>
      <c r="D959" s="916" t="str">
        <f>IF($A959="INSUMO",VLOOKUP($B959,'BANCO DE DADOS JULHO INS'!$A:$D,3,FALSE),VLOOKUP($B959,'BANCO DE DADOS JULHO SERV'!$B:$E,3,FALSE))</f>
        <v>H</v>
      </c>
      <c r="E959" s="814">
        <v>0.1</v>
      </c>
      <c r="F959" s="918" t="str">
        <f>IF($A959="INSUMO",VLOOKUP($B959,'BANCO DE DADOS JULHO INS'!$A:$D,4,FALSE),VLOOKUP($B959,'BANCO DE DADOS JULHO SERV'!$B:$E,4,FALSE))</f>
        <v>13,80</v>
      </c>
      <c r="G959" s="950">
        <f>TRUNC(F959*E959,2)</f>
        <v>1.38</v>
      </c>
      <c r="H959" s="1195"/>
    </row>
    <row r="960" spans="1:8" ht="16.5" thickBot="1">
      <c r="A960" s="1195"/>
      <c r="B960" s="2201" t="s">
        <v>7083</v>
      </c>
      <c r="C960" s="2201"/>
      <c r="D960" s="2201"/>
      <c r="E960" s="2255"/>
      <c r="F960" s="951" t="s">
        <v>1953</v>
      </c>
      <c r="G960" s="952">
        <f>SUM(G955:G959)</f>
        <v>6.26</v>
      </c>
      <c r="H960" s="1195"/>
    </row>
    <row r="961" spans="1:8" ht="15.75" thickBot="1">
      <c r="A961" s="1195"/>
      <c r="B961" s="1196"/>
      <c r="C961" s="1196"/>
      <c r="D961" s="1196"/>
      <c r="E961" s="1196"/>
      <c r="F961" s="1196"/>
      <c r="G961" s="1196"/>
      <c r="H961" s="1195"/>
    </row>
    <row r="962" spans="1:8" ht="31.5">
      <c r="A962" s="1150"/>
      <c r="B962" s="1138"/>
      <c r="C962" s="1118" t="s">
        <v>7084</v>
      </c>
      <c r="D962" s="1139"/>
      <c r="E962" s="1140"/>
      <c r="F962" s="1137" t="s">
        <v>30</v>
      </c>
      <c r="G962" s="1137" t="s">
        <v>30</v>
      </c>
      <c r="H962" s="1150"/>
    </row>
    <row r="963" spans="1:8" ht="31.5">
      <c r="A963" s="1150"/>
      <c r="B963" s="967" t="s">
        <v>1985</v>
      </c>
      <c r="C963" s="967" t="s">
        <v>1986</v>
      </c>
      <c r="D963" s="968" t="s">
        <v>1987</v>
      </c>
      <c r="E963" s="969" t="s">
        <v>1988</v>
      </c>
      <c r="F963" s="961" t="s">
        <v>1989</v>
      </c>
      <c r="G963" s="969" t="s">
        <v>1990</v>
      </c>
      <c r="H963" s="1150"/>
    </row>
    <row r="964" spans="1:8" ht="15">
      <c r="A964" s="1150"/>
      <c r="B964" s="877">
        <v>42760</v>
      </c>
      <c r="C964" s="972" t="s">
        <v>5308</v>
      </c>
      <c r="D964" s="872">
        <v>3.12</v>
      </c>
      <c r="E964" s="975" t="s">
        <v>5315</v>
      </c>
      <c r="F964" s="987" t="s">
        <v>5314</v>
      </c>
      <c r="G964" s="878" t="s">
        <v>7042</v>
      </c>
      <c r="H964" s="1150"/>
    </row>
    <row r="965" spans="1:8" ht="15">
      <c r="A965" s="1150"/>
      <c r="B965" s="877"/>
      <c r="C965" s="972"/>
      <c r="D965" s="872"/>
      <c r="E965" s="975"/>
      <c r="F965" s="987"/>
      <c r="G965" s="878"/>
      <c r="H965" s="1150"/>
    </row>
    <row r="966" spans="1:8" ht="15">
      <c r="A966" s="1150"/>
      <c r="B966" s="877"/>
      <c r="C966" s="972"/>
      <c r="D966" s="872"/>
      <c r="E966" s="975"/>
      <c r="F966" s="987"/>
      <c r="G966" s="878"/>
      <c r="H966" s="1150"/>
    </row>
    <row r="967" spans="1:8" ht="15.75">
      <c r="A967" s="1150"/>
      <c r="B967" s="808"/>
      <c r="C967" s="863" t="s">
        <v>1991</v>
      </c>
      <c r="D967" s="809">
        <f>MEDIAN(D964:D966)</f>
        <v>3.12</v>
      </c>
      <c r="E967" s="810"/>
      <c r="F967" s="811"/>
      <c r="G967" s="812"/>
      <c r="H967" s="1150"/>
    </row>
    <row r="968" spans="1:8" ht="13.5" thickBot="1">
      <c r="A968" s="1180"/>
      <c r="B968" s="1181"/>
      <c r="C968" s="1181"/>
      <c r="D968" s="1181"/>
      <c r="E968" s="1181"/>
      <c r="F968" s="1181"/>
      <c r="G968" s="1181"/>
      <c r="H968" s="1180"/>
    </row>
    <row r="969" spans="1:8" ht="15.75">
      <c r="A969" s="1195"/>
      <c r="B969" s="942" t="s">
        <v>7085</v>
      </c>
      <c r="C969" s="2011" t="str">
        <f>CONCATENATE("FORNECIMENTO E INSTALAÇÃO DE ",C972)</f>
        <v>FORNECIMENTO E INSTALAÇÃO DE CONECTOR RJ45 FEMEA, CAT 5e</v>
      </c>
      <c r="D969" s="2183"/>
      <c r="E969" s="2183"/>
      <c r="F969" s="2183"/>
      <c r="G969" s="943" t="s">
        <v>30</v>
      </c>
      <c r="H969" s="1003">
        <f>G976</f>
        <v>22.650000000000002</v>
      </c>
    </row>
    <row r="970" spans="1:8" ht="31.5">
      <c r="A970" s="1195"/>
      <c r="B970" s="1175" t="s">
        <v>2114</v>
      </c>
      <c r="C970" s="981" t="s">
        <v>1947</v>
      </c>
      <c r="D970" s="1176" t="s">
        <v>30</v>
      </c>
      <c r="E970" s="981" t="s">
        <v>1948</v>
      </c>
      <c r="F970" s="982" t="s">
        <v>1949</v>
      </c>
      <c r="G970" s="983" t="s">
        <v>1950</v>
      </c>
      <c r="H970" s="1195"/>
    </row>
    <row r="971" spans="1:8" ht="15.75">
      <c r="A971" s="1195"/>
      <c r="B971" s="2012" t="s">
        <v>1951</v>
      </c>
      <c r="C971" s="2013"/>
      <c r="D971" s="2013"/>
      <c r="E971" s="2013"/>
      <c r="F971" s="2013"/>
      <c r="G971" s="2014"/>
      <c r="H971" s="1195"/>
    </row>
    <row r="972" spans="1:8" ht="15">
      <c r="A972" s="1195"/>
      <c r="B972" s="427" t="s">
        <v>1992</v>
      </c>
      <c r="C972" s="920" t="str">
        <f>C978</f>
        <v>CONECTOR RJ45 FEMEA, CAT 5e</v>
      </c>
      <c r="D972" s="587" t="str">
        <f>G978</f>
        <v>UN</v>
      </c>
      <c r="E972" s="932">
        <v>1</v>
      </c>
      <c r="F972" s="932">
        <f>D983</f>
        <v>19.510999999999999</v>
      </c>
      <c r="G972" s="934">
        <f>TRUNC(F972*E972,2)</f>
        <v>19.510000000000002</v>
      </c>
      <c r="H972" s="1195"/>
    </row>
    <row r="973" spans="1:8" ht="15.75">
      <c r="A973" s="1195"/>
      <c r="B973" s="2012" t="s">
        <v>1952</v>
      </c>
      <c r="C973" s="2013"/>
      <c r="D973" s="2013"/>
      <c r="E973" s="2013"/>
      <c r="F973" s="2013"/>
      <c r="G973" s="2014"/>
      <c r="H973" s="1195"/>
    </row>
    <row r="974" spans="1:8" ht="15.75">
      <c r="A974" s="1197" t="s">
        <v>5265</v>
      </c>
      <c r="B974" s="1074">
        <v>88264</v>
      </c>
      <c r="C974" s="914" t="str">
        <f>IF($A974="INSUMO",VLOOKUP($B974,'BANCO DE DADOS JULHO INS'!$A:$D,2,FALSE),VLOOKUP($B974,'BANCO DE DADOS JULHO SERV'!$B:$E,2,FALSE))</f>
        <v>ELETRICISTA COM ENCARGOS COMPLEMENTARES</v>
      </c>
      <c r="D974" s="913" t="str">
        <f>IF($A974="INSUMO",VLOOKUP($B974,'BANCO DE DADOS JULHO INS'!$A:$D,3,FALSE),VLOOKUP($B974,'BANCO DE DADOS JULHO SERV'!$B:$E,3,FALSE))</f>
        <v>H</v>
      </c>
      <c r="E974" s="813">
        <v>0.1</v>
      </c>
      <c r="F974" s="917" t="str">
        <f>IF($A974="INSUMO",VLOOKUP($B974,'BANCO DE DADOS JULHO INS'!$A:$D,4,FALSE),VLOOKUP($B974,'BANCO DE DADOS JULHO SERV'!$B:$E,4,FALSE))</f>
        <v>17,60</v>
      </c>
      <c r="G974" s="827">
        <f>TRUNC(F974*E974,2)</f>
        <v>1.76</v>
      </c>
      <c r="H974" s="1195"/>
    </row>
    <row r="975" spans="1:8" ht="16.5" thickBot="1">
      <c r="A975" s="1197" t="s">
        <v>5265</v>
      </c>
      <c r="B975" s="1074">
        <v>88316</v>
      </c>
      <c r="C975" s="914" t="str">
        <f>IF($A975="INSUMO",VLOOKUP($B975,'BANCO DE DADOS JULHO INS'!$A:$D,2,FALSE),VLOOKUP($B975,'BANCO DE DADOS JULHO SERV'!$B:$E,2,FALSE))</f>
        <v>SERVENTE COM ENCARGOS COMPLEMENTARES</v>
      </c>
      <c r="D975" s="913" t="str">
        <f>IF($A975="INSUMO",VLOOKUP($B975,'BANCO DE DADOS JULHO INS'!$A:$D,3,FALSE),VLOOKUP($B975,'BANCO DE DADOS JULHO SERV'!$B:$E,3,FALSE))</f>
        <v>H</v>
      </c>
      <c r="E975" s="813">
        <v>0.1</v>
      </c>
      <c r="F975" s="917" t="str">
        <f>IF($A975="INSUMO",VLOOKUP($B975,'BANCO DE DADOS JULHO INS'!$A:$D,4,FALSE),VLOOKUP($B975,'BANCO DE DADOS JULHO SERV'!$B:$E,4,FALSE))</f>
        <v>13,80</v>
      </c>
      <c r="G975" s="827">
        <f>TRUNC(F975*E975,2)</f>
        <v>1.38</v>
      </c>
      <c r="H975" s="1195"/>
    </row>
    <row r="976" spans="1:8" ht="16.5" thickBot="1">
      <c r="A976" s="1195"/>
      <c r="B976" s="2204" t="s">
        <v>7086</v>
      </c>
      <c r="C976" s="2204"/>
      <c r="D976" s="2204"/>
      <c r="E976" s="2206"/>
      <c r="F976" s="959" t="s">
        <v>1953</v>
      </c>
      <c r="G976" s="999">
        <f>SUM(G971:G975)</f>
        <v>22.650000000000002</v>
      </c>
      <c r="H976" s="1195"/>
    </row>
    <row r="977" spans="1:8" ht="15.75" thickBot="1">
      <c r="A977" s="1195"/>
      <c r="B977" s="1196"/>
      <c r="C977" s="1196"/>
      <c r="D977" s="1196"/>
      <c r="E977" s="1196"/>
      <c r="F977" s="1196"/>
      <c r="G977" s="1196"/>
      <c r="H977" s="1195"/>
    </row>
    <row r="978" spans="1:8" ht="15.75">
      <c r="A978" s="1150"/>
      <c r="B978" s="1138"/>
      <c r="C978" s="1118" t="s">
        <v>7087</v>
      </c>
      <c r="D978" s="1139"/>
      <c r="E978" s="1140"/>
      <c r="F978" s="1137" t="s">
        <v>30</v>
      </c>
      <c r="G978" s="1137" t="s">
        <v>30</v>
      </c>
      <c r="H978" s="1150"/>
    </row>
    <row r="979" spans="1:8" ht="31.5">
      <c r="A979" s="1150"/>
      <c r="B979" s="967" t="s">
        <v>1985</v>
      </c>
      <c r="C979" s="967" t="s">
        <v>1986</v>
      </c>
      <c r="D979" s="968" t="s">
        <v>1987</v>
      </c>
      <c r="E979" s="969" t="s">
        <v>1988</v>
      </c>
      <c r="F979" s="961" t="s">
        <v>1989</v>
      </c>
      <c r="G979" s="969" t="s">
        <v>1990</v>
      </c>
      <c r="H979" s="1150"/>
    </row>
    <row r="980" spans="1:8" ht="15">
      <c r="A980" s="1150"/>
      <c r="B980" s="877">
        <v>42753</v>
      </c>
      <c r="C980" s="972" t="s">
        <v>7040</v>
      </c>
      <c r="D980" s="872">
        <v>20.92</v>
      </c>
      <c r="E980" s="975" t="s">
        <v>6256</v>
      </c>
      <c r="F980" s="987" t="s">
        <v>6257</v>
      </c>
      <c r="G980" s="878" t="s">
        <v>7041</v>
      </c>
      <c r="H980" s="1150"/>
    </row>
    <row r="981" spans="1:8" ht="15">
      <c r="A981" s="1150"/>
      <c r="B981" s="877">
        <v>42753</v>
      </c>
      <c r="C981" s="972" t="s">
        <v>6767</v>
      </c>
      <c r="D981" s="872">
        <v>19.510999999999999</v>
      </c>
      <c r="E981" s="975" t="s">
        <v>6768</v>
      </c>
      <c r="F981" s="987" t="s">
        <v>6769</v>
      </c>
      <c r="G981" s="878" t="s">
        <v>6770</v>
      </c>
      <c r="H981" s="1150"/>
    </row>
    <row r="982" spans="1:8" ht="15">
      <c r="A982" s="1150"/>
      <c r="B982" s="877">
        <v>42760</v>
      </c>
      <c r="C982" s="972" t="s">
        <v>5308</v>
      </c>
      <c r="D982" s="872">
        <v>8.69</v>
      </c>
      <c r="E982" s="975" t="s">
        <v>5315</v>
      </c>
      <c r="F982" s="987" t="s">
        <v>5314</v>
      </c>
      <c r="G982" s="878" t="s">
        <v>7042</v>
      </c>
      <c r="H982" s="1150"/>
    </row>
    <row r="983" spans="1:8" ht="15.75">
      <c r="A983" s="1150"/>
      <c r="B983" s="808"/>
      <c r="C983" s="863" t="s">
        <v>1991</v>
      </c>
      <c r="D983" s="809">
        <f>MEDIAN(D980:D982)</f>
        <v>19.510999999999999</v>
      </c>
      <c r="E983" s="810"/>
      <c r="F983" s="811"/>
      <c r="G983" s="812"/>
      <c r="H983" s="1150"/>
    </row>
    <row r="984" spans="1:8" ht="13.5" thickBot="1">
      <c r="A984" s="1180"/>
      <c r="B984" s="1181"/>
      <c r="C984" s="1181"/>
      <c r="D984" s="1181"/>
      <c r="E984" s="1181"/>
      <c r="F984" s="1181"/>
      <c r="G984" s="1181"/>
      <c r="H984" s="1180"/>
    </row>
    <row r="985" spans="1:8" ht="15.75">
      <c r="A985" s="1195"/>
      <c r="B985" s="942" t="s">
        <v>7088</v>
      </c>
      <c r="C985" s="2011" t="str">
        <f>CONCATENATE("FORNECIMENTO E INSTALAÇÃO DE ",C988)</f>
        <v>FORNECIMENTO E INSTALAÇÃO DE ELETRODUTO FLEXIVEL, EM ACO GALVANIZADO, REVESTIDO EXTERNAMENTE COM PVC PRETO, DIAMETRO EXTERNO DE 32 MM (1"), TIPO SEALTUBO</v>
      </c>
      <c r="D985" s="2183"/>
      <c r="E985" s="2183"/>
      <c r="F985" s="2183"/>
      <c r="G985" s="943" t="s">
        <v>30</v>
      </c>
      <c r="H985" s="1003">
        <f>G992</f>
        <v>12.149999999999999</v>
      </c>
    </row>
    <row r="986" spans="1:8" ht="31.5">
      <c r="A986" s="1195"/>
      <c r="B986" s="1175" t="s">
        <v>2114</v>
      </c>
      <c r="C986" s="981" t="s">
        <v>1947</v>
      </c>
      <c r="D986" s="1176" t="s">
        <v>30</v>
      </c>
      <c r="E986" s="981" t="s">
        <v>1948</v>
      </c>
      <c r="F986" s="982" t="s">
        <v>1949</v>
      </c>
      <c r="G986" s="983" t="s">
        <v>1950</v>
      </c>
      <c r="H986" s="1195"/>
    </row>
    <row r="987" spans="1:8" ht="15.75">
      <c r="A987" s="1195"/>
      <c r="B987" s="2012" t="s">
        <v>1951</v>
      </c>
      <c r="C987" s="2013"/>
      <c r="D987" s="2013"/>
      <c r="E987" s="2013"/>
      <c r="F987" s="2013"/>
      <c r="G987" s="2014"/>
      <c r="H987" s="1195"/>
    </row>
    <row r="988" spans="1:8" ht="45">
      <c r="A988" s="1197" t="s">
        <v>5064</v>
      </c>
      <c r="B988" s="945">
        <v>2501</v>
      </c>
      <c r="C988" s="914" t="str">
        <f>IF($A988="INSUMO",VLOOKUP($B988,'BANCO DE DADOS JULHO INS'!$A:$D,2,FALSE),VLOOKUP($B988,'BANCO DE DADOS JULHO SERV'!$B:$E,2,FALSE))</f>
        <v>ELETRODUTO FLEXIVEL, EM ACO GALVANIZADO, REVESTIDO EXTERNAMENTE COM PVC PRETO, DIAMETRO EXTERNO DE 32 MM (1"), TIPO SEALTUBO</v>
      </c>
      <c r="D988" s="913" t="str">
        <f>IF($A988="INSUMO",VLOOKUP($B988,'BANCO DE DADOS JULHO INS'!$A:$D,3,FALSE),VLOOKUP($B988,'BANCO DE DADOS JULHO SERV'!$B:$E,3,FALSE))</f>
        <v xml:space="preserve">M     </v>
      </c>
      <c r="E988" s="946">
        <v>1</v>
      </c>
      <c r="F988" s="917" t="str">
        <f>IF($A988="INSUMO",VLOOKUP($B988,'BANCO DE DADOS JULHO INS'!$A:$D,4,FALSE),VLOOKUP($B988,'BANCO DE DADOS JULHO SERV'!$B:$E,4,FALSE))</f>
        <v>7,14</v>
      </c>
      <c r="G988" s="827">
        <f>TRUNC(F988*E988,2)</f>
        <v>7.14</v>
      </c>
      <c r="H988" s="1195"/>
    </row>
    <row r="989" spans="1:8" ht="15.75">
      <c r="A989" s="1195"/>
      <c r="B989" s="2012" t="s">
        <v>1952</v>
      </c>
      <c r="C989" s="2013"/>
      <c r="D989" s="2013"/>
      <c r="E989" s="2013"/>
      <c r="F989" s="2013"/>
      <c r="G989" s="2014"/>
      <c r="H989" s="1195"/>
    </row>
    <row r="990" spans="1:8" ht="15.75">
      <c r="A990" s="1197" t="s">
        <v>5265</v>
      </c>
      <c r="B990" s="1074">
        <v>88264</v>
      </c>
      <c r="C990" s="914" t="str">
        <f>IF($A990="INSUMO",VLOOKUP($B990,'BANCO DE DADOS JULHO INS'!$A:$D,2,FALSE),VLOOKUP($B990,'BANCO DE DADOS JULHO SERV'!$B:$E,2,FALSE))</f>
        <v>ELETRICISTA COM ENCARGOS COMPLEMENTARES</v>
      </c>
      <c r="D990" s="913" t="str">
        <f>IF($A990="INSUMO",VLOOKUP($B990,'BANCO DE DADOS JULHO INS'!$A:$D,3,FALSE),VLOOKUP($B990,'BANCO DE DADOS JULHO SERV'!$B:$E,3,FALSE))</f>
        <v>H</v>
      </c>
      <c r="E990" s="946">
        <v>0.16</v>
      </c>
      <c r="F990" s="917" t="str">
        <f>IF($A990="INSUMO",VLOOKUP($B990,'BANCO DE DADOS JULHO INS'!$A:$D,4,FALSE),VLOOKUP($B990,'BANCO DE DADOS JULHO SERV'!$B:$E,4,FALSE))</f>
        <v>17,60</v>
      </c>
      <c r="G990" s="827">
        <f>TRUNC(F990*E990,2)</f>
        <v>2.81</v>
      </c>
      <c r="H990" s="1195"/>
    </row>
    <row r="991" spans="1:8" ht="16.5" thickBot="1">
      <c r="A991" s="1197" t="s">
        <v>5265</v>
      </c>
      <c r="B991" s="1074">
        <v>88316</v>
      </c>
      <c r="C991" s="914" t="str">
        <f>IF($A991="INSUMO",VLOOKUP($B991,'BANCO DE DADOS JULHO INS'!$A:$D,2,FALSE),VLOOKUP($B991,'BANCO DE DADOS JULHO SERV'!$B:$E,2,FALSE))</f>
        <v>SERVENTE COM ENCARGOS COMPLEMENTARES</v>
      </c>
      <c r="D991" s="913" t="str">
        <f>IF($A991="INSUMO",VLOOKUP($B991,'BANCO DE DADOS JULHO INS'!$A:$D,3,FALSE),VLOOKUP($B991,'BANCO DE DADOS JULHO SERV'!$B:$E,3,FALSE))</f>
        <v>H</v>
      </c>
      <c r="E991" s="946">
        <v>0.16</v>
      </c>
      <c r="F991" s="917" t="str">
        <f>IF($A991="INSUMO",VLOOKUP($B991,'BANCO DE DADOS JULHO INS'!$A:$D,4,FALSE),VLOOKUP($B991,'BANCO DE DADOS JULHO SERV'!$B:$E,4,FALSE))</f>
        <v>13,80</v>
      </c>
      <c r="G991" s="827">
        <f>TRUNC(F991*E991,2)</f>
        <v>2.2000000000000002</v>
      </c>
      <c r="H991" s="1195"/>
    </row>
    <row r="992" spans="1:8" ht="16.5" thickBot="1">
      <c r="A992" s="1195"/>
      <c r="B992" s="2204" t="s">
        <v>7089</v>
      </c>
      <c r="C992" s="2204"/>
      <c r="D992" s="2204"/>
      <c r="E992" s="2206"/>
      <c r="F992" s="959" t="s">
        <v>1953</v>
      </c>
      <c r="G992" s="999">
        <f>SUM(G987:G991)</f>
        <v>12.149999999999999</v>
      </c>
      <c r="H992" s="1195"/>
    </row>
    <row r="993" spans="1:8" ht="15.75" thickBot="1">
      <c r="A993" s="1195"/>
      <c r="B993" s="1196"/>
      <c r="C993" s="1196"/>
      <c r="D993" s="1196"/>
      <c r="E993" s="1196"/>
      <c r="F993" s="1196"/>
      <c r="G993" s="1196"/>
      <c r="H993" s="1195"/>
    </row>
    <row r="994" spans="1:8" ht="15.75">
      <c r="A994" s="1195"/>
      <c r="B994" s="942" t="s">
        <v>7090</v>
      </c>
      <c r="C994" s="2011" t="str">
        <f>CONCATENATE("FORNECIMENTO E INSTALAÇÃO DE ",C997)</f>
        <v>FORNECIMENTO E INSTALAÇÃO DE PATH CORD CAT 5e, 1,5m, COM 2 RJ45 NAS EXTREMIDADES</v>
      </c>
      <c r="D994" s="2183"/>
      <c r="E994" s="2183"/>
      <c r="F994" s="2183"/>
      <c r="G994" s="943" t="s">
        <v>30</v>
      </c>
      <c r="H994" s="1003">
        <f>G1001</f>
        <v>16.579999999999998</v>
      </c>
    </row>
    <row r="995" spans="1:8" ht="31.5">
      <c r="A995" s="1195"/>
      <c r="B995" s="1175" t="s">
        <v>2114</v>
      </c>
      <c r="C995" s="981" t="s">
        <v>1947</v>
      </c>
      <c r="D995" s="1176" t="s">
        <v>30</v>
      </c>
      <c r="E995" s="981" t="s">
        <v>1948</v>
      </c>
      <c r="F995" s="982" t="s">
        <v>1949</v>
      </c>
      <c r="G995" s="983" t="s">
        <v>1950</v>
      </c>
      <c r="H995" s="1195"/>
    </row>
    <row r="996" spans="1:8" ht="15.75">
      <c r="A996" s="1195"/>
      <c r="B996" s="2012" t="s">
        <v>1951</v>
      </c>
      <c r="C996" s="2013"/>
      <c r="D996" s="2013"/>
      <c r="E996" s="2013"/>
      <c r="F996" s="2013"/>
      <c r="G996" s="2014"/>
      <c r="H996" s="1195"/>
    </row>
    <row r="997" spans="1:8" ht="15">
      <c r="A997" s="1195"/>
      <c r="B997" s="427" t="s">
        <v>1992</v>
      </c>
      <c r="C997" s="920" t="str">
        <f>C1003</f>
        <v>PATH CORD CAT 5e, 1,5m, COM 2 RJ45 NAS EXTREMIDADES</v>
      </c>
      <c r="D997" s="587" t="str">
        <f>G1003</f>
        <v>UN</v>
      </c>
      <c r="E997" s="932">
        <v>1</v>
      </c>
      <c r="F997" s="932">
        <f>D1008</f>
        <v>10.3</v>
      </c>
      <c r="G997" s="934">
        <f>TRUNC(F997*E997,2)</f>
        <v>10.3</v>
      </c>
      <c r="H997" s="1195"/>
    </row>
    <row r="998" spans="1:8" ht="15.75">
      <c r="A998" s="1195"/>
      <c r="B998" s="2012" t="s">
        <v>1952</v>
      </c>
      <c r="C998" s="2013"/>
      <c r="D998" s="2013"/>
      <c r="E998" s="2013"/>
      <c r="F998" s="2013"/>
      <c r="G998" s="2014"/>
      <c r="H998" s="1195"/>
    </row>
    <row r="999" spans="1:8" ht="15.75">
      <c r="A999" s="1197" t="s">
        <v>5265</v>
      </c>
      <c r="B999" s="1074">
        <v>88264</v>
      </c>
      <c r="C999" s="914" t="str">
        <f>IF($A999="INSUMO",VLOOKUP($B999,'BANCO DE DADOS JULHO INS'!$A:$D,2,FALSE),VLOOKUP($B999,'BANCO DE DADOS JULHO SERV'!$B:$E,2,FALSE))</f>
        <v>ELETRICISTA COM ENCARGOS COMPLEMENTARES</v>
      </c>
      <c r="D999" s="913" t="str">
        <f>IF($A999="INSUMO",VLOOKUP($B999,'BANCO DE DADOS JULHO INS'!$A:$D,3,FALSE),VLOOKUP($B999,'BANCO DE DADOS JULHO SERV'!$B:$E,3,FALSE))</f>
        <v>H</v>
      </c>
      <c r="E999" s="813">
        <v>0.2</v>
      </c>
      <c r="F999" s="917" t="str">
        <f>IF($A999="INSUMO",VLOOKUP($B999,'BANCO DE DADOS JULHO INS'!$A:$D,4,FALSE),VLOOKUP($B999,'BANCO DE DADOS JULHO SERV'!$B:$E,4,FALSE))</f>
        <v>17,60</v>
      </c>
      <c r="G999" s="827">
        <f>TRUNC(F999*E999,2)</f>
        <v>3.52</v>
      </c>
      <c r="H999" s="1195"/>
    </row>
    <row r="1000" spans="1:8" ht="16.5" thickBot="1">
      <c r="A1000" s="1197" t="s">
        <v>5265</v>
      </c>
      <c r="B1000" s="1074">
        <v>88316</v>
      </c>
      <c r="C1000" s="914" t="str">
        <f>IF($A1000="INSUMO",VLOOKUP($B1000,'BANCO DE DADOS JULHO INS'!$A:$D,2,FALSE),VLOOKUP($B1000,'BANCO DE DADOS JULHO SERV'!$B:$E,2,FALSE))</f>
        <v>SERVENTE COM ENCARGOS COMPLEMENTARES</v>
      </c>
      <c r="D1000" s="913" t="str">
        <f>IF($A1000="INSUMO",VLOOKUP($B1000,'BANCO DE DADOS JULHO INS'!$A:$D,3,FALSE),VLOOKUP($B1000,'BANCO DE DADOS JULHO SERV'!$B:$E,3,FALSE))</f>
        <v>H</v>
      </c>
      <c r="E1000" s="813">
        <v>0.2</v>
      </c>
      <c r="F1000" s="917" t="str">
        <f>IF($A1000="INSUMO",VLOOKUP($B1000,'BANCO DE DADOS JULHO INS'!$A:$D,4,FALSE),VLOOKUP($B1000,'BANCO DE DADOS JULHO SERV'!$B:$E,4,FALSE))</f>
        <v>13,80</v>
      </c>
      <c r="G1000" s="827">
        <f>TRUNC(F1000*E1000,2)</f>
        <v>2.76</v>
      </c>
      <c r="H1000" s="1195"/>
    </row>
    <row r="1001" spans="1:8" ht="16.5" thickBot="1">
      <c r="A1001" s="1195"/>
      <c r="B1001" s="2204" t="s">
        <v>7091</v>
      </c>
      <c r="C1001" s="2204"/>
      <c r="D1001" s="2204"/>
      <c r="E1001" s="2206"/>
      <c r="F1001" s="959" t="s">
        <v>1953</v>
      </c>
      <c r="G1001" s="999">
        <f>SUM(G996:G1000)</f>
        <v>16.579999999999998</v>
      </c>
      <c r="H1001" s="1195"/>
    </row>
    <row r="1002" spans="1:8" ht="15.75" thickBot="1">
      <c r="A1002" s="1195"/>
      <c r="B1002" s="1196"/>
      <c r="C1002" s="1196"/>
      <c r="D1002" s="1196"/>
      <c r="E1002" s="1196"/>
      <c r="F1002" s="1196"/>
      <c r="G1002" s="1196"/>
      <c r="H1002" s="1195"/>
    </row>
    <row r="1003" spans="1:8" ht="15.75">
      <c r="A1003" s="1150"/>
      <c r="B1003" s="1138"/>
      <c r="C1003" s="1118" t="s">
        <v>7092</v>
      </c>
      <c r="D1003" s="1139"/>
      <c r="E1003" s="1140"/>
      <c r="F1003" s="1137" t="s">
        <v>30</v>
      </c>
      <c r="G1003" s="1137" t="s">
        <v>30</v>
      </c>
      <c r="H1003" s="1150"/>
    </row>
    <row r="1004" spans="1:8" ht="31.5">
      <c r="A1004" s="1150"/>
      <c r="B1004" s="967" t="s">
        <v>1985</v>
      </c>
      <c r="C1004" s="967" t="s">
        <v>1986</v>
      </c>
      <c r="D1004" s="968" t="s">
        <v>1987</v>
      </c>
      <c r="E1004" s="969" t="s">
        <v>1988</v>
      </c>
      <c r="F1004" s="961" t="s">
        <v>1989</v>
      </c>
      <c r="G1004" s="969" t="s">
        <v>1990</v>
      </c>
      <c r="H1004" s="1150"/>
    </row>
    <row r="1005" spans="1:8" ht="15">
      <c r="A1005" s="1150"/>
      <c r="B1005" s="877">
        <v>42753</v>
      </c>
      <c r="C1005" s="972" t="s">
        <v>7040</v>
      </c>
      <c r="D1005" s="872">
        <v>10.3</v>
      </c>
      <c r="E1005" s="975" t="s">
        <v>6256</v>
      </c>
      <c r="F1005" s="987" t="s">
        <v>6257</v>
      </c>
      <c r="G1005" s="878" t="s">
        <v>7041</v>
      </c>
      <c r="H1005" s="1150"/>
    </row>
    <row r="1006" spans="1:8" ht="15">
      <c r="A1006" s="1150"/>
      <c r="B1006" s="877">
        <v>42753</v>
      </c>
      <c r="C1006" s="972" t="s">
        <v>6767</v>
      </c>
      <c r="D1006" s="872">
        <v>11.78</v>
      </c>
      <c r="E1006" s="975" t="s">
        <v>6768</v>
      </c>
      <c r="F1006" s="987" t="s">
        <v>6769</v>
      </c>
      <c r="G1006" s="878" t="s">
        <v>6770</v>
      </c>
      <c r="H1006" s="1150"/>
    </row>
    <row r="1007" spans="1:8" ht="15">
      <c r="A1007" s="1150"/>
      <c r="B1007" s="877">
        <v>42760</v>
      </c>
      <c r="C1007" s="972" t="s">
        <v>5308</v>
      </c>
      <c r="D1007" s="872">
        <v>4.1399999999999997</v>
      </c>
      <c r="E1007" s="975" t="s">
        <v>5315</v>
      </c>
      <c r="F1007" s="987" t="s">
        <v>5314</v>
      </c>
      <c r="G1007" s="878" t="s">
        <v>7042</v>
      </c>
      <c r="H1007" s="1150"/>
    </row>
    <row r="1008" spans="1:8" ht="15.75">
      <c r="A1008" s="1150"/>
      <c r="B1008" s="808"/>
      <c r="C1008" s="863" t="s">
        <v>1991</v>
      </c>
      <c r="D1008" s="809">
        <f>MEDIAN(D1005:D1007)</f>
        <v>10.3</v>
      </c>
      <c r="E1008" s="810"/>
      <c r="F1008" s="811"/>
      <c r="G1008" s="812"/>
      <c r="H1008" s="1150"/>
    </row>
    <row r="1009" spans="1:8" ht="13.5" thickBot="1">
      <c r="A1009" s="1180"/>
      <c r="B1009" s="1181"/>
      <c r="C1009" s="1181"/>
      <c r="D1009" s="1181"/>
      <c r="E1009" s="1181"/>
      <c r="F1009" s="1181"/>
      <c r="G1009" s="1181"/>
      <c r="H1009" s="1180"/>
    </row>
    <row r="1010" spans="1:8" ht="15.75">
      <c r="A1010" s="1195"/>
      <c r="B1010" s="942" t="s">
        <v>7093</v>
      </c>
      <c r="C1010" s="2011" t="str">
        <f>CONCATENATE("FORNECIMENTO E INSTALAÇÃO DE ",C1013)</f>
        <v>FORNECIMENTO E INSTALAÇÃO DE PATH CORD CAT 5e, 0,5m, COM 2 RJ45 NAS EXTREMIDADES</v>
      </c>
      <c r="D1010" s="2183"/>
      <c r="E1010" s="2183"/>
      <c r="F1010" s="2183"/>
      <c r="G1010" s="943" t="s">
        <v>30</v>
      </c>
      <c r="H1010" s="1003">
        <f>G1017</f>
        <v>7.56</v>
      </c>
    </row>
    <row r="1011" spans="1:8" ht="31.5">
      <c r="A1011" s="1195"/>
      <c r="B1011" s="1175" t="s">
        <v>2114</v>
      </c>
      <c r="C1011" s="981" t="s">
        <v>1947</v>
      </c>
      <c r="D1011" s="1176" t="s">
        <v>30</v>
      </c>
      <c r="E1011" s="981" t="s">
        <v>1948</v>
      </c>
      <c r="F1011" s="982" t="s">
        <v>1949</v>
      </c>
      <c r="G1011" s="983" t="s">
        <v>1950</v>
      </c>
      <c r="H1011" s="1195"/>
    </row>
    <row r="1012" spans="1:8" ht="15.75">
      <c r="A1012" s="1195"/>
      <c r="B1012" s="2012" t="s">
        <v>1951</v>
      </c>
      <c r="C1012" s="2013"/>
      <c r="D1012" s="2013"/>
      <c r="E1012" s="2013"/>
      <c r="F1012" s="2013"/>
      <c r="G1012" s="2014"/>
      <c r="H1012" s="1195"/>
    </row>
    <row r="1013" spans="1:8" ht="15">
      <c r="A1013" s="1195"/>
      <c r="B1013" s="427" t="s">
        <v>1992</v>
      </c>
      <c r="C1013" s="920" t="str">
        <f>C1019</f>
        <v>PATH CORD CAT 5e, 0,5m, COM 2 RJ45 NAS EXTREMIDADES</v>
      </c>
      <c r="D1013" s="587" t="str">
        <f>G1019</f>
        <v>UN</v>
      </c>
      <c r="E1013" s="932">
        <v>1</v>
      </c>
      <c r="F1013" s="932">
        <f>D1024</f>
        <v>1.28</v>
      </c>
      <c r="G1013" s="934">
        <f>TRUNC(F1013*E1013,2)</f>
        <v>1.28</v>
      </c>
      <c r="H1013" s="1195"/>
    </row>
    <row r="1014" spans="1:8" ht="15.75">
      <c r="A1014" s="1195"/>
      <c r="B1014" s="2012" t="s">
        <v>1952</v>
      </c>
      <c r="C1014" s="2013"/>
      <c r="D1014" s="2013"/>
      <c r="E1014" s="2013"/>
      <c r="F1014" s="2013"/>
      <c r="G1014" s="2014"/>
      <c r="H1014" s="1195"/>
    </row>
    <row r="1015" spans="1:8" ht="15.75">
      <c r="A1015" s="1197" t="s">
        <v>5265</v>
      </c>
      <c r="B1015" s="945">
        <v>88264</v>
      </c>
      <c r="C1015" s="914" t="str">
        <f>IF($A1015="INSUMO",VLOOKUP($B1015,'BANCO DE DADOS JULHO INS'!$A:$D,2,FALSE),VLOOKUP($B1015,'BANCO DE DADOS JULHO SERV'!$B:$E,2,FALSE))</f>
        <v>ELETRICISTA COM ENCARGOS COMPLEMENTARES</v>
      </c>
      <c r="D1015" s="913" t="str">
        <f>IF($A1015="INSUMO",VLOOKUP($B1015,'BANCO DE DADOS JULHO INS'!$A:$D,3,FALSE),VLOOKUP($B1015,'BANCO DE DADOS JULHO SERV'!$B:$E,3,FALSE))</f>
        <v>H</v>
      </c>
      <c r="E1015" s="813">
        <v>0.2</v>
      </c>
      <c r="F1015" s="917" t="str">
        <f>IF($A1015="INSUMO",VLOOKUP($B1015,'BANCO DE DADOS JULHO INS'!$A:$D,4,FALSE),VLOOKUP($B1015,'BANCO DE DADOS JULHO SERV'!$B:$E,4,FALSE))</f>
        <v>17,60</v>
      </c>
      <c r="G1015" s="947">
        <f>TRUNC(F1015*E1015,2)</f>
        <v>3.52</v>
      </c>
      <c r="H1015" s="1195"/>
    </row>
    <row r="1016" spans="1:8" ht="16.5" thickBot="1">
      <c r="A1016" s="1197" t="s">
        <v>5265</v>
      </c>
      <c r="B1016" s="948">
        <v>88316</v>
      </c>
      <c r="C1016" s="915" t="str">
        <f>IF($A1016="INSUMO",VLOOKUP($B1016,'BANCO DE DADOS JULHO INS'!$A:$D,2,FALSE),VLOOKUP($B1016,'BANCO DE DADOS JULHO SERV'!$B:$E,2,FALSE))</f>
        <v>SERVENTE COM ENCARGOS COMPLEMENTARES</v>
      </c>
      <c r="D1016" s="916" t="str">
        <f>IF($A1016="INSUMO",VLOOKUP($B1016,'BANCO DE DADOS JULHO INS'!$A:$D,3,FALSE),VLOOKUP($B1016,'BANCO DE DADOS JULHO SERV'!$B:$E,3,FALSE))</f>
        <v>H</v>
      </c>
      <c r="E1016" s="814">
        <v>0.2</v>
      </c>
      <c r="F1016" s="918" t="str">
        <f>IF($A1016="INSUMO",VLOOKUP($B1016,'BANCO DE DADOS JULHO INS'!$A:$D,4,FALSE),VLOOKUP($B1016,'BANCO DE DADOS JULHO SERV'!$B:$E,4,FALSE))</f>
        <v>13,80</v>
      </c>
      <c r="G1016" s="950">
        <f>TRUNC(F1016*E1016,2)</f>
        <v>2.76</v>
      </c>
      <c r="H1016" s="1195"/>
    </row>
    <row r="1017" spans="1:8" ht="16.5" thickBot="1">
      <c r="A1017" s="1195"/>
      <c r="B1017" s="2201" t="s">
        <v>7091</v>
      </c>
      <c r="C1017" s="2201"/>
      <c r="D1017" s="2201"/>
      <c r="E1017" s="2255"/>
      <c r="F1017" s="951" t="s">
        <v>1953</v>
      </c>
      <c r="G1017" s="952">
        <f>SUM(G1012:G1016)</f>
        <v>7.56</v>
      </c>
      <c r="H1017" s="1195"/>
    </row>
    <row r="1018" spans="1:8" ht="15.75" thickBot="1">
      <c r="A1018" s="1195"/>
      <c r="B1018" s="1196"/>
      <c r="C1018" s="1196"/>
      <c r="D1018" s="1196"/>
      <c r="E1018" s="1196"/>
      <c r="F1018" s="1196"/>
      <c r="G1018" s="1196"/>
      <c r="H1018" s="1195"/>
    </row>
    <row r="1019" spans="1:8" ht="15.75">
      <c r="A1019" s="1150"/>
      <c r="B1019" s="1138"/>
      <c r="C1019" s="1118" t="s">
        <v>7094</v>
      </c>
      <c r="D1019" s="1139"/>
      <c r="E1019" s="1140"/>
      <c r="F1019" s="1137" t="s">
        <v>30</v>
      </c>
      <c r="G1019" s="1137" t="s">
        <v>30</v>
      </c>
      <c r="H1019" s="1150"/>
    </row>
    <row r="1020" spans="1:8" ht="31.5">
      <c r="A1020" s="1150"/>
      <c r="B1020" s="967" t="s">
        <v>1985</v>
      </c>
      <c r="C1020" s="967" t="s">
        <v>1986</v>
      </c>
      <c r="D1020" s="968" t="s">
        <v>1987</v>
      </c>
      <c r="E1020" s="969" t="s">
        <v>1988</v>
      </c>
      <c r="F1020" s="961" t="s">
        <v>1989</v>
      </c>
      <c r="G1020" s="969" t="s">
        <v>1990</v>
      </c>
      <c r="H1020" s="1150"/>
    </row>
    <row r="1021" spans="1:8" ht="15">
      <c r="A1021" s="1150"/>
      <c r="B1021" s="877">
        <v>42760</v>
      </c>
      <c r="C1021" s="972" t="s">
        <v>5308</v>
      </c>
      <c r="D1021" s="872">
        <v>1.28</v>
      </c>
      <c r="E1021" s="975" t="s">
        <v>5315</v>
      </c>
      <c r="F1021" s="987" t="s">
        <v>5314</v>
      </c>
      <c r="G1021" s="878" t="s">
        <v>7042</v>
      </c>
      <c r="H1021" s="1150"/>
    </row>
    <row r="1022" spans="1:8" ht="15">
      <c r="A1022" s="1150"/>
      <c r="B1022" s="877"/>
      <c r="C1022" s="972"/>
      <c r="D1022" s="872"/>
      <c r="E1022" s="975"/>
      <c r="F1022" s="987"/>
      <c r="G1022" s="878"/>
      <c r="H1022" s="1150"/>
    </row>
    <row r="1023" spans="1:8" ht="15">
      <c r="A1023" s="1150"/>
      <c r="B1023" s="877"/>
      <c r="C1023" s="972"/>
      <c r="D1023" s="872"/>
      <c r="E1023" s="975"/>
      <c r="F1023" s="987"/>
      <c r="G1023" s="878"/>
      <c r="H1023" s="1150"/>
    </row>
    <row r="1024" spans="1:8" ht="15.75">
      <c r="A1024" s="1150"/>
      <c r="B1024" s="808"/>
      <c r="C1024" s="863" t="s">
        <v>1991</v>
      </c>
      <c r="D1024" s="809">
        <f>MEDIAN(D1021:D1023)</f>
        <v>1.28</v>
      </c>
      <c r="E1024" s="810"/>
      <c r="F1024" s="811"/>
      <c r="G1024" s="812"/>
      <c r="H1024" s="1150"/>
    </row>
    <row r="1025" spans="1:8" ht="13.5" thickBot="1">
      <c r="A1025" s="1180"/>
      <c r="B1025" s="1181"/>
      <c r="C1025" s="1181"/>
      <c r="D1025" s="1181"/>
      <c r="E1025" s="1181"/>
      <c r="F1025" s="1181"/>
      <c r="G1025" s="1181"/>
      <c r="H1025" s="1180"/>
    </row>
    <row r="1026" spans="1:8" ht="15.75">
      <c r="A1026" s="1195"/>
      <c r="B1026" s="942" t="s">
        <v>7095</v>
      </c>
      <c r="C1026" s="2011" t="str">
        <f>CONCATENATE("FORNECIMENTO E INSTALAÇÃO DE ",C1029)</f>
        <v>FORNECIMENTO E INSTALAÇÃO DE CURVA 90 GRAUS, PARA ELETRODUTO, EM ACO GALVANIZADO ELETROLITICO, DIAMETRO DE 25 MM (1")</v>
      </c>
      <c r="D1026" s="2183"/>
      <c r="E1026" s="2183"/>
      <c r="F1026" s="2183"/>
      <c r="G1026" s="943" t="s">
        <v>30</v>
      </c>
      <c r="H1026" s="1003">
        <f>G1033</f>
        <v>7.6499999999999995</v>
      </c>
    </row>
    <row r="1027" spans="1:8" ht="31.5">
      <c r="A1027" s="1195"/>
      <c r="B1027" s="1175" t="s">
        <v>2114</v>
      </c>
      <c r="C1027" s="981" t="s">
        <v>1947</v>
      </c>
      <c r="D1027" s="1176" t="s">
        <v>30</v>
      </c>
      <c r="E1027" s="981" t="s">
        <v>1948</v>
      </c>
      <c r="F1027" s="982" t="s">
        <v>1949</v>
      </c>
      <c r="G1027" s="983" t="s">
        <v>1950</v>
      </c>
      <c r="H1027" s="1195"/>
    </row>
    <row r="1028" spans="1:8" ht="15.75">
      <c r="A1028" s="1195"/>
      <c r="B1028" s="2012" t="s">
        <v>1951</v>
      </c>
      <c r="C1028" s="2013"/>
      <c r="D1028" s="2013"/>
      <c r="E1028" s="2013"/>
      <c r="F1028" s="2013"/>
      <c r="G1028" s="2014"/>
      <c r="H1028" s="1195"/>
    </row>
    <row r="1029" spans="1:8" ht="30">
      <c r="A1029" s="1197" t="s">
        <v>5064</v>
      </c>
      <c r="B1029" s="945">
        <v>2617</v>
      </c>
      <c r="C1029" s="914" t="str">
        <f>IF($A1029="INSUMO",VLOOKUP($B1029,'BANCO DE DADOS JULHO INS'!$A:$D,2,FALSE),VLOOKUP($B1029,'BANCO DE DADOS JULHO SERV'!$B:$E,2,FALSE))</f>
        <v>CURVA 90 GRAUS, PARA ELETRODUTO, EM ACO GALVANIZADO ELETROLITICO, DIAMETRO DE 25 MM (1")</v>
      </c>
      <c r="D1029" s="913" t="str">
        <f>IF($A1029="INSUMO",VLOOKUP($B1029,'BANCO DE DADOS JULHO INS'!$A:$D,3,FALSE),VLOOKUP($B1029,'BANCO DE DADOS JULHO SERV'!$B:$E,3,FALSE))</f>
        <v xml:space="preserve">UN    </v>
      </c>
      <c r="E1029" s="946">
        <v>1</v>
      </c>
      <c r="F1029" s="917" t="str">
        <f>IF($A1029="INSUMO",VLOOKUP($B1029,'BANCO DE DADOS JULHO INS'!$A:$D,4,FALSE),VLOOKUP($B1029,'BANCO DE DADOS JULHO SERV'!$B:$E,4,FALSE))</f>
        <v>3,26</v>
      </c>
      <c r="G1029" s="827">
        <f>TRUNC(F1029*E1029,2)</f>
        <v>3.26</v>
      </c>
      <c r="H1029" s="1195"/>
    </row>
    <row r="1030" spans="1:8" ht="15.75">
      <c r="A1030" s="1195"/>
      <c r="B1030" s="2012" t="s">
        <v>1952</v>
      </c>
      <c r="C1030" s="2013"/>
      <c r="D1030" s="2013"/>
      <c r="E1030" s="2013"/>
      <c r="F1030" s="2013"/>
      <c r="G1030" s="2014"/>
      <c r="H1030" s="1195"/>
    </row>
    <row r="1031" spans="1:8" ht="15.75">
      <c r="A1031" s="1197" t="s">
        <v>5265</v>
      </c>
      <c r="B1031" s="1074">
        <v>88264</v>
      </c>
      <c r="C1031" s="914" t="str">
        <f>IF($A1031="INSUMO",VLOOKUP($B1031,'BANCO DE DADOS JULHO INS'!$A:$D,2,FALSE),VLOOKUP($B1031,'BANCO DE DADOS JULHO SERV'!$B:$E,2,FALSE))</f>
        <v>ELETRICISTA COM ENCARGOS COMPLEMENTARES</v>
      </c>
      <c r="D1031" s="913" t="str">
        <f>IF($A1031="INSUMO",VLOOKUP($B1031,'BANCO DE DADOS JULHO INS'!$A:$D,3,FALSE),VLOOKUP($B1031,'BANCO DE DADOS JULHO SERV'!$B:$E,3,FALSE))</f>
        <v>H</v>
      </c>
      <c r="E1031" s="946">
        <v>0.14000000000000001</v>
      </c>
      <c r="F1031" s="917" t="str">
        <f>IF($A1031="INSUMO",VLOOKUP($B1031,'BANCO DE DADOS JULHO INS'!$A:$D,4,FALSE),VLOOKUP($B1031,'BANCO DE DADOS JULHO SERV'!$B:$E,4,FALSE))</f>
        <v>17,60</v>
      </c>
      <c r="G1031" s="827">
        <f>TRUNC(F1031*E1031,2)</f>
        <v>2.46</v>
      </c>
      <c r="H1031" s="1195"/>
    </row>
    <row r="1032" spans="1:8" ht="16.5" thickBot="1">
      <c r="A1032" s="1197" t="s">
        <v>5265</v>
      </c>
      <c r="B1032" s="1074">
        <v>88316</v>
      </c>
      <c r="C1032" s="914" t="str">
        <f>IF($A1032="INSUMO",VLOOKUP($B1032,'BANCO DE DADOS JULHO INS'!$A:$D,2,FALSE),VLOOKUP($B1032,'BANCO DE DADOS JULHO SERV'!$B:$E,2,FALSE))</f>
        <v>SERVENTE COM ENCARGOS COMPLEMENTARES</v>
      </c>
      <c r="D1032" s="913" t="str">
        <f>IF($A1032="INSUMO",VLOOKUP($B1032,'BANCO DE DADOS JULHO INS'!$A:$D,3,FALSE),VLOOKUP($B1032,'BANCO DE DADOS JULHO SERV'!$B:$E,3,FALSE))</f>
        <v>H</v>
      </c>
      <c r="E1032" s="946">
        <v>0.14000000000000001</v>
      </c>
      <c r="F1032" s="917" t="str">
        <f>IF($A1032="INSUMO",VLOOKUP($B1032,'BANCO DE DADOS JULHO INS'!$A:$D,4,FALSE),VLOOKUP($B1032,'BANCO DE DADOS JULHO SERV'!$B:$E,4,FALSE))</f>
        <v>13,80</v>
      </c>
      <c r="G1032" s="827">
        <f>TRUNC(F1032*E1032,2)</f>
        <v>1.93</v>
      </c>
      <c r="H1032" s="1195"/>
    </row>
    <row r="1033" spans="1:8" ht="16.5" thickBot="1">
      <c r="A1033" s="1195"/>
      <c r="B1033" s="2204" t="s">
        <v>7096</v>
      </c>
      <c r="C1033" s="2204"/>
      <c r="D1033" s="2204"/>
      <c r="E1033" s="2206"/>
      <c r="F1033" s="959" t="s">
        <v>1953</v>
      </c>
      <c r="G1033" s="999">
        <f>SUM(G1028:G1032)</f>
        <v>7.6499999999999995</v>
      </c>
      <c r="H1033" s="1195"/>
    </row>
    <row r="1034" spans="1:8" ht="15.75" thickBot="1">
      <c r="A1034" s="1195"/>
      <c r="B1034" s="1196"/>
      <c r="C1034" s="1196"/>
      <c r="D1034" s="1196"/>
      <c r="E1034" s="1196"/>
      <c r="F1034" s="1196"/>
      <c r="G1034" s="1196"/>
      <c r="H1034" s="1195"/>
    </row>
    <row r="1035" spans="1:8" ht="15.75">
      <c r="A1035" s="1195"/>
      <c r="B1035" s="942" t="s">
        <v>7097</v>
      </c>
      <c r="C1035" s="2011" t="str">
        <f>CONCATENATE("FORNECIMENTO E INSTALAÇÃO DE ",C1038)</f>
        <v>FORNECIMENTO E INSTALAÇÃO DE LUVA PARA ELETRODUTO, EM ACO GALVANIZADO ELETROLITICO, DIAMETRO DE 25 MM (1")</v>
      </c>
      <c r="D1035" s="2183"/>
      <c r="E1035" s="2183"/>
      <c r="F1035" s="2183"/>
      <c r="G1035" s="943" t="s">
        <v>30</v>
      </c>
      <c r="H1035" s="1003">
        <f>G1042</f>
        <v>2.92</v>
      </c>
    </row>
    <row r="1036" spans="1:8" ht="31.5">
      <c r="A1036" s="1195"/>
      <c r="B1036" s="1175" t="s">
        <v>2114</v>
      </c>
      <c r="C1036" s="981" t="s">
        <v>1947</v>
      </c>
      <c r="D1036" s="1176" t="s">
        <v>30</v>
      </c>
      <c r="E1036" s="981" t="s">
        <v>1948</v>
      </c>
      <c r="F1036" s="982" t="s">
        <v>1949</v>
      </c>
      <c r="G1036" s="983" t="s">
        <v>1950</v>
      </c>
      <c r="H1036" s="1195"/>
    </row>
    <row r="1037" spans="1:8" ht="15.75">
      <c r="A1037" s="1195"/>
      <c r="B1037" s="2012" t="s">
        <v>1951</v>
      </c>
      <c r="C1037" s="2013"/>
      <c r="D1037" s="2013"/>
      <c r="E1037" s="2013"/>
      <c r="F1037" s="2013"/>
      <c r="G1037" s="2014"/>
      <c r="H1037" s="1195"/>
    </row>
    <row r="1038" spans="1:8" ht="30">
      <c r="A1038" s="1197" t="s">
        <v>5064</v>
      </c>
      <c r="B1038" s="945">
        <v>2638</v>
      </c>
      <c r="C1038" s="914" t="str">
        <f>IF($A1038="INSUMO",VLOOKUP($B1038,'BANCO DE DADOS JULHO INS'!$A:$D,2,FALSE),VLOOKUP($B1038,'BANCO DE DADOS JULHO SERV'!$B:$E,2,FALSE))</f>
        <v>LUVA PARA ELETRODUTO, EM ACO GALVANIZADO ELETROLITICO, DIAMETRO DE 25 MM (1")</v>
      </c>
      <c r="D1038" s="913" t="str">
        <f>IF($A1038="INSUMO",VLOOKUP($B1038,'BANCO DE DADOS JULHO INS'!$A:$D,3,FALSE),VLOOKUP($B1038,'BANCO DE DADOS JULHO SERV'!$B:$E,3,FALSE))</f>
        <v xml:space="preserve">UN    </v>
      </c>
      <c r="E1038" s="946">
        <v>1</v>
      </c>
      <c r="F1038" s="917" t="str">
        <f>IF($A1038="INSUMO",VLOOKUP($B1038,'BANCO DE DADOS JULHO INS'!$A:$D,4,FALSE),VLOOKUP($B1038,'BANCO DE DADOS JULHO SERV'!$B:$E,4,FALSE))</f>
        <v>1,05</v>
      </c>
      <c r="G1038" s="827">
        <f>TRUNC(F1038*E1038,2)</f>
        <v>1.05</v>
      </c>
      <c r="H1038" s="1195"/>
    </row>
    <row r="1039" spans="1:8" ht="15.75">
      <c r="A1039" s="1195"/>
      <c r="B1039" s="2012" t="s">
        <v>1952</v>
      </c>
      <c r="C1039" s="2013"/>
      <c r="D1039" s="2013"/>
      <c r="E1039" s="2013"/>
      <c r="F1039" s="2013"/>
      <c r="G1039" s="2014"/>
      <c r="H1039" s="1195"/>
    </row>
    <row r="1040" spans="1:8" ht="15.75">
      <c r="A1040" s="1197" t="s">
        <v>5265</v>
      </c>
      <c r="B1040" s="1074">
        <v>88264</v>
      </c>
      <c r="C1040" s="914" t="str">
        <f>IF($A1040="INSUMO",VLOOKUP($B1040,'BANCO DE DADOS JULHO INS'!$A:$D,2,FALSE),VLOOKUP($B1040,'BANCO DE DADOS JULHO SERV'!$B:$E,2,FALSE))</f>
        <v>ELETRICISTA COM ENCARGOS COMPLEMENTARES</v>
      </c>
      <c r="D1040" s="913" t="str">
        <f>IF($A1040="INSUMO",VLOOKUP($B1040,'BANCO DE DADOS JULHO INS'!$A:$D,3,FALSE),VLOOKUP($B1040,'BANCO DE DADOS JULHO SERV'!$B:$E,3,FALSE))</f>
        <v>H</v>
      </c>
      <c r="E1040" s="946">
        <v>0.06</v>
      </c>
      <c r="F1040" s="917" t="str">
        <f>IF($A1040="INSUMO",VLOOKUP($B1040,'BANCO DE DADOS JULHO INS'!$A:$D,4,FALSE),VLOOKUP($B1040,'BANCO DE DADOS JULHO SERV'!$B:$E,4,FALSE))</f>
        <v>17,60</v>
      </c>
      <c r="G1040" s="827">
        <f>TRUNC(F1040*E1040,2)</f>
        <v>1.05</v>
      </c>
      <c r="H1040" s="1195"/>
    </row>
    <row r="1041" spans="1:8" ht="16.5" thickBot="1">
      <c r="A1041" s="1197" t="s">
        <v>5265</v>
      </c>
      <c r="B1041" s="1074">
        <v>88316</v>
      </c>
      <c r="C1041" s="914" t="str">
        <f>IF($A1041="INSUMO",VLOOKUP($B1041,'BANCO DE DADOS JULHO INS'!$A:$D,2,FALSE),VLOOKUP($B1041,'BANCO DE DADOS JULHO SERV'!$B:$E,2,FALSE))</f>
        <v>SERVENTE COM ENCARGOS COMPLEMENTARES</v>
      </c>
      <c r="D1041" s="913" t="str">
        <f>IF($A1041="INSUMO",VLOOKUP($B1041,'BANCO DE DADOS JULHO INS'!$A:$D,3,FALSE),VLOOKUP($B1041,'BANCO DE DADOS JULHO SERV'!$B:$E,3,FALSE))</f>
        <v>H</v>
      </c>
      <c r="E1041" s="946">
        <v>0.06</v>
      </c>
      <c r="F1041" s="917" t="str">
        <f>IF($A1041="INSUMO",VLOOKUP($B1041,'BANCO DE DADOS JULHO INS'!$A:$D,4,FALSE),VLOOKUP($B1041,'BANCO DE DADOS JULHO SERV'!$B:$E,4,FALSE))</f>
        <v>13,80</v>
      </c>
      <c r="G1041" s="827">
        <f>TRUNC(F1041*E1041,2)</f>
        <v>0.82</v>
      </c>
      <c r="H1041" s="1195"/>
    </row>
    <row r="1042" spans="1:8" ht="16.5" thickBot="1">
      <c r="A1042" s="1195"/>
      <c r="B1042" s="2204" t="s">
        <v>7098</v>
      </c>
      <c r="C1042" s="2204"/>
      <c r="D1042" s="2204"/>
      <c r="E1042" s="2206"/>
      <c r="F1042" s="959" t="s">
        <v>1953</v>
      </c>
      <c r="G1042" s="999">
        <f>SUM(G1037:G1041)</f>
        <v>2.92</v>
      </c>
      <c r="H1042" s="1195"/>
    </row>
    <row r="1043" spans="1:8" ht="13.5" thickBot="1">
      <c r="A1043" s="1180"/>
      <c r="B1043" s="1181"/>
      <c r="C1043" s="1181"/>
      <c r="D1043" s="1181"/>
      <c r="E1043" s="1181"/>
      <c r="F1043" s="1181"/>
      <c r="G1043" s="1181"/>
      <c r="H1043" s="1180"/>
    </row>
    <row r="1044" spans="1:8" ht="15.75">
      <c r="A1044" s="1195"/>
      <c r="B1044" s="942" t="s">
        <v>7099</v>
      </c>
      <c r="C1044" s="2011" t="str">
        <f>CONCATENATE("FORNECIMENTO E INSTALAÇÃO DE ",C1047)</f>
        <v>FORNECIMENTO E INSTALAÇÃO DE ELETROCALHA PERFURADA GALVANIZADA DE 100 X 50 X 3000mm</v>
      </c>
      <c r="D1044" s="2183"/>
      <c r="E1044" s="2183"/>
      <c r="F1044" s="2183"/>
      <c r="G1044" s="943" t="s">
        <v>30</v>
      </c>
      <c r="H1044" s="1003">
        <f>G1051</f>
        <v>69.42</v>
      </c>
    </row>
    <row r="1045" spans="1:8" ht="31.5">
      <c r="A1045" s="1195"/>
      <c r="B1045" s="1175" t="s">
        <v>2114</v>
      </c>
      <c r="C1045" s="981" t="s">
        <v>1947</v>
      </c>
      <c r="D1045" s="1176" t="s">
        <v>30</v>
      </c>
      <c r="E1045" s="981" t="s">
        <v>1948</v>
      </c>
      <c r="F1045" s="982" t="s">
        <v>1949</v>
      </c>
      <c r="G1045" s="983" t="s">
        <v>1950</v>
      </c>
      <c r="H1045" s="1195"/>
    </row>
    <row r="1046" spans="1:8" ht="15.75">
      <c r="A1046" s="1195"/>
      <c r="B1046" s="2012" t="s">
        <v>1951</v>
      </c>
      <c r="C1046" s="2013"/>
      <c r="D1046" s="2013"/>
      <c r="E1046" s="2013"/>
      <c r="F1046" s="2013"/>
      <c r="G1046" s="2014"/>
      <c r="H1046" s="1195"/>
    </row>
    <row r="1047" spans="1:8" ht="15">
      <c r="A1047" s="1195"/>
      <c r="B1047" s="427" t="s">
        <v>1992</v>
      </c>
      <c r="C1047" s="920" t="str">
        <f>C1053</f>
        <v>ELETROCALHA PERFURADA GALVANIZADA DE 100 X 50 X 3000mm</v>
      </c>
      <c r="D1047" s="587" t="str">
        <f>G1053</f>
        <v>UN</v>
      </c>
      <c r="E1047" s="932">
        <v>1</v>
      </c>
      <c r="F1047" s="932">
        <f>D1058</f>
        <v>31.74</v>
      </c>
      <c r="G1047" s="934">
        <f>TRUNC(F1047*E1047,2)</f>
        <v>31.74</v>
      </c>
      <c r="H1047" s="1195"/>
    </row>
    <row r="1048" spans="1:8" ht="15.75">
      <c r="A1048" s="1195"/>
      <c r="B1048" s="2012" t="s">
        <v>1952</v>
      </c>
      <c r="C1048" s="2013"/>
      <c r="D1048" s="2013"/>
      <c r="E1048" s="2013"/>
      <c r="F1048" s="2013"/>
      <c r="G1048" s="2014"/>
      <c r="H1048" s="1195"/>
    </row>
    <row r="1049" spans="1:8" ht="15.75">
      <c r="A1049" s="1197" t="s">
        <v>5265</v>
      </c>
      <c r="B1049" s="1074">
        <v>88264</v>
      </c>
      <c r="C1049" s="914" t="str">
        <f>IF($A1049="INSUMO",VLOOKUP($B1049,'BANCO DE DADOS JULHO INS'!$A:$D,2,FALSE),VLOOKUP($B1049,'BANCO DE DADOS JULHO SERV'!$B:$E,2,FALSE))</f>
        <v>ELETRICISTA COM ENCARGOS COMPLEMENTARES</v>
      </c>
      <c r="D1049" s="913" t="str">
        <f>IF($A1049="INSUMO",VLOOKUP($B1049,'BANCO DE DADOS JULHO INS'!$A:$D,3,FALSE),VLOOKUP($B1049,'BANCO DE DADOS JULHO SERV'!$B:$E,3,FALSE))</f>
        <v>H</v>
      </c>
      <c r="E1049" s="813">
        <v>1.2</v>
      </c>
      <c r="F1049" s="917" t="str">
        <f>IF($A1049="INSUMO",VLOOKUP($B1049,'BANCO DE DADOS JULHO INS'!$A:$D,4,FALSE),VLOOKUP($B1049,'BANCO DE DADOS JULHO SERV'!$B:$E,4,FALSE))</f>
        <v>17,60</v>
      </c>
      <c r="G1049" s="827">
        <f>TRUNC(F1049*E1049,2)</f>
        <v>21.12</v>
      </c>
      <c r="H1049" s="1195"/>
    </row>
    <row r="1050" spans="1:8" ht="16.5" thickBot="1">
      <c r="A1050" s="1197" t="s">
        <v>5265</v>
      </c>
      <c r="B1050" s="1074">
        <v>88316</v>
      </c>
      <c r="C1050" s="914" t="str">
        <f>IF($A1050="INSUMO",VLOOKUP($B1050,'BANCO DE DADOS JULHO INS'!$A:$D,2,FALSE),VLOOKUP($B1050,'BANCO DE DADOS JULHO SERV'!$B:$E,2,FALSE))</f>
        <v>SERVENTE COM ENCARGOS COMPLEMENTARES</v>
      </c>
      <c r="D1050" s="913" t="str">
        <f>IF($A1050="INSUMO",VLOOKUP($B1050,'BANCO DE DADOS JULHO INS'!$A:$D,3,FALSE),VLOOKUP($B1050,'BANCO DE DADOS JULHO SERV'!$B:$E,3,FALSE))</f>
        <v>H</v>
      </c>
      <c r="E1050" s="813">
        <v>1.2</v>
      </c>
      <c r="F1050" s="917" t="str">
        <f>IF($A1050="INSUMO",VLOOKUP($B1050,'BANCO DE DADOS JULHO INS'!$A:$D,4,FALSE),VLOOKUP($B1050,'BANCO DE DADOS JULHO SERV'!$B:$E,4,FALSE))</f>
        <v>13,80</v>
      </c>
      <c r="G1050" s="827">
        <f>TRUNC(F1050*E1050,2)</f>
        <v>16.559999999999999</v>
      </c>
      <c r="H1050" s="1195"/>
    </row>
    <row r="1051" spans="1:8" ht="16.5" thickBot="1">
      <c r="A1051" s="1195"/>
      <c r="B1051" s="2204" t="s">
        <v>7100</v>
      </c>
      <c r="C1051" s="2204"/>
      <c r="D1051" s="2204"/>
      <c r="E1051" s="2206"/>
      <c r="F1051" s="959" t="s">
        <v>1953</v>
      </c>
      <c r="G1051" s="999">
        <f>SUM(G1046:G1050)</f>
        <v>69.42</v>
      </c>
      <c r="H1051" s="1195"/>
    </row>
    <row r="1052" spans="1:8" ht="15.75" thickBot="1">
      <c r="A1052" s="1195"/>
      <c r="B1052" s="1196"/>
      <c r="C1052" s="1196"/>
      <c r="D1052" s="1196"/>
      <c r="E1052" s="1196"/>
      <c r="F1052" s="1196"/>
      <c r="G1052" s="1196"/>
      <c r="H1052" s="1195"/>
    </row>
    <row r="1053" spans="1:8" ht="15.75">
      <c r="A1053" s="1150"/>
      <c r="B1053" s="863"/>
      <c r="C1053" s="1203" t="s">
        <v>7101</v>
      </c>
      <c r="D1053" s="864"/>
      <c r="E1053" s="865"/>
      <c r="F1053" s="1137" t="s">
        <v>30</v>
      </c>
      <c r="G1053" s="1137" t="s">
        <v>30</v>
      </c>
      <c r="H1053" s="1150"/>
    </row>
    <row r="1054" spans="1:8" ht="31.5">
      <c r="A1054" s="1150"/>
      <c r="B1054" s="981" t="s">
        <v>1985</v>
      </c>
      <c r="C1054" s="981" t="s">
        <v>1986</v>
      </c>
      <c r="D1054" s="982" t="s">
        <v>1987</v>
      </c>
      <c r="E1054" s="969" t="s">
        <v>1988</v>
      </c>
      <c r="F1054" s="1597" t="s">
        <v>1989</v>
      </c>
      <c r="G1054" s="969" t="s">
        <v>1990</v>
      </c>
      <c r="H1054" s="1150"/>
    </row>
    <row r="1055" spans="1:8" ht="15">
      <c r="A1055" s="1150"/>
      <c r="B1055" s="815">
        <v>42741</v>
      </c>
      <c r="C1055" s="1204" t="s">
        <v>6347</v>
      </c>
      <c r="D1055" s="1205">
        <v>31.74</v>
      </c>
      <c r="E1055" s="1085" t="s">
        <v>6348</v>
      </c>
      <c r="F1055" s="1206" t="s">
        <v>7102</v>
      </c>
      <c r="G1055" s="1207" t="s">
        <v>6350</v>
      </c>
      <c r="H1055" s="1150"/>
    </row>
    <row r="1056" spans="1:8" ht="15">
      <c r="A1056" s="1150"/>
      <c r="B1056" s="877">
        <v>42591</v>
      </c>
      <c r="C1056" s="972" t="s">
        <v>2005</v>
      </c>
      <c r="D1056" s="872">
        <v>34.96</v>
      </c>
      <c r="E1056" s="975" t="s">
        <v>2006</v>
      </c>
      <c r="F1056" s="987" t="s">
        <v>2007</v>
      </c>
      <c r="G1056" s="878" t="s">
        <v>2008</v>
      </c>
      <c r="H1056" s="1150"/>
    </row>
    <row r="1057" spans="1:8" ht="15">
      <c r="A1057" s="1150"/>
      <c r="B1057" s="894">
        <v>42702</v>
      </c>
      <c r="C1057" s="972" t="s">
        <v>2002</v>
      </c>
      <c r="D1057" s="872">
        <v>28.67</v>
      </c>
      <c r="E1057" s="973" t="s">
        <v>2003</v>
      </c>
      <c r="F1057" s="987" t="s">
        <v>2004</v>
      </c>
      <c r="G1057" s="878" t="s">
        <v>6750</v>
      </c>
      <c r="H1057" s="1150"/>
    </row>
    <row r="1058" spans="1:8" ht="15.75">
      <c r="A1058" s="1150"/>
      <c r="B1058" s="808"/>
      <c r="C1058" s="863" t="s">
        <v>1991</v>
      </c>
      <c r="D1058" s="809">
        <f t="shared" ref="D1058" si="2">MEDIAN(D1055:D1057)</f>
        <v>31.74</v>
      </c>
      <c r="E1058" s="810"/>
      <c r="F1058" s="811"/>
      <c r="G1058" s="812"/>
      <c r="H1058" s="1150"/>
    </row>
    <row r="1059" spans="1:8" ht="13.5" thickBot="1">
      <c r="A1059" s="1180"/>
      <c r="B1059" s="1181"/>
      <c r="C1059" s="1181"/>
      <c r="D1059" s="1181"/>
      <c r="E1059" s="1181"/>
      <c r="F1059" s="1181"/>
      <c r="G1059" s="1181"/>
      <c r="H1059" s="1180"/>
    </row>
    <row r="1060" spans="1:8" ht="15.75">
      <c r="A1060" s="1195"/>
      <c r="B1060" s="942" t="s">
        <v>7103</v>
      </c>
      <c r="C1060" s="2011" t="str">
        <f>CONCATENATE("FORNECIMENTO E INSTALAÇÃO DE ",C1063)</f>
        <v>FORNECIMENTO E INSTALAÇÃO DE T HORIZONTAL PARA ELETROCALHA PERFURADA GALVANIZADA DE 100 X 50 X 3000mm</v>
      </c>
      <c r="D1060" s="2183"/>
      <c r="E1060" s="2183"/>
      <c r="F1060" s="2183"/>
      <c r="G1060" s="943" t="s">
        <v>30</v>
      </c>
      <c r="H1060" s="1003">
        <f>G1070</f>
        <v>37.76</v>
      </c>
    </row>
    <row r="1061" spans="1:8" ht="31.5">
      <c r="A1061" s="1195"/>
      <c r="B1061" s="1175" t="s">
        <v>2114</v>
      </c>
      <c r="C1061" s="981" t="s">
        <v>1947</v>
      </c>
      <c r="D1061" s="1176" t="s">
        <v>30</v>
      </c>
      <c r="E1061" s="981" t="s">
        <v>1948</v>
      </c>
      <c r="F1061" s="982" t="s">
        <v>1949</v>
      </c>
      <c r="G1061" s="983" t="s">
        <v>1950</v>
      </c>
      <c r="H1061" s="1195"/>
    </row>
    <row r="1062" spans="1:8" ht="15.75">
      <c r="A1062" s="1195"/>
      <c r="B1062" s="2012" t="s">
        <v>1951</v>
      </c>
      <c r="C1062" s="2013"/>
      <c r="D1062" s="2013"/>
      <c r="E1062" s="2013"/>
      <c r="F1062" s="2013"/>
      <c r="G1062" s="2014"/>
      <c r="H1062" s="1195"/>
    </row>
    <row r="1063" spans="1:8" ht="30">
      <c r="A1063" s="1195"/>
      <c r="B1063" s="427" t="s">
        <v>1992</v>
      </c>
      <c r="C1063" s="920" t="str">
        <f>C1072</f>
        <v>T HORIZONTAL PARA ELETROCALHA PERFURADA GALVANIZADA DE 100 X 50 X 3000mm</v>
      </c>
      <c r="D1063" s="587" t="str">
        <f>G1072</f>
        <v>UN</v>
      </c>
      <c r="E1063" s="932">
        <v>1</v>
      </c>
      <c r="F1063" s="932">
        <f>D1077</f>
        <v>19.39</v>
      </c>
      <c r="G1063" s="934">
        <f>TRUNC(F1063*E1063,2)</f>
        <v>19.39</v>
      </c>
      <c r="H1063" s="1195"/>
    </row>
    <row r="1064" spans="1:8" ht="15">
      <c r="A1064" s="1195"/>
      <c r="B1064" s="427" t="s">
        <v>1992</v>
      </c>
      <c r="C1064" s="920" t="str">
        <f>C1079</f>
        <v>PARAFUSO CABEÇA LENTILHA 3/8" X 3/4"</v>
      </c>
      <c r="D1064" s="587" t="str">
        <f>G1079</f>
        <v>UN</v>
      </c>
      <c r="E1064" s="932">
        <v>12</v>
      </c>
      <c r="F1064" s="932">
        <f>D1084</f>
        <v>0.68</v>
      </c>
      <c r="G1064" s="934">
        <f>TRUNC(F1064*E1064,2)</f>
        <v>8.16</v>
      </c>
      <c r="H1064" s="1195"/>
    </row>
    <row r="1065" spans="1:8" ht="15">
      <c r="A1065" s="1195"/>
      <c r="B1065" s="427" t="s">
        <v>1992</v>
      </c>
      <c r="C1065" s="920" t="str">
        <f>C1086</f>
        <v>PORCA SEXTAVADA 3/8"</v>
      </c>
      <c r="D1065" s="587" t="str">
        <f>G1086</f>
        <v>UN</v>
      </c>
      <c r="E1065" s="932">
        <v>12</v>
      </c>
      <c r="F1065" s="932">
        <f>D1091</f>
        <v>0.19800000000000001</v>
      </c>
      <c r="G1065" s="934">
        <f>TRUNC(F1065*E1065,2)</f>
        <v>2.37</v>
      </c>
      <c r="H1065" s="1195"/>
    </row>
    <row r="1066" spans="1:8" ht="15">
      <c r="A1066" s="1195"/>
      <c r="B1066" s="427" t="s">
        <v>1992</v>
      </c>
      <c r="C1066" s="920" t="str">
        <f>C1093</f>
        <v>ARRUELA LISA 3/8"</v>
      </c>
      <c r="D1066" s="587" t="str">
        <f>G1093</f>
        <v>UN</v>
      </c>
      <c r="E1066" s="932">
        <v>12</v>
      </c>
      <c r="F1066" s="932">
        <f>D1098</f>
        <v>0.13</v>
      </c>
      <c r="G1066" s="934">
        <f>TRUNC(F1066*E1066,2)</f>
        <v>1.56</v>
      </c>
      <c r="H1066" s="1195"/>
    </row>
    <row r="1067" spans="1:8" ht="15.75">
      <c r="A1067" s="1195"/>
      <c r="B1067" s="2012" t="s">
        <v>1952</v>
      </c>
      <c r="C1067" s="2013"/>
      <c r="D1067" s="2013"/>
      <c r="E1067" s="2013"/>
      <c r="F1067" s="2013"/>
      <c r="G1067" s="2014"/>
      <c r="H1067" s="1195"/>
    </row>
    <row r="1068" spans="1:8" ht="15.75">
      <c r="A1068" s="1197" t="s">
        <v>5265</v>
      </c>
      <c r="B1068" s="1074">
        <v>88264</v>
      </c>
      <c r="C1068" s="914" t="str">
        <f>IF($A1068="INSUMO",VLOOKUP($B1068,'BANCO DE DADOS JULHO INS'!$A:$D,2,FALSE),VLOOKUP($B1068,'BANCO DE DADOS JULHO SERV'!$B:$E,2,FALSE))</f>
        <v>ELETRICISTA COM ENCARGOS COMPLEMENTARES</v>
      </c>
      <c r="D1068" s="913" t="str">
        <f>IF($A1068="INSUMO",VLOOKUP($B1068,'BANCO DE DADOS JULHO INS'!$A:$D,3,FALSE),VLOOKUP($B1068,'BANCO DE DADOS JULHO SERV'!$B:$E,3,FALSE))</f>
        <v>H</v>
      </c>
      <c r="E1068" s="813">
        <v>0.2</v>
      </c>
      <c r="F1068" s="917" t="str">
        <f>IF($A1068="INSUMO",VLOOKUP($B1068,'BANCO DE DADOS JULHO INS'!$A:$D,4,FALSE),VLOOKUP($B1068,'BANCO DE DADOS JULHO SERV'!$B:$E,4,FALSE))</f>
        <v>17,60</v>
      </c>
      <c r="G1068" s="827">
        <f>TRUNC(F1068*E1068,2)</f>
        <v>3.52</v>
      </c>
      <c r="H1068" s="1195"/>
    </row>
    <row r="1069" spans="1:8" ht="16.5" thickBot="1">
      <c r="A1069" s="1197" t="s">
        <v>5265</v>
      </c>
      <c r="B1069" s="1074">
        <v>88316</v>
      </c>
      <c r="C1069" s="914" t="str">
        <f>IF($A1069="INSUMO",VLOOKUP($B1069,'BANCO DE DADOS JULHO INS'!$A:$D,2,FALSE),VLOOKUP($B1069,'BANCO DE DADOS JULHO SERV'!$B:$E,2,FALSE))</f>
        <v>SERVENTE COM ENCARGOS COMPLEMENTARES</v>
      </c>
      <c r="D1069" s="913" t="str">
        <f>IF($A1069="INSUMO",VLOOKUP($B1069,'BANCO DE DADOS JULHO INS'!$A:$D,3,FALSE),VLOOKUP($B1069,'BANCO DE DADOS JULHO SERV'!$B:$E,3,FALSE))</f>
        <v>H</v>
      </c>
      <c r="E1069" s="813">
        <v>0.2</v>
      </c>
      <c r="F1069" s="917" t="str">
        <f>IF($A1069="INSUMO",VLOOKUP($B1069,'BANCO DE DADOS JULHO INS'!$A:$D,4,FALSE),VLOOKUP($B1069,'BANCO DE DADOS JULHO SERV'!$B:$E,4,FALSE))</f>
        <v>13,80</v>
      </c>
      <c r="G1069" s="827">
        <f>TRUNC(F1069*E1069,2)</f>
        <v>2.76</v>
      </c>
      <c r="H1069" s="1195"/>
    </row>
    <row r="1070" spans="1:8" ht="16.5" thickBot="1">
      <c r="A1070" s="1195"/>
      <c r="B1070" s="2204" t="s">
        <v>7104</v>
      </c>
      <c r="C1070" s="2204"/>
      <c r="D1070" s="2204"/>
      <c r="E1070" s="2206"/>
      <c r="F1070" s="959" t="s">
        <v>1953</v>
      </c>
      <c r="G1070" s="999">
        <f>SUM(G1062:G1069)</f>
        <v>37.76</v>
      </c>
      <c r="H1070" s="1195"/>
    </row>
    <row r="1071" spans="1:8" ht="15.75" thickBot="1">
      <c r="A1071" s="1195"/>
      <c r="B1071" s="1196"/>
      <c r="C1071" s="1196"/>
      <c r="D1071" s="1196"/>
      <c r="E1071" s="1196"/>
      <c r="F1071" s="1196"/>
      <c r="G1071" s="1196"/>
      <c r="H1071" s="1195"/>
    </row>
    <row r="1072" spans="1:8" ht="31.5">
      <c r="A1072" s="1150"/>
      <c r="B1072" s="863"/>
      <c r="C1072" s="1203" t="s">
        <v>7105</v>
      </c>
      <c r="D1072" s="864"/>
      <c r="E1072" s="865"/>
      <c r="F1072" s="1137" t="s">
        <v>30</v>
      </c>
      <c r="G1072" s="1137" t="s">
        <v>30</v>
      </c>
      <c r="H1072" s="1150"/>
    </row>
    <row r="1073" spans="1:8" ht="31.5">
      <c r="A1073" s="1150"/>
      <c r="B1073" s="967" t="s">
        <v>1985</v>
      </c>
      <c r="C1073" s="967" t="s">
        <v>1986</v>
      </c>
      <c r="D1073" s="968" t="s">
        <v>1987</v>
      </c>
      <c r="E1073" s="969" t="s">
        <v>1988</v>
      </c>
      <c r="F1073" s="961" t="s">
        <v>1989</v>
      </c>
      <c r="G1073" s="969" t="s">
        <v>1990</v>
      </c>
      <c r="H1073" s="1150"/>
    </row>
    <row r="1074" spans="1:8" ht="15">
      <c r="A1074" s="1150"/>
      <c r="B1074" s="877">
        <v>42760</v>
      </c>
      <c r="C1074" s="972" t="s">
        <v>5308</v>
      </c>
      <c r="D1074" s="872">
        <v>15.94</v>
      </c>
      <c r="E1074" s="975" t="s">
        <v>5315</v>
      </c>
      <c r="F1074" s="987" t="s">
        <v>5314</v>
      </c>
      <c r="G1074" s="878" t="s">
        <v>7042</v>
      </c>
      <c r="H1074" s="1150"/>
    </row>
    <row r="1075" spans="1:8" ht="15">
      <c r="A1075" s="1150"/>
      <c r="B1075" s="877">
        <v>42761</v>
      </c>
      <c r="C1075" s="972" t="s">
        <v>6343</v>
      </c>
      <c r="D1075" s="872">
        <v>23.6</v>
      </c>
      <c r="E1075" s="975" t="s">
        <v>7043</v>
      </c>
      <c r="F1075" s="987" t="s">
        <v>7044</v>
      </c>
      <c r="G1075" s="878" t="s">
        <v>6761</v>
      </c>
      <c r="H1075" s="1150"/>
    </row>
    <row r="1076" spans="1:8" ht="15">
      <c r="A1076" s="1150"/>
      <c r="B1076" s="877">
        <v>42761</v>
      </c>
      <c r="C1076" s="972" t="s">
        <v>7106</v>
      </c>
      <c r="D1076" s="872">
        <v>19.39</v>
      </c>
      <c r="E1076" s="975" t="s">
        <v>7107</v>
      </c>
      <c r="F1076" s="987" t="s">
        <v>7108</v>
      </c>
      <c r="G1076" s="878" t="s">
        <v>7070</v>
      </c>
      <c r="H1076" s="1150"/>
    </row>
    <row r="1077" spans="1:8" ht="15.75">
      <c r="A1077" s="1150"/>
      <c r="B1077" s="808"/>
      <c r="C1077" s="863" t="s">
        <v>1991</v>
      </c>
      <c r="D1077" s="809">
        <f>MEDIAN(D1074:D1076)</f>
        <v>19.39</v>
      </c>
      <c r="E1077" s="810"/>
      <c r="F1077" s="811"/>
      <c r="G1077" s="812"/>
      <c r="H1077" s="1150"/>
    </row>
    <row r="1078" spans="1:8" ht="15">
      <c r="A1078" s="1180"/>
      <c r="B1078" s="2256"/>
      <c r="C1078" s="2257"/>
      <c r="D1078" s="2257"/>
      <c r="E1078" s="2257"/>
      <c r="F1078" s="2257"/>
      <c r="G1078" s="2258"/>
      <c r="H1078" s="1180"/>
    </row>
    <row r="1079" spans="1:8" ht="15.75">
      <c r="A1079" s="1180"/>
      <c r="B1079" s="863"/>
      <c r="C1079" s="1203" t="s">
        <v>7109</v>
      </c>
      <c r="D1079" s="864"/>
      <c r="E1079" s="865"/>
      <c r="F1079" s="866" t="s">
        <v>30</v>
      </c>
      <c r="G1079" s="865" t="s">
        <v>30</v>
      </c>
      <c r="H1079" s="1180"/>
    </row>
    <row r="1080" spans="1:8" ht="31.5">
      <c r="A1080" s="1180"/>
      <c r="B1080" s="981" t="s">
        <v>1985</v>
      </c>
      <c r="C1080" s="981" t="s">
        <v>1986</v>
      </c>
      <c r="D1080" s="982" t="s">
        <v>1987</v>
      </c>
      <c r="E1080" s="429" t="s">
        <v>1988</v>
      </c>
      <c r="F1080" s="806" t="s">
        <v>1989</v>
      </c>
      <c r="G1080" s="429" t="s">
        <v>1990</v>
      </c>
      <c r="H1080" s="1180"/>
    </row>
    <row r="1081" spans="1:8" ht="15">
      <c r="A1081" s="1180"/>
      <c r="B1081" s="815">
        <v>42741</v>
      </c>
      <c r="C1081" s="1204" t="s">
        <v>6347</v>
      </c>
      <c r="D1081" s="1208">
        <v>0.68</v>
      </c>
      <c r="E1081" s="1085" t="s">
        <v>6348</v>
      </c>
      <c r="F1081" s="1206" t="s">
        <v>7102</v>
      </c>
      <c r="G1081" s="1207" t="s">
        <v>6350</v>
      </c>
      <c r="H1081" s="1180"/>
    </row>
    <row r="1082" spans="1:8" ht="15">
      <c r="A1082" s="1180"/>
      <c r="B1082" s="894"/>
      <c r="C1082" s="1128"/>
      <c r="D1082" s="1129"/>
      <c r="E1082" s="1130"/>
      <c r="F1082" s="1147"/>
      <c r="G1082" s="990"/>
      <c r="H1082" s="1180"/>
    </row>
    <row r="1083" spans="1:8" ht="15">
      <c r="A1083" s="1180"/>
      <c r="B1083" s="894"/>
      <c r="C1083" s="1128"/>
      <c r="D1083" s="1209"/>
      <c r="E1083" s="1130"/>
      <c r="F1083" s="1147"/>
      <c r="G1083" s="990"/>
      <c r="H1083" s="1180"/>
    </row>
    <row r="1084" spans="1:8" ht="15.75">
      <c r="A1084" s="1180"/>
      <c r="B1084" s="808"/>
      <c r="C1084" s="863" t="s">
        <v>1991</v>
      </c>
      <c r="D1084" s="809">
        <f t="shared" ref="D1084" si="3">MEDIAN(D1081:D1083)</f>
        <v>0.68</v>
      </c>
      <c r="E1084" s="810"/>
      <c r="F1084" s="811"/>
      <c r="G1084" s="812"/>
      <c r="H1084" s="1180"/>
    </row>
    <row r="1085" spans="1:8">
      <c r="A1085" s="1180"/>
      <c r="B1085" s="1181"/>
      <c r="C1085" s="1181"/>
      <c r="D1085" s="1181"/>
      <c r="E1085" s="1181"/>
      <c r="F1085" s="1181"/>
      <c r="G1085" s="1181"/>
      <c r="H1085" s="1180"/>
    </row>
    <row r="1086" spans="1:8" ht="15.75">
      <c r="A1086" s="1180"/>
      <c r="B1086" s="863"/>
      <c r="C1086" s="1210" t="s">
        <v>7110</v>
      </c>
      <c r="D1086" s="864"/>
      <c r="E1086" s="865"/>
      <c r="F1086" s="866" t="s">
        <v>30</v>
      </c>
      <c r="G1086" s="865" t="s">
        <v>30</v>
      </c>
      <c r="H1086" s="1180"/>
    </row>
    <row r="1087" spans="1:8" ht="31.5">
      <c r="A1087" s="1180"/>
      <c r="B1087" s="981" t="s">
        <v>1985</v>
      </c>
      <c r="C1087" s="981" t="s">
        <v>1986</v>
      </c>
      <c r="D1087" s="982" t="s">
        <v>1987</v>
      </c>
      <c r="E1087" s="429" t="s">
        <v>1988</v>
      </c>
      <c r="F1087" s="806" t="s">
        <v>1989</v>
      </c>
      <c r="G1087" s="429" t="s">
        <v>1990</v>
      </c>
      <c r="H1087" s="1180"/>
    </row>
    <row r="1088" spans="1:8" ht="15">
      <c r="A1088" s="1180"/>
      <c r="B1088" s="815">
        <v>42741</v>
      </c>
      <c r="C1088" s="1204" t="s">
        <v>6347</v>
      </c>
      <c r="D1088" s="1205">
        <v>0.216</v>
      </c>
      <c r="E1088" s="1085" t="s">
        <v>6348</v>
      </c>
      <c r="F1088" s="1206" t="s">
        <v>7102</v>
      </c>
      <c r="G1088" s="1207" t="s">
        <v>6350</v>
      </c>
      <c r="H1088" s="1180"/>
    </row>
    <row r="1089" spans="1:8" ht="15">
      <c r="A1089" s="1180"/>
      <c r="B1089" s="894">
        <v>42660</v>
      </c>
      <c r="C1089" s="1128" t="s">
        <v>5311</v>
      </c>
      <c r="D1089" s="1129">
        <v>0.18</v>
      </c>
      <c r="E1089" s="1130" t="s">
        <v>2046</v>
      </c>
      <c r="F1089" s="1147" t="s">
        <v>5297</v>
      </c>
      <c r="G1089" s="990" t="s">
        <v>2112</v>
      </c>
      <c r="H1089" s="1180"/>
    </row>
    <row r="1090" spans="1:8" ht="15">
      <c r="A1090" s="1180"/>
      <c r="B1090" s="877"/>
      <c r="C1090" s="972"/>
      <c r="D1090" s="872"/>
      <c r="E1090" s="975"/>
      <c r="F1090" s="987"/>
      <c r="G1090" s="878"/>
      <c r="H1090" s="1180"/>
    </row>
    <row r="1091" spans="1:8" ht="15.75">
      <c r="A1091" s="1180"/>
      <c r="B1091" s="808"/>
      <c r="C1091" s="863" t="s">
        <v>1991</v>
      </c>
      <c r="D1091" s="809">
        <f t="shared" ref="D1091" si="4">MEDIAN(D1088:D1090)</f>
        <v>0.19800000000000001</v>
      </c>
      <c r="E1091" s="810"/>
      <c r="F1091" s="811"/>
      <c r="G1091" s="812"/>
      <c r="H1091" s="1180"/>
    </row>
    <row r="1092" spans="1:8" ht="15">
      <c r="A1092" s="1180"/>
      <c r="B1092" s="2259"/>
      <c r="C1092" s="2260"/>
      <c r="D1092" s="2260"/>
      <c r="E1092" s="2260"/>
      <c r="F1092" s="2260"/>
      <c r="G1092" s="2261"/>
      <c r="H1092" s="1180"/>
    </row>
    <row r="1093" spans="1:8" ht="15.75">
      <c r="A1093" s="1180"/>
      <c r="B1093" s="863"/>
      <c r="C1093" s="1210" t="s">
        <v>7111</v>
      </c>
      <c r="D1093" s="864"/>
      <c r="E1093" s="865"/>
      <c r="F1093" s="866" t="s">
        <v>30</v>
      </c>
      <c r="G1093" s="865" t="s">
        <v>30</v>
      </c>
      <c r="H1093" s="1180"/>
    </row>
    <row r="1094" spans="1:8" ht="31.5">
      <c r="A1094" s="1180"/>
      <c r="B1094" s="981" t="s">
        <v>1985</v>
      </c>
      <c r="C1094" s="981" t="s">
        <v>1986</v>
      </c>
      <c r="D1094" s="982" t="s">
        <v>1987</v>
      </c>
      <c r="E1094" s="429" t="s">
        <v>1988</v>
      </c>
      <c r="F1094" s="806" t="s">
        <v>1989</v>
      </c>
      <c r="G1094" s="429" t="s">
        <v>1990</v>
      </c>
      <c r="H1094" s="1180"/>
    </row>
    <row r="1095" spans="1:8" ht="15">
      <c r="A1095" s="1180"/>
      <c r="B1095" s="815">
        <v>42741</v>
      </c>
      <c r="C1095" s="1204" t="s">
        <v>6347</v>
      </c>
      <c r="D1095" s="1208">
        <v>0.13</v>
      </c>
      <c r="E1095" s="1085" t="s">
        <v>6348</v>
      </c>
      <c r="F1095" s="1206" t="s">
        <v>7102</v>
      </c>
      <c r="G1095" s="1207" t="s">
        <v>6350</v>
      </c>
      <c r="H1095" s="1180"/>
    </row>
    <row r="1096" spans="1:8" ht="15">
      <c r="A1096" s="1180"/>
      <c r="B1096" s="1211"/>
      <c r="C1096" s="1125"/>
      <c r="D1096" s="1126"/>
      <c r="E1096" s="647"/>
      <c r="F1096" s="1148"/>
      <c r="G1096" s="986"/>
      <c r="H1096" s="1180"/>
    </row>
    <row r="1097" spans="1:8" ht="15">
      <c r="A1097" s="1180"/>
      <c r="B1097" s="877"/>
      <c r="C1097" s="972"/>
      <c r="D1097" s="872"/>
      <c r="E1097" s="975"/>
      <c r="F1097" s="987"/>
      <c r="G1097" s="878"/>
      <c r="H1097" s="1180"/>
    </row>
    <row r="1098" spans="1:8" ht="15.75">
      <c r="A1098" s="1180"/>
      <c r="B1098" s="808"/>
      <c r="C1098" s="863" t="s">
        <v>1991</v>
      </c>
      <c r="D1098" s="809">
        <f t="shared" ref="D1098" si="5">MEDIAN(D1095:D1097)</f>
        <v>0.13</v>
      </c>
      <c r="E1098" s="810"/>
      <c r="F1098" s="811"/>
      <c r="G1098" s="812"/>
      <c r="H1098" s="1180"/>
    </row>
    <row r="1099" spans="1:8" ht="13.5" thickBot="1">
      <c r="A1099" s="1180"/>
      <c r="B1099" s="1181"/>
      <c r="C1099" s="1181"/>
      <c r="D1099" s="1181"/>
      <c r="E1099" s="1181"/>
      <c r="F1099" s="1181"/>
      <c r="G1099" s="1181"/>
      <c r="H1099" s="1180"/>
    </row>
    <row r="1100" spans="1:8" ht="15.75">
      <c r="A1100" s="1195"/>
      <c r="B1100" s="942" t="s">
        <v>7112</v>
      </c>
      <c r="C1100" s="2011" t="str">
        <f>CONCATENATE("FORNECIMENTO E INSTALAÇÃO DE ",C1103)</f>
        <v>FORNECIMENTO E INSTALAÇÃO DE T VERTICAL PARA ELETROCALHA PERFURADA GALVANIZADA DE 100 X 50 X 3000mm</v>
      </c>
      <c r="D1100" s="2183"/>
      <c r="E1100" s="2183"/>
      <c r="F1100" s="2183"/>
      <c r="G1100" s="943" t="s">
        <v>30</v>
      </c>
      <c r="H1100" s="1003">
        <f>G1110</f>
        <v>37.44</v>
      </c>
    </row>
    <row r="1101" spans="1:8" ht="31.5">
      <c r="A1101" s="1195"/>
      <c r="B1101" s="1175" t="s">
        <v>2114</v>
      </c>
      <c r="C1101" s="981" t="s">
        <v>1947</v>
      </c>
      <c r="D1101" s="1176" t="s">
        <v>30</v>
      </c>
      <c r="E1101" s="981" t="s">
        <v>1948</v>
      </c>
      <c r="F1101" s="982" t="s">
        <v>1949</v>
      </c>
      <c r="G1101" s="983" t="s">
        <v>1950</v>
      </c>
      <c r="H1101" s="1195"/>
    </row>
    <row r="1102" spans="1:8" ht="15.75">
      <c r="A1102" s="1195"/>
      <c r="B1102" s="2012" t="s">
        <v>1951</v>
      </c>
      <c r="C1102" s="2013"/>
      <c r="D1102" s="2013"/>
      <c r="E1102" s="2013"/>
      <c r="F1102" s="2013"/>
      <c r="G1102" s="2014"/>
      <c r="H1102" s="1195"/>
    </row>
    <row r="1103" spans="1:8" ht="30">
      <c r="A1103" s="1195"/>
      <c r="B1103" s="427" t="s">
        <v>1992</v>
      </c>
      <c r="C1103" s="920" t="str">
        <f>C1112</f>
        <v>T VERTICAL PARA ELETROCALHA PERFURADA GALVANIZADA DE 100 X 50 X 3000mm</v>
      </c>
      <c r="D1103" s="587" t="str">
        <f>G1112</f>
        <v>UN</v>
      </c>
      <c r="E1103" s="932">
        <v>1</v>
      </c>
      <c r="F1103" s="932">
        <f>D1117</f>
        <v>19.074999999999999</v>
      </c>
      <c r="G1103" s="934">
        <f>TRUNC(F1103*E1103,2)</f>
        <v>19.07</v>
      </c>
      <c r="H1103" s="1195"/>
    </row>
    <row r="1104" spans="1:8" ht="15">
      <c r="A1104" s="1195"/>
      <c r="B1104" s="427" t="s">
        <v>1992</v>
      </c>
      <c r="C1104" s="920" t="str">
        <f>C1119</f>
        <v>PARAFUSO CABEÇA LENTILHA 3/8" X 3/4"</v>
      </c>
      <c r="D1104" s="587" t="str">
        <f>G1119</f>
        <v>UN</v>
      </c>
      <c r="E1104" s="932">
        <v>12</v>
      </c>
      <c r="F1104" s="932">
        <f>D1124</f>
        <v>0.68</v>
      </c>
      <c r="G1104" s="934">
        <f>TRUNC(F1104*E1104,2)</f>
        <v>8.16</v>
      </c>
      <c r="H1104" s="1195"/>
    </row>
    <row r="1105" spans="1:8" ht="15">
      <c r="A1105" s="1195"/>
      <c r="B1105" s="427" t="s">
        <v>1992</v>
      </c>
      <c r="C1105" s="920" t="str">
        <f>C1126</f>
        <v>PORCA SEXTAVADA 3/8"</v>
      </c>
      <c r="D1105" s="587" t="str">
        <f>G1126</f>
        <v>UN</v>
      </c>
      <c r="E1105" s="932">
        <v>12</v>
      </c>
      <c r="F1105" s="932">
        <f>D1131</f>
        <v>0.19800000000000001</v>
      </c>
      <c r="G1105" s="934">
        <f>TRUNC(F1105*E1105,2)</f>
        <v>2.37</v>
      </c>
      <c r="H1105" s="1195"/>
    </row>
    <row r="1106" spans="1:8" ht="15">
      <c r="A1106" s="1195"/>
      <c r="B1106" s="427" t="s">
        <v>1992</v>
      </c>
      <c r="C1106" s="920" t="str">
        <f>C1133</f>
        <v>ARRUELA LISA 3/8"</v>
      </c>
      <c r="D1106" s="587" t="str">
        <f>G1133</f>
        <v>UN</v>
      </c>
      <c r="E1106" s="932">
        <v>12</v>
      </c>
      <c r="F1106" s="932">
        <f>D1138</f>
        <v>0.13</v>
      </c>
      <c r="G1106" s="934">
        <f>TRUNC(F1106*E1106,2)</f>
        <v>1.56</v>
      </c>
      <c r="H1106" s="1195"/>
    </row>
    <row r="1107" spans="1:8" ht="15.75">
      <c r="A1107" s="1195"/>
      <c r="B1107" s="2012" t="s">
        <v>1952</v>
      </c>
      <c r="C1107" s="2013"/>
      <c r="D1107" s="2013"/>
      <c r="E1107" s="2013"/>
      <c r="F1107" s="2013"/>
      <c r="G1107" s="2014"/>
      <c r="H1107" s="1195"/>
    </row>
    <row r="1108" spans="1:8" ht="15.75">
      <c r="A1108" s="1197" t="s">
        <v>5265</v>
      </c>
      <c r="B1108" s="1074">
        <v>88264</v>
      </c>
      <c r="C1108" s="914" t="str">
        <f>IF($A1108="INSUMO",VLOOKUP($B1108,'BANCO DE DADOS JULHO INS'!$A:$D,2,FALSE),VLOOKUP($B1108,'BANCO DE DADOS JULHO SERV'!$B:$E,2,FALSE))</f>
        <v>ELETRICISTA COM ENCARGOS COMPLEMENTARES</v>
      </c>
      <c r="D1108" s="913" t="str">
        <f>IF($A1108="INSUMO",VLOOKUP($B1108,'BANCO DE DADOS JULHO INS'!$A:$D,3,FALSE),VLOOKUP($B1108,'BANCO DE DADOS JULHO SERV'!$B:$E,3,FALSE))</f>
        <v>H</v>
      </c>
      <c r="E1108" s="813">
        <v>0.2</v>
      </c>
      <c r="F1108" s="917" t="str">
        <f>IF($A1108="INSUMO",VLOOKUP($B1108,'BANCO DE DADOS JULHO INS'!$A:$D,4,FALSE),VLOOKUP($B1108,'BANCO DE DADOS JULHO SERV'!$B:$E,4,FALSE))</f>
        <v>17,60</v>
      </c>
      <c r="G1108" s="827">
        <f>TRUNC(F1108*E1108,2)</f>
        <v>3.52</v>
      </c>
      <c r="H1108" s="1195"/>
    </row>
    <row r="1109" spans="1:8" ht="16.5" thickBot="1">
      <c r="A1109" s="1197" t="s">
        <v>5265</v>
      </c>
      <c r="B1109" s="1074">
        <v>88316</v>
      </c>
      <c r="C1109" s="914" t="str">
        <f>IF($A1109="INSUMO",VLOOKUP($B1109,'BANCO DE DADOS JULHO INS'!$A:$D,2,FALSE),VLOOKUP($B1109,'BANCO DE DADOS JULHO SERV'!$B:$E,2,FALSE))</f>
        <v>SERVENTE COM ENCARGOS COMPLEMENTARES</v>
      </c>
      <c r="D1109" s="913" t="str">
        <f>IF($A1109="INSUMO",VLOOKUP($B1109,'BANCO DE DADOS JULHO INS'!$A:$D,3,FALSE),VLOOKUP($B1109,'BANCO DE DADOS JULHO SERV'!$B:$E,3,FALSE))</f>
        <v>H</v>
      </c>
      <c r="E1109" s="813">
        <v>0.2</v>
      </c>
      <c r="F1109" s="917" t="str">
        <f>IF($A1109="INSUMO",VLOOKUP($B1109,'BANCO DE DADOS JULHO INS'!$A:$D,4,FALSE),VLOOKUP($B1109,'BANCO DE DADOS JULHO SERV'!$B:$E,4,FALSE))</f>
        <v>13,80</v>
      </c>
      <c r="G1109" s="827">
        <f>TRUNC(F1109*E1109,2)</f>
        <v>2.76</v>
      </c>
      <c r="H1109" s="1195"/>
    </row>
    <row r="1110" spans="1:8" ht="16.5" thickBot="1">
      <c r="A1110" s="1195"/>
      <c r="B1110" s="2204" t="s">
        <v>7104</v>
      </c>
      <c r="C1110" s="2204"/>
      <c r="D1110" s="2204"/>
      <c r="E1110" s="2206"/>
      <c r="F1110" s="959" t="s">
        <v>1953</v>
      </c>
      <c r="G1110" s="999">
        <f>SUM(G1102:G1109)</f>
        <v>37.44</v>
      </c>
      <c r="H1110" s="1195"/>
    </row>
    <row r="1111" spans="1:8" ht="15.75" thickBot="1">
      <c r="A1111" s="1195"/>
      <c r="B1111" s="1196"/>
      <c r="C1111" s="1196"/>
      <c r="D1111" s="1196"/>
      <c r="E1111" s="1196"/>
      <c r="F1111" s="1196"/>
      <c r="G1111" s="1196"/>
      <c r="H1111" s="1195"/>
    </row>
    <row r="1112" spans="1:8" ht="31.5">
      <c r="A1112" s="1150"/>
      <c r="B1112" s="863"/>
      <c r="C1112" s="1203" t="s">
        <v>7113</v>
      </c>
      <c r="D1112" s="864"/>
      <c r="E1112" s="865"/>
      <c r="F1112" s="1137" t="s">
        <v>30</v>
      </c>
      <c r="G1112" s="1137" t="s">
        <v>30</v>
      </c>
      <c r="H1112" s="1150"/>
    </row>
    <row r="1113" spans="1:8" ht="31.5">
      <c r="A1113" s="1150"/>
      <c r="B1113" s="967" t="s">
        <v>1985</v>
      </c>
      <c r="C1113" s="967" t="s">
        <v>1986</v>
      </c>
      <c r="D1113" s="968" t="s">
        <v>1987</v>
      </c>
      <c r="E1113" s="969" t="s">
        <v>1988</v>
      </c>
      <c r="F1113" s="961" t="s">
        <v>1989</v>
      </c>
      <c r="G1113" s="969" t="s">
        <v>1990</v>
      </c>
      <c r="H1113" s="1150"/>
    </row>
    <row r="1114" spans="1:8" ht="15">
      <c r="A1114" s="1150"/>
      <c r="B1114" s="877">
        <v>42760</v>
      </c>
      <c r="C1114" s="972" t="s">
        <v>5308</v>
      </c>
      <c r="D1114" s="872">
        <v>18.149999999999999</v>
      </c>
      <c r="E1114" s="975" t="s">
        <v>5315</v>
      </c>
      <c r="F1114" s="987" t="s">
        <v>5314</v>
      </c>
      <c r="G1114" s="878" t="s">
        <v>7042</v>
      </c>
      <c r="H1114" s="1150"/>
    </row>
    <row r="1115" spans="1:8" ht="15">
      <c r="A1115" s="1150"/>
      <c r="B1115" s="877">
        <v>42761</v>
      </c>
      <c r="C1115" s="972" t="s">
        <v>6343</v>
      </c>
      <c r="D1115" s="872">
        <v>20</v>
      </c>
      <c r="E1115" s="975" t="s">
        <v>7043</v>
      </c>
      <c r="F1115" s="987" t="s">
        <v>7044</v>
      </c>
      <c r="G1115" s="878" t="s">
        <v>6761</v>
      </c>
      <c r="H1115" s="1150"/>
    </row>
    <row r="1116" spans="1:8" ht="15">
      <c r="A1116" s="1150"/>
      <c r="B1116" s="877"/>
      <c r="C1116" s="972"/>
      <c r="D1116" s="872"/>
      <c r="E1116" s="975"/>
      <c r="F1116" s="987"/>
      <c r="G1116" s="878"/>
      <c r="H1116" s="1150"/>
    </row>
    <row r="1117" spans="1:8" ht="15.75">
      <c r="A1117" s="1150"/>
      <c r="B1117" s="808"/>
      <c r="C1117" s="863" t="s">
        <v>1991</v>
      </c>
      <c r="D1117" s="809">
        <f>MEDIAN(D1114:D1116)</f>
        <v>19.074999999999999</v>
      </c>
      <c r="E1117" s="810"/>
      <c r="F1117" s="811"/>
      <c r="G1117" s="812"/>
      <c r="H1117" s="1150"/>
    </row>
    <row r="1118" spans="1:8" ht="15">
      <c r="A1118" s="1180"/>
      <c r="B1118" s="2256"/>
      <c r="C1118" s="2257"/>
      <c r="D1118" s="2257"/>
      <c r="E1118" s="2257"/>
      <c r="F1118" s="2257"/>
      <c r="G1118" s="2258"/>
      <c r="H1118" s="1180"/>
    </row>
    <row r="1119" spans="1:8" ht="15.75">
      <c r="A1119" s="1180"/>
      <c r="B1119" s="863"/>
      <c r="C1119" s="1203" t="s">
        <v>7109</v>
      </c>
      <c r="D1119" s="864"/>
      <c r="E1119" s="865"/>
      <c r="F1119" s="866" t="s">
        <v>30</v>
      </c>
      <c r="G1119" s="865" t="s">
        <v>30</v>
      </c>
      <c r="H1119" s="1180"/>
    </row>
    <row r="1120" spans="1:8" ht="31.5">
      <c r="A1120" s="1180"/>
      <c r="B1120" s="981" t="s">
        <v>1985</v>
      </c>
      <c r="C1120" s="981" t="s">
        <v>1986</v>
      </c>
      <c r="D1120" s="982" t="s">
        <v>1987</v>
      </c>
      <c r="E1120" s="429" t="s">
        <v>1988</v>
      </c>
      <c r="F1120" s="806" t="s">
        <v>1989</v>
      </c>
      <c r="G1120" s="429" t="s">
        <v>1990</v>
      </c>
      <c r="H1120" s="1180"/>
    </row>
    <row r="1121" spans="1:8" ht="15">
      <c r="A1121" s="1180"/>
      <c r="B1121" s="815">
        <v>42741</v>
      </c>
      <c r="C1121" s="1204" t="s">
        <v>6347</v>
      </c>
      <c r="D1121" s="1208">
        <v>0.68</v>
      </c>
      <c r="E1121" s="1085" t="s">
        <v>6348</v>
      </c>
      <c r="F1121" s="1206" t="s">
        <v>7102</v>
      </c>
      <c r="G1121" s="1207" t="s">
        <v>6350</v>
      </c>
      <c r="H1121" s="1180"/>
    </row>
    <row r="1122" spans="1:8" ht="15">
      <c r="A1122" s="1180"/>
      <c r="B1122" s="894"/>
      <c r="C1122" s="1128"/>
      <c r="D1122" s="1129"/>
      <c r="E1122" s="1130"/>
      <c r="F1122" s="1147"/>
      <c r="G1122" s="990"/>
      <c r="H1122" s="1180"/>
    </row>
    <row r="1123" spans="1:8" ht="15">
      <c r="A1123" s="1180"/>
      <c r="B1123" s="894"/>
      <c r="C1123" s="1128"/>
      <c r="D1123" s="1209"/>
      <c r="E1123" s="1130"/>
      <c r="F1123" s="1147"/>
      <c r="G1123" s="990"/>
      <c r="H1123" s="1180"/>
    </row>
    <row r="1124" spans="1:8" ht="15.75">
      <c r="A1124" s="1180"/>
      <c r="B1124" s="808"/>
      <c r="C1124" s="863" t="s">
        <v>1991</v>
      </c>
      <c r="D1124" s="809">
        <f t="shared" ref="D1124" si="6">MEDIAN(D1121:D1123)</f>
        <v>0.68</v>
      </c>
      <c r="E1124" s="810"/>
      <c r="F1124" s="811"/>
      <c r="G1124" s="812"/>
      <c r="H1124" s="1180"/>
    </row>
    <row r="1125" spans="1:8">
      <c r="A1125" s="1180"/>
      <c r="B1125" s="1181"/>
      <c r="C1125" s="1181"/>
      <c r="D1125" s="1181"/>
      <c r="E1125" s="1181"/>
      <c r="F1125" s="1181"/>
      <c r="G1125" s="1181"/>
      <c r="H1125" s="1180"/>
    </row>
    <row r="1126" spans="1:8" ht="15.75">
      <c r="A1126" s="1180"/>
      <c r="B1126" s="863"/>
      <c r="C1126" s="1210" t="s">
        <v>7110</v>
      </c>
      <c r="D1126" s="864"/>
      <c r="E1126" s="865"/>
      <c r="F1126" s="866" t="s">
        <v>30</v>
      </c>
      <c r="G1126" s="865" t="s">
        <v>30</v>
      </c>
      <c r="H1126" s="1180"/>
    </row>
    <row r="1127" spans="1:8" ht="31.5">
      <c r="A1127" s="1180"/>
      <c r="B1127" s="981" t="s">
        <v>1985</v>
      </c>
      <c r="C1127" s="981" t="s">
        <v>1986</v>
      </c>
      <c r="D1127" s="982" t="s">
        <v>1987</v>
      </c>
      <c r="E1127" s="429" t="s">
        <v>1988</v>
      </c>
      <c r="F1127" s="806" t="s">
        <v>1989</v>
      </c>
      <c r="G1127" s="429" t="s">
        <v>1990</v>
      </c>
      <c r="H1127" s="1180"/>
    </row>
    <row r="1128" spans="1:8" ht="15">
      <c r="A1128" s="1180"/>
      <c r="B1128" s="815">
        <v>42741</v>
      </c>
      <c r="C1128" s="1204" t="s">
        <v>6347</v>
      </c>
      <c r="D1128" s="1205">
        <v>0.216</v>
      </c>
      <c r="E1128" s="1085" t="s">
        <v>6348</v>
      </c>
      <c r="F1128" s="1206" t="s">
        <v>7102</v>
      </c>
      <c r="G1128" s="1207" t="s">
        <v>6350</v>
      </c>
      <c r="H1128" s="1180"/>
    </row>
    <row r="1129" spans="1:8" ht="15">
      <c r="A1129" s="1180"/>
      <c r="B1129" s="894">
        <v>42660</v>
      </c>
      <c r="C1129" s="1128" t="s">
        <v>5311</v>
      </c>
      <c r="D1129" s="1129">
        <v>0.18</v>
      </c>
      <c r="E1129" s="1130" t="s">
        <v>2046</v>
      </c>
      <c r="F1129" s="1147" t="s">
        <v>5297</v>
      </c>
      <c r="G1129" s="990" t="s">
        <v>2112</v>
      </c>
      <c r="H1129" s="1180"/>
    </row>
    <row r="1130" spans="1:8" ht="15">
      <c r="A1130" s="1180"/>
      <c r="B1130" s="877"/>
      <c r="C1130" s="972"/>
      <c r="D1130" s="872"/>
      <c r="E1130" s="975"/>
      <c r="F1130" s="987"/>
      <c r="G1130" s="878"/>
      <c r="H1130" s="1180"/>
    </row>
    <row r="1131" spans="1:8" ht="15.75">
      <c r="A1131" s="1180"/>
      <c r="B1131" s="808"/>
      <c r="C1131" s="863" t="s">
        <v>1991</v>
      </c>
      <c r="D1131" s="809">
        <f t="shared" ref="D1131" si="7">MEDIAN(D1128:D1130)</f>
        <v>0.19800000000000001</v>
      </c>
      <c r="E1131" s="810"/>
      <c r="F1131" s="811"/>
      <c r="G1131" s="812"/>
      <c r="H1131" s="1180"/>
    </row>
    <row r="1132" spans="1:8" ht="15">
      <c r="A1132" s="1180"/>
      <c r="B1132" s="2259"/>
      <c r="C1132" s="2260"/>
      <c r="D1132" s="2260"/>
      <c r="E1132" s="2260"/>
      <c r="F1132" s="2260"/>
      <c r="G1132" s="2261"/>
      <c r="H1132" s="1180"/>
    </row>
    <row r="1133" spans="1:8" ht="15.75">
      <c r="A1133" s="1180"/>
      <c r="B1133" s="863"/>
      <c r="C1133" s="1210" t="s">
        <v>7111</v>
      </c>
      <c r="D1133" s="864"/>
      <c r="E1133" s="865"/>
      <c r="F1133" s="866" t="s">
        <v>30</v>
      </c>
      <c r="G1133" s="865" t="s">
        <v>30</v>
      </c>
      <c r="H1133" s="1180"/>
    </row>
    <row r="1134" spans="1:8" ht="31.5">
      <c r="A1134" s="1180"/>
      <c r="B1134" s="981" t="s">
        <v>1985</v>
      </c>
      <c r="C1134" s="981" t="s">
        <v>1986</v>
      </c>
      <c r="D1134" s="982" t="s">
        <v>1987</v>
      </c>
      <c r="E1134" s="429" t="s">
        <v>1988</v>
      </c>
      <c r="F1134" s="806" t="s">
        <v>1989</v>
      </c>
      <c r="G1134" s="429" t="s">
        <v>1990</v>
      </c>
      <c r="H1134" s="1180"/>
    </row>
    <row r="1135" spans="1:8" ht="15">
      <c r="A1135" s="1180"/>
      <c r="B1135" s="815">
        <v>42741</v>
      </c>
      <c r="C1135" s="1204" t="s">
        <v>6347</v>
      </c>
      <c r="D1135" s="1208">
        <v>0.13</v>
      </c>
      <c r="E1135" s="1085" t="s">
        <v>6348</v>
      </c>
      <c r="F1135" s="1206" t="s">
        <v>7102</v>
      </c>
      <c r="G1135" s="1207" t="s">
        <v>6350</v>
      </c>
      <c r="H1135" s="1180"/>
    </row>
    <row r="1136" spans="1:8" ht="15">
      <c r="A1136" s="1180"/>
      <c r="B1136" s="1211"/>
      <c r="C1136" s="1125"/>
      <c r="D1136" s="1126"/>
      <c r="E1136" s="647"/>
      <c r="F1136" s="1148"/>
      <c r="G1136" s="986"/>
      <c r="H1136" s="1180"/>
    </row>
    <row r="1137" spans="1:8" ht="15">
      <c r="A1137" s="1180"/>
      <c r="B1137" s="877"/>
      <c r="C1137" s="972"/>
      <c r="D1137" s="872"/>
      <c r="E1137" s="975"/>
      <c r="F1137" s="987"/>
      <c r="G1137" s="878"/>
      <c r="H1137" s="1180"/>
    </row>
    <row r="1138" spans="1:8" ht="15.75">
      <c r="A1138" s="1180"/>
      <c r="B1138" s="808"/>
      <c r="C1138" s="863" t="s">
        <v>1991</v>
      </c>
      <c r="D1138" s="809">
        <f t="shared" ref="D1138" si="8">MEDIAN(D1135:D1137)</f>
        <v>0.13</v>
      </c>
      <c r="E1138" s="810"/>
      <c r="F1138" s="811"/>
      <c r="G1138" s="812"/>
      <c r="H1138" s="1180"/>
    </row>
    <row r="1139" spans="1:8" ht="13.5" thickBot="1">
      <c r="A1139" s="1180"/>
      <c r="B1139" s="1181"/>
      <c r="C1139" s="1181"/>
      <c r="D1139" s="1181"/>
      <c r="E1139" s="1181"/>
      <c r="F1139" s="1181"/>
      <c r="G1139" s="1181"/>
      <c r="H1139" s="1180"/>
    </row>
    <row r="1140" spans="1:8" ht="15.75">
      <c r="A1140" s="1195"/>
      <c r="B1140" s="942" t="s">
        <v>7114</v>
      </c>
      <c r="C1140" s="2011" t="str">
        <f>CONCATENATE("FORNECIMENTO E INSTALAÇÃO DE ",C1143)</f>
        <v>FORNECIMENTO E INSTALAÇÃO DE EMENDA INTERNA PARA ELETROCLHA PERFURADA GALVANIZADA DE 100 X 50 X 3000mm</v>
      </c>
      <c r="D1140" s="2183"/>
      <c r="E1140" s="2183"/>
      <c r="F1140" s="2183"/>
      <c r="G1140" s="943" t="s">
        <v>30</v>
      </c>
      <c r="H1140" s="1003">
        <f>G1150</f>
        <v>13.45</v>
      </c>
    </row>
    <row r="1141" spans="1:8" ht="31.5">
      <c r="A1141" s="1195"/>
      <c r="B1141" s="1175" t="s">
        <v>2114</v>
      </c>
      <c r="C1141" s="981" t="s">
        <v>1947</v>
      </c>
      <c r="D1141" s="1176" t="s">
        <v>30</v>
      </c>
      <c r="E1141" s="981" t="s">
        <v>1948</v>
      </c>
      <c r="F1141" s="982" t="s">
        <v>1949</v>
      </c>
      <c r="G1141" s="983" t="s">
        <v>1950</v>
      </c>
      <c r="H1141" s="1195"/>
    </row>
    <row r="1142" spans="1:8" ht="15.75">
      <c r="A1142" s="1195"/>
      <c r="B1142" s="2012" t="s">
        <v>1951</v>
      </c>
      <c r="C1142" s="2013"/>
      <c r="D1142" s="2013"/>
      <c r="E1142" s="2013"/>
      <c r="F1142" s="2013"/>
      <c r="G1142" s="2014"/>
      <c r="H1142" s="1195"/>
    </row>
    <row r="1143" spans="1:8" ht="30">
      <c r="A1143" s="1195"/>
      <c r="B1143" s="427" t="s">
        <v>1992</v>
      </c>
      <c r="C1143" s="920" t="str">
        <f>C1152</f>
        <v>EMENDA INTERNA PARA ELETROCLHA PERFURADA GALVANIZADA DE 100 X 50 X 3000mm</v>
      </c>
      <c r="D1143" s="587" t="str">
        <f>G1152</f>
        <v>UN</v>
      </c>
      <c r="E1143" s="932">
        <v>1</v>
      </c>
      <c r="F1143" s="932">
        <f>D1157</f>
        <v>3.14</v>
      </c>
      <c r="G1143" s="934">
        <f>TRUNC(F1143*E1143,2)</f>
        <v>3.14</v>
      </c>
      <c r="H1143" s="1195"/>
    </row>
    <row r="1144" spans="1:8" ht="15">
      <c r="A1144" s="1195"/>
      <c r="B1144" s="427" t="s">
        <v>1992</v>
      </c>
      <c r="C1144" s="920" t="str">
        <f>C1159</f>
        <v>PARAFUSO CABEÇA LENTILHA 3/8" X 3/4"</v>
      </c>
      <c r="D1144" s="587" t="str">
        <f>G1159</f>
        <v>UN</v>
      </c>
      <c r="E1144" s="932">
        <v>4</v>
      </c>
      <c r="F1144" s="932">
        <f>D1164</f>
        <v>0.68</v>
      </c>
      <c r="G1144" s="934">
        <f>TRUNC(F1144*E1144,2)</f>
        <v>2.72</v>
      </c>
      <c r="H1144" s="1195"/>
    </row>
    <row r="1145" spans="1:8" ht="15">
      <c r="A1145" s="1195"/>
      <c r="B1145" s="427" t="s">
        <v>1992</v>
      </c>
      <c r="C1145" s="920" t="str">
        <f>C1166</f>
        <v>PORCA SEXTAVADA 3/8"</v>
      </c>
      <c r="D1145" s="587" t="str">
        <f>G1166</f>
        <v>UN</v>
      </c>
      <c r="E1145" s="932">
        <v>4</v>
      </c>
      <c r="F1145" s="932">
        <f>D1171</f>
        <v>0.19800000000000001</v>
      </c>
      <c r="G1145" s="934">
        <f>TRUNC(F1145*E1145,2)</f>
        <v>0.79</v>
      </c>
      <c r="H1145" s="1195"/>
    </row>
    <row r="1146" spans="1:8" ht="15">
      <c r="A1146" s="1195"/>
      <c r="B1146" s="427" t="s">
        <v>1992</v>
      </c>
      <c r="C1146" s="920" t="str">
        <f>C1173</f>
        <v>ARRUELA LISA 3/8"</v>
      </c>
      <c r="D1146" s="587" t="str">
        <f>G1173</f>
        <v>UN</v>
      </c>
      <c r="E1146" s="932">
        <v>4</v>
      </c>
      <c r="F1146" s="932">
        <f>D1178</f>
        <v>0.13</v>
      </c>
      <c r="G1146" s="934">
        <f>TRUNC(F1146*E1146,2)</f>
        <v>0.52</v>
      </c>
      <c r="H1146" s="1195"/>
    </row>
    <row r="1147" spans="1:8" ht="15.75">
      <c r="A1147" s="1195"/>
      <c r="B1147" s="2012" t="s">
        <v>1952</v>
      </c>
      <c r="C1147" s="2013"/>
      <c r="D1147" s="2013"/>
      <c r="E1147" s="2013"/>
      <c r="F1147" s="2013"/>
      <c r="G1147" s="2014"/>
      <c r="H1147" s="1195"/>
    </row>
    <row r="1148" spans="1:8" ht="15.75">
      <c r="A1148" s="1197" t="s">
        <v>5265</v>
      </c>
      <c r="B1148" s="1074">
        <v>88264</v>
      </c>
      <c r="C1148" s="914" t="str">
        <f>IF($A1148="INSUMO",VLOOKUP($B1148,'BANCO DE DADOS JULHO INS'!$A:$D,2,FALSE),VLOOKUP($B1148,'BANCO DE DADOS JULHO SERV'!$B:$E,2,FALSE))</f>
        <v>ELETRICISTA COM ENCARGOS COMPLEMENTARES</v>
      </c>
      <c r="D1148" s="913" t="str">
        <f>IF($A1148="INSUMO",VLOOKUP($B1148,'BANCO DE DADOS JULHO INS'!$A:$D,3,FALSE),VLOOKUP($B1148,'BANCO DE DADOS JULHO SERV'!$B:$E,3,FALSE))</f>
        <v>H</v>
      </c>
      <c r="E1148" s="813">
        <v>0.2</v>
      </c>
      <c r="F1148" s="917" t="str">
        <f>IF($A1148="INSUMO",VLOOKUP($B1148,'BANCO DE DADOS JULHO INS'!$A:$D,4,FALSE),VLOOKUP($B1148,'BANCO DE DADOS JULHO SERV'!$B:$E,4,FALSE))</f>
        <v>17,60</v>
      </c>
      <c r="G1148" s="827">
        <f>TRUNC(F1148*E1148,2)</f>
        <v>3.52</v>
      </c>
      <c r="H1148" s="1195"/>
    </row>
    <row r="1149" spans="1:8" ht="16.5" thickBot="1">
      <c r="A1149" s="1197" t="s">
        <v>5265</v>
      </c>
      <c r="B1149" s="1074">
        <v>88316</v>
      </c>
      <c r="C1149" s="914" t="str">
        <f>IF($A1149="INSUMO",VLOOKUP($B1149,'BANCO DE DADOS JULHO INS'!$A:$D,2,FALSE),VLOOKUP($B1149,'BANCO DE DADOS JULHO SERV'!$B:$E,2,FALSE))</f>
        <v>SERVENTE COM ENCARGOS COMPLEMENTARES</v>
      </c>
      <c r="D1149" s="913" t="str">
        <f>IF($A1149="INSUMO",VLOOKUP($B1149,'BANCO DE DADOS JULHO INS'!$A:$D,3,FALSE),VLOOKUP($B1149,'BANCO DE DADOS JULHO SERV'!$B:$E,3,FALSE))</f>
        <v>H</v>
      </c>
      <c r="E1149" s="813">
        <v>0.2</v>
      </c>
      <c r="F1149" s="917" t="str">
        <f>IF($A1149="INSUMO",VLOOKUP($B1149,'BANCO DE DADOS JULHO INS'!$A:$D,4,FALSE),VLOOKUP($B1149,'BANCO DE DADOS JULHO SERV'!$B:$E,4,FALSE))</f>
        <v>13,80</v>
      </c>
      <c r="G1149" s="827">
        <f>TRUNC(F1149*E1149,2)</f>
        <v>2.76</v>
      </c>
      <c r="H1149" s="1195"/>
    </row>
    <row r="1150" spans="1:8" ht="16.5" thickBot="1">
      <c r="A1150" s="1195"/>
      <c r="B1150" s="2204" t="s">
        <v>7115</v>
      </c>
      <c r="C1150" s="2204"/>
      <c r="D1150" s="2204"/>
      <c r="E1150" s="2206"/>
      <c r="F1150" s="959" t="s">
        <v>1953</v>
      </c>
      <c r="G1150" s="999">
        <f>SUM(G1142:G1149)</f>
        <v>13.45</v>
      </c>
      <c r="H1150" s="1195"/>
    </row>
    <row r="1151" spans="1:8" ht="15.75" thickBot="1">
      <c r="A1151" s="1195"/>
      <c r="B1151" s="1196"/>
      <c r="C1151" s="1196"/>
      <c r="D1151" s="1196"/>
      <c r="E1151" s="1196"/>
      <c r="F1151" s="1196"/>
      <c r="G1151" s="1196"/>
      <c r="H1151" s="1195"/>
    </row>
    <row r="1152" spans="1:8" ht="31.5">
      <c r="A1152" s="1150"/>
      <c r="B1152" s="863"/>
      <c r="C1152" s="1203" t="s">
        <v>7116</v>
      </c>
      <c r="D1152" s="864"/>
      <c r="E1152" s="865"/>
      <c r="F1152" s="1137" t="s">
        <v>30</v>
      </c>
      <c r="G1152" s="1137" t="s">
        <v>30</v>
      </c>
      <c r="H1152" s="1150"/>
    </row>
    <row r="1153" spans="1:8" ht="31.5">
      <c r="A1153" s="1150"/>
      <c r="B1153" s="967" t="s">
        <v>1985</v>
      </c>
      <c r="C1153" s="967" t="s">
        <v>1986</v>
      </c>
      <c r="D1153" s="968" t="s">
        <v>1987</v>
      </c>
      <c r="E1153" s="969" t="s">
        <v>1988</v>
      </c>
      <c r="F1153" s="961" t="s">
        <v>1989</v>
      </c>
      <c r="G1153" s="969" t="s">
        <v>1990</v>
      </c>
      <c r="H1153" s="1150"/>
    </row>
    <row r="1154" spans="1:8" ht="15">
      <c r="A1154" s="1150"/>
      <c r="B1154" s="877">
        <v>42760</v>
      </c>
      <c r="C1154" s="972" t="s">
        <v>5308</v>
      </c>
      <c r="D1154" s="872">
        <v>2.4900000000000002</v>
      </c>
      <c r="E1154" s="975" t="s">
        <v>5315</v>
      </c>
      <c r="F1154" s="987" t="s">
        <v>5314</v>
      </c>
      <c r="G1154" s="878" t="s">
        <v>7042</v>
      </c>
      <c r="H1154" s="1150"/>
    </row>
    <row r="1155" spans="1:8" ht="15">
      <c r="A1155" s="1150"/>
      <c r="B1155" s="877">
        <v>42761</v>
      </c>
      <c r="C1155" s="972" t="s">
        <v>6343</v>
      </c>
      <c r="D1155" s="872">
        <v>3.5</v>
      </c>
      <c r="E1155" s="975" t="s">
        <v>7043</v>
      </c>
      <c r="F1155" s="987" t="s">
        <v>7044</v>
      </c>
      <c r="G1155" s="878" t="s">
        <v>6761</v>
      </c>
      <c r="H1155" s="1150"/>
    </row>
    <row r="1156" spans="1:8" ht="15">
      <c r="A1156" s="1150"/>
      <c r="B1156" s="877">
        <v>42761</v>
      </c>
      <c r="C1156" s="972" t="s">
        <v>7106</v>
      </c>
      <c r="D1156" s="872">
        <v>3.14</v>
      </c>
      <c r="E1156" s="975" t="s">
        <v>7107</v>
      </c>
      <c r="F1156" s="987" t="s">
        <v>7108</v>
      </c>
      <c r="G1156" s="878" t="s">
        <v>7070</v>
      </c>
      <c r="H1156" s="1150"/>
    </row>
    <row r="1157" spans="1:8" ht="15.75">
      <c r="A1157" s="1150"/>
      <c r="B1157" s="808"/>
      <c r="C1157" s="863" t="s">
        <v>1991</v>
      </c>
      <c r="D1157" s="809">
        <f>MEDIAN(D1154:D1156)</f>
        <v>3.14</v>
      </c>
      <c r="E1157" s="810"/>
      <c r="F1157" s="811"/>
      <c r="G1157" s="812"/>
      <c r="H1157" s="1150"/>
    </row>
    <row r="1158" spans="1:8" ht="15">
      <c r="A1158" s="1180"/>
      <c r="B1158" s="2256"/>
      <c r="C1158" s="2257"/>
      <c r="D1158" s="2257"/>
      <c r="E1158" s="2257"/>
      <c r="F1158" s="2257"/>
      <c r="G1158" s="2258"/>
      <c r="H1158" s="1180"/>
    </row>
    <row r="1159" spans="1:8" ht="15.75">
      <c r="A1159" s="1180"/>
      <c r="B1159" s="863"/>
      <c r="C1159" s="1203" t="s">
        <v>7109</v>
      </c>
      <c r="D1159" s="864"/>
      <c r="E1159" s="865"/>
      <c r="F1159" s="866" t="s">
        <v>30</v>
      </c>
      <c r="G1159" s="865" t="s">
        <v>30</v>
      </c>
      <c r="H1159" s="1180"/>
    </row>
    <row r="1160" spans="1:8" ht="31.5">
      <c r="A1160" s="1180"/>
      <c r="B1160" s="981" t="s">
        <v>1985</v>
      </c>
      <c r="C1160" s="981" t="s">
        <v>1986</v>
      </c>
      <c r="D1160" s="982" t="s">
        <v>1987</v>
      </c>
      <c r="E1160" s="429" t="s">
        <v>1988</v>
      </c>
      <c r="F1160" s="806" t="s">
        <v>1989</v>
      </c>
      <c r="G1160" s="429" t="s">
        <v>1990</v>
      </c>
      <c r="H1160" s="1180"/>
    </row>
    <row r="1161" spans="1:8" ht="15">
      <c r="A1161" s="1180"/>
      <c r="B1161" s="815">
        <v>42741</v>
      </c>
      <c r="C1161" s="1204" t="s">
        <v>6347</v>
      </c>
      <c r="D1161" s="1208">
        <v>0.68</v>
      </c>
      <c r="E1161" s="1085" t="s">
        <v>6348</v>
      </c>
      <c r="F1161" s="1206" t="s">
        <v>7102</v>
      </c>
      <c r="G1161" s="1207" t="s">
        <v>6350</v>
      </c>
      <c r="H1161" s="1180"/>
    </row>
    <row r="1162" spans="1:8" ht="15">
      <c r="A1162" s="1180"/>
      <c r="B1162" s="894"/>
      <c r="C1162" s="1128"/>
      <c r="D1162" s="1129"/>
      <c r="E1162" s="1130"/>
      <c r="F1162" s="1147"/>
      <c r="G1162" s="990"/>
      <c r="H1162" s="1180"/>
    </row>
    <row r="1163" spans="1:8" ht="15">
      <c r="A1163" s="1180"/>
      <c r="B1163" s="894"/>
      <c r="C1163" s="1128"/>
      <c r="D1163" s="1209"/>
      <c r="E1163" s="1130"/>
      <c r="F1163" s="1147"/>
      <c r="G1163" s="990"/>
      <c r="H1163" s="1180"/>
    </row>
    <row r="1164" spans="1:8" ht="15.75">
      <c r="A1164" s="1180"/>
      <c r="B1164" s="808"/>
      <c r="C1164" s="863" t="s">
        <v>1991</v>
      </c>
      <c r="D1164" s="809">
        <f t="shared" ref="D1164" si="9">MEDIAN(D1161:D1163)</f>
        <v>0.68</v>
      </c>
      <c r="E1164" s="810"/>
      <c r="F1164" s="811"/>
      <c r="G1164" s="812"/>
      <c r="H1164" s="1180"/>
    </row>
    <row r="1165" spans="1:8">
      <c r="A1165" s="1180"/>
      <c r="B1165" s="1181"/>
      <c r="C1165" s="1181"/>
      <c r="D1165" s="1181"/>
      <c r="E1165" s="1181"/>
      <c r="F1165" s="1181"/>
      <c r="G1165" s="1181"/>
      <c r="H1165" s="1180"/>
    </row>
    <row r="1166" spans="1:8" ht="15.75">
      <c r="A1166" s="1180"/>
      <c r="B1166" s="863"/>
      <c r="C1166" s="1210" t="s">
        <v>7110</v>
      </c>
      <c r="D1166" s="864"/>
      <c r="E1166" s="865"/>
      <c r="F1166" s="866" t="s">
        <v>30</v>
      </c>
      <c r="G1166" s="865" t="s">
        <v>30</v>
      </c>
      <c r="H1166" s="1180"/>
    </row>
    <row r="1167" spans="1:8" ht="31.5">
      <c r="A1167" s="1180"/>
      <c r="B1167" s="981" t="s">
        <v>1985</v>
      </c>
      <c r="C1167" s="981" t="s">
        <v>1986</v>
      </c>
      <c r="D1167" s="982" t="s">
        <v>1987</v>
      </c>
      <c r="E1167" s="429" t="s">
        <v>1988</v>
      </c>
      <c r="F1167" s="806" t="s">
        <v>1989</v>
      </c>
      <c r="G1167" s="429" t="s">
        <v>1990</v>
      </c>
      <c r="H1167" s="1180"/>
    </row>
    <row r="1168" spans="1:8" ht="15">
      <c r="A1168" s="1180"/>
      <c r="B1168" s="815">
        <v>42741</v>
      </c>
      <c r="C1168" s="1204" t="s">
        <v>6347</v>
      </c>
      <c r="D1168" s="1205">
        <v>0.216</v>
      </c>
      <c r="E1168" s="1085" t="s">
        <v>6348</v>
      </c>
      <c r="F1168" s="1206" t="s">
        <v>7102</v>
      </c>
      <c r="G1168" s="1207" t="s">
        <v>6350</v>
      </c>
      <c r="H1168" s="1180"/>
    </row>
    <row r="1169" spans="1:8" ht="15">
      <c r="A1169" s="1180"/>
      <c r="B1169" s="894">
        <v>42660</v>
      </c>
      <c r="C1169" s="1128" t="s">
        <v>5311</v>
      </c>
      <c r="D1169" s="1129">
        <v>0.18</v>
      </c>
      <c r="E1169" s="1130" t="s">
        <v>2046</v>
      </c>
      <c r="F1169" s="1147" t="s">
        <v>5297</v>
      </c>
      <c r="G1169" s="990" t="s">
        <v>2112</v>
      </c>
      <c r="H1169" s="1180"/>
    </row>
    <row r="1170" spans="1:8" ht="15">
      <c r="A1170" s="1180"/>
      <c r="B1170" s="877"/>
      <c r="C1170" s="972"/>
      <c r="D1170" s="872"/>
      <c r="E1170" s="975"/>
      <c r="F1170" s="987"/>
      <c r="G1170" s="878"/>
      <c r="H1170" s="1180"/>
    </row>
    <row r="1171" spans="1:8" ht="15.75">
      <c r="A1171" s="1180"/>
      <c r="B1171" s="808"/>
      <c r="C1171" s="863" t="s">
        <v>1991</v>
      </c>
      <c r="D1171" s="809">
        <f t="shared" ref="D1171" si="10">MEDIAN(D1168:D1170)</f>
        <v>0.19800000000000001</v>
      </c>
      <c r="E1171" s="810"/>
      <c r="F1171" s="811"/>
      <c r="G1171" s="812"/>
      <c r="H1171" s="1180"/>
    </row>
    <row r="1172" spans="1:8" ht="15">
      <c r="A1172" s="1180"/>
      <c r="B1172" s="2259"/>
      <c r="C1172" s="2260"/>
      <c r="D1172" s="2260"/>
      <c r="E1172" s="2260"/>
      <c r="F1172" s="2260"/>
      <c r="G1172" s="2261"/>
      <c r="H1172" s="1180"/>
    </row>
    <row r="1173" spans="1:8" ht="15.75">
      <c r="A1173" s="1180"/>
      <c r="B1173" s="863"/>
      <c r="C1173" s="1210" t="s">
        <v>7111</v>
      </c>
      <c r="D1173" s="864"/>
      <c r="E1173" s="865"/>
      <c r="F1173" s="866" t="s">
        <v>30</v>
      </c>
      <c r="G1173" s="865" t="s">
        <v>30</v>
      </c>
      <c r="H1173" s="1180"/>
    </row>
    <row r="1174" spans="1:8" ht="31.5">
      <c r="A1174" s="1180"/>
      <c r="B1174" s="981" t="s">
        <v>1985</v>
      </c>
      <c r="C1174" s="981" t="s">
        <v>1986</v>
      </c>
      <c r="D1174" s="982" t="s">
        <v>1987</v>
      </c>
      <c r="E1174" s="429" t="s">
        <v>1988</v>
      </c>
      <c r="F1174" s="806" t="s">
        <v>1989</v>
      </c>
      <c r="G1174" s="429" t="s">
        <v>1990</v>
      </c>
      <c r="H1174" s="1180"/>
    </row>
    <row r="1175" spans="1:8" ht="15">
      <c r="A1175" s="1180"/>
      <c r="B1175" s="815">
        <v>42741</v>
      </c>
      <c r="C1175" s="1204" t="s">
        <v>6347</v>
      </c>
      <c r="D1175" s="1208">
        <v>0.13</v>
      </c>
      <c r="E1175" s="1085" t="s">
        <v>6348</v>
      </c>
      <c r="F1175" s="1206" t="s">
        <v>7102</v>
      </c>
      <c r="G1175" s="1207" t="s">
        <v>6350</v>
      </c>
      <c r="H1175" s="1180"/>
    </row>
    <row r="1176" spans="1:8" ht="15">
      <c r="A1176" s="1180"/>
      <c r="B1176" s="1211"/>
      <c r="C1176" s="1125"/>
      <c r="D1176" s="1126"/>
      <c r="E1176" s="647"/>
      <c r="F1176" s="1148"/>
      <c r="G1176" s="986"/>
      <c r="H1176" s="1180"/>
    </row>
    <row r="1177" spans="1:8" ht="15">
      <c r="A1177" s="1180"/>
      <c r="B1177" s="877"/>
      <c r="C1177" s="972"/>
      <c r="D1177" s="872"/>
      <c r="E1177" s="975"/>
      <c r="F1177" s="987"/>
      <c r="G1177" s="878"/>
      <c r="H1177" s="1180"/>
    </row>
    <row r="1178" spans="1:8" ht="15.75">
      <c r="A1178" s="1180"/>
      <c r="B1178" s="808"/>
      <c r="C1178" s="863" t="s">
        <v>1991</v>
      </c>
      <c r="D1178" s="809">
        <f t="shared" ref="D1178" si="11">MEDIAN(D1175:D1177)</f>
        <v>0.13</v>
      </c>
      <c r="E1178" s="810"/>
      <c r="F1178" s="811"/>
      <c r="G1178" s="812"/>
      <c r="H1178" s="1180"/>
    </row>
    <row r="1179" spans="1:8" ht="13.5" thickBot="1">
      <c r="A1179" s="1180"/>
      <c r="B1179" s="1181"/>
      <c r="C1179" s="1181"/>
      <c r="D1179" s="1181"/>
      <c r="E1179" s="1181"/>
      <c r="F1179" s="1181"/>
      <c r="G1179" s="1181"/>
      <c r="H1179" s="1180"/>
    </row>
    <row r="1180" spans="1:8" ht="15.75">
      <c r="A1180" s="1195"/>
      <c r="B1180" s="942" t="s">
        <v>7117</v>
      </c>
      <c r="C1180" s="2011" t="str">
        <f>CONCATENATE("FORNECIMENTO E INSTALAÇÃO DE ",C1183)</f>
        <v>FORNECIMENTO E INSTALAÇÃO DE TERMINAL DE FECHAMENTO PARA ELETROCALHA PERFURADA GALVANIZADA DE 100 X 50 3000mm</v>
      </c>
      <c r="D1180" s="2183"/>
      <c r="E1180" s="2183"/>
      <c r="F1180" s="2183"/>
      <c r="G1180" s="943" t="s">
        <v>30</v>
      </c>
      <c r="H1180" s="1003">
        <f>G1190</f>
        <v>7.6399999999999988</v>
      </c>
    </row>
    <row r="1181" spans="1:8" ht="31.5">
      <c r="A1181" s="1195"/>
      <c r="B1181" s="1175" t="s">
        <v>2114</v>
      </c>
      <c r="C1181" s="981" t="s">
        <v>1947</v>
      </c>
      <c r="D1181" s="1176" t="s">
        <v>30</v>
      </c>
      <c r="E1181" s="981" t="s">
        <v>1948</v>
      </c>
      <c r="F1181" s="982" t="s">
        <v>1949</v>
      </c>
      <c r="G1181" s="983" t="s">
        <v>1950</v>
      </c>
      <c r="H1181" s="1195"/>
    </row>
    <row r="1182" spans="1:8" ht="15.75">
      <c r="A1182" s="1195"/>
      <c r="B1182" s="2012" t="s">
        <v>1951</v>
      </c>
      <c r="C1182" s="2013"/>
      <c r="D1182" s="2013"/>
      <c r="E1182" s="2013"/>
      <c r="F1182" s="2013"/>
      <c r="G1182" s="2014"/>
      <c r="H1182" s="1195"/>
    </row>
    <row r="1183" spans="1:8" ht="30">
      <c r="A1183" s="1195"/>
      <c r="B1183" s="427" t="s">
        <v>1992</v>
      </c>
      <c r="C1183" s="920" t="str">
        <f>C1192</f>
        <v>TERMINAL DE FECHAMENTO PARA ELETROCALHA PERFURADA GALVANIZADA DE 100 X 50 3000mm</v>
      </c>
      <c r="D1183" s="587" t="str">
        <f>G1192</f>
        <v>UN</v>
      </c>
      <c r="E1183" s="932">
        <v>1</v>
      </c>
      <c r="F1183" s="932">
        <f>D1197</f>
        <v>3.13</v>
      </c>
      <c r="G1183" s="934">
        <f>TRUNC(F1183*E1183,2)</f>
        <v>3.13</v>
      </c>
      <c r="H1183" s="1195"/>
    </row>
    <row r="1184" spans="1:8" ht="15">
      <c r="A1184" s="1195"/>
      <c r="B1184" s="427" t="s">
        <v>1992</v>
      </c>
      <c r="C1184" s="920" t="str">
        <f>C1199</f>
        <v>PARAFUSO CABEÇA LENTILHA 3/8" X 3/4"</v>
      </c>
      <c r="D1184" s="587" t="str">
        <f>G1199</f>
        <v>UN</v>
      </c>
      <c r="E1184" s="932">
        <v>2</v>
      </c>
      <c r="F1184" s="932">
        <f>D1204</f>
        <v>0.68</v>
      </c>
      <c r="G1184" s="934">
        <f>TRUNC(F1184*E1184,2)</f>
        <v>1.36</v>
      </c>
      <c r="H1184" s="1195"/>
    </row>
    <row r="1185" spans="1:8" ht="15">
      <c r="A1185" s="1195"/>
      <c r="B1185" s="427" t="s">
        <v>1992</v>
      </c>
      <c r="C1185" s="920" t="str">
        <f>C1206</f>
        <v>PORCA SEXTAVADA 3/8"</v>
      </c>
      <c r="D1185" s="587" t="str">
        <f>G1206</f>
        <v>UN</v>
      </c>
      <c r="E1185" s="932">
        <v>2</v>
      </c>
      <c r="F1185" s="932">
        <f>D1211</f>
        <v>0.19800000000000001</v>
      </c>
      <c r="G1185" s="934">
        <f>TRUNC(F1185*E1185,2)</f>
        <v>0.39</v>
      </c>
      <c r="H1185" s="1195"/>
    </row>
    <row r="1186" spans="1:8" ht="15">
      <c r="A1186" s="1195"/>
      <c r="B1186" s="427" t="s">
        <v>1992</v>
      </c>
      <c r="C1186" s="920" t="str">
        <f>C1213</f>
        <v>ARRUELA LISA 3/8"</v>
      </c>
      <c r="D1186" s="587" t="str">
        <f>G1213</f>
        <v>UN</v>
      </c>
      <c r="E1186" s="932">
        <v>2</v>
      </c>
      <c r="F1186" s="932">
        <f>D1218</f>
        <v>0.13</v>
      </c>
      <c r="G1186" s="934">
        <f>TRUNC(F1186*E1186,2)</f>
        <v>0.26</v>
      </c>
      <c r="H1186" s="1195"/>
    </row>
    <row r="1187" spans="1:8" ht="15.75">
      <c r="A1187" s="1195"/>
      <c r="B1187" s="2012" t="s">
        <v>1952</v>
      </c>
      <c r="C1187" s="2013"/>
      <c r="D1187" s="2013"/>
      <c r="E1187" s="2013"/>
      <c r="F1187" s="2013"/>
      <c r="G1187" s="2014"/>
      <c r="H1187" s="1195"/>
    </row>
    <row r="1188" spans="1:8" ht="15.75">
      <c r="A1188" s="1197" t="s">
        <v>5265</v>
      </c>
      <c r="B1188" s="1074">
        <v>88264</v>
      </c>
      <c r="C1188" s="914" t="str">
        <f>IF($A1188="INSUMO",VLOOKUP($B1188,'BANCO DE DADOS JULHO INS'!$A:$D,2,FALSE),VLOOKUP($B1188,'BANCO DE DADOS JULHO SERV'!$B:$E,2,FALSE))</f>
        <v>ELETRICISTA COM ENCARGOS COMPLEMENTARES</v>
      </c>
      <c r="D1188" s="913" t="str">
        <f>IF($A1188="INSUMO",VLOOKUP($B1188,'BANCO DE DADOS JULHO INS'!$A:$D,3,FALSE),VLOOKUP($B1188,'BANCO DE DADOS JULHO SERV'!$B:$E,3,FALSE))</f>
        <v>H</v>
      </c>
      <c r="E1188" s="813">
        <v>0.08</v>
      </c>
      <c r="F1188" s="917" t="str">
        <f>IF($A1188="INSUMO",VLOOKUP($B1188,'BANCO DE DADOS JULHO INS'!$A:$D,4,FALSE),VLOOKUP($B1188,'BANCO DE DADOS JULHO SERV'!$B:$E,4,FALSE))</f>
        <v>17,60</v>
      </c>
      <c r="G1188" s="827">
        <f>TRUNC(F1188*E1188,2)</f>
        <v>1.4</v>
      </c>
      <c r="H1188" s="1195"/>
    </row>
    <row r="1189" spans="1:8" ht="16.5" thickBot="1">
      <c r="A1189" s="1197" t="s">
        <v>5265</v>
      </c>
      <c r="B1189" s="1074">
        <v>88316</v>
      </c>
      <c r="C1189" s="914" t="str">
        <f>IF($A1189="INSUMO",VLOOKUP($B1189,'BANCO DE DADOS JULHO INS'!$A:$D,2,FALSE),VLOOKUP($B1189,'BANCO DE DADOS JULHO SERV'!$B:$E,2,FALSE))</f>
        <v>SERVENTE COM ENCARGOS COMPLEMENTARES</v>
      </c>
      <c r="D1189" s="913" t="str">
        <f>IF($A1189="INSUMO",VLOOKUP($B1189,'BANCO DE DADOS JULHO INS'!$A:$D,3,FALSE),VLOOKUP($B1189,'BANCO DE DADOS JULHO SERV'!$B:$E,3,FALSE))</f>
        <v>H</v>
      </c>
      <c r="E1189" s="813">
        <v>0.08</v>
      </c>
      <c r="F1189" s="917" t="str">
        <f>IF($A1189="INSUMO",VLOOKUP($B1189,'BANCO DE DADOS JULHO INS'!$A:$D,4,FALSE),VLOOKUP($B1189,'BANCO DE DADOS JULHO SERV'!$B:$E,4,FALSE))</f>
        <v>13,80</v>
      </c>
      <c r="G1189" s="827">
        <f>TRUNC(F1189*E1189,2)</f>
        <v>1.1000000000000001</v>
      </c>
      <c r="H1189" s="1195"/>
    </row>
    <row r="1190" spans="1:8" ht="16.5" thickBot="1">
      <c r="A1190" s="1195"/>
      <c r="B1190" s="2204" t="s">
        <v>7118</v>
      </c>
      <c r="C1190" s="2204"/>
      <c r="D1190" s="2204"/>
      <c r="E1190" s="2206"/>
      <c r="F1190" s="959" t="s">
        <v>1953</v>
      </c>
      <c r="G1190" s="999">
        <f>SUM(G1182:G1189)</f>
        <v>7.6399999999999988</v>
      </c>
      <c r="H1190" s="1195"/>
    </row>
    <row r="1191" spans="1:8" ht="15.75" thickBot="1">
      <c r="A1191" s="1195"/>
      <c r="B1191" s="1196"/>
      <c r="C1191" s="1196"/>
      <c r="D1191" s="1196"/>
      <c r="E1191" s="1196"/>
      <c r="F1191" s="1196"/>
      <c r="G1191" s="1196"/>
      <c r="H1191" s="1195"/>
    </row>
    <row r="1192" spans="1:8" ht="31.5">
      <c r="A1192" s="1150"/>
      <c r="B1192" s="863"/>
      <c r="C1192" s="1203" t="s">
        <v>7119</v>
      </c>
      <c r="D1192" s="864"/>
      <c r="E1192" s="865"/>
      <c r="F1192" s="1137" t="s">
        <v>30</v>
      </c>
      <c r="G1192" s="1137" t="s">
        <v>30</v>
      </c>
      <c r="H1192" s="1150"/>
    </row>
    <row r="1193" spans="1:8" ht="31.5">
      <c r="A1193" s="1150"/>
      <c r="B1193" s="967" t="s">
        <v>1985</v>
      </c>
      <c r="C1193" s="967" t="s">
        <v>1986</v>
      </c>
      <c r="D1193" s="968" t="s">
        <v>1987</v>
      </c>
      <c r="E1193" s="969" t="s">
        <v>1988</v>
      </c>
      <c r="F1193" s="961" t="s">
        <v>1989</v>
      </c>
      <c r="G1193" s="969" t="s">
        <v>1990</v>
      </c>
      <c r="H1193" s="1150"/>
    </row>
    <row r="1194" spans="1:8" ht="15">
      <c r="A1194" s="1150"/>
      <c r="B1194" s="877">
        <v>42761</v>
      </c>
      <c r="C1194" s="972" t="s">
        <v>6343</v>
      </c>
      <c r="D1194" s="872">
        <v>3</v>
      </c>
      <c r="E1194" s="975" t="s">
        <v>7043</v>
      </c>
      <c r="F1194" s="987" t="s">
        <v>7044</v>
      </c>
      <c r="G1194" s="878" t="s">
        <v>6761</v>
      </c>
      <c r="H1194" s="1150"/>
    </row>
    <row r="1195" spans="1:8" ht="15">
      <c r="A1195" s="1150"/>
      <c r="B1195" s="877">
        <v>42761</v>
      </c>
      <c r="C1195" s="972" t="s">
        <v>7106</v>
      </c>
      <c r="D1195" s="872">
        <v>3.26</v>
      </c>
      <c r="E1195" s="975" t="s">
        <v>7107</v>
      </c>
      <c r="F1195" s="987" t="s">
        <v>7108</v>
      </c>
      <c r="G1195" s="878" t="s">
        <v>7070</v>
      </c>
      <c r="H1195" s="1150"/>
    </row>
    <row r="1196" spans="1:8" ht="15">
      <c r="A1196" s="1150"/>
      <c r="B1196" s="877"/>
      <c r="C1196" s="972"/>
      <c r="D1196" s="872"/>
      <c r="E1196" s="975"/>
      <c r="F1196" s="987"/>
      <c r="G1196" s="878"/>
      <c r="H1196" s="1150"/>
    </row>
    <row r="1197" spans="1:8" ht="15.75">
      <c r="A1197" s="1150"/>
      <c r="B1197" s="808"/>
      <c r="C1197" s="863" t="s">
        <v>1991</v>
      </c>
      <c r="D1197" s="809">
        <f>MEDIAN(D1194:D1196)</f>
        <v>3.13</v>
      </c>
      <c r="E1197" s="810"/>
      <c r="F1197" s="811"/>
      <c r="G1197" s="812"/>
      <c r="H1197" s="1150"/>
    </row>
    <row r="1198" spans="1:8" ht="15">
      <c r="A1198" s="1180"/>
      <c r="B1198" s="2256"/>
      <c r="C1198" s="2257"/>
      <c r="D1198" s="2257"/>
      <c r="E1198" s="2257"/>
      <c r="F1198" s="2257"/>
      <c r="G1198" s="2258"/>
      <c r="H1198" s="1180"/>
    </row>
    <row r="1199" spans="1:8" ht="15.75">
      <c r="A1199" s="1180"/>
      <c r="B1199" s="863"/>
      <c r="C1199" s="1203" t="s">
        <v>7109</v>
      </c>
      <c r="D1199" s="864"/>
      <c r="E1199" s="865"/>
      <c r="F1199" s="866" t="s">
        <v>30</v>
      </c>
      <c r="G1199" s="865" t="s">
        <v>30</v>
      </c>
      <c r="H1199" s="1180"/>
    </row>
    <row r="1200" spans="1:8" ht="31.5">
      <c r="A1200" s="1180"/>
      <c r="B1200" s="981" t="s">
        <v>1985</v>
      </c>
      <c r="C1200" s="981" t="s">
        <v>1986</v>
      </c>
      <c r="D1200" s="982" t="s">
        <v>1987</v>
      </c>
      <c r="E1200" s="429" t="s">
        <v>1988</v>
      </c>
      <c r="F1200" s="806" t="s">
        <v>1989</v>
      </c>
      <c r="G1200" s="429" t="s">
        <v>1990</v>
      </c>
      <c r="H1200" s="1180"/>
    </row>
    <row r="1201" spans="1:8" ht="15">
      <c r="A1201" s="1180"/>
      <c r="B1201" s="815">
        <v>42741</v>
      </c>
      <c r="C1201" s="1204" t="s">
        <v>6347</v>
      </c>
      <c r="D1201" s="1208">
        <v>0.68</v>
      </c>
      <c r="E1201" s="1085" t="s">
        <v>6348</v>
      </c>
      <c r="F1201" s="1206" t="s">
        <v>7102</v>
      </c>
      <c r="G1201" s="1207" t="s">
        <v>6350</v>
      </c>
      <c r="H1201" s="1180"/>
    </row>
    <row r="1202" spans="1:8" ht="15">
      <c r="A1202" s="1180"/>
      <c r="B1202" s="894"/>
      <c r="C1202" s="1128"/>
      <c r="D1202" s="1129"/>
      <c r="E1202" s="1130"/>
      <c r="F1202" s="1147"/>
      <c r="G1202" s="990"/>
      <c r="H1202" s="1180"/>
    </row>
    <row r="1203" spans="1:8" ht="15">
      <c r="A1203" s="1180"/>
      <c r="B1203" s="894"/>
      <c r="C1203" s="1128"/>
      <c r="D1203" s="1209"/>
      <c r="E1203" s="1130"/>
      <c r="F1203" s="1147"/>
      <c r="G1203" s="990"/>
      <c r="H1203" s="1180"/>
    </row>
    <row r="1204" spans="1:8" ht="15.75">
      <c r="A1204" s="1180"/>
      <c r="B1204" s="808"/>
      <c r="C1204" s="863" t="s">
        <v>1991</v>
      </c>
      <c r="D1204" s="809">
        <f t="shared" ref="D1204" si="12">MEDIAN(D1201:D1203)</f>
        <v>0.68</v>
      </c>
      <c r="E1204" s="810"/>
      <c r="F1204" s="811"/>
      <c r="G1204" s="812"/>
      <c r="H1204" s="1180"/>
    </row>
    <row r="1205" spans="1:8">
      <c r="A1205" s="1180"/>
      <c r="B1205" s="1181"/>
      <c r="C1205" s="1181"/>
      <c r="D1205" s="1181"/>
      <c r="E1205" s="1181"/>
      <c r="F1205" s="1181"/>
      <c r="G1205" s="1181"/>
      <c r="H1205" s="1180"/>
    </row>
    <row r="1206" spans="1:8" ht="15.75">
      <c r="A1206" s="1180"/>
      <c r="B1206" s="863"/>
      <c r="C1206" s="1210" t="s">
        <v>7110</v>
      </c>
      <c r="D1206" s="864"/>
      <c r="E1206" s="865"/>
      <c r="F1206" s="866" t="s">
        <v>30</v>
      </c>
      <c r="G1206" s="865" t="s">
        <v>30</v>
      </c>
      <c r="H1206" s="1180"/>
    </row>
    <row r="1207" spans="1:8" ht="31.5">
      <c r="A1207" s="1180"/>
      <c r="B1207" s="981" t="s">
        <v>1985</v>
      </c>
      <c r="C1207" s="981" t="s">
        <v>1986</v>
      </c>
      <c r="D1207" s="982" t="s">
        <v>1987</v>
      </c>
      <c r="E1207" s="429" t="s">
        <v>1988</v>
      </c>
      <c r="F1207" s="806" t="s">
        <v>1989</v>
      </c>
      <c r="G1207" s="429" t="s">
        <v>1990</v>
      </c>
      <c r="H1207" s="1180"/>
    </row>
    <row r="1208" spans="1:8" ht="15">
      <c r="A1208" s="1180"/>
      <c r="B1208" s="815">
        <v>42741</v>
      </c>
      <c r="C1208" s="1204" t="s">
        <v>6347</v>
      </c>
      <c r="D1208" s="1205">
        <v>0.216</v>
      </c>
      <c r="E1208" s="1085" t="s">
        <v>6348</v>
      </c>
      <c r="F1208" s="1206" t="s">
        <v>7102</v>
      </c>
      <c r="G1208" s="1207" t="s">
        <v>6350</v>
      </c>
      <c r="H1208" s="1180"/>
    </row>
    <row r="1209" spans="1:8" ht="15">
      <c r="A1209" s="1180"/>
      <c r="B1209" s="894">
        <v>42660</v>
      </c>
      <c r="C1209" s="1128" t="s">
        <v>5311</v>
      </c>
      <c r="D1209" s="1129">
        <v>0.18</v>
      </c>
      <c r="E1209" s="1130" t="s">
        <v>2046</v>
      </c>
      <c r="F1209" s="1147" t="s">
        <v>5297</v>
      </c>
      <c r="G1209" s="990" t="s">
        <v>2112</v>
      </c>
      <c r="H1209" s="1180"/>
    </row>
    <row r="1210" spans="1:8" ht="15">
      <c r="A1210" s="1180"/>
      <c r="B1210" s="877"/>
      <c r="C1210" s="972"/>
      <c r="D1210" s="872"/>
      <c r="E1210" s="975"/>
      <c r="F1210" s="987"/>
      <c r="G1210" s="878"/>
      <c r="H1210" s="1180"/>
    </row>
    <row r="1211" spans="1:8" ht="15.75">
      <c r="A1211" s="1180"/>
      <c r="B1211" s="808"/>
      <c r="C1211" s="863" t="s">
        <v>1991</v>
      </c>
      <c r="D1211" s="809">
        <f t="shared" ref="D1211" si="13">MEDIAN(D1208:D1210)</f>
        <v>0.19800000000000001</v>
      </c>
      <c r="E1211" s="810"/>
      <c r="F1211" s="811"/>
      <c r="G1211" s="812"/>
      <c r="H1211" s="1180"/>
    </row>
    <row r="1212" spans="1:8" ht="15">
      <c r="A1212" s="1180"/>
      <c r="B1212" s="2259"/>
      <c r="C1212" s="2260"/>
      <c r="D1212" s="2260"/>
      <c r="E1212" s="2260"/>
      <c r="F1212" s="2260"/>
      <c r="G1212" s="2261"/>
      <c r="H1212" s="1180"/>
    </row>
    <row r="1213" spans="1:8" ht="15.75">
      <c r="A1213" s="1180"/>
      <c r="B1213" s="863"/>
      <c r="C1213" s="1210" t="s">
        <v>7111</v>
      </c>
      <c r="D1213" s="864"/>
      <c r="E1213" s="865"/>
      <c r="F1213" s="866" t="s">
        <v>30</v>
      </c>
      <c r="G1213" s="865" t="s">
        <v>30</v>
      </c>
      <c r="H1213" s="1180"/>
    </row>
    <row r="1214" spans="1:8" ht="31.5">
      <c r="A1214" s="1180"/>
      <c r="B1214" s="981" t="s">
        <v>1985</v>
      </c>
      <c r="C1214" s="981" t="s">
        <v>1986</v>
      </c>
      <c r="D1214" s="982" t="s">
        <v>1987</v>
      </c>
      <c r="E1214" s="429" t="s">
        <v>1988</v>
      </c>
      <c r="F1214" s="806" t="s">
        <v>1989</v>
      </c>
      <c r="G1214" s="429" t="s">
        <v>1990</v>
      </c>
      <c r="H1214" s="1180"/>
    </row>
    <row r="1215" spans="1:8" ht="15">
      <c r="A1215" s="1180"/>
      <c r="B1215" s="815">
        <v>42741</v>
      </c>
      <c r="C1215" s="1204" t="s">
        <v>6347</v>
      </c>
      <c r="D1215" s="1208">
        <v>0.13</v>
      </c>
      <c r="E1215" s="1085" t="s">
        <v>6348</v>
      </c>
      <c r="F1215" s="1206" t="s">
        <v>7102</v>
      </c>
      <c r="G1215" s="1207" t="s">
        <v>6350</v>
      </c>
      <c r="H1215" s="1180"/>
    </row>
    <row r="1216" spans="1:8" ht="15">
      <c r="A1216" s="1180"/>
      <c r="B1216" s="1211"/>
      <c r="C1216" s="1125"/>
      <c r="D1216" s="1126"/>
      <c r="E1216" s="647"/>
      <c r="F1216" s="1148"/>
      <c r="G1216" s="986"/>
      <c r="H1216" s="1180"/>
    </row>
    <row r="1217" spans="1:8" ht="15">
      <c r="A1217" s="1180"/>
      <c r="B1217" s="877"/>
      <c r="C1217" s="972"/>
      <c r="D1217" s="872"/>
      <c r="E1217" s="975"/>
      <c r="F1217" s="987"/>
      <c r="G1217" s="878"/>
      <c r="H1217" s="1180"/>
    </row>
    <row r="1218" spans="1:8" ht="15.75">
      <c r="A1218" s="1180"/>
      <c r="B1218" s="808"/>
      <c r="C1218" s="863" t="s">
        <v>1991</v>
      </c>
      <c r="D1218" s="809">
        <f t="shared" ref="D1218" si="14">MEDIAN(D1215:D1217)</f>
        <v>0.13</v>
      </c>
      <c r="E1218" s="810"/>
      <c r="F1218" s="811"/>
      <c r="G1218" s="812"/>
      <c r="H1218" s="1180"/>
    </row>
    <row r="1219" spans="1:8" ht="13.5" thickBot="1">
      <c r="A1219" s="1180"/>
      <c r="B1219" s="1181"/>
      <c r="C1219" s="1181"/>
      <c r="D1219" s="1181"/>
      <c r="E1219" s="1181"/>
      <c r="F1219" s="1181"/>
      <c r="G1219" s="1181"/>
      <c r="H1219" s="1180"/>
    </row>
    <row r="1220" spans="1:8" ht="15.75">
      <c r="A1220" s="1195"/>
      <c r="B1220" s="942" t="s">
        <v>7120</v>
      </c>
      <c r="C1220" s="2011" t="str">
        <f>CONCATENATE("FORNECIMENTO E INSTALAÇÃO DE ",C1223)</f>
        <v>FORNECIMENTO E INSTALAÇÃO DE SAÍDA LATERAL DE ELETROCALHA PERFURADA GALVANIZADA DE 100 X 50 X 3000mm PARA ELETRODUTO DE 1"</v>
      </c>
      <c r="D1220" s="2183"/>
      <c r="E1220" s="2183"/>
      <c r="F1220" s="2183"/>
      <c r="G1220" s="943" t="s">
        <v>30</v>
      </c>
      <c r="H1220" s="1003">
        <f>G1229</f>
        <v>8.24</v>
      </c>
    </row>
    <row r="1221" spans="1:8" ht="31.5">
      <c r="A1221" s="1195"/>
      <c r="B1221" s="1175" t="s">
        <v>2114</v>
      </c>
      <c r="C1221" s="981" t="s">
        <v>1947</v>
      </c>
      <c r="D1221" s="1176" t="s">
        <v>30</v>
      </c>
      <c r="E1221" s="981" t="s">
        <v>1948</v>
      </c>
      <c r="F1221" s="982" t="s">
        <v>1949</v>
      </c>
      <c r="G1221" s="983" t="s">
        <v>1950</v>
      </c>
      <c r="H1221" s="1195"/>
    </row>
    <row r="1222" spans="1:8" ht="15.75">
      <c r="A1222" s="1195"/>
      <c r="B1222" s="2012" t="s">
        <v>1951</v>
      </c>
      <c r="C1222" s="2013"/>
      <c r="D1222" s="2013"/>
      <c r="E1222" s="2013"/>
      <c r="F1222" s="2013"/>
      <c r="G1222" s="2014"/>
      <c r="H1222" s="1195"/>
    </row>
    <row r="1223" spans="1:8" ht="30">
      <c r="A1223" s="1195"/>
      <c r="B1223" s="427" t="s">
        <v>1992</v>
      </c>
      <c r="C1223" s="920" t="str">
        <f>C1231</f>
        <v>SAÍDA LATERAL DE ELETROCALHA PERFURADA GALVANIZADA DE 100 X 50 X 3000mm PARA ELETRODUTO DE 1"</v>
      </c>
      <c r="D1223" s="587" t="str">
        <f>G1231</f>
        <v>UN</v>
      </c>
      <c r="E1223" s="932">
        <v>1</v>
      </c>
      <c r="F1223" s="932">
        <f>D1236</f>
        <v>3.29</v>
      </c>
      <c r="G1223" s="934">
        <f>TRUNC(F1223*E1223,2)</f>
        <v>3.29</v>
      </c>
      <c r="H1223" s="1195"/>
    </row>
    <row r="1224" spans="1:8" ht="15.75">
      <c r="A1224" s="1197" t="s">
        <v>5064</v>
      </c>
      <c r="B1224" s="945">
        <v>39176</v>
      </c>
      <c r="C1224" s="914" t="str">
        <f>IF($A1224="INSUMO",VLOOKUP($B1224,'BANCO DE DADOS JULHO INS'!$A:$D,2,FALSE),VLOOKUP($B1224,'BANCO DE DADOS JULHO SERV'!$B:$E,2,FALSE))</f>
        <v>BUCHA EM ALUMINIO, COM ROSCA, DE 1", PARA ELETRODUTO</v>
      </c>
      <c r="D1224" s="913" t="str">
        <f>IF($A1224="INSUMO",VLOOKUP($B1224,'BANCO DE DADOS JULHO INS'!$A:$D,3,FALSE),VLOOKUP($B1224,'BANCO DE DADOS JULHO SERV'!$B:$E,3,FALSE))</f>
        <v xml:space="preserve">UN    </v>
      </c>
      <c r="E1224" s="946">
        <v>1</v>
      </c>
      <c r="F1224" s="917" t="str">
        <f>IF($A1224="INSUMO",VLOOKUP($B1224,'BANCO DE DADOS JULHO INS'!$A:$D,4,FALSE),VLOOKUP($B1224,'BANCO DE DADOS JULHO SERV'!$B:$E,4,FALSE))</f>
        <v>0,68</v>
      </c>
      <c r="G1224" s="827">
        <f>TRUNC(F1224*E1224,2)</f>
        <v>0.68</v>
      </c>
      <c r="H1224" s="1195"/>
    </row>
    <row r="1225" spans="1:8" ht="15.75">
      <c r="A1225" s="1197" t="s">
        <v>5064</v>
      </c>
      <c r="B1225" s="945">
        <v>39210</v>
      </c>
      <c r="C1225" s="914" t="str">
        <f>IF($A1225="INSUMO",VLOOKUP($B1225,'BANCO DE DADOS JULHO INS'!$A:$D,2,FALSE),VLOOKUP($B1225,'BANCO DE DADOS JULHO SERV'!$B:$E,2,FALSE))</f>
        <v>ARRUELA EM ALUMINIO, COM ROSCA, DE 1", PARA ELETRODUTO</v>
      </c>
      <c r="D1225" s="913" t="str">
        <f>IF($A1225="INSUMO",VLOOKUP($B1225,'BANCO DE DADOS JULHO INS'!$A:$D,3,FALSE),VLOOKUP($B1225,'BANCO DE DADOS JULHO SERV'!$B:$E,3,FALSE))</f>
        <v xml:space="preserve">UN    </v>
      </c>
      <c r="E1225" s="946">
        <v>1</v>
      </c>
      <c r="F1225" s="917" t="str">
        <f>IF($A1225="INSUMO",VLOOKUP($B1225,'BANCO DE DADOS JULHO INS'!$A:$D,4,FALSE),VLOOKUP($B1225,'BANCO DE DADOS JULHO SERV'!$B:$E,4,FALSE))</f>
        <v>0,51</v>
      </c>
      <c r="G1225" s="827">
        <f>TRUNC(F1225*E1225,2)</f>
        <v>0.51</v>
      </c>
      <c r="H1225" s="1195"/>
    </row>
    <row r="1226" spans="1:8" ht="15.75">
      <c r="A1226" s="1195"/>
      <c r="B1226" s="2012" t="s">
        <v>1952</v>
      </c>
      <c r="C1226" s="2013"/>
      <c r="D1226" s="2013"/>
      <c r="E1226" s="2013"/>
      <c r="F1226" s="2013"/>
      <c r="G1226" s="2014"/>
      <c r="H1226" s="1195"/>
    </row>
    <row r="1227" spans="1:8" ht="15.75">
      <c r="A1227" s="1197" t="s">
        <v>5265</v>
      </c>
      <c r="B1227" s="1074">
        <v>88264</v>
      </c>
      <c r="C1227" s="914" t="str">
        <f>IF($A1227="INSUMO",VLOOKUP($B1227,'BANCO DE DADOS JULHO INS'!$A:$D,2,FALSE),VLOOKUP($B1227,'BANCO DE DADOS JULHO SERV'!$B:$E,2,FALSE))</f>
        <v>ELETRICISTA COM ENCARGOS COMPLEMENTARES</v>
      </c>
      <c r="D1227" s="913" t="str">
        <f>IF($A1227="INSUMO",VLOOKUP($B1227,'BANCO DE DADOS JULHO INS'!$A:$D,3,FALSE),VLOOKUP($B1227,'BANCO DE DADOS JULHO SERV'!$B:$E,3,FALSE))</f>
        <v>H</v>
      </c>
      <c r="E1227" s="813">
        <v>0.12</v>
      </c>
      <c r="F1227" s="917" t="str">
        <f>IF($A1227="INSUMO",VLOOKUP($B1227,'BANCO DE DADOS JULHO INS'!$A:$D,4,FALSE),VLOOKUP($B1227,'BANCO DE DADOS JULHO SERV'!$B:$E,4,FALSE))</f>
        <v>17,60</v>
      </c>
      <c r="G1227" s="827">
        <f>TRUNC(F1227*E1227,2)</f>
        <v>2.11</v>
      </c>
      <c r="H1227" s="1195"/>
    </row>
    <row r="1228" spans="1:8" ht="16.5" thickBot="1">
      <c r="A1228" s="1197" t="s">
        <v>5265</v>
      </c>
      <c r="B1228" s="1074">
        <v>88316</v>
      </c>
      <c r="C1228" s="914" t="str">
        <f>IF($A1228="INSUMO",VLOOKUP($B1228,'BANCO DE DADOS JULHO INS'!$A:$D,2,FALSE),VLOOKUP($B1228,'BANCO DE DADOS JULHO SERV'!$B:$E,2,FALSE))</f>
        <v>SERVENTE COM ENCARGOS COMPLEMENTARES</v>
      </c>
      <c r="D1228" s="913" t="str">
        <f>IF($A1228="INSUMO",VLOOKUP($B1228,'BANCO DE DADOS JULHO INS'!$A:$D,3,FALSE),VLOOKUP($B1228,'BANCO DE DADOS JULHO SERV'!$B:$E,3,FALSE))</f>
        <v>H</v>
      </c>
      <c r="E1228" s="813">
        <v>0.12</v>
      </c>
      <c r="F1228" s="917" t="str">
        <f>IF($A1228="INSUMO",VLOOKUP($B1228,'BANCO DE DADOS JULHO INS'!$A:$D,4,FALSE),VLOOKUP($B1228,'BANCO DE DADOS JULHO SERV'!$B:$E,4,FALSE))</f>
        <v>13,80</v>
      </c>
      <c r="G1228" s="827">
        <f>TRUNC(F1228*E1228,2)</f>
        <v>1.65</v>
      </c>
      <c r="H1228" s="1195"/>
    </row>
    <row r="1229" spans="1:8" ht="16.5" thickBot="1">
      <c r="A1229" s="1195"/>
      <c r="B1229" s="2204" t="s">
        <v>7121</v>
      </c>
      <c r="C1229" s="2204"/>
      <c r="D1229" s="2204"/>
      <c r="E1229" s="2206"/>
      <c r="F1229" s="959" t="s">
        <v>1953</v>
      </c>
      <c r="G1229" s="999">
        <f>SUM(G1222:G1228)</f>
        <v>8.24</v>
      </c>
      <c r="H1229" s="1195"/>
    </row>
    <row r="1230" spans="1:8" ht="15.75" thickBot="1">
      <c r="A1230" s="1195"/>
      <c r="B1230" s="1196"/>
      <c r="C1230" s="1196"/>
      <c r="D1230" s="1196"/>
      <c r="E1230" s="1196"/>
      <c r="F1230" s="1196"/>
      <c r="G1230" s="1196"/>
      <c r="H1230" s="1195"/>
    </row>
    <row r="1231" spans="1:8" ht="31.5">
      <c r="A1231" s="1150"/>
      <c r="B1231" s="863"/>
      <c r="C1231" s="1203" t="s">
        <v>7122</v>
      </c>
      <c r="D1231" s="864"/>
      <c r="E1231" s="865"/>
      <c r="F1231" s="1137" t="s">
        <v>30</v>
      </c>
      <c r="G1231" s="1137" t="s">
        <v>30</v>
      </c>
      <c r="H1231" s="1150"/>
    </row>
    <row r="1232" spans="1:8" ht="31.5">
      <c r="A1232" s="1150"/>
      <c r="B1232" s="967" t="s">
        <v>1985</v>
      </c>
      <c r="C1232" s="967" t="s">
        <v>1986</v>
      </c>
      <c r="D1232" s="968" t="s">
        <v>1987</v>
      </c>
      <c r="E1232" s="969" t="s">
        <v>1988</v>
      </c>
      <c r="F1232" s="961" t="s">
        <v>1989</v>
      </c>
      <c r="G1232" s="969" t="s">
        <v>1990</v>
      </c>
      <c r="H1232" s="1150"/>
    </row>
    <row r="1233" spans="1:8" ht="15">
      <c r="A1233" s="1150"/>
      <c r="B1233" s="877">
        <v>42760</v>
      </c>
      <c r="C1233" s="972" t="s">
        <v>5308</v>
      </c>
      <c r="D1233" s="872">
        <v>2.48</v>
      </c>
      <c r="E1233" s="975" t="s">
        <v>5315</v>
      </c>
      <c r="F1233" s="987" t="s">
        <v>5314</v>
      </c>
      <c r="G1233" s="878" t="s">
        <v>7042</v>
      </c>
      <c r="H1233" s="1150"/>
    </row>
    <row r="1234" spans="1:8" ht="15">
      <c r="A1234" s="1150"/>
      <c r="B1234" s="877">
        <v>42761</v>
      </c>
      <c r="C1234" s="972" t="s">
        <v>6343</v>
      </c>
      <c r="D1234" s="872">
        <v>4</v>
      </c>
      <c r="E1234" s="975" t="s">
        <v>7043</v>
      </c>
      <c r="F1234" s="987" t="s">
        <v>7044</v>
      </c>
      <c r="G1234" s="878" t="s">
        <v>6761</v>
      </c>
      <c r="H1234" s="1150"/>
    </row>
    <row r="1235" spans="1:8" ht="15">
      <c r="A1235" s="1150"/>
      <c r="B1235" s="877">
        <v>42761</v>
      </c>
      <c r="C1235" s="972" t="s">
        <v>7106</v>
      </c>
      <c r="D1235" s="872">
        <v>3.29</v>
      </c>
      <c r="E1235" s="975" t="s">
        <v>7107</v>
      </c>
      <c r="F1235" s="987" t="s">
        <v>7108</v>
      </c>
      <c r="G1235" s="878" t="s">
        <v>7070</v>
      </c>
      <c r="H1235" s="1150"/>
    </row>
    <row r="1236" spans="1:8" ht="15.75">
      <c r="A1236" s="1150"/>
      <c r="B1236" s="808"/>
      <c r="C1236" s="863" t="s">
        <v>1991</v>
      </c>
      <c r="D1236" s="809">
        <f>MEDIAN(D1233:D1235)</f>
        <v>3.29</v>
      </c>
      <c r="E1236" s="810"/>
      <c r="F1236" s="811"/>
      <c r="G1236" s="812"/>
      <c r="H1236" s="1150"/>
    </row>
    <row r="1237" spans="1:8" ht="13.5" thickBot="1">
      <c r="A1237" s="1180"/>
      <c r="B1237" s="1181"/>
      <c r="C1237" s="1181"/>
      <c r="D1237" s="1181"/>
      <c r="E1237" s="1181"/>
      <c r="F1237" s="1181"/>
      <c r="G1237" s="1181"/>
      <c r="H1237" s="1180"/>
    </row>
    <row r="1238" spans="1:8" ht="15.75">
      <c r="A1238" s="1195"/>
      <c r="B1238" s="942" t="s">
        <v>7123</v>
      </c>
      <c r="C1238" s="2011" t="str">
        <f>CONCATENATE("FORNECIMENTO E INSTALAÇÃO DE ",C1241)</f>
        <v>FORNECIMENTO E INSTALAÇÃO DE MÃO FRANCESA PARA ELETROCALHA PERFURADA GALVANIZADA DE 100 X 50 X 3000mm</v>
      </c>
      <c r="D1238" s="2183"/>
      <c r="E1238" s="2183"/>
      <c r="F1238" s="2183"/>
      <c r="G1238" s="943" t="s">
        <v>30</v>
      </c>
      <c r="H1238" s="1003">
        <f>G1246</f>
        <v>12.780000000000001</v>
      </c>
    </row>
    <row r="1239" spans="1:8" ht="31.5">
      <c r="A1239" s="1195"/>
      <c r="B1239" s="1175" t="s">
        <v>2114</v>
      </c>
      <c r="C1239" s="981" t="s">
        <v>1947</v>
      </c>
      <c r="D1239" s="1176" t="s">
        <v>30</v>
      </c>
      <c r="E1239" s="981" t="s">
        <v>1948</v>
      </c>
      <c r="F1239" s="982" t="s">
        <v>1949</v>
      </c>
      <c r="G1239" s="983" t="s">
        <v>1950</v>
      </c>
      <c r="H1239" s="1195"/>
    </row>
    <row r="1240" spans="1:8" ht="15.75">
      <c r="A1240" s="1195"/>
      <c r="B1240" s="2012" t="s">
        <v>1951</v>
      </c>
      <c r="C1240" s="2013"/>
      <c r="D1240" s="2013"/>
      <c r="E1240" s="2013"/>
      <c r="F1240" s="2013"/>
      <c r="G1240" s="2014"/>
      <c r="H1240" s="1195"/>
    </row>
    <row r="1241" spans="1:8" ht="30">
      <c r="A1241" s="1195"/>
      <c r="B1241" s="427" t="s">
        <v>1992</v>
      </c>
      <c r="C1241" s="920" t="str">
        <f>C1248</f>
        <v>MÃO FRANCESA PARA ELETROCALHA PERFURADA GALVANIZADA DE 100 X 50 X 3000mm</v>
      </c>
      <c r="D1241" s="587" t="str">
        <f>G1248</f>
        <v>UN</v>
      </c>
      <c r="E1241" s="932">
        <v>1</v>
      </c>
      <c r="F1241" s="932">
        <f>D1253</f>
        <v>7.4700000000000006</v>
      </c>
      <c r="G1241" s="934">
        <f>TRUNC(F1241*E1241,2)</f>
        <v>7.47</v>
      </c>
      <c r="H1241" s="1195"/>
    </row>
    <row r="1242" spans="1:8" ht="45">
      <c r="A1242" s="1197" t="s">
        <v>5064</v>
      </c>
      <c r="B1242" s="945">
        <v>11950</v>
      </c>
      <c r="C1242" s="914" t="str">
        <f>IF($A1242="INSUMO",VLOOKUP($B1242,'BANCO DE DADOS JULHO INS'!$A:$D,2,FALSE),VLOOKUP($B1242,'BANCO DE DADOS JULHO SERV'!$B:$E,2,FALSE))</f>
        <v>BUCHA DE NYLON SEM ABA S6, COM PARAFUSO DE 4,20 X 40 MM EM ACO ZINCADO COM ROSCA SOBERBA, CABECA CHATA E FENDA PHILLIPS</v>
      </c>
      <c r="D1242" s="913" t="str">
        <f>IF($A1242="INSUMO",VLOOKUP($B1242,'BANCO DE DADOS JULHO INS'!$A:$D,3,FALSE),VLOOKUP($B1242,'BANCO DE DADOS JULHO SERV'!$B:$E,3,FALSE))</f>
        <v xml:space="preserve">UN    </v>
      </c>
      <c r="E1242" s="946">
        <v>3</v>
      </c>
      <c r="F1242" s="917" t="str">
        <f>IF($A1242="INSUMO",VLOOKUP($B1242,'BANCO DE DADOS JULHO INS'!$A:$D,4,FALSE),VLOOKUP($B1242,'BANCO DE DADOS JULHO SERV'!$B:$E,4,FALSE))</f>
        <v>0,20</v>
      </c>
      <c r="G1242" s="827">
        <f>TRUNC(F1242*E1242,2)</f>
        <v>0.6</v>
      </c>
      <c r="H1242" s="1195"/>
    </row>
    <row r="1243" spans="1:8" ht="15.75">
      <c r="A1243" s="1195"/>
      <c r="B1243" s="2012" t="s">
        <v>1952</v>
      </c>
      <c r="C1243" s="2013"/>
      <c r="D1243" s="2013"/>
      <c r="E1243" s="2013"/>
      <c r="F1243" s="2013"/>
      <c r="G1243" s="2014"/>
      <c r="H1243" s="1195"/>
    </row>
    <row r="1244" spans="1:8" ht="15.75">
      <c r="A1244" s="1197" t="s">
        <v>5265</v>
      </c>
      <c r="B1244" s="1074">
        <v>88264</v>
      </c>
      <c r="C1244" s="914" t="str">
        <f>IF($A1244="INSUMO",VLOOKUP($B1244,'BANCO DE DADOS JULHO INS'!$A:$D,2,FALSE),VLOOKUP($B1244,'BANCO DE DADOS JULHO SERV'!$B:$E,2,FALSE))</f>
        <v>ELETRICISTA COM ENCARGOS COMPLEMENTARES</v>
      </c>
      <c r="D1244" s="913" t="str">
        <f>IF($A1244="INSUMO",VLOOKUP($B1244,'BANCO DE DADOS JULHO INS'!$A:$D,3,FALSE),VLOOKUP($B1244,'BANCO DE DADOS JULHO SERV'!$B:$E,3,FALSE))</f>
        <v>H</v>
      </c>
      <c r="E1244" s="813">
        <v>0.15</v>
      </c>
      <c r="F1244" s="917" t="str">
        <f>IF($A1244="INSUMO",VLOOKUP($B1244,'BANCO DE DADOS JULHO INS'!$A:$D,4,FALSE),VLOOKUP($B1244,'BANCO DE DADOS JULHO SERV'!$B:$E,4,FALSE))</f>
        <v>17,60</v>
      </c>
      <c r="G1244" s="827">
        <f>TRUNC(F1244*E1244,2)</f>
        <v>2.64</v>
      </c>
      <c r="H1244" s="1195"/>
    </row>
    <row r="1245" spans="1:8" ht="16.5" thickBot="1">
      <c r="A1245" s="1197" t="s">
        <v>5265</v>
      </c>
      <c r="B1245" s="1074">
        <v>88316</v>
      </c>
      <c r="C1245" s="914" t="str">
        <f>IF($A1245="INSUMO",VLOOKUP($B1245,'BANCO DE DADOS JULHO INS'!$A:$D,2,FALSE),VLOOKUP($B1245,'BANCO DE DADOS JULHO SERV'!$B:$E,2,FALSE))</f>
        <v>SERVENTE COM ENCARGOS COMPLEMENTARES</v>
      </c>
      <c r="D1245" s="913" t="str">
        <f>IF($A1245="INSUMO",VLOOKUP($B1245,'BANCO DE DADOS JULHO INS'!$A:$D,3,FALSE),VLOOKUP($B1245,'BANCO DE DADOS JULHO SERV'!$B:$E,3,FALSE))</f>
        <v>H</v>
      </c>
      <c r="E1245" s="813">
        <v>0.15</v>
      </c>
      <c r="F1245" s="917" t="str">
        <f>IF($A1245="INSUMO",VLOOKUP($B1245,'BANCO DE DADOS JULHO INS'!$A:$D,4,FALSE),VLOOKUP($B1245,'BANCO DE DADOS JULHO SERV'!$B:$E,4,FALSE))</f>
        <v>13,80</v>
      </c>
      <c r="G1245" s="827">
        <f>TRUNC(F1245*E1245,2)</f>
        <v>2.0699999999999998</v>
      </c>
      <c r="H1245" s="1195"/>
    </row>
    <row r="1246" spans="1:8" ht="16.5" thickBot="1">
      <c r="A1246" s="1195"/>
      <c r="B1246" s="2204" t="s">
        <v>7124</v>
      </c>
      <c r="C1246" s="2204"/>
      <c r="D1246" s="2204"/>
      <c r="E1246" s="2206"/>
      <c r="F1246" s="959" t="s">
        <v>1953</v>
      </c>
      <c r="G1246" s="999">
        <f>SUM(G1240:G1245)</f>
        <v>12.780000000000001</v>
      </c>
      <c r="H1246" s="1195"/>
    </row>
    <row r="1247" spans="1:8" ht="15.75" thickBot="1">
      <c r="A1247" s="1195"/>
      <c r="B1247" s="1196"/>
      <c r="C1247" s="1196"/>
      <c r="D1247" s="1196"/>
      <c r="E1247" s="1196"/>
      <c r="F1247" s="1196"/>
      <c r="G1247" s="1196"/>
      <c r="H1247" s="1195"/>
    </row>
    <row r="1248" spans="1:8" ht="31.5">
      <c r="A1248" s="1150"/>
      <c r="B1248" s="863"/>
      <c r="C1248" s="1212" t="s">
        <v>7125</v>
      </c>
      <c r="D1248" s="864"/>
      <c r="E1248" s="865"/>
      <c r="F1248" s="1137" t="s">
        <v>30</v>
      </c>
      <c r="G1248" s="1137" t="s">
        <v>30</v>
      </c>
      <c r="H1248" s="1150"/>
    </row>
    <row r="1249" spans="1:8" ht="31.5">
      <c r="A1249" s="1150"/>
      <c r="B1249" s="967" t="s">
        <v>1985</v>
      </c>
      <c r="C1249" s="967" t="s">
        <v>1986</v>
      </c>
      <c r="D1249" s="968" t="s">
        <v>1987</v>
      </c>
      <c r="E1249" s="969" t="s">
        <v>1988</v>
      </c>
      <c r="F1249" s="961" t="s">
        <v>1989</v>
      </c>
      <c r="G1249" s="969" t="s">
        <v>1990</v>
      </c>
      <c r="H1249" s="1150"/>
    </row>
    <row r="1250" spans="1:8" ht="15">
      <c r="A1250" s="1150"/>
      <c r="B1250" s="877">
        <v>42760</v>
      </c>
      <c r="C1250" s="972" t="s">
        <v>5308</v>
      </c>
      <c r="D1250" s="872">
        <v>6.67</v>
      </c>
      <c r="E1250" s="975" t="s">
        <v>5315</v>
      </c>
      <c r="F1250" s="987" t="s">
        <v>5314</v>
      </c>
      <c r="G1250" s="878" t="s">
        <v>7042</v>
      </c>
      <c r="H1250" s="1150"/>
    </row>
    <row r="1251" spans="1:8" ht="15">
      <c r="A1251" s="1150"/>
      <c r="B1251" s="877">
        <v>42761</v>
      </c>
      <c r="C1251" s="972" t="s">
        <v>6343</v>
      </c>
      <c r="D1251" s="872">
        <v>9.5</v>
      </c>
      <c r="E1251" s="975" t="s">
        <v>7043</v>
      </c>
      <c r="F1251" s="987" t="s">
        <v>7044</v>
      </c>
      <c r="G1251" s="878" t="s">
        <v>6761</v>
      </c>
      <c r="H1251" s="1150"/>
    </row>
    <row r="1252" spans="1:8" ht="15">
      <c r="A1252" s="1150"/>
      <c r="B1252" s="877">
        <v>42761</v>
      </c>
      <c r="C1252" s="972" t="s">
        <v>7106</v>
      </c>
      <c r="D1252" s="872">
        <v>5.44</v>
      </c>
      <c r="E1252" s="975" t="s">
        <v>7107</v>
      </c>
      <c r="F1252" s="987" t="s">
        <v>7108</v>
      </c>
      <c r="G1252" s="878" t="s">
        <v>7070</v>
      </c>
      <c r="H1252" s="1150"/>
    </row>
    <row r="1253" spans="1:8" ht="15.75">
      <c r="A1253" s="1150"/>
      <c r="B1253" s="808"/>
      <c r="C1253" s="863" t="s">
        <v>1991</v>
      </c>
      <c r="D1253" s="809">
        <f>MEDIAN(D1251:D1252)</f>
        <v>7.4700000000000006</v>
      </c>
      <c r="E1253" s="810"/>
      <c r="F1253" s="811"/>
      <c r="G1253" s="812"/>
      <c r="H1253" s="1150"/>
    </row>
    <row r="1254" spans="1:8" ht="13.5" thickBot="1">
      <c r="A1254" s="1180"/>
      <c r="B1254" s="1181"/>
      <c r="C1254" s="1181"/>
      <c r="D1254" s="1181"/>
      <c r="E1254" s="1181"/>
      <c r="F1254" s="1181"/>
      <c r="G1254" s="1181"/>
      <c r="H1254" s="1180"/>
    </row>
    <row r="1255" spans="1:8" ht="15.75">
      <c r="A1255" s="1195"/>
      <c r="B1255" s="942" t="s">
        <v>7126</v>
      </c>
      <c r="C1255" s="2011" t="str">
        <f>CONCATENATE("FORNECIMENTO E INSTALAÇÃO DE ",C1258)</f>
        <v>FORNECIMENTO E INSTALAÇÃO DE MINI RACK DE PAREDE COM EQUIPAMENTO DE VENTILAÇÃO DE 8U PARA EQUIPAMENTOS</v>
      </c>
      <c r="D1255" s="2183"/>
      <c r="E1255" s="2183"/>
      <c r="F1255" s="2183"/>
      <c r="G1255" s="943" t="s">
        <v>30</v>
      </c>
      <c r="H1255" s="1003">
        <f>G1262</f>
        <v>473.33</v>
      </c>
    </row>
    <row r="1256" spans="1:8" ht="31.5">
      <c r="A1256" s="1195"/>
      <c r="B1256" s="1175" t="s">
        <v>2114</v>
      </c>
      <c r="C1256" s="981" t="s">
        <v>1947</v>
      </c>
      <c r="D1256" s="1176" t="s">
        <v>30</v>
      </c>
      <c r="E1256" s="981" t="s">
        <v>1948</v>
      </c>
      <c r="F1256" s="982" t="s">
        <v>1949</v>
      </c>
      <c r="G1256" s="983" t="s">
        <v>1950</v>
      </c>
      <c r="H1256" s="1195"/>
    </row>
    <row r="1257" spans="1:8" ht="15.75">
      <c r="A1257" s="1195"/>
      <c r="B1257" s="2012" t="s">
        <v>1951</v>
      </c>
      <c r="C1257" s="2013"/>
      <c r="D1257" s="2013"/>
      <c r="E1257" s="2013"/>
      <c r="F1257" s="2013"/>
      <c r="G1257" s="2014"/>
      <c r="H1257" s="1195"/>
    </row>
    <row r="1258" spans="1:8" ht="30">
      <c r="A1258" s="1195"/>
      <c r="B1258" s="427" t="s">
        <v>1992</v>
      </c>
      <c r="C1258" s="920" t="str">
        <f>C1264</f>
        <v>MINI RACK DE PAREDE COM EQUIPAMENTO DE VENTILAÇÃO DE 8U PARA EQUIPAMENTOS</v>
      </c>
      <c r="D1258" s="587" t="str">
        <f>G1264</f>
        <v>UN</v>
      </c>
      <c r="E1258" s="932">
        <v>1</v>
      </c>
      <c r="F1258" s="932">
        <f>D1269</f>
        <v>410.53</v>
      </c>
      <c r="G1258" s="934">
        <f>TRUNC(F1258*E1258,2)</f>
        <v>410.53</v>
      </c>
      <c r="H1258" s="1195"/>
    </row>
    <row r="1259" spans="1:8" ht="15.75">
      <c r="A1259" s="1195"/>
      <c r="B1259" s="2012" t="s">
        <v>1952</v>
      </c>
      <c r="C1259" s="2013"/>
      <c r="D1259" s="2013"/>
      <c r="E1259" s="2013"/>
      <c r="F1259" s="2013"/>
      <c r="G1259" s="2014"/>
      <c r="H1259" s="1195"/>
    </row>
    <row r="1260" spans="1:8" ht="15.75">
      <c r="A1260" s="1197" t="s">
        <v>5265</v>
      </c>
      <c r="B1260" s="1074">
        <v>88264</v>
      </c>
      <c r="C1260" s="914" t="str">
        <f>IF($A1260="INSUMO",VLOOKUP($B1260,'BANCO DE DADOS JULHO INS'!$A:$D,2,FALSE),VLOOKUP($B1260,'BANCO DE DADOS JULHO SERV'!$B:$E,2,FALSE))</f>
        <v>ELETRICISTA COM ENCARGOS COMPLEMENTARES</v>
      </c>
      <c r="D1260" s="913" t="str">
        <f>IF($A1260="INSUMO",VLOOKUP($B1260,'BANCO DE DADOS JULHO INS'!$A:$D,3,FALSE),VLOOKUP($B1260,'BANCO DE DADOS JULHO SERV'!$B:$E,3,FALSE))</f>
        <v>H</v>
      </c>
      <c r="E1260" s="813">
        <v>2</v>
      </c>
      <c r="F1260" s="917" t="str">
        <f>IF($A1260="INSUMO",VLOOKUP($B1260,'BANCO DE DADOS JULHO INS'!$A:$D,4,FALSE),VLOOKUP($B1260,'BANCO DE DADOS JULHO SERV'!$B:$E,4,FALSE))</f>
        <v>17,60</v>
      </c>
      <c r="G1260" s="827">
        <f>TRUNC(F1260*E1260,2)</f>
        <v>35.200000000000003</v>
      </c>
      <c r="H1260" s="1195"/>
    </row>
    <row r="1261" spans="1:8" ht="16.5" thickBot="1">
      <c r="A1261" s="1197" t="s">
        <v>5265</v>
      </c>
      <c r="B1261" s="1074">
        <v>88316</v>
      </c>
      <c r="C1261" s="914" t="str">
        <f>IF($A1261="INSUMO",VLOOKUP($B1261,'BANCO DE DADOS JULHO INS'!$A:$D,2,FALSE),VLOOKUP($B1261,'BANCO DE DADOS JULHO SERV'!$B:$E,2,FALSE))</f>
        <v>SERVENTE COM ENCARGOS COMPLEMENTARES</v>
      </c>
      <c r="D1261" s="913" t="str">
        <f>IF($A1261="INSUMO",VLOOKUP($B1261,'BANCO DE DADOS JULHO INS'!$A:$D,3,FALSE),VLOOKUP($B1261,'BANCO DE DADOS JULHO SERV'!$B:$E,3,FALSE))</f>
        <v>H</v>
      </c>
      <c r="E1261" s="813">
        <v>2</v>
      </c>
      <c r="F1261" s="917" t="str">
        <f>IF($A1261="INSUMO",VLOOKUP($B1261,'BANCO DE DADOS JULHO INS'!$A:$D,4,FALSE),VLOOKUP($B1261,'BANCO DE DADOS JULHO SERV'!$B:$E,4,FALSE))</f>
        <v>13,80</v>
      </c>
      <c r="G1261" s="827">
        <f>TRUNC(F1261*E1261,2)</f>
        <v>27.6</v>
      </c>
      <c r="H1261" s="1195"/>
    </row>
    <row r="1262" spans="1:8" ht="16.5" thickBot="1">
      <c r="A1262" s="1195"/>
      <c r="B1262" s="2204" t="s">
        <v>7127</v>
      </c>
      <c r="C1262" s="2204"/>
      <c r="D1262" s="2204"/>
      <c r="E1262" s="2206"/>
      <c r="F1262" s="959" t="s">
        <v>1953</v>
      </c>
      <c r="G1262" s="999">
        <f>SUM(G1257:G1261)</f>
        <v>473.33</v>
      </c>
      <c r="H1262" s="1195"/>
    </row>
    <row r="1263" spans="1:8" ht="15.75" thickBot="1">
      <c r="A1263" s="1195"/>
      <c r="B1263" s="1196"/>
      <c r="C1263" s="1196"/>
      <c r="D1263" s="1196"/>
      <c r="E1263" s="1196"/>
      <c r="F1263" s="1196"/>
      <c r="G1263" s="1196"/>
      <c r="H1263" s="1195"/>
    </row>
    <row r="1264" spans="1:8" ht="31.5">
      <c r="A1264" s="1150"/>
      <c r="B1264" s="863"/>
      <c r="C1264" s="1212" t="s">
        <v>7128</v>
      </c>
      <c r="D1264" s="864"/>
      <c r="E1264" s="865"/>
      <c r="F1264" s="1137" t="s">
        <v>30</v>
      </c>
      <c r="G1264" s="1137" t="s">
        <v>30</v>
      </c>
      <c r="H1264" s="1150"/>
    </row>
    <row r="1265" spans="1:8" ht="31.5">
      <c r="A1265" s="1150"/>
      <c r="B1265" s="967" t="s">
        <v>1985</v>
      </c>
      <c r="C1265" s="967" t="s">
        <v>1986</v>
      </c>
      <c r="D1265" s="968" t="s">
        <v>1987</v>
      </c>
      <c r="E1265" s="969" t="s">
        <v>1988</v>
      </c>
      <c r="F1265" s="961" t="s">
        <v>1989</v>
      </c>
      <c r="G1265" s="969" t="s">
        <v>1990</v>
      </c>
      <c r="H1265" s="1150"/>
    </row>
    <row r="1266" spans="1:8" ht="15">
      <c r="A1266" s="1150"/>
      <c r="B1266" s="877">
        <v>42766</v>
      </c>
      <c r="C1266" s="972" t="s">
        <v>7048</v>
      </c>
      <c r="D1266" s="872">
        <f>TRUNC(352.14+58.39,2)</f>
        <v>410.53</v>
      </c>
      <c r="E1266" s="975" t="s">
        <v>7049</v>
      </c>
      <c r="F1266" s="987" t="s">
        <v>7050</v>
      </c>
      <c r="G1266" s="878" t="s">
        <v>7051</v>
      </c>
      <c r="H1266" s="1150"/>
    </row>
    <row r="1267" spans="1:8" ht="15">
      <c r="A1267" s="1150"/>
      <c r="B1267" s="877">
        <f>B1266</f>
        <v>42766</v>
      </c>
      <c r="C1267" s="972" t="s">
        <v>7129</v>
      </c>
      <c r="D1267" s="872">
        <f>TRUNC(348+70.8,2)</f>
        <v>418.8</v>
      </c>
      <c r="E1267" s="975" t="s">
        <v>7130</v>
      </c>
      <c r="F1267" s="987" t="s">
        <v>7131</v>
      </c>
      <c r="G1267" s="878" t="s">
        <v>7132</v>
      </c>
      <c r="H1267" s="1150"/>
    </row>
    <row r="1268" spans="1:8" ht="15">
      <c r="A1268" s="1150"/>
      <c r="B1268" s="877">
        <f>B1267</f>
        <v>42766</v>
      </c>
      <c r="C1268" s="972" t="s">
        <v>7133</v>
      </c>
      <c r="D1268" s="872">
        <v>333.8</v>
      </c>
      <c r="E1268" s="975" t="s">
        <v>7134</v>
      </c>
      <c r="F1268" s="987" t="s">
        <v>7135</v>
      </c>
      <c r="G1268" s="878" t="s">
        <v>7136</v>
      </c>
      <c r="H1268" s="1150"/>
    </row>
    <row r="1269" spans="1:8" ht="15.75">
      <c r="A1269" s="1150"/>
      <c r="B1269" s="808"/>
      <c r="C1269" s="863" t="s">
        <v>1991</v>
      </c>
      <c r="D1269" s="809">
        <f>MEDIAN(D1266:D1268)</f>
        <v>410.53</v>
      </c>
      <c r="E1269" s="810"/>
      <c r="F1269" s="811"/>
      <c r="G1269" s="812"/>
      <c r="H1269" s="1150"/>
    </row>
    <row r="1270" spans="1:8" ht="13.5" thickBot="1">
      <c r="A1270" s="1180"/>
      <c r="B1270" s="1181"/>
      <c r="C1270" s="1181"/>
      <c r="D1270" s="1181"/>
      <c r="E1270" s="1181"/>
      <c r="F1270" s="1181"/>
      <c r="G1270" s="1181"/>
      <c r="H1270" s="1180"/>
    </row>
    <row r="1271" spans="1:8" ht="15.75">
      <c r="A1271" s="1195"/>
      <c r="B1271" s="942" t="s">
        <v>7137</v>
      </c>
      <c r="C1271" s="2011" t="str">
        <f>CONCATENATE("FORNECIMENTO E INSTALAÇÃO DE ",C1274)</f>
        <v xml:space="preserve">FORNECIMENTO E INSTALAÇÃO DE SWITCH COM 8 PORTAS DE 10/100/1000Mbps E CAPACIDADE DE ROUTING/SWITCHING DE 10 Gbps. SUPORTE AOS PROTOCOLOS  IEEE 802.3 10BASE-T, IEEE 802.3u 100BASE-TX e IEEE 802.3ab 1000BASE-T. </v>
      </c>
      <c r="D1271" s="2183"/>
      <c r="E1271" s="2183"/>
      <c r="F1271" s="2183"/>
      <c r="G1271" s="943" t="s">
        <v>30</v>
      </c>
      <c r="H1271" s="1003">
        <f>G1277</f>
        <v>95.6</v>
      </c>
    </row>
    <row r="1272" spans="1:8" ht="31.5">
      <c r="A1272" s="1195"/>
      <c r="B1272" s="1175" t="s">
        <v>2114</v>
      </c>
      <c r="C1272" s="981" t="s">
        <v>1947</v>
      </c>
      <c r="D1272" s="1176" t="s">
        <v>30</v>
      </c>
      <c r="E1272" s="981" t="s">
        <v>1948</v>
      </c>
      <c r="F1272" s="982" t="s">
        <v>1949</v>
      </c>
      <c r="G1272" s="983" t="s">
        <v>1950</v>
      </c>
      <c r="H1272" s="1195"/>
    </row>
    <row r="1273" spans="1:8" ht="15.75">
      <c r="A1273" s="1195"/>
      <c r="B1273" s="2012" t="s">
        <v>1951</v>
      </c>
      <c r="C1273" s="2013"/>
      <c r="D1273" s="2013"/>
      <c r="E1273" s="2013"/>
      <c r="F1273" s="2013"/>
      <c r="G1273" s="2014"/>
      <c r="H1273" s="1195"/>
    </row>
    <row r="1274" spans="1:8" ht="60">
      <c r="A1274" s="1195"/>
      <c r="B1274" s="427" t="s">
        <v>1992</v>
      </c>
      <c r="C1274" s="920" t="str">
        <f>C1279</f>
        <v xml:space="preserve">SWITCH COM 8 PORTAS DE 10/100/1000Mbps E CAPACIDADE DE ROUTING/SWITCHING DE 10 Gbps. SUPORTE AOS PROTOCOLOS  IEEE 802.3 10BASE-T, IEEE 802.3u 100BASE-TX e IEEE 802.3ab 1000BASE-T. </v>
      </c>
      <c r="D1274" s="587" t="str">
        <f>G1279</f>
        <v>UN</v>
      </c>
      <c r="E1274" s="932">
        <v>1</v>
      </c>
      <c r="F1274" s="932">
        <f>D1284</f>
        <v>78</v>
      </c>
      <c r="G1274" s="934">
        <f>TRUNC(F1274*E1274,2)</f>
        <v>78</v>
      </c>
      <c r="H1274" s="1195"/>
    </row>
    <row r="1275" spans="1:8" ht="15.75">
      <c r="A1275" s="1195"/>
      <c r="B1275" s="2012" t="s">
        <v>1952</v>
      </c>
      <c r="C1275" s="2013"/>
      <c r="D1275" s="2013"/>
      <c r="E1275" s="2013"/>
      <c r="F1275" s="2013"/>
      <c r="G1275" s="2014"/>
      <c r="H1275" s="1195"/>
    </row>
    <row r="1276" spans="1:8" ht="16.5" thickBot="1">
      <c r="A1276" s="1197" t="s">
        <v>5265</v>
      </c>
      <c r="B1276" s="1074">
        <v>88264</v>
      </c>
      <c r="C1276" s="914" t="str">
        <f>IF($A1276="INSUMO",VLOOKUP($B1276,'BANCO DE DADOS JULHO INS'!$A:$D,2,FALSE),VLOOKUP($B1276,'BANCO DE DADOS JULHO SERV'!$B:$E,2,FALSE))</f>
        <v>ELETRICISTA COM ENCARGOS COMPLEMENTARES</v>
      </c>
      <c r="D1276" s="913" t="str">
        <f>IF($A1276="INSUMO",VLOOKUP($B1276,'BANCO DE DADOS JULHO INS'!$A:$D,3,FALSE),VLOOKUP($B1276,'BANCO DE DADOS JULHO SERV'!$B:$E,3,FALSE))</f>
        <v>H</v>
      </c>
      <c r="E1276" s="813">
        <v>1</v>
      </c>
      <c r="F1276" s="917" t="str">
        <f>IF($A1276="INSUMO",VLOOKUP($B1276,'BANCO DE DADOS JULHO INS'!$A:$D,4,FALSE),VLOOKUP($B1276,'BANCO DE DADOS JULHO SERV'!$B:$E,4,FALSE))</f>
        <v>17,60</v>
      </c>
      <c r="G1276" s="827">
        <f>TRUNC(F1276*E1276,2)</f>
        <v>17.600000000000001</v>
      </c>
      <c r="H1276" s="1195"/>
    </row>
    <row r="1277" spans="1:8" ht="16.5" thickBot="1">
      <c r="A1277" s="1195"/>
      <c r="B1277" s="2204" t="s">
        <v>7024</v>
      </c>
      <c r="C1277" s="2204"/>
      <c r="D1277" s="2204"/>
      <c r="E1277" s="2206"/>
      <c r="F1277" s="959" t="s">
        <v>1953</v>
      </c>
      <c r="G1277" s="999">
        <f>SUM(G1273:G1276)</f>
        <v>95.6</v>
      </c>
      <c r="H1277" s="1195"/>
    </row>
    <row r="1278" spans="1:8" ht="15.75" thickBot="1">
      <c r="A1278" s="1195"/>
      <c r="B1278" s="1196"/>
      <c r="C1278" s="1196"/>
      <c r="D1278" s="1196"/>
      <c r="E1278" s="1196"/>
      <c r="F1278" s="1196"/>
      <c r="G1278" s="1196"/>
      <c r="H1278" s="1195"/>
    </row>
    <row r="1279" spans="1:8" ht="47.25">
      <c r="A1279" s="1150"/>
      <c r="B1279" s="1138"/>
      <c r="C1279" s="1213" t="s">
        <v>7138</v>
      </c>
      <c r="D1279" s="1139"/>
      <c r="E1279" s="1140"/>
      <c r="F1279" s="1137" t="s">
        <v>30</v>
      </c>
      <c r="G1279" s="1141" t="s">
        <v>30</v>
      </c>
      <c r="H1279" s="1150"/>
    </row>
    <row r="1280" spans="1:8" ht="31.5">
      <c r="A1280" s="1150"/>
      <c r="B1280" s="967" t="s">
        <v>1985</v>
      </c>
      <c r="C1280" s="967" t="s">
        <v>1986</v>
      </c>
      <c r="D1280" s="968" t="s">
        <v>1987</v>
      </c>
      <c r="E1280" s="969" t="s">
        <v>1988</v>
      </c>
      <c r="F1280" s="961" t="s">
        <v>1989</v>
      </c>
      <c r="G1280" s="969" t="s">
        <v>1990</v>
      </c>
      <c r="H1280" s="1150"/>
    </row>
    <row r="1281" spans="1:8" ht="15">
      <c r="A1281" s="1150"/>
      <c r="B1281" s="877">
        <v>42753</v>
      </c>
      <c r="C1281" s="972" t="s">
        <v>7040</v>
      </c>
      <c r="D1281" s="872">
        <v>78</v>
      </c>
      <c r="E1281" s="975" t="s">
        <v>6256</v>
      </c>
      <c r="F1281" s="987" t="s">
        <v>6257</v>
      </c>
      <c r="G1281" s="878" t="s">
        <v>7041</v>
      </c>
      <c r="H1281" s="1150"/>
    </row>
    <row r="1282" spans="1:8" ht="15">
      <c r="A1282" s="1150"/>
      <c r="B1282" s="877">
        <v>42753</v>
      </c>
      <c r="C1282" s="972" t="s">
        <v>6767</v>
      </c>
      <c r="D1282" s="872">
        <v>74.069999999999993</v>
      </c>
      <c r="E1282" s="975" t="s">
        <v>6768</v>
      </c>
      <c r="F1282" s="987" t="s">
        <v>6769</v>
      </c>
      <c r="G1282" s="878" t="s">
        <v>6770</v>
      </c>
      <c r="H1282" s="1150"/>
    </row>
    <row r="1283" spans="1:8" ht="15">
      <c r="A1283" s="1150"/>
      <c r="B1283" s="877">
        <v>42760</v>
      </c>
      <c r="C1283" s="972" t="s">
        <v>5308</v>
      </c>
      <c r="D1283" s="872">
        <v>205.36</v>
      </c>
      <c r="E1283" s="975" t="s">
        <v>5315</v>
      </c>
      <c r="F1283" s="987" t="s">
        <v>5314</v>
      </c>
      <c r="G1283" s="878" t="s">
        <v>7042</v>
      </c>
      <c r="H1283" s="1150"/>
    </row>
    <row r="1284" spans="1:8" ht="15.75">
      <c r="A1284" s="1150"/>
      <c r="B1284" s="808"/>
      <c r="C1284" s="863" t="s">
        <v>1991</v>
      </c>
      <c r="D1284" s="809">
        <f>MEDIAN(D1281:D1283)</f>
        <v>78</v>
      </c>
      <c r="E1284" s="810"/>
      <c r="F1284" s="811"/>
      <c r="G1284" s="812"/>
      <c r="H1284" s="1150"/>
    </row>
    <row r="1285" spans="1:8" ht="13.5" thickBot="1">
      <c r="A1285" s="1180"/>
      <c r="B1285" s="1181"/>
      <c r="C1285" s="1181"/>
      <c r="D1285" s="1181"/>
      <c r="E1285" s="1181"/>
      <c r="F1285" s="1181"/>
      <c r="G1285" s="1181"/>
      <c r="H1285" s="1180"/>
    </row>
    <row r="1286" spans="1:8" ht="15.75">
      <c r="A1286" s="1195"/>
      <c r="B1286" s="942" t="s">
        <v>7139</v>
      </c>
      <c r="C1286" s="2011" t="str">
        <f>CONCATENATE("FORNECIMENTO E INSTALAÇÃO DE ",C1289)</f>
        <v>FORNECIMENTO E INSTALAÇÃO DE PACHT PAINEL DESCARREGADO 24 PORTAS, CAT 5e</v>
      </c>
      <c r="D1286" s="2183"/>
      <c r="E1286" s="2183"/>
      <c r="F1286" s="2183"/>
      <c r="G1286" s="943" t="s">
        <v>30</v>
      </c>
      <c r="H1286" s="1003">
        <f>G1293</f>
        <v>278.27999999999997</v>
      </c>
    </row>
    <row r="1287" spans="1:8" ht="31.5">
      <c r="A1287" s="1195"/>
      <c r="B1287" s="1175" t="s">
        <v>2114</v>
      </c>
      <c r="C1287" s="981" t="s">
        <v>1947</v>
      </c>
      <c r="D1287" s="1176" t="s">
        <v>30</v>
      </c>
      <c r="E1287" s="981" t="s">
        <v>1948</v>
      </c>
      <c r="F1287" s="982" t="s">
        <v>1949</v>
      </c>
      <c r="G1287" s="983" t="s">
        <v>1950</v>
      </c>
      <c r="H1287" s="1195"/>
    </row>
    <row r="1288" spans="1:8" ht="15.75">
      <c r="A1288" s="1195"/>
      <c r="B1288" s="2012" t="s">
        <v>1951</v>
      </c>
      <c r="C1288" s="2013"/>
      <c r="D1288" s="2013"/>
      <c r="E1288" s="2013"/>
      <c r="F1288" s="2013"/>
      <c r="G1288" s="2014"/>
      <c r="H1288" s="1195"/>
    </row>
    <row r="1289" spans="1:8" ht="15">
      <c r="A1289" s="1195"/>
      <c r="B1289" s="427" t="s">
        <v>1992</v>
      </c>
      <c r="C1289" s="920" t="str">
        <f>C1295</f>
        <v>PACHT PAINEL DESCARREGADO 24 PORTAS, CAT 5e</v>
      </c>
      <c r="D1289" s="587" t="str">
        <f>G1295</f>
        <v>UN</v>
      </c>
      <c r="E1289" s="932">
        <v>1</v>
      </c>
      <c r="F1289" s="932">
        <f>D1300</f>
        <v>199.78</v>
      </c>
      <c r="G1289" s="934">
        <f>TRUNC(F1289*E1289,2)</f>
        <v>199.78</v>
      </c>
      <c r="H1289" s="1195"/>
    </row>
    <row r="1290" spans="1:8" ht="15.75">
      <c r="A1290" s="1195"/>
      <c r="B1290" s="2012" t="s">
        <v>1952</v>
      </c>
      <c r="C1290" s="2013"/>
      <c r="D1290" s="2013"/>
      <c r="E1290" s="2013"/>
      <c r="F1290" s="2013"/>
      <c r="G1290" s="2014"/>
      <c r="H1290" s="1195"/>
    </row>
    <row r="1291" spans="1:8" ht="15.75">
      <c r="A1291" s="1197" t="s">
        <v>5265</v>
      </c>
      <c r="B1291" s="1074">
        <v>88264</v>
      </c>
      <c r="C1291" s="914" t="str">
        <f>IF($A1291="INSUMO",VLOOKUP($B1291,'BANCO DE DADOS JULHO INS'!$A:$D,2,FALSE),VLOOKUP($B1291,'BANCO DE DADOS JULHO SERV'!$B:$E,2,FALSE))</f>
        <v>ELETRICISTA COM ENCARGOS COMPLEMENTARES</v>
      </c>
      <c r="D1291" s="913" t="str">
        <f>IF($A1291="INSUMO",VLOOKUP($B1291,'BANCO DE DADOS JULHO INS'!$A:$D,3,FALSE),VLOOKUP($B1291,'BANCO DE DADOS JULHO SERV'!$B:$E,3,FALSE))</f>
        <v>H</v>
      </c>
      <c r="E1291" s="813">
        <v>2.5</v>
      </c>
      <c r="F1291" s="917" t="str">
        <f>IF($A1291="INSUMO",VLOOKUP($B1291,'BANCO DE DADOS JULHO INS'!$A:$D,4,FALSE),VLOOKUP($B1291,'BANCO DE DADOS JULHO SERV'!$B:$E,4,FALSE))</f>
        <v>17,60</v>
      </c>
      <c r="G1291" s="827">
        <f>TRUNC(F1291*E1291,2)</f>
        <v>44</v>
      </c>
      <c r="H1291" s="1195"/>
    </row>
    <row r="1292" spans="1:8" ht="16.5" thickBot="1">
      <c r="A1292" s="1197" t="s">
        <v>5265</v>
      </c>
      <c r="B1292" s="1074">
        <v>88316</v>
      </c>
      <c r="C1292" s="914" t="str">
        <f>IF($A1292="INSUMO",VLOOKUP($B1292,'BANCO DE DADOS JULHO INS'!$A:$D,2,FALSE),VLOOKUP($B1292,'BANCO DE DADOS JULHO SERV'!$B:$E,2,FALSE))</f>
        <v>SERVENTE COM ENCARGOS COMPLEMENTARES</v>
      </c>
      <c r="D1292" s="913" t="str">
        <f>IF($A1292="INSUMO",VLOOKUP($B1292,'BANCO DE DADOS JULHO INS'!$A:$D,3,FALSE),VLOOKUP($B1292,'BANCO DE DADOS JULHO SERV'!$B:$E,3,FALSE))</f>
        <v>H</v>
      </c>
      <c r="E1292" s="813">
        <v>2.5</v>
      </c>
      <c r="F1292" s="917" t="str">
        <f>IF($A1292="INSUMO",VLOOKUP($B1292,'BANCO DE DADOS JULHO INS'!$A:$D,4,FALSE),VLOOKUP($B1292,'BANCO DE DADOS JULHO SERV'!$B:$E,4,FALSE))</f>
        <v>13,80</v>
      </c>
      <c r="G1292" s="827">
        <f>TRUNC(F1292*E1292,2)</f>
        <v>34.5</v>
      </c>
      <c r="H1292" s="1195"/>
    </row>
    <row r="1293" spans="1:8" ht="16.5" thickBot="1">
      <c r="A1293" s="1195"/>
      <c r="B1293" s="2204" t="s">
        <v>7140</v>
      </c>
      <c r="C1293" s="2204"/>
      <c r="D1293" s="2204"/>
      <c r="E1293" s="2206"/>
      <c r="F1293" s="959" t="s">
        <v>1953</v>
      </c>
      <c r="G1293" s="999">
        <f>SUM(G1288:G1292)</f>
        <v>278.27999999999997</v>
      </c>
      <c r="H1293" s="1195"/>
    </row>
    <row r="1294" spans="1:8" ht="15.75" thickBot="1">
      <c r="A1294" s="1195"/>
      <c r="B1294" s="1196"/>
      <c r="C1294" s="1196"/>
      <c r="D1294" s="1196"/>
      <c r="E1294" s="1196"/>
      <c r="F1294" s="1196"/>
      <c r="G1294" s="1196"/>
      <c r="H1294" s="1195"/>
    </row>
    <row r="1295" spans="1:8" ht="15.75">
      <c r="A1295" s="1150"/>
      <c r="B1295" s="1138"/>
      <c r="C1295" s="1637" t="s">
        <v>7141</v>
      </c>
      <c r="D1295" s="1139"/>
      <c r="E1295" s="1140"/>
      <c r="F1295" s="1137" t="s">
        <v>30</v>
      </c>
      <c r="G1295" s="571" t="s">
        <v>30</v>
      </c>
      <c r="H1295" s="1150"/>
    </row>
    <row r="1296" spans="1:8" ht="31.5">
      <c r="A1296" s="1150"/>
      <c r="B1296" s="966" t="s">
        <v>1985</v>
      </c>
      <c r="C1296" s="967" t="s">
        <v>1986</v>
      </c>
      <c r="D1296" s="968" t="s">
        <v>1987</v>
      </c>
      <c r="E1296" s="969" t="s">
        <v>1988</v>
      </c>
      <c r="F1296" s="1636" t="s">
        <v>1989</v>
      </c>
      <c r="G1296" s="970" t="s">
        <v>1990</v>
      </c>
      <c r="H1296" s="1150"/>
    </row>
    <row r="1297" spans="1:8" ht="15">
      <c r="A1297" s="1150"/>
      <c r="B1297" s="971">
        <v>42760</v>
      </c>
      <c r="C1297" s="972" t="s">
        <v>5308</v>
      </c>
      <c r="D1297" s="872">
        <v>199.78</v>
      </c>
      <c r="E1297" s="975" t="s">
        <v>5315</v>
      </c>
      <c r="F1297" s="987" t="s">
        <v>5314</v>
      </c>
      <c r="G1297" s="974" t="s">
        <v>7042</v>
      </c>
      <c r="H1297" s="1150"/>
    </row>
    <row r="1298" spans="1:8" ht="30">
      <c r="A1298" s="1150"/>
      <c r="B1298" s="971">
        <v>42766</v>
      </c>
      <c r="C1298" s="972" t="s">
        <v>7142</v>
      </c>
      <c r="D1298" s="872">
        <f>TRUNC(201.44+21.68,2)</f>
        <v>223.12</v>
      </c>
      <c r="E1298" s="975" t="s">
        <v>7143</v>
      </c>
      <c r="F1298" s="987" t="s">
        <v>7144</v>
      </c>
      <c r="G1298" s="609" t="s">
        <v>7145</v>
      </c>
      <c r="H1298" s="1150"/>
    </row>
    <row r="1299" spans="1:8" ht="15">
      <c r="A1299" s="1150"/>
      <c r="B1299" s="971">
        <f>B1298</f>
        <v>42766</v>
      </c>
      <c r="C1299" s="972" t="s">
        <v>7129</v>
      </c>
      <c r="D1299" s="872">
        <f>TRUNC(130+35.2,2)</f>
        <v>165.2</v>
      </c>
      <c r="E1299" s="975" t="s">
        <v>7130</v>
      </c>
      <c r="F1299" s="987" t="s">
        <v>7131</v>
      </c>
      <c r="G1299" s="974" t="s">
        <v>7132</v>
      </c>
      <c r="H1299" s="1150"/>
    </row>
    <row r="1300" spans="1:8" ht="16.5" thickBot="1">
      <c r="A1300" s="1150"/>
      <c r="B1300" s="1142"/>
      <c r="C1300" s="1143" t="s">
        <v>1991</v>
      </c>
      <c r="D1300" s="1144">
        <f>MEDIAN(D1297:D1299)</f>
        <v>199.78</v>
      </c>
      <c r="E1300" s="1145"/>
      <c r="F1300" s="1136"/>
      <c r="G1300" s="1146"/>
      <c r="H1300" s="1150"/>
    </row>
    <row r="1301" spans="1:8" ht="13.5" thickBot="1">
      <c r="A1301" s="1180"/>
      <c r="B1301" s="1181"/>
      <c r="C1301" s="1181"/>
      <c r="D1301" s="1181"/>
      <c r="E1301" s="1181"/>
      <c r="F1301" s="1181"/>
      <c r="G1301" s="1181"/>
      <c r="H1301" s="1180"/>
    </row>
    <row r="1302" spans="1:8" ht="15.75">
      <c r="A1302" s="1195"/>
      <c r="B1302" s="942" t="s">
        <v>7146</v>
      </c>
      <c r="C1302" s="2011" t="str">
        <f>CONCATENATE("FORNECIMENTO E INSTALAÇÃO DE ",C1305)</f>
        <v>FORNECIMENTO E INSTALAÇÃO DE VOICE PAINEL 20 POSIÇÕES RJ45</v>
      </c>
      <c r="D1302" s="2183"/>
      <c r="E1302" s="2183"/>
      <c r="F1302" s="2183"/>
      <c r="G1302" s="943" t="s">
        <v>30</v>
      </c>
      <c r="H1302" s="1003">
        <f>G1308</f>
        <v>332.70000000000005</v>
      </c>
    </row>
    <row r="1303" spans="1:8" ht="31.5">
      <c r="A1303" s="1195"/>
      <c r="B1303" s="1175" t="s">
        <v>2114</v>
      </c>
      <c r="C1303" s="981" t="s">
        <v>1947</v>
      </c>
      <c r="D1303" s="1176" t="s">
        <v>30</v>
      </c>
      <c r="E1303" s="981" t="s">
        <v>1948</v>
      </c>
      <c r="F1303" s="982" t="s">
        <v>1949</v>
      </c>
      <c r="G1303" s="983" t="s">
        <v>1950</v>
      </c>
      <c r="H1303" s="1195"/>
    </row>
    <row r="1304" spans="1:8" ht="15.75">
      <c r="A1304" s="1195"/>
      <c r="B1304" s="2012" t="s">
        <v>1951</v>
      </c>
      <c r="C1304" s="2013"/>
      <c r="D1304" s="2013"/>
      <c r="E1304" s="2013"/>
      <c r="F1304" s="2013"/>
      <c r="G1304" s="2014"/>
      <c r="H1304" s="1195"/>
    </row>
    <row r="1305" spans="1:8" ht="15">
      <c r="A1305" s="1195"/>
      <c r="B1305" s="427" t="s">
        <v>1992</v>
      </c>
      <c r="C1305" s="920" t="str">
        <f>C1310</f>
        <v>VOICE PAINEL 20 POSIÇÕES RJ45</v>
      </c>
      <c r="D1305" s="587" t="str">
        <f>G1310</f>
        <v>UN</v>
      </c>
      <c r="E1305" s="932">
        <v>1</v>
      </c>
      <c r="F1305" s="932">
        <f>D1315</f>
        <v>315.10000000000002</v>
      </c>
      <c r="G1305" s="934">
        <f>TRUNC(F1305*E1305,2)</f>
        <v>315.10000000000002</v>
      </c>
      <c r="H1305" s="1195"/>
    </row>
    <row r="1306" spans="1:8" ht="15.75">
      <c r="A1306" s="1195"/>
      <c r="B1306" s="2012" t="s">
        <v>1952</v>
      </c>
      <c r="C1306" s="2013"/>
      <c r="D1306" s="2013"/>
      <c r="E1306" s="2013"/>
      <c r="F1306" s="2013"/>
      <c r="G1306" s="2014"/>
      <c r="H1306" s="1195"/>
    </row>
    <row r="1307" spans="1:8" ht="16.5" thickBot="1">
      <c r="A1307" s="1197" t="s">
        <v>5265</v>
      </c>
      <c r="B1307" s="1074">
        <v>88264</v>
      </c>
      <c r="C1307" s="914" t="str">
        <f>IF($A1307="INSUMO",VLOOKUP($B1307,'BANCO DE DADOS JULHO INS'!$A:$D,2,FALSE),VLOOKUP($B1307,'BANCO DE DADOS JULHO SERV'!$B:$E,2,FALSE))</f>
        <v>ELETRICISTA COM ENCARGOS COMPLEMENTARES</v>
      </c>
      <c r="D1307" s="913" t="str">
        <f>IF($A1307="INSUMO",VLOOKUP($B1307,'BANCO DE DADOS JULHO INS'!$A:$D,3,FALSE),VLOOKUP($B1307,'BANCO DE DADOS JULHO SERV'!$B:$E,3,FALSE))</f>
        <v>H</v>
      </c>
      <c r="E1307" s="813">
        <v>1</v>
      </c>
      <c r="F1307" s="917" t="str">
        <f>IF($A1307="INSUMO",VLOOKUP($B1307,'BANCO DE DADOS JULHO INS'!$A:$D,4,FALSE),VLOOKUP($B1307,'BANCO DE DADOS JULHO SERV'!$B:$E,4,FALSE))</f>
        <v>17,60</v>
      </c>
      <c r="G1307" s="827">
        <f>TRUNC(F1307*E1307,2)</f>
        <v>17.600000000000001</v>
      </c>
      <c r="H1307" s="1195"/>
    </row>
    <row r="1308" spans="1:8" ht="16.5" thickBot="1">
      <c r="A1308" s="1195"/>
      <c r="B1308" s="2204" t="s">
        <v>7147</v>
      </c>
      <c r="C1308" s="2204"/>
      <c r="D1308" s="2204"/>
      <c r="E1308" s="2206"/>
      <c r="F1308" s="959" t="s">
        <v>1953</v>
      </c>
      <c r="G1308" s="999">
        <f>SUM(G1304:G1307)</f>
        <v>332.70000000000005</v>
      </c>
      <c r="H1308" s="1195"/>
    </row>
    <row r="1309" spans="1:8" ht="15.75" thickBot="1">
      <c r="A1309" s="1195"/>
      <c r="B1309" s="1196"/>
      <c r="C1309" s="1196"/>
      <c r="D1309" s="1196"/>
      <c r="E1309" s="1196"/>
      <c r="F1309" s="1196"/>
      <c r="G1309" s="1196"/>
      <c r="H1309" s="1195"/>
    </row>
    <row r="1310" spans="1:8" ht="15.75">
      <c r="A1310" s="1150"/>
      <c r="B1310" s="863"/>
      <c r="C1310" s="1214" t="s">
        <v>7148</v>
      </c>
      <c r="D1310" s="864"/>
      <c r="E1310" s="865"/>
      <c r="F1310" s="1137" t="s">
        <v>30</v>
      </c>
      <c r="G1310" s="1137" t="s">
        <v>30</v>
      </c>
      <c r="H1310" s="1150"/>
    </row>
    <row r="1311" spans="1:8" ht="31.5">
      <c r="A1311" s="1150"/>
      <c r="B1311" s="967" t="s">
        <v>1985</v>
      </c>
      <c r="C1311" s="967" t="s">
        <v>1986</v>
      </c>
      <c r="D1311" s="968" t="s">
        <v>1987</v>
      </c>
      <c r="E1311" s="969" t="s">
        <v>1988</v>
      </c>
      <c r="F1311" s="961" t="s">
        <v>1989</v>
      </c>
      <c r="G1311" s="969" t="s">
        <v>1990</v>
      </c>
      <c r="H1311" s="1150"/>
    </row>
    <row r="1312" spans="1:8" ht="15">
      <c r="A1312" s="1150"/>
      <c r="B1312" s="877">
        <v>42406</v>
      </c>
      <c r="C1312" s="972" t="s">
        <v>7149</v>
      </c>
      <c r="D1312" s="872">
        <v>315.10000000000002</v>
      </c>
      <c r="E1312" s="975" t="s">
        <v>7150</v>
      </c>
      <c r="F1312" s="987" t="s">
        <v>7151</v>
      </c>
      <c r="G1312" s="878" t="s">
        <v>7152</v>
      </c>
      <c r="H1312" s="1150"/>
    </row>
    <row r="1313" spans="1:8" ht="15">
      <c r="A1313" s="1150"/>
      <c r="B1313" s="877"/>
      <c r="C1313" s="972"/>
      <c r="D1313" s="872"/>
      <c r="E1313" s="975"/>
      <c r="F1313" s="987"/>
      <c r="G1313" s="878"/>
      <c r="H1313" s="1150"/>
    </row>
    <row r="1314" spans="1:8" ht="15">
      <c r="A1314" s="1150"/>
      <c r="B1314" s="877"/>
      <c r="C1314" s="972"/>
      <c r="D1314" s="872"/>
      <c r="E1314" s="975"/>
      <c r="F1314" s="987"/>
      <c r="G1314" s="878"/>
      <c r="H1314" s="1150"/>
    </row>
    <row r="1315" spans="1:8" ht="15.75">
      <c r="A1315" s="1150"/>
      <c r="B1315" s="808"/>
      <c r="C1315" s="863" t="s">
        <v>1991</v>
      </c>
      <c r="D1315" s="809">
        <f>MEDIAN(D1312:D1314)</f>
        <v>315.10000000000002</v>
      </c>
      <c r="E1315" s="810"/>
      <c r="F1315" s="811"/>
      <c r="G1315" s="812"/>
      <c r="H1315" s="1150"/>
    </row>
    <row r="1316" spans="1:8" ht="13.5" thickBot="1">
      <c r="A1316" s="1180"/>
      <c r="B1316" s="1181"/>
      <c r="C1316" s="1181"/>
      <c r="D1316" s="1181"/>
      <c r="E1316" s="1181"/>
      <c r="F1316" s="1181"/>
      <c r="G1316" s="1181"/>
      <c r="H1316" s="1180"/>
    </row>
    <row r="1317" spans="1:8" ht="15.75">
      <c r="A1317" s="1195"/>
      <c r="B1317" s="942" t="s">
        <v>7153</v>
      </c>
      <c r="C1317" s="2011" t="str">
        <f>CONCATENATE("FORNECIMENTO E INSTALAÇÃO DE ",C1320)</f>
        <v>FORNECIMENTO E INSTALAÇÃO DE CENTRAL TELEFONICA PABX, CAPACIDADE DE 2 LINHAS E 8 RAMAIS</v>
      </c>
      <c r="D1317" s="2183"/>
      <c r="E1317" s="2183"/>
      <c r="F1317" s="2183"/>
      <c r="G1317" s="943" t="s">
        <v>30</v>
      </c>
      <c r="H1317" s="1003">
        <f>G1324</f>
        <v>548.2600000000001</v>
      </c>
    </row>
    <row r="1318" spans="1:8" ht="31.5">
      <c r="A1318" s="1195"/>
      <c r="B1318" s="1175" t="s">
        <v>2114</v>
      </c>
      <c r="C1318" s="981" t="s">
        <v>1947</v>
      </c>
      <c r="D1318" s="1176" t="s">
        <v>30</v>
      </c>
      <c r="E1318" s="981" t="s">
        <v>1948</v>
      </c>
      <c r="F1318" s="982" t="s">
        <v>1949</v>
      </c>
      <c r="G1318" s="983" t="s">
        <v>1950</v>
      </c>
      <c r="H1318" s="1195"/>
    </row>
    <row r="1319" spans="1:8" ht="15.75">
      <c r="A1319" s="1195"/>
      <c r="B1319" s="2012" t="s">
        <v>1951</v>
      </c>
      <c r="C1319" s="2013"/>
      <c r="D1319" s="2013"/>
      <c r="E1319" s="2013"/>
      <c r="F1319" s="2013"/>
      <c r="G1319" s="2014"/>
      <c r="H1319" s="1195"/>
    </row>
    <row r="1320" spans="1:8" ht="30">
      <c r="A1320" s="1195"/>
      <c r="B1320" s="427" t="s">
        <v>1992</v>
      </c>
      <c r="C1320" s="920" t="str">
        <f>C1326</f>
        <v>CENTRAL TELEFONICA PABX, CAPACIDADE DE 2 LINHAS E 8 RAMAIS</v>
      </c>
      <c r="D1320" s="587" t="str">
        <f>G1326</f>
        <v>UN</v>
      </c>
      <c r="E1320" s="932">
        <v>1</v>
      </c>
      <c r="F1320" s="932">
        <f>D1331</f>
        <v>501.16</v>
      </c>
      <c r="G1320" s="934">
        <f>TRUNC(F1320*E1320,2)</f>
        <v>501.16</v>
      </c>
      <c r="H1320" s="1195"/>
    </row>
    <row r="1321" spans="1:8" ht="15.75">
      <c r="A1321" s="1195"/>
      <c r="B1321" s="2012" t="s">
        <v>1952</v>
      </c>
      <c r="C1321" s="2013"/>
      <c r="D1321" s="2013"/>
      <c r="E1321" s="2013"/>
      <c r="F1321" s="2013"/>
      <c r="G1321" s="2014"/>
      <c r="H1321" s="1195"/>
    </row>
    <row r="1322" spans="1:8" ht="15.75">
      <c r="A1322" s="1197" t="s">
        <v>5265</v>
      </c>
      <c r="B1322" s="1074">
        <v>88264</v>
      </c>
      <c r="C1322" s="914" t="str">
        <f>IF($A1322="INSUMO",VLOOKUP($B1322,'BANCO DE DADOS JULHO INS'!$A:$D,2,FALSE),VLOOKUP($B1322,'BANCO DE DADOS JULHO SERV'!$B:$E,2,FALSE))</f>
        <v>ELETRICISTA COM ENCARGOS COMPLEMENTARES</v>
      </c>
      <c r="D1322" s="913" t="str">
        <f>IF($A1322="INSUMO",VLOOKUP($B1322,'BANCO DE DADOS JULHO INS'!$A:$D,3,FALSE),VLOOKUP($B1322,'BANCO DE DADOS JULHO SERV'!$B:$E,3,FALSE))</f>
        <v>H</v>
      </c>
      <c r="E1322" s="813">
        <v>1.5</v>
      </c>
      <c r="F1322" s="917" t="str">
        <f>IF($A1322="INSUMO",VLOOKUP($B1322,'BANCO DE DADOS JULHO INS'!$A:$D,4,FALSE),VLOOKUP($B1322,'BANCO DE DADOS JULHO SERV'!$B:$E,4,FALSE))</f>
        <v>17,60</v>
      </c>
      <c r="G1322" s="827">
        <f>TRUNC(F1322*E1322,2)</f>
        <v>26.4</v>
      </c>
      <c r="H1322" s="1195"/>
    </row>
    <row r="1323" spans="1:8" ht="16.5" thickBot="1">
      <c r="A1323" s="1197" t="s">
        <v>5265</v>
      </c>
      <c r="B1323" s="1074">
        <v>88316</v>
      </c>
      <c r="C1323" s="914" t="str">
        <f>IF($A1323="INSUMO",VLOOKUP($B1323,'BANCO DE DADOS JULHO INS'!$A:$D,2,FALSE),VLOOKUP($B1323,'BANCO DE DADOS JULHO SERV'!$B:$E,2,FALSE))</f>
        <v>SERVENTE COM ENCARGOS COMPLEMENTARES</v>
      </c>
      <c r="D1323" s="913" t="str">
        <f>IF($A1323="INSUMO",VLOOKUP($B1323,'BANCO DE DADOS JULHO INS'!$A:$D,3,FALSE),VLOOKUP($B1323,'BANCO DE DADOS JULHO SERV'!$B:$E,3,FALSE))</f>
        <v>H</v>
      </c>
      <c r="E1323" s="813">
        <v>1.5</v>
      </c>
      <c r="F1323" s="917" t="str">
        <f>IF($A1323="INSUMO",VLOOKUP($B1323,'BANCO DE DADOS JULHO INS'!$A:$D,4,FALSE),VLOOKUP($B1323,'BANCO DE DADOS JULHO SERV'!$B:$E,4,FALSE))</f>
        <v>13,80</v>
      </c>
      <c r="G1323" s="827">
        <f>TRUNC(F1323*E1323,2)</f>
        <v>20.7</v>
      </c>
      <c r="H1323" s="1195"/>
    </row>
    <row r="1324" spans="1:8" ht="16.5" thickBot="1">
      <c r="A1324" s="1195"/>
      <c r="B1324" s="2204" t="s">
        <v>7154</v>
      </c>
      <c r="C1324" s="2204"/>
      <c r="D1324" s="2204"/>
      <c r="E1324" s="2206"/>
      <c r="F1324" s="959" t="s">
        <v>1953</v>
      </c>
      <c r="G1324" s="999">
        <f>SUM(G1319:G1323)</f>
        <v>548.2600000000001</v>
      </c>
      <c r="H1324" s="1195"/>
    </row>
    <row r="1325" spans="1:8" ht="15.75" thickBot="1">
      <c r="A1325" s="1195"/>
      <c r="B1325" s="1196"/>
      <c r="C1325" s="1196"/>
      <c r="D1325" s="1196"/>
      <c r="E1325" s="1196"/>
      <c r="F1325" s="1196"/>
      <c r="G1325" s="1196"/>
      <c r="H1325" s="1195"/>
    </row>
    <row r="1326" spans="1:8" ht="15.75">
      <c r="A1326" s="1150"/>
      <c r="B1326" s="863"/>
      <c r="C1326" s="1212" t="s">
        <v>7155</v>
      </c>
      <c r="D1326" s="864"/>
      <c r="E1326" s="865"/>
      <c r="F1326" s="1137" t="s">
        <v>30</v>
      </c>
      <c r="G1326" s="1137" t="s">
        <v>30</v>
      </c>
      <c r="H1326" s="1150"/>
    </row>
    <row r="1327" spans="1:8" ht="31.5">
      <c r="A1327" s="1150"/>
      <c r="B1327" s="967" t="s">
        <v>1985</v>
      </c>
      <c r="C1327" s="967" t="s">
        <v>1986</v>
      </c>
      <c r="D1327" s="968" t="s">
        <v>1987</v>
      </c>
      <c r="E1327" s="969" t="s">
        <v>1988</v>
      </c>
      <c r="F1327" s="961" t="s">
        <v>1989</v>
      </c>
      <c r="G1327" s="969" t="s">
        <v>1990</v>
      </c>
      <c r="H1327" s="1150"/>
    </row>
    <row r="1328" spans="1:8" ht="15">
      <c r="A1328" s="1150"/>
      <c r="B1328" s="877">
        <v>42766</v>
      </c>
      <c r="C1328" s="972" t="s">
        <v>7156</v>
      </c>
      <c r="D1328" s="872">
        <f>TRUNC((434.5+36.4),2)</f>
        <v>470.9</v>
      </c>
      <c r="E1328" s="975" t="s">
        <v>7157</v>
      </c>
      <c r="F1328" s="987" t="s">
        <v>7158</v>
      </c>
      <c r="G1328" s="878" t="s">
        <v>7159</v>
      </c>
      <c r="H1328" s="1150"/>
    </row>
    <row r="1329" spans="1:8" ht="15">
      <c r="A1329" s="1150"/>
      <c r="B1329" s="877">
        <v>42766</v>
      </c>
      <c r="C1329" s="972" t="s">
        <v>7160</v>
      </c>
      <c r="D1329" s="872">
        <f>TRUNC((478.9+22.26),2)</f>
        <v>501.16</v>
      </c>
      <c r="E1329" s="975" t="s">
        <v>7161</v>
      </c>
      <c r="F1329" s="987" t="s">
        <v>7162</v>
      </c>
      <c r="G1329" s="878" t="s">
        <v>7163</v>
      </c>
      <c r="H1329" s="1150"/>
    </row>
    <row r="1330" spans="1:8" ht="30">
      <c r="A1330" s="1150"/>
      <c r="B1330" s="877">
        <v>42766</v>
      </c>
      <c r="C1330" s="972" t="s">
        <v>7164</v>
      </c>
      <c r="D1330" s="872">
        <f>TRUNC((639.9+29.51),2)</f>
        <v>669.41</v>
      </c>
      <c r="E1330" s="975" t="s">
        <v>7165</v>
      </c>
      <c r="F1330" s="987" t="s">
        <v>7166</v>
      </c>
      <c r="G1330" s="872" t="s">
        <v>7167</v>
      </c>
      <c r="H1330" s="1150"/>
    </row>
    <row r="1331" spans="1:8" ht="15.75">
      <c r="A1331" s="1150"/>
      <c r="B1331" s="808"/>
      <c r="C1331" s="863" t="s">
        <v>1991</v>
      </c>
      <c r="D1331" s="809">
        <f>MEDIAN(D1328:D1330)</f>
        <v>501.16</v>
      </c>
      <c r="E1331" s="810"/>
      <c r="F1331" s="811"/>
      <c r="G1331" s="812"/>
      <c r="H1331" s="1150"/>
    </row>
    <row r="1332" spans="1:8" ht="13.5" thickBot="1">
      <c r="A1332" s="1180"/>
      <c r="B1332" s="1181"/>
      <c r="C1332" s="1181"/>
      <c r="D1332" s="1181"/>
      <c r="E1332" s="1181"/>
      <c r="F1332" s="1181"/>
      <c r="G1332" s="1181"/>
      <c r="H1332" s="1180"/>
    </row>
    <row r="1333" spans="1:8" ht="15.75">
      <c r="A1333" s="1195"/>
      <c r="B1333" s="942" t="s">
        <v>7168</v>
      </c>
      <c r="C1333" s="2011" t="str">
        <f>CONCATENATE("FORNECIMENTO E INSTALAÇÃO DE ",C1336)</f>
        <v>FORNECIMENTO E INSTALAÇÃO DE GUIA DE CABOS HORIZONTAIS FECHADOS</v>
      </c>
      <c r="D1333" s="2183"/>
      <c r="E1333" s="2183"/>
      <c r="F1333" s="2183"/>
      <c r="G1333" s="943" t="s">
        <v>30</v>
      </c>
      <c r="H1333" s="1003">
        <f>G1339</f>
        <v>21.96</v>
      </c>
    </row>
    <row r="1334" spans="1:8" ht="31.5">
      <c r="A1334" s="1195"/>
      <c r="B1334" s="1175" t="s">
        <v>2114</v>
      </c>
      <c r="C1334" s="981" t="s">
        <v>1947</v>
      </c>
      <c r="D1334" s="1176" t="s">
        <v>30</v>
      </c>
      <c r="E1334" s="981" t="s">
        <v>1948</v>
      </c>
      <c r="F1334" s="982" t="s">
        <v>1949</v>
      </c>
      <c r="G1334" s="983" t="s">
        <v>1950</v>
      </c>
      <c r="H1334" s="1195"/>
    </row>
    <row r="1335" spans="1:8" ht="15.75">
      <c r="A1335" s="1195"/>
      <c r="B1335" s="2012" t="s">
        <v>1951</v>
      </c>
      <c r="C1335" s="2013"/>
      <c r="D1335" s="2013"/>
      <c r="E1335" s="2013"/>
      <c r="F1335" s="2013"/>
      <c r="G1335" s="2014"/>
      <c r="H1335" s="1195"/>
    </row>
    <row r="1336" spans="1:8" ht="15">
      <c r="A1336" s="1195"/>
      <c r="B1336" s="427" t="s">
        <v>1992</v>
      </c>
      <c r="C1336" s="920" t="str">
        <f>C1341</f>
        <v>GUIA DE CABOS HORIZONTAIS FECHADOS</v>
      </c>
      <c r="D1336" s="587" t="str">
        <f>G1341</f>
        <v>UN</v>
      </c>
      <c r="E1336" s="932">
        <v>1</v>
      </c>
      <c r="F1336" s="932">
        <f>D1346</f>
        <v>18.440000000000001</v>
      </c>
      <c r="G1336" s="934">
        <f>TRUNC(F1336*E1336,2)</f>
        <v>18.440000000000001</v>
      </c>
      <c r="H1336" s="1195"/>
    </row>
    <row r="1337" spans="1:8" ht="15.75">
      <c r="A1337" s="1195"/>
      <c r="B1337" s="2012" t="s">
        <v>1952</v>
      </c>
      <c r="C1337" s="2013"/>
      <c r="D1337" s="2013"/>
      <c r="E1337" s="2013"/>
      <c r="F1337" s="2013"/>
      <c r="G1337" s="2014"/>
      <c r="H1337" s="1195"/>
    </row>
    <row r="1338" spans="1:8" ht="16.5" thickBot="1">
      <c r="A1338" s="1197" t="s">
        <v>5265</v>
      </c>
      <c r="B1338" s="1074">
        <v>88264</v>
      </c>
      <c r="C1338" s="914" t="str">
        <f>IF($A1338="INSUMO",VLOOKUP($B1338,'BANCO DE DADOS JULHO INS'!$A:$D,2,FALSE),VLOOKUP($B1338,'BANCO DE DADOS JULHO SERV'!$B:$E,2,FALSE))</f>
        <v>ELETRICISTA COM ENCARGOS COMPLEMENTARES</v>
      </c>
      <c r="D1338" s="913" t="str">
        <f>IF($A1338="INSUMO",VLOOKUP($B1338,'BANCO DE DADOS JULHO INS'!$A:$D,3,FALSE),VLOOKUP($B1338,'BANCO DE DADOS JULHO SERV'!$B:$E,3,FALSE))</f>
        <v>H</v>
      </c>
      <c r="E1338" s="813">
        <v>0.2</v>
      </c>
      <c r="F1338" s="917" t="str">
        <f>IF($A1338="INSUMO",VLOOKUP($B1338,'BANCO DE DADOS JULHO INS'!$A:$D,4,FALSE),VLOOKUP($B1338,'BANCO DE DADOS JULHO SERV'!$B:$E,4,FALSE))</f>
        <v>17,60</v>
      </c>
      <c r="G1338" s="827">
        <f>TRUNC(F1338*E1338,2)</f>
        <v>3.52</v>
      </c>
      <c r="H1338" s="1195"/>
    </row>
    <row r="1339" spans="1:8" ht="16.5" thickBot="1">
      <c r="A1339" s="1195"/>
      <c r="B1339" s="2204" t="s">
        <v>7169</v>
      </c>
      <c r="C1339" s="2204"/>
      <c r="D1339" s="2204"/>
      <c r="E1339" s="2206"/>
      <c r="F1339" s="959" t="s">
        <v>1953</v>
      </c>
      <c r="G1339" s="999">
        <f>SUM(G1335:G1338)</f>
        <v>21.96</v>
      </c>
      <c r="H1339" s="1195"/>
    </row>
    <row r="1340" spans="1:8" ht="15.75" thickBot="1">
      <c r="A1340" s="1195"/>
      <c r="B1340" s="1196"/>
      <c r="C1340" s="1196"/>
      <c r="D1340" s="1196"/>
      <c r="E1340" s="1196"/>
      <c r="F1340" s="1196"/>
      <c r="G1340" s="1196"/>
      <c r="H1340" s="1195"/>
    </row>
    <row r="1341" spans="1:8" ht="15.75">
      <c r="A1341" s="1150"/>
      <c r="B1341" s="863"/>
      <c r="C1341" s="1214" t="s">
        <v>7170</v>
      </c>
      <c r="D1341" s="864"/>
      <c r="E1341" s="865"/>
      <c r="F1341" s="1137" t="s">
        <v>30</v>
      </c>
      <c r="G1341" s="1137" t="s">
        <v>30</v>
      </c>
      <c r="H1341" s="1150"/>
    </row>
    <row r="1342" spans="1:8" ht="31.5">
      <c r="A1342" s="1150"/>
      <c r="B1342" s="967" t="s">
        <v>1985</v>
      </c>
      <c r="C1342" s="967" t="s">
        <v>1986</v>
      </c>
      <c r="D1342" s="968" t="s">
        <v>1987</v>
      </c>
      <c r="E1342" s="969" t="s">
        <v>1988</v>
      </c>
      <c r="F1342" s="961" t="s">
        <v>1989</v>
      </c>
      <c r="G1342" s="969" t="s">
        <v>1990</v>
      </c>
      <c r="H1342" s="1150"/>
    </row>
    <row r="1343" spans="1:8" ht="15">
      <c r="A1343" s="1150"/>
      <c r="B1343" s="877">
        <v>42766</v>
      </c>
      <c r="C1343" s="972" t="s">
        <v>7048</v>
      </c>
      <c r="D1343" s="872">
        <f>TRUNC((137.1+47.31)/10,2)</f>
        <v>18.440000000000001</v>
      </c>
      <c r="E1343" s="975" t="s">
        <v>7049</v>
      </c>
      <c r="F1343" s="987" t="s">
        <v>7050</v>
      </c>
      <c r="G1343" s="878" t="s">
        <v>7051</v>
      </c>
      <c r="H1343" s="1150"/>
    </row>
    <row r="1344" spans="1:8" ht="15">
      <c r="A1344" s="1150"/>
      <c r="B1344" s="877"/>
      <c r="C1344" s="972"/>
      <c r="D1344" s="872"/>
      <c r="E1344" s="975"/>
      <c r="F1344" s="987"/>
      <c r="G1344" s="878"/>
      <c r="H1344" s="1150"/>
    </row>
    <row r="1345" spans="1:8" ht="15">
      <c r="A1345" s="1150"/>
      <c r="B1345" s="877"/>
      <c r="C1345" s="972"/>
      <c r="D1345" s="872"/>
      <c r="E1345" s="975"/>
      <c r="F1345" s="987"/>
      <c r="G1345" s="878"/>
      <c r="H1345" s="1150"/>
    </row>
    <row r="1346" spans="1:8" ht="15.75">
      <c r="A1346" s="1150"/>
      <c r="B1346" s="808"/>
      <c r="C1346" s="863" t="s">
        <v>1991</v>
      </c>
      <c r="D1346" s="809">
        <f>MEDIAN(D1343:D1345)</f>
        <v>18.440000000000001</v>
      </c>
      <c r="E1346" s="810"/>
      <c r="F1346" s="811"/>
      <c r="G1346" s="812"/>
      <c r="H1346" s="1150"/>
    </row>
    <row r="1347" spans="1:8" ht="13.5" thickBot="1">
      <c r="A1347" s="1180"/>
      <c r="B1347" s="1181"/>
      <c r="C1347" s="1181"/>
      <c r="D1347" s="1181"/>
      <c r="E1347" s="1181"/>
      <c r="F1347" s="1181"/>
      <c r="G1347" s="1181"/>
      <c r="H1347" s="1180"/>
    </row>
    <row r="1348" spans="1:8" ht="15.75">
      <c r="A1348" s="1195"/>
      <c r="B1348" s="942" t="s">
        <v>7171</v>
      </c>
      <c r="C1348" s="2011" t="str">
        <f>CONCATENATE("FORNECIMENTO E INSTALAÇÃO DE ",C1351)</f>
        <v>FORNECIMENTO E INSTALAÇÃO DE RÉGUA DE TOMADAS PARA RACK - 6 TOMADAS 2P+T 10A - 1U</v>
      </c>
      <c r="D1348" s="2183"/>
      <c r="E1348" s="2183"/>
      <c r="F1348" s="2183"/>
      <c r="G1348" s="943" t="s">
        <v>30</v>
      </c>
      <c r="H1348" s="1003">
        <f>G1355</f>
        <v>93.93</v>
      </c>
    </row>
    <row r="1349" spans="1:8" ht="31.5">
      <c r="A1349" s="1195"/>
      <c r="B1349" s="1175" t="s">
        <v>2114</v>
      </c>
      <c r="C1349" s="981" t="s">
        <v>1947</v>
      </c>
      <c r="D1349" s="1176" t="s">
        <v>30</v>
      </c>
      <c r="E1349" s="981" t="s">
        <v>1948</v>
      </c>
      <c r="F1349" s="982" t="s">
        <v>1949</v>
      </c>
      <c r="G1349" s="983" t="s">
        <v>1950</v>
      </c>
      <c r="H1349" s="1195"/>
    </row>
    <row r="1350" spans="1:8" ht="15.75">
      <c r="A1350" s="1195"/>
      <c r="B1350" s="2012" t="s">
        <v>1951</v>
      </c>
      <c r="C1350" s="2013"/>
      <c r="D1350" s="2013"/>
      <c r="E1350" s="2013"/>
      <c r="F1350" s="2013"/>
      <c r="G1350" s="2014"/>
      <c r="H1350" s="1195"/>
    </row>
    <row r="1351" spans="1:8" ht="15">
      <c r="A1351" s="1195"/>
      <c r="B1351" s="427" t="s">
        <v>1992</v>
      </c>
      <c r="C1351" s="920" t="str">
        <f>C1357</f>
        <v>RÉGUA DE TOMADAS PARA RACK - 6 TOMADAS 2P+T 10A - 1U</v>
      </c>
      <c r="D1351" s="587" t="str">
        <f>G1357</f>
        <v>UN</v>
      </c>
      <c r="E1351" s="932">
        <v>1</v>
      </c>
      <c r="F1351" s="932">
        <f>D1362</f>
        <v>69.17</v>
      </c>
      <c r="G1351" s="934">
        <f>TRUNC(F1351*E1351,2)</f>
        <v>69.17</v>
      </c>
      <c r="H1351" s="1195"/>
    </row>
    <row r="1352" spans="1:8" ht="15.75">
      <c r="A1352" s="1195"/>
      <c r="B1352" s="2012" t="s">
        <v>1952</v>
      </c>
      <c r="C1352" s="2013"/>
      <c r="D1352" s="2013"/>
      <c r="E1352" s="2013"/>
      <c r="F1352" s="2013"/>
      <c r="G1352" s="2014"/>
      <c r="H1352" s="1195"/>
    </row>
    <row r="1353" spans="1:8" ht="15.75">
      <c r="A1353" s="1197" t="s">
        <v>5265</v>
      </c>
      <c r="B1353" s="1074">
        <v>88264</v>
      </c>
      <c r="C1353" s="914" t="str">
        <f>IF($A1353="INSUMO",VLOOKUP($B1353,'BANCO DE DADOS JULHO INS'!$A:$D,2,FALSE),VLOOKUP($B1353,'BANCO DE DADOS JULHO SERV'!$B:$E,2,FALSE))</f>
        <v>ELETRICISTA COM ENCARGOS COMPLEMENTARES</v>
      </c>
      <c r="D1353" s="913" t="str">
        <f>IF($A1353="INSUMO",VLOOKUP($B1353,'BANCO DE DADOS JULHO INS'!$A:$D,3,FALSE),VLOOKUP($B1353,'BANCO DE DADOS JULHO SERV'!$B:$E,3,FALSE))</f>
        <v>H</v>
      </c>
      <c r="E1353" s="813">
        <v>1</v>
      </c>
      <c r="F1353" s="917" t="str">
        <f>IF($A1353="INSUMO",VLOOKUP($B1353,'BANCO DE DADOS JULHO INS'!$A:$D,4,FALSE),VLOOKUP($B1353,'BANCO DE DADOS JULHO SERV'!$B:$E,4,FALSE))</f>
        <v>17,60</v>
      </c>
      <c r="G1353" s="827">
        <f>TRUNC(F1353*E1353,2)</f>
        <v>17.600000000000001</v>
      </c>
      <c r="H1353" s="1195"/>
    </row>
    <row r="1354" spans="1:8" ht="16.5" thickBot="1">
      <c r="A1354" s="1197" t="s">
        <v>5265</v>
      </c>
      <c r="B1354" s="1074">
        <v>88247</v>
      </c>
      <c r="C1354" s="914" t="str">
        <f>IF($A1354="INSUMO",VLOOKUP($B1354,'BANCO DE DADOS JULHO INS'!$A:$D,2,FALSE),VLOOKUP($B1354,'BANCO DE DADOS JULHO SERV'!$B:$E,2,FALSE))</f>
        <v>AUXILIAR DE ELETRICISTA COM ENCARGOS COMPLEMENTARES</v>
      </c>
      <c r="D1354" s="913" t="str">
        <f>IF($A1354="INSUMO",VLOOKUP($B1354,'BANCO DE DADOS JULHO INS'!$A:$D,3,FALSE),VLOOKUP($B1354,'BANCO DE DADOS JULHO SERV'!$B:$E,3,FALSE))</f>
        <v>H</v>
      </c>
      <c r="E1354" s="813">
        <v>0.5</v>
      </c>
      <c r="F1354" s="917" t="str">
        <f>IF($A1354="INSUMO",VLOOKUP($B1354,'BANCO DE DADOS JULHO INS'!$A:$D,4,FALSE),VLOOKUP($B1354,'BANCO DE DADOS JULHO SERV'!$B:$E,4,FALSE))</f>
        <v>14,32</v>
      </c>
      <c r="G1354" s="827">
        <f>TRUNC(F1354*E1354,2)</f>
        <v>7.16</v>
      </c>
      <c r="H1354" s="1195"/>
    </row>
    <row r="1355" spans="1:8" ht="16.5" thickBot="1">
      <c r="A1355" s="1195"/>
      <c r="B1355" s="2204" t="s">
        <v>7172</v>
      </c>
      <c r="C1355" s="2204"/>
      <c r="D1355" s="2204"/>
      <c r="E1355" s="2206"/>
      <c r="F1355" s="959" t="s">
        <v>1953</v>
      </c>
      <c r="G1355" s="999">
        <f>SUM(G1350:G1354)</f>
        <v>93.93</v>
      </c>
      <c r="H1355" s="1195"/>
    </row>
    <row r="1356" spans="1:8" ht="15.75" thickBot="1">
      <c r="A1356" s="1195"/>
      <c r="B1356" s="1196"/>
      <c r="C1356" s="1196"/>
      <c r="D1356" s="1196"/>
      <c r="E1356" s="1196"/>
      <c r="F1356" s="1196"/>
      <c r="G1356" s="1196"/>
      <c r="H1356" s="1195"/>
    </row>
    <row r="1357" spans="1:8" ht="15.75">
      <c r="A1357" s="1150"/>
      <c r="B1357" s="863"/>
      <c r="C1357" s="1214" t="s">
        <v>7173</v>
      </c>
      <c r="D1357" s="864"/>
      <c r="E1357" s="865"/>
      <c r="F1357" s="1137" t="s">
        <v>30</v>
      </c>
      <c r="G1357" s="1137" t="s">
        <v>30</v>
      </c>
      <c r="H1357" s="1150"/>
    </row>
    <row r="1358" spans="1:8" ht="31.5">
      <c r="A1358" s="1150"/>
      <c r="B1358" s="967" t="s">
        <v>1985</v>
      </c>
      <c r="C1358" s="967" t="s">
        <v>1986</v>
      </c>
      <c r="D1358" s="968" t="s">
        <v>1987</v>
      </c>
      <c r="E1358" s="969" t="s">
        <v>1988</v>
      </c>
      <c r="F1358" s="961" t="s">
        <v>1989</v>
      </c>
      <c r="G1358" s="969" t="s">
        <v>1990</v>
      </c>
      <c r="H1358" s="1150"/>
    </row>
    <row r="1359" spans="1:8" ht="15">
      <c r="A1359" s="1150"/>
      <c r="B1359" s="877">
        <v>42753</v>
      </c>
      <c r="C1359" s="972" t="s">
        <v>6767</v>
      </c>
      <c r="D1359" s="872">
        <v>69.17</v>
      </c>
      <c r="E1359" s="975" t="s">
        <v>6768</v>
      </c>
      <c r="F1359" s="987" t="s">
        <v>6769</v>
      </c>
      <c r="G1359" s="878" t="s">
        <v>6770</v>
      </c>
      <c r="H1359" s="1150"/>
    </row>
    <row r="1360" spans="1:8" ht="15">
      <c r="A1360" s="1150"/>
      <c r="B1360" s="877"/>
      <c r="C1360" s="972"/>
      <c r="D1360" s="872"/>
      <c r="E1360" s="975"/>
      <c r="F1360" s="987"/>
      <c r="G1360" s="878"/>
      <c r="H1360" s="1150"/>
    </row>
    <row r="1361" spans="1:8" ht="15">
      <c r="A1361" s="1150"/>
      <c r="B1361" s="877"/>
      <c r="C1361" s="972"/>
      <c r="D1361" s="872"/>
      <c r="E1361" s="975"/>
      <c r="F1361" s="987"/>
      <c r="G1361" s="878"/>
      <c r="H1361" s="1150"/>
    </row>
    <row r="1362" spans="1:8" ht="15.75">
      <c r="A1362" s="1150"/>
      <c r="B1362" s="808"/>
      <c r="C1362" s="863" t="s">
        <v>1991</v>
      </c>
      <c r="D1362" s="809">
        <f>MEDIAN(D1359:D1361)</f>
        <v>69.17</v>
      </c>
      <c r="E1362" s="810"/>
      <c r="F1362" s="811"/>
      <c r="G1362" s="812"/>
      <c r="H1362" s="1150"/>
    </row>
    <row r="1363" spans="1:8" ht="13.5" thickBot="1">
      <c r="A1363" s="1180"/>
      <c r="B1363" s="1181"/>
      <c r="C1363" s="1181"/>
      <c r="D1363" s="1181"/>
      <c r="E1363" s="1181"/>
      <c r="F1363" s="1181"/>
      <c r="G1363" s="1181"/>
      <c r="H1363" s="1180"/>
    </row>
    <row r="1364" spans="1:8" ht="15.75">
      <c r="A1364" s="1195"/>
      <c r="B1364" s="942" t="s">
        <v>7174</v>
      </c>
      <c r="C1364" s="2011" t="str">
        <f>CONCATENATE("FORNECIMENTO E INSTALAÇÃO DE ",C1367)</f>
        <v>FORNECIMENTO E INSTALAÇÃO DE CAIXA DE PASSAGEM METALICA DE SOBREPOR COM TAMPA PARAFUSADA, DIMENSOES 35 X 35 X 12 CM</v>
      </c>
      <c r="D1364" s="2183"/>
      <c r="E1364" s="2183"/>
      <c r="F1364" s="2183"/>
      <c r="G1364" s="943" t="s">
        <v>30</v>
      </c>
      <c r="H1364" s="1003">
        <f>G1371</f>
        <v>138.83999999999997</v>
      </c>
    </row>
    <row r="1365" spans="1:8" ht="31.5">
      <c r="A1365" s="1195"/>
      <c r="B1365" s="1175" t="s">
        <v>2114</v>
      </c>
      <c r="C1365" s="981" t="s">
        <v>1947</v>
      </c>
      <c r="D1365" s="1176" t="s">
        <v>30</v>
      </c>
      <c r="E1365" s="981" t="s">
        <v>1948</v>
      </c>
      <c r="F1365" s="982" t="s">
        <v>1949</v>
      </c>
      <c r="G1365" s="983" t="s">
        <v>1950</v>
      </c>
      <c r="H1365" s="1195"/>
    </row>
    <row r="1366" spans="1:8" ht="15.75">
      <c r="A1366" s="1195"/>
      <c r="B1366" s="2012" t="s">
        <v>1951</v>
      </c>
      <c r="C1366" s="2013"/>
      <c r="D1366" s="2013"/>
      <c r="E1366" s="2013"/>
      <c r="F1366" s="2013"/>
      <c r="G1366" s="2014"/>
      <c r="H1366" s="1195"/>
    </row>
    <row r="1367" spans="1:8" ht="30">
      <c r="A1367" s="1197" t="s">
        <v>5064</v>
      </c>
      <c r="B1367" s="945">
        <v>20253</v>
      </c>
      <c r="C1367" s="914" t="str">
        <f>IF($A1367="INSUMO",VLOOKUP($B1367,'BANCO DE DADOS JULHO INS'!$A:$D,2,FALSE),VLOOKUP($B1367,'BANCO DE DADOS JULHO SERV'!$B:$E,2,FALSE))</f>
        <v>CAIXA DE PASSAGEM METALICA DE SOBREPOR COM TAMPA PARAFUSADA, DIMENSOES 35 X 35 X 12 CM</v>
      </c>
      <c r="D1367" s="913" t="s">
        <v>30</v>
      </c>
      <c r="E1367" s="946">
        <v>1</v>
      </c>
      <c r="F1367" s="917" t="str">
        <f>IF($A1367="INSUMO",VLOOKUP($B1367,'BANCO DE DADOS JULHO INS'!$A:$D,4,FALSE),VLOOKUP($B1367,'BANCO DE DADOS JULHO SERV'!$B:$E,4,FALSE))</f>
        <v>91,74</v>
      </c>
      <c r="G1367" s="827">
        <f>TRUNC(F1367*E1367,2)</f>
        <v>91.74</v>
      </c>
      <c r="H1367" s="1195"/>
    </row>
    <row r="1368" spans="1:8" ht="15.75">
      <c r="A1368" s="1195"/>
      <c r="B1368" s="2012" t="s">
        <v>1952</v>
      </c>
      <c r="C1368" s="2013"/>
      <c r="D1368" s="2013"/>
      <c r="E1368" s="2013"/>
      <c r="F1368" s="2013"/>
      <c r="G1368" s="2014"/>
      <c r="H1368" s="1195"/>
    </row>
    <row r="1369" spans="1:8" ht="15.75">
      <c r="A1369" s="1197" t="s">
        <v>5265</v>
      </c>
      <c r="B1369" s="1074">
        <v>88264</v>
      </c>
      <c r="C1369" s="914" t="str">
        <f>IF($A1369="INSUMO",VLOOKUP($B1369,'BANCO DE DADOS JULHO INS'!$A:$D,2,FALSE),VLOOKUP($B1369,'BANCO DE DADOS JULHO SERV'!$B:$E,2,FALSE))</f>
        <v>ELETRICISTA COM ENCARGOS COMPLEMENTARES</v>
      </c>
      <c r="D1369" s="913" t="str">
        <f>IF($A1369="INSUMO",VLOOKUP($B1369,'BANCO DE DADOS JULHO INS'!$A:$D,3,FALSE),VLOOKUP($B1369,'BANCO DE DADOS JULHO SERV'!$B:$E,3,FALSE))</f>
        <v>H</v>
      </c>
      <c r="E1369" s="813">
        <v>1.5</v>
      </c>
      <c r="F1369" s="917" t="str">
        <f>IF($A1369="INSUMO",VLOOKUP($B1369,'BANCO DE DADOS JULHO INS'!$A:$D,4,FALSE),VLOOKUP($B1369,'BANCO DE DADOS JULHO SERV'!$B:$E,4,FALSE))</f>
        <v>17,60</v>
      </c>
      <c r="G1369" s="827">
        <f>TRUNC(F1369*E1369,2)</f>
        <v>26.4</v>
      </c>
      <c r="H1369" s="1195"/>
    </row>
    <row r="1370" spans="1:8" ht="16.5" thickBot="1">
      <c r="A1370" s="1197" t="s">
        <v>5265</v>
      </c>
      <c r="B1370" s="1074">
        <v>88316</v>
      </c>
      <c r="C1370" s="914" t="str">
        <f>IF($A1370="INSUMO",VLOOKUP($B1370,'BANCO DE DADOS JULHO INS'!$A:$D,2,FALSE),VLOOKUP($B1370,'BANCO DE DADOS JULHO SERV'!$B:$E,2,FALSE))</f>
        <v>SERVENTE COM ENCARGOS COMPLEMENTARES</v>
      </c>
      <c r="D1370" s="913" t="str">
        <f>IF($A1370="INSUMO",VLOOKUP($B1370,'BANCO DE DADOS JULHO INS'!$A:$D,3,FALSE),VLOOKUP($B1370,'BANCO DE DADOS JULHO SERV'!$B:$E,3,FALSE))</f>
        <v>H</v>
      </c>
      <c r="E1370" s="813">
        <v>1.5</v>
      </c>
      <c r="F1370" s="917" t="str">
        <f>IF($A1370="INSUMO",VLOOKUP($B1370,'BANCO DE DADOS JULHO INS'!$A:$D,4,FALSE),VLOOKUP($B1370,'BANCO DE DADOS JULHO SERV'!$B:$E,4,FALSE))</f>
        <v>13,80</v>
      </c>
      <c r="G1370" s="827">
        <f>TRUNC(F1370*E1370,2)</f>
        <v>20.7</v>
      </c>
      <c r="H1370" s="1195"/>
    </row>
    <row r="1371" spans="1:8" ht="16.5" thickBot="1">
      <c r="A1371" s="1195"/>
      <c r="B1371" s="2204" t="s">
        <v>7175</v>
      </c>
      <c r="C1371" s="2204"/>
      <c r="D1371" s="2204"/>
      <c r="E1371" s="2206"/>
      <c r="F1371" s="959" t="s">
        <v>1953</v>
      </c>
      <c r="G1371" s="999">
        <f>SUM(G1366:G1370)</f>
        <v>138.83999999999997</v>
      </c>
      <c r="H1371" s="1195"/>
    </row>
    <row r="1372" spans="1:8" ht="13.5" thickBot="1">
      <c r="A1372" s="1180"/>
      <c r="B1372" s="1181"/>
      <c r="C1372" s="1181"/>
      <c r="D1372" s="1181"/>
      <c r="E1372" s="1181"/>
      <c r="F1372" s="1181"/>
      <c r="G1372" s="1181"/>
      <c r="H1372" s="1180"/>
    </row>
    <row r="1373" spans="1:8" ht="15.75">
      <c r="A1373" s="1195"/>
      <c r="B1373" s="942" t="s">
        <v>7176</v>
      </c>
      <c r="C1373" s="2011" t="str">
        <f>CONCATENATE("FORNECIMENTO E INSTALAÇÃO DE ",C1376)</f>
        <v xml:space="preserve">FORNECIMENTO E INSTALAÇÃO DE SWITCH COM 16 PORTAS DE 10/100/1000Mbps E CAPACIDADE DE ROUTING/SWITCHING DE 10 Gbps. SUPORTE AOS PROTOCOLOS  IEEE 802.3 10BASE-T, IEEE 802.3u 100BASE-TX e IEEE 802.3ab 1000BASE-T. </v>
      </c>
      <c r="D1373" s="2183"/>
      <c r="E1373" s="2183"/>
      <c r="F1373" s="2183"/>
      <c r="G1373" s="943" t="s">
        <v>30</v>
      </c>
      <c r="H1373" s="1003">
        <f>G1379</f>
        <v>244.6</v>
      </c>
    </row>
    <row r="1374" spans="1:8" ht="31.5">
      <c r="A1374" s="1195"/>
      <c r="B1374" s="1175" t="s">
        <v>2114</v>
      </c>
      <c r="C1374" s="981" t="s">
        <v>1947</v>
      </c>
      <c r="D1374" s="1176" t="s">
        <v>30</v>
      </c>
      <c r="E1374" s="981" t="s">
        <v>1948</v>
      </c>
      <c r="F1374" s="982" t="s">
        <v>1949</v>
      </c>
      <c r="G1374" s="983" t="s">
        <v>1950</v>
      </c>
      <c r="H1374" s="1195"/>
    </row>
    <row r="1375" spans="1:8" ht="15.75">
      <c r="A1375" s="1195"/>
      <c r="B1375" s="2012" t="s">
        <v>1951</v>
      </c>
      <c r="C1375" s="2013"/>
      <c r="D1375" s="2013"/>
      <c r="E1375" s="2013"/>
      <c r="F1375" s="2013"/>
      <c r="G1375" s="2014"/>
      <c r="H1375" s="1195"/>
    </row>
    <row r="1376" spans="1:8" ht="60">
      <c r="A1376" s="1195"/>
      <c r="B1376" s="427" t="s">
        <v>1992</v>
      </c>
      <c r="C1376" s="920" t="str">
        <f>C1381</f>
        <v xml:space="preserve">SWITCH COM 16 PORTAS DE 10/100/1000Mbps E CAPACIDADE DE ROUTING/SWITCHING DE 10 Gbps. SUPORTE AOS PROTOCOLOS  IEEE 802.3 10BASE-T, IEEE 802.3u 100BASE-TX e IEEE 802.3ab 1000BASE-T. </v>
      </c>
      <c r="D1376" s="587" t="str">
        <f>G1381</f>
        <v>UN</v>
      </c>
      <c r="E1376" s="932">
        <v>1</v>
      </c>
      <c r="F1376" s="932">
        <f>D1386</f>
        <v>227</v>
      </c>
      <c r="G1376" s="934">
        <f>TRUNC(F1376*E1376,2)</f>
        <v>227</v>
      </c>
      <c r="H1376" s="1195"/>
    </row>
    <row r="1377" spans="1:8" ht="15.75">
      <c r="A1377" s="1195"/>
      <c r="B1377" s="2012" t="s">
        <v>1952</v>
      </c>
      <c r="C1377" s="2013"/>
      <c r="D1377" s="2013"/>
      <c r="E1377" s="2013"/>
      <c r="F1377" s="2013"/>
      <c r="G1377" s="2014"/>
      <c r="H1377" s="1195"/>
    </row>
    <row r="1378" spans="1:8" ht="16.5" thickBot="1">
      <c r="A1378" s="1197" t="s">
        <v>5265</v>
      </c>
      <c r="B1378" s="1074">
        <v>88264</v>
      </c>
      <c r="C1378" s="914" t="str">
        <f>IF($A1378="INSUMO",VLOOKUP($B1378,'BANCO DE DADOS JULHO INS'!$A:$D,2,FALSE),VLOOKUP($B1378,'BANCO DE DADOS JULHO SERV'!$B:$E,2,FALSE))</f>
        <v>ELETRICISTA COM ENCARGOS COMPLEMENTARES</v>
      </c>
      <c r="D1378" s="913" t="str">
        <f>IF($A1378="INSUMO",VLOOKUP($B1378,'BANCO DE DADOS JULHO INS'!$A:$D,3,FALSE),VLOOKUP($B1378,'BANCO DE DADOS JULHO SERV'!$B:$E,3,FALSE))</f>
        <v>H</v>
      </c>
      <c r="E1378" s="813">
        <v>1</v>
      </c>
      <c r="F1378" s="917" t="str">
        <f>IF($A1378="INSUMO",VLOOKUP($B1378,'BANCO DE DADOS JULHO INS'!$A:$D,4,FALSE),VLOOKUP($B1378,'BANCO DE DADOS JULHO SERV'!$B:$E,4,FALSE))</f>
        <v>17,60</v>
      </c>
      <c r="G1378" s="827">
        <f>TRUNC(F1378*E1378,2)</f>
        <v>17.600000000000001</v>
      </c>
      <c r="H1378" s="1195"/>
    </row>
    <row r="1379" spans="1:8" ht="16.5" thickBot="1">
      <c r="A1379" s="1195"/>
      <c r="B1379" s="2204" t="s">
        <v>7024</v>
      </c>
      <c r="C1379" s="2204"/>
      <c r="D1379" s="2204"/>
      <c r="E1379" s="2206"/>
      <c r="F1379" s="959" t="s">
        <v>1953</v>
      </c>
      <c r="G1379" s="999">
        <f>SUM(G1375:G1378)</f>
        <v>244.6</v>
      </c>
      <c r="H1379" s="1195"/>
    </row>
    <row r="1380" spans="1:8" ht="15.75" thickBot="1">
      <c r="A1380" s="1195"/>
      <c r="B1380" s="1196"/>
      <c r="C1380" s="1196"/>
      <c r="D1380" s="1196"/>
      <c r="E1380" s="1196"/>
      <c r="F1380" s="1196"/>
      <c r="G1380" s="1196"/>
      <c r="H1380" s="1195"/>
    </row>
    <row r="1381" spans="1:8" ht="47.25">
      <c r="A1381" s="1150"/>
      <c r="B1381" s="1138"/>
      <c r="C1381" s="1213" t="s">
        <v>7177</v>
      </c>
      <c r="D1381" s="1139"/>
      <c r="E1381" s="1140"/>
      <c r="F1381" s="1137" t="s">
        <v>30</v>
      </c>
      <c r="G1381" s="1141" t="s">
        <v>30</v>
      </c>
      <c r="H1381" s="1150"/>
    </row>
    <row r="1382" spans="1:8" ht="31.5">
      <c r="A1382" s="1150"/>
      <c r="B1382" s="967" t="s">
        <v>1985</v>
      </c>
      <c r="C1382" s="967" t="s">
        <v>1986</v>
      </c>
      <c r="D1382" s="968" t="s">
        <v>1987</v>
      </c>
      <c r="E1382" s="969" t="s">
        <v>1988</v>
      </c>
      <c r="F1382" s="961" t="s">
        <v>1989</v>
      </c>
      <c r="G1382" s="969" t="s">
        <v>1990</v>
      </c>
      <c r="H1382" s="1150"/>
    </row>
    <row r="1383" spans="1:8" ht="15">
      <c r="A1383" s="1150"/>
      <c r="B1383" s="877">
        <v>42753</v>
      </c>
      <c r="C1383" s="972" t="s">
        <v>7040</v>
      </c>
      <c r="D1383" s="872">
        <v>227</v>
      </c>
      <c r="E1383" s="975" t="s">
        <v>6256</v>
      </c>
      <c r="F1383" s="987" t="s">
        <v>6257</v>
      </c>
      <c r="G1383" s="878" t="s">
        <v>7041</v>
      </c>
      <c r="H1383" s="1150"/>
    </row>
    <row r="1384" spans="1:8" ht="15">
      <c r="A1384" s="1150"/>
      <c r="B1384" s="877">
        <v>42753</v>
      </c>
      <c r="C1384" s="972" t="s">
        <v>6767</v>
      </c>
      <c r="D1384" s="872">
        <v>159.9</v>
      </c>
      <c r="E1384" s="975" t="s">
        <v>6768</v>
      </c>
      <c r="F1384" s="987" t="s">
        <v>6769</v>
      </c>
      <c r="G1384" s="878" t="s">
        <v>6770</v>
      </c>
      <c r="H1384" s="1150"/>
    </row>
    <row r="1385" spans="1:8" ht="15">
      <c r="A1385" s="1150"/>
      <c r="B1385" s="877">
        <v>42760</v>
      </c>
      <c r="C1385" s="972" t="s">
        <v>5308</v>
      </c>
      <c r="D1385" s="872">
        <v>608.09</v>
      </c>
      <c r="E1385" s="975" t="s">
        <v>5315</v>
      </c>
      <c r="F1385" s="987" t="s">
        <v>5314</v>
      </c>
      <c r="G1385" s="878" t="s">
        <v>7042</v>
      </c>
      <c r="H1385" s="1150"/>
    </row>
    <row r="1386" spans="1:8" ht="15.75">
      <c r="A1386" s="1150"/>
      <c r="B1386" s="808"/>
      <c r="C1386" s="863" t="s">
        <v>1991</v>
      </c>
      <c r="D1386" s="809">
        <f>MEDIAN(D1383:D1385)</f>
        <v>227</v>
      </c>
      <c r="E1386" s="810"/>
      <c r="F1386" s="811"/>
      <c r="G1386" s="812"/>
      <c r="H1386" s="1150"/>
    </row>
    <row r="1387" spans="1:8" ht="13.5" thickBot="1">
      <c r="A1387" s="1180"/>
      <c r="B1387" s="1181"/>
      <c r="C1387" s="1181"/>
      <c r="D1387" s="1181"/>
      <c r="E1387" s="1181"/>
      <c r="F1387" s="1181"/>
      <c r="G1387" s="1181"/>
      <c r="H1387" s="1180"/>
    </row>
    <row r="1388" spans="1:8" ht="15.75">
      <c r="A1388" s="1195"/>
      <c r="B1388" s="942" t="s">
        <v>7178</v>
      </c>
      <c r="C1388" s="2011" t="str">
        <f>CONCATENATE("FORNECIMENTO E INSTALAÇÃO DE ",C1391)</f>
        <v>FORNECIMENTO E INSTALAÇÃO DE TOMADA RJ45 DUPLA COM CAIXA DE PASSAGEM 4x2" PARA EMBUTIR NO PISO, COM ESPELHO CROMADO</v>
      </c>
      <c r="D1388" s="2183"/>
      <c r="E1388" s="2183"/>
      <c r="F1388" s="2183"/>
      <c r="G1388" s="943" t="s">
        <v>30</v>
      </c>
      <c r="H1388" s="1003">
        <f>G1395</f>
        <v>49.58</v>
      </c>
    </row>
    <row r="1389" spans="1:8" ht="31.5">
      <c r="A1389" s="1195"/>
      <c r="B1389" s="1175" t="s">
        <v>2114</v>
      </c>
      <c r="C1389" s="981" t="s">
        <v>1947</v>
      </c>
      <c r="D1389" s="1176" t="s">
        <v>30</v>
      </c>
      <c r="E1389" s="981" t="s">
        <v>1948</v>
      </c>
      <c r="F1389" s="982" t="s">
        <v>1949</v>
      </c>
      <c r="G1389" s="983" t="s">
        <v>1950</v>
      </c>
      <c r="H1389" s="1195"/>
    </row>
    <row r="1390" spans="1:8" ht="15.75">
      <c r="A1390" s="1195"/>
      <c r="B1390" s="2012" t="s">
        <v>1951</v>
      </c>
      <c r="C1390" s="2013"/>
      <c r="D1390" s="2013"/>
      <c r="E1390" s="2013"/>
      <c r="F1390" s="2013"/>
      <c r="G1390" s="2014"/>
      <c r="H1390" s="1195"/>
    </row>
    <row r="1391" spans="1:8" ht="30">
      <c r="A1391" s="1195"/>
      <c r="B1391" s="427" t="s">
        <v>1992</v>
      </c>
      <c r="C1391" s="920" t="str">
        <f>C1397</f>
        <v>TOMADA RJ45 DUPLA COM CAIXA DE PASSAGEM 4x2" PARA EMBUTIR NO PISO, COM ESPELHO CROMADO</v>
      </c>
      <c r="D1391" s="587" t="str">
        <f>G1397</f>
        <v>UN</v>
      </c>
      <c r="E1391" s="932">
        <v>1</v>
      </c>
      <c r="F1391" s="932">
        <f>D1402</f>
        <v>29.98</v>
      </c>
      <c r="G1391" s="934">
        <f>TRUNC(F1391*E1391,2)</f>
        <v>29.98</v>
      </c>
      <c r="H1391" s="1195"/>
    </row>
    <row r="1392" spans="1:8" ht="15.75">
      <c r="A1392" s="1195"/>
      <c r="B1392" s="2012" t="s">
        <v>1952</v>
      </c>
      <c r="C1392" s="2013"/>
      <c r="D1392" s="2013"/>
      <c r="E1392" s="2013"/>
      <c r="F1392" s="2013"/>
      <c r="G1392" s="2014"/>
      <c r="H1392" s="1195"/>
    </row>
    <row r="1393" spans="1:8" ht="15.75">
      <c r="A1393" s="1197" t="s">
        <v>5265</v>
      </c>
      <c r="B1393" s="1074">
        <v>88264</v>
      </c>
      <c r="C1393" s="914" t="str">
        <f>IF($A1393="INSUMO",VLOOKUP($B1393,'BANCO DE DADOS JULHO INS'!$A:$D,2,FALSE),VLOOKUP($B1393,'BANCO DE DADOS JULHO SERV'!$B:$E,2,FALSE))</f>
        <v>ELETRICISTA COM ENCARGOS COMPLEMENTARES</v>
      </c>
      <c r="D1393" s="913" t="str">
        <f>IF($A1393="INSUMO",VLOOKUP($B1393,'BANCO DE DADOS JULHO INS'!$A:$D,3,FALSE),VLOOKUP($B1393,'BANCO DE DADOS JULHO SERV'!$B:$E,3,FALSE))</f>
        <v>H</v>
      </c>
      <c r="E1393" s="813">
        <v>0.8</v>
      </c>
      <c r="F1393" s="917" t="str">
        <f>IF($A1393="INSUMO",VLOOKUP($B1393,'BANCO DE DADOS JULHO INS'!$A:$D,4,FALSE),VLOOKUP($B1393,'BANCO DE DADOS JULHO SERV'!$B:$E,4,FALSE))</f>
        <v>17,60</v>
      </c>
      <c r="G1393" s="827">
        <f>TRUNC(F1393*E1393,2)</f>
        <v>14.08</v>
      </c>
      <c r="H1393" s="1195"/>
    </row>
    <row r="1394" spans="1:8" ht="16.5" thickBot="1">
      <c r="A1394" s="1197" t="s">
        <v>5265</v>
      </c>
      <c r="B1394" s="1074">
        <v>88316</v>
      </c>
      <c r="C1394" s="914" t="str">
        <f>IF($A1394="INSUMO",VLOOKUP($B1394,'BANCO DE DADOS JULHO INS'!$A:$D,2,FALSE),VLOOKUP($B1394,'BANCO DE DADOS JULHO SERV'!$B:$E,2,FALSE))</f>
        <v>SERVENTE COM ENCARGOS COMPLEMENTARES</v>
      </c>
      <c r="D1394" s="913" t="str">
        <f>IF($A1394="INSUMO",VLOOKUP($B1394,'BANCO DE DADOS JULHO INS'!$A:$D,3,FALSE),VLOOKUP($B1394,'BANCO DE DADOS JULHO SERV'!$B:$E,3,FALSE))</f>
        <v>H</v>
      </c>
      <c r="E1394" s="813">
        <v>0.4</v>
      </c>
      <c r="F1394" s="917" t="str">
        <f>IF($A1394="INSUMO",VLOOKUP($B1394,'BANCO DE DADOS JULHO INS'!$A:$D,4,FALSE),VLOOKUP($B1394,'BANCO DE DADOS JULHO SERV'!$B:$E,4,FALSE))</f>
        <v>13,80</v>
      </c>
      <c r="G1394" s="827">
        <f>TRUNC(F1394*E1394,2)</f>
        <v>5.52</v>
      </c>
      <c r="H1394" s="1195"/>
    </row>
    <row r="1395" spans="1:8" ht="16.5" thickBot="1">
      <c r="A1395" s="1195"/>
      <c r="B1395" s="2204" t="s">
        <v>7179</v>
      </c>
      <c r="C1395" s="2204"/>
      <c r="D1395" s="2204"/>
      <c r="E1395" s="2206"/>
      <c r="F1395" s="959" t="s">
        <v>1953</v>
      </c>
      <c r="G1395" s="999">
        <f>SUM(G1390:G1394)</f>
        <v>49.58</v>
      </c>
      <c r="H1395" s="1195"/>
    </row>
    <row r="1396" spans="1:8" ht="15.75" thickBot="1">
      <c r="A1396" s="1195"/>
      <c r="B1396" s="1196"/>
      <c r="C1396" s="1196"/>
      <c r="D1396" s="1196"/>
      <c r="E1396" s="1196"/>
      <c r="F1396" s="1196"/>
      <c r="G1396" s="1196"/>
      <c r="H1396" s="1195"/>
    </row>
    <row r="1397" spans="1:8" ht="31.5">
      <c r="A1397" s="1150"/>
      <c r="B1397" s="1138"/>
      <c r="C1397" s="864" t="s">
        <v>7180</v>
      </c>
      <c r="D1397" s="1139"/>
      <c r="E1397" s="1140"/>
      <c r="F1397" s="1137" t="s">
        <v>30</v>
      </c>
      <c r="G1397" s="1141" t="s">
        <v>30</v>
      </c>
      <c r="H1397" s="1150"/>
    </row>
    <row r="1398" spans="1:8" ht="31.5">
      <c r="A1398" s="1150"/>
      <c r="B1398" s="967" t="s">
        <v>1985</v>
      </c>
      <c r="C1398" s="967" t="s">
        <v>1986</v>
      </c>
      <c r="D1398" s="968" t="s">
        <v>1987</v>
      </c>
      <c r="E1398" s="969" t="s">
        <v>1988</v>
      </c>
      <c r="F1398" s="961" t="s">
        <v>1989</v>
      </c>
      <c r="G1398" s="969" t="s">
        <v>1990</v>
      </c>
      <c r="H1398" s="1150"/>
    </row>
    <row r="1399" spans="1:8" ht="15">
      <c r="A1399" s="1150"/>
      <c r="B1399" s="877">
        <v>42766</v>
      </c>
      <c r="C1399" s="972" t="s">
        <v>6347</v>
      </c>
      <c r="D1399" s="872">
        <v>29.98</v>
      </c>
      <c r="E1399" s="975" t="s">
        <v>6348</v>
      </c>
      <c r="F1399" s="987" t="s">
        <v>6349</v>
      </c>
      <c r="G1399" s="878" t="s">
        <v>7070</v>
      </c>
      <c r="H1399" s="1150"/>
    </row>
    <row r="1400" spans="1:8" ht="15">
      <c r="A1400" s="1150"/>
      <c r="B1400" s="877"/>
      <c r="C1400" s="972"/>
      <c r="D1400" s="872"/>
      <c r="E1400" s="975"/>
      <c r="F1400" s="987"/>
      <c r="G1400" s="878"/>
      <c r="H1400" s="1150"/>
    </row>
    <row r="1401" spans="1:8" ht="15">
      <c r="A1401" s="1150"/>
      <c r="B1401" s="877"/>
      <c r="C1401" s="972"/>
      <c r="D1401" s="872"/>
      <c r="E1401" s="975"/>
      <c r="F1401" s="987"/>
      <c r="G1401" s="878"/>
      <c r="H1401" s="1150"/>
    </row>
    <row r="1402" spans="1:8" ht="15.75">
      <c r="A1402" s="1150"/>
      <c r="B1402" s="808"/>
      <c r="C1402" s="863" t="s">
        <v>1991</v>
      </c>
      <c r="D1402" s="809">
        <f>MEDIAN(D1399:D1401)</f>
        <v>29.98</v>
      </c>
      <c r="E1402" s="810"/>
      <c r="F1402" s="811"/>
      <c r="G1402" s="812"/>
      <c r="H1402" s="1150"/>
    </row>
    <row r="1403" spans="1:8" ht="13.5" thickBot="1">
      <c r="A1403" s="1180"/>
      <c r="B1403" s="1181"/>
      <c r="C1403" s="1181"/>
      <c r="D1403" s="1181"/>
      <c r="E1403" s="1181"/>
      <c r="F1403" s="1181"/>
      <c r="G1403" s="1181"/>
      <c r="H1403" s="1180"/>
    </row>
    <row r="1404" spans="1:8" ht="15.75">
      <c r="A1404" s="1195"/>
      <c r="B1404" s="942" t="s">
        <v>7181</v>
      </c>
      <c r="C1404" s="2011" t="str">
        <f>CONCATENATE("FORNECIMENTO E INSTALAÇÃO DE ",C1407)</f>
        <v>FORNECIMENTO E INSTALAÇÃO DE VERGALHÃO ROSCA TOTAL 5/16'' (TIRANTE)</v>
      </c>
      <c r="D1404" s="2183"/>
      <c r="E1404" s="2183"/>
      <c r="F1404" s="2183"/>
      <c r="G1404" s="943" t="s">
        <v>30</v>
      </c>
      <c r="H1404" s="1003">
        <f>G1411</f>
        <v>13.120000000000001</v>
      </c>
    </row>
    <row r="1405" spans="1:8" ht="31.5">
      <c r="A1405" s="1195"/>
      <c r="B1405" s="1175" t="s">
        <v>2114</v>
      </c>
      <c r="C1405" s="981" t="s">
        <v>1947</v>
      </c>
      <c r="D1405" s="1176" t="s">
        <v>30</v>
      </c>
      <c r="E1405" s="981" t="s">
        <v>1948</v>
      </c>
      <c r="F1405" s="982" t="s">
        <v>1949</v>
      </c>
      <c r="G1405" s="983" t="s">
        <v>1950</v>
      </c>
      <c r="H1405" s="1195"/>
    </row>
    <row r="1406" spans="1:8" ht="15.75">
      <c r="A1406" s="1195"/>
      <c r="B1406" s="2012" t="s">
        <v>1951</v>
      </c>
      <c r="C1406" s="2013"/>
      <c r="D1406" s="2013"/>
      <c r="E1406" s="2013"/>
      <c r="F1406" s="2013"/>
      <c r="G1406" s="2014"/>
      <c r="H1406" s="1195"/>
    </row>
    <row r="1407" spans="1:8" ht="15">
      <c r="A1407" s="1195"/>
      <c r="B1407" s="427" t="s">
        <v>1992</v>
      </c>
      <c r="C1407" s="920" t="str">
        <f>C1413</f>
        <v>VERGALHÃO ROSCA TOTAL 5/16'' (TIRANTE)</v>
      </c>
      <c r="D1407" s="587" t="str">
        <f>G1413</f>
        <v>M</v>
      </c>
      <c r="E1407" s="932">
        <v>1</v>
      </c>
      <c r="F1407" s="932">
        <f>D1418</f>
        <v>3.7</v>
      </c>
      <c r="G1407" s="934">
        <f>TRUNC(F1407*E1407,2)</f>
        <v>3.7</v>
      </c>
      <c r="H1407" s="1195"/>
    </row>
    <row r="1408" spans="1:8" ht="15.75">
      <c r="A1408" s="1195"/>
      <c r="B1408" s="2012" t="s">
        <v>1952</v>
      </c>
      <c r="C1408" s="2013"/>
      <c r="D1408" s="2013"/>
      <c r="E1408" s="2013"/>
      <c r="F1408" s="2013"/>
      <c r="G1408" s="2014"/>
      <c r="H1408" s="1195"/>
    </row>
    <row r="1409" spans="1:8" ht="15.75">
      <c r="A1409" s="1197" t="s">
        <v>5265</v>
      </c>
      <c r="B1409" s="1074">
        <v>88264</v>
      </c>
      <c r="C1409" s="914" t="str">
        <f>IF($A1409="INSUMO",VLOOKUP($B1409,'BANCO DE DADOS JULHO INS'!$A:$D,2,FALSE),VLOOKUP($B1409,'BANCO DE DADOS JULHO SERV'!$B:$E,2,FALSE))</f>
        <v>ELETRICISTA COM ENCARGOS COMPLEMENTARES</v>
      </c>
      <c r="D1409" s="913" t="str">
        <f>IF($A1409="INSUMO",VLOOKUP($B1409,'BANCO DE DADOS JULHO INS'!$A:$D,3,FALSE),VLOOKUP($B1409,'BANCO DE DADOS JULHO SERV'!$B:$E,3,FALSE))</f>
        <v>H</v>
      </c>
      <c r="E1409" s="813">
        <v>0.3</v>
      </c>
      <c r="F1409" s="917" t="str">
        <f>IF($A1409="INSUMO",VLOOKUP($B1409,'BANCO DE DADOS JULHO INS'!$A:$D,4,FALSE),VLOOKUP($B1409,'BANCO DE DADOS JULHO SERV'!$B:$E,4,FALSE))</f>
        <v>17,60</v>
      </c>
      <c r="G1409" s="827">
        <f>TRUNC(F1409*E1409,2)</f>
        <v>5.28</v>
      </c>
      <c r="H1409" s="1195"/>
    </row>
    <row r="1410" spans="1:8" ht="16.5" thickBot="1">
      <c r="A1410" s="1197" t="s">
        <v>5265</v>
      </c>
      <c r="B1410" s="1074">
        <v>88316</v>
      </c>
      <c r="C1410" s="914" t="str">
        <f>IF($A1410="INSUMO",VLOOKUP($B1410,'BANCO DE DADOS JULHO INS'!$A:$D,2,FALSE),VLOOKUP($B1410,'BANCO DE DADOS JULHO SERV'!$B:$E,2,FALSE))</f>
        <v>SERVENTE COM ENCARGOS COMPLEMENTARES</v>
      </c>
      <c r="D1410" s="913" t="str">
        <f>IF($A1410="INSUMO",VLOOKUP($B1410,'BANCO DE DADOS JULHO INS'!$A:$D,3,FALSE),VLOOKUP($B1410,'BANCO DE DADOS JULHO SERV'!$B:$E,3,FALSE))</f>
        <v>H</v>
      </c>
      <c r="E1410" s="813">
        <v>0.3</v>
      </c>
      <c r="F1410" s="917" t="str">
        <f>IF($A1410="INSUMO",VLOOKUP($B1410,'BANCO DE DADOS JULHO INS'!$A:$D,4,FALSE),VLOOKUP($B1410,'BANCO DE DADOS JULHO SERV'!$B:$E,4,FALSE))</f>
        <v>13,80</v>
      </c>
      <c r="G1410" s="827">
        <f>TRUNC(F1410*E1410,2)</f>
        <v>4.1399999999999997</v>
      </c>
      <c r="H1410" s="1195"/>
    </row>
    <row r="1411" spans="1:8" ht="16.5" thickBot="1">
      <c r="A1411" s="1195"/>
      <c r="B1411" s="2204" t="s">
        <v>7182</v>
      </c>
      <c r="C1411" s="2204"/>
      <c r="D1411" s="2204"/>
      <c r="E1411" s="2206"/>
      <c r="F1411" s="959" t="s">
        <v>1953</v>
      </c>
      <c r="G1411" s="999">
        <f>SUM(G1406:G1410)</f>
        <v>13.120000000000001</v>
      </c>
      <c r="H1411" s="1195"/>
    </row>
    <row r="1412" spans="1:8" ht="15">
      <c r="A1412" s="1195"/>
      <c r="B1412" s="1196"/>
      <c r="C1412" s="1196"/>
      <c r="D1412" s="1196"/>
      <c r="E1412" s="1196"/>
      <c r="F1412" s="1196"/>
      <c r="G1412" s="1196"/>
      <c r="H1412" s="1195"/>
    </row>
    <row r="1413" spans="1:8" ht="15.75">
      <c r="A1413" s="1150"/>
      <c r="B1413" s="863"/>
      <c r="C1413" s="1203" t="s">
        <v>7183</v>
      </c>
      <c r="D1413" s="864"/>
      <c r="E1413" s="865"/>
      <c r="F1413" s="866" t="s">
        <v>30</v>
      </c>
      <c r="G1413" s="865" t="s">
        <v>29</v>
      </c>
      <c r="H1413" s="1150"/>
    </row>
    <row r="1414" spans="1:8" ht="31.5">
      <c r="A1414" s="1150"/>
      <c r="B1414" s="981" t="s">
        <v>1985</v>
      </c>
      <c r="C1414" s="981" t="s">
        <v>1986</v>
      </c>
      <c r="D1414" s="982" t="s">
        <v>1987</v>
      </c>
      <c r="E1414" s="429" t="s">
        <v>1988</v>
      </c>
      <c r="F1414" s="806" t="s">
        <v>1989</v>
      </c>
      <c r="G1414" s="429" t="s">
        <v>1990</v>
      </c>
      <c r="H1414" s="1150"/>
    </row>
    <row r="1415" spans="1:8" ht="15">
      <c r="A1415" s="1150"/>
      <c r="B1415" s="877">
        <v>42590</v>
      </c>
      <c r="C1415" s="972" t="s">
        <v>6366</v>
      </c>
      <c r="D1415" s="872">
        <v>3.7</v>
      </c>
      <c r="E1415" s="975" t="s">
        <v>6367</v>
      </c>
      <c r="F1415" s="987" t="s">
        <v>6368</v>
      </c>
      <c r="G1415" s="878" t="s">
        <v>2112</v>
      </c>
      <c r="H1415" s="1150"/>
    </row>
    <row r="1416" spans="1:8" ht="15">
      <c r="A1416" s="1150"/>
      <c r="B1416" s="877">
        <v>42591</v>
      </c>
      <c r="C1416" s="972" t="s">
        <v>2005</v>
      </c>
      <c r="D1416" s="872">
        <v>2.5499999999999998</v>
      </c>
      <c r="E1416" s="975" t="s">
        <v>2006</v>
      </c>
      <c r="F1416" s="987" t="s">
        <v>2007</v>
      </c>
      <c r="G1416" s="878" t="s">
        <v>2008</v>
      </c>
      <c r="H1416" s="1150"/>
    </row>
    <row r="1417" spans="1:8" ht="15">
      <c r="A1417" s="1150"/>
      <c r="B1417" s="894">
        <v>42702</v>
      </c>
      <c r="C1417" s="972" t="s">
        <v>2002</v>
      </c>
      <c r="D1417" s="872">
        <v>11.89</v>
      </c>
      <c r="E1417" s="973" t="s">
        <v>2003</v>
      </c>
      <c r="F1417" s="987" t="s">
        <v>2004</v>
      </c>
      <c r="G1417" s="878" t="s">
        <v>6750</v>
      </c>
      <c r="H1417" s="1150"/>
    </row>
    <row r="1418" spans="1:8" ht="15.75">
      <c r="A1418" s="1150"/>
      <c r="B1418" s="808"/>
      <c r="C1418" s="863" t="s">
        <v>1991</v>
      </c>
      <c r="D1418" s="809">
        <f t="shared" ref="D1418" si="15">MEDIAN(D1415:D1417)</f>
        <v>3.7</v>
      </c>
      <c r="E1418" s="810"/>
      <c r="F1418" s="811"/>
      <c r="G1418" s="812"/>
      <c r="H1418" s="1150"/>
    </row>
    <row r="1419" spans="1:8" ht="13.5" thickBot="1">
      <c r="A1419" s="1180"/>
      <c r="B1419" s="1181"/>
      <c r="C1419" s="1181"/>
      <c r="D1419" s="1181"/>
      <c r="E1419" s="1181"/>
      <c r="F1419" s="1181"/>
      <c r="G1419" s="1181"/>
      <c r="H1419" s="1180"/>
    </row>
    <row r="1420" spans="1:8" ht="15.75">
      <c r="A1420" s="1195"/>
      <c r="B1420" s="942" t="s">
        <v>7184</v>
      </c>
      <c r="C1420" s="2011" t="str">
        <f>CONCATENATE("FORNECIMENTO E INSTALAÇÃO DE ",C1423)</f>
        <v>FORNECIMENTO E INSTALAÇÃO DE CANTONEIRA ZZ</v>
      </c>
      <c r="D1420" s="2183"/>
      <c r="E1420" s="2183"/>
      <c r="F1420" s="2183"/>
      <c r="G1420" s="943" t="s">
        <v>30</v>
      </c>
      <c r="H1420" s="1003">
        <f>G1430</f>
        <v>6.7799999999999994</v>
      </c>
    </row>
    <row r="1421" spans="1:8" ht="31.5">
      <c r="A1421" s="1195"/>
      <c r="B1421" s="1175" t="s">
        <v>2114</v>
      </c>
      <c r="C1421" s="981" t="s">
        <v>1947</v>
      </c>
      <c r="D1421" s="1176" t="s">
        <v>30</v>
      </c>
      <c r="E1421" s="981" t="s">
        <v>1948</v>
      </c>
      <c r="F1421" s="982" t="s">
        <v>1949</v>
      </c>
      <c r="G1421" s="983" t="s">
        <v>1950</v>
      </c>
      <c r="H1421" s="1195"/>
    </row>
    <row r="1422" spans="1:8" ht="15.75">
      <c r="A1422" s="1195"/>
      <c r="B1422" s="2012" t="s">
        <v>1951</v>
      </c>
      <c r="C1422" s="2013"/>
      <c r="D1422" s="2013"/>
      <c r="E1422" s="2013"/>
      <c r="F1422" s="2013"/>
      <c r="G1422" s="2014"/>
      <c r="H1422" s="1195"/>
    </row>
    <row r="1423" spans="1:8" ht="15">
      <c r="A1423" s="1195"/>
      <c r="B1423" s="427" t="s">
        <v>1992</v>
      </c>
      <c r="C1423" s="920" t="str">
        <f>C1432</f>
        <v>CANTONEIRA ZZ</v>
      </c>
      <c r="D1423" s="587" t="str">
        <f>G1432</f>
        <v>UN</v>
      </c>
      <c r="E1423" s="932">
        <v>1</v>
      </c>
      <c r="F1423" s="932">
        <f>D1445</f>
        <v>3.4539999999999997</v>
      </c>
      <c r="G1423" s="934">
        <f>TRUNC(F1423*E1423,2)</f>
        <v>3.45</v>
      </c>
      <c r="H1423" s="1195"/>
    </row>
    <row r="1424" spans="1:8" ht="15.75">
      <c r="A1424" s="1197"/>
      <c r="B1424" s="945" t="s">
        <v>1992</v>
      </c>
      <c r="C1424" s="914" t="str">
        <f>C1447</f>
        <v>PORCA SEXTAVADA 3/8"</v>
      </c>
      <c r="D1424" s="941" t="str">
        <f>G1447</f>
        <v>UN</v>
      </c>
      <c r="E1424" s="946">
        <v>2</v>
      </c>
      <c r="F1424" s="917">
        <f>D1452</f>
        <v>0.19800000000000001</v>
      </c>
      <c r="G1424" s="827">
        <f>TRUNC(F1424*E1424,2)</f>
        <v>0.39</v>
      </c>
      <c r="H1424" s="1195"/>
    </row>
    <row r="1425" spans="1:8" ht="15.75">
      <c r="A1425" s="1197"/>
      <c r="B1425" s="945" t="s">
        <v>1992</v>
      </c>
      <c r="C1425" s="914" t="str">
        <f>C1454</f>
        <v>ARRUELA LISA 3/8"</v>
      </c>
      <c r="D1425" s="941" t="str">
        <f>G1454</f>
        <v>UN</v>
      </c>
      <c r="E1425" s="946">
        <v>2</v>
      </c>
      <c r="F1425" s="917">
        <f>D1459</f>
        <v>0.13</v>
      </c>
      <c r="G1425" s="827">
        <f>TRUNC(F1425*E1425,2)</f>
        <v>0.26</v>
      </c>
      <c r="H1425" s="1195"/>
    </row>
    <row r="1426" spans="1:8" ht="30">
      <c r="A1426" s="1197" t="s">
        <v>5064</v>
      </c>
      <c r="B1426" s="945">
        <v>11057</v>
      </c>
      <c r="C1426" s="914" t="str">
        <f>IF($A1426="INSUMO",VLOOKUP($B1426,'BANCO DE DADOS JULHO INS'!$A:$D,2,FALSE),VLOOKUP($B1426,'BANCO DE DADOS JULHO SERV'!$B:$E,2,FALSE))</f>
        <v>PARAFUSO ROSCA SOBERBA ZINCADO CABECA CHATA FENDA SIMPLES 4,8 X 40 MM (1.1/2 ")</v>
      </c>
      <c r="D1426" s="913" t="s">
        <v>30</v>
      </c>
      <c r="E1426" s="946">
        <v>2</v>
      </c>
      <c r="F1426" s="917" t="str">
        <f>IF($A1426="INSUMO",VLOOKUP($B1426,'BANCO DE DADOS JULHO INS'!$A:$D,4,FALSE),VLOOKUP($B1426,'BANCO DE DADOS JULHO SERV'!$B:$E,4,FALSE))</f>
        <v>0,09</v>
      </c>
      <c r="G1426" s="827">
        <f>TRUNC(F1426*E1426,2)</f>
        <v>0.18</v>
      </c>
      <c r="H1426" s="1195"/>
    </row>
    <row r="1427" spans="1:8" ht="15.75">
      <c r="A1427" s="1195"/>
      <c r="B1427" s="2012" t="s">
        <v>1952</v>
      </c>
      <c r="C1427" s="2013"/>
      <c r="D1427" s="2013"/>
      <c r="E1427" s="2013"/>
      <c r="F1427" s="2013"/>
      <c r="G1427" s="2014"/>
      <c r="H1427" s="1195"/>
    </row>
    <row r="1428" spans="1:8" ht="15.75">
      <c r="A1428" s="1197" t="s">
        <v>5265</v>
      </c>
      <c r="B1428" s="1074">
        <v>88264</v>
      </c>
      <c r="C1428" s="914" t="str">
        <f>IF($A1428="INSUMO",VLOOKUP($B1428,'BANCO DE DADOS JULHO INS'!$A:$D,2,FALSE),VLOOKUP($B1428,'BANCO DE DADOS JULHO SERV'!$B:$E,2,FALSE))</f>
        <v>ELETRICISTA COM ENCARGOS COMPLEMENTARES</v>
      </c>
      <c r="D1428" s="913" t="s">
        <v>85</v>
      </c>
      <c r="E1428" s="813">
        <v>0.08</v>
      </c>
      <c r="F1428" s="917" t="str">
        <f>IF($A1428="INSUMO",VLOOKUP($B1428,'BANCO DE DADOS JULHO INS'!$A:$D,4,FALSE),VLOOKUP($B1428,'BANCO DE DADOS JULHO SERV'!$B:$E,4,FALSE))</f>
        <v>17,60</v>
      </c>
      <c r="G1428" s="827">
        <f>TRUNC(F1428*E1428,2)</f>
        <v>1.4</v>
      </c>
      <c r="H1428" s="1195"/>
    </row>
    <row r="1429" spans="1:8" ht="16.5" thickBot="1">
      <c r="A1429" s="1197" t="s">
        <v>5265</v>
      </c>
      <c r="B1429" s="1074">
        <v>88316</v>
      </c>
      <c r="C1429" s="914" t="str">
        <f>IF($A1429="INSUMO",VLOOKUP($B1429,'BANCO DE DADOS JULHO INS'!$A:$D,2,FALSE),VLOOKUP($B1429,'BANCO DE DADOS JULHO SERV'!$B:$E,2,FALSE))</f>
        <v>SERVENTE COM ENCARGOS COMPLEMENTARES</v>
      </c>
      <c r="D1429" s="913" t="s">
        <v>85</v>
      </c>
      <c r="E1429" s="813">
        <v>0.08</v>
      </c>
      <c r="F1429" s="917" t="str">
        <f>IF($A1429="INSUMO",VLOOKUP($B1429,'BANCO DE DADOS JULHO INS'!$A:$D,4,FALSE),VLOOKUP($B1429,'BANCO DE DADOS JULHO SERV'!$B:$E,4,FALSE))</f>
        <v>13,80</v>
      </c>
      <c r="G1429" s="827">
        <f>TRUNC(F1429*E1429,2)</f>
        <v>1.1000000000000001</v>
      </c>
      <c r="H1429" s="1195"/>
    </row>
    <row r="1430" spans="1:8" ht="16.5" thickBot="1">
      <c r="A1430" s="1195"/>
      <c r="B1430" s="2204" t="s">
        <v>7185</v>
      </c>
      <c r="C1430" s="2204"/>
      <c r="D1430" s="2204"/>
      <c r="E1430" s="2206"/>
      <c r="F1430" s="959" t="s">
        <v>1953</v>
      </c>
      <c r="G1430" s="999">
        <f>SUM(G1422:G1429)</f>
        <v>6.7799999999999994</v>
      </c>
      <c r="H1430" s="1195"/>
    </row>
    <row r="1431" spans="1:8">
      <c r="A1431" s="1180"/>
      <c r="B1431" s="1181"/>
      <c r="C1431" s="1181"/>
      <c r="D1431" s="1181"/>
      <c r="E1431" s="1181"/>
      <c r="F1431" s="1181"/>
      <c r="G1431" s="1181"/>
      <c r="H1431" s="1180"/>
    </row>
    <row r="1432" spans="1:8" ht="15.75">
      <c r="A1432" s="1180"/>
      <c r="B1432" s="863"/>
      <c r="C1432" s="864" t="s">
        <v>7186</v>
      </c>
      <c r="D1432" s="864"/>
      <c r="E1432" s="865"/>
      <c r="F1432" s="866" t="s">
        <v>30</v>
      </c>
      <c r="G1432" s="865" t="s">
        <v>30</v>
      </c>
      <c r="H1432" s="1180"/>
    </row>
    <row r="1433" spans="1:8" ht="15.75">
      <c r="A1433" s="1180"/>
      <c r="B1433" s="1215"/>
      <c r="C1433" s="1216" t="s">
        <v>7187</v>
      </c>
      <c r="D1433" s="1217"/>
      <c r="E1433" s="1217"/>
      <c r="F1433" s="1217"/>
      <c r="G1433" s="1217"/>
      <c r="H1433" s="1180"/>
    </row>
    <row r="1434" spans="1:8" ht="31.5">
      <c r="A1434" s="1180"/>
      <c r="B1434" s="967" t="s">
        <v>1985</v>
      </c>
      <c r="C1434" s="967" t="s">
        <v>1986</v>
      </c>
      <c r="D1434" s="968" t="s">
        <v>1987</v>
      </c>
      <c r="E1434" s="969" t="s">
        <v>1988</v>
      </c>
      <c r="F1434" s="961" t="s">
        <v>1989</v>
      </c>
      <c r="G1434" s="969" t="s">
        <v>1990</v>
      </c>
      <c r="H1434" s="1180"/>
    </row>
    <row r="1435" spans="1:8" ht="15">
      <c r="A1435" s="1180"/>
      <c r="B1435" s="877">
        <v>42773</v>
      </c>
      <c r="C1435" s="972" t="s">
        <v>7048</v>
      </c>
      <c r="D1435" s="872">
        <v>34.54</v>
      </c>
      <c r="E1435" s="975" t="s">
        <v>7049</v>
      </c>
      <c r="F1435" s="987" t="s">
        <v>7050</v>
      </c>
      <c r="G1435" s="878" t="s">
        <v>7051</v>
      </c>
      <c r="H1435" s="1180"/>
    </row>
    <row r="1436" spans="1:8" ht="15">
      <c r="A1436" s="1180"/>
      <c r="B1436" s="877"/>
      <c r="C1436" s="972"/>
      <c r="D1436" s="872"/>
      <c r="E1436" s="975"/>
      <c r="F1436" s="987"/>
      <c r="G1436" s="878"/>
      <c r="H1436" s="1180"/>
    </row>
    <row r="1437" spans="1:8" ht="15">
      <c r="A1437" s="1180"/>
      <c r="B1437" s="877"/>
      <c r="C1437" s="972"/>
      <c r="D1437" s="872"/>
      <c r="E1437" s="975"/>
      <c r="F1437" s="987"/>
      <c r="G1437" s="878"/>
      <c r="H1437" s="1180"/>
    </row>
    <row r="1438" spans="1:8" ht="15.75">
      <c r="A1438" s="1180"/>
      <c r="B1438" s="808"/>
      <c r="C1438" s="863" t="s">
        <v>1991</v>
      </c>
      <c r="D1438" s="809">
        <f>MEDIAN(D1435:D1437)</f>
        <v>34.54</v>
      </c>
      <c r="E1438" s="810"/>
      <c r="F1438" s="811"/>
      <c r="G1438" s="812"/>
      <c r="H1438" s="1180"/>
    </row>
    <row r="1439" spans="1:8" ht="15.75">
      <c r="A1439" s="1180"/>
      <c r="B1439" s="1200"/>
      <c r="C1439" s="1200"/>
      <c r="D1439" s="737"/>
      <c r="E1439" s="648"/>
      <c r="F1439" s="738"/>
      <c r="G1439" s="739"/>
      <c r="H1439" s="1180"/>
    </row>
    <row r="1440" spans="1:8" ht="15.75">
      <c r="A1440" s="1180"/>
      <c r="B1440" s="1215"/>
      <c r="C1440" s="1216" t="s">
        <v>7188</v>
      </c>
      <c r="D1440" s="1217"/>
      <c r="E1440" s="1217"/>
      <c r="F1440" s="1217"/>
      <c r="G1440" s="1217"/>
      <c r="H1440" s="1180"/>
    </row>
    <row r="1441" spans="1:8" ht="31.5">
      <c r="A1441" s="1180"/>
      <c r="B1441" s="967" t="s">
        <v>1985</v>
      </c>
      <c r="C1441" s="967" t="s">
        <v>1986</v>
      </c>
      <c r="D1441" s="968" t="s">
        <v>1987</v>
      </c>
      <c r="E1441" s="969" t="s">
        <v>1988</v>
      </c>
      <c r="F1441" s="961" t="s">
        <v>1989</v>
      </c>
      <c r="G1441" s="969" t="s">
        <v>1990</v>
      </c>
      <c r="H1441" s="1180"/>
    </row>
    <row r="1442" spans="1:8" ht="15">
      <c r="A1442" s="1180"/>
      <c r="B1442" s="877">
        <v>42773</v>
      </c>
      <c r="C1442" s="972" t="s">
        <v>7048</v>
      </c>
      <c r="D1442" s="872">
        <f>D1435/10</f>
        <v>3.4539999999999997</v>
      </c>
      <c r="E1442" s="975" t="s">
        <v>7049</v>
      </c>
      <c r="F1442" s="987" t="s">
        <v>7050</v>
      </c>
      <c r="G1442" s="878" t="s">
        <v>7051</v>
      </c>
      <c r="H1442" s="1180"/>
    </row>
    <row r="1443" spans="1:8" ht="15">
      <c r="A1443" s="1180"/>
      <c r="B1443" s="877"/>
      <c r="C1443" s="972"/>
      <c r="D1443" s="872"/>
      <c r="E1443" s="975"/>
      <c r="F1443" s="987"/>
      <c r="G1443" s="878"/>
      <c r="H1443" s="1180"/>
    </row>
    <row r="1444" spans="1:8" ht="15">
      <c r="A1444" s="1180"/>
      <c r="B1444" s="877"/>
      <c r="C1444" s="972"/>
      <c r="D1444" s="872"/>
      <c r="E1444" s="975"/>
      <c r="F1444" s="987"/>
      <c r="G1444" s="878"/>
      <c r="H1444" s="1180"/>
    </row>
    <row r="1445" spans="1:8" ht="15.75">
      <c r="A1445" s="1180"/>
      <c r="B1445" s="808"/>
      <c r="C1445" s="863" t="s">
        <v>1991</v>
      </c>
      <c r="D1445" s="809">
        <f>MEDIAN(D1442:D1444)</f>
        <v>3.4539999999999997</v>
      </c>
      <c r="E1445" s="810"/>
      <c r="F1445" s="811"/>
      <c r="G1445" s="812"/>
      <c r="H1445" s="1180"/>
    </row>
    <row r="1446" spans="1:8" ht="15">
      <c r="A1446" s="1180"/>
      <c r="B1446" s="2259"/>
      <c r="C1446" s="2260"/>
      <c r="D1446" s="2260"/>
      <c r="E1446" s="2260"/>
      <c r="F1446" s="2260"/>
      <c r="G1446" s="2261"/>
      <c r="H1446" s="1180"/>
    </row>
    <row r="1447" spans="1:8" ht="15.75">
      <c r="A1447" s="1180"/>
      <c r="B1447" s="863"/>
      <c r="C1447" s="1210" t="s">
        <v>7110</v>
      </c>
      <c r="D1447" s="864"/>
      <c r="E1447" s="865"/>
      <c r="F1447" s="866" t="s">
        <v>30</v>
      </c>
      <c r="G1447" s="865" t="s">
        <v>30</v>
      </c>
      <c r="H1447" s="1180"/>
    </row>
    <row r="1448" spans="1:8" ht="31.5">
      <c r="A1448" s="1180"/>
      <c r="B1448" s="981" t="s">
        <v>1985</v>
      </c>
      <c r="C1448" s="981" t="s">
        <v>1986</v>
      </c>
      <c r="D1448" s="982" t="s">
        <v>1987</v>
      </c>
      <c r="E1448" s="429" t="s">
        <v>1988</v>
      </c>
      <c r="F1448" s="806" t="s">
        <v>1989</v>
      </c>
      <c r="G1448" s="429" t="s">
        <v>1990</v>
      </c>
      <c r="H1448" s="1180"/>
    </row>
    <row r="1449" spans="1:8" ht="15">
      <c r="A1449" s="1180"/>
      <c r="B1449" s="815">
        <v>42741</v>
      </c>
      <c r="C1449" s="1204" t="s">
        <v>6347</v>
      </c>
      <c r="D1449" s="1205">
        <v>0.216</v>
      </c>
      <c r="E1449" s="1085" t="s">
        <v>6348</v>
      </c>
      <c r="F1449" s="1206" t="s">
        <v>7102</v>
      </c>
      <c r="G1449" s="1207" t="s">
        <v>6350</v>
      </c>
      <c r="H1449" s="1180"/>
    </row>
    <row r="1450" spans="1:8" ht="15">
      <c r="A1450" s="1180"/>
      <c r="B1450" s="894">
        <v>42660</v>
      </c>
      <c r="C1450" s="1128" t="s">
        <v>5311</v>
      </c>
      <c r="D1450" s="1129">
        <v>0.18</v>
      </c>
      <c r="E1450" s="1130" t="s">
        <v>2046</v>
      </c>
      <c r="F1450" s="1147" t="s">
        <v>5297</v>
      </c>
      <c r="G1450" s="990" t="s">
        <v>2112</v>
      </c>
      <c r="H1450" s="1180"/>
    </row>
    <row r="1451" spans="1:8" ht="15">
      <c r="A1451" s="1180"/>
      <c r="B1451" s="877"/>
      <c r="C1451" s="972"/>
      <c r="D1451" s="872"/>
      <c r="E1451" s="975"/>
      <c r="F1451" s="987"/>
      <c r="G1451" s="878"/>
      <c r="H1451" s="1180"/>
    </row>
    <row r="1452" spans="1:8" ht="15.75">
      <c r="A1452" s="1180"/>
      <c r="B1452" s="808"/>
      <c r="C1452" s="863" t="s">
        <v>1991</v>
      </c>
      <c r="D1452" s="809">
        <f t="shared" ref="D1452" si="16">MEDIAN(D1449:D1451)</f>
        <v>0.19800000000000001</v>
      </c>
      <c r="E1452" s="810"/>
      <c r="F1452" s="811"/>
      <c r="G1452" s="812"/>
      <c r="H1452" s="1180"/>
    </row>
    <row r="1453" spans="1:8" ht="15">
      <c r="A1453" s="1180"/>
      <c r="B1453" s="2259"/>
      <c r="C1453" s="2260"/>
      <c r="D1453" s="2260"/>
      <c r="E1453" s="2260"/>
      <c r="F1453" s="2260"/>
      <c r="G1453" s="2261"/>
      <c r="H1453" s="1180"/>
    </row>
    <row r="1454" spans="1:8" ht="15.75">
      <c r="A1454" s="1180"/>
      <c r="B1454" s="863"/>
      <c r="C1454" s="1210" t="s">
        <v>7111</v>
      </c>
      <c r="D1454" s="864"/>
      <c r="E1454" s="865"/>
      <c r="F1454" s="866" t="s">
        <v>30</v>
      </c>
      <c r="G1454" s="865" t="s">
        <v>30</v>
      </c>
      <c r="H1454" s="1180"/>
    </row>
    <row r="1455" spans="1:8" ht="31.5">
      <c r="A1455" s="1180"/>
      <c r="B1455" s="981" t="s">
        <v>1985</v>
      </c>
      <c r="C1455" s="981" t="s">
        <v>1986</v>
      </c>
      <c r="D1455" s="982" t="s">
        <v>1987</v>
      </c>
      <c r="E1455" s="429" t="s">
        <v>1988</v>
      </c>
      <c r="F1455" s="806" t="s">
        <v>1989</v>
      </c>
      <c r="G1455" s="429" t="s">
        <v>1990</v>
      </c>
      <c r="H1455" s="1180"/>
    </row>
    <row r="1456" spans="1:8" ht="15">
      <c r="A1456" s="1180"/>
      <c r="B1456" s="815">
        <v>42741</v>
      </c>
      <c r="C1456" s="1204" t="s">
        <v>6347</v>
      </c>
      <c r="D1456" s="1208">
        <v>0.13</v>
      </c>
      <c r="E1456" s="1085" t="s">
        <v>6348</v>
      </c>
      <c r="F1456" s="1206" t="s">
        <v>7102</v>
      </c>
      <c r="G1456" s="1207" t="s">
        <v>6350</v>
      </c>
      <c r="H1456" s="1180"/>
    </row>
    <row r="1457" spans="1:8" ht="15">
      <c r="A1457" s="1180"/>
      <c r="B1457" s="1211"/>
      <c r="C1457" s="1125"/>
      <c r="D1457" s="1126"/>
      <c r="E1457" s="647"/>
      <c r="F1457" s="1148"/>
      <c r="G1457" s="986"/>
      <c r="H1457" s="1180"/>
    </row>
    <row r="1458" spans="1:8" ht="15">
      <c r="A1458" s="1180"/>
      <c r="B1458" s="877"/>
      <c r="C1458" s="972"/>
      <c r="D1458" s="872"/>
      <c r="E1458" s="975"/>
      <c r="F1458" s="987"/>
      <c r="G1458" s="878"/>
      <c r="H1458" s="1180"/>
    </row>
    <row r="1459" spans="1:8" ht="15.75">
      <c r="A1459" s="1180"/>
      <c r="B1459" s="808"/>
      <c r="C1459" s="863" t="s">
        <v>1991</v>
      </c>
      <c r="D1459" s="809">
        <f t="shared" ref="D1459" si="17">MEDIAN(D1456:D1458)</f>
        <v>0.13</v>
      </c>
      <c r="E1459" s="810"/>
      <c r="F1459" s="811"/>
      <c r="G1459" s="812"/>
      <c r="H1459" s="1180"/>
    </row>
    <row r="1460" spans="1:8" ht="13.5" thickBot="1">
      <c r="A1460" s="1180"/>
      <c r="B1460" s="1181"/>
      <c r="C1460" s="1181"/>
      <c r="D1460" s="1181"/>
      <c r="E1460" s="1181"/>
      <c r="F1460" s="1181"/>
      <c r="G1460" s="1181"/>
      <c r="H1460" s="1180"/>
    </row>
    <row r="1461" spans="1:8" ht="15.75">
      <c r="A1461" s="1195"/>
      <c r="B1461" s="942" t="s">
        <v>7189</v>
      </c>
      <c r="C1461" s="2011" t="str">
        <f>CONCATENATE("FORNECIMENTO E INSTALAÇÃO DE ",C1464)</f>
        <v>FORNECIMENTO E INSTALAÇÃO DE SUSPENSÃO VERTICAL PARA ELETROCALHA PERFURADA 100 X 50 mm</v>
      </c>
      <c r="D1461" s="2183"/>
      <c r="E1461" s="2183"/>
      <c r="F1461" s="2183"/>
      <c r="G1461" s="943" t="s">
        <v>30</v>
      </c>
      <c r="H1461" s="1003">
        <f>G1470</f>
        <v>10.34</v>
      </c>
    </row>
    <row r="1462" spans="1:8" ht="31.5">
      <c r="A1462" s="1195"/>
      <c r="B1462" s="1175" t="s">
        <v>2114</v>
      </c>
      <c r="C1462" s="981" t="s">
        <v>1947</v>
      </c>
      <c r="D1462" s="1176" t="s">
        <v>30</v>
      </c>
      <c r="E1462" s="981" t="s">
        <v>1948</v>
      </c>
      <c r="F1462" s="982" t="s">
        <v>1949</v>
      </c>
      <c r="G1462" s="983" t="s">
        <v>1950</v>
      </c>
      <c r="H1462" s="1195"/>
    </row>
    <row r="1463" spans="1:8" ht="15.75">
      <c r="A1463" s="1195"/>
      <c r="B1463" s="2012" t="s">
        <v>1951</v>
      </c>
      <c r="C1463" s="2013"/>
      <c r="D1463" s="2013"/>
      <c r="E1463" s="2013"/>
      <c r="F1463" s="2013"/>
      <c r="G1463" s="2014"/>
      <c r="H1463" s="1195"/>
    </row>
    <row r="1464" spans="1:8" ht="30">
      <c r="A1464" s="1195"/>
      <c r="B1464" s="427" t="s">
        <v>1992</v>
      </c>
      <c r="C1464" s="920" t="str">
        <f>C1472</f>
        <v>SUSPENSÃO VERTICAL PARA ELETROCALHA PERFURADA 100 X 50 mm</v>
      </c>
      <c r="D1464" s="587" t="str">
        <f>G1472</f>
        <v>UN</v>
      </c>
      <c r="E1464" s="932">
        <v>1</v>
      </c>
      <c r="F1464" s="932">
        <f>D1477</f>
        <v>3.415</v>
      </c>
      <c r="G1464" s="934">
        <f>TRUNC(F1464*E1464,2)</f>
        <v>3.41</v>
      </c>
      <c r="H1464" s="1195"/>
    </row>
    <row r="1465" spans="1:8" ht="15.75">
      <c r="A1465" s="1197"/>
      <c r="B1465" s="945" t="s">
        <v>1992</v>
      </c>
      <c r="C1465" s="914" t="str">
        <f>C1479</f>
        <v>PORCA SEXTAVADA 3/8"</v>
      </c>
      <c r="D1465" s="941" t="str">
        <f>G1479</f>
        <v>UN</v>
      </c>
      <c r="E1465" s="946">
        <v>2</v>
      </c>
      <c r="F1465" s="917">
        <f>D1484</f>
        <v>0.19800000000000001</v>
      </c>
      <c r="G1465" s="827">
        <f>TRUNC(F1465*E1465,2)</f>
        <v>0.39</v>
      </c>
      <c r="H1465" s="1195"/>
    </row>
    <row r="1466" spans="1:8" ht="15.75">
      <c r="A1466" s="1197"/>
      <c r="B1466" s="945" t="s">
        <v>1992</v>
      </c>
      <c r="C1466" s="914" t="str">
        <f>C1486</f>
        <v>ARRUELA LISA 3/8"</v>
      </c>
      <c r="D1466" s="941" t="str">
        <f>G1486</f>
        <v>UN</v>
      </c>
      <c r="E1466" s="946">
        <v>2</v>
      </c>
      <c r="F1466" s="917">
        <f>D1491</f>
        <v>0.13</v>
      </c>
      <c r="G1466" s="827">
        <f>TRUNC(F1466*E1466,2)</f>
        <v>0.26</v>
      </c>
      <c r="H1466" s="1195"/>
    </row>
    <row r="1467" spans="1:8" ht="15.75">
      <c r="A1467" s="1195"/>
      <c r="B1467" s="2012" t="s">
        <v>1952</v>
      </c>
      <c r="C1467" s="2013"/>
      <c r="D1467" s="2013"/>
      <c r="E1467" s="2013"/>
      <c r="F1467" s="2013"/>
      <c r="G1467" s="2014"/>
      <c r="H1467" s="1195"/>
    </row>
    <row r="1468" spans="1:8" ht="15.75">
      <c r="A1468" s="1197" t="s">
        <v>5265</v>
      </c>
      <c r="B1468" s="1074">
        <v>88264</v>
      </c>
      <c r="C1468" s="914" t="str">
        <f>IF($A1468="INSUMO",VLOOKUP($B1468,'BANCO DE DADOS JULHO INS'!$A:$D,2,FALSE),VLOOKUP($B1468,'BANCO DE DADOS JULHO SERV'!$B:$E,2,FALSE))</f>
        <v>ELETRICISTA COM ENCARGOS COMPLEMENTARES</v>
      </c>
      <c r="D1468" s="913" t="str">
        <f>IF($A1468="INSUMO",VLOOKUP($B1468,'BANCO DE DADOS JULHO INS'!$A:$D,3,FALSE),VLOOKUP($B1468,'BANCO DE DADOS JULHO SERV'!$B:$E,3,FALSE))</f>
        <v>H</v>
      </c>
      <c r="E1468" s="813">
        <v>0.2</v>
      </c>
      <c r="F1468" s="917" t="str">
        <f>IF($A1468="INSUMO",VLOOKUP($B1468,'BANCO DE DADOS JULHO INS'!$A:$D,4,FALSE),VLOOKUP($B1468,'BANCO DE DADOS JULHO SERV'!$B:$E,4,FALSE))</f>
        <v>17,60</v>
      </c>
      <c r="G1468" s="827">
        <f>TRUNC(F1468*E1468,2)</f>
        <v>3.52</v>
      </c>
      <c r="H1468" s="1195"/>
    </row>
    <row r="1469" spans="1:8" ht="16.5" thickBot="1">
      <c r="A1469" s="1197" t="s">
        <v>5265</v>
      </c>
      <c r="B1469" s="1074">
        <v>88316</v>
      </c>
      <c r="C1469" s="914" t="str">
        <f>IF($A1469="INSUMO",VLOOKUP($B1469,'BANCO DE DADOS JULHO INS'!$A:$D,2,FALSE),VLOOKUP($B1469,'BANCO DE DADOS JULHO SERV'!$B:$E,2,FALSE))</f>
        <v>SERVENTE COM ENCARGOS COMPLEMENTARES</v>
      </c>
      <c r="D1469" s="913" t="str">
        <f>IF($A1469="INSUMO",VLOOKUP($B1469,'BANCO DE DADOS JULHO INS'!$A:$D,3,FALSE),VLOOKUP($B1469,'BANCO DE DADOS JULHO SERV'!$B:$E,3,FALSE))</f>
        <v>H</v>
      </c>
      <c r="E1469" s="813">
        <v>0.2</v>
      </c>
      <c r="F1469" s="917" t="str">
        <f>IF($A1469="INSUMO",VLOOKUP($B1469,'BANCO DE DADOS JULHO INS'!$A:$D,4,FALSE),VLOOKUP($B1469,'BANCO DE DADOS JULHO SERV'!$B:$E,4,FALSE))</f>
        <v>13,80</v>
      </c>
      <c r="G1469" s="827">
        <f>TRUNC(F1469*E1469,2)</f>
        <v>2.76</v>
      </c>
      <c r="H1469" s="1195"/>
    </row>
    <row r="1470" spans="1:8" ht="16.5" thickBot="1">
      <c r="A1470" s="1195"/>
      <c r="B1470" s="2204" t="s">
        <v>7190</v>
      </c>
      <c r="C1470" s="2204"/>
      <c r="D1470" s="2204"/>
      <c r="E1470" s="2206"/>
      <c r="F1470" s="959" t="s">
        <v>1953</v>
      </c>
      <c r="G1470" s="999">
        <f>SUM(G1463:G1469)</f>
        <v>10.34</v>
      </c>
      <c r="H1470" s="1195"/>
    </row>
    <row r="1471" spans="1:8">
      <c r="A1471" s="1180"/>
      <c r="B1471" s="1181"/>
      <c r="C1471" s="1181"/>
      <c r="D1471" s="1181"/>
      <c r="E1471" s="1181"/>
      <c r="F1471" s="1181"/>
      <c r="G1471" s="1181"/>
      <c r="H1471" s="1180"/>
    </row>
    <row r="1472" spans="1:8" ht="15.75">
      <c r="A1472" s="1180"/>
      <c r="B1472" s="863">
        <v>59</v>
      </c>
      <c r="C1472" s="1203" t="s">
        <v>7191</v>
      </c>
      <c r="D1472" s="864"/>
      <c r="E1472" s="865"/>
      <c r="F1472" s="866" t="s">
        <v>30</v>
      </c>
      <c r="G1472" s="866" t="s">
        <v>30</v>
      </c>
      <c r="H1472" s="1180"/>
    </row>
    <row r="1473" spans="1:8" ht="31.5">
      <c r="A1473" s="1180"/>
      <c r="B1473" s="981" t="s">
        <v>1985</v>
      </c>
      <c r="C1473" s="981" t="s">
        <v>1986</v>
      </c>
      <c r="D1473" s="982" t="s">
        <v>1987</v>
      </c>
      <c r="E1473" s="429"/>
      <c r="F1473" s="806"/>
      <c r="G1473" s="429"/>
      <c r="H1473" s="1180"/>
    </row>
    <row r="1474" spans="1:8" ht="15">
      <c r="A1474" s="1180"/>
      <c r="B1474" s="877">
        <v>42590</v>
      </c>
      <c r="C1474" s="972" t="s">
        <v>6366</v>
      </c>
      <c r="D1474" s="872">
        <v>3.18</v>
      </c>
      <c r="E1474" s="975" t="s">
        <v>6367</v>
      </c>
      <c r="F1474" s="987" t="s">
        <v>6368</v>
      </c>
      <c r="G1474" s="878" t="s">
        <v>2112</v>
      </c>
      <c r="H1474" s="1180"/>
    </row>
    <row r="1475" spans="1:8" ht="15">
      <c r="A1475" s="1180"/>
      <c r="B1475" s="877">
        <v>42591</v>
      </c>
      <c r="C1475" s="972" t="s">
        <v>2005</v>
      </c>
      <c r="D1475" s="872">
        <v>3.65</v>
      </c>
      <c r="E1475" s="975" t="s">
        <v>2006</v>
      </c>
      <c r="F1475" s="987" t="s">
        <v>2007</v>
      </c>
      <c r="G1475" s="878" t="s">
        <v>2008</v>
      </c>
      <c r="H1475" s="1180"/>
    </row>
    <row r="1476" spans="1:8" ht="15">
      <c r="A1476" s="1180"/>
      <c r="B1476" s="1211"/>
      <c r="C1476" s="1204"/>
      <c r="D1476" s="1209"/>
      <c r="E1476" s="1218"/>
      <c r="F1476" s="1206"/>
      <c r="G1476" s="1207"/>
      <c r="H1476" s="1180"/>
    </row>
    <row r="1477" spans="1:8" ht="15.75">
      <c r="A1477" s="1180"/>
      <c r="B1477" s="808"/>
      <c r="C1477" s="863" t="s">
        <v>1991</v>
      </c>
      <c r="D1477" s="809">
        <f t="shared" ref="D1477" si="18">MEDIAN(D1474:D1476)</f>
        <v>3.415</v>
      </c>
      <c r="E1477" s="810"/>
      <c r="F1477" s="811"/>
      <c r="G1477" s="812"/>
      <c r="H1477" s="1180"/>
    </row>
    <row r="1478" spans="1:8">
      <c r="A1478" s="1180"/>
      <c r="B1478" s="1181"/>
      <c r="C1478" s="1181"/>
      <c r="D1478" s="1181"/>
      <c r="E1478" s="1181"/>
      <c r="F1478" s="1181"/>
      <c r="G1478" s="1181"/>
      <c r="H1478" s="1180"/>
    </row>
    <row r="1479" spans="1:8" ht="15.75">
      <c r="A1479" s="1180"/>
      <c r="B1479" s="863"/>
      <c r="C1479" s="1210" t="s">
        <v>7110</v>
      </c>
      <c r="D1479" s="864"/>
      <c r="E1479" s="865"/>
      <c r="F1479" s="866" t="s">
        <v>30</v>
      </c>
      <c r="G1479" s="865" t="s">
        <v>30</v>
      </c>
      <c r="H1479" s="1180"/>
    </row>
    <row r="1480" spans="1:8" ht="31.5">
      <c r="A1480" s="1180"/>
      <c r="B1480" s="981" t="s">
        <v>1985</v>
      </c>
      <c r="C1480" s="981" t="s">
        <v>1986</v>
      </c>
      <c r="D1480" s="982" t="s">
        <v>1987</v>
      </c>
      <c r="E1480" s="429" t="s">
        <v>1988</v>
      </c>
      <c r="F1480" s="806" t="s">
        <v>1989</v>
      </c>
      <c r="G1480" s="429" t="s">
        <v>1990</v>
      </c>
      <c r="H1480" s="1180"/>
    </row>
    <row r="1481" spans="1:8" ht="15">
      <c r="A1481" s="1180"/>
      <c r="B1481" s="815">
        <v>42741</v>
      </c>
      <c r="C1481" s="1204" t="s">
        <v>6347</v>
      </c>
      <c r="D1481" s="1205">
        <v>0.216</v>
      </c>
      <c r="E1481" s="1085" t="s">
        <v>6348</v>
      </c>
      <c r="F1481" s="1206" t="s">
        <v>7102</v>
      </c>
      <c r="G1481" s="1207" t="s">
        <v>6350</v>
      </c>
      <c r="H1481" s="1180"/>
    </row>
    <row r="1482" spans="1:8" ht="15">
      <c r="A1482" s="1180"/>
      <c r="B1482" s="894">
        <v>42660</v>
      </c>
      <c r="C1482" s="1128" t="s">
        <v>5311</v>
      </c>
      <c r="D1482" s="1129">
        <v>0.18</v>
      </c>
      <c r="E1482" s="1130" t="s">
        <v>2046</v>
      </c>
      <c r="F1482" s="1147" t="s">
        <v>5297</v>
      </c>
      <c r="G1482" s="990" t="s">
        <v>2112</v>
      </c>
      <c r="H1482" s="1180"/>
    </row>
    <row r="1483" spans="1:8" ht="15">
      <c r="A1483" s="1180"/>
      <c r="B1483" s="877"/>
      <c r="C1483" s="972"/>
      <c r="D1483" s="872"/>
      <c r="E1483" s="975"/>
      <c r="F1483" s="987"/>
      <c r="G1483" s="878"/>
      <c r="H1483" s="1180"/>
    </row>
    <row r="1484" spans="1:8" ht="15.75">
      <c r="A1484" s="1180"/>
      <c r="B1484" s="808"/>
      <c r="C1484" s="863" t="s">
        <v>1991</v>
      </c>
      <c r="D1484" s="809">
        <f t="shared" ref="D1484" si="19">MEDIAN(D1481:D1483)</f>
        <v>0.19800000000000001</v>
      </c>
      <c r="E1484" s="810"/>
      <c r="F1484" s="811"/>
      <c r="G1484" s="812"/>
      <c r="H1484" s="1180"/>
    </row>
    <row r="1485" spans="1:8" ht="15">
      <c r="A1485" s="1180"/>
      <c r="B1485" s="2259"/>
      <c r="C1485" s="2260"/>
      <c r="D1485" s="2260"/>
      <c r="E1485" s="2260"/>
      <c r="F1485" s="2260"/>
      <c r="G1485" s="2261"/>
      <c r="H1485" s="1180"/>
    </row>
    <row r="1486" spans="1:8" ht="15.75">
      <c r="A1486" s="1180"/>
      <c r="B1486" s="863"/>
      <c r="C1486" s="1210" t="s">
        <v>7111</v>
      </c>
      <c r="D1486" s="864"/>
      <c r="E1486" s="865"/>
      <c r="F1486" s="866" t="s">
        <v>30</v>
      </c>
      <c r="G1486" s="865" t="s">
        <v>30</v>
      </c>
      <c r="H1486" s="1180"/>
    </row>
    <row r="1487" spans="1:8" ht="31.5">
      <c r="A1487" s="1180"/>
      <c r="B1487" s="981" t="s">
        <v>1985</v>
      </c>
      <c r="C1487" s="981" t="s">
        <v>1986</v>
      </c>
      <c r="D1487" s="982" t="s">
        <v>1987</v>
      </c>
      <c r="E1487" s="429" t="s">
        <v>1988</v>
      </c>
      <c r="F1487" s="806" t="s">
        <v>1989</v>
      </c>
      <c r="G1487" s="429" t="s">
        <v>1990</v>
      </c>
      <c r="H1487" s="1180"/>
    </row>
    <row r="1488" spans="1:8" ht="15">
      <c r="A1488" s="1180"/>
      <c r="B1488" s="815">
        <v>42741</v>
      </c>
      <c r="C1488" s="1204" t="s">
        <v>6347</v>
      </c>
      <c r="D1488" s="1208">
        <v>0.13</v>
      </c>
      <c r="E1488" s="1085" t="s">
        <v>6348</v>
      </c>
      <c r="F1488" s="1206" t="s">
        <v>7102</v>
      </c>
      <c r="G1488" s="1207" t="s">
        <v>6350</v>
      </c>
      <c r="H1488" s="1180"/>
    </row>
    <row r="1489" spans="1:8" ht="15">
      <c r="A1489" s="1180"/>
      <c r="B1489" s="1211"/>
      <c r="C1489" s="1125"/>
      <c r="D1489" s="1126"/>
      <c r="E1489" s="647"/>
      <c r="F1489" s="1148"/>
      <c r="G1489" s="986"/>
      <c r="H1489" s="1180"/>
    </row>
    <row r="1490" spans="1:8" ht="15">
      <c r="A1490" s="1180"/>
      <c r="B1490" s="877"/>
      <c r="C1490" s="972"/>
      <c r="D1490" s="872"/>
      <c r="E1490" s="975"/>
      <c r="F1490" s="987"/>
      <c r="G1490" s="878"/>
      <c r="H1490" s="1180"/>
    </row>
    <row r="1491" spans="1:8" ht="15.75">
      <c r="A1491" s="1180"/>
      <c r="B1491" s="808"/>
      <c r="C1491" s="863" t="s">
        <v>1991</v>
      </c>
      <c r="D1491" s="809">
        <f t="shared" ref="D1491" si="20">MEDIAN(D1488:D1490)</f>
        <v>0.13</v>
      </c>
      <c r="E1491" s="810"/>
      <c r="F1491" s="811"/>
      <c r="G1491" s="812"/>
      <c r="H1491" s="1180"/>
    </row>
    <row r="1492" spans="1:8" ht="13.5" thickBot="1">
      <c r="A1492" s="1180"/>
      <c r="B1492" s="1181"/>
      <c r="C1492" s="1181"/>
      <c r="D1492" s="1181"/>
      <c r="E1492" s="1181"/>
      <c r="F1492" s="1181"/>
      <c r="G1492" s="1181"/>
      <c r="H1492" s="1180"/>
    </row>
    <row r="1493" spans="1:8" ht="15.75">
      <c r="A1493" s="1195"/>
      <c r="B1493" s="942" t="s">
        <v>7192</v>
      </c>
      <c r="C1493" s="2011" t="str">
        <f>CONCATENATE("FORNECIMENTO E INSTALAÇÃO DE ",C1496)</f>
        <v>FORNECIMENTO E INSTALAÇÃO DE CONECTOR RJ45 (MACHO) P/ CABO CAT 5e</v>
      </c>
      <c r="D1493" s="2183"/>
      <c r="E1493" s="2183"/>
      <c r="F1493" s="2183"/>
      <c r="G1493" s="943" t="s">
        <v>30</v>
      </c>
      <c r="H1493" s="1003">
        <f>G1500</f>
        <v>4.49</v>
      </c>
    </row>
    <row r="1494" spans="1:8" ht="31.5">
      <c r="A1494" s="1195"/>
      <c r="B1494" s="1175" t="s">
        <v>2114</v>
      </c>
      <c r="C1494" s="981" t="s">
        <v>1947</v>
      </c>
      <c r="D1494" s="1176" t="s">
        <v>30</v>
      </c>
      <c r="E1494" s="981" t="s">
        <v>1948</v>
      </c>
      <c r="F1494" s="982" t="s">
        <v>1949</v>
      </c>
      <c r="G1494" s="983" t="s">
        <v>1950</v>
      </c>
      <c r="H1494" s="1195"/>
    </row>
    <row r="1495" spans="1:8" ht="15.75">
      <c r="A1495" s="1195"/>
      <c r="B1495" s="2012" t="s">
        <v>1951</v>
      </c>
      <c r="C1495" s="2013"/>
      <c r="D1495" s="2013"/>
      <c r="E1495" s="2013"/>
      <c r="F1495" s="2013"/>
      <c r="G1495" s="2014"/>
      <c r="H1495" s="1195"/>
    </row>
    <row r="1496" spans="1:8" ht="15">
      <c r="A1496" s="1195"/>
      <c r="B1496" s="427" t="s">
        <v>1992</v>
      </c>
      <c r="C1496" s="920" t="str">
        <f>C1502</f>
        <v>CONECTOR RJ45 (MACHO) P/ CABO CAT 5e</v>
      </c>
      <c r="D1496" s="587" t="str">
        <f>G1502</f>
        <v>UN</v>
      </c>
      <c r="E1496" s="932">
        <v>1</v>
      </c>
      <c r="F1496" s="932">
        <f>D1507</f>
        <v>1.35</v>
      </c>
      <c r="G1496" s="934">
        <f>TRUNC(F1496*E1496,2)</f>
        <v>1.35</v>
      </c>
      <c r="H1496" s="1195"/>
    </row>
    <row r="1497" spans="1:8" ht="15.75">
      <c r="A1497" s="1195"/>
      <c r="B1497" s="2012" t="s">
        <v>1952</v>
      </c>
      <c r="C1497" s="2013"/>
      <c r="D1497" s="2013"/>
      <c r="E1497" s="2013"/>
      <c r="F1497" s="2013"/>
      <c r="G1497" s="2014"/>
      <c r="H1497" s="1195"/>
    </row>
    <row r="1498" spans="1:8" ht="15.75">
      <c r="A1498" s="1197" t="s">
        <v>5265</v>
      </c>
      <c r="B1498" s="1074">
        <v>88264</v>
      </c>
      <c r="C1498" s="914" t="str">
        <f>IF($A1498="INSUMO",VLOOKUP($B1498,'BANCO DE DADOS JULHO INS'!$A:$D,2,FALSE),VLOOKUP($B1498,'BANCO DE DADOS JULHO SERV'!$B:$E,2,FALSE))</f>
        <v>ELETRICISTA COM ENCARGOS COMPLEMENTARES</v>
      </c>
      <c r="D1498" s="913" t="str">
        <f>IF($A1498="INSUMO",VLOOKUP($B1498,'BANCO DE DADOS JULHO INS'!$A:$D,3,FALSE),VLOOKUP($B1498,'BANCO DE DADOS JULHO SERV'!$B:$E,3,FALSE))</f>
        <v>H</v>
      </c>
      <c r="E1498" s="813">
        <v>0.1</v>
      </c>
      <c r="F1498" s="917" t="str">
        <f>IF($A1498="INSUMO",VLOOKUP($B1498,'BANCO DE DADOS JULHO INS'!$A:$D,4,FALSE),VLOOKUP($B1498,'BANCO DE DADOS JULHO SERV'!$B:$E,4,FALSE))</f>
        <v>17,60</v>
      </c>
      <c r="G1498" s="827">
        <f>TRUNC(F1498*E1498,2)</f>
        <v>1.76</v>
      </c>
      <c r="H1498" s="1195"/>
    </row>
    <row r="1499" spans="1:8" ht="16.5" thickBot="1">
      <c r="A1499" s="1197" t="s">
        <v>5265</v>
      </c>
      <c r="B1499" s="1074">
        <v>88316</v>
      </c>
      <c r="C1499" s="914" t="str">
        <f>IF($A1499="INSUMO",VLOOKUP($B1499,'BANCO DE DADOS JULHO INS'!$A:$D,2,FALSE),VLOOKUP($B1499,'BANCO DE DADOS JULHO SERV'!$B:$E,2,FALSE))</f>
        <v>SERVENTE COM ENCARGOS COMPLEMENTARES</v>
      </c>
      <c r="D1499" s="913" t="str">
        <f>IF($A1499="INSUMO",VLOOKUP($B1499,'BANCO DE DADOS JULHO INS'!$A:$D,3,FALSE),VLOOKUP($B1499,'BANCO DE DADOS JULHO SERV'!$B:$E,3,FALSE))</f>
        <v>H</v>
      </c>
      <c r="E1499" s="813">
        <v>0.1</v>
      </c>
      <c r="F1499" s="917" t="str">
        <f>IF($A1499="INSUMO",VLOOKUP($B1499,'BANCO DE DADOS JULHO INS'!$A:$D,4,FALSE),VLOOKUP($B1499,'BANCO DE DADOS JULHO SERV'!$B:$E,4,FALSE))</f>
        <v>13,80</v>
      </c>
      <c r="G1499" s="827">
        <f>TRUNC(F1499*E1499,2)</f>
        <v>1.38</v>
      </c>
      <c r="H1499" s="1195"/>
    </row>
    <row r="1500" spans="1:8" ht="16.5" thickBot="1">
      <c r="A1500" s="1195"/>
      <c r="B1500" s="2204" t="s">
        <v>7193</v>
      </c>
      <c r="C1500" s="2204"/>
      <c r="D1500" s="2204"/>
      <c r="E1500" s="2206"/>
      <c r="F1500" s="959" t="s">
        <v>1953</v>
      </c>
      <c r="G1500" s="999">
        <f>SUM(G1495:G1499)</f>
        <v>4.49</v>
      </c>
      <c r="H1500" s="1195"/>
    </row>
    <row r="1501" spans="1:8" ht="15">
      <c r="A1501" s="1195"/>
      <c r="B1501" s="1196"/>
      <c r="C1501" s="1196"/>
      <c r="D1501" s="1196"/>
      <c r="E1501" s="1196"/>
      <c r="F1501" s="1196"/>
      <c r="G1501" s="1196"/>
      <c r="H1501" s="1195"/>
    </row>
    <row r="1502" spans="1:8" ht="15.75">
      <c r="A1502" s="1150"/>
      <c r="B1502" s="863"/>
      <c r="C1502" s="864" t="s">
        <v>7194</v>
      </c>
      <c r="D1502" s="864"/>
      <c r="E1502" s="865"/>
      <c r="F1502" s="866" t="s">
        <v>30</v>
      </c>
      <c r="G1502" s="865" t="s">
        <v>30</v>
      </c>
      <c r="H1502" s="1150"/>
    </row>
    <row r="1503" spans="1:8" ht="31.5">
      <c r="A1503" s="1150"/>
      <c r="B1503" s="967" t="s">
        <v>1985</v>
      </c>
      <c r="C1503" s="967" t="s">
        <v>1986</v>
      </c>
      <c r="D1503" s="968" t="s">
        <v>1987</v>
      </c>
      <c r="E1503" s="969" t="s">
        <v>1988</v>
      </c>
      <c r="F1503" s="961" t="s">
        <v>1989</v>
      </c>
      <c r="G1503" s="969" t="s">
        <v>1990</v>
      </c>
      <c r="H1503" s="1150"/>
    </row>
    <row r="1504" spans="1:8" ht="15">
      <c r="A1504" s="1150"/>
      <c r="B1504" s="877">
        <v>42753</v>
      </c>
      <c r="C1504" s="972" t="s">
        <v>7040</v>
      </c>
      <c r="D1504" s="872">
        <v>1.4</v>
      </c>
      <c r="E1504" s="975" t="s">
        <v>6256</v>
      </c>
      <c r="F1504" s="987" t="s">
        <v>6257</v>
      </c>
      <c r="G1504" s="878" t="s">
        <v>7041</v>
      </c>
      <c r="H1504" s="1150"/>
    </row>
    <row r="1505" spans="1:8" ht="15">
      <c r="A1505" s="1150"/>
      <c r="B1505" s="877">
        <v>42753</v>
      </c>
      <c r="C1505" s="972" t="s">
        <v>6767</v>
      </c>
      <c r="D1505" s="872">
        <v>0.91</v>
      </c>
      <c r="E1505" s="975" t="s">
        <v>6768</v>
      </c>
      <c r="F1505" s="987" t="s">
        <v>6769</v>
      </c>
      <c r="G1505" s="878" t="s">
        <v>6770</v>
      </c>
      <c r="H1505" s="1150"/>
    </row>
    <row r="1506" spans="1:8" ht="15">
      <c r="A1506" s="1150"/>
      <c r="B1506" s="877">
        <v>42761</v>
      </c>
      <c r="C1506" s="972" t="s">
        <v>6343</v>
      </c>
      <c r="D1506" s="872">
        <v>1.35</v>
      </c>
      <c r="E1506" s="975" t="s">
        <v>7043</v>
      </c>
      <c r="F1506" s="987" t="s">
        <v>7044</v>
      </c>
      <c r="G1506" s="878" t="s">
        <v>6761</v>
      </c>
      <c r="H1506" s="1150"/>
    </row>
    <row r="1507" spans="1:8" ht="15.75">
      <c r="A1507" s="1150"/>
      <c r="B1507" s="808"/>
      <c r="C1507" s="863" t="s">
        <v>1991</v>
      </c>
      <c r="D1507" s="809">
        <f>MEDIAN(D1504:D1506)</f>
        <v>1.35</v>
      </c>
      <c r="E1507" s="810"/>
      <c r="F1507" s="811"/>
      <c r="G1507" s="812"/>
      <c r="H1507" s="1150"/>
    </row>
    <row r="1508" spans="1:8" ht="13.5" thickBot="1">
      <c r="A1508" s="1180"/>
      <c r="B1508" s="1181"/>
      <c r="C1508" s="1181"/>
      <c r="D1508" s="1181"/>
      <c r="E1508" s="1181"/>
      <c r="F1508" s="1181"/>
      <c r="G1508" s="1181"/>
      <c r="H1508" s="1180"/>
    </row>
    <row r="1509" spans="1:8" ht="15.75">
      <c r="A1509" s="1195"/>
      <c r="B1509" s="942" t="s">
        <v>7195</v>
      </c>
      <c r="C1509" s="2011" t="str">
        <f>CONCATENATE("FORNECIMENTO E INSTALAÇÃO DE ",C1512)</f>
        <v>FORNECIMENTO E INSTALAÇÃO DE MINI RACK DE PAREDE COM UNIDADE DE VENTILAÇÃO, COM 12U PARA INSTALAÇÃO DE EQUIPAMENTOS</v>
      </c>
      <c r="D1509" s="2183"/>
      <c r="E1509" s="2183"/>
      <c r="F1509" s="2183"/>
      <c r="G1509" s="943" t="s">
        <v>30</v>
      </c>
      <c r="H1509" s="1003">
        <f>G1516</f>
        <v>463</v>
      </c>
    </row>
    <row r="1510" spans="1:8" ht="31.5">
      <c r="A1510" s="1195"/>
      <c r="B1510" s="1175" t="s">
        <v>2114</v>
      </c>
      <c r="C1510" s="981" t="s">
        <v>1947</v>
      </c>
      <c r="D1510" s="1176" t="s">
        <v>30</v>
      </c>
      <c r="E1510" s="981" t="s">
        <v>1948</v>
      </c>
      <c r="F1510" s="982" t="s">
        <v>1949</v>
      </c>
      <c r="G1510" s="983" t="s">
        <v>1950</v>
      </c>
      <c r="H1510" s="1195"/>
    </row>
    <row r="1511" spans="1:8" ht="15.75">
      <c r="A1511" s="1195"/>
      <c r="B1511" s="2012" t="s">
        <v>1951</v>
      </c>
      <c r="C1511" s="2013"/>
      <c r="D1511" s="2013"/>
      <c r="E1511" s="2013"/>
      <c r="F1511" s="2013"/>
      <c r="G1511" s="2014"/>
      <c r="H1511" s="1195"/>
    </row>
    <row r="1512" spans="1:8" ht="30">
      <c r="A1512" s="1195"/>
      <c r="B1512" s="427" t="s">
        <v>1992</v>
      </c>
      <c r="C1512" s="920" t="str">
        <f>C1518</f>
        <v>MINI RACK DE PAREDE COM UNIDADE DE VENTILAÇÃO, COM 12U PARA INSTALAÇÃO DE EQUIPAMENTOS</v>
      </c>
      <c r="D1512" s="587" t="str">
        <f>G1518</f>
        <v>UN</v>
      </c>
      <c r="E1512" s="932">
        <v>1</v>
      </c>
      <c r="F1512" s="932">
        <f>D1523</f>
        <v>400.2</v>
      </c>
      <c r="G1512" s="934">
        <f>TRUNC(F1512*E1512,2)</f>
        <v>400.2</v>
      </c>
      <c r="H1512" s="1195"/>
    </row>
    <row r="1513" spans="1:8" ht="15.75">
      <c r="A1513" s="1195"/>
      <c r="B1513" s="2012" t="s">
        <v>1952</v>
      </c>
      <c r="C1513" s="2013"/>
      <c r="D1513" s="2013"/>
      <c r="E1513" s="2013"/>
      <c r="F1513" s="2013"/>
      <c r="G1513" s="2014"/>
      <c r="H1513" s="1195"/>
    </row>
    <row r="1514" spans="1:8" ht="15.75">
      <c r="A1514" s="1197" t="s">
        <v>5265</v>
      </c>
      <c r="B1514" s="1074">
        <v>88264</v>
      </c>
      <c r="C1514" s="914" t="str">
        <f>IF($A1514="INSUMO",VLOOKUP($B1514,'BANCO DE DADOS JULHO INS'!$A:$D,2,FALSE),VLOOKUP($B1514,'BANCO DE DADOS JULHO SERV'!$B:$E,2,FALSE))</f>
        <v>ELETRICISTA COM ENCARGOS COMPLEMENTARES</v>
      </c>
      <c r="D1514" s="913" t="str">
        <f>IF($A1514="INSUMO",VLOOKUP($B1514,'BANCO DE DADOS JULHO INS'!$A:$D,3,FALSE),VLOOKUP($B1514,'BANCO DE DADOS JULHO SERV'!$B:$E,3,FALSE))</f>
        <v>H</v>
      </c>
      <c r="E1514" s="813">
        <v>2</v>
      </c>
      <c r="F1514" s="917" t="str">
        <f>IF($A1514="INSUMO",VLOOKUP($B1514,'BANCO DE DADOS JULHO INS'!$A:$D,4,FALSE),VLOOKUP($B1514,'BANCO DE DADOS JULHO SERV'!$B:$E,4,FALSE))</f>
        <v>17,60</v>
      </c>
      <c r="G1514" s="827">
        <f>TRUNC(F1514*E1514,2)</f>
        <v>35.200000000000003</v>
      </c>
      <c r="H1514" s="1195"/>
    </row>
    <row r="1515" spans="1:8" ht="16.5" thickBot="1">
      <c r="A1515" s="1197" t="s">
        <v>5265</v>
      </c>
      <c r="B1515" s="1074">
        <v>88316</v>
      </c>
      <c r="C1515" s="914" t="str">
        <f>IF($A1515="INSUMO",VLOOKUP($B1515,'BANCO DE DADOS JULHO INS'!$A:$D,2,FALSE),VLOOKUP($B1515,'BANCO DE DADOS JULHO SERV'!$B:$E,2,FALSE))</f>
        <v>SERVENTE COM ENCARGOS COMPLEMENTARES</v>
      </c>
      <c r="D1515" s="913" t="str">
        <f>IF($A1515="INSUMO",VLOOKUP($B1515,'BANCO DE DADOS JULHO INS'!$A:$D,3,FALSE),VLOOKUP($B1515,'BANCO DE DADOS JULHO SERV'!$B:$E,3,FALSE))</f>
        <v>H</v>
      </c>
      <c r="E1515" s="813">
        <v>2</v>
      </c>
      <c r="F1515" s="917" t="str">
        <f>IF($A1515="INSUMO",VLOOKUP($B1515,'BANCO DE DADOS JULHO INS'!$A:$D,4,FALSE),VLOOKUP($B1515,'BANCO DE DADOS JULHO SERV'!$B:$E,4,FALSE))</f>
        <v>13,80</v>
      </c>
      <c r="G1515" s="827">
        <f>TRUNC(F1515*E1515,2)</f>
        <v>27.6</v>
      </c>
      <c r="H1515" s="1195"/>
    </row>
    <row r="1516" spans="1:8" ht="16.5" thickBot="1">
      <c r="A1516" s="1195"/>
      <c r="B1516" s="2204" t="s">
        <v>7127</v>
      </c>
      <c r="C1516" s="2204"/>
      <c r="D1516" s="2204"/>
      <c r="E1516" s="2206"/>
      <c r="F1516" s="959" t="s">
        <v>1953</v>
      </c>
      <c r="G1516" s="999">
        <f>SUM(G1511:G1515)</f>
        <v>463</v>
      </c>
      <c r="H1516" s="1195"/>
    </row>
    <row r="1517" spans="1:8" ht="15">
      <c r="A1517" s="1195"/>
      <c r="B1517" s="1196"/>
      <c r="C1517" s="1196"/>
      <c r="D1517" s="1196"/>
      <c r="E1517" s="1196"/>
      <c r="F1517" s="1196"/>
      <c r="G1517" s="1196"/>
      <c r="H1517" s="1195"/>
    </row>
    <row r="1518" spans="1:8" ht="31.5">
      <c r="A1518" s="1150"/>
      <c r="B1518" s="863"/>
      <c r="C1518" s="864" t="s">
        <v>7196</v>
      </c>
      <c r="D1518" s="864"/>
      <c r="E1518" s="865"/>
      <c r="F1518" s="866" t="s">
        <v>30</v>
      </c>
      <c r="G1518" s="865" t="s">
        <v>30</v>
      </c>
      <c r="H1518" s="1150"/>
    </row>
    <row r="1519" spans="1:8" ht="31.5">
      <c r="A1519" s="1150"/>
      <c r="B1519" s="967" t="s">
        <v>1985</v>
      </c>
      <c r="C1519" s="967" t="s">
        <v>1986</v>
      </c>
      <c r="D1519" s="968" t="s">
        <v>1987</v>
      </c>
      <c r="E1519" s="969" t="s">
        <v>1988</v>
      </c>
      <c r="F1519" s="961" t="s">
        <v>1989</v>
      </c>
      <c r="G1519" s="969" t="s">
        <v>1990</v>
      </c>
      <c r="H1519" s="1150"/>
    </row>
    <row r="1520" spans="1:8" ht="15">
      <c r="A1520" s="1150"/>
      <c r="B1520" s="877">
        <v>42773</v>
      </c>
      <c r="C1520" s="972" t="s">
        <v>7048</v>
      </c>
      <c r="D1520" s="872">
        <v>480.03</v>
      </c>
      <c r="E1520" s="975" t="s">
        <v>7049</v>
      </c>
      <c r="F1520" s="987" t="s">
        <v>7050</v>
      </c>
      <c r="G1520" s="878" t="s">
        <v>7051</v>
      </c>
      <c r="H1520" s="1150"/>
    </row>
    <row r="1521" spans="1:8" ht="15">
      <c r="A1521" s="1150"/>
      <c r="B1521" s="877">
        <v>42773</v>
      </c>
      <c r="C1521" s="972" t="s">
        <v>7197</v>
      </c>
      <c r="D1521" s="872">
        <v>394.53</v>
      </c>
      <c r="E1521" s="975" t="s">
        <v>7198</v>
      </c>
      <c r="F1521" s="987" t="s">
        <v>7199</v>
      </c>
      <c r="G1521" s="878" t="s">
        <v>7200</v>
      </c>
      <c r="H1521" s="1150"/>
    </row>
    <row r="1522" spans="1:8" ht="15">
      <c r="A1522" s="1150"/>
      <c r="B1522" s="877">
        <f>B1521</f>
        <v>42773</v>
      </c>
      <c r="C1522" s="972" t="s">
        <v>7133</v>
      </c>
      <c r="D1522" s="872">
        <v>400.2</v>
      </c>
      <c r="E1522" s="975" t="s">
        <v>7134</v>
      </c>
      <c r="F1522" s="987" t="s">
        <v>7135</v>
      </c>
      <c r="G1522" s="878" t="s">
        <v>7136</v>
      </c>
      <c r="H1522" s="1150"/>
    </row>
    <row r="1523" spans="1:8" ht="15.75">
      <c r="A1523" s="1150"/>
      <c r="B1523" s="808"/>
      <c r="C1523" s="863" t="s">
        <v>1991</v>
      </c>
      <c r="D1523" s="809">
        <f>MEDIAN(D1520:D1522)</f>
        <v>400.2</v>
      </c>
      <c r="E1523" s="810"/>
      <c r="F1523" s="811"/>
      <c r="G1523" s="812"/>
      <c r="H1523" s="1150"/>
    </row>
    <row r="1524" spans="1:8" ht="13.5" thickBot="1">
      <c r="A1524" s="1180"/>
      <c r="B1524" s="1181"/>
      <c r="C1524" s="1181"/>
      <c r="D1524" s="1181"/>
      <c r="E1524" s="1181"/>
      <c r="F1524" s="1181"/>
      <c r="G1524" s="1181"/>
      <c r="H1524" s="1180"/>
    </row>
    <row r="1525" spans="1:8" ht="15.75">
      <c r="A1525" s="1195"/>
      <c r="B1525" s="942" t="s">
        <v>7201</v>
      </c>
      <c r="C1525" s="2011" t="str">
        <f>CONCATENATE("FORNECIMENTO E INSTALAÇÃO DE ",C1528)</f>
        <v>FORNECIMENTO E INSTALAÇÃO DE COTOVELO RETO 90º PARA ELETROCALHA PERFURADA 100 X 50</v>
      </c>
      <c r="D1525" s="2183"/>
      <c r="E1525" s="2183"/>
      <c r="F1525" s="2183"/>
      <c r="G1525" s="943" t="s">
        <v>30</v>
      </c>
      <c r="H1525" s="1003">
        <f>G1532</f>
        <v>19.979999999999997</v>
      </c>
    </row>
    <row r="1526" spans="1:8" ht="31.5">
      <c r="A1526" s="1195"/>
      <c r="B1526" s="1175" t="s">
        <v>2114</v>
      </c>
      <c r="C1526" s="981" t="s">
        <v>1947</v>
      </c>
      <c r="D1526" s="1176" t="s">
        <v>30</v>
      </c>
      <c r="E1526" s="981" t="s">
        <v>1948</v>
      </c>
      <c r="F1526" s="982" t="s">
        <v>1949</v>
      </c>
      <c r="G1526" s="983" t="s">
        <v>1950</v>
      </c>
      <c r="H1526" s="1195"/>
    </row>
    <row r="1527" spans="1:8" ht="15.75">
      <c r="A1527" s="1195"/>
      <c r="B1527" s="2012" t="s">
        <v>1951</v>
      </c>
      <c r="C1527" s="2013"/>
      <c r="D1527" s="2013"/>
      <c r="E1527" s="2013"/>
      <c r="F1527" s="2013"/>
      <c r="G1527" s="2014"/>
      <c r="H1527" s="1195"/>
    </row>
    <row r="1528" spans="1:8" ht="15">
      <c r="A1528" s="1195"/>
      <c r="B1528" s="427" t="s">
        <v>1992</v>
      </c>
      <c r="C1528" s="920" t="str">
        <f>C1534</f>
        <v>COTOVELO RETO 90º PARA ELETROCALHA PERFURADA 100 X 50</v>
      </c>
      <c r="D1528" s="587" t="str">
        <f>G1534</f>
        <v>UN</v>
      </c>
      <c r="E1528" s="932">
        <v>1</v>
      </c>
      <c r="F1528" s="932">
        <f>D1539</f>
        <v>13.7</v>
      </c>
      <c r="G1528" s="934">
        <f>TRUNC(F1528*E1528,2)</f>
        <v>13.7</v>
      </c>
      <c r="H1528" s="1195"/>
    </row>
    <row r="1529" spans="1:8" ht="15.75">
      <c r="A1529" s="1195"/>
      <c r="B1529" s="2012" t="s">
        <v>1952</v>
      </c>
      <c r="C1529" s="2013"/>
      <c r="D1529" s="2013"/>
      <c r="E1529" s="2013"/>
      <c r="F1529" s="2013"/>
      <c r="G1529" s="2014"/>
      <c r="H1529" s="1195"/>
    </row>
    <row r="1530" spans="1:8" ht="15.75">
      <c r="A1530" s="1197" t="s">
        <v>5265</v>
      </c>
      <c r="B1530" s="1074">
        <v>88264</v>
      </c>
      <c r="C1530" s="914" t="str">
        <f>IF($A1530="INSUMO",VLOOKUP($B1530,'BANCO DE DADOS JULHO INS'!$A:$D,2,FALSE),VLOOKUP($B1530,'BANCO DE DADOS JULHO SERV'!$B:$E,2,FALSE))</f>
        <v>ELETRICISTA COM ENCARGOS COMPLEMENTARES</v>
      </c>
      <c r="D1530" s="913" t="str">
        <f>IF($A1530="INSUMO",VLOOKUP($B1530,'BANCO DE DADOS JULHO INS'!$A:$D,3,FALSE),VLOOKUP($B1530,'BANCO DE DADOS JULHO SERV'!$B:$E,3,FALSE))</f>
        <v>H</v>
      </c>
      <c r="E1530" s="813">
        <v>0.2</v>
      </c>
      <c r="F1530" s="917" t="str">
        <f>IF($A1530="INSUMO",VLOOKUP($B1530,'BANCO DE DADOS JULHO INS'!$A:$D,4,FALSE),VLOOKUP($B1530,'BANCO DE DADOS JULHO SERV'!$B:$E,4,FALSE))</f>
        <v>17,60</v>
      </c>
      <c r="G1530" s="827">
        <f>TRUNC(F1530*E1530,2)</f>
        <v>3.52</v>
      </c>
      <c r="H1530" s="1195"/>
    </row>
    <row r="1531" spans="1:8" ht="16.5" thickBot="1">
      <c r="A1531" s="1197" t="s">
        <v>5265</v>
      </c>
      <c r="B1531" s="1074">
        <v>88316</v>
      </c>
      <c r="C1531" s="914" t="str">
        <f>IF($A1531="INSUMO",VLOOKUP($B1531,'BANCO DE DADOS JULHO INS'!$A:$D,2,FALSE),VLOOKUP($B1531,'BANCO DE DADOS JULHO SERV'!$B:$E,2,FALSE))</f>
        <v>SERVENTE COM ENCARGOS COMPLEMENTARES</v>
      </c>
      <c r="D1531" s="913" t="str">
        <f>IF($A1531="INSUMO",VLOOKUP($B1531,'BANCO DE DADOS JULHO INS'!$A:$D,3,FALSE),VLOOKUP($B1531,'BANCO DE DADOS JULHO SERV'!$B:$E,3,FALSE))</f>
        <v>H</v>
      </c>
      <c r="E1531" s="813">
        <v>0.2</v>
      </c>
      <c r="F1531" s="917" t="str">
        <f>IF($A1531="INSUMO",VLOOKUP($B1531,'BANCO DE DADOS JULHO INS'!$A:$D,4,FALSE),VLOOKUP($B1531,'BANCO DE DADOS JULHO SERV'!$B:$E,4,FALSE))</f>
        <v>13,80</v>
      </c>
      <c r="G1531" s="827">
        <f>TRUNC(F1531*E1531,2)</f>
        <v>2.76</v>
      </c>
      <c r="H1531" s="1195"/>
    </row>
    <row r="1532" spans="1:8" ht="16.5" thickBot="1">
      <c r="A1532" s="1195"/>
      <c r="B1532" s="2204" t="s">
        <v>7202</v>
      </c>
      <c r="C1532" s="2204"/>
      <c r="D1532" s="2204"/>
      <c r="E1532" s="2206"/>
      <c r="F1532" s="959" t="s">
        <v>1953</v>
      </c>
      <c r="G1532" s="999">
        <f>SUM(G1527:G1531)</f>
        <v>19.979999999999997</v>
      </c>
      <c r="H1532" s="1195"/>
    </row>
    <row r="1533" spans="1:8" ht="15">
      <c r="A1533" s="1195"/>
      <c r="B1533" s="1196"/>
      <c r="C1533" s="1196"/>
      <c r="D1533" s="1196"/>
      <c r="E1533" s="1196"/>
      <c r="F1533" s="1196"/>
      <c r="G1533" s="1196"/>
      <c r="H1533" s="1195"/>
    </row>
    <row r="1534" spans="1:8" ht="15.75">
      <c r="A1534" s="1150"/>
      <c r="B1534" s="863"/>
      <c r="C1534" s="864" t="s">
        <v>7203</v>
      </c>
      <c r="D1534" s="864"/>
      <c r="E1534" s="865"/>
      <c r="F1534" s="866" t="s">
        <v>30</v>
      </c>
      <c r="G1534" s="865" t="s">
        <v>30</v>
      </c>
      <c r="H1534" s="1150"/>
    </row>
    <row r="1535" spans="1:8" ht="31.5">
      <c r="A1535" s="1150"/>
      <c r="B1535" s="967" t="s">
        <v>1985</v>
      </c>
      <c r="C1535" s="967" t="s">
        <v>1986</v>
      </c>
      <c r="D1535" s="968" t="s">
        <v>1987</v>
      </c>
      <c r="E1535" s="969" t="s">
        <v>1988</v>
      </c>
      <c r="F1535" s="961" t="s">
        <v>1989</v>
      </c>
      <c r="G1535" s="969" t="s">
        <v>1990</v>
      </c>
      <c r="H1535" s="1150"/>
    </row>
    <row r="1536" spans="1:8" ht="15">
      <c r="A1536" s="1150"/>
      <c r="B1536" s="877">
        <v>42775</v>
      </c>
      <c r="C1536" s="972" t="s">
        <v>7106</v>
      </c>
      <c r="D1536" s="872">
        <v>12.06</v>
      </c>
      <c r="E1536" s="975" t="s">
        <v>7107</v>
      </c>
      <c r="F1536" s="987" t="s">
        <v>7108</v>
      </c>
      <c r="G1536" s="878" t="s">
        <v>7204</v>
      </c>
      <c r="H1536" s="1150"/>
    </row>
    <row r="1537" spans="1:8" ht="15">
      <c r="A1537" s="1150"/>
      <c r="B1537" s="877">
        <f>B1536</f>
        <v>42775</v>
      </c>
      <c r="C1537" s="972" t="s">
        <v>5308</v>
      </c>
      <c r="D1537" s="872">
        <v>13.7</v>
      </c>
      <c r="E1537" s="975" t="s">
        <v>5315</v>
      </c>
      <c r="F1537" s="987" t="s">
        <v>5309</v>
      </c>
      <c r="G1537" s="878" t="s">
        <v>5310</v>
      </c>
      <c r="H1537" s="1150"/>
    </row>
    <row r="1538" spans="1:8" ht="15">
      <c r="A1538" s="1150"/>
      <c r="B1538" s="877">
        <f>B1537</f>
        <v>42775</v>
      </c>
      <c r="C1538" s="972" t="s">
        <v>7205</v>
      </c>
      <c r="D1538" s="872">
        <v>15.98</v>
      </c>
      <c r="E1538" s="975" t="s">
        <v>2003</v>
      </c>
      <c r="F1538" s="1148" t="s">
        <v>2004</v>
      </c>
      <c r="G1538" s="986" t="s">
        <v>5313</v>
      </c>
      <c r="H1538" s="1150"/>
    </row>
    <row r="1539" spans="1:8" ht="15.75">
      <c r="A1539" s="1150"/>
      <c r="B1539" s="808"/>
      <c r="C1539" s="863" t="s">
        <v>1991</v>
      </c>
      <c r="D1539" s="809">
        <f>MEDIAN(D1536:D1538)</f>
        <v>13.7</v>
      </c>
      <c r="E1539" s="810"/>
      <c r="F1539" s="811"/>
      <c r="G1539" s="812"/>
      <c r="H1539" s="1150"/>
    </row>
    <row r="1540" spans="1:8" ht="13.5" thickBot="1">
      <c r="A1540" s="1180"/>
      <c r="B1540" s="1181"/>
      <c r="C1540" s="1181"/>
      <c r="D1540" s="1181"/>
      <c r="E1540" s="1181"/>
      <c r="F1540" s="1181"/>
      <c r="G1540" s="1181"/>
      <c r="H1540" s="1180"/>
    </row>
    <row r="1541" spans="1:8" ht="15.75">
      <c r="A1541" s="1195"/>
      <c r="B1541" s="942" t="s">
        <v>7206</v>
      </c>
      <c r="C1541" s="2011" t="str">
        <f>CONCATENATE("FORNECIMENTO E INSTALAÇÃO DE ",C1544)</f>
        <v>FORNECIMENTO E INSTALAÇÃO DE ELETROCALHA PERFURADA GALVANIZADA DE 50 X 50 X 3000mm</v>
      </c>
      <c r="D1541" s="2183"/>
      <c r="E1541" s="2183"/>
      <c r="F1541" s="2183"/>
      <c r="G1541" s="943" t="s">
        <v>30</v>
      </c>
      <c r="H1541" s="1003">
        <f>G1548</f>
        <v>30.18</v>
      </c>
    </row>
    <row r="1542" spans="1:8" ht="31.5">
      <c r="A1542" s="1195"/>
      <c r="B1542" s="1175" t="s">
        <v>2114</v>
      </c>
      <c r="C1542" s="981" t="s">
        <v>1947</v>
      </c>
      <c r="D1542" s="1176" t="s">
        <v>30</v>
      </c>
      <c r="E1542" s="981" t="s">
        <v>1948</v>
      </c>
      <c r="F1542" s="982" t="s">
        <v>1949</v>
      </c>
      <c r="G1542" s="983" t="s">
        <v>1950</v>
      </c>
      <c r="H1542" s="1195"/>
    </row>
    <row r="1543" spans="1:8" ht="15.75">
      <c r="A1543" s="1195"/>
      <c r="B1543" s="2012" t="s">
        <v>1951</v>
      </c>
      <c r="C1543" s="2013"/>
      <c r="D1543" s="2013"/>
      <c r="E1543" s="2013"/>
      <c r="F1543" s="2013"/>
      <c r="G1543" s="2014"/>
      <c r="H1543" s="1195"/>
    </row>
    <row r="1544" spans="1:8" ht="15">
      <c r="A1544" s="1195"/>
      <c r="B1544" s="427" t="s">
        <v>1992</v>
      </c>
      <c r="C1544" s="920" t="str">
        <f>C1550</f>
        <v>ELETROCALHA PERFURADA GALVANIZADA DE 50 X 50 X 3000mm</v>
      </c>
      <c r="D1544" s="587" t="str">
        <f>G1550</f>
        <v>UN</v>
      </c>
      <c r="E1544" s="932">
        <v>1</v>
      </c>
      <c r="F1544" s="932">
        <f>D1555</f>
        <v>23.9</v>
      </c>
      <c r="G1544" s="934">
        <f>TRUNC(F1544*E1544,2)</f>
        <v>23.9</v>
      </c>
      <c r="H1544" s="1195"/>
    </row>
    <row r="1545" spans="1:8" ht="15.75">
      <c r="A1545" s="1195"/>
      <c r="B1545" s="2012" t="s">
        <v>1952</v>
      </c>
      <c r="C1545" s="2013"/>
      <c r="D1545" s="2013"/>
      <c r="E1545" s="2013"/>
      <c r="F1545" s="2013"/>
      <c r="G1545" s="2014"/>
      <c r="H1545" s="1195"/>
    </row>
    <row r="1546" spans="1:8" ht="15.75">
      <c r="A1546" s="1197" t="s">
        <v>5265</v>
      </c>
      <c r="B1546" s="1219">
        <v>88264</v>
      </c>
      <c r="C1546" s="914" t="str">
        <f>IF($A1546="INSUMO",VLOOKUP($B1546,'BANCO DE DADOS JULHO INS'!$A:$D,2,FALSE),VLOOKUP($B1546,'BANCO DE DADOS JULHO SERV'!$B:$E,2,FALSE))</f>
        <v>ELETRICISTA COM ENCARGOS COMPLEMENTARES</v>
      </c>
      <c r="D1546" s="913" t="str">
        <f>IF($A1546="INSUMO",VLOOKUP($B1546,'BANCO DE DADOS JULHO INS'!$A:$D,3,FALSE),VLOOKUP($B1546,'BANCO DE DADOS JULHO SERV'!$B:$E,3,FALSE))</f>
        <v>H</v>
      </c>
      <c r="E1546" s="1220">
        <v>0.2</v>
      </c>
      <c r="F1546" s="917" t="str">
        <f>IF($A1546="INSUMO",VLOOKUP($B1546,'BANCO DE DADOS JULHO INS'!$A:$D,4,FALSE),VLOOKUP($B1546,'BANCO DE DADOS JULHO SERV'!$B:$E,4,FALSE))</f>
        <v>17,60</v>
      </c>
      <c r="G1546" s="827">
        <f>TRUNC(F1546*E1546,2)</f>
        <v>3.52</v>
      </c>
      <c r="H1546" s="1195"/>
    </row>
    <row r="1547" spans="1:8" ht="16.5" thickBot="1">
      <c r="A1547" s="1197" t="s">
        <v>5265</v>
      </c>
      <c r="B1547" s="1219">
        <v>88316</v>
      </c>
      <c r="C1547" s="914" t="str">
        <f>IF($A1547="INSUMO",VLOOKUP($B1547,'BANCO DE DADOS JULHO INS'!$A:$D,2,FALSE),VLOOKUP($B1547,'BANCO DE DADOS JULHO SERV'!$B:$E,2,FALSE))</f>
        <v>SERVENTE COM ENCARGOS COMPLEMENTARES</v>
      </c>
      <c r="D1547" s="913" t="str">
        <f>IF($A1547="INSUMO",VLOOKUP($B1547,'BANCO DE DADOS JULHO INS'!$A:$D,3,FALSE),VLOOKUP($B1547,'BANCO DE DADOS JULHO SERV'!$B:$E,3,FALSE))</f>
        <v>H</v>
      </c>
      <c r="E1547" s="1220">
        <v>0.2</v>
      </c>
      <c r="F1547" s="917" t="str">
        <f>IF($A1547="INSUMO",VLOOKUP($B1547,'BANCO DE DADOS JULHO INS'!$A:$D,4,FALSE),VLOOKUP($B1547,'BANCO DE DADOS JULHO SERV'!$B:$E,4,FALSE))</f>
        <v>13,80</v>
      </c>
      <c r="G1547" s="827">
        <f>TRUNC(F1547*E1547,2)</f>
        <v>2.76</v>
      </c>
      <c r="H1547" s="1195"/>
    </row>
    <row r="1548" spans="1:8" ht="16.5" thickBot="1">
      <c r="A1548" s="1195"/>
      <c r="B1548" s="2204" t="s">
        <v>7207</v>
      </c>
      <c r="C1548" s="2204"/>
      <c r="D1548" s="2204"/>
      <c r="E1548" s="2206"/>
      <c r="F1548" s="959" t="s">
        <v>1953</v>
      </c>
      <c r="G1548" s="999">
        <f>SUM(G1543:G1547)</f>
        <v>30.18</v>
      </c>
      <c r="H1548" s="1195"/>
    </row>
    <row r="1549" spans="1:8" ht="15.75" thickBot="1">
      <c r="A1549" s="1195"/>
      <c r="B1549" s="1196"/>
      <c r="C1549" s="1196"/>
      <c r="D1549" s="1196"/>
      <c r="E1549" s="1196"/>
      <c r="F1549" s="1196"/>
      <c r="G1549" s="1196"/>
      <c r="H1549" s="1195"/>
    </row>
    <row r="1550" spans="1:8" ht="15.75">
      <c r="A1550" s="1150"/>
      <c r="B1550" s="863"/>
      <c r="C1550" s="1203" t="s">
        <v>7208</v>
      </c>
      <c r="D1550" s="864"/>
      <c r="E1550" s="865"/>
      <c r="F1550" s="1137" t="s">
        <v>30</v>
      </c>
      <c r="G1550" s="1137" t="s">
        <v>30</v>
      </c>
      <c r="H1550" s="1150"/>
    </row>
    <row r="1551" spans="1:8" ht="31.5">
      <c r="A1551" s="1150"/>
      <c r="B1551" s="981" t="s">
        <v>1985</v>
      </c>
      <c r="C1551" s="981" t="s">
        <v>1986</v>
      </c>
      <c r="D1551" s="982" t="s">
        <v>1987</v>
      </c>
      <c r="E1551" s="969" t="s">
        <v>1988</v>
      </c>
      <c r="F1551" s="1597" t="s">
        <v>1989</v>
      </c>
      <c r="G1551" s="969" t="s">
        <v>1990</v>
      </c>
      <c r="H1551" s="1150"/>
    </row>
    <row r="1552" spans="1:8" ht="15">
      <c r="A1552" s="1150"/>
      <c r="B1552" s="877">
        <v>42775</v>
      </c>
      <c r="C1552" s="972" t="s">
        <v>7106</v>
      </c>
      <c r="D1552" s="872">
        <v>22.01</v>
      </c>
      <c r="E1552" s="975" t="s">
        <v>7107</v>
      </c>
      <c r="F1552" s="987" t="s">
        <v>7108</v>
      </c>
      <c r="G1552" s="878" t="s">
        <v>7204</v>
      </c>
      <c r="H1552" s="1150"/>
    </row>
    <row r="1553" spans="1:8" ht="15">
      <c r="A1553" s="1150"/>
      <c r="B1553" s="877">
        <f>B1552</f>
        <v>42775</v>
      </c>
      <c r="C1553" s="972" t="s">
        <v>5308</v>
      </c>
      <c r="D1553" s="872">
        <v>23.9</v>
      </c>
      <c r="E1553" s="975" t="s">
        <v>5315</v>
      </c>
      <c r="F1553" s="987" t="s">
        <v>5309</v>
      </c>
      <c r="G1553" s="878" t="s">
        <v>5310</v>
      </c>
      <c r="H1553" s="1150"/>
    </row>
    <row r="1554" spans="1:8" ht="15">
      <c r="A1554" s="1150"/>
      <c r="B1554" s="877">
        <f>B1553</f>
        <v>42775</v>
      </c>
      <c r="C1554" s="972" t="s">
        <v>7205</v>
      </c>
      <c r="D1554" s="872">
        <v>28.76</v>
      </c>
      <c r="E1554" s="975" t="s">
        <v>2003</v>
      </c>
      <c r="F1554" s="1148" t="s">
        <v>2004</v>
      </c>
      <c r="G1554" s="986" t="s">
        <v>5313</v>
      </c>
      <c r="H1554" s="1150"/>
    </row>
    <row r="1555" spans="1:8" ht="15.75">
      <c r="A1555" s="1150"/>
      <c r="B1555" s="808"/>
      <c r="C1555" s="863" t="s">
        <v>1991</v>
      </c>
      <c r="D1555" s="809">
        <f t="shared" ref="D1555" si="21">MEDIAN(D1552:D1554)</f>
        <v>23.9</v>
      </c>
      <c r="E1555" s="810"/>
      <c r="F1555" s="811"/>
      <c r="G1555" s="812"/>
      <c r="H1555" s="1150"/>
    </row>
    <row r="1556" spans="1:8">
      <c r="A1556" s="1180"/>
      <c r="B1556" s="1181"/>
      <c r="C1556" s="1181"/>
      <c r="D1556" s="1181"/>
      <c r="E1556" s="1181"/>
      <c r="F1556" s="1181"/>
      <c r="G1556" s="1181"/>
      <c r="H1556" s="1180"/>
    </row>
    <row r="1557" spans="1:8" ht="13.5" thickBot="1">
      <c r="A1557" s="1180"/>
      <c r="B1557" s="1181"/>
      <c r="C1557" s="1181"/>
      <c r="D1557" s="1181"/>
      <c r="E1557" s="1181"/>
      <c r="F1557" s="1181"/>
      <c r="G1557" s="1181"/>
      <c r="H1557" s="1180"/>
    </row>
    <row r="1558" spans="1:8" ht="15.75">
      <c r="A1558" s="1195"/>
      <c r="B1558" s="942" t="s">
        <v>7209</v>
      </c>
      <c r="C1558" s="2011" t="str">
        <f>CONCATENATE("FORNECIMENTO E INSTALAÇÃO DE ",C1561)</f>
        <v>FORNECIMENTO E INSTALAÇÃO DE EMENDA INTERNA PARA ELETROCLHA PERFURADA GALVANIZADA DE 50 X 50 X 3000mm</v>
      </c>
      <c r="D1558" s="2183"/>
      <c r="E1558" s="2183"/>
      <c r="F1558" s="2183"/>
      <c r="G1558" s="943" t="s">
        <v>30</v>
      </c>
      <c r="H1558" s="1003">
        <f>G1568</f>
        <v>9.66</v>
      </c>
    </row>
    <row r="1559" spans="1:8" ht="31.5">
      <c r="A1559" s="1195"/>
      <c r="B1559" s="1175" t="s">
        <v>2114</v>
      </c>
      <c r="C1559" s="981" t="s">
        <v>1947</v>
      </c>
      <c r="D1559" s="1176" t="s">
        <v>30</v>
      </c>
      <c r="E1559" s="981" t="s">
        <v>1948</v>
      </c>
      <c r="F1559" s="982" t="s">
        <v>1949</v>
      </c>
      <c r="G1559" s="983" t="s">
        <v>1950</v>
      </c>
      <c r="H1559" s="1195"/>
    </row>
    <row r="1560" spans="1:8" ht="15.75">
      <c r="A1560" s="1195"/>
      <c r="B1560" s="2012" t="s">
        <v>1951</v>
      </c>
      <c r="C1560" s="2013"/>
      <c r="D1560" s="2013"/>
      <c r="E1560" s="2013"/>
      <c r="F1560" s="2013"/>
      <c r="G1560" s="2014"/>
      <c r="H1560" s="1195"/>
    </row>
    <row r="1561" spans="1:8" ht="30">
      <c r="A1561" s="1195"/>
      <c r="B1561" s="427" t="s">
        <v>1992</v>
      </c>
      <c r="C1561" s="920" t="str">
        <f>C1570</f>
        <v>EMENDA INTERNA PARA ELETROCLHA PERFURADA GALVANIZADA DE 50 X 50 X 3000mm</v>
      </c>
      <c r="D1561" s="587" t="str">
        <f>G1570</f>
        <v>UN</v>
      </c>
      <c r="E1561" s="932">
        <v>1</v>
      </c>
      <c r="F1561" s="932">
        <f>D1575</f>
        <v>2.4900000000000002</v>
      </c>
      <c r="G1561" s="934">
        <f>TRUNC(F1561*E1561,2)</f>
        <v>2.4900000000000002</v>
      </c>
      <c r="H1561" s="1195"/>
    </row>
    <row r="1562" spans="1:8" ht="15">
      <c r="A1562" s="1195"/>
      <c r="B1562" s="427" t="s">
        <v>1992</v>
      </c>
      <c r="C1562" s="920" t="str">
        <f>C1577</f>
        <v>PARAFUSO CABEÇA LENTILHA 3/8" X 3/4"</v>
      </c>
      <c r="D1562" s="587" t="str">
        <f>G1577</f>
        <v>UN</v>
      </c>
      <c r="E1562" s="932">
        <v>4</v>
      </c>
      <c r="F1562" s="932">
        <f>D1582</f>
        <v>0.68</v>
      </c>
      <c r="G1562" s="934">
        <f>TRUNC(F1562*E1562,2)</f>
        <v>2.72</v>
      </c>
      <c r="H1562" s="1195"/>
    </row>
    <row r="1563" spans="1:8" ht="15">
      <c r="A1563" s="1195"/>
      <c r="B1563" s="427" t="s">
        <v>1992</v>
      </c>
      <c r="C1563" s="920" t="str">
        <f>C1584</f>
        <v>PORCA SEXTAVADA 3/8"</v>
      </c>
      <c r="D1563" s="587" t="str">
        <f>G1584</f>
        <v>UN</v>
      </c>
      <c r="E1563" s="932">
        <v>4</v>
      </c>
      <c r="F1563" s="932">
        <f>D1589</f>
        <v>0.19800000000000001</v>
      </c>
      <c r="G1563" s="934">
        <f>TRUNC(F1563*E1563,2)</f>
        <v>0.79</v>
      </c>
      <c r="H1563" s="1195"/>
    </row>
    <row r="1564" spans="1:8" ht="15">
      <c r="A1564" s="1195"/>
      <c r="B1564" s="427" t="s">
        <v>1992</v>
      </c>
      <c r="C1564" s="920" t="str">
        <f>C1591</f>
        <v>ARRUELA LISA 3/8"</v>
      </c>
      <c r="D1564" s="587" t="str">
        <f>G1591</f>
        <v>UN</v>
      </c>
      <c r="E1564" s="932">
        <v>4</v>
      </c>
      <c r="F1564" s="932">
        <f>D1596</f>
        <v>0.13</v>
      </c>
      <c r="G1564" s="934">
        <f>TRUNC(F1564*E1564,2)</f>
        <v>0.52</v>
      </c>
      <c r="H1564" s="1195"/>
    </row>
    <row r="1565" spans="1:8" ht="15.75">
      <c r="A1565" s="1195"/>
      <c r="B1565" s="2012" t="s">
        <v>1952</v>
      </c>
      <c r="C1565" s="2013"/>
      <c r="D1565" s="2013"/>
      <c r="E1565" s="2013"/>
      <c r="F1565" s="2013"/>
      <c r="G1565" s="2014"/>
      <c r="H1565" s="1195"/>
    </row>
    <row r="1566" spans="1:8" ht="15.75">
      <c r="A1566" s="1197" t="s">
        <v>5265</v>
      </c>
      <c r="B1566" s="1219">
        <v>88264</v>
      </c>
      <c r="C1566" s="914" t="str">
        <f>IF($A1566="INSUMO",VLOOKUP($B1566,'BANCO DE DADOS JULHO INS'!$A:$D,2,FALSE),VLOOKUP($B1566,'BANCO DE DADOS JULHO SERV'!$B:$E,2,FALSE))</f>
        <v>ELETRICISTA COM ENCARGOS COMPLEMENTARES</v>
      </c>
      <c r="D1566" s="913" t="str">
        <f>IF($A1566="INSUMO",VLOOKUP($B1566,'BANCO DE DADOS JULHO INS'!$A:$D,3,FALSE),VLOOKUP($B1566,'BANCO DE DADOS JULHO SERV'!$B:$E,3,FALSE))</f>
        <v>H</v>
      </c>
      <c r="E1566" s="1221">
        <v>0.1</v>
      </c>
      <c r="F1566" s="917" t="str">
        <f>IF($A1566="INSUMO",VLOOKUP($B1566,'BANCO DE DADOS JULHO INS'!$A:$D,4,FALSE),VLOOKUP($B1566,'BANCO DE DADOS JULHO SERV'!$B:$E,4,FALSE))</f>
        <v>17,60</v>
      </c>
      <c r="G1566" s="827">
        <f>TRUNC(F1566*E1566,2)</f>
        <v>1.76</v>
      </c>
      <c r="H1566" s="1195"/>
    </row>
    <row r="1567" spans="1:8" ht="16.5" thickBot="1">
      <c r="A1567" s="1197" t="s">
        <v>5265</v>
      </c>
      <c r="B1567" s="1219">
        <v>88316</v>
      </c>
      <c r="C1567" s="914" t="str">
        <f>IF($A1567="INSUMO",VLOOKUP($B1567,'BANCO DE DADOS JULHO INS'!$A:$D,2,FALSE),VLOOKUP($B1567,'BANCO DE DADOS JULHO SERV'!$B:$E,2,FALSE))</f>
        <v>SERVENTE COM ENCARGOS COMPLEMENTARES</v>
      </c>
      <c r="D1567" s="913" t="str">
        <f>IF($A1567="INSUMO",VLOOKUP($B1567,'BANCO DE DADOS JULHO INS'!$A:$D,3,FALSE),VLOOKUP($B1567,'BANCO DE DADOS JULHO SERV'!$B:$E,3,FALSE))</f>
        <v>H</v>
      </c>
      <c r="E1567" s="1221">
        <v>0.1</v>
      </c>
      <c r="F1567" s="917" t="str">
        <f>IF($A1567="INSUMO",VLOOKUP($B1567,'BANCO DE DADOS JULHO INS'!$A:$D,4,FALSE),VLOOKUP($B1567,'BANCO DE DADOS JULHO SERV'!$B:$E,4,FALSE))</f>
        <v>13,80</v>
      </c>
      <c r="G1567" s="827">
        <f>TRUNC(F1567*E1567,2)</f>
        <v>1.38</v>
      </c>
      <c r="H1567" s="1195"/>
    </row>
    <row r="1568" spans="1:8" ht="16.5" thickBot="1">
      <c r="A1568" s="1195"/>
      <c r="B1568" s="2204" t="s">
        <v>7210</v>
      </c>
      <c r="C1568" s="2204"/>
      <c r="D1568" s="2204"/>
      <c r="E1568" s="2206"/>
      <c r="F1568" s="959" t="s">
        <v>1953</v>
      </c>
      <c r="G1568" s="999">
        <f>SUM(G1560:G1567)</f>
        <v>9.66</v>
      </c>
      <c r="H1568" s="1195"/>
    </row>
    <row r="1569" spans="1:8" ht="15.75" thickBot="1">
      <c r="A1569" s="1195"/>
      <c r="B1569" s="1196"/>
      <c r="C1569" s="1196"/>
      <c r="D1569" s="1196"/>
      <c r="E1569" s="1196"/>
      <c r="F1569" s="1196"/>
      <c r="G1569" s="1196"/>
      <c r="H1569" s="1195"/>
    </row>
    <row r="1570" spans="1:8" ht="31.5">
      <c r="A1570" s="1150"/>
      <c r="B1570" s="863"/>
      <c r="C1570" s="1203" t="s">
        <v>7211</v>
      </c>
      <c r="D1570" s="864"/>
      <c r="E1570" s="865"/>
      <c r="F1570" s="1137" t="s">
        <v>30</v>
      </c>
      <c r="G1570" s="1137" t="s">
        <v>30</v>
      </c>
      <c r="H1570" s="1150"/>
    </row>
    <row r="1571" spans="1:8" ht="31.5">
      <c r="A1571" s="1150"/>
      <c r="B1571" s="967" t="s">
        <v>1985</v>
      </c>
      <c r="C1571" s="967" t="s">
        <v>1986</v>
      </c>
      <c r="D1571" s="968" t="s">
        <v>1987</v>
      </c>
      <c r="E1571" s="969" t="s">
        <v>1988</v>
      </c>
      <c r="F1571" s="961" t="s">
        <v>1989</v>
      </c>
      <c r="G1571" s="969" t="s">
        <v>1990</v>
      </c>
      <c r="H1571" s="1150"/>
    </row>
    <row r="1572" spans="1:8" ht="15">
      <c r="A1572" s="1150"/>
      <c r="B1572" s="877">
        <v>42775</v>
      </c>
      <c r="C1572" s="972" t="s">
        <v>7106</v>
      </c>
      <c r="D1572" s="872">
        <v>2.98</v>
      </c>
      <c r="E1572" s="975" t="s">
        <v>7107</v>
      </c>
      <c r="F1572" s="987" t="s">
        <v>7108</v>
      </c>
      <c r="G1572" s="878" t="s">
        <v>7204</v>
      </c>
      <c r="H1572" s="1150"/>
    </row>
    <row r="1573" spans="1:8" ht="15">
      <c r="A1573" s="1150"/>
      <c r="B1573" s="877">
        <f>B1572</f>
        <v>42775</v>
      </c>
      <c r="C1573" s="972" t="s">
        <v>5308</v>
      </c>
      <c r="D1573" s="872">
        <v>0.99</v>
      </c>
      <c r="E1573" s="975" t="s">
        <v>5315</v>
      </c>
      <c r="F1573" s="987" t="s">
        <v>5309</v>
      </c>
      <c r="G1573" s="878" t="s">
        <v>5310</v>
      </c>
      <c r="H1573" s="1150"/>
    </row>
    <row r="1574" spans="1:8" ht="15">
      <c r="A1574" s="1150"/>
      <c r="B1574" s="877">
        <f>B1573</f>
        <v>42775</v>
      </c>
      <c r="C1574" s="972" t="s">
        <v>7205</v>
      </c>
      <c r="D1574" s="872">
        <v>2.4900000000000002</v>
      </c>
      <c r="E1574" s="975" t="s">
        <v>2003</v>
      </c>
      <c r="F1574" s="1148" t="s">
        <v>2004</v>
      </c>
      <c r="G1574" s="986" t="s">
        <v>5313</v>
      </c>
      <c r="H1574" s="1150"/>
    </row>
    <row r="1575" spans="1:8" ht="15.75">
      <c r="A1575" s="1150"/>
      <c r="B1575" s="808"/>
      <c r="C1575" s="863" t="s">
        <v>1991</v>
      </c>
      <c r="D1575" s="809">
        <f>MEDIAN(D1572:D1574)</f>
        <v>2.4900000000000002</v>
      </c>
      <c r="E1575" s="810"/>
      <c r="F1575" s="811"/>
      <c r="G1575" s="812"/>
      <c r="H1575" s="1150"/>
    </row>
    <row r="1576" spans="1:8" ht="15">
      <c r="A1576" s="1180"/>
      <c r="B1576" s="2256"/>
      <c r="C1576" s="2257"/>
      <c r="D1576" s="2257"/>
      <c r="E1576" s="2257"/>
      <c r="F1576" s="2257"/>
      <c r="G1576" s="2258"/>
      <c r="H1576" s="1180"/>
    </row>
    <row r="1577" spans="1:8" ht="15.75">
      <c r="A1577" s="1180"/>
      <c r="B1577" s="863"/>
      <c r="C1577" s="1203" t="s">
        <v>7109</v>
      </c>
      <c r="D1577" s="864"/>
      <c r="E1577" s="865"/>
      <c r="F1577" s="866" t="s">
        <v>30</v>
      </c>
      <c r="G1577" s="865" t="s">
        <v>30</v>
      </c>
      <c r="H1577" s="1180"/>
    </row>
    <row r="1578" spans="1:8" ht="31.5">
      <c r="A1578" s="1180"/>
      <c r="B1578" s="981" t="s">
        <v>1985</v>
      </c>
      <c r="C1578" s="981" t="s">
        <v>1986</v>
      </c>
      <c r="D1578" s="982" t="s">
        <v>1987</v>
      </c>
      <c r="E1578" s="429" t="s">
        <v>1988</v>
      </c>
      <c r="F1578" s="806" t="s">
        <v>1989</v>
      </c>
      <c r="G1578" s="429" t="s">
        <v>1990</v>
      </c>
      <c r="H1578" s="1180"/>
    </row>
    <row r="1579" spans="1:8" ht="15">
      <c r="A1579" s="1180"/>
      <c r="B1579" s="815">
        <v>42741</v>
      </c>
      <c r="C1579" s="1204" t="s">
        <v>6347</v>
      </c>
      <c r="D1579" s="1208">
        <v>0.68</v>
      </c>
      <c r="E1579" s="1085" t="s">
        <v>6348</v>
      </c>
      <c r="F1579" s="1206" t="s">
        <v>7102</v>
      </c>
      <c r="G1579" s="1207" t="s">
        <v>6350</v>
      </c>
      <c r="H1579" s="1180"/>
    </row>
    <row r="1580" spans="1:8" ht="15">
      <c r="A1580" s="1180"/>
      <c r="B1580" s="894"/>
      <c r="C1580" s="1128"/>
      <c r="D1580" s="1129"/>
      <c r="E1580" s="1130"/>
      <c r="F1580" s="1147"/>
      <c r="G1580" s="990"/>
      <c r="H1580" s="1180"/>
    </row>
    <row r="1581" spans="1:8" ht="15">
      <c r="A1581" s="1180"/>
      <c r="B1581" s="894"/>
      <c r="C1581" s="1128"/>
      <c r="D1581" s="1209"/>
      <c r="E1581" s="1130"/>
      <c r="F1581" s="1147"/>
      <c r="G1581" s="990"/>
      <c r="H1581" s="1180"/>
    </row>
    <row r="1582" spans="1:8" ht="15.75">
      <c r="A1582" s="1180"/>
      <c r="B1582" s="808"/>
      <c r="C1582" s="863" t="s">
        <v>1991</v>
      </c>
      <c r="D1582" s="809">
        <f t="shared" ref="D1582" si="22">MEDIAN(D1579:D1581)</f>
        <v>0.68</v>
      </c>
      <c r="E1582" s="810"/>
      <c r="F1582" s="811"/>
      <c r="G1582" s="812"/>
      <c r="H1582" s="1180"/>
    </row>
    <row r="1583" spans="1:8">
      <c r="A1583" s="1180"/>
      <c r="B1583" s="1181"/>
      <c r="C1583" s="1181"/>
      <c r="D1583" s="1181"/>
      <c r="E1583" s="1181"/>
      <c r="F1583" s="1181"/>
      <c r="G1583" s="1181"/>
      <c r="H1583" s="1180"/>
    </row>
    <row r="1584" spans="1:8" ht="15.75">
      <c r="A1584" s="1180"/>
      <c r="B1584" s="863"/>
      <c r="C1584" s="1210" t="s">
        <v>7110</v>
      </c>
      <c r="D1584" s="864"/>
      <c r="E1584" s="865"/>
      <c r="F1584" s="866" t="s">
        <v>30</v>
      </c>
      <c r="G1584" s="865" t="s">
        <v>30</v>
      </c>
      <c r="H1584" s="1180"/>
    </row>
    <row r="1585" spans="1:8" ht="31.5">
      <c r="A1585" s="1180"/>
      <c r="B1585" s="981" t="s">
        <v>1985</v>
      </c>
      <c r="C1585" s="981" t="s">
        <v>1986</v>
      </c>
      <c r="D1585" s="982" t="s">
        <v>1987</v>
      </c>
      <c r="E1585" s="429" t="s">
        <v>1988</v>
      </c>
      <c r="F1585" s="806" t="s">
        <v>1989</v>
      </c>
      <c r="G1585" s="429" t="s">
        <v>1990</v>
      </c>
      <c r="H1585" s="1180"/>
    </row>
    <row r="1586" spans="1:8" ht="15">
      <c r="A1586" s="1180"/>
      <c r="B1586" s="815">
        <v>42741</v>
      </c>
      <c r="C1586" s="1204" t="s">
        <v>6347</v>
      </c>
      <c r="D1586" s="1205">
        <v>0.216</v>
      </c>
      <c r="E1586" s="1085" t="s">
        <v>6348</v>
      </c>
      <c r="F1586" s="1206" t="s">
        <v>7102</v>
      </c>
      <c r="G1586" s="1207" t="s">
        <v>6350</v>
      </c>
      <c r="H1586" s="1180"/>
    </row>
    <row r="1587" spans="1:8" ht="15">
      <c r="A1587" s="1180"/>
      <c r="B1587" s="894">
        <v>42660</v>
      </c>
      <c r="C1587" s="1128" t="s">
        <v>5311</v>
      </c>
      <c r="D1587" s="1129">
        <v>0.18</v>
      </c>
      <c r="E1587" s="1130" t="s">
        <v>2046</v>
      </c>
      <c r="F1587" s="1147" t="s">
        <v>5297</v>
      </c>
      <c r="G1587" s="990" t="s">
        <v>2112</v>
      </c>
      <c r="H1587" s="1180"/>
    </row>
    <row r="1588" spans="1:8" ht="15">
      <c r="A1588" s="1180"/>
      <c r="B1588" s="877"/>
      <c r="C1588" s="972"/>
      <c r="D1588" s="872"/>
      <c r="E1588" s="975"/>
      <c r="F1588" s="987"/>
      <c r="G1588" s="878"/>
      <c r="H1588" s="1180"/>
    </row>
    <row r="1589" spans="1:8" ht="15.75">
      <c r="A1589" s="1180"/>
      <c r="B1589" s="808"/>
      <c r="C1589" s="863" t="s">
        <v>1991</v>
      </c>
      <c r="D1589" s="809">
        <f t="shared" ref="D1589" si="23">MEDIAN(D1586:D1588)</f>
        <v>0.19800000000000001</v>
      </c>
      <c r="E1589" s="810"/>
      <c r="F1589" s="811"/>
      <c r="G1589" s="812"/>
      <c r="H1589" s="1180"/>
    </row>
    <row r="1590" spans="1:8" ht="15">
      <c r="A1590" s="1180"/>
      <c r="B1590" s="2259"/>
      <c r="C1590" s="2260"/>
      <c r="D1590" s="2260"/>
      <c r="E1590" s="2260"/>
      <c r="F1590" s="2260"/>
      <c r="G1590" s="2261"/>
      <c r="H1590" s="1180"/>
    </row>
    <row r="1591" spans="1:8" ht="15.75">
      <c r="A1591" s="1180"/>
      <c r="B1591" s="863"/>
      <c r="C1591" s="1210" t="s">
        <v>7111</v>
      </c>
      <c r="D1591" s="864"/>
      <c r="E1591" s="865"/>
      <c r="F1591" s="866" t="s">
        <v>30</v>
      </c>
      <c r="G1591" s="865" t="s">
        <v>30</v>
      </c>
      <c r="H1591" s="1180"/>
    </row>
    <row r="1592" spans="1:8" ht="31.5">
      <c r="A1592" s="1180"/>
      <c r="B1592" s="981" t="s">
        <v>1985</v>
      </c>
      <c r="C1592" s="981" t="s">
        <v>1986</v>
      </c>
      <c r="D1592" s="982" t="s">
        <v>1987</v>
      </c>
      <c r="E1592" s="429" t="s">
        <v>1988</v>
      </c>
      <c r="F1592" s="806" t="s">
        <v>1989</v>
      </c>
      <c r="G1592" s="429" t="s">
        <v>1990</v>
      </c>
      <c r="H1592" s="1180"/>
    </row>
    <row r="1593" spans="1:8" ht="15">
      <c r="A1593" s="1180"/>
      <c r="B1593" s="815">
        <v>42741</v>
      </c>
      <c r="C1593" s="1204" t="s">
        <v>6347</v>
      </c>
      <c r="D1593" s="1208">
        <v>0.13</v>
      </c>
      <c r="E1593" s="1085" t="s">
        <v>6348</v>
      </c>
      <c r="F1593" s="1206" t="s">
        <v>7102</v>
      </c>
      <c r="G1593" s="1207" t="s">
        <v>6350</v>
      </c>
      <c r="H1593" s="1180"/>
    </row>
    <row r="1594" spans="1:8" ht="15">
      <c r="A1594" s="1180"/>
      <c r="B1594" s="1211"/>
      <c r="C1594" s="1125"/>
      <c r="D1594" s="1126"/>
      <c r="E1594" s="647"/>
      <c r="F1594" s="1148"/>
      <c r="G1594" s="986"/>
      <c r="H1594" s="1180"/>
    </row>
    <row r="1595" spans="1:8" ht="15">
      <c r="A1595" s="1180"/>
      <c r="B1595" s="877"/>
      <c r="C1595" s="972"/>
      <c r="D1595" s="872"/>
      <c r="E1595" s="975"/>
      <c r="F1595" s="987"/>
      <c r="G1595" s="878"/>
      <c r="H1595" s="1180"/>
    </row>
    <row r="1596" spans="1:8" ht="15.75">
      <c r="A1596" s="1180"/>
      <c r="B1596" s="808"/>
      <c r="C1596" s="863" t="s">
        <v>1991</v>
      </c>
      <c r="D1596" s="809">
        <f t="shared" ref="D1596" si="24">MEDIAN(D1593:D1595)</f>
        <v>0.13</v>
      </c>
      <c r="E1596" s="810"/>
      <c r="F1596" s="811"/>
      <c r="G1596" s="812"/>
      <c r="H1596" s="1180"/>
    </row>
    <row r="1597" spans="1:8" ht="13.5" thickBot="1">
      <c r="A1597" s="1180"/>
      <c r="B1597" s="1181"/>
      <c r="C1597" s="1181"/>
      <c r="D1597" s="1181"/>
      <c r="E1597" s="1181"/>
      <c r="F1597" s="1181"/>
      <c r="G1597" s="1181"/>
      <c r="H1597" s="1180"/>
    </row>
    <row r="1598" spans="1:8" ht="15.75">
      <c r="A1598" s="1195"/>
      <c r="B1598" s="942" t="s">
        <v>7212</v>
      </c>
      <c r="C1598" s="2011" t="str">
        <f>CONCATENATE("FORNECIMENTO E INSTALAÇÃO DE ",C1601)</f>
        <v>FORNECIMENTO E INSTALAÇÃO DE SAÍDA LATERAL DE ELETROCALHA PERFURADA GALVANIZADA PARA ELETRODUTO DE 1"</v>
      </c>
      <c r="D1598" s="2183"/>
      <c r="E1598" s="2183"/>
      <c r="F1598" s="2183"/>
      <c r="G1598" s="943" t="s">
        <v>30</v>
      </c>
      <c r="H1598" s="1003">
        <f>G1607</f>
        <v>8.24</v>
      </c>
    </row>
    <row r="1599" spans="1:8" ht="31.5">
      <c r="A1599" s="1195"/>
      <c r="B1599" s="1175" t="s">
        <v>2114</v>
      </c>
      <c r="C1599" s="981" t="s">
        <v>1947</v>
      </c>
      <c r="D1599" s="1176" t="s">
        <v>30</v>
      </c>
      <c r="E1599" s="981" t="s">
        <v>1948</v>
      </c>
      <c r="F1599" s="982" t="s">
        <v>1949</v>
      </c>
      <c r="G1599" s="983" t="s">
        <v>1950</v>
      </c>
      <c r="H1599" s="1195"/>
    </row>
    <row r="1600" spans="1:8" ht="15.75">
      <c r="A1600" s="1195"/>
      <c r="B1600" s="2012" t="s">
        <v>1951</v>
      </c>
      <c r="C1600" s="2013"/>
      <c r="D1600" s="2013"/>
      <c r="E1600" s="2013"/>
      <c r="F1600" s="2013"/>
      <c r="G1600" s="2014"/>
      <c r="H1600" s="1195"/>
    </row>
    <row r="1601" spans="1:8" ht="30">
      <c r="A1601" s="1195"/>
      <c r="B1601" s="427" t="s">
        <v>1992</v>
      </c>
      <c r="C1601" s="920" t="str">
        <f>C1609</f>
        <v>SAÍDA LATERAL DE ELETROCALHA PERFURADA GALVANIZADA PARA ELETRODUTO DE 1"</v>
      </c>
      <c r="D1601" s="587" t="str">
        <f>G1609</f>
        <v>UN</v>
      </c>
      <c r="E1601" s="932">
        <v>1</v>
      </c>
      <c r="F1601" s="932">
        <f>D1614</f>
        <v>3.29</v>
      </c>
      <c r="G1601" s="934">
        <f>TRUNC(F1601*E1601,2)</f>
        <v>3.29</v>
      </c>
      <c r="H1601" s="1195"/>
    </row>
    <row r="1602" spans="1:8" ht="15.75">
      <c r="A1602" s="1197" t="s">
        <v>5064</v>
      </c>
      <c r="B1602" s="945">
        <v>39176</v>
      </c>
      <c r="C1602" s="914" t="str">
        <f>IF($A1602="INSUMO",VLOOKUP($B1602,'BANCO DE DADOS JULHO INS'!$A:$D,2,FALSE),VLOOKUP($B1602,'BANCO DE DADOS JULHO SERV'!$B:$E,2,FALSE))</f>
        <v>BUCHA EM ALUMINIO, COM ROSCA, DE 1", PARA ELETRODUTO</v>
      </c>
      <c r="D1602" s="913" t="str">
        <f>IF($A1602="INSUMO",VLOOKUP($B1602,'BANCO DE DADOS JULHO INS'!$A:$D,3,FALSE),VLOOKUP($B1602,'BANCO DE DADOS JULHO SERV'!$B:$E,3,FALSE))</f>
        <v xml:space="preserve">UN    </v>
      </c>
      <c r="E1602" s="946">
        <v>1</v>
      </c>
      <c r="F1602" s="917" t="str">
        <f>IF($A1602="INSUMO",VLOOKUP($B1602,'BANCO DE DADOS JULHO INS'!$A:$D,4,FALSE),VLOOKUP($B1602,'BANCO DE DADOS JULHO SERV'!$B:$E,4,FALSE))</f>
        <v>0,68</v>
      </c>
      <c r="G1602" s="827">
        <f>TRUNC(F1602*E1602,2)</f>
        <v>0.68</v>
      </c>
      <c r="H1602" s="1195"/>
    </row>
    <row r="1603" spans="1:8" ht="15.75">
      <c r="A1603" s="1197" t="s">
        <v>5064</v>
      </c>
      <c r="B1603" s="945">
        <v>39210</v>
      </c>
      <c r="C1603" s="914" t="str">
        <f>IF($A1603="INSUMO",VLOOKUP($B1603,'BANCO DE DADOS JULHO INS'!$A:$D,2,FALSE),VLOOKUP($B1603,'BANCO DE DADOS JULHO SERV'!$B:$E,2,FALSE))</f>
        <v>ARRUELA EM ALUMINIO, COM ROSCA, DE 1", PARA ELETRODUTO</v>
      </c>
      <c r="D1603" s="913" t="str">
        <f>IF($A1603="INSUMO",VLOOKUP($B1603,'BANCO DE DADOS JULHO INS'!$A:$D,3,FALSE),VLOOKUP($B1603,'BANCO DE DADOS JULHO SERV'!$B:$E,3,FALSE))</f>
        <v xml:space="preserve">UN    </v>
      </c>
      <c r="E1603" s="946">
        <v>1</v>
      </c>
      <c r="F1603" s="917" t="str">
        <f>IF($A1603="INSUMO",VLOOKUP($B1603,'BANCO DE DADOS JULHO INS'!$A:$D,4,FALSE),VLOOKUP($B1603,'BANCO DE DADOS JULHO SERV'!$B:$E,4,FALSE))</f>
        <v>0,51</v>
      </c>
      <c r="G1603" s="827">
        <f>TRUNC(F1603*E1603,2)</f>
        <v>0.51</v>
      </c>
      <c r="H1603" s="1195"/>
    </row>
    <row r="1604" spans="1:8" ht="15.75">
      <c r="A1604" s="1195"/>
      <c r="B1604" s="2012" t="s">
        <v>1952</v>
      </c>
      <c r="C1604" s="2013"/>
      <c r="D1604" s="2013"/>
      <c r="E1604" s="2013"/>
      <c r="F1604" s="2013"/>
      <c r="G1604" s="2014"/>
      <c r="H1604" s="1195"/>
    </row>
    <row r="1605" spans="1:8" ht="15.75">
      <c r="A1605" s="1197" t="s">
        <v>5265</v>
      </c>
      <c r="B1605" s="1074">
        <v>88264</v>
      </c>
      <c r="C1605" s="914" t="str">
        <f>IF($A1605="INSUMO",VLOOKUP($B1605,'BANCO DE DADOS JULHO INS'!$A:$D,2,FALSE),VLOOKUP($B1605,'BANCO DE DADOS JULHO SERV'!$B:$E,2,FALSE))</f>
        <v>ELETRICISTA COM ENCARGOS COMPLEMENTARES</v>
      </c>
      <c r="D1605" s="913" t="str">
        <f>IF($A1605="INSUMO",VLOOKUP($B1605,'BANCO DE DADOS JULHO INS'!$A:$D,3,FALSE),VLOOKUP($B1605,'BANCO DE DADOS JULHO SERV'!$B:$E,3,FALSE))</f>
        <v>H</v>
      </c>
      <c r="E1605" s="1220">
        <v>0.12</v>
      </c>
      <c r="F1605" s="917" t="str">
        <f>IF($A1605="INSUMO",VLOOKUP($B1605,'BANCO DE DADOS JULHO INS'!$A:$D,4,FALSE),VLOOKUP($B1605,'BANCO DE DADOS JULHO SERV'!$B:$E,4,FALSE))</f>
        <v>17,60</v>
      </c>
      <c r="G1605" s="827">
        <f>TRUNC(F1605*E1605,2)</f>
        <v>2.11</v>
      </c>
      <c r="H1605" s="1195"/>
    </row>
    <row r="1606" spans="1:8" ht="16.5" thickBot="1">
      <c r="A1606" s="1197" t="s">
        <v>5265</v>
      </c>
      <c r="B1606" s="1074">
        <v>88316</v>
      </c>
      <c r="C1606" s="914" t="str">
        <f>IF($A1606="INSUMO",VLOOKUP($B1606,'BANCO DE DADOS JULHO INS'!$A:$D,2,FALSE),VLOOKUP($B1606,'BANCO DE DADOS JULHO SERV'!$B:$E,2,FALSE))</f>
        <v>SERVENTE COM ENCARGOS COMPLEMENTARES</v>
      </c>
      <c r="D1606" s="913" t="str">
        <f>IF($A1606="INSUMO",VLOOKUP($B1606,'BANCO DE DADOS JULHO INS'!$A:$D,3,FALSE),VLOOKUP($B1606,'BANCO DE DADOS JULHO SERV'!$B:$E,3,FALSE))</f>
        <v>H</v>
      </c>
      <c r="E1606" s="1220">
        <v>0.12</v>
      </c>
      <c r="F1606" s="917" t="str">
        <f>IF($A1606="INSUMO",VLOOKUP($B1606,'BANCO DE DADOS JULHO INS'!$A:$D,4,FALSE),VLOOKUP($B1606,'BANCO DE DADOS JULHO SERV'!$B:$E,4,FALSE))</f>
        <v>13,80</v>
      </c>
      <c r="G1606" s="827">
        <f>TRUNC(F1606*E1606,2)</f>
        <v>1.65</v>
      </c>
      <c r="H1606" s="1195"/>
    </row>
    <row r="1607" spans="1:8" ht="16.5" thickBot="1">
      <c r="A1607" s="1195"/>
      <c r="B1607" s="2204" t="s">
        <v>7121</v>
      </c>
      <c r="C1607" s="2204"/>
      <c r="D1607" s="2204"/>
      <c r="E1607" s="2206"/>
      <c r="F1607" s="959" t="s">
        <v>1953</v>
      </c>
      <c r="G1607" s="999">
        <f>SUM(G1600:G1606)</f>
        <v>8.24</v>
      </c>
      <c r="H1607" s="1195"/>
    </row>
    <row r="1608" spans="1:8" ht="15.75" thickBot="1">
      <c r="A1608" s="1195"/>
      <c r="B1608" s="1196"/>
      <c r="C1608" s="1196"/>
      <c r="D1608" s="1196"/>
      <c r="E1608" s="1196"/>
      <c r="F1608" s="1196"/>
      <c r="G1608" s="1196"/>
      <c r="H1608" s="1195"/>
    </row>
    <row r="1609" spans="1:8" ht="31.5">
      <c r="A1609" s="1150"/>
      <c r="B1609" s="863"/>
      <c r="C1609" s="1203" t="s">
        <v>7213</v>
      </c>
      <c r="D1609" s="864"/>
      <c r="E1609" s="865"/>
      <c r="F1609" s="1137" t="s">
        <v>30</v>
      </c>
      <c r="G1609" s="1137" t="s">
        <v>30</v>
      </c>
      <c r="H1609" s="1150"/>
    </row>
    <row r="1610" spans="1:8" ht="31.5">
      <c r="A1610" s="1150"/>
      <c r="B1610" s="967" t="s">
        <v>1985</v>
      </c>
      <c r="C1610" s="967" t="s">
        <v>1986</v>
      </c>
      <c r="D1610" s="968" t="s">
        <v>1987</v>
      </c>
      <c r="E1610" s="969" t="s">
        <v>1988</v>
      </c>
      <c r="F1610" s="961" t="s">
        <v>1989</v>
      </c>
      <c r="G1610" s="969" t="s">
        <v>1990</v>
      </c>
      <c r="H1610" s="1150"/>
    </row>
    <row r="1611" spans="1:8" ht="15">
      <c r="A1611" s="1150"/>
      <c r="B1611" s="877">
        <v>42760</v>
      </c>
      <c r="C1611" s="972" t="s">
        <v>5308</v>
      </c>
      <c r="D1611" s="872">
        <v>2.48</v>
      </c>
      <c r="E1611" s="975" t="s">
        <v>5315</v>
      </c>
      <c r="F1611" s="987" t="s">
        <v>5314</v>
      </c>
      <c r="G1611" s="878" t="s">
        <v>7042</v>
      </c>
      <c r="H1611" s="1150"/>
    </row>
    <row r="1612" spans="1:8" ht="15">
      <c r="A1612" s="1150"/>
      <c r="B1612" s="877">
        <v>42761</v>
      </c>
      <c r="C1612" s="972" t="s">
        <v>6343</v>
      </c>
      <c r="D1612" s="872">
        <v>4</v>
      </c>
      <c r="E1612" s="975" t="s">
        <v>7043</v>
      </c>
      <c r="F1612" s="987" t="s">
        <v>7044</v>
      </c>
      <c r="G1612" s="878" t="s">
        <v>6761</v>
      </c>
      <c r="H1612" s="1150"/>
    </row>
    <row r="1613" spans="1:8" ht="15">
      <c r="A1613" s="1150"/>
      <c r="B1613" s="877">
        <v>42761</v>
      </c>
      <c r="C1613" s="972" t="s">
        <v>7106</v>
      </c>
      <c r="D1613" s="872">
        <v>3.29</v>
      </c>
      <c r="E1613" s="975" t="s">
        <v>7107</v>
      </c>
      <c r="F1613" s="987" t="s">
        <v>7108</v>
      </c>
      <c r="G1613" s="878" t="s">
        <v>7070</v>
      </c>
      <c r="H1613" s="1150"/>
    </row>
    <row r="1614" spans="1:8" ht="15.75">
      <c r="A1614" s="1150"/>
      <c r="B1614" s="808"/>
      <c r="C1614" s="863" t="s">
        <v>1991</v>
      </c>
      <c r="D1614" s="809">
        <f>MEDIAN(D1611:D1613)</f>
        <v>3.29</v>
      </c>
      <c r="E1614" s="810"/>
      <c r="F1614" s="811"/>
      <c r="G1614" s="812"/>
      <c r="H1614" s="1150"/>
    </row>
    <row r="1615" spans="1:8" ht="13.5" thickBot="1">
      <c r="A1615" s="1180"/>
      <c r="B1615" s="1181"/>
      <c r="C1615" s="1181"/>
      <c r="D1615" s="1181"/>
      <c r="E1615" s="1181"/>
      <c r="F1615" s="1181"/>
      <c r="G1615" s="1181"/>
      <c r="H1615" s="1180"/>
    </row>
    <row r="1616" spans="1:8" ht="15.75">
      <c r="A1616" s="1195"/>
      <c r="B1616" s="942" t="s">
        <v>7214</v>
      </c>
      <c r="C1616" s="2011" t="str">
        <f>CONCATENATE("FORNECIMENTO E INSTALAÇÃO DE ",C1619)</f>
        <v>FORNECIMENTO E INSTALAÇÃO DE COTOVELO RETO 90 º PARA ELETROCALHA 50 X 50</v>
      </c>
      <c r="D1616" s="2183"/>
      <c r="E1616" s="2183"/>
      <c r="F1616" s="2183"/>
      <c r="G1616" s="943" t="s">
        <v>30</v>
      </c>
      <c r="H1616" s="1003">
        <f>G1623</f>
        <v>17.07</v>
      </c>
    </row>
    <row r="1617" spans="1:8" ht="31.5">
      <c r="A1617" s="1195"/>
      <c r="B1617" s="1175" t="s">
        <v>2114</v>
      </c>
      <c r="C1617" s="981" t="s">
        <v>1947</v>
      </c>
      <c r="D1617" s="1176" t="s">
        <v>30</v>
      </c>
      <c r="E1617" s="981" t="s">
        <v>1948</v>
      </c>
      <c r="F1617" s="982" t="s">
        <v>1949</v>
      </c>
      <c r="G1617" s="983" t="s">
        <v>1950</v>
      </c>
      <c r="H1617" s="1195"/>
    </row>
    <row r="1618" spans="1:8" ht="15.75">
      <c r="A1618" s="1195"/>
      <c r="B1618" s="2012" t="s">
        <v>1951</v>
      </c>
      <c r="C1618" s="2013"/>
      <c r="D1618" s="2013"/>
      <c r="E1618" s="2013"/>
      <c r="F1618" s="2013"/>
      <c r="G1618" s="2014"/>
      <c r="H1618" s="1195"/>
    </row>
    <row r="1619" spans="1:8" ht="15">
      <c r="A1619" s="1195"/>
      <c r="B1619" s="427" t="s">
        <v>1992</v>
      </c>
      <c r="C1619" s="920" t="str">
        <f>C1625</f>
        <v>COTOVELO RETO 90 º PARA ELETROCALHA 50 X 50</v>
      </c>
      <c r="D1619" s="587" t="str">
        <f>G1625</f>
        <v>UN</v>
      </c>
      <c r="E1619" s="932">
        <v>1</v>
      </c>
      <c r="F1619" s="932">
        <f>D1630</f>
        <v>10.795</v>
      </c>
      <c r="G1619" s="934">
        <f>TRUNC(F1619*E1619,2)</f>
        <v>10.79</v>
      </c>
      <c r="H1619" s="1195"/>
    </row>
    <row r="1620" spans="1:8" ht="15.75">
      <c r="A1620" s="1195"/>
      <c r="B1620" s="2012" t="s">
        <v>1952</v>
      </c>
      <c r="C1620" s="2013"/>
      <c r="D1620" s="2013"/>
      <c r="E1620" s="2013"/>
      <c r="F1620" s="2013"/>
      <c r="G1620" s="2014"/>
      <c r="H1620" s="1195"/>
    </row>
    <row r="1621" spans="1:8" ht="15.75">
      <c r="A1621" s="1197" t="s">
        <v>5265</v>
      </c>
      <c r="B1621" s="1219">
        <v>88264</v>
      </c>
      <c r="C1621" s="914" t="str">
        <f>IF($A1621="INSUMO",VLOOKUP($B1621,'BANCO DE DADOS JULHO INS'!$A:$D,2,FALSE),VLOOKUP($B1621,'BANCO DE DADOS JULHO SERV'!$B:$E,2,FALSE))</f>
        <v>ELETRICISTA COM ENCARGOS COMPLEMENTARES</v>
      </c>
      <c r="D1621" s="913" t="str">
        <f>IF($A1621="INSUMO",VLOOKUP($B1621,'BANCO DE DADOS JULHO INS'!$A:$D,3,FALSE),VLOOKUP($B1621,'BANCO DE DADOS JULHO SERV'!$B:$E,3,FALSE))</f>
        <v>H</v>
      </c>
      <c r="E1621" s="1220">
        <v>0.2</v>
      </c>
      <c r="F1621" s="917" t="str">
        <f>IF($A1621="INSUMO",VLOOKUP($B1621,'BANCO DE DADOS JULHO INS'!$A:$D,4,FALSE),VLOOKUP($B1621,'BANCO DE DADOS JULHO SERV'!$B:$E,4,FALSE))</f>
        <v>17,60</v>
      </c>
      <c r="G1621" s="827">
        <f>TRUNC(F1621*E1621,2)</f>
        <v>3.52</v>
      </c>
      <c r="H1621" s="1195"/>
    </row>
    <row r="1622" spans="1:8" ht="16.5" thickBot="1">
      <c r="A1622" s="1197" t="s">
        <v>5265</v>
      </c>
      <c r="B1622" s="1219">
        <v>88316</v>
      </c>
      <c r="C1622" s="914" t="str">
        <f>IF($A1622="INSUMO",VLOOKUP($B1622,'BANCO DE DADOS JULHO INS'!$A:$D,2,FALSE),VLOOKUP($B1622,'BANCO DE DADOS JULHO SERV'!$B:$E,2,FALSE))</f>
        <v>SERVENTE COM ENCARGOS COMPLEMENTARES</v>
      </c>
      <c r="D1622" s="913" t="str">
        <f>IF($A1622="INSUMO",VLOOKUP($B1622,'BANCO DE DADOS JULHO INS'!$A:$D,3,FALSE),VLOOKUP($B1622,'BANCO DE DADOS JULHO SERV'!$B:$E,3,FALSE))</f>
        <v>H</v>
      </c>
      <c r="E1622" s="1220">
        <v>0.2</v>
      </c>
      <c r="F1622" s="917" t="str">
        <f>IF($A1622="INSUMO",VLOOKUP($B1622,'BANCO DE DADOS JULHO INS'!$A:$D,4,FALSE),VLOOKUP($B1622,'BANCO DE DADOS JULHO SERV'!$B:$E,4,FALSE))</f>
        <v>13,80</v>
      </c>
      <c r="G1622" s="827">
        <f>TRUNC(F1622*E1622,2)</f>
        <v>2.76</v>
      </c>
      <c r="H1622" s="1195"/>
    </row>
    <row r="1623" spans="1:8" ht="16.5" thickBot="1">
      <c r="A1623" s="1195"/>
      <c r="B1623" s="2204" t="s">
        <v>7215</v>
      </c>
      <c r="C1623" s="2204"/>
      <c r="D1623" s="2204"/>
      <c r="E1623" s="2206"/>
      <c r="F1623" s="959" t="s">
        <v>1953</v>
      </c>
      <c r="G1623" s="999">
        <f>SUM(G1618:G1622)</f>
        <v>17.07</v>
      </c>
      <c r="H1623" s="1195"/>
    </row>
    <row r="1624" spans="1:8" ht="15">
      <c r="A1624" s="1195"/>
      <c r="B1624" s="1196"/>
      <c r="C1624" s="1196"/>
      <c r="D1624" s="1196"/>
      <c r="E1624" s="1196"/>
      <c r="F1624" s="1196"/>
      <c r="G1624" s="1196"/>
      <c r="H1624" s="1195"/>
    </row>
    <row r="1625" spans="1:8" ht="15.75">
      <c r="A1625" s="1150"/>
      <c r="B1625" s="863">
        <v>8</v>
      </c>
      <c r="C1625" s="864" t="s">
        <v>7216</v>
      </c>
      <c r="D1625" s="864"/>
      <c r="E1625" s="865"/>
      <c r="F1625" s="866" t="s">
        <v>30</v>
      </c>
      <c r="G1625" s="865" t="s">
        <v>30</v>
      </c>
      <c r="H1625" s="1150"/>
    </row>
    <row r="1626" spans="1:8" ht="31.5">
      <c r="A1626" s="1150"/>
      <c r="B1626" s="967" t="s">
        <v>1985</v>
      </c>
      <c r="C1626" s="967" t="s">
        <v>1986</v>
      </c>
      <c r="D1626" s="968" t="s">
        <v>1987</v>
      </c>
      <c r="E1626" s="969" t="s">
        <v>1988</v>
      </c>
      <c r="F1626" s="961" t="s">
        <v>1989</v>
      </c>
      <c r="G1626" s="969" t="s">
        <v>1990</v>
      </c>
      <c r="H1626" s="1150"/>
    </row>
    <row r="1627" spans="1:8" ht="15">
      <c r="A1627" s="1150"/>
      <c r="B1627" s="877">
        <v>42775</v>
      </c>
      <c r="C1627" s="972" t="s">
        <v>5308</v>
      </c>
      <c r="D1627" s="872">
        <v>10.77</v>
      </c>
      <c r="E1627" s="975" t="s">
        <v>5315</v>
      </c>
      <c r="F1627" s="987" t="s">
        <v>5309</v>
      </c>
      <c r="G1627" s="878" t="s">
        <v>5310</v>
      </c>
      <c r="H1627" s="1150"/>
    </row>
    <row r="1628" spans="1:8" ht="15">
      <c r="A1628" s="1150"/>
      <c r="B1628" s="877">
        <f>B1627</f>
        <v>42775</v>
      </c>
      <c r="C1628" s="972" t="s">
        <v>7205</v>
      </c>
      <c r="D1628" s="872">
        <v>10.82</v>
      </c>
      <c r="E1628" s="975" t="s">
        <v>2003</v>
      </c>
      <c r="F1628" s="1148" t="s">
        <v>2004</v>
      </c>
      <c r="G1628" s="986" t="s">
        <v>5313</v>
      </c>
      <c r="H1628" s="1150"/>
    </row>
    <row r="1629" spans="1:8" ht="15">
      <c r="A1629" s="1150"/>
      <c r="B1629" s="877"/>
      <c r="C1629" s="972"/>
      <c r="D1629" s="872"/>
      <c r="E1629" s="975"/>
      <c r="F1629" s="987"/>
      <c r="G1629" s="878"/>
      <c r="H1629" s="1150"/>
    </row>
    <row r="1630" spans="1:8" ht="15.75">
      <c r="A1630" s="1150"/>
      <c r="B1630" s="808"/>
      <c r="C1630" s="863" t="s">
        <v>1991</v>
      </c>
      <c r="D1630" s="809">
        <f t="shared" ref="D1630" si="25">MEDIAN(D1627:D1629)</f>
        <v>10.795</v>
      </c>
      <c r="E1630" s="810"/>
      <c r="F1630" s="811"/>
      <c r="G1630" s="812"/>
      <c r="H1630" s="1150"/>
    </row>
    <row r="1631" spans="1:8" ht="13.5" thickBot="1">
      <c r="A1631" s="1180"/>
      <c r="B1631" s="1181"/>
      <c r="C1631" s="1181"/>
      <c r="D1631" s="1181"/>
      <c r="E1631" s="1181"/>
      <c r="F1631" s="1181"/>
      <c r="G1631" s="1181"/>
      <c r="H1631" s="1180"/>
    </row>
    <row r="1632" spans="1:8" ht="15.75">
      <c r="A1632" s="1195"/>
      <c r="B1632" s="942" t="s">
        <v>7217</v>
      </c>
      <c r="C1632" s="2011" t="str">
        <f>CONCATENATE("FORNECIMENTO E INSTALAÇÃO DE ",C1635)</f>
        <v>FORNECIMENTO E INSTALAÇÃO DE CURVA VERTICAL DE 90 º PARA ELETROCALHA DE 50 X 50</v>
      </c>
      <c r="D1632" s="2183"/>
      <c r="E1632" s="2183"/>
      <c r="F1632" s="2183"/>
      <c r="G1632" s="943" t="s">
        <v>30</v>
      </c>
      <c r="H1632" s="1003">
        <f>G1639</f>
        <v>19.25</v>
      </c>
    </row>
    <row r="1633" spans="1:8" ht="31.5">
      <c r="A1633" s="1195"/>
      <c r="B1633" s="1175" t="s">
        <v>2114</v>
      </c>
      <c r="C1633" s="981" t="s">
        <v>1947</v>
      </c>
      <c r="D1633" s="1176" t="s">
        <v>30</v>
      </c>
      <c r="E1633" s="981" t="s">
        <v>1948</v>
      </c>
      <c r="F1633" s="982" t="s">
        <v>1949</v>
      </c>
      <c r="G1633" s="983" t="s">
        <v>1950</v>
      </c>
      <c r="H1633" s="1195"/>
    </row>
    <row r="1634" spans="1:8" ht="15.75">
      <c r="A1634" s="1195"/>
      <c r="B1634" s="2012" t="s">
        <v>1951</v>
      </c>
      <c r="C1634" s="2013"/>
      <c r="D1634" s="2013"/>
      <c r="E1634" s="2013"/>
      <c r="F1634" s="2013"/>
      <c r="G1634" s="2014"/>
      <c r="H1634" s="1195"/>
    </row>
    <row r="1635" spans="1:8" ht="15">
      <c r="A1635" s="1195"/>
      <c r="B1635" s="427" t="s">
        <v>1992</v>
      </c>
      <c r="C1635" s="920" t="str">
        <f>C1641</f>
        <v>CURVA VERTICAL DE 90 º PARA ELETROCALHA DE 50 X 50</v>
      </c>
      <c r="D1635" s="587" t="str">
        <f>G1641</f>
        <v>UN</v>
      </c>
      <c r="E1635" s="932">
        <v>1</v>
      </c>
      <c r="F1635" s="932">
        <f>D1646</f>
        <v>12.97</v>
      </c>
      <c r="G1635" s="934">
        <f>TRUNC(F1635*E1635,2)</f>
        <v>12.97</v>
      </c>
      <c r="H1635" s="1195"/>
    </row>
    <row r="1636" spans="1:8" ht="15.75">
      <c r="A1636" s="1195"/>
      <c r="B1636" s="2012" t="s">
        <v>1952</v>
      </c>
      <c r="C1636" s="2013"/>
      <c r="D1636" s="2013"/>
      <c r="E1636" s="2013"/>
      <c r="F1636" s="2013"/>
      <c r="G1636" s="2014"/>
      <c r="H1636" s="1195"/>
    </row>
    <row r="1637" spans="1:8" ht="15.75">
      <c r="A1637" s="1197" t="s">
        <v>5265</v>
      </c>
      <c r="B1637" s="1219">
        <v>88264</v>
      </c>
      <c r="C1637" s="914" t="str">
        <f>IF($A1637="INSUMO",VLOOKUP($B1637,'BANCO DE DADOS JULHO INS'!$A:$D,2,FALSE),VLOOKUP($B1637,'BANCO DE DADOS JULHO SERV'!$B:$E,2,FALSE))</f>
        <v>ELETRICISTA COM ENCARGOS COMPLEMENTARES</v>
      </c>
      <c r="D1637" s="913" t="str">
        <f>IF($A1637="INSUMO",VLOOKUP($B1637,'BANCO DE DADOS JULHO INS'!$A:$D,3,FALSE),VLOOKUP($B1637,'BANCO DE DADOS JULHO SERV'!$B:$E,3,FALSE))</f>
        <v>H</v>
      </c>
      <c r="E1637" s="1220">
        <v>0.2</v>
      </c>
      <c r="F1637" s="917" t="str">
        <f>IF($A1637="INSUMO",VLOOKUP($B1637,'BANCO DE DADOS JULHO INS'!$A:$D,4,FALSE),VLOOKUP($B1637,'BANCO DE DADOS JULHO SERV'!$B:$E,4,FALSE))</f>
        <v>17,60</v>
      </c>
      <c r="G1637" s="827">
        <f>TRUNC(F1637*E1637,2)</f>
        <v>3.52</v>
      </c>
      <c r="H1637" s="1195"/>
    </row>
    <row r="1638" spans="1:8" ht="16.5" thickBot="1">
      <c r="A1638" s="1197" t="s">
        <v>5265</v>
      </c>
      <c r="B1638" s="1219">
        <v>88316</v>
      </c>
      <c r="C1638" s="914" t="str">
        <f>IF($A1638="INSUMO",VLOOKUP($B1638,'BANCO DE DADOS JULHO INS'!$A:$D,2,FALSE),VLOOKUP($B1638,'BANCO DE DADOS JULHO SERV'!$B:$E,2,FALSE))</f>
        <v>SERVENTE COM ENCARGOS COMPLEMENTARES</v>
      </c>
      <c r="D1638" s="913" t="str">
        <f>IF($A1638="INSUMO",VLOOKUP($B1638,'BANCO DE DADOS JULHO INS'!$A:$D,3,FALSE),VLOOKUP($B1638,'BANCO DE DADOS JULHO SERV'!$B:$E,3,FALSE))</f>
        <v>H</v>
      </c>
      <c r="E1638" s="1220">
        <v>0.2</v>
      </c>
      <c r="F1638" s="917" t="str">
        <f>IF($A1638="INSUMO",VLOOKUP($B1638,'BANCO DE DADOS JULHO INS'!$A:$D,4,FALSE),VLOOKUP($B1638,'BANCO DE DADOS JULHO SERV'!$B:$E,4,FALSE))</f>
        <v>13,80</v>
      </c>
      <c r="G1638" s="827">
        <f>TRUNC(F1638*E1638,2)</f>
        <v>2.76</v>
      </c>
      <c r="H1638" s="1195"/>
    </row>
    <row r="1639" spans="1:8" ht="16.5" thickBot="1">
      <c r="A1639" s="1195"/>
      <c r="B1639" s="2204" t="s">
        <v>7218</v>
      </c>
      <c r="C1639" s="2204"/>
      <c r="D1639" s="2204"/>
      <c r="E1639" s="2206"/>
      <c r="F1639" s="959" t="s">
        <v>1953</v>
      </c>
      <c r="G1639" s="999">
        <f>SUM(G1634:G1638)</f>
        <v>19.25</v>
      </c>
      <c r="H1639" s="1195"/>
    </row>
    <row r="1640" spans="1:8" ht="15">
      <c r="A1640" s="1195"/>
      <c r="B1640" s="1196"/>
      <c r="C1640" s="1196"/>
      <c r="D1640" s="1196"/>
      <c r="E1640" s="1196"/>
      <c r="F1640" s="1196"/>
      <c r="G1640" s="1196"/>
      <c r="H1640" s="1195"/>
    </row>
    <row r="1641" spans="1:8" ht="15.75">
      <c r="A1641" s="1150"/>
      <c r="B1641" s="863">
        <v>9</v>
      </c>
      <c r="C1641" s="864" t="s">
        <v>7219</v>
      </c>
      <c r="D1641" s="864"/>
      <c r="E1641" s="865"/>
      <c r="F1641" s="866" t="s">
        <v>30</v>
      </c>
      <c r="G1641" s="865" t="s">
        <v>30</v>
      </c>
      <c r="H1641" s="1150"/>
    </row>
    <row r="1642" spans="1:8" ht="31.5">
      <c r="A1642" s="1150"/>
      <c r="B1642" s="967" t="s">
        <v>1985</v>
      </c>
      <c r="C1642" s="967" t="s">
        <v>1986</v>
      </c>
      <c r="D1642" s="968" t="s">
        <v>1987</v>
      </c>
      <c r="E1642" s="969" t="s">
        <v>1988</v>
      </c>
      <c r="F1642" s="961" t="s">
        <v>1989</v>
      </c>
      <c r="G1642" s="969" t="s">
        <v>1990</v>
      </c>
      <c r="H1642" s="1150"/>
    </row>
    <row r="1643" spans="1:8" ht="15">
      <c r="A1643" s="1150"/>
      <c r="B1643" s="877">
        <v>42775</v>
      </c>
      <c r="C1643" s="972" t="s">
        <v>7106</v>
      </c>
      <c r="D1643" s="872">
        <v>14.93</v>
      </c>
      <c r="E1643" s="975" t="s">
        <v>7107</v>
      </c>
      <c r="F1643" s="987" t="s">
        <v>7108</v>
      </c>
      <c r="G1643" s="878" t="s">
        <v>7204</v>
      </c>
      <c r="H1643" s="1150"/>
    </row>
    <row r="1644" spans="1:8" ht="15">
      <c r="A1644" s="1150"/>
      <c r="B1644" s="877">
        <f>B1643</f>
        <v>42775</v>
      </c>
      <c r="C1644" s="972" t="s">
        <v>5308</v>
      </c>
      <c r="D1644" s="872">
        <v>11.13</v>
      </c>
      <c r="E1644" s="975" t="s">
        <v>5315</v>
      </c>
      <c r="F1644" s="987" t="s">
        <v>5309</v>
      </c>
      <c r="G1644" s="878" t="s">
        <v>5310</v>
      </c>
      <c r="H1644" s="1150"/>
    </row>
    <row r="1645" spans="1:8" ht="15">
      <c r="A1645" s="1150"/>
      <c r="B1645" s="877">
        <f>B1644</f>
        <v>42775</v>
      </c>
      <c r="C1645" s="972" t="s">
        <v>7205</v>
      </c>
      <c r="D1645" s="872">
        <v>12.97</v>
      </c>
      <c r="E1645" s="975" t="s">
        <v>2003</v>
      </c>
      <c r="F1645" s="1148" t="s">
        <v>2004</v>
      </c>
      <c r="G1645" s="986" t="s">
        <v>5313</v>
      </c>
      <c r="H1645" s="1150"/>
    </row>
    <row r="1646" spans="1:8" ht="15.75">
      <c r="A1646" s="1150"/>
      <c r="B1646" s="808"/>
      <c r="C1646" s="863" t="s">
        <v>1991</v>
      </c>
      <c r="D1646" s="809">
        <f t="shared" ref="D1646" si="26">MEDIAN(D1643:D1645)</f>
        <v>12.97</v>
      </c>
      <c r="E1646" s="810"/>
      <c r="F1646" s="811"/>
      <c r="G1646" s="812"/>
      <c r="H1646" s="1150"/>
    </row>
  </sheetData>
  <mergeCells count="384">
    <mergeCell ref="C1616:F1616"/>
    <mergeCell ref="B1618:G1618"/>
    <mergeCell ref="B1620:G1620"/>
    <mergeCell ref="B1623:E1623"/>
    <mergeCell ref="C1632:F1632"/>
    <mergeCell ref="B1634:G1634"/>
    <mergeCell ref="B1636:G1636"/>
    <mergeCell ref="B1639:E1639"/>
    <mergeCell ref="B1560:G1560"/>
    <mergeCell ref="B1565:G1565"/>
    <mergeCell ref="B1568:E1568"/>
    <mergeCell ref="B1576:G1576"/>
    <mergeCell ref="B1590:G1590"/>
    <mergeCell ref="C1598:F1598"/>
    <mergeCell ref="B1600:G1600"/>
    <mergeCell ref="B1604:G1604"/>
    <mergeCell ref="B1607:E1607"/>
    <mergeCell ref="C1525:F1525"/>
    <mergeCell ref="B1527:G1527"/>
    <mergeCell ref="B1529:G1529"/>
    <mergeCell ref="B1532:E1532"/>
    <mergeCell ref="C1541:F1541"/>
    <mergeCell ref="B1543:G1543"/>
    <mergeCell ref="B1545:G1545"/>
    <mergeCell ref="B1548:E1548"/>
    <mergeCell ref="C1558:F1558"/>
    <mergeCell ref="B1485:G1485"/>
    <mergeCell ref="C1493:F1493"/>
    <mergeCell ref="B1495:G1495"/>
    <mergeCell ref="B1497:G1497"/>
    <mergeCell ref="B1500:E1500"/>
    <mergeCell ref="C1509:F1509"/>
    <mergeCell ref="B1511:G1511"/>
    <mergeCell ref="B1513:G1513"/>
    <mergeCell ref="B1516:E1516"/>
    <mergeCell ref="B1422:G1422"/>
    <mergeCell ref="B1427:G1427"/>
    <mergeCell ref="B1430:E1430"/>
    <mergeCell ref="B1446:G1446"/>
    <mergeCell ref="B1453:G1453"/>
    <mergeCell ref="C1461:F1461"/>
    <mergeCell ref="B1463:G1463"/>
    <mergeCell ref="B1467:G1467"/>
    <mergeCell ref="B1470:E1470"/>
    <mergeCell ref="C1388:F1388"/>
    <mergeCell ref="B1390:G1390"/>
    <mergeCell ref="B1392:G1392"/>
    <mergeCell ref="B1395:E1395"/>
    <mergeCell ref="C1404:F1404"/>
    <mergeCell ref="B1406:G1406"/>
    <mergeCell ref="B1408:G1408"/>
    <mergeCell ref="B1411:E1411"/>
    <mergeCell ref="C1420:F1420"/>
    <mergeCell ref="B1355:E1355"/>
    <mergeCell ref="C1364:F1364"/>
    <mergeCell ref="B1366:G1366"/>
    <mergeCell ref="B1368:G1368"/>
    <mergeCell ref="B1371:E1371"/>
    <mergeCell ref="C1373:F1373"/>
    <mergeCell ref="B1375:G1375"/>
    <mergeCell ref="B1377:G1377"/>
    <mergeCell ref="B1379:E1379"/>
    <mergeCell ref="B1321:G1321"/>
    <mergeCell ref="B1324:E1324"/>
    <mergeCell ref="C1333:F1333"/>
    <mergeCell ref="B1335:G1335"/>
    <mergeCell ref="B1337:G1337"/>
    <mergeCell ref="B1339:E1339"/>
    <mergeCell ref="C1348:F1348"/>
    <mergeCell ref="B1350:G1350"/>
    <mergeCell ref="B1352:G1352"/>
    <mergeCell ref="B1288:G1288"/>
    <mergeCell ref="B1290:G1290"/>
    <mergeCell ref="B1293:E1293"/>
    <mergeCell ref="C1302:F1302"/>
    <mergeCell ref="B1304:G1304"/>
    <mergeCell ref="B1306:G1306"/>
    <mergeCell ref="B1308:E1308"/>
    <mergeCell ref="C1317:F1317"/>
    <mergeCell ref="B1319:G1319"/>
    <mergeCell ref="C1255:F1255"/>
    <mergeCell ref="B1257:G1257"/>
    <mergeCell ref="B1259:G1259"/>
    <mergeCell ref="B1262:E1262"/>
    <mergeCell ref="C1271:F1271"/>
    <mergeCell ref="B1273:G1273"/>
    <mergeCell ref="B1275:G1275"/>
    <mergeCell ref="B1277:E1277"/>
    <mergeCell ref="C1286:F1286"/>
    <mergeCell ref="B1212:G1212"/>
    <mergeCell ref="C1220:F1220"/>
    <mergeCell ref="B1222:G1222"/>
    <mergeCell ref="B1226:G1226"/>
    <mergeCell ref="B1229:E1229"/>
    <mergeCell ref="C1238:F1238"/>
    <mergeCell ref="B1240:G1240"/>
    <mergeCell ref="B1243:G1243"/>
    <mergeCell ref="B1246:E1246"/>
    <mergeCell ref="B1147:G1147"/>
    <mergeCell ref="B1150:E1150"/>
    <mergeCell ref="B1158:G1158"/>
    <mergeCell ref="B1172:G1172"/>
    <mergeCell ref="C1180:F1180"/>
    <mergeCell ref="B1182:G1182"/>
    <mergeCell ref="B1187:G1187"/>
    <mergeCell ref="B1190:E1190"/>
    <mergeCell ref="B1198:G1198"/>
    <mergeCell ref="B1092:G1092"/>
    <mergeCell ref="C1100:F1100"/>
    <mergeCell ref="B1102:G1102"/>
    <mergeCell ref="B1107:G1107"/>
    <mergeCell ref="B1110:E1110"/>
    <mergeCell ref="B1118:G1118"/>
    <mergeCell ref="B1132:G1132"/>
    <mergeCell ref="C1140:F1140"/>
    <mergeCell ref="B1142:G1142"/>
    <mergeCell ref="C1044:F1044"/>
    <mergeCell ref="B1046:G1046"/>
    <mergeCell ref="B1048:G1048"/>
    <mergeCell ref="B1051:E1051"/>
    <mergeCell ref="C1060:F1060"/>
    <mergeCell ref="B1062:G1062"/>
    <mergeCell ref="B1067:G1067"/>
    <mergeCell ref="B1070:E1070"/>
    <mergeCell ref="B1078:G1078"/>
    <mergeCell ref="B1017:E1017"/>
    <mergeCell ref="C1026:F1026"/>
    <mergeCell ref="B1028:G1028"/>
    <mergeCell ref="B1030:G1030"/>
    <mergeCell ref="B1033:E1033"/>
    <mergeCell ref="C1035:F1035"/>
    <mergeCell ref="B1037:G1037"/>
    <mergeCell ref="B1039:G1039"/>
    <mergeCell ref="B1042:E1042"/>
    <mergeCell ref="B989:G989"/>
    <mergeCell ref="B992:E992"/>
    <mergeCell ref="C994:F994"/>
    <mergeCell ref="B996:G996"/>
    <mergeCell ref="B998:G998"/>
    <mergeCell ref="B1001:E1001"/>
    <mergeCell ref="C1010:F1010"/>
    <mergeCell ref="B1012:G1012"/>
    <mergeCell ref="B1014:G1014"/>
    <mergeCell ref="B955:G955"/>
    <mergeCell ref="B957:G957"/>
    <mergeCell ref="B960:E960"/>
    <mergeCell ref="C969:F969"/>
    <mergeCell ref="B971:G971"/>
    <mergeCell ref="B973:G973"/>
    <mergeCell ref="B976:E976"/>
    <mergeCell ref="C985:F985"/>
    <mergeCell ref="B987:G987"/>
    <mergeCell ref="C921:F921"/>
    <mergeCell ref="B923:G923"/>
    <mergeCell ref="B925:G925"/>
    <mergeCell ref="B928:E928"/>
    <mergeCell ref="C937:F937"/>
    <mergeCell ref="B939:G939"/>
    <mergeCell ref="B941:G941"/>
    <mergeCell ref="B944:E944"/>
    <mergeCell ref="C953:F953"/>
    <mergeCell ref="B887:E887"/>
    <mergeCell ref="C889:F889"/>
    <mergeCell ref="B891:G891"/>
    <mergeCell ref="B893:G893"/>
    <mergeCell ref="B896:E896"/>
    <mergeCell ref="C905:F905"/>
    <mergeCell ref="B907:G907"/>
    <mergeCell ref="B909:G909"/>
    <mergeCell ref="B912:E912"/>
    <mergeCell ref="B852:G852"/>
    <mergeCell ref="B855:E855"/>
    <mergeCell ref="C864:F864"/>
    <mergeCell ref="B866:G866"/>
    <mergeCell ref="B868:G868"/>
    <mergeCell ref="B871:E871"/>
    <mergeCell ref="C880:F880"/>
    <mergeCell ref="B882:G882"/>
    <mergeCell ref="B884:G884"/>
    <mergeCell ref="B814:G814"/>
    <mergeCell ref="B817:G817"/>
    <mergeCell ref="B820:E820"/>
    <mergeCell ref="C829:F829"/>
    <mergeCell ref="B831:G831"/>
    <mergeCell ref="B834:G834"/>
    <mergeCell ref="B839:E839"/>
    <mergeCell ref="C848:F848"/>
    <mergeCell ref="B850:G850"/>
    <mergeCell ref="C782:F782"/>
    <mergeCell ref="B784:G784"/>
    <mergeCell ref="B786:G786"/>
    <mergeCell ref="B788:E788"/>
    <mergeCell ref="C797:F797"/>
    <mergeCell ref="B799:G799"/>
    <mergeCell ref="B801:G801"/>
    <mergeCell ref="B803:E803"/>
    <mergeCell ref="C812:F812"/>
    <mergeCell ref="B753:G753"/>
    <mergeCell ref="B755:E755"/>
    <mergeCell ref="C764:F764"/>
    <mergeCell ref="B766:G766"/>
    <mergeCell ref="B769:G769"/>
    <mergeCell ref="B772:E772"/>
    <mergeCell ref="C733:F733"/>
    <mergeCell ref="B735:G735"/>
    <mergeCell ref="B737:G737"/>
    <mergeCell ref="B740:E740"/>
    <mergeCell ref="C749:F749"/>
    <mergeCell ref="B751:G751"/>
    <mergeCell ref="B706:G706"/>
    <mergeCell ref="B708:E708"/>
    <mergeCell ref="C717:F717"/>
    <mergeCell ref="B719:G719"/>
    <mergeCell ref="B721:G721"/>
    <mergeCell ref="B724:E724"/>
    <mergeCell ref="C686:F686"/>
    <mergeCell ref="B688:G688"/>
    <mergeCell ref="B690:G690"/>
    <mergeCell ref="B693:E693"/>
    <mergeCell ref="C702:F702"/>
    <mergeCell ref="B704:G704"/>
    <mergeCell ref="B658:G658"/>
    <mergeCell ref="B661:E661"/>
    <mergeCell ref="C670:F670"/>
    <mergeCell ref="B672:G672"/>
    <mergeCell ref="B674:G674"/>
    <mergeCell ref="B677:E677"/>
    <mergeCell ref="C638:F638"/>
    <mergeCell ref="B640:G640"/>
    <mergeCell ref="B642:G642"/>
    <mergeCell ref="B645:E645"/>
    <mergeCell ref="C654:F654"/>
    <mergeCell ref="B656:G656"/>
    <mergeCell ref="B610:G610"/>
    <mergeCell ref="B613:E613"/>
    <mergeCell ref="C622:F622"/>
    <mergeCell ref="B624:G624"/>
    <mergeCell ref="B626:G626"/>
    <mergeCell ref="B629:E629"/>
    <mergeCell ref="C590:F590"/>
    <mergeCell ref="B592:G592"/>
    <mergeCell ref="B594:G594"/>
    <mergeCell ref="B597:E597"/>
    <mergeCell ref="C606:F606"/>
    <mergeCell ref="B608:G608"/>
    <mergeCell ref="B562:G562"/>
    <mergeCell ref="B565:E565"/>
    <mergeCell ref="C574:F574"/>
    <mergeCell ref="B576:G576"/>
    <mergeCell ref="B578:G578"/>
    <mergeCell ref="B581:E581"/>
    <mergeCell ref="C542:F542"/>
    <mergeCell ref="B544:G544"/>
    <mergeCell ref="B546:G546"/>
    <mergeCell ref="B549:E549"/>
    <mergeCell ref="C558:F558"/>
    <mergeCell ref="B560:G560"/>
    <mergeCell ref="B512:G512"/>
    <mergeCell ref="B514:G514"/>
    <mergeCell ref="C526:F526"/>
    <mergeCell ref="B528:G528"/>
    <mergeCell ref="B530:G530"/>
    <mergeCell ref="B533:E533"/>
    <mergeCell ref="B480:G480"/>
    <mergeCell ref="B482:G482"/>
    <mergeCell ref="C494:F494"/>
    <mergeCell ref="B496:G496"/>
    <mergeCell ref="B498:G498"/>
    <mergeCell ref="C510:F510"/>
    <mergeCell ref="B453:E453"/>
    <mergeCell ref="C462:F462"/>
    <mergeCell ref="B464:G464"/>
    <mergeCell ref="B466:G466"/>
    <mergeCell ref="B469:E469"/>
    <mergeCell ref="C478:F478"/>
    <mergeCell ref="B432:G432"/>
    <mergeCell ref="B434:G434"/>
    <mergeCell ref="B437:E437"/>
    <mergeCell ref="C446:F446"/>
    <mergeCell ref="B448:G448"/>
    <mergeCell ref="B450:G450"/>
    <mergeCell ref="B386:G386"/>
    <mergeCell ref="B389:E389"/>
    <mergeCell ref="C398:F398"/>
    <mergeCell ref="B400:G400"/>
    <mergeCell ref="B402:G402"/>
    <mergeCell ref="C414:F414"/>
    <mergeCell ref="C366:F366"/>
    <mergeCell ref="B368:G368"/>
    <mergeCell ref="B370:G370"/>
    <mergeCell ref="B373:E373"/>
    <mergeCell ref="C382:F382"/>
    <mergeCell ref="B384:G384"/>
    <mergeCell ref="B309:E309"/>
    <mergeCell ref="C318:F318"/>
    <mergeCell ref="B320:G320"/>
    <mergeCell ref="B322:G322"/>
    <mergeCell ref="B325:E325"/>
    <mergeCell ref="C334:F334"/>
    <mergeCell ref="C254:F254"/>
    <mergeCell ref="B256:G256"/>
    <mergeCell ref="B258:G258"/>
    <mergeCell ref="B261:E261"/>
    <mergeCell ref="B277:E277"/>
    <mergeCell ref="B290:G290"/>
    <mergeCell ref="C175:F175"/>
    <mergeCell ref="B177:G177"/>
    <mergeCell ref="B179:G179"/>
    <mergeCell ref="C191:F191"/>
    <mergeCell ref="B193:G193"/>
    <mergeCell ref="B195:G195"/>
    <mergeCell ref="C112:F112"/>
    <mergeCell ref="B114:G114"/>
    <mergeCell ref="B116:G116"/>
    <mergeCell ref="B118:E119"/>
    <mergeCell ref="C127:F127"/>
    <mergeCell ref="B129:G129"/>
    <mergeCell ref="B163:G163"/>
    <mergeCell ref="B166:E166"/>
    <mergeCell ref="C143:F143"/>
    <mergeCell ref="B145:G145"/>
    <mergeCell ref="B131:G131"/>
    <mergeCell ref="B134:E134"/>
    <mergeCell ref="B147:G147"/>
    <mergeCell ref="B150:E150"/>
    <mergeCell ref="B103:E104"/>
    <mergeCell ref="C48:F48"/>
    <mergeCell ref="B50:G50"/>
    <mergeCell ref="B52:G52"/>
    <mergeCell ref="B55:E56"/>
    <mergeCell ref="C64:F64"/>
    <mergeCell ref="B66:G66"/>
    <mergeCell ref="B68:G68"/>
    <mergeCell ref="B71:E72"/>
    <mergeCell ref="C80:F80"/>
    <mergeCell ref="B82:G82"/>
    <mergeCell ref="B36:G36"/>
    <mergeCell ref="B416:G416"/>
    <mergeCell ref="B418:G418"/>
    <mergeCell ref="B421:E421"/>
    <mergeCell ref="C270:F270"/>
    <mergeCell ref="B272:G272"/>
    <mergeCell ref="B274:G274"/>
    <mergeCell ref="B228:E228"/>
    <mergeCell ref="C238:F238"/>
    <mergeCell ref="B240:G240"/>
    <mergeCell ref="B242:G242"/>
    <mergeCell ref="B245:E245"/>
    <mergeCell ref="B221:G221"/>
    <mergeCell ref="B198:E198"/>
    <mergeCell ref="C207:F207"/>
    <mergeCell ref="B209:G209"/>
    <mergeCell ref="B182:E182"/>
    <mergeCell ref="C159:F159"/>
    <mergeCell ref="B161:G161"/>
    <mergeCell ref="B84:G84"/>
    <mergeCell ref="B87:E88"/>
    <mergeCell ref="C96:F96"/>
    <mergeCell ref="B98:G98"/>
    <mergeCell ref="B100:G100"/>
    <mergeCell ref="B39:E39"/>
    <mergeCell ref="D6:E6"/>
    <mergeCell ref="F6:G7"/>
    <mergeCell ref="B8:G8"/>
    <mergeCell ref="B13:G13"/>
    <mergeCell ref="C430:F430"/>
    <mergeCell ref="C350:F350"/>
    <mergeCell ref="B352:G352"/>
    <mergeCell ref="B354:G354"/>
    <mergeCell ref="B357:E357"/>
    <mergeCell ref="B336:G336"/>
    <mergeCell ref="B338:G338"/>
    <mergeCell ref="B341:E341"/>
    <mergeCell ref="C286:F286"/>
    <mergeCell ref="B288:G288"/>
    <mergeCell ref="B293:E293"/>
    <mergeCell ref="C302:F302"/>
    <mergeCell ref="B304:G304"/>
    <mergeCell ref="B306:G306"/>
    <mergeCell ref="C15:F15"/>
    <mergeCell ref="B17:G17"/>
    <mergeCell ref="B19:G19"/>
    <mergeCell ref="C32:F32"/>
    <mergeCell ref="B34:G34"/>
  </mergeCells>
  <dataValidations count="1">
    <dataValidation type="list" allowBlank="1" showInputMessage="1" showErrorMessage="1" sqref="A20:A22 A210:A219 A675:A676 A659:A660 A643:A644 A627:A628 A611:A612 A595:A596 A579:A580 A563:A564 A547:A548 A531:A532 A515:A516 A499:A500 A483:A484 A467:A468 A451:A452 A435:A436 A419:A420 A403:A404 A387:A388 A37:A38 A53:A54 A69:A70 A85:A86 A101:A102 A117 A132:A133 A148:A149 A164:A165 A180:A181 A196:A197 A222:A227 A243:A244 A259:A260 A275:A276 A291:A292 A307:A308 A323:A324 A339:A340 A355:A356 A371:A372 A691:A692 A707 A722:A723 A738:A739 A754 A770:A771 A768 A787 A802 A818:A819 A816 A835:A838 A833 A853:A854 A869:A870 A885:A886 A883 A894:A895 A910:A911 A926:A927 A942:A943 A958:A959 A974:A975 A999:A1000 A990:A991 A988 A1015:A1016 A1031:A1032 A1029 A1040:A1041 A1038 A1049:A1050 A1068:A1069 A1108:A1109 A1148:A1149 A1188:A1189 A1227:A1228 A1224:A1225 A1244:A1245 A1242 A1260:A1261 A1276 A1291:A1292 A1307 A1322:A1323 A1338 A1353:A1354 A1369:A1370 A1367 A1378 A1393:A1394 A1409:A1410 A1428:A1429 A1424:A1426 A1468:A1469 A1465:A1466 A1498:A1499 A1514:A1515 A1530:A1531 A1546:A1547 A1566:A1567 A1605:A1606 A1602:A1603 A1621:A1622 A1637:A1638">
      <formula1>$A$3:$A$4</formula1>
    </dataValidation>
  </dataValidations>
  <hyperlinks>
    <hyperlink ref="G170" r:id="rId1"/>
    <hyperlink ref="G759" r:id="rId2"/>
    <hyperlink ref="C1079" r:id="rId3"/>
    <hyperlink ref="C1119" r:id="rId4"/>
    <hyperlink ref="C1159" r:id="rId5"/>
    <hyperlink ref="C1199" r:id="rId6"/>
    <hyperlink ref="C1454" r:id="rId7"/>
    <hyperlink ref="C1486" r:id="rId8"/>
    <hyperlink ref="C1577" r:id="rId9"/>
  </hyperlinks>
  <printOptions horizontalCentered="1"/>
  <pageMargins left="0.78740157480314965" right="0.19685039370078741" top="0.39370078740157483" bottom="0.78740157480314965" header="0.19685039370078741" footer="0.19685039370078741"/>
  <pageSetup paperSize="9" scale="50" orientation="portrait" r:id="rId10"/>
  <headerFooter scaleWithDoc="0" alignWithMargins="0">
    <oddHeader>&amp;RPágina &amp;P de &amp;N</oddHeader>
    <oddFooter>&amp;C&amp;G</oddFooter>
  </headerFooter>
  <drawing r:id="rId11"/>
  <legacyDrawingHF r:id="rId1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2:J328"/>
  <sheetViews>
    <sheetView view="pageBreakPreview" topLeftCell="A67" zoomScaleNormal="100" zoomScaleSheetLayoutView="100" workbookViewId="0">
      <selection activeCell="J26" sqref="I26:J32"/>
    </sheetView>
  </sheetViews>
  <sheetFormatPr defaultRowHeight="12.75"/>
  <cols>
    <col min="1" max="1" width="18.140625" style="105" customWidth="1"/>
    <col min="2" max="2" width="24.5703125" style="104" customWidth="1"/>
    <col min="3" max="3" width="76.140625" style="104" customWidth="1"/>
    <col min="4" max="4" width="17.140625" style="104" bestFit="1" customWidth="1"/>
    <col min="5" max="5" width="24.5703125" style="104" customWidth="1"/>
    <col min="6" max="6" width="18.140625" style="104" customWidth="1"/>
    <col min="7" max="7" width="21.42578125" style="104" customWidth="1"/>
    <col min="8" max="8" width="12.85546875" style="105" customWidth="1"/>
    <col min="9" max="9" width="16.5703125" style="104" bestFit="1" customWidth="1"/>
    <col min="10" max="257" width="9.140625" style="104"/>
    <col min="258" max="258" width="24.5703125" style="104" customWidth="1"/>
    <col min="259" max="259" width="71.7109375" style="104" customWidth="1"/>
    <col min="260" max="260" width="17.140625" style="104" bestFit="1" customWidth="1"/>
    <col min="261" max="261" width="16.7109375" style="104" bestFit="1" customWidth="1"/>
    <col min="262" max="262" width="16.85546875" style="104" bestFit="1" customWidth="1"/>
    <col min="263" max="263" width="21.42578125" style="104" customWidth="1"/>
    <col min="264" max="264" width="9.140625" style="104"/>
    <col min="265" max="265" width="16.5703125" style="104" bestFit="1" customWidth="1"/>
    <col min="266" max="513" width="9.140625" style="104"/>
    <col min="514" max="514" width="24.5703125" style="104" customWidth="1"/>
    <col min="515" max="515" width="71.7109375" style="104" customWidth="1"/>
    <col min="516" max="516" width="17.140625" style="104" bestFit="1" customWidth="1"/>
    <col min="517" max="517" width="16.7109375" style="104" bestFit="1" customWidth="1"/>
    <col min="518" max="518" width="16.85546875" style="104" bestFit="1" customWidth="1"/>
    <col min="519" max="519" width="21.42578125" style="104" customWidth="1"/>
    <col min="520" max="520" width="9.140625" style="104"/>
    <col min="521" max="521" width="16.5703125" style="104" bestFit="1" customWidth="1"/>
    <col min="522" max="769" width="9.140625" style="104"/>
    <col min="770" max="770" width="24.5703125" style="104" customWidth="1"/>
    <col min="771" max="771" width="71.7109375" style="104" customWidth="1"/>
    <col min="772" max="772" width="17.140625" style="104" bestFit="1" customWidth="1"/>
    <col min="773" max="773" width="16.7109375" style="104" bestFit="1" customWidth="1"/>
    <col min="774" max="774" width="16.85546875" style="104" bestFit="1" customWidth="1"/>
    <col min="775" max="775" width="21.42578125" style="104" customWidth="1"/>
    <col min="776" max="776" width="9.140625" style="104"/>
    <col min="777" max="777" width="16.5703125" style="104" bestFit="1" customWidth="1"/>
    <col min="778" max="1025" width="9.140625" style="104"/>
    <col min="1026" max="1026" width="24.5703125" style="104" customWidth="1"/>
    <col min="1027" max="1027" width="71.7109375" style="104" customWidth="1"/>
    <col min="1028" max="1028" width="17.140625" style="104" bestFit="1" customWidth="1"/>
    <col min="1029" max="1029" width="16.7109375" style="104" bestFit="1" customWidth="1"/>
    <col min="1030" max="1030" width="16.85546875" style="104" bestFit="1" customWidth="1"/>
    <col min="1031" max="1031" width="21.42578125" style="104" customWidth="1"/>
    <col min="1032" max="1032" width="9.140625" style="104"/>
    <col min="1033" max="1033" width="16.5703125" style="104" bestFit="1" customWidth="1"/>
    <col min="1034" max="1281" width="9.140625" style="104"/>
    <col min="1282" max="1282" width="24.5703125" style="104" customWidth="1"/>
    <col min="1283" max="1283" width="71.7109375" style="104" customWidth="1"/>
    <col min="1284" max="1284" width="17.140625" style="104" bestFit="1" customWidth="1"/>
    <col min="1285" max="1285" width="16.7109375" style="104" bestFit="1" customWidth="1"/>
    <col min="1286" max="1286" width="16.85546875" style="104" bestFit="1" customWidth="1"/>
    <col min="1287" max="1287" width="21.42578125" style="104" customWidth="1"/>
    <col min="1288" max="1288" width="9.140625" style="104"/>
    <col min="1289" max="1289" width="16.5703125" style="104" bestFit="1" customWidth="1"/>
    <col min="1290" max="1537" width="9.140625" style="104"/>
    <col min="1538" max="1538" width="24.5703125" style="104" customWidth="1"/>
    <col min="1539" max="1539" width="71.7109375" style="104" customWidth="1"/>
    <col min="1540" max="1540" width="17.140625" style="104" bestFit="1" customWidth="1"/>
    <col min="1541" max="1541" width="16.7109375" style="104" bestFit="1" customWidth="1"/>
    <col min="1542" max="1542" width="16.85546875" style="104" bestFit="1" customWidth="1"/>
    <col min="1543" max="1543" width="21.42578125" style="104" customWidth="1"/>
    <col min="1544" max="1544" width="9.140625" style="104"/>
    <col min="1545" max="1545" width="16.5703125" style="104" bestFit="1" customWidth="1"/>
    <col min="1546" max="1793" width="9.140625" style="104"/>
    <col min="1794" max="1794" width="24.5703125" style="104" customWidth="1"/>
    <col min="1795" max="1795" width="71.7109375" style="104" customWidth="1"/>
    <col min="1796" max="1796" width="17.140625" style="104" bestFit="1" customWidth="1"/>
    <col min="1797" max="1797" width="16.7109375" style="104" bestFit="1" customWidth="1"/>
    <col min="1798" max="1798" width="16.85546875" style="104" bestFit="1" customWidth="1"/>
    <col min="1799" max="1799" width="21.42578125" style="104" customWidth="1"/>
    <col min="1800" max="1800" width="9.140625" style="104"/>
    <col min="1801" max="1801" width="16.5703125" style="104" bestFit="1" customWidth="1"/>
    <col min="1802" max="2049" width="9.140625" style="104"/>
    <col min="2050" max="2050" width="24.5703125" style="104" customWidth="1"/>
    <col min="2051" max="2051" width="71.7109375" style="104" customWidth="1"/>
    <col min="2052" max="2052" width="17.140625" style="104" bestFit="1" customWidth="1"/>
    <col min="2053" max="2053" width="16.7109375" style="104" bestFit="1" customWidth="1"/>
    <col min="2054" max="2054" width="16.85546875" style="104" bestFit="1" customWidth="1"/>
    <col min="2055" max="2055" width="21.42578125" style="104" customWidth="1"/>
    <col min="2056" max="2056" width="9.140625" style="104"/>
    <col min="2057" max="2057" width="16.5703125" style="104" bestFit="1" customWidth="1"/>
    <col min="2058" max="2305" width="9.140625" style="104"/>
    <col min="2306" max="2306" width="24.5703125" style="104" customWidth="1"/>
    <col min="2307" max="2307" width="71.7109375" style="104" customWidth="1"/>
    <col min="2308" max="2308" width="17.140625" style="104" bestFit="1" customWidth="1"/>
    <col min="2309" max="2309" width="16.7109375" style="104" bestFit="1" customWidth="1"/>
    <col min="2310" max="2310" width="16.85546875" style="104" bestFit="1" customWidth="1"/>
    <col min="2311" max="2311" width="21.42578125" style="104" customWidth="1"/>
    <col min="2312" max="2312" width="9.140625" style="104"/>
    <col min="2313" max="2313" width="16.5703125" style="104" bestFit="1" customWidth="1"/>
    <col min="2314" max="2561" width="9.140625" style="104"/>
    <col min="2562" max="2562" width="24.5703125" style="104" customWidth="1"/>
    <col min="2563" max="2563" width="71.7109375" style="104" customWidth="1"/>
    <col min="2564" max="2564" width="17.140625" style="104" bestFit="1" customWidth="1"/>
    <col min="2565" max="2565" width="16.7109375" style="104" bestFit="1" customWidth="1"/>
    <col min="2566" max="2566" width="16.85546875" style="104" bestFit="1" customWidth="1"/>
    <col min="2567" max="2567" width="21.42578125" style="104" customWidth="1"/>
    <col min="2568" max="2568" width="9.140625" style="104"/>
    <col min="2569" max="2569" width="16.5703125" style="104" bestFit="1" customWidth="1"/>
    <col min="2570" max="2817" width="9.140625" style="104"/>
    <col min="2818" max="2818" width="24.5703125" style="104" customWidth="1"/>
    <col min="2819" max="2819" width="71.7109375" style="104" customWidth="1"/>
    <col min="2820" max="2820" width="17.140625" style="104" bestFit="1" customWidth="1"/>
    <col min="2821" max="2821" width="16.7109375" style="104" bestFit="1" customWidth="1"/>
    <col min="2822" max="2822" width="16.85546875" style="104" bestFit="1" customWidth="1"/>
    <col min="2823" max="2823" width="21.42578125" style="104" customWidth="1"/>
    <col min="2824" max="2824" width="9.140625" style="104"/>
    <col min="2825" max="2825" width="16.5703125" style="104" bestFit="1" customWidth="1"/>
    <col min="2826" max="3073" width="9.140625" style="104"/>
    <col min="3074" max="3074" width="24.5703125" style="104" customWidth="1"/>
    <col min="3075" max="3075" width="71.7109375" style="104" customWidth="1"/>
    <col min="3076" max="3076" width="17.140625" style="104" bestFit="1" customWidth="1"/>
    <col min="3077" max="3077" width="16.7109375" style="104" bestFit="1" customWidth="1"/>
    <col min="3078" max="3078" width="16.85546875" style="104" bestFit="1" customWidth="1"/>
    <col min="3079" max="3079" width="21.42578125" style="104" customWidth="1"/>
    <col min="3080" max="3080" width="9.140625" style="104"/>
    <col min="3081" max="3081" width="16.5703125" style="104" bestFit="1" customWidth="1"/>
    <col min="3082" max="3329" width="9.140625" style="104"/>
    <col min="3330" max="3330" width="24.5703125" style="104" customWidth="1"/>
    <col min="3331" max="3331" width="71.7109375" style="104" customWidth="1"/>
    <col min="3332" max="3332" width="17.140625" style="104" bestFit="1" customWidth="1"/>
    <col min="3333" max="3333" width="16.7109375" style="104" bestFit="1" customWidth="1"/>
    <col min="3334" max="3334" width="16.85546875" style="104" bestFit="1" customWidth="1"/>
    <col min="3335" max="3335" width="21.42578125" style="104" customWidth="1"/>
    <col min="3336" max="3336" width="9.140625" style="104"/>
    <col min="3337" max="3337" width="16.5703125" style="104" bestFit="1" customWidth="1"/>
    <col min="3338" max="3585" width="9.140625" style="104"/>
    <col min="3586" max="3586" width="24.5703125" style="104" customWidth="1"/>
    <col min="3587" max="3587" width="71.7109375" style="104" customWidth="1"/>
    <col min="3588" max="3588" width="17.140625" style="104" bestFit="1" customWidth="1"/>
    <col min="3589" max="3589" width="16.7109375" style="104" bestFit="1" customWidth="1"/>
    <col min="3590" max="3590" width="16.85546875" style="104" bestFit="1" customWidth="1"/>
    <col min="3591" max="3591" width="21.42578125" style="104" customWidth="1"/>
    <col min="3592" max="3592" width="9.140625" style="104"/>
    <col min="3593" max="3593" width="16.5703125" style="104" bestFit="1" customWidth="1"/>
    <col min="3594" max="3841" width="9.140625" style="104"/>
    <col min="3842" max="3842" width="24.5703125" style="104" customWidth="1"/>
    <col min="3843" max="3843" width="71.7109375" style="104" customWidth="1"/>
    <col min="3844" max="3844" width="17.140625" style="104" bestFit="1" customWidth="1"/>
    <col min="3845" max="3845" width="16.7109375" style="104" bestFit="1" customWidth="1"/>
    <col min="3846" max="3846" width="16.85546875" style="104" bestFit="1" customWidth="1"/>
    <col min="3847" max="3847" width="21.42578125" style="104" customWidth="1"/>
    <col min="3848" max="3848" width="9.140625" style="104"/>
    <col min="3849" max="3849" width="16.5703125" style="104" bestFit="1" customWidth="1"/>
    <col min="3850" max="4097" width="9.140625" style="104"/>
    <col min="4098" max="4098" width="24.5703125" style="104" customWidth="1"/>
    <col min="4099" max="4099" width="71.7109375" style="104" customWidth="1"/>
    <col min="4100" max="4100" width="17.140625" style="104" bestFit="1" customWidth="1"/>
    <col min="4101" max="4101" width="16.7109375" style="104" bestFit="1" customWidth="1"/>
    <col min="4102" max="4102" width="16.85546875" style="104" bestFit="1" customWidth="1"/>
    <col min="4103" max="4103" width="21.42578125" style="104" customWidth="1"/>
    <col min="4104" max="4104" width="9.140625" style="104"/>
    <col min="4105" max="4105" width="16.5703125" style="104" bestFit="1" customWidth="1"/>
    <col min="4106" max="4353" width="9.140625" style="104"/>
    <col min="4354" max="4354" width="24.5703125" style="104" customWidth="1"/>
    <col min="4355" max="4355" width="71.7109375" style="104" customWidth="1"/>
    <col min="4356" max="4356" width="17.140625" style="104" bestFit="1" customWidth="1"/>
    <col min="4357" max="4357" width="16.7109375" style="104" bestFit="1" customWidth="1"/>
    <col min="4358" max="4358" width="16.85546875" style="104" bestFit="1" customWidth="1"/>
    <col min="4359" max="4359" width="21.42578125" style="104" customWidth="1"/>
    <col min="4360" max="4360" width="9.140625" style="104"/>
    <col min="4361" max="4361" width="16.5703125" style="104" bestFit="1" customWidth="1"/>
    <col min="4362" max="4609" width="9.140625" style="104"/>
    <col min="4610" max="4610" width="24.5703125" style="104" customWidth="1"/>
    <col min="4611" max="4611" width="71.7109375" style="104" customWidth="1"/>
    <col min="4612" max="4612" width="17.140625" style="104" bestFit="1" customWidth="1"/>
    <col min="4613" max="4613" width="16.7109375" style="104" bestFit="1" customWidth="1"/>
    <col min="4614" max="4614" width="16.85546875" style="104" bestFit="1" customWidth="1"/>
    <col min="4615" max="4615" width="21.42578125" style="104" customWidth="1"/>
    <col min="4616" max="4616" width="9.140625" style="104"/>
    <col min="4617" max="4617" width="16.5703125" style="104" bestFit="1" customWidth="1"/>
    <col min="4618" max="4865" width="9.140625" style="104"/>
    <col min="4866" max="4866" width="24.5703125" style="104" customWidth="1"/>
    <col min="4867" max="4867" width="71.7109375" style="104" customWidth="1"/>
    <col min="4868" max="4868" width="17.140625" style="104" bestFit="1" customWidth="1"/>
    <col min="4869" max="4869" width="16.7109375" style="104" bestFit="1" customWidth="1"/>
    <col min="4870" max="4870" width="16.85546875" style="104" bestFit="1" customWidth="1"/>
    <col min="4871" max="4871" width="21.42578125" style="104" customWidth="1"/>
    <col min="4872" max="4872" width="9.140625" style="104"/>
    <col min="4873" max="4873" width="16.5703125" style="104" bestFit="1" customWidth="1"/>
    <col min="4874" max="5121" width="9.140625" style="104"/>
    <col min="5122" max="5122" width="24.5703125" style="104" customWidth="1"/>
    <col min="5123" max="5123" width="71.7109375" style="104" customWidth="1"/>
    <col min="5124" max="5124" width="17.140625" style="104" bestFit="1" customWidth="1"/>
    <col min="5125" max="5125" width="16.7109375" style="104" bestFit="1" customWidth="1"/>
    <col min="5126" max="5126" width="16.85546875" style="104" bestFit="1" customWidth="1"/>
    <col min="5127" max="5127" width="21.42578125" style="104" customWidth="1"/>
    <col min="5128" max="5128" width="9.140625" style="104"/>
    <col min="5129" max="5129" width="16.5703125" style="104" bestFit="1" customWidth="1"/>
    <col min="5130" max="5377" width="9.140625" style="104"/>
    <col min="5378" max="5378" width="24.5703125" style="104" customWidth="1"/>
    <col min="5379" max="5379" width="71.7109375" style="104" customWidth="1"/>
    <col min="5380" max="5380" width="17.140625" style="104" bestFit="1" customWidth="1"/>
    <col min="5381" max="5381" width="16.7109375" style="104" bestFit="1" customWidth="1"/>
    <col min="5382" max="5382" width="16.85546875" style="104" bestFit="1" customWidth="1"/>
    <col min="5383" max="5383" width="21.42578125" style="104" customWidth="1"/>
    <col min="5384" max="5384" width="9.140625" style="104"/>
    <col min="5385" max="5385" width="16.5703125" style="104" bestFit="1" customWidth="1"/>
    <col min="5386" max="5633" width="9.140625" style="104"/>
    <col min="5634" max="5634" width="24.5703125" style="104" customWidth="1"/>
    <col min="5635" max="5635" width="71.7109375" style="104" customWidth="1"/>
    <col min="5636" max="5636" width="17.140625" style="104" bestFit="1" customWidth="1"/>
    <col min="5637" max="5637" width="16.7109375" style="104" bestFit="1" customWidth="1"/>
    <col min="5638" max="5638" width="16.85546875" style="104" bestFit="1" customWidth="1"/>
    <col min="5639" max="5639" width="21.42578125" style="104" customWidth="1"/>
    <col min="5640" max="5640" width="9.140625" style="104"/>
    <col min="5641" max="5641" width="16.5703125" style="104" bestFit="1" customWidth="1"/>
    <col min="5642" max="5889" width="9.140625" style="104"/>
    <col min="5890" max="5890" width="24.5703125" style="104" customWidth="1"/>
    <col min="5891" max="5891" width="71.7109375" style="104" customWidth="1"/>
    <col min="5892" max="5892" width="17.140625" style="104" bestFit="1" customWidth="1"/>
    <col min="5893" max="5893" width="16.7109375" style="104" bestFit="1" customWidth="1"/>
    <col min="5894" max="5894" width="16.85546875" style="104" bestFit="1" customWidth="1"/>
    <col min="5895" max="5895" width="21.42578125" style="104" customWidth="1"/>
    <col min="5896" max="5896" width="9.140625" style="104"/>
    <col min="5897" max="5897" width="16.5703125" style="104" bestFit="1" customWidth="1"/>
    <col min="5898" max="6145" width="9.140625" style="104"/>
    <col min="6146" max="6146" width="24.5703125" style="104" customWidth="1"/>
    <col min="6147" max="6147" width="71.7109375" style="104" customWidth="1"/>
    <col min="6148" max="6148" width="17.140625" style="104" bestFit="1" customWidth="1"/>
    <col min="6149" max="6149" width="16.7109375" style="104" bestFit="1" customWidth="1"/>
    <col min="6150" max="6150" width="16.85546875" style="104" bestFit="1" customWidth="1"/>
    <col min="6151" max="6151" width="21.42578125" style="104" customWidth="1"/>
    <col min="6152" max="6152" width="9.140625" style="104"/>
    <col min="6153" max="6153" width="16.5703125" style="104" bestFit="1" customWidth="1"/>
    <col min="6154" max="6401" width="9.140625" style="104"/>
    <col min="6402" max="6402" width="24.5703125" style="104" customWidth="1"/>
    <col min="6403" max="6403" width="71.7109375" style="104" customWidth="1"/>
    <col min="6404" max="6404" width="17.140625" style="104" bestFit="1" customWidth="1"/>
    <col min="6405" max="6405" width="16.7109375" style="104" bestFit="1" customWidth="1"/>
    <col min="6406" max="6406" width="16.85546875" style="104" bestFit="1" customWidth="1"/>
    <col min="6407" max="6407" width="21.42578125" style="104" customWidth="1"/>
    <col min="6408" max="6408" width="9.140625" style="104"/>
    <col min="6409" max="6409" width="16.5703125" style="104" bestFit="1" customWidth="1"/>
    <col min="6410" max="6657" width="9.140625" style="104"/>
    <col min="6658" max="6658" width="24.5703125" style="104" customWidth="1"/>
    <col min="6659" max="6659" width="71.7109375" style="104" customWidth="1"/>
    <col min="6660" max="6660" width="17.140625" style="104" bestFit="1" customWidth="1"/>
    <col min="6661" max="6661" width="16.7109375" style="104" bestFit="1" customWidth="1"/>
    <col min="6662" max="6662" width="16.85546875" style="104" bestFit="1" customWidth="1"/>
    <col min="6663" max="6663" width="21.42578125" style="104" customWidth="1"/>
    <col min="6664" max="6664" width="9.140625" style="104"/>
    <col min="6665" max="6665" width="16.5703125" style="104" bestFit="1" customWidth="1"/>
    <col min="6666" max="6913" width="9.140625" style="104"/>
    <col min="6914" max="6914" width="24.5703125" style="104" customWidth="1"/>
    <col min="6915" max="6915" width="71.7109375" style="104" customWidth="1"/>
    <col min="6916" max="6916" width="17.140625" style="104" bestFit="1" customWidth="1"/>
    <col min="6917" max="6917" width="16.7109375" style="104" bestFit="1" customWidth="1"/>
    <col min="6918" max="6918" width="16.85546875" style="104" bestFit="1" customWidth="1"/>
    <col min="6919" max="6919" width="21.42578125" style="104" customWidth="1"/>
    <col min="6920" max="6920" width="9.140625" style="104"/>
    <col min="6921" max="6921" width="16.5703125" style="104" bestFit="1" customWidth="1"/>
    <col min="6922" max="7169" width="9.140625" style="104"/>
    <col min="7170" max="7170" width="24.5703125" style="104" customWidth="1"/>
    <col min="7171" max="7171" width="71.7109375" style="104" customWidth="1"/>
    <col min="7172" max="7172" width="17.140625" style="104" bestFit="1" customWidth="1"/>
    <col min="7173" max="7173" width="16.7109375" style="104" bestFit="1" customWidth="1"/>
    <col min="7174" max="7174" width="16.85546875" style="104" bestFit="1" customWidth="1"/>
    <col min="7175" max="7175" width="21.42578125" style="104" customWidth="1"/>
    <col min="7176" max="7176" width="9.140625" style="104"/>
    <col min="7177" max="7177" width="16.5703125" style="104" bestFit="1" customWidth="1"/>
    <col min="7178" max="7425" width="9.140625" style="104"/>
    <col min="7426" max="7426" width="24.5703125" style="104" customWidth="1"/>
    <col min="7427" max="7427" width="71.7109375" style="104" customWidth="1"/>
    <col min="7428" max="7428" width="17.140625" style="104" bestFit="1" customWidth="1"/>
    <col min="7429" max="7429" width="16.7109375" style="104" bestFit="1" customWidth="1"/>
    <col min="7430" max="7430" width="16.85546875" style="104" bestFit="1" customWidth="1"/>
    <col min="7431" max="7431" width="21.42578125" style="104" customWidth="1"/>
    <col min="7432" max="7432" width="9.140625" style="104"/>
    <col min="7433" max="7433" width="16.5703125" style="104" bestFit="1" customWidth="1"/>
    <col min="7434" max="7681" width="9.140625" style="104"/>
    <col min="7682" max="7682" width="24.5703125" style="104" customWidth="1"/>
    <col min="7683" max="7683" width="71.7109375" style="104" customWidth="1"/>
    <col min="7684" max="7684" width="17.140625" style="104" bestFit="1" customWidth="1"/>
    <col min="7685" max="7685" width="16.7109375" style="104" bestFit="1" customWidth="1"/>
    <col min="7686" max="7686" width="16.85546875" style="104" bestFit="1" customWidth="1"/>
    <col min="7687" max="7687" width="21.42578125" style="104" customWidth="1"/>
    <col min="7688" max="7688" width="9.140625" style="104"/>
    <col min="7689" max="7689" width="16.5703125" style="104" bestFit="1" customWidth="1"/>
    <col min="7690" max="7937" width="9.140625" style="104"/>
    <col min="7938" max="7938" width="24.5703125" style="104" customWidth="1"/>
    <col min="7939" max="7939" width="71.7109375" style="104" customWidth="1"/>
    <col min="7940" max="7940" width="17.140625" style="104" bestFit="1" customWidth="1"/>
    <col min="7941" max="7941" width="16.7109375" style="104" bestFit="1" customWidth="1"/>
    <col min="7942" max="7942" width="16.85546875" style="104" bestFit="1" customWidth="1"/>
    <col min="7943" max="7943" width="21.42578125" style="104" customWidth="1"/>
    <col min="7944" max="7944" width="9.140625" style="104"/>
    <col min="7945" max="7945" width="16.5703125" style="104" bestFit="1" customWidth="1"/>
    <col min="7946" max="8193" width="9.140625" style="104"/>
    <col min="8194" max="8194" width="24.5703125" style="104" customWidth="1"/>
    <col min="8195" max="8195" width="71.7109375" style="104" customWidth="1"/>
    <col min="8196" max="8196" width="17.140625" style="104" bestFit="1" customWidth="1"/>
    <col min="8197" max="8197" width="16.7109375" style="104" bestFit="1" customWidth="1"/>
    <col min="8198" max="8198" width="16.85546875" style="104" bestFit="1" customWidth="1"/>
    <col min="8199" max="8199" width="21.42578125" style="104" customWidth="1"/>
    <col min="8200" max="8200" width="9.140625" style="104"/>
    <col min="8201" max="8201" width="16.5703125" style="104" bestFit="1" customWidth="1"/>
    <col min="8202" max="8449" width="9.140625" style="104"/>
    <col min="8450" max="8450" width="24.5703125" style="104" customWidth="1"/>
    <col min="8451" max="8451" width="71.7109375" style="104" customWidth="1"/>
    <col min="8452" max="8452" width="17.140625" style="104" bestFit="1" customWidth="1"/>
    <col min="8453" max="8453" width="16.7109375" style="104" bestFit="1" customWidth="1"/>
    <col min="8454" max="8454" width="16.85546875" style="104" bestFit="1" customWidth="1"/>
    <col min="8455" max="8455" width="21.42578125" style="104" customWidth="1"/>
    <col min="8456" max="8456" width="9.140625" style="104"/>
    <col min="8457" max="8457" width="16.5703125" style="104" bestFit="1" customWidth="1"/>
    <col min="8458" max="8705" width="9.140625" style="104"/>
    <col min="8706" max="8706" width="24.5703125" style="104" customWidth="1"/>
    <col min="8707" max="8707" width="71.7109375" style="104" customWidth="1"/>
    <col min="8708" max="8708" width="17.140625" style="104" bestFit="1" customWidth="1"/>
    <col min="8709" max="8709" width="16.7109375" style="104" bestFit="1" customWidth="1"/>
    <col min="8710" max="8710" width="16.85546875" style="104" bestFit="1" customWidth="1"/>
    <col min="8711" max="8711" width="21.42578125" style="104" customWidth="1"/>
    <col min="8712" max="8712" width="9.140625" style="104"/>
    <col min="8713" max="8713" width="16.5703125" style="104" bestFit="1" customWidth="1"/>
    <col min="8714" max="8961" width="9.140625" style="104"/>
    <col min="8962" max="8962" width="24.5703125" style="104" customWidth="1"/>
    <col min="8963" max="8963" width="71.7109375" style="104" customWidth="1"/>
    <col min="8964" max="8964" width="17.140625" style="104" bestFit="1" customWidth="1"/>
    <col min="8965" max="8965" width="16.7109375" style="104" bestFit="1" customWidth="1"/>
    <col min="8966" max="8966" width="16.85546875" style="104" bestFit="1" customWidth="1"/>
    <col min="8967" max="8967" width="21.42578125" style="104" customWidth="1"/>
    <col min="8968" max="8968" width="9.140625" style="104"/>
    <col min="8969" max="8969" width="16.5703125" style="104" bestFit="1" customWidth="1"/>
    <col min="8970" max="9217" width="9.140625" style="104"/>
    <col min="9218" max="9218" width="24.5703125" style="104" customWidth="1"/>
    <col min="9219" max="9219" width="71.7109375" style="104" customWidth="1"/>
    <col min="9220" max="9220" width="17.140625" style="104" bestFit="1" customWidth="1"/>
    <col min="9221" max="9221" width="16.7109375" style="104" bestFit="1" customWidth="1"/>
    <col min="9222" max="9222" width="16.85546875" style="104" bestFit="1" customWidth="1"/>
    <col min="9223" max="9223" width="21.42578125" style="104" customWidth="1"/>
    <col min="9224" max="9224" width="9.140625" style="104"/>
    <col min="9225" max="9225" width="16.5703125" style="104" bestFit="1" customWidth="1"/>
    <col min="9226" max="9473" width="9.140625" style="104"/>
    <col min="9474" max="9474" width="24.5703125" style="104" customWidth="1"/>
    <col min="9475" max="9475" width="71.7109375" style="104" customWidth="1"/>
    <col min="9476" max="9476" width="17.140625" style="104" bestFit="1" customWidth="1"/>
    <col min="9477" max="9477" width="16.7109375" style="104" bestFit="1" customWidth="1"/>
    <col min="9478" max="9478" width="16.85546875" style="104" bestFit="1" customWidth="1"/>
    <col min="9479" max="9479" width="21.42578125" style="104" customWidth="1"/>
    <col min="9480" max="9480" width="9.140625" style="104"/>
    <col min="9481" max="9481" width="16.5703125" style="104" bestFit="1" customWidth="1"/>
    <col min="9482" max="9729" width="9.140625" style="104"/>
    <col min="9730" max="9730" width="24.5703125" style="104" customWidth="1"/>
    <col min="9731" max="9731" width="71.7109375" style="104" customWidth="1"/>
    <col min="9732" max="9732" width="17.140625" style="104" bestFit="1" customWidth="1"/>
    <col min="9733" max="9733" width="16.7109375" style="104" bestFit="1" customWidth="1"/>
    <col min="9734" max="9734" width="16.85546875" style="104" bestFit="1" customWidth="1"/>
    <col min="9735" max="9735" width="21.42578125" style="104" customWidth="1"/>
    <col min="9736" max="9736" width="9.140625" style="104"/>
    <col min="9737" max="9737" width="16.5703125" style="104" bestFit="1" customWidth="1"/>
    <col min="9738" max="9985" width="9.140625" style="104"/>
    <col min="9986" max="9986" width="24.5703125" style="104" customWidth="1"/>
    <col min="9987" max="9987" width="71.7109375" style="104" customWidth="1"/>
    <col min="9988" max="9988" width="17.140625" style="104" bestFit="1" customWidth="1"/>
    <col min="9989" max="9989" width="16.7109375" style="104" bestFit="1" customWidth="1"/>
    <col min="9990" max="9990" width="16.85546875" style="104" bestFit="1" customWidth="1"/>
    <col min="9991" max="9991" width="21.42578125" style="104" customWidth="1"/>
    <col min="9992" max="9992" width="9.140625" style="104"/>
    <col min="9993" max="9993" width="16.5703125" style="104" bestFit="1" customWidth="1"/>
    <col min="9994" max="10241" width="9.140625" style="104"/>
    <col min="10242" max="10242" width="24.5703125" style="104" customWidth="1"/>
    <col min="10243" max="10243" width="71.7109375" style="104" customWidth="1"/>
    <col min="10244" max="10244" width="17.140625" style="104" bestFit="1" customWidth="1"/>
    <col min="10245" max="10245" width="16.7109375" style="104" bestFit="1" customWidth="1"/>
    <col min="10246" max="10246" width="16.85546875" style="104" bestFit="1" customWidth="1"/>
    <col min="10247" max="10247" width="21.42578125" style="104" customWidth="1"/>
    <col min="10248" max="10248" width="9.140625" style="104"/>
    <col min="10249" max="10249" width="16.5703125" style="104" bestFit="1" customWidth="1"/>
    <col min="10250" max="10497" width="9.140625" style="104"/>
    <col min="10498" max="10498" width="24.5703125" style="104" customWidth="1"/>
    <col min="10499" max="10499" width="71.7109375" style="104" customWidth="1"/>
    <col min="10500" max="10500" width="17.140625" style="104" bestFit="1" customWidth="1"/>
    <col min="10501" max="10501" width="16.7109375" style="104" bestFit="1" customWidth="1"/>
    <col min="10502" max="10502" width="16.85546875" style="104" bestFit="1" customWidth="1"/>
    <col min="10503" max="10503" width="21.42578125" style="104" customWidth="1"/>
    <col min="10504" max="10504" width="9.140625" style="104"/>
    <col min="10505" max="10505" width="16.5703125" style="104" bestFit="1" customWidth="1"/>
    <col min="10506" max="10753" width="9.140625" style="104"/>
    <col min="10754" max="10754" width="24.5703125" style="104" customWidth="1"/>
    <col min="10755" max="10755" width="71.7109375" style="104" customWidth="1"/>
    <col min="10756" max="10756" width="17.140625" style="104" bestFit="1" customWidth="1"/>
    <col min="10757" max="10757" width="16.7109375" style="104" bestFit="1" customWidth="1"/>
    <col min="10758" max="10758" width="16.85546875" style="104" bestFit="1" customWidth="1"/>
    <col min="10759" max="10759" width="21.42578125" style="104" customWidth="1"/>
    <col min="10760" max="10760" width="9.140625" style="104"/>
    <col min="10761" max="10761" width="16.5703125" style="104" bestFit="1" customWidth="1"/>
    <col min="10762" max="11009" width="9.140625" style="104"/>
    <col min="11010" max="11010" width="24.5703125" style="104" customWidth="1"/>
    <col min="11011" max="11011" width="71.7109375" style="104" customWidth="1"/>
    <col min="11012" max="11012" width="17.140625" style="104" bestFit="1" customWidth="1"/>
    <col min="11013" max="11013" width="16.7109375" style="104" bestFit="1" customWidth="1"/>
    <col min="11014" max="11014" width="16.85546875" style="104" bestFit="1" customWidth="1"/>
    <col min="11015" max="11015" width="21.42578125" style="104" customWidth="1"/>
    <col min="11016" max="11016" width="9.140625" style="104"/>
    <col min="11017" max="11017" width="16.5703125" style="104" bestFit="1" customWidth="1"/>
    <col min="11018" max="11265" width="9.140625" style="104"/>
    <col min="11266" max="11266" width="24.5703125" style="104" customWidth="1"/>
    <col min="11267" max="11267" width="71.7109375" style="104" customWidth="1"/>
    <col min="11268" max="11268" width="17.140625" style="104" bestFit="1" customWidth="1"/>
    <col min="11269" max="11269" width="16.7109375" style="104" bestFit="1" customWidth="1"/>
    <col min="11270" max="11270" width="16.85546875" style="104" bestFit="1" customWidth="1"/>
    <col min="11271" max="11271" width="21.42578125" style="104" customWidth="1"/>
    <col min="11272" max="11272" width="9.140625" style="104"/>
    <col min="11273" max="11273" width="16.5703125" style="104" bestFit="1" customWidth="1"/>
    <col min="11274" max="11521" width="9.140625" style="104"/>
    <col min="11522" max="11522" width="24.5703125" style="104" customWidth="1"/>
    <col min="11523" max="11523" width="71.7109375" style="104" customWidth="1"/>
    <col min="11524" max="11524" width="17.140625" style="104" bestFit="1" customWidth="1"/>
    <col min="11525" max="11525" width="16.7109375" style="104" bestFit="1" customWidth="1"/>
    <col min="11526" max="11526" width="16.85546875" style="104" bestFit="1" customWidth="1"/>
    <col min="11527" max="11527" width="21.42578125" style="104" customWidth="1"/>
    <col min="11528" max="11528" width="9.140625" style="104"/>
    <col min="11529" max="11529" width="16.5703125" style="104" bestFit="1" customWidth="1"/>
    <col min="11530" max="11777" width="9.140625" style="104"/>
    <col min="11778" max="11778" width="24.5703125" style="104" customWidth="1"/>
    <col min="11779" max="11779" width="71.7109375" style="104" customWidth="1"/>
    <col min="11780" max="11780" width="17.140625" style="104" bestFit="1" customWidth="1"/>
    <col min="11781" max="11781" width="16.7109375" style="104" bestFit="1" customWidth="1"/>
    <col min="11782" max="11782" width="16.85546875" style="104" bestFit="1" customWidth="1"/>
    <col min="11783" max="11783" width="21.42578125" style="104" customWidth="1"/>
    <col min="11784" max="11784" width="9.140625" style="104"/>
    <col min="11785" max="11785" width="16.5703125" style="104" bestFit="1" customWidth="1"/>
    <col min="11786" max="12033" width="9.140625" style="104"/>
    <col min="12034" max="12034" width="24.5703125" style="104" customWidth="1"/>
    <col min="12035" max="12035" width="71.7109375" style="104" customWidth="1"/>
    <col min="12036" max="12036" width="17.140625" style="104" bestFit="1" customWidth="1"/>
    <col min="12037" max="12037" width="16.7109375" style="104" bestFit="1" customWidth="1"/>
    <col min="12038" max="12038" width="16.85546875" style="104" bestFit="1" customWidth="1"/>
    <col min="12039" max="12039" width="21.42578125" style="104" customWidth="1"/>
    <col min="12040" max="12040" width="9.140625" style="104"/>
    <col min="12041" max="12041" width="16.5703125" style="104" bestFit="1" customWidth="1"/>
    <col min="12042" max="12289" width="9.140625" style="104"/>
    <col min="12290" max="12290" width="24.5703125" style="104" customWidth="1"/>
    <col min="12291" max="12291" width="71.7109375" style="104" customWidth="1"/>
    <col min="12292" max="12292" width="17.140625" style="104" bestFit="1" customWidth="1"/>
    <col min="12293" max="12293" width="16.7109375" style="104" bestFit="1" customWidth="1"/>
    <col min="12294" max="12294" width="16.85546875" style="104" bestFit="1" customWidth="1"/>
    <col min="12295" max="12295" width="21.42578125" style="104" customWidth="1"/>
    <col min="12296" max="12296" width="9.140625" style="104"/>
    <col min="12297" max="12297" width="16.5703125" style="104" bestFit="1" customWidth="1"/>
    <col min="12298" max="12545" width="9.140625" style="104"/>
    <col min="12546" max="12546" width="24.5703125" style="104" customWidth="1"/>
    <col min="12547" max="12547" width="71.7109375" style="104" customWidth="1"/>
    <col min="12548" max="12548" width="17.140625" style="104" bestFit="1" customWidth="1"/>
    <col min="12549" max="12549" width="16.7109375" style="104" bestFit="1" customWidth="1"/>
    <col min="12550" max="12550" width="16.85546875" style="104" bestFit="1" customWidth="1"/>
    <col min="12551" max="12551" width="21.42578125" style="104" customWidth="1"/>
    <col min="12552" max="12552" width="9.140625" style="104"/>
    <col min="12553" max="12553" width="16.5703125" style="104" bestFit="1" customWidth="1"/>
    <col min="12554" max="12801" width="9.140625" style="104"/>
    <col min="12802" max="12802" width="24.5703125" style="104" customWidth="1"/>
    <col min="12803" max="12803" width="71.7109375" style="104" customWidth="1"/>
    <col min="12804" max="12804" width="17.140625" style="104" bestFit="1" customWidth="1"/>
    <col min="12805" max="12805" width="16.7109375" style="104" bestFit="1" customWidth="1"/>
    <col min="12806" max="12806" width="16.85546875" style="104" bestFit="1" customWidth="1"/>
    <col min="12807" max="12807" width="21.42578125" style="104" customWidth="1"/>
    <col min="12808" max="12808" width="9.140625" style="104"/>
    <col min="12809" max="12809" width="16.5703125" style="104" bestFit="1" customWidth="1"/>
    <col min="12810" max="13057" width="9.140625" style="104"/>
    <col min="13058" max="13058" width="24.5703125" style="104" customWidth="1"/>
    <col min="13059" max="13059" width="71.7109375" style="104" customWidth="1"/>
    <col min="13060" max="13060" width="17.140625" style="104" bestFit="1" customWidth="1"/>
    <col min="13061" max="13061" width="16.7109375" style="104" bestFit="1" customWidth="1"/>
    <col min="13062" max="13062" width="16.85546875" style="104" bestFit="1" customWidth="1"/>
    <col min="13063" max="13063" width="21.42578125" style="104" customWidth="1"/>
    <col min="13064" max="13064" width="9.140625" style="104"/>
    <col min="13065" max="13065" width="16.5703125" style="104" bestFit="1" customWidth="1"/>
    <col min="13066" max="13313" width="9.140625" style="104"/>
    <col min="13314" max="13314" width="24.5703125" style="104" customWidth="1"/>
    <col min="13315" max="13315" width="71.7109375" style="104" customWidth="1"/>
    <col min="13316" max="13316" width="17.140625" style="104" bestFit="1" customWidth="1"/>
    <col min="13317" max="13317" width="16.7109375" style="104" bestFit="1" customWidth="1"/>
    <col min="13318" max="13318" width="16.85546875" style="104" bestFit="1" customWidth="1"/>
    <col min="13319" max="13319" width="21.42578125" style="104" customWidth="1"/>
    <col min="13320" max="13320" width="9.140625" style="104"/>
    <col min="13321" max="13321" width="16.5703125" style="104" bestFit="1" customWidth="1"/>
    <col min="13322" max="13569" width="9.140625" style="104"/>
    <col min="13570" max="13570" width="24.5703125" style="104" customWidth="1"/>
    <col min="13571" max="13571" width="71.7109375" style="104" customWidth="1"/>
    <col min="13572" max="13572" width="17.140625" style="104" bestFit="1" customWidth="1"/>
    <col min="13573" max="13573" width="16.7109375" style="104" bestFit="1" customWidth="1"/>
    <col min="13574" max="13574" width="16.85546875" style="104" bestFit="1" customWidth="1"/>
    <col min="13575" max="13575" width="21.42578125" style="104" customWidth="1"/>
    <col min="13576" max="13576" width="9.140625" style="104"/>
    <col min="13577" max="13577" width="16.5703125" style="104" bestFit="1" customWidth="1"/>
    <col min="13578" max="13825" width="9.140625" style="104"/>
    <col min="13826" max="13826" width="24.5703125" style="104" customWidth="1"/>
    <col min="13827" max="13827" width="71.7109375" style="104" customWidth="1"/>
    <col min="13828" max="13828" width="17.140625" style="104" bestFit="1" customWidth="1"/>
    <col min="13829" max="13829" width="16.7109375" style="104" bestFit="1" customWidth="1"/>
    <col min="13830" max="13830" width="16.85546875" style="104" bestFit="1" customWidth="1"/>
    <col min="13831" max="13831" width="21.42578125" style="104" customWidth="1"/>
    <col min="13832" max="13832" width="9.140625" style="104"/>
    <col min="13833" max="13833" width="16.5703125" style="104" bestFit="1" customWidth="1"/>
    <col min="13834" max="14081" width="9.140625" style="104"/>
    <col min="14082" max="14082" width="24.5703125" style="104" customWidth="1"/>
    <col min="14083" max="14083" width="71.7109375" style="104" customWidth="1"/>
    <col min="14084" max="14084" width="17.140625" style="104" bestFit="1" customWidth="1"/>
    <col min="14085" max="14085" width="16.7109375" style="104" bestFit="1" customWidth="1"/>
    <col min="14086" max="14086" width="16.85546875" style="104" bestFit="1" customWidth="1"/>
    <col min="14087" max="14087" width="21.42578125" style="104" customWidth="1"/>
    <col min="14088" max="14088" width="9.140625" style="104"/>
    <col min="14089" max="14089" width="16.5703125" style="104" bestFit="1" customWidth="1"/>
    <col min="14090" max="14337" width="9.140625" style="104"/>
    <col min="14338" max="14338" width="24.5703125" style="104" customWidth="1"/>
    <col min="14339" max="14339" width="71.7109375" style="104" customWidth="1"/>
    <col min="14340" max="14340" width="17.140625" style="104" bestFit="1" customWidth="1"/>
    <col min="14341" max="14341" width="16.7109375" style="104" bestFit="1" customWidth="1"/>
    <col min="14342" max="14342" width="16.85546875" style="104" bestFit="1" customWidth="1"/>
    <col min="14343" max="14343" width="21.42578125" style="104" customWidth="1"/>
    <col min="14344" max="14344" width="9.140625" style="104"/>
    <col min="14345" max="14345" width="16.5703125" style="104" bestFit="1" customWidth="1"/>
    <col min="14346" max="14593" width="9.140625" style="104"/>
    <col min="14594" max="14594" width="24.5703125" style="104" customWidth="1"/>
    <col min="14595" max="14595" width="71.7109375" style="104" customWidth="1"/>
    <col min="14596" max="14596" width="17.140625" style="104" bestFit="1" customWidth="1"/>
    <col min="14597" max="14597" width="16.7109375" style="104" bestFit="1" customWidth="1"/>
    <col min="14598" max="14598" width="16.85546875" style="104" bestFit="1" customWidth="1"/>
    <col min="14599" max="14599" width="21.42578125" style="104" customWidth="1"/>
    <col min="14600" max="14600" width="9.140625" style="104"/>
    <col min="14601" max="14601" width="16.5703125" style="104" bestFit="1" customWidth="1"/>
    <col min="14602" max="14849" width="9.140625" style="104"/>
    <col min="14850" max="14850" width="24.5703125" style="104" customWidth="1"/>
    <col min="14851" max="14851" width="71.7109375" style="104" customWidth="1"/>
    <col min="14852" max="14852" width="17.140625" style="104" bestFit="1" customWidth="1"/>
    <col min="14853" max="14853" width="16.7109375" style="104" bestFit="1" customWidth="1"/>
    <col min="14854" max="14854" width="16.85546875" style="104" bestFit="1" customWidth="1"/>
    <col min="14855" max="14855" width="21.42578125" style="104" customWidth="1"/>
    <col min="14856" max="14856" width="9.140625" style="104"/>
    <col min="14857" max="14857" width="16.5703125" style="104" bestFit="1" customWidth="1"/>
    <col min="14858" max="15105" width="9.140625" style="104"/>
    <col min="15106" max="15106" width="24.5703125" style="104" customWidth="1"/>
    <col min="15107" max="15107" width="71.7109375" style="104" customWidth="1"/>
    <col min="15108" max="15108" width="17.140625" style="104" bestFit="1" customWidth="1"/>
    <col min="15109" max="15109" width="16.7109375" style="104" bestFit="1" customWidth="1"/>
    <col min="15110" max="15110" width="16.85546875" style="104" bestFit="1" customWidth="1"/>
    <col min="15111" max="15111" width="21.42578125" style="104" customWidth="1"/>
    <col min="15112" max="15112" width="9.140625" style="104"/>
    <col min="15113" max="15113" width="16.5703125" style="104" bestFit="1" customWidth="1"/>
    <col min="15114" max="15361" width="9.140625" style="104"/>
    <col min="15362" max="15362" width="24.5703125" style="104" customWidth="1"/>
    <col min="15363" max="15363" width="71.7109375" style="104" customWidth="1"/>
    <col min="15364" max="15364" width="17.140625" style="104" bestFit="1" customWidth="1"/>
    <col min="15365" max="15365" width="16.7109375" style="104" bestFit="1" customWidth="1"/>
    <col min="15366" max="15366" width="16.85546875" style="104" bestFit="1" customWidth="1"/>
    <col min="15367" max="15367" width="21.42578125" style="104" customWidth="1"/>
    <col min="15368" max="15368" width="9.140625" style="104"/>
    <col min="15369" max="15369" width="16.5703125" style="104" bestFit="1" customWidth="1"/>
    <col min="15370" max="15617" width="9.140625" style="104"/>
    <col min="15618" max="15618" width="24.5703125" style="104" customWidth="1"/>
    <col min="15619" max="15619" width="71.7109375" style="104" customWidth="1"/>
    <col min="15620" max="15620" width="17.140625" style="104" bestFit="1" customWidth="1"/>
    <col min="15621" max="15621" width="16.7109375" style="104" bestFit="1" customWidth="1"/>
    <col min="15622" max="15622" width="16.85546875" style="104" bestFit="1" customWidth="1"/>
    <col min="15623" max="15623" width="21.42578125" style="104" customWidth="1"/>
    <col min="15624" max="15624" width="9.140625" style="104"/>
    <col min="15625" max="15625" width="16.5703125" style="104" bestFit="1" customWidth="1"/>
    <col min="15626" max="15873" width="9.140625" style="104"/>
    <col min="15874" max="15874" width="24.5703125" style="104" customWidth="1"/>
    <col min="15875" max="15875" width="71.7109375" style="104" customWidth="1"/>
    <col min="15876" max="15876" width="17.140625" style="104" bestFit="1" customWidth="1"/>
    <col min="15877" max="15877" width="16.7109375" style="104" bestFit="1" customWidth="1"/>
    <col min="15878" max="15878" width="16.85546875" style="104" bestFit="1" customWidth="1"/>
    <col min="15879" max="15879" width="21.42578125" style="104" customWidth="1"/>
    <col min="15880" max="15880" width="9.140625" style="104"/>
    <col min="15881" max="15881" width="16.5703125" style="104" bestFit="1" customWidth="1"/>
    <col min="15882" max="16129" width="9.140625" style="104"/>
    <col min="16130" max="16130" width="24.5703125" style="104" customWidth="1"/>
    <col min="16131" max="16131" width="71.7109375" style="104" customWidth="1"/>
    <col min="16132" max="16132" width="17.140625" style="104" bestFit="1" customWidth="1"/>
    <col min="16133" max="16133" width="16.7109375" style="104" bestFit="1" customWidth="1"/>
    <col min="16134" max="16134" width="16.85546875" style="104" bestFit="1" customWidth="1"/>
    <col min="16135" max="16135" width="21.42578125" style="104" customWidth="1"/>
    <col min="16136" max="16136" width="9.140625" style="104"/>
    <col min="16137" max="16137" width="16.5703125" style="104" bestFit="1" customWidth="1"/>
    <col min="16138" max="16384" width="9.140625" style="104"/>
  </cols>
  <sheetData>
    <row r="2" spans="1:9" s="116" customFormat="1">
      <c r="A2" s="115"/>
      <c r="H2" s="115"/>
    </row>
    <row r="3" spans="1:9" s="116" customFormat="1" ht="15">
      <c r="A3" s="625" t="s">
        <v>5064</v>
      </c>
      <c r="H3" s="115"/>
    </row>
    <row r="4" spans="1:9" s="103" customFormat="1" ht="15.75" thickBot="1">
      <c r="A4" s="625" t="s">
        <v>5265</v>
      </c>
      <c r="B4" s="94"/>
      <c r="C4" s="95"/>
      <c r="D4" s="96"/>
      <c r="E4" s="97"/>
      <c r="F4" s="98"/>
      <c r="G4" s="96"/>
    </row>
    <row r="5" spans="1:9" s="76" customFormat="1" ht="6" thickBot="1">
      <c r="B5" s="77"/>
      <c r="C5" s="270"/>
      <c r="D5" s="78"/>
      <c r="E5" s="79"/>
      <c r="F5" s="79"/>
      <c r="G5" s="80"/>
    </row>
    <row r="6" spans="1:9" s="82" customFormat="1" ht="60" customHeight="1" thickBot="1">
      <c r="A6" s="81"/>
      <c r="B6" s="273"/>
      <c r="C6" s="275" t="s">
        <v>3</v>
      </c>
      <c r="D6" s="2002" t="str">
        <f>'ORÇAMENTO '!F5</f>
        <v>Ref.: Tabela de Serviços
SINAPI (OUTUBRO/2019)                                                           COM DESONERAÇÃO
e/ou composições PiniTCPO</v>
      </c>
      <c r="E6" s="2003"/>
      <c r="F6" s="2276"/>
      <c r="G6" s="2277"/>
    </row>
    <row r="7" spans="1:9" s="114" customFormat="1" ht="52.5" customHeight="1" thickBot="1">
      <c r="A7" s="113"/>
      <c r="B7" s="274"/>
      <c r="C7" s="271" t="s">
        <v>4</v>
      </c>
      <c r="D7" s="272" t="s">
        <v>7</v>
      </c>
      <c r="E7" s="276">
        <v>0.28349999999999997</v>
      </c>
      <c r="F7" s="2278"/>
      <c r="G7" s="2279"/>
    </row>
    <row r="8" spans="1:9" s="83" customFormat="1" ht="15" customHeight="1" thickBot="1">
      <c r="B8" s="1994" t="s">
        <v>5532</v>
      </c>
      <c r="C8" s="1995"/>
      <c r="D8" s="1995"/>
      <c r="E8" s="1995"/>
      <c r="F8" s="1995"/>
      <c r="G8" s="1996"/>
    </row>
    <row r="9" spans="1:9" s="76" customFormat="1" ht="6" thickBot="1">
      <c r="B9" s="77"/>
      <c r="C9" s="270"/>
      <c r="D9" s="78"/>
      <c r="E9" s="79"/>
      <c r="F9" s="79"/>
      <c r="G9" s="80"/>
    </row>
    <row r="10" spans="1:9" s="84" customFormat="1" ht="15" customHeight="1">
      <c r="B10" s="345" t="s">
        <v>8</v>
      </c>
      <c r="C10" s="2275" t="str">
        <f>'ORÇAMENTO '!D9</f>
        <v>AMPLIAÇÃO E REFORMA NA ESCOLA MUNICIPAL DE EDUCAÇÃO INFANTIL</v>
      </c>
      <c r="D10" s="2275"/>
      <c r="E10" s="2275"/>
      <c r="F10" s="389" t="s">
        <v>9</v>
      </c>
      <c r="G10" s="390">
        <f>'ORÇAMENTO '!J9</f>
        <v>0</v>
      </c>
    </row>
    <row r="11" spans="1:9" s="107" customFormat="1" ht="16.5" thickBot="1">
      <c r="B11" s="345" t="s">
        <v>10</v>
      </c>
      <c r="C11" s="2275" t="str">
        <f>'ORÇAMENTO '!D11</f>
        <v>AV. GOVERNADOR J. CAMPOS,LOTE LP SW1B, QUADRA C9,BAIRRO UNIÃO</v>
      </c>
      <c r="D11" s="2275"/>
      <c r="E11" s="2275"/>
      <c r="F11" s="346" t="s">
        <v>11</v>
      </c>
      <c r="G11" s="347">
        <v>0.90010000000000001</v>
      </c>
    </row>
    <row r="12" spans="1:9" s="86" customFormat="1" ht="6" thickBot="1">
      <c r="B12" s="87"/>
      <c r="C12" s="88"/>
      <c r="D12" s="89"/>
      <c r="E12" s="90"/>
      <c r="F12" s="90"/>
      <c r="G12" s="91"/>
    </row>
    <row r="13" spans="1:9" s="107" customFormat="1" ht="18.75" thickBot="1">
      <c r="B13" s="1986" t="s">
        <v>4717</v>
      </c>
      <c r="C13" s="1987"/>
      <c r="D13" s="1987"/>
      <c r="E13" s="1987"/>
      <c r="F13" s="1987"/>
      <c r="G13" s="1988"/>
    </row>
    <row r="14" spans="1:9" s="86" customFormat="1" ht="6" thickBot="1">
      <c r="B14" s="87"/>
      <c r="C14" s="88"/>
      <c r="D14" s="89"/>
      <c r="E14" s="90"/>
      <c r="F14" s="90"/>
      <c r="G14" s="91"/>
    </row>
    <row r="15" spans="1:9" s="100" customFormat="1" ht="9.9499999999999993" customHeight="1" thickBot="1">
      <c r="B15" s="108"/>
      <c r="C15" s="99"/>
      <c r="D15" s="99"/>
      <c r="E15" s="99"/>
      <c r="F15" s="99"/>
      <c r="G15" s="109"/>
    </row>
    <row r="16" spans="1:9" s="267" customFormat="1" ht="15.75">
      <c r="B16" s="384" t="s">
        <v>2092</v>
      </c>
      <c r="C16" s="2262" t="str">
        <f>CONCATENATE("FORNECIMENTO E INSTALAÇÃO DE ",C19)</f>
        <v>FORNECIMENTO E INSTALAÇÃO DE CENTRAL DE ALARME SEM BATERIA 24 LAÇOS IPA12.24 ILUMAC 2007 ACTUAL 200</v>
      </c>
      <c r="D16" s="2183"/>
      <c r="E16" s="2183"/>
      <c r="F16" s="2183"/>
      <c r="G16" s="349" t="s">
        <v>30</v>
      </c>
      <c r="I16" s="399"/>
    </row>
    <row r="17" spans="1:10" s="267" customFormat="1" ht="31.5">
      <c r="B17" s="350" t="s">
        <v>1984</v>
      </c>
      <c r="C17" s="614" t="s">
        <v>1947</v>
      </c>
      <c r="D17" s="893" t="s">
        <v>30</v>
      </c>
      <c r="E17" s="614" t="s">
        <v>1948</v>
      </c>
      <c r="F17" s="615" t="s">
        <v>1949</v>
      </c>
      <c r="G17" s="616" t="s">
        <v>1950</v>
      </c>
      <c r="I17" s="399"/>
    </row>
    <row r="18" spans="1:10" s="267" customFormat="1" ht="15.75">
      <c r="B18" s="2012" t="s">
        <v>1951</v>
      </c>
      <c r="C18" s="2013"/>
      <c r="D18" s="2013"/>
      <c r="E18" s="2013"/>
      <c r="F18" s="2013"/>
      <c r="G18" s="2014"/>
      <c r="I18" s="399"/>
      <c r="J18" s="267" t="s">
        <v>2042</v>
      </c>
    </row>
    <row r="19" spans="1:10" s="267" customFormat="1" ht="30">
      <c r="B19" s="427" t="s">
        <v>1992</v>
      </c>
      <c r="C19" s="461" t="s">
        <v>2093</v>
      </c>
      <c r="D19" s="357" t="s">
        <v>30</v>
      </c>
      <c r="E19" s="415">
        <v>1</v>
      </c>
      <c r="F19" s="415">
        <f>D30</f>
        <v>380</v>
      </c>
      <c r="G19" s="421">
        <f>TRUNC(F19*E19,2)</f>
        <v>380</v>
      </c>
      <c r="I19" s="399"/>
    </row>
    <row r="20" spans="1:10" s="267" customFormat="1" ht="15.75">
      <c r="B20" s="2012" t="s">
        <v>1952</v>
      </c>
      <c r="C20" s="2013"/>
      <c r="D20" s="2013"/>
      <c r="E20" s="2013"/>
      <c r="F20" s="2013"/>
      <c r="G20" s="2014"/>
      <c r="I20" s="399"/>
    </row>
    <row r="21" spans="1:10" s="267" customFormat="1" ht="15.75">
      <c r="A21" s="626" t="s">
        <v>5265</v>
      </c>
      <c r="B21" s="379">
        <v>88264</v>
      </c>
      <c r="C21" s="456" t="str">
        <f>IF($A21="INSUMO",VLOOKUP($B21,'BANCO DE DADOS JULHO INS'!$A:$D,2,FALSE),VLOOKUP($B21,'BANCO DE DADOS JULHO SERV'!$B:$E,2,FALSE))</f>
        <v>ELETRICISTA COM ENCARGOS COMPLEMENTARES</v>
      </c>
      <c r="D21" s="294" t="str">
        <f>IF($A21="INSUMO",VLOOKUP($B21,'BANCO DE DADOS JULHO INS'!$A:$D,3,FALSE),VLOOKUP($B21,'BANCO DE DADOS JULHO SERV'!$B:$E,3,FALSE))</f>
        <v>H</v>
      </c>
      <c r="E21" s="396">
        <v>1</v>
      </c>
      <c r="F21" s="351" t="str">
        <f>IF($A21="INSUMO",VLOOKUP($B21,'BANCO DE DADOS JULHO INS'!$A:$D,4,FALSE),VLOOKUP($B21,'BANCO DE DADOS JULHO SERV'!$B:$E,4,FALSE))</f>
        <v>17,60</v>
      </c>
      <c r="G21" s="395">
        <f t="shared" ref="G21:G22" si="0">TRUNC(F21*E21,2)</f>
        <v>17.600000000000001</v>
      </c>
      <c r="I21" s="399"/>
    </row>
    <row r="22" spans="1:10" s="267" customFormat="1" ht="16.5" thickBot="1">
      <c r="A22" s="626" t="s">
        <v>5265</v>
      </c>
      <c r="B22" s="380">
        <v>88247</v>
      </c>
      <c r="C22" s="457" t="str">
        <f>IF($A22="INSUMO",VLOOKUP($B22,'BANCO DE DADOS JULHO INS'!$A:$D,2,FALSE),VLOOKUP($B22,'BANCO DE DADOS JULHO SERV'!$B:$E,2,FALSE))</f>
        <v>AUXILIAR DE ELETRICISTA COM ENCARGOS COMPLEMENTARES</v>
      </c>
      <c r="D22" s="299" t="str">
        <f>IF($A22="INSUMO",VLOOKUP($B22,'BANCO DE DADOS JULHO INS'!$A:$D,3,FALSE),VLOOKUP($B22,'BANCO DE DADOS JULHO SERV'!$B:$E,3,FALSE))</f>
        <v>H</v>
      </c>
      <c r="E22" s="397">
        <v>1</v>
      </c>
      <c r="F22" s="353" t="str">
        <f>IF($A22="INSUMO",VLOOKUP($B22,'BANCO DE DADOS JULHO INS'!$A:$D,4,FALSE),VLOOKUP($B22,'BANCO DE DADOS JULHO SERV'!$B:$E,4,FALSE))</f>
        <v>14,32</v>
      </c>
      <c r="G22" s="398">
        <f t="shared" si="0"/>
        <v>14.32</v>
      </c>
      <c r="I22" s="399"/>
    </row>
    <row r="23" spans="1:10" s="642" customFormat="1" ht="16.5" thickBot="1">
      <c r="B23" s="564" t="s">
        <v>5288</v>
      </c>
      <c r="C23" s="388"/>
      <c r="D23" s="438"/>
      <c r="E23" s="438"/>
      <c r="F23" s="277" t="s">
        <v>1953</v>
      </c>
      <c r="G23" s="278">
        <f>SUM(G18:G22)</f>
        <v>411.92</v>
      </c>
      <c r="H23" s="93"/>
    </row>
    <row r="24" spans="1:10" s="374" customFormat="1" ht="16.5" thickBot="1">
      <c r="B24" s="623"/>
      <c r="C24" s="623"/>
      <c r="D24" s="623"/>
      <c r="E24" s="623"/>
      <c r="F24" s="425"/>
      <c r="G24" s="426"/>
    </row>
    <row r="25" spans="1:10" s="374" customFormat="1" ht="31.5">
      <c r="B25" s="589"/>
      <c r="C25" s="401" t="s">
        <v>2094</v>
      </c>
      <c r="D25" s="590"/>
      <c r="E25" s="591"/>
      <c r="F25" s="358" t="s">
        <v>30</v>
      </c>
      <c r="G25" s="462" t="s">
        <v>30</v>
      </c>
    </row>
    <row r="26" spans="1:10" s="374" customFormat="1" ht="31.5">
      <c r="B26" s="593" t="s">
        <v>1985</v>
      </c>
      <c r="C26" s="594" t="s">
        <v>1986</v>
      </c>
      <c r="D26" s="595" t="s">
        <v>1987</v>
      </c>
      <c r="E26" s="596" t="s">
        <v>1988</v>
      </c>
      <c r="F26" s="359" t="s">
        <v>1989</v>
      </c>
      <c r="G26" s="597" t="s">
        <v>1990</v>
      </c>
    </row>
    <row r="27" spans="1:10" s="374" customFormat="1" ht="15.75">
      <c r="B27" s="877">
        <v>42902</v>
      </c>
      <c r="C27" s="410" t="s">
        <v>6760</v>
      </c>
      <c r="D27" s="411">
        <v>306.89</v>
      </c>
      <c r="E27" s="975" t="s">
        <v>2064</v>
      </c>
      <c r="F27" s="646" t="s">
        <v>2065</v>
      </c>
      <c r="G27" s="636" t="s">
        <v>6761</v>
      </c>
      <c r="H27" s="643">
        <f t="shared" ref="H27" si="1">B27+180</f>
        <v>43082</v>
      </c>
      <c r="I27" s="1592"/>
    </row>
    <row r="28" spans="1:10" s="1149" customFormat="1" ht="15">
      <c r="A28" s="1177"/>
      <c r="B28" s="1124">
        <v>42899</v>
      </c>
      <c r="C28" s="972" t="s">
        <v>2045</v>
      </c>
      <c r="D28" s="872">
        <v>393.44</v>
      </c>
      <c r="E28" s="975" t="s">
        <v>2046</v>
      </c>
      <c r="F28" s="612" t="s">
        <v>5297</v>
      </c>
      <c r="G28" s="974" t="s">
        <v>6762</v>
      </c>
      <c r="H28" s="643">
        <f>B28+180</f>
        <v>43079</v>
      </c>
    </row>
    <row r="29" spans="1:10" s="374" customFormat="1" ht="15">
      <c r="B29" s="1124">
        <v>42899</v>
      </c>
      <c r="C29" s="599" t="s">
        <v>6764</v>
      </c>
      <c r="D29" s="600">
        <v>380</v>
      </c>
      <c r="E29" s="975" t="s">
        <v>6765</v>
      </c>
      <c r="F29" s="638" t="s">
        <v>6766</v>
      </c>
      <c r="G29" s="641" t="s">
        <v>5316</v>
      </c>
      <c r="H29" s="643">
        <f t="shared" ref="H29" si="2">B29+180</f>
        <v>43079</v>
      </c>
    </row>
    <row r="30" spans="1:10" s="374" customFormat="1" ht="16.5" thickBot="1">
      <c r="B30" s="604"/>
      <c r="C30" s="605" t="s">
        <v>1991</v>
      </c>
      <c r="D30" s="606">
        <f>MEDIAN(D27:D29)</f>
        <v>380</v>
      </c>
      <c r="E30" s="607"/>
      <c r="F30" s="362"/>
      <c r="G30" s="608"/>
    </row>
    <row r="31" spans="1:10" s="639" customFormat="1" ht="16.5" thickBot="1">
      <c r="B31" s="402"/>
      <c r="C31" s="403"/>
      <c r="D31" s="403"/>
      <c r="E31" s="403"/>
      <c r="F31" s="403"/>
      <c r="G31" s="403"/>
    </row>
    <row r="32" spans="1:10" s="267" customFormat="1" ht="31.5" customHeight="1">
      <c r="B32" s="384" t="s">
        <v>2095</v>
      </c>
      <c r="C32" s="2262" t="str">
        <f>CONCATENATE("FORNECIMENTO E INSTALAÇÃO DE ",C35)</f>
        <v>FORNECIMENTO E INSTALAÇÃO DE CABO P/ ALARME INCENDIO BLINDADO 3 X 1.5MM C/ JAQUETA E DRENO VERMELHO</v>
      </c>
      <c r="D32" s="2183"/>
      <c r="E32" s="2183"/>
      <c r="F32" s="2183"/>
      <c r="G32" s="349" t="s">
        <v>30</v>
      </c>
      <c r="I32" s="399"/>
    </row>
    <row r="33" spans="1:9" s="267" customFormat="1" ht="31.5">
      <c r="B33" s="350" t="s">
        <v>1984</v>
      </c>
      <c r="C33" s="614" t="s">
        <v>1947</v>
      </c>
      <c r="D33" s="893" t="s">
        <v>30</v>
      </c>
      <c r="E33" s="614" t="s">
        <v>1948</v>
      </c>
      <c r="F33" s="615" t="s">
        <v>1949</v>
      </c>
      <c r="G33" s="616" t="s">
        <v>1950</v>
      </c>
      <c r="I33" s="399"/>
    </row>
    <row r="34" spans="1:9" s="267" customFormat="1" ht="15.75">
      <c r="B34" s="2012" t="s">
        <v>1951</v>
      </c>
      <c r="C34" s="2013"/>
      <c r="D34" s="2013"/>
      <c r="E34" s="2013"/>
      <c r="F34" s="2013"/>
      <c r="G34" s="2014"/>
      <c r="I34" s="399"/>
    </row>
    <row r="35" spans="1:9" s="267" customFormat="1" ht="30">
      <c r="B35" s="427" t="s">
        <v>1992</v>
      </c>
      <c r="C35" s="463" t="s">
        <v>2096</v>
      </c>
      <c r="D35" s="357" t="s">
        <v>29</v>
      </c>
      <c r="E35" s="415">
        <v>1</v>
      </c>
      <c r="F35" s="415">
        <f>D46</f>
        <v>4.8</v>
      </c>
      <c r="G35" s="421">
        <f>TRUNC(F35*E35,2)</f>
        <v>4.8</v>
      </c>
      <c r="I35" s="399"/>
    </row>
    <row r="36" spans="1:9" s="267" customFormat="1" ht="15.75">
      <c r="B36" s="2012" t="s">
        <v>1952</v>
      </c>
      <c r="C36" s="2013"/>
      <c r="D36" s="2013"/>
      <c r="E36" s="2013"/>
      <c r="F36" s="2013"/>
      <c r="G36" s="2014"/>
      <c r="I36" s="399"/>
    </row>
    <row r="37" spans="1:9" s="267" customFormat="1" ht="15.75">
      <c r="A37" s="626" t="s">
        <v>5265</v>
      </c>
      <c r="B37" s="379">
        <v>88264</v>
      </c>
      <c r="C37" s="456" t="str">
        <f>IF($A37="INSUMO",VLOOKUP($B37,'BANCO DE DADOS JULHO INS'!$A:$D,2,FALSE),VLOOKUP($B37,'BANCO DE DADOS JULHO SERV'!$B:$E,2,FALSE))</f>
        <v>ELETRICISTA COM ENCARGOS COMPLEMENTARES</v>
      </c>
      <c r="D37" s="294" t="str">
        <f>IF($A37="INSUMO",VLOOKUP($B37,'BANCO DE DADOS JULHO INS'!$A:$D,3,FALSE),VLOOKUP($B37,'BANCO DE DADOS JULHO SERV'!$B:$E,3,FALSE))</f>
        <v>H</v>
      </c>
      <c r="E37" s="396">
        <v>0.7</v>
      </c>
      <c r="F37" s="351" t="str">
        <f>IF($A37="INSUMO",VLOOKUP($B37,'BANCO DE DADOS JULHO INS'!$A:$D,4,FALSE),VLOOKUP($B37,'BANCO DE DADOS JULHO SERV'!$B:$E,4,FALSE))</f>
        <v>17,60</v>
      </c>
      <c r="G37" s="395">
        <f t="shared" ref="G37:G38" si="3">TRUNC(F37*E37,2)</f>
        <v>12.32</v>
      </c>
      <c r="I37" s="399"/>
    </row>
    <row r="38" spans="1:9" s="374" customFormat="1" ht="16.5" thickBot="1">
      <c r="A38" s="626" t="s">
        <v>5265</v>
      </c>
      <c r="B38" s="380">
        <v>88247</v>
      </c>
      <c r="C38" s="457" t="str">
        <f>IF($A38="INSUMO",VLOOKUP($B38,'BANCO DE DADOS JULHO INS'!$A:$D,2,FALSE),VLOOKUP($B38,'BANCO DE DADOS JULHO SERV'!$B:$E,2,FALSE))</f>
        <v>AUXILIAR DE ELETRICISTA COM ENCARGOS COMPLEMENTARES</v>
      </c>
      <c r="D38" s="299" t="str">
        <f>IF($A38="INSUMO",VLOOKUP($B38,'BANCO DE DADOS JULHO INS'!$A:$D,3,FALSE),VLOOKUP($B38,'BANCO DE DADOS JULHO SERV'!$B:$E,3,FALSE))</f>
        <v>H</v>
      </c>
      <c r="E38" s="397">
        <v>0.7</v>
      </c>
      <c r="F38" s="353" t="str">
        <f>IF($A38="INSUMO",VLOOKUP($B38,'BANCO DE DADOS JULHO INS'!$A:$D,4,FALSE),VLOOKUP($B38,'BANCO DE DADOS JULHO SERV'!$B:$E,4,FALSE))</f>
        <v>14,32</v>
      </c>
      <c r="G38" s="398">
        <f t="shared" si="3"/>
        <v>10.02</v>
      </c>
    </row>
    <row r="39" spans="1:9" s="374" customFormat="1" ht="16.5" thickBot="1">
      <c r="B39" s="388" t="s">
        <v>6251</v>
      </c>
      <c r="C39" s="438"/>
      <c r="D39" s="438"/>
      <c r="E39" s="438"/>
      <c r="F39" s="277" t="s">
        <v>1953</v>
      </c>
      <c r="G39" s="278">
        <f>SUM(G34:G38)</f>
        <v>27.14</v>
      </c>
    </row>
    <row r="40" spans="1:9" s="374" customFormat="1" ht="15.75" thickBot="1">
      <c r="B40" s="422"/>
      <c r="C40" s="438"/>
      <c r="D40" s="438"/>
      <c r="E40" s="438"/>
      <c r="F40" s="438"/>
      <c r="G40" s="438"/>
    </row>
    <row r="41" spans="1:9" s="374" customFormat="1" ht="31.5">
      <c r="B41" s="589"/>
      <c r="C41" s="401" t="s">
        <v>2096</v>
      </c>
      <c r="D41" s="590"/>
      <c r="E41" s="591"/>
      <c r="F41" s="358" t="s">
        <v>30</v>
      </c>
      <c r="G41" s="592" t="s">
        <v>29</v>
      </c>
    </row>
    <row r="42" spans="1:9" s="374" customFormat="1" ht="31.5">
      <c r="B42" s="593" t="s">
        <v>1985</v>
      </c>
      <c r="C42" s="594" t="s">
        <v>1986</v>
      </c>
      <c r="D42" s="595" t="s">
        <v>1987</v>
      </c>
      <c r="E42" s="596" t="s">
        <v>1988</v>
      </c>
      <c r="F42" s="359" t="s">
        <v>1989</v>
      </c>
      <c r="G42" s="597" t="s">
        <v>1990</v>
      </c>
    </row>
    <row r="43" spans="1:9" s="374" customFormat="1" ht="15">
      <c r="B43" s="894">
        <v>42902</v>
      </c>
      <c r="C43" s="1125" t="s">
        <v>1999</v>
      </c>
      <c r="D43" s="1126">
        <v>4.8</v>
      </c>
      <c r="E43" s="931" t="s">
        <v>2000</v>
      </c>
      <c r="F43" s="1148" t="s">
        <v>2001</v>
      </c>
      <c r="G43" s="986" t="s">
        <v>11409</v>
      </c>
      <c r="H43" s="643">
        <f t="shared" ref="H43" si="4">B43+180</f>
        <v>43082</v>
      </c>
      <c r="I43" s="1196" t="s">
        <v>12458</v>
      </c>
    </row>
    <row r="44" spans="1:9" s="1149" customFormat="1" ht="15">
      <c r="A44" s="1177"/>
      <c r="B44" s="1124">
        <v>42899</v>
      </c>
      <c r="C44" s="972" t="s">
        <v>2045</v>
      </c>
      <c r="D44" s="872">
        <v>3.49</v>
      </c>
      <c r="E44" s="973" t="s">
        <v>2046</v>
      </c>
      <c r="F44" s="612" t="s">
        <v>5297</v>
      </c>
      <c r="G44" s="974" t="s">
        <v>6762</v>
      </c>
      <c r="H44" s="643">
        <f>B44+180</f>
        <v>43079</v>
      </c>
      <c r="I44" s="1149" t="s">
        <v>12458</v>
      </c>
    </row>
    <row r="45" spans="1:9" s="374" customFormat="1" ht="15">
      <c r="B45" s="640">
        <v>42902</v>
      </c>
      <c r="C45" s="599" t="s">
        <v>12459</v>
      </c>
      <c r="D45" s="600">
        <v>5.0999999999999996</v>
      </c>
      <c r="E45" s="603" t="s">
        <v>12460</v>
      </c>
      <c r="F45" s="638" t="s">
        <v>12461</v>
      </c>
      <c r="G45" s="641" t="s">
        <v>12462</v>
      </c>
      <c r="H45" s="643">
        <f t="shared" ref="H45" si="5">B45+180</f>
        <v>43082</v>
      </c>
      <c r="I45" s="1196" t="s">
        <v>12458</v>
      </c>
    </row>
    <row r="46" spans="1:9" s="374" customFormat="1" ht="16.5" thickBot="1">
      <c r="B46" s="604"/>
      <c r="C46" s="605" t="s">
        <v>1991</v>
      </c>
      <c r="D46" s="606">
        <f t="shared" ref="D46" si="6">MEDIAN(D43:D45)</f>
        <v>4.8</v>
      </c>
      <c r="E46" s="607"/>
      <c r="F46" s="362"/>
      <c r="G46" s="608"/>
    </row>
    <row r="47" spans="1:9" s="639" customFormat="1" ht="16.5" thickBot="1">
      <c r="B47" s="402"/>
      <c r="C47" s="403"/>
      <c r="D47" s="403"/>
      <c r="E47" s="403"/>
      <c r="F47" s="403"/>
      <c r="G47" s="403"/>
    </row>
    <row r="48" spans="1:9" s="399" customFormat="1" ht="20.25" customHeight="1">
      <c r="A48" s="267"/>
      <c r="B48" s="384" t="s">
        <v>2097</v>
      </c>
      <c r="C48" s="2262" t="str">
        <f>CONCATENATE("FORNECIMENTO E INSTALAÇÃO DE ",C51)</f>
        <v>FORNECIMENTO E INSTALAÇÃO DE BOTOEIRA PARA BOMBA (COM MARTELO) ILUMAC AM-B 2029 ACTUAL 53 </v>
      </c>
      <c r="D48" s="2183"/>
      <c r="E48" s="2183"/>
      <c r="F48" s="2183"/>
      <c r="G48" s="349" t="s">
        <v>30</v>
      </c>
      <c r="H48" s="267" t="s">
        <v>5293</v>
      </c>
    </row>
    <row r="49" spans="1:10" s="399" customFormat="1" ht="31.5">
      <c r="A49" s="267"/>
      <c r="B49" s="350" t="s">
        <v>1984</v>
      </c>
      <c r="C49" s="614" t="s">
        <v>1947</v>
      </c>
      <c r="D49" s="893" t="s">
        <v>30</v>
      </c>
      <c r="E49" s="614" t="s">
        <v>1948</v>
      </c>
      <c r="F49" s="615" t="s">
        <v>1949</v>
      </c>
      <c r="G49" s="616" t="s">
        <v>1950</v>
      </c>
      <c r="H49" s="267"/>
    </row>
    <row r="50" spans="1:10" s="399" customFormat="1" ht="15.75">
      <c r="A50" s="267"/>
      <c r="B50" s="2012" t="s">
        <v>1951</v>
      </c>
      <c r="C50" s="2013"/>
      <c r="D50" s="2013"/>
      <c r="E50" s="2013"/>
      <c r="F50" s="2013"/>
      <c r="G50" s="2014"/>
      <c r="H50" s="267"/>
    </row>
    <row r="51" spans="1:10" s="399" customFormat="1" ht="30">
      <c r="A51" s="267"/>
      <c r="B51" s="427" t="s">
        <v>1992</v>
      </c>
      <c r="C51" s="461" t="str">
        <f>C57</f>
        <v>BOTOEIRA PARA BOMBA (COM MARTELO) ILUMAC AM-B 2029 ACTUAL 53 </v>
      </c>
      <c r="D51" s="357" t="s">
        <v>30</v>
      </c>
      <c r="E51" s="415">
        <v>1</v>
      </c>
      <c r="F51" s="415">
        <f>D62</f>
        <v>49.78</v>
      </c>
      <c r="G51" s="421">
        <f>TRUNC(F51*E51,2)</f>
        <v>49.78</v>
      </c>
      <c r="H51" s="267"/>
    </row>
    <row r="52" spans="1:10" s="399" customFormat="1" ht="15.75">
      <c r="A52" s="267"/>
      <c r="B52" s="2150" t="s">
        <v>1952</v>
      </c>
      <c r="C52" s="2151"/>
      <c r="D52" s="2151"/>
      <c r="E52" s="2151"/>
      <c r="F52" s="2151"/>
      <c r="G52" s="2152"/>
      <c r="H52" s="267"/>
    </row>
    <row r="53" spans="1:10" s="399" customFormat="1" ht="15.75">
      <c r="A53" s="626" t="s">
        <v>5265</v>
      </c>
      <c r="B53" s="379">
        <v>88264</v>
      </c>
      <c r="C53" s="456" t="str">
        <f>IF($A53="INSUMO",VLOOKUP($B53,'BANCO DE DADOS JULHO INS'!$A:$D,2,FALSE),VLOOKUP($B53,'BANCO DE DADOS JULHO SERV'!$B:$E,2,FALSE))</f>
        <v>ELETRICISTA COM ENCARGOS COMPLEMENTARES</v>
      </c>
      <c r="D53" s="294" t="str">
        <f>IF($A53="INSUMO",VLOOKUP($B53,'BANCO DE DADOS JULHO INS'!$A:$D,3,FALSE),VLOOKUP($B53,'BANCO DE DADOS JULHO SERV'!$B:$E,3,FALSE))</f>
        <v>H</v>
      </c>
      <c r="E53" s="518">
        <v>0.5</v>
      </c>
      <c r="F53" s="351" t="str">
        <f>IF($A53="INSUMO",VLOOKUP($B53,'BANCO DE DADOS JULHO INS'!$A:$D,4,FALSE),VLOOKUP($B53,'BANCO DE DADOS JULHO SERV'!$B:$E,4,FALSE))</f>
        <v>17,60</v>
      </c>
      <c r="G53" s="395">
        <f t="shared" ref="G53:G54" si="7">TRUNC(F53*E53,2)</f>
        <v>8.8000000000000007</v>
      </c>
      <c r="H53" s="644"/>
    </row>
    <row r="54" spans="1:10" s="399" customFormat="1" ht="16.5" thickBot="1">
      <c r="A54" s="626" t="s">
        <v>5265</v>
      </c>
      <c r="B54" s="380">
        <v>88247</v>
      </c>
      <c r="C54" s="457" t="str">
        <f>IF($A54="INSUMO",VLOOKUP($B54,'BANCO DE DADOS JULHO INS'!$A:$D,2,FALSE),VLOOKUP($B54,'BANCO DE DADOS JULHO SERV'!$B:$E,2,FALSE))</f>
        <v>AUXILIAR DE ELETRICISTA COM ENCARGOS COMPLEMENTARES</v>
      </c>
      <c r="D54" s="299" t="str">
        <f>IF($A54="INSUMO",VLOOKUP($B54,'BANCO DE DADOS JULHO INS'!$A:$D,3,FALSE),VLOOKUP($B54,'BANCO DE DADOS JULHO SERV'!$B:$E,3,FALSE))</f>
        <v>H</v>
      </c>
      <c r="E54" s="519">
        <v>0.5</v>
      </c>
      <c r="F54" s="353" t="str">
        <f>IF($A54="INSUMO",VLOOKUP($B54,'BANCO DE DADOS JULHO INS'!$A:$D,4,FALSE),VLOOKUP($B54,'BANCO DE DADOS JULHO SERV'!$B:$E,4,FALSE))</f>
        <v>14,32</v>
      </c>
      <c r="G54" s="398">
        <f t="shared" si="7"/>
        <v>7.16</v>
      </c>
      <c r="H54" s="644"/>
    </row>
    <row r="55" spans="1:10" s="267" customFormat="1" ht="16.5" thickBot="1">
      <c r="B55" s="400" t="s">
        <v>5292</v>
      </c>
      <c r="C55" s="438"/>
      <c r="D55" s="438"/>
      <c r="E55" s="438"/>
      <c r="F55" s="512" t="s">
        <v>1953</v>
      </c>
      <c r="G55" s="513">
        <f>SUM(G50:G54)</f>
        <v>65.739999999999995</v>
      </c>
    </row>
    <row r="56" spans="1:10" s="267" customFormat="1" ht="15.75" thickBot="1">
      <c r="B56" s="394"/>
      <c r="C56" s="101"/>
      <c r="D56" s="101"/>
      <c r="E56" s="101"/>
    </row>
    <row r="57" spans="1:10" s="267" customFormat="1" ht="31.5">
      <c r="B57" s="589"/>
      <c r="C57" s="562" t="s">
        <v>5291</v>
      </c>
      <c r="D57" s="590"/>
      <c r="E57" s="591"/>
      <c r="F57" s="358" t="s">
        <v>30</v>
      </c>
      <c r="G57" s="462" t="s">
        <v>30</v>
      </c>
    </row>
    <row r="58" spans="1:10" s="267" customFormat="1" ht="31.5">
      <c r="B58" s="593" t="s">
        <v>1985</v>
      </c>
      <c r="C58" s="594" t="s">
        <v>1986</v>
      </c>
      <c r="D58" s="595" t="s">
        <v>1987</v>
      </c>
      <c r="E58" s="596" t="s">
        <v>1988</v>
      </c>
      <c r="F58" s="359" t="s">
        <v>1989</v>
      </c>
      <c r="G58" s="597" t="s">
        <v>1990</v>
      </c>
    </row>
    <row r="59" spans="1:10" s="374" customFormat="1" ht="15.75">
      <c r="B59" s="877">
        <v>42902</v>
      </c>
      <c r="C59" s="1125" t="s">
        <v>6760</v>
      </c>
      <c r="D59" s="1126">
        <v>49.78</v>
      </c>
      <c r="E59" s="975" t="s">
        <v>2064</v>
      </c>
      <c r="F59" s="1148" t="s">
        <v>2065</v>
      </c>
      <c r="G59" s="986" t="s">
        <v>6761</v>
      </c>
      <c r="H59" s="643">
        <f t="shared" ref="H59" si="8">B59+180</f>
        <v>43082</v>
      </c>
      <c r="I59" s="1592"/>
    </row>
    <row r="60" spans="1:10" s="1149" customFormat="1" ht="15.75">
      <c r="A60" s="1177"/>
      <c r="B60" s="1124">
        <v>42899</v>
      </c>
      <c r="C60" s="972" t="s">
        <v>6764</v>
      </c>
      <c r="D60" s="872">
        <v>48</v>
      </c>
      <c r="E60" s="975" t="s">
        <v>12463</v>
      </c>
      <c r="F60" s="612" t="s">
        <v>6766</v>
      </c>
      <c r="G60" s="974" t="s">
        <v>5316</v>
      </c>
      <c r="H60" s="643">
        <f>B60+180</f>
        <v>43079</v>
      </c>
      <c r="I60" s="1593"/>
    </row>
    <row r="61" spans="1:10" s="374" customFormat="1" ht="15.75">
      <c r="B61" s="877">
        <v>42902</v>
      </c>
      <c r="C61" s="972" t="s">
        <v>12459</v>
      </c>
      <c r="D61" s="872">
        <v>50</v>
      </c>
      <c r="E61" s="975" t="s">
        <v>12460</v>
      </c>
      <c r="F61" s="987" t="s">
        <v>12461</v>
      </c>
      <c r="G61" s="878" t="s">
        <v>12462</v>
      </c>
      <c r="H61" s="643">
        <f t="shared" ref="H61" si="9">B61+180</f>
        <v>43082</v>
      </c>
      <c r="I61" s="1592"/>
    </row>
    <row r="62" spans="1:10" s="267" customFormat="1" ht="16.5" thickBot="1">
      <c r="B62" s="604"/>
      <c r="C62" s="605" t="s">
        <v>1991</v>
      </c>
      <c r="D62" s="606">
        <f t="shared" ref="D62" si="10">MEDIAN(D59:D61)</f>
        <v>49.78</v>
      </c>
      <c r="E62" s="607"/>
      <c r="F62" s="362"/>
      <c r="G62" s="608"/>
    </row>
    <row r="63" spans="1:10" s="639" customFormat="1" ht="16.5" thickBot="1">
      <c r="B63" s="402"/>
      <c r="C63" s="403"/>
      <c r="D63" s="403"/>
      <c r="E63" s="403"/>
      <c r="F63" s="403"/>
      <c r="G63" s="403"/>
    </row>
    <row r="64" spans="1:10" s="267" customFormat="1" ht="41.25" customHeight="1">
      <c r="B64" s="384" t="s">
        <v>2098</v>
      </c>
      <c r="C64" s="2262" t="str">
        <f>CONCATENATE("FORNECIMENTO E INSTALAÇÃO DE ",C67)</f>
        <v>FORNECIMENTO E INSTALAÇÃO DE ACIONADOR MANUAL SUPERVISIONADO (COM MARTELO) ILUMAC AM-C 2021 ACTUAL 49</v>
      </c>
      <c r="D64" s="2183"/>
      <c r="E64" s="2183"/>
      <c r="F64" s="2183"/>
      <c r="G64" s="349" t="s">
        <v>30</v>
      </c>
      <c r="I64" s="399"/>
      <c r="J64" s="399"/>
    </row>
    <row r="65" spans="1:10" s="267" customFormat="1" ht="31.5">
      <c r="B65" s="350" t="s">
        <v>1984</v>
      </c>
      <c r="C65" s="614" t="s">
        <v>1947</v>
      </c>
      <c r="D65" s="893" t="s">
        <v>30</v>
      </c>
      <c r="E65" s="614" t="s">
        <v>1948</v>
      </c>
      <c r="F65" s="615" t="s">
        <v>1949</v>
      </c>
      <c r="G65" s="616" t="s">
        <v>1950</v>
      </c>
      <c r="I65" s="399"/>
      <c r="J65" s="399"/>
    </row>
    <row r="66" spans="1:10" s="267" customFormat="1" ht="15.75">
      <c r="B66" s="2012" t="s">
        <v>1951</v>
      </c>
      <c r="C66" s="2013"/>
      <c r="D66" s="2013"/>
      <c r="E66" s="2013"/>
      <c r="F66" s="2013"/>
      <c r="G66" s="2014"/>
      <c r="I66" s="399"/>
      <c r="J66" s="399"/>
    </row>
    <row r="67" spans="1:10" s="267" customFormat="1" ht="30">
      <c r="B67" s="427" t="s">
        <v>1992</v>
      </c>
      <c r="C67" s="461" t="str">
        <f>C73</f>
        <v>ACIONADOR MANUAL SUPERVISIONADO (COM MARTELO) ILUMAC AM-C 2021 ACTUAL 49</v>
      </c>
      <c r="D67" s="357" t="s">
        <v>30</v>
      </c>
      <c r="E67" s="415">
        <v>1</v>
      </c>
      <c r="F67" s="415">
        <f>D78</f>
        <v>33.24</v>
      </c>
      <c r="G67" s="421">
        <f>TRUNC(F67*E67,2)</f>
        <v>33.24</v>
      </c>
      <c r="I67" s="399"/>
      <c r="J67" s="399"/>
    </row>
    <row r="68" spans="1:10" s="267" customFormat="1" ht="15.75">
      <c r="B68" s="2012" t="s">
        <v>1952</v>
      </c>
      <c r="C68" s="2013"/>
      <c r="D68" s="2013"/>
      <c r="E68" s="2013"/>
      <c r="F68" s="2013"/>
      <c r="G68" s="2014"/>
      <c r="I68" s="399"/>
      <c r="J68" s="399"/>
    </row>
    <row r="69" spans="1:10" s="267" customFormat="1" ht="15.75">
      <c r="A69" s="626" t="s">
        <v>5265</v>
      </c>
      <c r="B69" s="379">
        <v>88264</v>
      </c>
      <c r="C69" s="456" t="str">
        <f>IF($A69="INSUMO",VLOOKUP($B69,'BANCO DE DADOS JULHO INS'!$A:$D,2,FALSE),VLOOKUP($B69,'BANCO DE DADOS JULHO SERV'!$B:$E,2,FALSE))</f>
        <v>ELETRICISTA COM ENCARGOS COMPLEMENTARES</v>
      </c>
      <c r="D69" s="294" t="str">
        <f>IF($A69="INSUMO",VLOOKUP($B69,'BANCO DE DADOS JULHO INS'!$A:$D,3,FALSE),VLOOKUP($B69,'BANCO DE DADOS JULHO SERV'!$B:$E,3,FALSE))</f>
        <v>H</v>
      </c>
      <c r="E69" s="518">
        <v>0.5</v>
      </c>
      <c r="F69" s="351" t="str">
        <f>IF($A69="INSUMO",VLOOKUP($B69,'BANCO DE DADOS JULHO INS'!$A:$D,4,FALSE),VLOOKUP($B69,'BANCO DE DADOS JULHO SERV'!$B:$E,4,FALSE))</f>
        <v>17,60</v>
      </c>
      <c r="G69" s="395">
        <f t="shared" ref="G69:G70" si="11">TRUNC(F69*E69,2)</f>
        <v>8.8000000000000007</v>
      </c>
      <c r="I69" s="399"/>
      <c r="J69" s="399"/>
    </row>
    <row r="70" spans="1:10" s="267" customFormat="1" ht="16.5" thickBot="1">
      <c r="A70" s="626" t="s">
        <v>5265</v>
      </c>
      <c r="B70" s="380">
        <v>88247</v>
      </c>
      <c r="C70" s="457" t="str">
        <f>IF($A70="INSUMO",VLOOKUP($B70,'BANCO DE DADOS JULHO INS'!$A:$D,2,FALSE),VLOOKUP($B70,'BANCO DE DADOS JULHO SERV'!$B:$E,2,FALSE))</f>
        <v>AUXILIAR DE ELETRICISTA COM ENCARGOS COMPLEMENTARES</v>
      </c>
      <c r="D70" s="299" t="str">
        <f>IF($A70="INSUMO",VLOOKUP($B70,'BANCO DE DADOS JULHO INS'!$A:$D,3,FALSE),VLOOKUP($B70,'BANCO DE DADOS JULHO SERV'!$B:$E,3,FALSE))</f>
        <v>H</v>
      </c>
      <c r="E70" s="519">
        <v>0.5</v>
      </c>
      <c r="F70" s="353" t="str">
        <f>IF($A70="INSUMO",VLOOKUP($B70,'BANCO DE DADOS JULHO INS'!$A:$D,4,FALSE),VLOOKUP($B70,'BANCO DE DADOS JULHO SERV'!$B:$E,4,FALSE))</f>
        <v>14,32</v>
      </c>
      <c r="G70" s="398">
        <f t="shared" si="11"/>
        <v>7.16</v>
      </c>
      <c r="I70" s="399"/>
      <c r="J70" s="399"/>
    </row>
    <row r="71" spans="1:10" s="399" customFormat="1" ht="16.5" thickBot="1">
      <c r="A71" s="267"/>
      <c r="B71" s="400" t="s">
        <v>5292</v>
      </c>
      <c r="C71" s="400"/>
      <c r="D71" s="400"/>
      <c r="E71" s="400"/>
      <c r="F71" s="277" t="s">
        <v>1953</v>
      </c>
      <c r="G71" s="278">
        <f>SUM(G66:G70)</f>
        <v>49.2</v>
      </c>
      <c r="H71" s="267"/>
    </row>
    <row r="72" spans="1:10" s="399" customFormat="1" ht="15.75" thickBot="1">
      <c r="A72" s="267"/>
      <c r="B72" s="623"/>
      <c r="C72" s="623"/>
      <c r="D72" s="623"/>
      <c r="E72" s="623"/>
      <c r="F72" s="623"/>
      <c r="G72" s="623"/>
      <c r="H72" s="267"/>
    </row>
    <row r="73" spans="1:10" s="399" customFormat="1" ht="31.5">
      <c r="A73" s="267"/>
      <c r="B73" s="589"/>
      <c r="C73" s="562" t="s">
        <v>5299</v>
      </c>
      <c r="D73" s="590"/>
      <c r="E73" s="591"/>
      <c r="F73" s="358" t="s">
        <v>30</v>
      </c>
      <c r="G73" s="462" t="s">
        <v>30</v>
      </c>
      <c r="H73" s="267"/>
    </row>
    <row r="74" spans="1:10" s="399" customFormat="1" ht="31.5">
      <c r="A74" s="267"/>
      <c r="B74" s="593" t="s">
        <v>1985</v>
      </c>
      <c r="C74" s="594" t="s">
        <v>1986</v>
      </c>
      <c r="D74" s="595" t="s">
        <v>1987</v>
      </c>
      <c r="E74" s="596" t="s">
        <v>1988</v>
      </c>
      <c r="F74" s="359" t="s">
        <v>1989</v>
      </c>
      <c r="G74" s="597" t="s">
        <v>1990</v>
      </c>
      <c r="H74" s="267"/>
    </row>
    <row r="75" spans="1:10" s="374" customFormat="1" ht="15.75">
      <c r="B75" s="1124">
        <v>42899</v>
      </c>
      <c r="C75" s="1125" t="s">
        <v>6760</v>
      </c>
      <c r="D75" s="1126">
        <v>33.21</v>
      </c>
      <c r="E75" s="931" t="s">
        <v>2064</v>
      </c>
      <c r="F75" s="1148" t="s">
        <v>2065</v>
      </c>
      <c r="G75" s="986" t="s">
        <v>6761</v>
      </c>
      <c r="H75" s="643">
        <f t="shared" ref="H75" si="12">B75+180</f>
        <v>43079</v>
      </c>
      <c r="I75" s="1592"/>
    </row>
    <row r="76" spans="1:10" s="1149" customFormat="1" ht="15.75">
      <c r="A76" s="1177"/>
      <c r="B76" s="1124">
        <v>42899</v>
      </c>
      <c r="C76" s="972" t="s">
        <v>2045</v>
      </c>
      <c r="D76" s="872">
        <f>27.75+5.49</f>
        <v>33.24</v>
      </c>
      <c r="E76" s="973" t="s">
        <v>2046</v>
      </c>
      <c r="F76" s="612" t="s">
        <v>5297</v>
      </c>
      <c r="G76" s="974" t="s">
        <v>6762</v>
      </c>
      <c r="H76" s="643">
        <f>B76+180</f>
        <v>43079</v>
      </c>
      <c r="I76" s="1593"/>
    </row>
    <row r="77" spans="1:10" s="374" customFormat="1" ht="15.75">
      <c r="B77" s="894">
        <v>42902</v>
      </c>
      <c r="C77" s="1125" t="s">
        <v>1999</v>
      </c>
      <c r="D77" s="1126">
        <v>47.52</v>
      </c>
      <c r="E77" s="931" t="s">
        <v>2000</v>
      </c>
      <c r="F77" s="1148" t="s">
        <v>2001</v>
      </c>
      <c r="G77" s="986" t="s">
        <v>11409</v>
      </c>
      <c r="H77" s="643">
        <f t="shared" ref="H77" si="13">B77+180</f>
        <v>43082</v>
      </c>
      <c r="I77" s="1592"/>
    </row>
    <row r="78" spans="1:10" s="399" customFormat="1" ht="16.5" thickBot="1">
      <c r="A78" s="267"/>
      <c r="B78" s="604"/>
      <c r="C78" s="605" t="s">
        <v>1991</v>
      </c>
      <c r="D78" s="606">
        <f t="shared" ref="D78" si="14">MEDIAN(D75:D77)</f>
        <v>33.24</v>
      </c>
      <c r="E78" s="607"/>
      <c r="F78" s="362"/>
      <c r="G78" s="608"/>
      <c r="H78" s="267"/>
    </row>
    <row r="79" spans="1:10" s="639" customFormat="1" ht="16.5" thickBot="1">
      <c r="B79" s="402"/>
      <c r="C79" s="403"/>
      <c r="D79" s="403"/>
      <c r="E79" s="403"/>
      <c r="F79" s="403"/>
      <c r="G79" s="403"/>
    </row>
    <row r="80" spans="1:10" s="399" customFormat="1" ht="36" customHeight="1">
      <c r="A80" s="267"/>
      <c r="B80" s="384" t="s">
        <v>2099</v>
      </c>
      <c r="C80" s="2262" t="str">
        <f>CONCATENATE("FORNECIMENTO E INSTALAÇÃO DE ",C83)</f>
        <v>FORNECIMENTO E INSTALAÇÃO DE LUMINARIA DE EMERGENCIA 30 LEDS, POTENCIA 2 W, BATERIA DE LITIO, AUTONOMIA DE 6 HORAS</v>
      </c>
      <c r="D80" s="2183"/>
      <c r="E80" s="2183"/>
      <c r="F80" s="2183"/>
      <c r="G80" s="349" t="s">
        <v>30</v>
      </c>
      <c r="H80" s="267"/>
    </row>
    <row r="81" spans="1:8" s="399" customFormat="1" ht="31.5">
      <c r="A81" s="267"/>
      <c r="B81" s="350" t="s">
        <v>1984</v>
      </c>
      <c r="C81" s="614" t="s">
        <v>1947</v>
      </c>
      <c r="D81" s="893" t="s">
        <v>30</v>
      </c>
      <c r="E81" s="614" t="s">
        <v>1948</v>
      </c>
      <c r="F81" s="615" t="s">
        <v>1949</v>
      </c>
      <c r="G81" s="616" t="s">
        <v>1950</v>
      </c>
      <c r="H81" s="267"/>
    </row>
    <row r="82" spans="1:8" s="399" customFormat="1" ht="15.75">
      <c r="A82" s="267"/>
      <c r="B82" s="2012" t="s">
        <v>1951</v>
      </c>
      <c r="C82" s="2013"/>
      <c r="D82" s="2013"/>
      <c r="E82" s="2013"/>
      <c r="F82" s="2013"/>
      <c r="G82" s="2014"/>
      <c r="H82" s="267"/>
    </row>
    <row r="83" spans="1:8" s="399" customFormat="1" ht="30">
      <c r="A83" s="626" t="s">
        <v>5064</v>
      </c>
      <c r="B83" s="379">
        <v>38774</v>
      </c>
      <c r="C83" s="1194" t="str">
        <f>IF($A83="INSUMO",VLOOKUP($B83,'BANCO DE DADOS JULHO INS'!$A:$D,2,FALSE),VLOOKUP($B83,'BANCO DE DADOS JULHO SERV'!$B:$E,2,FALSE))</f>
        <v>LUMINARIA DE EMERGENCIA 30 LEDS, POTENCIA 2 W, BATERIA DE LITIO, AUTONOMIA DE 6 HORAS</v>
      </c>
      <c r="D83" s="913" t="str">
        <f>IF($A83="INSUMO",VLOOKUP($B83,'BANCO DE DADOS JULHO INS'!$A:$D,3,FALSE),VLOOKUP($B83,'BANCO DE DADOS JULHO SERV'!$B:$E,3,FALSE))</f>
        <v xml:space="preserve">UN    </v>
      </c>
      <c r="E83" s="396">
        <v>1</v>
      </c>
      <c r="F83" s="917" t="str">
        <f>IF($A83="INSUMO",VLOOKUP($B83,'BANCO DE DADOS JULHO INS'!$A:$D,4,FALSE),VLOOKUP($B83,'BANCO DE DADOS JULHO SERV'!$B:$E,4,FALSE))</f>
        <v>25,71</v>
      </c>
      <c r="G83" s="395">
        <f t="shared" ref="G83" si="15">TRUNC(F83*E83,2)</f>
        <v>25.71</v>
      </c>
      <c r="H83" s="267"/>
    </row>
    <row r="84" spans="1:8" s="399" customFormat="1" ht="15.75">
      <c r="A84" s="267"/>
      <c r="B84" s="2012" t="s">
        <v>1952</v>
      </c>
      <c r="C84" s="2013"/>
      <c r="D84" s="2013"/>
      <c r="E84" s="2013"/>
      <c r="F84" s="2013"/>
      <c r="G84" s="2014"/>
      <c r="H84" s="267"/>
    </row>
    <row r="85" spans="1:8" s="399" customFormat="1" ht="15.75">
      <c r="A85" s="626" t="s">
        <v>5265</v>
      </c>
      <c r="B85" s="379">
        <v>88264</v>
      </c>
      <c r="C85" s="456" t="str">
        <f>IF($A85="INSUMO",VLOOKUP($B85,'BANCO DE DADOS JULHO INS'!$A:$D,2,FALSE),VLOOKUP($B85,'BANCO DE DADOS JULHO SERV'!$B:$E,2,FALSE))</f>
        <v>ELETRICISTA COM ENCARGOS COMPLEMENTARES</v>
      </c>
      <c r="D85" s="294" t="str">
        <f>IF($A85="INSUMO",VLOOKUP($B85,'BANCO DE DADOS JULHO INS'!$A:$D,3,FALSE),VLOOKUP($B85,'BANCO DE DADOS JULHO SERV'!$B:$E,3,FALSE))</f>
        <v>H</v>
      </c>
      <c r="E85" s="396">
        <v>0.5</v>
      </c>
      <c r="F85" s="351" t="str">
        <f>IF($A85="INSUMO",VLOOKUP($B85,'BANCO DE DADOS JULHO INS'!$A:$D,4,FALSE),VLOOKUP($B85,'BANCO DE DADOS JULHO SERV'!$B:$E,4,FALSE))</f>
        <v>17,60</v>
      </c>
      <c r="G85" s="395">
        <f t="shared" ref="G85:G86" si="16">TRUNC(F85*E85,2)</f>
        <v>8.8000000000000007</v>
      </c>
      <c r="H85" s="267"/>
    </row>
    <row r="86" spans="1:8" s="399" customFormat="1" ht="16.5" thickBot="1">
      <c r="A86" s="626" t="s">
        <v>5265</v>
      </c>
      <c r="B86" s="380">
        <v>88247</v>
      </c>
      <c r="C86" s="457" t="str">
        <f>IF($A86="INSUMO",VLOOKUP($B86,'BANCO DE DADOS JULHO INS'!$A:$D,2,FALSE),VLOOKUP($B86,'BANCO DE DADOS JULHO SERV'!$B:$E,2,FALSE))</f>
        <v>AUXILIAR DE ELETRICISTA COM ENCARGOS COMPLEMENTARES</v>
      </c>
      <c r="D86" s="299" t="str">
        <f>IF($A86="INSUMO",VLOOKUP($B86,'BANCO DE DADOS JULHO INS'!$A:$D,3,FALSE),VLOOKUP($B86,'BANCO DE DADOS JULHO SERV'!$B:$E,3,FALSE))</f>
        <v>H</v>
      </c>
      <c r="E86" s="397">
        <v>0.5</v>
      </c>
      <c r="F86" s="353" t="str">
        <f>IF($A86="INSUMO",VLOOKUP($B86,'BANCO DE DADOS JULHO INS'!$A:$D,4,FALSE),VLOOKUP($B86,'BANCO DE DADOS JULHO SERV'!$B:$E,4,FALSE))</f>
        <v>14,32</v>
      </c>
      <c r="G86" s="398">
        <f t="shared" si="16"/>
        <v>7.16</v>
      </c>
      <c r="H86" s="267"/>
    </row>
    <row r="87" spans="1:8" s="399" customFormat="1" ht="16.5" thickBot="1">
      <c r="A87" s="267"/>
      <c r="B87" s="400" t="s">
        <v>5300</v>
      </c>
      <c r="C87" s="400"/>
      <c r="D87" s="400"/>
      <c r="E87" s="400"/>
      <c r="F87" s="512" t="s">
        <v>1953</v>
      </c>
      <c r="G87" s="513">
        <f>SUM(G82:G86)</f>
        <v>41.67</v>
      </c>
      <c r="H87" s="267"/>
    </row>
    <row r="88" spans="1:8" s="399" customFormat="1" ht="15.75" thickBot="1">
      <c r="A88" s="267"/>
      <c r="B88" s="423"/>
      <c r="C88" s="423"/>
      <c r="D88" s="423"/>
      <c r="E88" s="423"/>
      <c r="F88" s="423"/>
      <c r="G88" s="423"/>
      <c r="H88" s="267"/>
    </row>
    <row r="89" spans="1:8" s="399" customFormat="1" ht="15.75">
      <c r="A89" s="267"/>
      <c r="B89" s="384" t="s">
        <v>2100</v>
      </c>
      <c r="C89" s="2262" t="str">
        <f>CONCATENATE("FORNECIMENTO E INSTALAÇÃO DE ",C92)</f>
        <v>FORNECIMENTO E INSTALAÇÃO DE SIRENE ELETRONICA BITONAL 24 V DANI 4024</v>
      </c>
      <c r="D89" s="2183"/>
      <c r="E89" s="2183"/>
      <c r="F89" s="2183"/>
      <c r="G89" s="349" t="s">
        <v>30</v>
      </c>
      <c r="H89" s="267"/>
    </row>
    <row r="90" spans="1:8" s="399" customFormat="1" ht="31.5">
      <c r="A90" s="267"/>
      <c r="B90" s="350" t="s">
        <v>1984</v>
      </c>
      <c r="C90" s="614" t="s">
        <v>1947</v>
      </c>
      <c r="D90" s="893" t="s">
        <v>30</v>
      </c>
      <c r="E90" s="614" t="s">
        <v>1948</v>
      </c>
      <c r="F90" s="615" t="s">
        <v>1949</v>
      </c>
      <c r="G90" s="616" t="s">
        <v>1950</v>
      </c>
      <c r="H90" s="267"/>
    </row>
    <row r="91" spans="1:8" s="399" customFormat="1" ht="15.75">
      <c r="A91" s="267"/>
      <c r="B91" s="2012" t="s">
        <v>1951</v>
      </c>
      <c r="C91" s="2013"/>
      <c r="D91" s="2013"/>
      <c r="E91" s="2013"/>
      <c r="F91" s="2013"/>
      <c r="G91" s="2014"/>
      <c r="H91" s="267"/>
    </row>
    <row r="92" spans="1:8" s="399" customFormat="1" ht="15">
      <c r="A92" s="267"/>
      <c r="B92" s="427" t="s">
        <v>1992</v>
      </c>
      <c r="C92" s="465" t="s">
        <v>2101</v>
      </c>
      <c r="D92" s="357" t="s">
        <v>30</v>
      </c>
      <c r="E92" s="415">
        <v>1</v>
      </c>
      <c r="F92" s="415">
        <f>D103</f>
        <v>20.59</v>
      </c>
      <c r="G92" s="421">
        <f>TRUNC(F92*E92,2)</f>
        <v>20.59</v>
      </c>
      <c r="H92" s="267"/>
    </row>
    <row r="93" spans="1:8" s="399" customFormat="1" ht="15.75">
      <c r="A93" s="267"/>
      <c r="B93" s="2012" t="s">
        <v>1952</v>
      </c>
      <c r="C93" s="2013"/>
      <c r="D93" s="2013"/>
      <c r="E93" s="2013"/>
      <c r="F93" s="2013"/>
      <c r="G93" s="2014"/>
      <c r="H93" s="267"/>
    </row>
    <row r="94" spans="1:8" s="399" customFormat="1" ht="15.75">
      <c r="A94" s="626" t="s">
        <v>5265</v>
      </c>
      <c r="B94" s="379">
        <v>88264</v>
      </c>
      <c r="C94" s="456" t="str">
        <f>IF($A94="INSUMO",VLOOKUP($B94,'BANCO DE DADOS JULHO INS'!$A:$D,2,FALSE),VLOOKUP($B94,'BANCO DE DADOS JULHO SERV'!$B:$E,2,FALSE))</f>
        <v>ELETRICISTA COM ENCARGOS COMPLEMENTARES</v>
      </c>
      <c r="D94" s="294" t="str">
        <f>IF($A94="INSUMO",VLOOKUP($B94,'BANCO DE DADOS JULHO INS'!$A:$D,3,FALSE),VLOOKUP($B94,'BANCO DE DADOS JULHO SERV'!$B:$E,3,FALSE))</f>
        <v>H</v>
      </c>
      <c r="E94" s="396">
        <v>1</v>
      </c>
      <c r="F94" s="351" t="str">
        <f>IF($A94="INSUMO",VLOOKUP($B94,'BANCO DE DADOS JULHO INS'!$A:$D,4,FALSE),VLOOKUP($B94,'BANCO DE DADOS JULHO SERV'!$B:$E,4,FALSE))</f>
        <v>17,60</v>
      </c>
      <c r="G94" s="395">
        <f t="shared" ref="G94:G95" si="17">TRUNC(F94*E94,2)</f>
        <v>17.600000000000001</v>
      </c>
      <c r="H94" s="267"/>
    </row>
    <row r="95" spans="1:8" s="399" customFormat="1" ht="16.5" thickBot="1">
      <c r="A95" s="626" t="s">
        <v>5265</v>
      </c>
      <c r="B95" s="380">
        <v>88247</v>
      </c>
      <c r="C95" s="457" t="str">
        <f>IF($A95="INSUMO",VLOOKUP($B95,'BANCO DE DADOS JULHO INS'!$A:$D,2,FALSE),VLOOKUP($B95,'BANCO DE DADOS JULHO SERV'!$B:$E,2,FALSE))</f>
        <v>AUXILIAR DE ELETRICISTA COM ENCARGOS COMPLEMENTARES</v>
      </c>
      <c r="D95" s="299" t="str">
        <f>IF($A95="INSUMO",VLOOKUP($B95,'BANCO DE DADOS JULHO INS'!$A:$D,3,FALSE),VLOOKUP($B95,'BANCO DE DADOS JULHO SERV'!$B:$E,3,FALSE))</f>
        <v>H</v>
      </c>
      <c r="E95" s="397">
        <v>1</v>
      </c>
      <c r="F95" s="353" t="str">
        <f>IF($A95="INSUMO",VLOOKUP($B95,'BANCO DE DADOS JULHO INS'!$A:$D,4,FALSE),VLOOKUP($B95,'BANCO DE DADOS JULHO SERV'!$B:$E,4,FALSE))</f>
        <v>14,32</v>
      </c>
      <c r="G95" s="398">
        <f t="shared" si="17"/>
        <v>14.32</v>
      </c>
      <c r="H95" s="267"/>
    </row>
    <row r="96" spans="1:8" s="399" customFormat="1" ht="16.5" thickBot="1">
      <c r="A96" s="267"/>
      <c r="B96" s="400" t="s">
        <v>5301</v>
      </c>
      <c r="C96" s="400"/>
      <c r="D96" s="400"/>
      <c r="E96" s="400"/>
      <c r="F96" s="277" t="s">
        <v>1953</v>
      </c>
      <c r="G96" s="278">
        <f>SUM(G91:G95)</f>
        <v>52.51</v>
      </c>
      <c r="H96" s="267"/>
    </row>
    <row r="97" spans="1:9" s="399" customFormat="1" ht="15.75" thickBot="1">
      <c r="A97" s="267"/>
      <c r="B97" s="2272"/>
      <c r="C97" s="2272"/>
      <c r="D97" s="2272"/>
      <c r="E97" s="2272"/>
      <c r="H97" s="267"/>
    </row>
    <row r="98" spans="1:9" s="399" customFormat="1" ht="15.75">
      <c r="A98" s="267"/>
      <c r="B98" s="589"/>
      <c r="C98" s="401" t="s">
        <v>2101</v>
      </c>
      <c r="D98" s="590"/>
      <c r="E98" s="591"/>
      <c r="F98" s="358" t="s">
        <v>30</v>
      </c>
      <c r="G98" s="462" t="s">
        <v>30</v>
      </c>
      <c r="H98" s="267"/>
    </row>
    <row r="99" spans="1:9" s="399" customFormat="1" ht="31.5">
      <c r="A99" s="267"/>
      <c r="B99" s="593" t="s">
        <v>1985</v>
      </c>
      <c r="C99" s="594" t="s">
        <v>1986</v>
      </c>
      <c r="D99" s="595" t="s">
        <v>1987</v>
      </c>
      <c r="E99" s="596" t="s">
        <v>1988</v>
      </c>
      <c r="F99" s="359" t="s">
        <v>1989</v>
      </c>
      <c r="G99" s="597" t="s">
        <v>1990</v>
      </c>
      <c r="H99" s="267"/>
    </row>
    <row r="100" spans="1:9" s="374" customFormat="1" ht="15.75">
      <c r="B100" s="1124">
        <v>42920</v>
      </c>
      <c r="C100" s="972" t="s">
        <v>12455</v>
      </c>
      <c r="D100" s="872">
        <v>34.36</v>
      </c>
      <c r="E100" s="637" t="s">
        <v>2064</v>
      </c>
      <c r="F100" s="612" t="s">
        <v>12456</v>
      </c>
      <c r="G100" s="974" t="s">
        <v>12457</v>
      </c>
      <c r="H100" s="643">
        <f t="shared" ref="H100" si="18">B100+180</f>
        <v>43100</v>
      </c>
      <c r="I100" s="1592"/>
    </row>
    <row r="101" spans="1:9" s="1149" customFormat="1" ht="15">
      <c r="A101" s="1177"/>
      <c r="B101" s="1124">
        <v>42899</v>
      </c>
      <c r="C101" s="972" t="s">
        <v>2045</v>
      </c>
      <c r="D101" s="872">
        <v>18.12</v>
      </c>
      <c r="E101" s="973" t="s">
        <v>2046</v>
      </c>
      <c r="F101" s="612" t="s">
        <v>5297</v>
      </c>
      <c r="G101" s="974" t="s">
        <v>11413</v>
      </c>
      <c r="H101" s="643">
        <f>B101+180</f>
        <v>43079</v>
      </c>
    </row>
    <row r="102" spans="1:9" s="399" customFormat="1" ht="15">
      <c r="A102" s="267"/>
      <c r="B102" s="877">
        <v>42902</v>
      </c>
      <c r="C102" s="972" t="s">
        <v>12459</v>
      </c>
      <c r="D102" s="872">
        <v>20.59</v>
      </c>
      <c r="E102" s="975" t="s">
        <v>12460</v>
      </c>
      <c r="F102" s="987" t="s">
        <v>12461</v>
      </c>
      <c r="G102" s="878" t="s">
        <v>12462</v>
      </c>
      <c r="H102" s="643">
        <f t="shared" ref="H102" si="19">B102+180</f>
        <v>43082</v>
      </c>
    </row>
    <row r="103" spans="1:9" s="399" customFormat="1" ht="16.5" thickBot="1">
      <c r="A103" s="267"/>
      <c r="B103" s="604"/>
      <c r="C103" s="605" t="s">
        <v>1991</v>
      </c>
      <c r="D103" s="606">
        <f t="shared" ref="D103" si="20">MEDIAN(D100:D102)</f>
        <v>20.59</v>
      </c>
      <c r="E103" s="607"/>
      <c r="F103" s="362"/>
      <c r="G103" s="608"/>
      <c r="H103" s="267"/>
    </row>
    <row r="104" spans="1:9" s="639" customFormat="1" ht="16.5" thickBot="1">
      <c r="B104" s="402"/>
      <c r="C104" s="403"/>
      <c r="D104" s="403"/>
      <c r="E104" s="403"/>
      <c r="F104" s="403"/>
      <c r="G104" s="403"/>
    </row>
    <row r="105" spans="1:9" s="399" customFormat="1" ht="45" customHeight="1">
      <c r="A105" s="267"/>
      <c r="B105" s="384" t="s">
        <v>2102</v>
      </c>
      <c r="C105" s="2262" t="str">
        <f>CONCATENATE("FORNECIMENTO E INSTALAÇÃO DE ",C108)</f>
        <v>FORNECIMENTO E INSTALAÇÃO DE PLACA DE SINALIZACAO DE SEGURANCA CONTRA INCENDIO, FOTOLUMINESCENTE, RETANGULAR, *13 X 26* CM, EM PVC *2* MM ANTI-CHAMAS (SIMBOLOS, CORES E PICTOGRAMAS CONFORME NBR 13434)</v>
      </c>
      <c r="D105" s="2183"/>
      <c r="E105" s="2183"/>
      <c r="F105" s="2183"/>
      <c r="G105" s="349" t="s">
        <v>30</v>
      </c>
      <c r="H105" s="267"/>
    </row>
    <row r="106" spans="1:9" s="399" customFormat="1" ht="31.5">
      <c r="A106" s="267"/>
      <c r="B106" s="350" t="s">
        <v>1984</v>
      </c>
      <c r="C106" s="614" t="s">
        <v>1947</v>
      </c>
      <c r="D106" s="893" t="s">
        <v>30</v>
      </c>
      <c r="E106" s="614" t="s">
        <v>1948</v>
      </c>
      <c r="F106" s="615" t="s">
        <v>1949</v>
      </c>
      <c r="G106" s="616" t="s">
        <v>1950</v>
      </c>
      <c r="H106" s="267"/>
    </row>
    <row r="107" spans="1:9" s="399" customFormat="1" ht="15.75">
      <c r="A107" s="267"/>
      <c r="B107" s="2012" t="s">
        <v>1951</v>
      </c>
      <c r="C107" s="2013"/>
      <c r="D107" s="2013"/>
      <c r="E107" s="2013"/>
      <c r="F107" s="2013"/>
      <c r="G107" s="2014"/>
      <c r="H107" s="267"/>
    </row>
    <row r="108" spans="1:9" s="399" customFormat="1" ht="60">
      <c r="A108" s="888" t="s">
        <v>5064</v>
      </c>
      <c r="B108" s="887">
        <v>37539</v>
      </c>
      <c r="C108" s="845" t="str">
        <f>IF($A108="INSUMO",VLOOKUP($B108,'BANCO DE DADOS JULHO INS'!$A:$D,2,FALSE),VLOOKUP($B108,'BANCO DE DADOS JULHO SERV'!$B:$E,2,FALSE))</f>
        <v>PLACA DE SINALIZACAO DE SEGURANCA CONTRA INCENDIO, FOTOLUMINESCENTE, RETANGULAR, *13 X 26* CM, EM PVC *2* MM ANTI-CHAMAS (SIMBOLOS, CORES E PICTOGRAMAS CONFORME NBR 13434)</v>
      </c>
      <c r="D108" s="357" t="str">
        <f>IF($A108="INSUMO",VLOOKUP($B108,'BANCO DE DADOS JULHO INS'!$A:$D,3,FALSE),VLOOKUP($B108,'BANCO DE DADOS JULHO SERV'!$B:$E,3,FALSE))</f>
        <v xml:space="preserve">UN    </v>
      </c>
      <c r="E108" s="415">
        <v>1</v>
      </c>
      <c r="F108" s="415" t="str">
        <f>IF($A108="INSUMO",VLOOKUP($B108,'BANCO DE DADOS JULHO INS'!$A:$D,4,FALSE),VLOOKUP($B108,'BANCO DE DADOS JULHO SERV'!$B:$E,4,FALSE))</f>
        <v>15,22</v>
      </c>
      <c r="G108" s="421">
        <f>TRUNC(F108*E108,2)</f>
        <v>15.22</v>
      </c>
      <c r="H108" s="267"/>
    </row>
    <row r="109" spans="1:9" s="399" customFormat="1" ht="15.75">
      <c r="A109" s="267"/>
      <c r="B109" s="2012" t="s">
        <v>1952</v>
      </c>
      <c r="C109" s="2013"/>
      <c r="D109" s="2013"/>
      <c r="E109" s="2013"/>
      <c r="F109" s="2013"/>
      <c r="G109" s="2014"/>
      <c r="H109" s="267"/>
    </row>
    <row r="110" spans="1:9" s="399" customFormat="1" ht="16.5" thickBot="1">
      <c r="A110" s="626" t="s">
        <v>5265</v>
      </c>
      <c r="B110" s="264">
        <v>88316</v>
      </c>
      <c r="C110" s="457" t="str">
        <f>IF($A110="INSUMO",VLOOKUP($B110,'BANCO DE DADOS JULHO INS'!$A:$D,2,FALSE),VLOOKUP($B110,'BANCO DE DADOS JULHO SERV'!$B:$E,2,FALSE))</f>
        <v>SERVENTE COM ENCARGOS COMPLEMENTARES</v>
      </c>
      <c r="D110" s="299" t="str">
        <f>IF($A110="INSUMO",VLOOKUP($B110,'BANCO DE DADOS JULHO INS'!$A:$D,3,FALSE),VLOOKUP($B110,'BANCO DE DADOS JULHO SERV'!$B:$E,3,FALSE))</f>
        <v>H</v>
      </c>
      <c r="E110" s="397">
        <v>0.2</v>
      </c>
      <c r="F110" s="353" t="str">
        <f>IF($A110="INSUMO",VLOOKUP($B110,'BANCO DE DADOS JULHO INS'!$A:$D,4,FALSE),VLOOKUP($B110,'BANCO DE DADOS JULHO SERV'!$B:$E,4,FALSE))</f>
        <v>13,80</v>
      </c>
      <c r="G110" s="398">
        <f>TRUNC(F110*E110,2)</f>
        <v>2.76</v>
      </c>
      <c r="H110" s="267"/>
    </row>
    <row r="111" spans="1:9" s="399" customFormat="1" ht="16.5" thickBot="1">
      <c r="A111" s="267"/>
      <c r="B111" s="400" t="s">
        <v>5307</v>
      </c>
      <c r="C111" s="400"/>
      <c r="D111" s="400"/>
      <c r="E111" s="400"/>
      <c r="F111" s="277" t="s">
        <v>1953</v>
      </c>
      <c r="G111" s="278">
        <f>SUM(G107:G110)</f>
        <v>17.98</v>
      </c>
      <c r="H111" s="267"/>
    </row>
    <row r="112" spans="1:9" s="399" customFormat="1" ht="15.75" thickBot="1">
      <c r="A112" s="267"/>
      <c r="B112" s="2272"/>
      <c r="C112" s="2272"/>
      <c r="D112" s="2272"/>
      <c r="E112" s="2272"/>
      <c r="H112" s="267"/>
    </row>
    <row r="113" spans="1:9" s="399" customFormat="1" ht="15.75">
      <c r="A113" s="267"/>
      <c r="B113" s="384" t="s">
        <v>2103</v>
      </c>
      <c r="C113" s="2262" t="str">
        <f>CONCATENATE("FORNECIMENTO E INSTALAÇÃO DE ",C116)</f>
        <v>FORNECIMENTO E INSTALAÇÃO DE INC BATERIA SELADA P/ CENTRAL DE ALARME E DETECÇÃO 12V/1,3A</v>
      </c>
      <c r="D113" s="2183"/>
      <c r="E113" s="2183"/>
      <c r="F113" s="2183"/>
      <c r="G113" s="349" t="s">
        <v>30</v>
      </c>
      <c r="H113" s="267"/>
    </row>
    <row r="114" spans="1:9" s="399" customFormat="1" ht="31.5">
      <c r="A114" s="267"/>
      <c r="B114" s="350" t="s">
        <v>1984</v>
      </c>
      <c r="C114" s="614" t="s">
        <v>1947</v>
      </c>
      <c r="D114" s="893" t="s">
        <v>30</v>
      </c>
      <c r="E114" s="614" t="s">
        <v>1948</v>
      </c>
      <c r="F114" s="615" t="s">
        <v>1949</v>
      </c>
      <c r="G114" s="616" t="s">
        <v>1950</v>
      </c>
      <c r="H114" s="267"/>
    </row>
    <row r="115" spans="1:9" s="399" customFormat="1" ht="15.75">
      <c r="A115" s="267"/>
      <c r="B115" s="2012" t="s">
        <v>1951</v>
      </c>
      <c r="C115" s="2013"/>
      <c r="D115" s="2013"/>
      <c r="E115" s="2013"/>
      <c r="F115" s="2013"/>
      <c r="G115" s="2014"/>
      <c r="H115" s="267"/>
    </row>
    <row r="116" spans="1:9" s="399" customFormat="1" ht="30">
      <c r="A116" s="267"/>
      <c r="B116" s="427" t="s">
        <v>1992</v>
      </c>
      <c r="C116" s="464" t="s">
        <v>2106</v>
      </c>
      <c r="D116" s="357" t="s">
        <v>30</v>
      </c>
      <c r="E116" s="415">
        <v>1</v>
      </c>
      <c r="F116" s="415">
        <f>D126</f>
        <v>54.47</v>
      </c>
      <c r="G116" s="421">
        <f>TRUNC(F116*E116,2)</f>
        <v>54.47</v>
      </c>
      <c r="H116" s="267"/>
    </row>
    <row r="117" spans="1:9" s="399" customFormat="1" ht="15.75">
      <c r="A117" s="267"/>
      <c r="B117" s="2012" t="s">
        <v>1952</v>
      </c>
      <c r="C117" s="2013"/>
      <c r="D117" s="2013"/>
      <c r="E117" s="2013"/>
      <c r="F117" s="2013"/>
      <c r="G117" s="2014"/>
      <c r="H117" s="267"/>
    </row>
    <row r="118" spans="1:9" s="399" customFormat="1" ht="16.5" thickBot="1">
      <c r="A118" s="626" t="s">
        <v>5265</v>
      </c>
      <c r="B118" s="379">
        <v>88264</v>
      </c>
      <c r="C118" s="456" t="str">
        <f>IF($A118="INSUMO",VLOOKUP($B118,'BANCO DE DADOS JULHO INS'!$A:$D,2,FALSE),VLOOKUP($B118,'BANCO DE DADOS JULHO SERV'!$B:$E,2,FALSE))</f>
        <v>ELETRICISTA COM ENCARGOS COMPLEMENTARES</v>
      </c>
      <c r="D118" s="294" t="str">
        <f>IF($A118="INSUMO",VLOOKUP($B118,'BANCO DE DADOS JULHO INS'!$A:$D,3,FALSE),VLOOKUP($B118,'BANCO DE DADOS JULHO SERV'!$B:$E,3,FALSE))</f>
        <v>H</v>
      </c>
      <c r="E118" s="396">
        <v>6</v>
      </c>
      <c r="F118" s="351" t="str">
        <f>IF($A118="INSUMO",VLOOKUP($B118,'BANCO DE DADOS JULHO INS'!$A:$D,4,FALSE),VLOOKUP($B118,'BANCO DE DADOS JULHO SERV'!$B:$E,4,FALSE))</f>
        <v>17,60</v>
      </c>
      <c r="G118" s="395">
        <f t="shared" ref="G118" si="21">TRUNC(F118*E118,2)</f>
        <v>105.6</v>
      </c>
      <c r="H118" s="267"/>
    </row>
    <row r="119" spans="1:9" s="399" customFormat="1" ht="16.5" thickBot="1">
      <c r="A119" s="267"/>
      <c r="B119" s="1975" t="s">
        <v>5303</v>
      </c>
      <c r="C119" s="1975"/>
      <c r="D119" s="1975"/>
      <c r="E119" s="1975"/>
      <c r="F119" s="277" t="s">
        <v>1953</v>
      </c>
      <c r="G119" s="278">
        <f>SUM(G115:G118)</f>
        <v>160.07</v>
      </c>
      <c r="H119" s="267"/>
    </row>
    <row r="120" spans="1:9" s="399" customFormat="1" ht="15.75" thickBot="1">
      <c r="A120" s="267"/>
      <c r="B120" s="423"/>
      <c r="C120" s="423"/>
      <c r="D120" s="423"/>
      <c r="E120" s="423"/>
      <c r="F120" s="423"/>
      <c r="G120" s="423"/>
      <c r="H120" s="267"/>
    </row>
    <row r="121" spans="1:9" s="399" customFormat="1" ht="31.5">
      <c r="A121" s="267"/>
      <c r="B121" s="589"/>
      <c r="C121" s="466" t="s">
        <v>2106</v>
      </c>
      <c r="D121" s="590"/>
      <c r="E121" s="591"/>
      <c r="F121" s="358" t="s">
        <v>30</v>
      </c>
      <c r="G121" s="462" t="s">
        <v>30</v>
      </c>
      <c r="H121" s="267"/>
    </row>
    <row r="122" spans="1:9" s="399" customFormat="1" ht="31.5">
      <c r="A122" s="267"/>
      <c r="B122" s="593" t="s">
        <v>1985</v>
      </c>
      <c r="C122" s="594" t="s">
        <v>1986</v>
      </c>
      <c r="D122" s="595" t="s">
        <v>1987</v>
      </c>
      <c r="E122" s="596" t="s">
        <v>1988</v>
      </c>
      <c r="F122" s="359" t="s">
        <v>1989</v>
      </c>
      <c r="G122" s="597" t="s">
        <v>1990</v>
      </c>
      <c r="H122" s="267"/>
    </row>
    <row r="123" spans="1:9" s="374" customFormat="1" ht="15.75">
      <c r="B123" s="1124">
        <v>42920</v>
      </c>
      <c r="C123" s="1125" t="s">
        <v>6760</v>
      </c>
      <c r="D123" s="1126">
        <v>132.62</v>
      </c>
      <c r="E123" s="931" t="s">
        <v>2064</v>
      </c>
      <c r="F123" s="1148" t="s">
        <v>2065</v>
      </c>
      <c r="G123" s="986" t="s">
        <v>6761</v>
      </c>
      <c r="H123" s="643">
        <f t="shared" ref="H123" si="22">B123+180</f>
        <v>43100</v>
      </c>
      <c r="I123" s="1592"/>
    </row>
    <row r="124" spans="1:9" s="1149" customFormat="1" ht="15">
      <c r="A124" s="1177"/>
      <c r="B124" s="1124">
        <v>42899</v>
      </c>
      <c r="C124" s="972" t="s">
        <v>2045</v>
      </c>
      <c r="D124" s="872">
        <v>54.47</v>
      </c>
      <c r="E124" s="973" t="s">
        <v>2046</v>
      </c>
      <c r="F124" s="612" t="s">
        <v>5297</v>
      </c>
      <c r="G124" s="974" t="s">
        <v>11413</v>
      </c>
      <c r="H124" s="643">
        <f>B124+180</f>
        <v>43079</v>
      </c>
    </row>
    <row r="125" spans="1:9" s="399" customFormat="1" ht="15">
      <c r="A125" s="267"/>
      <c r="B125" s="877">
        <v>42902</v>
      </c>
      <c r="C125" s="972" t="s">
        <v>12459</v>
      </c>
      <c r="D125" s="872">
        <v>48.39</v>
      </c>
      <c r="E125" s="975" t="s">
        <v>12460</v>
      </c>
      <c r="F125" s="987" t="s">
        <v>12461</v>
      </c>
      <c r="G125" s="878" t="s">
        <v>12462</v>
      </c>
      <c r="H125" s="643">
        <f t="shared" ref="H125" si="23">B125+180</f>
        <v>43082</v>
      </c>
    </row>
    <row r="126" spans="1:9" s="399" customFormat="1" ht="16.5" thickBot="1">
      <c r="A126" s="267"/>
      <c r="B126" s="604"/>
      <c r="C126" s="605" t="s">
        <v>1991</v>
      </c>
      <c r="D126" s="606">
        <f t="shared" ref="D126" si="24">MEDIAN(D123:D125)</f>
        <v>54.47</v>
      </c>
      <c r="E126" s="607"/>
      <c r="F126" s="362"/>
      <c r="G126" s="608"/>
      <c r="H126" s="267"/>
    </row>
    <row r="127" spans="1:9" s="639" customFormat="1" ht="16.5" thickBot="1">
      <c r="B127" s="402"/>
      <c r="C127" s="403"/>
      <c r="D127" s="403"/>
      <c r="E127" s="403"/>
      <c r="F127" s="403"/>
      <c r="G127" s="403"/>
    </row>
    <row r="128" spans="1:9" s="399" customFormat="1" ht="57.75" customHeight="1">
      <c r="A128" s="267"/>
      <c r="B128" s="384" t="s">
        <v>2105</v>
      </c>
      <c r="C128" s="2262" t="str">
        <f>CONCATENATE("FORNECIMENTO E INSTALAÇÃO DE ",C131)</f>
        <v>FORNECIMENTO E INSTALAÇÃO DE PLACA DE SINALIZACAO DE SEGURANCA CONTRA INCENDIO, FOTOLUMINESCENTE, QUADRADA, *20 X 20* CM, EM PVC *2* MM ANTI-CHAMAS (SIMBOLOS, CORES E PICTOGRAMAS CONFORME NBR 13434)</v>
      </c>
      <c r="D128" s="2183"/>
      <c r="E128" s="2183"/>
      <c r="F128" s="2183"/>
      <c r="G128" s="349" t="s">
        <v>30</v>
      </c>
      <c r="H128" s="267"/>
    </row>
    <row r="129" spans="1:8" s="399" customFormat="1" ht="31.5">
      <c r="A129" s="267"/>
      <c r="B129" s="350" t="s">
        <v>1984</v>
      </c>
      <c r="C129" s="614" t="s">
        <v>1947</v>
      </c>
      <c r="D129" s="893" t="s">
        <v>30</v>
      </c>
      <c r="E129" s="614" t="s">
        <v>1948</v>
      </c>
      <c r="F129" s="615" t="s">
        <v>1949</v>
      </c>
      <c r="G129" s="616" t="s">
        <v>1950</v>
      </c>
      <c r="H129" s="267"/>
    </row>
    <row r="130" spans="1:8" s="399" customFormat="1" ht="15.75">
      <c r="A130" s="267"/>
      <c r="B130" s="2012" t="s">
        <v>1951</v>
      </c>
      <c r="C130" s="2013"/>
      <c r="D130" s="2013"/>
      <c r="E130" s="2013"/>
      <c r="F130" s="2013"/>
      <c r="G130" s="2014"/>
      <c r="H130" s="267"/>
    </row>
    <row r="131" spans="1:8" s="399" customFormat="1" ht="60.75">
      <c r="A131" s="886" t="s">
        <v>5064</v>
      </c>
      <c r="B131" s="887">
        <v>37556</v>
      </c>
      <c r="C131" s="461" t="str">
        <f>IF($A131="INSUMO",VLOOKUP($B131,'BANCO DE DADOS JULHO INS'!$A:$D,2,FALSE),VLOOKUP($B131,'BANCO DE DADOS JULHO SERV'!$B:$E,2,FALSE))</f>
        <v>PLACA DE SINALIZACAO DE SEGURANCA CONTRA INCENDIO, FOTOLUMINESCENTE, QUADRADA, *20 X 20* CM, EM PVC *2* MM ANTI-CHAMAS (SIMBOLOS, CORES E PICTOGRAMAS CONFORME NBR 13434)</v>
      </c>
      <c r="D131" s="357" t="str">
        <f>IF($A131="INSUMO",VLOOKUP($B131,'BANCO DE DADOS JULHO INS'!$A:$D,3,FALSE),VLOOKUP($B131,'BANCO DE DADOS JULHO SERV'!$B:$E,3,FALSE))</f>
        <v xml:space="preserve">UN    </v>
      </c>
      <c r="E131" s="415">
        <v>1</v>
      </c>
      <c r="F131" s="415" t="str">
        <f>IF($A131="INSUMO",VLOOKUP($B131,'BANCO DE DADOS JULHO INS'!$A:$D,4,FALSE),VLOOKUP($B131,'BANCO DE DADOS JULHO SERV'!$B:$E,4,FALSE))</f>
        <v>17,60</v>
      </c>
      <c r="G131" s="421">
        <f>TRUNC(F131*E131,2)</f>
        <v>17.600000000000001</v>
      </c>
      <c r="H131" s="267"/>
    </row>
    <row r="132" spans="1:8" s="399" customFormat="1" ht="15.75">
      <c r="A132" s="267"/>
      <c r="B132" s="2012" t="s">
        <v>1952</v>
      </c>
      <c r="C132" s="2013"/>
      <c r="D132" s="2013"/>
      <c r="E132" s="2013"/>
      <c r="F132" s="2013"/>
      <c r="G132" s="2014"/>
      <c r="H132" s="267"/>
    </row>
    <row r="133" spans="1:8" s="399" customFormat="1" ht="16.5" thickBot="1">
      <c r="A133" s="626" t="s">
        <v>5265</v>
      </c>
      <c r="B133" s="264">
        <v>88316</v>
      </c>
      <c r="C133" s="457" t="str">
        <f>IF($A133="INSUMO",VLOOKUP($B133,'BANCO DE DADOS JULHO INS'!$A:$D,2,FALSE),VLOOKUP($B133,'BANCO DE DADOS JULHO SERV'!$B:$E,2,FALSE))</f>
        <v>SERVENTE COM ENCARGOS COMPLEMENTARES</v>
      </c>
      <c r="D133" s="299" t="str">
        <f>IF($A133="INSUMO",VLOOKUP($B133,'BANCO DE DADOS JULHO INS'!$A:$D,3,FALSE),VLOOKUP($B133,'BANCO DE DADOS JULHO SERV'!$B:$E,3,FALSE))</f>
        <v>H</v>
      </c>
      <c r="E133" s="397">
        <v>0.2</v>
      </c>
      <c r="F133" s="353" t="str">
        <f>IF($A133="INSUMO",VLOOKUP($B133,'BANCO DE DADOS JULHO INS'!$A:$D,4,FALSE),VLOOKUP($B133,'BANCO DE DADOS JULHO SERV'!$B:$E,4,FALSE))</f>
        <v>13,80</v>
      </c>
      <c r="G133" s="398">
        <f>TRUNC(F133*E133,2)</f>
        <v>2.76</v>
      </c>
      <c r="H133" s="267"/>
    </row>
    <row r="134" spans="1:8" s="399" customFormat="1" ht="16.5" thickBot="1">
      <c r="A134" s="267"/>
      <c r="B134" s="2268" t="s">
        <v>5307</v>
      </c>
      <c r="C134" s="2268"/>
      <c r="D134" s="2268"/>
      <c r="E134" s="2273"/>
      <c r="F134" s="277" t="s">
        <v>1953</v>
      </c>
      <c r="G134" s="278">
        <f>SUM(G130:G133)</f>
        <v>20.36</v>
      </c>
      <c r="H134" s="267"/>
    </row>
    <row r="135" spans="1:8" s="399" customFormat="1" ht="15.75" thickBot="1">
      <c r="A135" s="267"/>
      <c r="B135" s="467"/>
      <c r="C135" s="467"/>
      <c r="D135" s="467"/>
      <c r="E135" s="467"/>
      <c r="F135" s="467"/>
      <c r="G135" s="467"/>
      <c r="H135" s="267"/>
    </row>
    <row r="136" spans="1:8" s="399" customFormat="1" ht="15.75">
      <c r="A136" s="267"/>
      <c r="B136" s="384" t="s">
        <v>2107</v>
      </c>
      <c r="C136" s="2262" t="str">
        <f>CONCATENATE("FORNECIMENTO E INSTALAÇÃO DE ",C139)</f>
        <v>FORNECIMENTO E INSTALAÇÃO DE SUPORTE ISOLADOR SIMPLES DIAMETRO NOMINAL 5/16", COM ROSCA SOBERBA E BUCHA</v>
      </c>
      <c r="D136" s="2183"/>
      <c r="E136" s="2183"/>
      <c r="F136" s="2183"/>
      <c r="G136" s="349" t="s">
        <v>30</v>
      </c>
      <c r="H136" s="267"/>
    </row>
    <row r="137" spans="1:8" s="399" customFormat="1" ht="31.5">
      <c r="A137" s="267"/>
      <c r="B137" s="350" t="s">
        <v>1984</v>
      </c>
      <c r="C137" s="614" t="s">
        <v>1947</v>
      </c>
      <c r="D137" s="893" t="s">
        <v>30</v>
      </c>
      <c r="E137" s="614" t="s">
        <v>1948</v>
      </c>
      <c r="F137" s="615" t="s">
        <v>1949</v>
      </c>
      <c r="G137" s="616" t="s">
        <v>1950</v>
      </c>
      <c r="H137" s="267"/>
    </row>
    <row r="138" spans="1:8" s="399" customFormat="1" ht="15.75">
      <c r="A138" s="267"/>
      <c r="B138" s="2012" t="s">
        <v>1951</v>
      </c>
      <c r="C138" s="2013"/>
      <c r="D138" s="2013"/>
      <c r="E138" s="2013"/>
      <c r="F138" s="2013"/>
      <c r="G138" s="2014"/>
      <c r="H138" s="267"/>
    </row>
    <row r="139" spans="1:8" s="399" customFormat="1" ht="30">
      <c r="A139" s="626" t="s">
        <v>5064</v>
      </c>
      <c r="B139" s="617">
        <v>3396</v>
      </c>
      <c r="C139" s="456" t="str">
        <f>IF($A139="INSUMO",VLOOKUP($B139,'BANCO DE DADOS JULHO INS'!$A:$D,2,FALSE),VLOOKUP($B139,'BANCO DE DADOS JULHO SERV'!$B:$E,2,FALSE))</f>
        <v>SUPORTE ISOLADOR SIMPLES DIAMETRO NOMINAL 5/16", COM ROSCA SOBERBA E BUCHA</v>
      </c>
      <c r="D139" s="294" t="str">
        <f>IF($A139="INSUMO",VLOOKUP($B139,'BANCO DE DADOS JULHO INS'!$A:$D,3,FALSE),VLOOKUP($B139,'BANCO DE DADOS JULHO SERV'!$B:$E,3,FALSE))</f>
        <v xml:space="preserve">UN    </v>
      </c>
      <c r="E139" s="415">
        <v>1</v>
      </c>
      <c r="F139" s="351" t="str">
        <f>IF($A139="INSUMO",VLOOKUP($B139,'BANCO DE DADOS JULHO INS'!$A:$D,4,FALSE),VLOOKUP($B139,'BANCO DE DADOS JULHO SERV'!$B:$E,4,FALSE))</f>
        <v>3,22</v>
      </c>
      <c r="G139" s="421">
        <f>TRUNC(F139*E139,2)</f>
        <v>3.22</v>
      </c>
      <c r="H139" s="267"/>
    </row>
    <row r="140" spans="1:8" s="399" customFormat="1" ht="15.75">
      <c r="A140" s="267"/>
      <c r="B140" s="2012" t="s">
        <v>1952</v>
      </c>
      <c r="C140" s="2013"/>
      <c r="D140" s="2013"/>
      <c r="E140" s="2013"/>
      <c r="F140" s="2013"/>
      <c r="G140" s="2014"/>
      <c r="H140" s="267"/>
    </row>
    <row r="141" spans="1:8" s="399" customFormat="1" ht="15.75">
      <c r="A141" s="626" t="s">
        <v>5265</v>
      </c>
      <c r="B141" s="379">
        <v>88264</v>
      </c>
      <c r="C141" s="456" t="str">
        <f>IF($A141="INSUMO",VLOOKUP($B141,'BANCO DE DADOS JULHO INS'!$A:$D,2,FALSE),VLOOKUP($B141,'BANCO DE DADOS JULHO SERV'!$B:$E,2,FALSE))</f>
        <v>ELETRICISTA COM ENCARGOS COMPLEMENTARES</v>
      </c>
      <c r="D141" s="294" t="str">
        <f>IF($A141="INSUMO",VLOOKUP($B141,'BANCO DE DADOS JULHO INS'!$A:$D,3,FALSE),VLOOKUP($B141,'BANCO DE DADOS JULHO SERV'!$B:$E,3,FALSE))</f>
        <v>H</v>
      </c>
      <c r="E141" s="396">
        <v>0.1</v>
      </c>
      <c r="F141" s="351" t="str">
        <f>IF($A141="INSUMO",VLOOKUP($B141,'BANCO DE DADOS JULHO INS'!$A:$D,4,FALSE),VLOOKUP($B141,'BANCO DE DADOS JULHO SERV'!$B:$E,4,FALSE))</f>
        <v>17,60</v>
      </c>
      <c r="G141" s="395">
        <f t="shared" ref="G141:G142" si="25">TRUNC(F141*E141,2)</f>
        <v>1.76</v>
      </c>
      <c r="H141" s="267"/>
    </row>
    <row r="142" spans="1:8" s="399" customFormat="1" ht="16.5" thickBot="1">
      <c r="A142" s="626" t="s">
        <v>5265</v>
      </c>
      <c r="B142" s="380">
        <v>88316</v>
      </c>
      <c r="C142" s="457" t="str">
        <f>IF($A142="INSUMO",VLOOKUP($B142,'BANCO DE DADOS JULHO INS'!$A:$D,2,FALSE),VLOOKUP($B142,'BANCO DE DADOS JULHO SERV'!$B:$E,2,FALSE))</f>
        <v>SERVENTE COM ENCARGOS COMPLEMENTARES</v>
      </c>
      <c r="D142" s="299" t="str">
        <f>IF($A142="INSUMO",VLOOKUP($B142,'BANCO DE DADOS JULHO INS'!$A:$D,3,FALSE),VLOOKUP($B142,'BANCO DE DADOS JULHO SERV'!$B:$E,3,FALSE))</f>
        <v>H</v>
      </c>
      <c r="E142" s="397">
        <v>0.1</v>
      </c>
      <c r="F142" s="353" t="str">
        <f>IF($A142="INSUMO",VLOOKUP($B142,'BANCO DE DADOS JULHO INS'!$A:$D,4,FALSE),VLOOKUP($B142,'BANCO DE DADOS JULHO SERV'!$B:$E,4,FALSE))</f>
        <v>13,80</v>
      </c>
      <c r="G142" s="398">
        <f t="shared" si="25"/>
        <v>1.38</v>
      </c>
      <c r="H142" s="267"/>
    </row>
    <row r="143" spans="1:8" s="399" customFormat="1" ht="16.5" thickBot="1">
      <c r="A143" s="267"/>
      <c r="B143" s="2186" t="s">
        <v>2070</v>
      </c>
      <c r="C143" s="2186"/>
      <c r="D143" s="2186"/>
      <c r="E143" s="2186"/>
      <c r="F143" s="277" t="s">
        <v>1953</v>
      </c>
      <c r="G143" s="278">
        <f>SUM(G138:G142)</f>
        <v>6.36</v>
      </c>
      <c r="H143" s="267"/>
    </row>
    <row r="144" spans="1:8" s="639" customFormat="1" ht="15.75">
      <c r="B144" s="402"/>
      <c r="C144" s="403"/>
      <c r="D144" s="403"/>
      <c r="E144" s="403"/>
      <c r="F144" s="403"/>
      <c r="G144" s="403"/>
    </row>
    <row r="145" spans="1:8" s="639" customFormat="1" ht="16.5" thickBot="1">
      <c r="B145" s="402"/>
      <c r="C145" s="403"/>
      <c r="D145" s="403"/>
      <c r="E145" s="403"/>
      <c r="F145" s="403"/>
      <c r="G145" s="403"/>
    </row>
    <row r="146" spans="1:8" s="399" customFormat="1" ht="15.75">
      <c r="A146" s="267"/>
      <c r="B146" s="384" t="s">
        <v>4721</v>
      </c>
      <c r="C146" s="2262" t="str">
        <f>CONCATENATE("FORNECIMENTO E INSTALAÇÃO DE ",C149)</f>
        <v>FORNECIMENTO E INSTALAÇÃO DE MARTELO COM SUPORTE C/ CORRENTE ILUMAC 2070</v>
      </c>
      <c r="D146" s="2183"/>
      <c r="E146" s="2183"/>
      <c r="F146" s="2183"/>
      <c r="G146" s="349" t="s">
        <v>30</v>
      </c>
      <c r="H146" s="267"/>
    </row>
    <row r="147" spans="1:8" s="399" customFormat="1" ht="31.5">
      <c r="A147" s="267"/>
      <c r="B147" s="350" t="s">
        <v>1984</v>
      </c>
      <c r="C147" s="614" t="s">
        <v>1947</v>
      </c>
      <c r="D147" s="893" t="s">
        <v>30</v>
      </c>
      <c r="E147" s="614" t="s">
        <v>1948</v>
      </c>
      <c r="F147" s="615" t="s">
        <v>1949</v>
      </c>
      <c r="G147" s="616" t="s">
        <v>1950</v>
      </c>
      <c r="H147" s="267"/>
    </row>
    <row r="148" spans="1:8" s="399" customFormat="1" ht="15.75">
      <c r="A148" s="267"/>
      <c r="B148" s="2012" t="s">
        <v>1951</v>
      </c>
      <c r="C148" s="2013"/>
      <c r="D148" s="2013"/>
      <c r="E148" s="2013"/>
      <c r="F148" s="2013"/>
      <c r="G148" s="2014"/>
      <c r="H148" s="267"/>
    </row>
    <row r="149" spans="1:8" s="399" customFormat="1" ht="15">
      <c r="A149" s="267"/>
      <c r="B149" s="427" t="s">
        <v>1992</v>
      </c>
      <c r="C149" s="464" t="s">
        <v>2110</v>
      </c>
      <c r="D149" s="357" t="s">
        <v>30</v>
      </c>
      <c r="E149" s="415">
        <v>1</v>
      </c>
      <c r="F149" s="415">
        <f>D160</f>
        <v>5.49</v>
      </c>
      <c r="G149" s="421">
        <f>TRUNC(F149*E149,2)</f>
        <v>5.49</v>
      </c>
      <c r="H149" s="267"/>
    </row>
    <row r="150" spans="1:8" s="399" customFormat="1" ht="15.75">
      <c r="A150" s="267"/>
      <c r="B150" s="2012" t="s">
        <v>1952</v>
      </c>
      <c r="C150" s="2013"/>
      <c r="D150" s="2013"/>
      <c r="E150" s="2013"/>
      <c r="F150" s="2013"/>
      <c r="G150" s="2014"/>
      <c r="H150" s="267"/>
    </row>
    <row r="151" spans="1:8" s="399" customFormat="1" ht="15.75">
      <c r="A151" s="626" t="s">
        <v>5265</v>
      </c>
      <c r="B151" s="379">
        <v>88264</v>
      </c>
      <c r="C151" s="456" t="str">
        <f>IF($A151="INSUMO",VLOOKUP($B151,'BANCO DE DADOS JULHO INS'!$A:$D,2,FALSE),VLOOKUP($B151,'BANCO DE DADOS JULHO SERV'!$B:$E,2,FALSE))</f>
        <v>ELETRICISTA COM ENCARGOS COMPLEMENTARES</v>
      </c>
      <c r="D151" s="294" t="str">
        <f>IF($A151="INSUMO",VLOOKUP($B151,'BANCO DE DADOS JULHO INS'!$A:$D,3,FALSE),VLOOKUP($B151,'BANCO DE DADOS JULHO SERV'!$B:$E,3,FALSE))</f>
        <v>H</v>
      </c>
      <c r="E151" s="396">
        <v>0.5</v>
      </c>
      <c r="F151" s="351" t="str">
        <f>IF($A151="INSUMO",VLOOKUP($B151,'BANCO DE DADOS JULHO INS'!$A:$D,4,FALSE),VLOOKUP($B151,'BANCO DE DADOS JULHO SERV'!$B:$E,4,FALSE))</f>
        <v>17,60</v>
      </c>
      <c r="G151" s="395">
        <f>TRUNC(F151*E151,2)</f>
        <v>8.8000000000000007</v>
      </c>
      <c r="H151" s="267"/>
    </row>
    <row r="152" spans="1:8" s="399" customFormat="1" ht="16.5" thickBot="1">
      <c r="A152" s="626" t="s">
        <v>5265</v>
      </c>
      <c r="B152" s="380">
        <v>88316</v>
      </c>
      <c r="C152" s="457" t="str">
        <f>IF($A152="INSUMO",VLOOKUP($B152,'BANCO DE DADOS JULHO INS'!$A:$D,2,FALSE),VLOOKUP($B152,'BANCO DE DADOS JULHO SERV'!$B:$E,2,FALSE))</f>
        <v>SERVENTE COM ENCARGOS COMPLEMENTARES</v>
      </c>
      <c r="D152" s="299" t="str">
        <f>IF($A152="INSUMO",VLOOKUP($B152,'BANCO DE DADOS JULHO INS'!$A:$D,3,FALSE),VLOOKUP($B152,'BANCO DE DADOS JULHO SERV'!$B:$E,3,FALSE))</f>
        <v>H</v>
      </c>
      <c r="E152" s="397">
        <v>0.5</v>
      </c>
      <c r="F152" s="353" t="str">
        <f>IF($A152="INSUMO",VLOOKUP($B152,'BANCO DE DADOS JULHO INS'!$A:$D,4,FALSE),VLOOKUP($B152,'BANCO DE DADOS JULHO SERV'!$B:$E,4,FALSE))</f>
        <v>13,80</v>
      </c>
      <c r="G152" s="398">
        <f>TRUNC(F152*E152,2)</f>
        <v>6.9</v>
      </c>
      <c r="H152" s="267"/>
    </row>
    <row r="153" spans="1:8" s="399" customFormat="1" ht="16.5" thickBot="1">
      <c r="A153" s="267"/>
      <c r="B153" s="2186" t="s">
        <v>5304</v>
      </c>
      <c r="C153" s="2186"/>
      <c r="D153" s="2186"/>
      <c r="E153" s="2186"/>
      <c r="F153" s="512" t="s">
        <v>1953</v>
      </c>
      <c r="G153" s="513">
        <f>SUM(G148:G152)</f>
        <v>21.19</v>
      </c>
      <c r="H153" s="267"/>
    </row>
    <row r="154" spans="1:8" s="399" customFormat="1" ht="15.75" thickBot="1">
      <c r="A154" s="267"/>
      <c r="B154" s="621"/>
      <c r="C154" s="621"/>
      <c r="D154" s="621"/>
      <c r="E154" s="621"/>
      <c r="F154" s="621"/>
      <c r="G154" s="621"/>
      <c r="H154" s="267"/>
    </row>
    <row r="155" spans="1:8" s="399" customFormat="1" ht="15.75">
      <c r="A155" s="267"/>
      <c r="B155" s="589"/>
      <c r="C155" s="466" t="s">
        <v>2110</v>
      </c>
      <c r="D155" s="590"/>
      <c r="E155" s="591"/>
      <c r="F155" s="358" t="s">
        <v>30</v>
      </c>
      <c r="G155" s="462" t="s">
        <v>30</v>
      </c>
      <c r="H155" s="267"/>
    </row>
    <row r="156" spans="1:8" s="399" customFormat="1" ht="31.5">
      <c r="A156" s="267"/>
      <c r="B156" s="593" t="s">
        <v>1985</v>
      </c>
      <c r="C156" s="594" t="s">
        <v>1986</v>
      </c>
      <c r="D156" s="595" t="s">
        <v>1987</v>
      </c>
      <c r="E156" s="596" t="s">
        <v>1988</v>
      </c>
      <c r="F156" s="359" t="s">
        <v>1989</v>
      </c>
      <c r="G156" s="597" t="s">
        <v>1990</v>
      </c>
      <c r="H156" s="267"/>
    </row>
    <row r="157" spans="1:8" s="374" customFormat="1" ht="15">
      <c r="B157" s="894">
        <v>42902</v>
      </c>
      <c r="C157" s="1125" t="s">
        <v>1999</v>
      </c>
      <c r="D157" s="1126">
        <v>7.04</v>
      </c>
      <c r="E157" s="931" t="s">
        <v>2000</v>
      </c>
      <c r="F157" s="1148" t="s">
        <v>2001</v>
      </c>
      <c r="G157" s="986" t="s">
        <v>11409</v>
      </c>
      <c r="H157" s="643">
        <f t="shared" ref="H157" si="26">B157+180</f>
        <v>43082</v>
      </c>
    </row>
    <row r="158" spans="1:8" s="1149" customFormat="1" ht="15">
      <c r="A158" s="1177"/>
      <c r="B158" s="1124">
        <v>42899</v>
      </c>
      <c r="C158" s="972" t="s">
        <v>2045</v>
      </c>
      <c r="D158" s="872">
        <v>5.49</v>
      </c>
      <c r="E158" s="973" t="s">
        <v>2046</v>
      </c>
      <c r="F158" s="612" t="s">
        <v>5297</v>
      </c>
      <c r="G158" s="974" t="s">
        <v>11413</v>
      </c>
      <c r="H158" s="643">
        <f>B158+180</f>
        <v>43079</v>
      </c>
    </row>
    <row r="159" spans="1:8" s="399" customFormat="1" ht="15">
      <c r="A159" s="267"/>
      <c r="B159" s="598"/>
      <c r="C159" s="599"/>
      <c r="D159" s="600"/>
      <c r="E159" s="603"/>
      <c r="F159" s="360"/>
      <c r="G159" s="602"/>
      <c r="H159" s="643">
        <f t="shared" ref="H159" si="27">B159+180</f>
        <v>180</v>
      </c>
    </row>
    <row r="160" spans="1:8" s="399" customFormat="1" ht="16.5" thickBot="1">
      <c r="A160" s="267"/>
      <c r="B160" s="604"/>
      <c r="C160" s="605" t="s">
        <v>1991</v>
      </c>
      <c r="D160" s="606">
        <f>D158</f>
        <v>5.49</v>
      </c>
      <c r="E160" s="607"/>
      <c r="F160" s="362"/>
      <c r="G160" s="608"/>
      <c r="H160" s="267"/>
    </row>
    <row r="161" spans="1:8" s="639" customFormat="1" ht="16.5" thickBot="1">
      <c r="B161" s="402"/>
      <c r="C161" s="403"/>
      <c r="D161" s="403"/>
      <c r="E161" s="403"/>
      <c r="F161" s="403"/>
      <c r="G161" s="403"/>
    </row>
    <row r="162" spans="1:8" s="399" customFormat="1" ht="15.75">
      <c r="A162" s="267"/>
      <c r="B162" s="520" t="s">
        <v>2108</v>
      </c>
      <c r="C162" s="2269" t="str">
        <f>CONCATENATE("FORNECIMENTO E INSTALAÇÃO DE ",C165)</f>
        <v>FORNECIMENTO E INSTALAÇÃO DE CENTRAL DE ALARME ENDERECAVEL 80 END.</v>
      </c>
      <c r="D162" s="2270"/>
      <c r="E162" s="2270"/>
      <c r="F162" s="2271"/>
      <c r="G162" s="516" t="s">
        <v>30</v>
      </c>
      <c r="H162" s="267"/>
    </row>
    <row r="163" spans="1:8" s="399" customFormat="1" ht="31.5">
      <c r="A163" s="267"/>
      <c r="B163" s="517" t="s">
        <v>1984</v>
      </c>
      <c r="C163" s="614" t="s">
        <v>1947</v>
      </c>
      <c r="D163" s="893" t="s">
        <v>30</v>
      </c>
      <c r="E163" s="614" t="s">
        <v>1948</v>
      </c>
      <c r="F163" s="615" t="s">
        <v>1949</v>
      </c>
      <c r="G163" s="616" t="s">
        <v>1950</v>
      </c>
      <c r="H163" s="267"/>
    </row>
    <row r="164" spans="1:8" s="399" customFormat="1" ht="15.75">
      <c r="A164" s="267"/>
      <c r="B164" s="2012" t="s">
        <v>1951</v>
      </c>
      <c r="C164" s="2013"/>
      <c r="D164" s="2013"/>
      <c r="E164" s="2013"/>
      <c r="F164" s="2013"/>
      <c r="G164" s="2014"/>
      <c r="H164" s="267"/>
    </row>
    <row r="165" spans="1:8" s="399" customFormat="1" ht="15">
      <c r="A165" s="267"/>
      <c r="B165" s="427" t="s">
        <v>1992</v>
      </c>
      <c r="C165" s="461" t="str">
        <f>C171</f>
        <v>CENTRAL DE ALARME ENDERECAVEL 80 END.</v>
      </c>
      <c r="D165" s="357" t="s">
        <v>30</v>
      </c>
      <c r="E165" s="415">
        <v>1</v>
      </c>
      <c r="F165" s="415">
        <f>D176</f>
        <v>1316.97</v>
      </c>
      <c r="G165" s="421">
        <f>TRUNC(F165*E165,2)</f>
        <v>1316.97</v>
      </c>
      <c r="H165" s="267"/>
    </row>
    <row r="166" spans="1:8" s="399" customFormat="1" ht="15.75">
      <c r="A166" s="267"/>
      <c r="B166" s="2012" t="s">
        <v>1952</v>
      </c>
      <c r="C166" s="2013"/>
      <c r="D166" s="2013"/>
      <c r="E166" s="2013"/>
      <c r="F166" s="2013"/>
      <c r="G166" s="2014"/>
      <c r="H166" s="267"/>
    </row>
    <row r="167" spans="1:8" s="399" customFormat="1" ht="15.75">
      <c r="A167" s="626" t="s">
        <v>5265</v>
      </c>
      <c r="B167" s="379">
        <v>88264</v>
      </c>
      <c r="C167" s="456" t="str">
        <f>IF($A167="INSUMO",VLOOKUP($B167,'BANCO DE DADOS JULHO INS'!$A:$D,2,FALSE),VLOOKUP($B167,'BANCO DE DADOS JULHO SERV'!$B:$E,2,FALSE))</f>
        <v>ELETRICISTA COM ENCARGOS COMPLEMENTARES</v>
      </c>
      <c r="D167" s="294" t="str">
        <f>IF($A167="INSUMO",VLOOKUP($B167,'BANCO DE DADOS JULHO INS'!$A:$D,3,FALSE),VLOOKUP($B167,'BANCO DE DADOS JULHO SERV'!$B:$E,3,FALSE))</f>
        <v>H</v>
      </c>
      <c r="E167" s="396">
        <v>1</v>
      </c>
      <c r="F167" s="351" t="str">
        <f>IF($A167="INSUMO",VLOOKUP($B167,'BANCO DE DADOS JULHO INS'!$A:$D,4,FALSE),VLOOKUP($B167,'BANCO DE DADOS JULHO SERV'!$B:$E,4,FALSE))</f>
        <v>17,60</v>
      </c>
      <c r="G167" s="523">
        <f>TRUNC(F167*E167,2)</f>
        <v>17.600000000000001</v>
      </c>
      <c r="H167" s="267"/>
    </row>
    <row r="168" spans="1:8" s="399" customFormat="1" ht="16.5" thickBot="1">
      <c r="A168" s="626" t="s">
        <v>5265</v>
      </c>
      <c r="B168" s="524">
        <v>88247</v>
      </c>
      <c r="C168" s="457" t="str">
        <f>IF($A168="INSUMO",VLOOKUP($B168,'BANCO DE DADOS JULHO INS'!$A:$D,2,FALSE),VLOOKUP($B168,'BANCO DE DADOS JULHO SERV'!$B:$E,2,FALSE))</f>
        <v>AUXILIAR DE ELETRICISTA COM ENCARGOS COMPLEMENTARES</v>
      </c>
      <c r="D168" s="299" t="str">
        <f>IF($A168="INSUMO",VLOOKUP($B168,'BANCO DE DADOS JULHO INS'!$A:$D,3,FALSE),VLOOKUP($B168,'BANCO DE DADOS JULHO SERV'!$B:$E,3,FALSE))</f>
        <v>H</v>
      </c>
      <c r="E168" s="397">
        <v>1</v>
      </c>
      <c r="F168" s="353" t="str">
        <f>IF($A168="INSUMO",VLOOKUP($B168,'BANCO DE DADOS JULHO INS'!$A:$D,4,FALSE),VLOOKUP($B168,'BANCO DE DADOS JULHO SERV'!$B:$E,4,FALSE))</f>
        <v>14,32</v>
      </c>
      <c r="G168" s="525">
        <f>TRUNC(F168*E168,2)</f>
        <v>14.32</v>
      </c>
      <c r="H168" s="267"/>
    </row>
    <row r="169" spans="1:8" s="399" customFormat="1" ht="16.5" thickBot="1">
      <c r="A169" s="267"/>
      <c r="B169" s="564" t="s">
        <v>5288</v>
      </c>
      <c r="C169" s="400"/>
      <c r="D169" s="438"/>
      <c r="E169" s="438"/>
      <c r="F169" s="515" t="s">
        <v>1953</v>
      </c>
      <c r="G169" s="582">
        <f>SUM(G164:G168)</f>
        <v>1348.8899999999999</v>
      </c>
      <c r="H169" s="267"/>
    </row>
    <row r="170" spans="1:8" s="399" customFormat="1" ht="16.5" thickBot="1">
      <c r="A170" s="267"/>
      <c r="B170" s="563"/>
      <c r="C170" s="563"/>
      <c r="D170" s="563"/>
      <c r="E170" s="563"/>
      <c r="F170" s="529"/>
      <c r="G170" s="530"/>
      <c r="H170" s="267"/>
    </row>
    <row r="171" spans="1:8" s="399" customFormat="1" ht="15.75">
      <c r="A171" s="267"/>
      <c r="B171" s="589"/>
      <c r="C171" s="562" t="s">
        <v>5289</v>
      </c>
      <c r="D171" s="590"/>
      <c r="E171" s="591"/>
      <c r="F171" s="610" t="s">
        <v>30</v>
      </c>
      <c r="G171" s="561" t="s">
        <v>30</v>
      </c>
      <c r="H171" s="267"/>
    </row>
    <row r="172" spans="1:8" s="399" customFormat="1" ht="31.5">
      <c r="A172" s="267"/>
      <c r="B172" s="593" t="s">
        <v>1985</v>
      </c>
      <c r="C172" s="594" t="s">
        <v>1986</v>
      </c>
      <c r="D172" s="595" t="s">
        <v>1987</v>
      </c>
      <c r="E172" s="596" t="s">
        <v>1988</v>
      </c>
      <c r="F172" s="611" t="s">
        <v>1989</v>
      </c>
      <c r="G172" s="597" t="s">
        <v>1990</v>
      </c>
      <c r="H172" s="267"/>
    </row>
    <row r="173" spans="1:8" s="374" customFormat="1" ht="15">
      <c r="B173" s="1124">
        <v>42899</v>
      </c>
      <c r="C173" s="972" t="s">
        <v>2045</v>
      </c>
      <c r="D173" s="872">
        <v>996.7</v>
      </c>
      <c r="E173" s="973" t="s">
        <v>2046</v>
      </c>
      <c r="F173" s="612" t="s">
        <v>5297</v>
      </c>
      <c r="G173" s="974" t="s">
        <v>11413</v>
      </c>
      <c r="H173" s="643">
        <f t="shared" ref="H173" si="28">B173+180</f>
        <v>43079</v>
      </c>
    </row>
    <row r="174" spans="1:8" s="1149" customFormat="1" ht="15">
      <c r="A174" s="1177"/>
      <c r="B174" s="877">
        <v>42902</v>
      </c>
      <c r="C174" s="972" t="s">
        <v>12459</v>
      </c>
      <c r="D174" s="872">
        <v>1316.97</v>
      </c>
      <c r="E174" s="975" t="s">
        <v>12460</v>
      </c>
      <c r="F174" s="987" t="s">
        <v>12461</v>
      </c>
      <c r="G174" s="878" t="s">
        <v>12462</v>
      </c>
      <c r="H174" s="643">
        <f>B174+180</f>
        <v>43082</v>
      </c>
    </row>
    <row r="175" spans="1:8" s="399" customFormat="1" ht="15">
      <c r="A175" s="267"/>
      <c r="B175" s="894">
        <v>42902</v>
      </c>
      <c r="C175" s="1125" t="s">
        <v>1999</v>
      </c>
      <c r="D175" s="1126">
        <v>1594.92</v>
      </c>
      <c r="E175" s="931" t="s">
        <v>2000</v>
      </c>
      <c r="F175" s="1148" t="s">
        <v>2001</v>
      </c>
      <c r="G175" s="986" t="s">
        <v>11409</v>
      </c>
      <c r="H175" s="643">
        <f t="shared" ref="H175" si="29">B175+180</f>
        <v>43082</v>
      </c>
    </row>
    <row r="176" spans="1:8" s="399" customFormat="1" ht="16.5" thickBot="1">
      <c r="A176" s="267"/>
      <c r="B176" s="604"/>
      <c r="C176" s="605" t="s">
        <v>1991</v>
      </c>
      <c r="D176" s="606">
        <f>MEDIAN(D173:D175)</f>
        <v>1316.97</v>
      </c>
      <c r="E176" s="607"/>
      <c r="F176" s="613"/>
      <c r="G176" s="608"/>
      <c r="H176" s="267"/>
    </row>
    <row r="177" spans="1:8" s="399" customFormat="1" ht="15.75" thickBot="1">
      <c r="A177" s="267"/>
      <c r="H177" s="267"/>
    </row>
    <row r="178" spans="1:8" s="399" customFormat="1" ht="15.75">
      <c r="A178" s="267"/>
      <c r="B178" s="531" t="s">
        <v>2111</v>
      </c>
      <c r="C178" s="2011" t="s">
        <v>5305</v>
      </c>
      <c r="D178" s="2263"/>
      <c r="E178" s="2263"/>
      <c r="F178" s="2263"/>
      <c r="G178" s="532" t="s">
        <v>30</v>
      </c>
      <c r="H178" s="267"/>
    </row>
    <row r="179" spans="1:8" s="399" customFormat="1" ht="31.5">
      <c r="A179" s="267"/>
      <c r="B179" s="533" t="s">
        <v>1984</v>
      </c>
      <c r="C179" s="555" t="s">
        <v>1947</v>
      </c>
      <c r="D179" s="893" t="s">
        <v>30</v>
      </c>
      <c r="E179" s="555" t="s">
        <v>1948</v>
      </c>
      <c r="F179" s="556" t="s">
        <v>1949</v>
      </c>
      <c r="G179" s="557" t="s">
        <v>1950</v>
      </c>
      <c r="H179" s="267"/>
    </row>
    <row r="180" spans="1:8" s="399" customFormat="1" ht="15.75">
      <c r="A180" s="267"/>
      <c r="B180" s="2265" t="s">
        <v>1951</v>
      </c>
      <c r="C180" s="2266"/>
      <c r="D180" s="2266"/>
      <c r="E180" s="2266"/>
      <c r="F180" s="2266"/>
      <c r="G180" s="2267"/>
      <c r="H180" s="267"/>
    </row>
    <row r="181" spans="1:8" s="399" customFormat="1" ht="30">
      <c r="A181" s="267"/>
      <c r="B181" s="558" t="s">
        <v>1992</v>
      </c>
      <c r="C181" s="559" t="s">
        <v>5306</v>
      </c>
      <c r="D181" s="560" t="s">
        <v>30</v>
      </c>
      <c r="E181" s="565">
        <v>1</v>
      </c>
      <c r="F181" s="565">
        <f>D192</f>
        <v>128.49</v>
      </c>
      <c r="G181" s="421">
        <f>TRUNC(F181*E181,2)</f>
        <v>128.49</v>
      </c>
      <c r="H181" s="267"/>
    </row>
    <row r="182" spans="1:8" s="399" customFormat="1" ht="15.75">
      <c r="A182" s="267"/>
      <c r="B182" s="2265" t="s">
        <v>1952</v>
      </c>
      <c r="C182" s="2266"/>
      <c r="D182" s="2266"/>
      <c r="E182" s="2266"/>
      <c r="F182" s="2266"/>
      <c r="G182" s="2267"/>
      <c r="H182" s="267"/>
    </row>
    <row r="183" spans="1:8" s="399" customFormat="1" ht="15.75">
      <c r="A183" s="626" t="s">
        <v>5265</v>
      </c>
      <c r="B183" s="535">
        <v>88264</v>
      </c>
      <c r="C183" s="456" t="str">
        <f>IF($A183="INSUMO",VLOOKUP($B183,'BANCO DE DADOS JULHO INS'!$A:$D,2,FALSE),VLOOKUP($B183,'BANCO DE DADOS JULHO SERV'!$B:$E,2,FALSE))</f>
        <v>ELETRICISTA COM ENCARGOS COMPLEMENTARES</v>
      </c>
      <c r="D183" s="294" t="str">
        <f>IF($A183="INSUMO",VLOOKUP($B183,'BANCO DE DADOS JULHO INS'!$A:$D,3,FALSE),VLOOKUP($B183,'BANCO DE DADOS JULHO SERV'!$B:$E,3,FALSE))</f>
        <v>H</v>
      </c>
      <c r="E183" s="536">
        <v>0.5</v>
      </c>
      <c r="F183" s="351" t="str">
        <f>IF($A183="INSUMO",VLOOKUP($B183,'BANCO DE DADOS JULHO INS'!$A:$D,4,FALSE),VLOOKUP($B183,'BANCO DE DADOS JULHO SERV'!$B:$E,4,FALSE))</f>
        <v>17,60</v>
      </c>
      <c r="G183" s="421">
        <f>TRUNC(F183*E183,2)</f>
        <v>8.8000000000000007</v>
      </c>
      <c r="H183" s="267"/>
    </row>
    <row r="184" spans="1:8" s="399" customFormat="1" ht="16.5" thickBot="1">
      <c r="A184" s="626" t="s">
        <v>5265</v>
      </c>
      <c r="B184" s="538">
        <v>88247</v>
      </c>
      <c r="C184" s="457" t="str">
        <f>IF($A184="INSUMO",VLOOKUP($B184,'BANCO DE DADOS JULHO INS'!$A:$D,2,FALSE),VLOOKUP($B184,'BANCO DE DADOS JULHO SERV'!$B:$E,2,FALSE))</f>
        <v>AUXILIAR DE ELETRICISTA COM ENCARGOS COMPLEMENTARES</v>
      </c>
      <c r="D184" s="299" t="str">
        <f>IF($A184="INSUMO",VLOOKUP($B184,'BANCO DE DADOS JULHO INS'!$A:$D,3,FALSE),VLOOKUP($B184,'BANCO DE DADOS JULHO SERV'!$B:$E,3,FALSE))</f>
        <v>H</v>
      </c>
      <c r="E184" s="539">
        <v>0.5</v>
      </c>
      <c r="F184" s="353" t="str">
        <f>IF($A184="INSUMO",VLOOKUP($B184,'BANCO DE DADOS JULHO INS'!$A:$D,4,FALSE),VLOOKUP($B184,'BANCO DE DADOS JULHO SERV'!$B:$E,4,FALSE))</f>
        <v>14,32</v>
      </c>
      <c r="G184" s="421">
        <f>TRUNC(F184*E184,2)</f>
        <v>7.16</v>
      </c>
      <c r="H184" s="267"/>
    </row>
    <row r="185" spans="1:8" s="399" customFormat="1" ht="16.5" thickBot="1">
      <c r="A185" s="267"/>
      <c r="B185" s="2264" t="s">
        <v>5300</v>
      </c>
      <c r="C185" s="2264"/>
      <c r="D185" s="2264"/>
      <c r="E185" s="2264"/>
      <c r="F185" s="541" t="s">
        <v>1953</v>
      </c>
      <c r="G185" s="542">
        <f>SUM(G181,G183,G184)</f>
        <v>144.45000000000002</v>
      </c>
      <c r="H185" s="267"/>
    </row>
    <row r="186" spans="1:8" s="399" customFormat="1" ht="15.75" thickBot="1">
      <c r="A186" s="267"/>
      <c r="B186" s="624"/>
      <c r="C186" s="624"/>
      <c r="D186" s="624"/>
      <c r="E186" s="624"/>
      <c r="F186" s="624"/>
      <c r="G186" s="624"/>
      <c r="H186" s="267"/>
    </row>
    <row r="187" spans="1:8" s="399" customFormat="1" ht="31.5">
      <c r="A187" s="267"/>
      <c r="B187" s="566"/>
      <c r="C187" s="567" t="s">
        <v>5306</v>
      </c>
      <c r="D187" s="568"/>
      <c r="E187" s="569"/>
      <c r="F187" s="570" t="s">
        <v>30</v>
      </c>
      <c r="G187" s="571" t="s">
        <v>30</v>
      </c>
      <c r="H187" s="267"/>
    </row>
    <row r="188" spans="1:8" s="399" customFormat="1" ht="31.5">
      <c r="A188" s="267"/>
      <c r="B188" s="572" t="s">
        <v>1985</v>
      </c>
      <c r="C188" s="573" t="s">
        <v>1986</v>
      </c>
      <c r="D188" s="574" t="s">
        <v>1987</v>
      </c>
      <c r="E188" s="575" t="s">
        <v>1988</v>
      </c>
      <c r="F188" s="576" t="s">
        <v>1989</v>
      </c>
      <c r="G188" s="577" t="s">
        <v>1990</v>
      </c>
      <c r="H188" s="267"/>
    </row>
    <row r="189" spans="1:8" s="374" customFormat="1" ht="15">
      <c r="B189" s="894">
        <v>42900</v>
      </c>
      <c r="C189" s="1125" t="s">
        <v>2002</v>
      </c>
      <c r="D189" s="1126">
        <v>370</v>
      </c>
      <c r="E189" s="1130" t="s">
        <v>2003</v>
      </c>
      <c r="F189" s="1148" t="s">
        <v>2004</v>
      </c>
      <c r="G189" s="986" t="s">
        <v>5313</v>
      </c>
      <c r="H189" s="643">
        <f t="shared" ref="H189" si="30">B189+180</f>
        <v>43080</v>
      </c>
    </row>
    <row r="190" spans="1:8" s="1149" customFormat="1" ht="15">
      <c r="A190" s="1177"/>
      <c r="B190" s="1124">
        <v>42899</v>
      </c>
      <c r="C190" s="972" t="s">
        <v>2045</v>
      </c>
      <c r="D190" s="872">
        <v>128.49</v>
      </c>
      <c r="E190" s="973" t="s">
        <v>2046</v>
      </c>
      <c r="F190" s="612" t="s">
        <v>5297</v>
      </c>
      <c r="G190" s="974" t="s">
        <v>6762</v>
      </c>
      <c r="H190" s="643">
        <f>B190+180</f>
        <v>43079</v>
      </c>
    </row>
    <row r="191" spans="1:8" s="399" customFormat="1" ht="15">
      <c r="A191" s="267"/>
      <c r="B191" s="894"/>
      <c r="C191" s="1125"/>
      <c r="D191" s="1126"/>
      <c r="E191" s="931"/>
      <c r="F191" s="1148"/>
      <c r="G191" s="986"/>
      <c r="H191" s="643">
        <f t="shared" ref="H191" si="31">B191+180</f>
        <v>180</v>
      </c>
    </row>
    <row r="192" spans="1:8" s="399" customFormat="1" ht="16.5" thickBot="1">
      <c r="A192" s="267"/>
      <c r="B192" s="578"/>
      <c r="C192" s="579" t="s">
        <v>1991</v>
      </c>
      <c r="D192" s="606">
        <f>D190</f>
        <v>128.49</v>
      </c>
      <c r="E192" s="580"/>
      <c r="F192" s="551"/>
      <c r="G192" s="581"/>
      <c r="H192" s="267"/>
    </row>
    <row r="193" spans="1:8" s="399" customFormat="1" ht="15.75" thickBot="1">
      <c r="A193" s="267"/>
      <c r="H193" s="267"/>
    </row>
    <row r="194" spans="1:8" s="399" customFormat="1" ht="39.75" customHeight="1">
      <c r="A194" s="267"/>
      <c r="B194" s="942" t="s">
        <v>2109</v>
      </c>
      <c r="C194" s="2011" t="str">
        <f>CONCATENATE("FORNECIMENTO E INSTALAÇÃO DE ",C197)</f>
        <v>FORNECIMENTO E INSTALAÇÃO DE BUCHA DE NYLON, DIAMETRO DO FURO 8 MM, COMPRIMENTO 40 MM, COM PARAFUSO DE ROSCA SOBERBA, CABECA CHATA, FENDA SIMPLES, 4,8 X 50 MM</v>
      </c>
      <c r="D194" s="2183"/>
      <c r="E194" s="2183"/>
      <c r="F194" s="2183"/>
      <c r="G194" s="943" t="s">
        <v>30</v>
      </c>
      <c r="H194" s="267"/>
    </row>
    <row r="195" spans="1:8" s="399" customFormat="1" ht="31.5">
      <c r="A195" s="267"/>
      <c r="B195" s="944" t="s">
        <v>1984</v>
      </c>
      <c r="C195" s="981" t="s">
        <v>1947</v>
      </c>
      <c r="D195" s="893" t="s">
        <v>30</v>
      </c>
      <c r="E195" s="981" t="s">
        <v>1948</v>
      </c>
      <c r="F195" s="982" t="s">
        <v>1949</v>
      </c>
      <c r="G195" s="983" t="s">
        <v>1950</v>
      </c>
      <c r="H195" s="267"/>
    </row>
    <row r="196" spans="1:8" s="399" customFormat="1" ht="15.75">
      <c r="A196" s="267"/>
      <c r="B196" s="2012" t="s">
        <v>1951</v>
      </c>
      <c r="C196" s="2013"/>
      <c r="D196" s="2013"/>
      <c r="E196" s="2013"/>
      <c r="F196" s="2013"/>
      <c r="G196" s="2014"/>
      <c r="H196" s="267"/>
    </row>
    <row r="197" spans="1:8" ht="45.75">
      <c r="A197" s="886" t="s">
        <v>5064</v>
      </c>
      <c r="B197" s="1004">
        <v>4350</v>
      </c>
      <c r="C197" s="885" t="str">
        <f>IF($A197="INSUMO",VLOOKUP($B197,'BANCO DE DADOS JULHO INS'!$A:$D,2,FALSE),VLOOKUP($B197,'BANCO DE DADOS JULHO SERV'!$B:$E,2,FALSE))</f>
        <v>BUCHA DE NYLON, DIAMETRO DO FURO 8 MM, COMPRIMENTO 40 MM, COM PARAFUSO DE ROSCA SOBERBA, CABECA CHATA, FENDA SIMPLES, 4,8 X 50 MM</v>
      </c>
      <c r="D197" s="560" t="str">
        <f>IF($A197="INSUMO",VLOOKUP($B197,'BANCO DE DADOS JULHO INS'!$A:$D,3,FALSE),VLOOKUP($B197,'BANCO DE DADOS JULHO SERV'!$B:$E,3,FALSE))</f>
        <v xml:space="preserve">UN    </v>
      </c>
      <c r="E197" s="932">
        <v>1</v>
      </c>
      <c r="F197" s="932" t="str">
        <f>IF($A197="INSUMO",VLOOKUP($B197,'BANCO DE DADOS JULHO INS'!$A:$D,4,FALSE),VLOOKUP($B197,'BANCO DE DADOS JULHO SERV'!$B:$E,4,FALSE))</f>
        <v>0,27</v>
      </c>
      <c r="G197" s="934">
        <f>TRUNC(F197*E197,2)</f>
        <v>0.27</v>
      </c>
    </row>
    <row r="198" spans="1:8" ht="15.75">
      <c r="B198" s="2012" t="s">
        <v>1952</v>
      </c>
      <c r="C198" s="2013"/>
      <c r="D198" s="2013"/>
      <c r="E198" s="2013"/>
      <c r="F198" s="2013"/>
      <c r="G198" s="2014"/>
    </row>
    <row r="199" spans="1:8" ht="16.5" thickBot="1">
      <c r="A199" s="886" t="s">
        <v>5265</v>
      </c>
      <c r="B199" s="1005">
        <v>88316</v>
      </c>
      <c r="C199" s="889" t="str">
        <f>IF($A199="INSUMO",VLOOKUP($B199,'BANCO DE DADOS JULHO INS'!$A:$D,2,FALSE),VLOOKUP($B199,'BANCO DE DADOS JULHO SERV'!$B:$E,2,FALSE))</f>
        <v>SERVENTE COM ENCARGOS COMPLEMENTARES</v>
      </c>
      <c r="D199" s="916" t="str">
        <f>IF($A199="INSUMO",VLOOKUP($B199,'BANCO DE DADOS JULHO INS'!$A:$D,3,FALSE),VLOOKUP($B199,'BANCO DE DADOS JULHO SERV'!$B:$E,3,FALSE))</f>
        <v>H</v>
      </c>
      <c r="E199" s="933">
        <v>0.3</v>
      </c>
      <c r="F199" s="918" t="str">
        <f>IF($A199="INSUMO",VLOOKUP($B199,'BANCO DE DADOS JULHO INS'!$A:$D,4,FALSE),VLOOKUP($B199,'BANCO DE DADOS JULHO SERV'!$B:$E,4,FALSE))</f>
        <v>13,80</v>
      </c>
      <c r="G199" s="950">
        <f>TRUNC(F199*E199,2)</f>
        <v>4.1399999999999997</v>
      </c>
    </row>
    <row r="200" spans="1:8" ht="16.5" thickBot="1">
      <c r="B200" s="2268" t="s">
        <v>6763</v>
      </c>
      <c r="C200" s="2268"/>
      <c r="D200" s="2268"/>
      <c r="E200" s="2268"/>
      <c r="F200" s="1090" t="s">
        <v>1953</v>
      </c>
      <c r="G200" s="1091">
        <f>SUM(G197:G199)</f>
        <v>4.41</v>
      </c>
    </row>
    <row r="201" spans="1:8" ht="13.5" thickBot="1"/>
    <row r="202" spans="1:8" ht="15.75">
      <c r="B202" s="942" t="s">
        <v>5290</v>
      </c>
      <c r="C202" s="2011" t="str">
        <f>CONCATENATE("FORNECIMENTO E INSTALAÇÃO DE ",C205)</f>
        <v>FORNECIMENTO E INSTALAÇÃO DE BARRA ANTIPANICO DUPLA, PARA PORTA DE VIDRO, COR CINZA</v>
      </c>
      <c r="D202" s="2183"/>
      <c r="E202" s="2183"/>
      <c r="F202" s="2183"/>
      <c r="G202" s="943" t="s">
        <v>30</v>
      </c>
    </row>
    <row r="203" spans="1:8" ht="31.5">
      <c r="B203" s="944" t="s">
        <v>1984</v>
      </c>
      <c r="C203" s="981" t="s">
        <v>1947</v>
      </c>
      <c r="D203" s="893" t="s">
        <v>30</v>
      </c>
      <c r="E203" s="981" t="s">
        <v>1948</v>
      </c>
      <c r="F203" s="982" t="s">
        <v>1949</v>
      </c>
      <c r="G203" s="983" t="s">
        <v>1950</v>
      </c>
    </row>
    <row r="204" spans="1:8" ht="15.75">
      <c r="B204" s="2012" t="s">
        <v>1951</v>
      </c>
      <c r="C204" s="2013"/>
      <c r="D204" s="2013"/>
      <c r="E204" s="2013"/>
      <c r="F204" s="2013"/>
      <c r="G204" s="2014"/>
    </row>
    <row r="205" spans="1:8" ht="15.75">
      <c r="A205" s="886" t="s">
        <v>5064</v>
      </c>
      <c r="B205" s="427">
        <v>39624</v>
      </c>
      <c r="C205" s="940" t="str">
        <f>IF($A205="INSUMO",VLOOKUP($B205,'BANCO DE DADOS JULHO INS'!$A:$D,2,FALSE),VLOOKUP($B205,'BANCO DE DADOS JULHO SERV'!$B:$E,2,FALSE))</f>
        <v>BARRA ANTIPANICO DUPLA, PARA PORTA DE VIDRO, COR CINZA</v>
      </c>
      <c r="D205" s="913" t="str">
        <f>IF($A205="INSUMO",VLOOKUP($B205,'BANCO DE DADOS JULHO INS'!$A:$D,3,FALSE),VLOOKUP($B205,'BANCO DE DADOS JULHO SERV'!$B:$E,3,FALSE))</f>
        <v xml:space="preserve">PAR   </v>
      </c>
      <c r="E205" s="932">
        <v>1</v>
      </c>
      <c r="F205" s="932" t="str">
        <f>IF($A205="INSUMO",VLOOKUP($B205,'BANCO DE DADOS JULHO INS'!$A:$D,4,FALSE),VLOOKUP($B205,'BANCO DE DADOS JULHO SERV'!$B:$E,4,FALSE))</f>
        <v>1.089,56</v>
      </c>
      <c r="G205" s="934">
        <f>TRUNC(F205*E205,2)</f>
        <v>1089.56</v>
      </c>
    </row>
    <row r="206" spans="1:8" ht="15.75">
      <c r="B206" s="2012" t="s">
        <v>1952</v>
      </c>
      <c r="C206" s="2013"/>
      <c r="D206" s="2013"/>
      <c r="E206" s="2013"/>
      <c r="F206" s="2013"/>
      <c r="G206" s="2014"/>
    </row>
    <row r="207" spans="1:8" ht="16.5" thickBot="1">
      <c r="A207" s="886" t="s">
        <v>5265</v>
      </c>
      <c r="B207" s="1005">
        <v>88316</v>
      </c>
      <c r="C207" s="889" t="str">
        <f>IF($A207="INSUMO",VLOOKUP($B207,'BANCO DE DADOS JULHO INS'!$A:$D,2,FALSE),VLOOKUP($B207,'BANCO DE DADOS JULHO SERV'!$B:$E,2,FALSE))</f>
        <v>SERVENTE COM ENCARGOS COMPLEMENTARES</v>
      </c>
      <c r="D207" s="916" t="str">
        <f>IF($A207="INSUMO",VLOOKUP($B207,'BANCO DE DADOS JULHO INS'!$A:$D,3,FALSE),VLOOKUP($B207,'BANCO DE DADOS JULHO SERV'!$B:$E,3,FALSE))</f>
        <v>H</v>
      </c>
      <c r="E207" s="933">
        <v>0.6</v>
      </c>
      <c r="F207" s="918" t="str">
        <f>IF($A207="INSUMO",VLOOKUP($B207,'BANCO DE DADOS JULHO INS'!$A:$D,4,FALSE),VLOOKUP($B207,'BANCO DE DADOS JULHO SERV'!$B:$E,4,FALSE))</f>
        <v>13,80</v>
      </c>
      <c r="G207" s="950">
        <f>TRUNC(F207*E207,2)</f>
        <v>8.2799999999999994</v>
      </c>
    </row>
    <row r="208" spans="1:8" ht="16.5" thickBot="1">
      <c r="B208" s="2268" t="s">
        <v>6759</v>
      </c>
      <c r="C208" s="2268"/>
      <c r="D208" s="2268"/>
      <c r="E208" s="2268"/>
      <c r="F208" s="1090" t="s">
        <v>1953</v>
      </c>
      <c r="G208" s="1091">
        <f>SUM(G205:G207)</f>
        <v>1097.8399999999999</v>
      </c>
    </row>
    <row r="209" spans="1:7" ht="13.5" thickBot="1"/>
    <row r="210" spans="1:7" ht="15.75">
      <c r="B210" s="942" t="s">
        <v>6144</v>
      </c>
      <c r="C210" s="2011" t="str">
        <f>CONCATENATE("FORNECIMENTO E INSTALAÇÃO DE ",C213)</f>
        <v>FORNECIMENTO E INSTALAÇÃO DE BARRA ANTIPANICO SIMPLES, PARA PORTA DE VIDRO, COR CINZA</v>
      </c>
      <c r="D210" s="2183"/>
      <c r="E210" s="2183"/>
      <c r="F210" s="2183"/>
      <c r="G210" s="943" t="s">
        <v>30</v>
      </c>
    </row>
    <row r="211" spans="1:7" ht="31.5">
      <c r="B211" s="944" t="s">
        <v>1984</v>
      </c>
      <c r="C211" s="981" t="s">
        <v>1947</v>
      </c>
      <c r="D211" s="893" t="s">
        <v>30</v>
      </c>
      <c r="E211" s="981" t="s">
        <v>1948</v>
      </c>
      <c r="F211" s="982" t="s">
        <v>1949</v>
      </c>
      <c r="G211" s="983" t="s">
        <v>1950</v>
      </c>
    </row>
    <row r="212" spans="1:7" ht="15.75">
      <c r="B212" s="2012" t="s">
        <v>1951</v>
      </c>
      <c r="C212" s="2013"/>
      <c r="D212" s="2013"/>
      <c r="E212" s="2013"/>
      <c r="F212" s="2013"/>
      <c r="G212" s="2014"/>
    </row>
    <row r="213" spans="1:7" ht="30">
      <c r="A213" s="886" t="s">
        <v>5064</v>
      </c>
      <c r="B213" s="427">
        <v>39623</v>
      </c>
      <c r="C213" s="940" t="str">
        <f>IF($A213="INSUMO",VLOOKUP($B213,'BANCO DE DADOS JULHO INS'!$A:$D,2,FALSE),VLOOKUP($B213,'BANCO DE DADOS JULHO SERV'!$B:$E,2,FALSE))</f>
        <v>BARRA ANTIPANICO SIMPLES, PARA PORTA DE VIDRO, COR CINZA</v>
      </c>
      <c r="D213" s="913" t="str">
        <f>IF($A213="INSUMO",VLOOKUP($B213,'BANCO DE DADOS JULHO INS'!$A:$D,3,FALSE),VLOOKUP($B213,'BANCO DE DADOS JULHO SERV'!$B:$E,3,FALSE))</f>
        <v xml:space="preserve">UN    </v>
      </c>
      <c r="E213" s="932">
        <v>1</v>
      </c>
      <c r="F213" s="932" t="str">
        <f>IF($A213="INSUMO",VLOOKUP($B213,'BANCO DE DADOS JULHO INS'!$A:$D,4,FALSE),VLOOKUP($B213,'BANCO DE DADOS JULHO SERV'!$B:$E,4,FALSE))</f>
        <v>556,05</v>
      </c>
      <c r="G213" s="934">
        <f>TRUNC(F213*E213,2)</f>
        <v>556.04999999999995</v>
      </c>
    </row>
    <row r="214" spans="1:7" ht="15.75">
      <c r="B214" s="2012" t="s">
        <v>1952</v>
      </c>
      <c r="C214" s="2013"/>
      <c r="D214" s="2013"/>
      <c r="E214" s="2013"/>
      <c r="F214" s="2013"/>
      <c r="G214" s="2014"/>
    </row>
    <row r="215" spans="1:7" ht="16.5" thickBot="1">
      <c r="A215" s="886" t="s">
        <v>5265</v>
      </c>
      <c r="B215" s="1006">
        <v>88316</v>
      </c>
      <c r="C215" s="889" t="str">
        <f>IF($A215="INSUMO",VLOOKUP($B215,'BANCO DE DADOS JULHO INS'!$A:$D,2,FALSE),VLOOKUP($B215,'BANCO DE DADOS JULHO SERV'!$B:$E,2,FALSE))</f>
        <v>SERVENTE COM ENCARGOS COMPLEMENTARES</v>
      </c>
      <c r="D215" s="916" t="str">
        <f>IF($A215="INSUMO",VLOOKUP($B215,'BANCO DE DADOS JULHO INS'!$A:$D,3,FALSE),VLOOKUP($B215,'BANCO DE DADOS JULHO SERV'!$B:$E,3,FALSE))</f>
        <v>H</v>
      </c>
      <c r="E215" s="933">
        <v>0.3</v>
      </c>
      <c r="F215" s="918" t="str">
        <f>IF($A215="INSUMO",VLOOKUP($B215,'BANCO DE DADOS JULHO INS'!$A:$D,4,FALSE),VLOOKUP($B215,'BANCO DE DADOS JULHO SERV'!$B:$E,4,FALSE))</f>
        <v>13,80</v>
      </c>
      <c r="G215" s="950">
        <f>TRUNC(F215*E215,2)</f>
        <v>4.1399999999999997</v>
      </c>
    </row>
    <row r="216" spans="1:7" ht="16.5" thickBot="1">
      <c r="B216" s="2268" t="s">
        <v>6145</v>
      </c>
      <c r="C216" s="2268"/>
      <c r="D216" s="2268"/>
      <c r="E216" s="2268"/>
      <c r="F216" s="1090" t="s">
        <v>1953</v>
      </c>
      <c r="G216" s="1091">
        <f>SUM(G213:G215)</f>
        <v>560.18999999999994</v>
      </c>
    </row>
    <row r="217" spans="1:7" ht="13.5" thickBot="1"/>
    <row r="218" spans="1:7" ht="28.5" customHeight="1">
      <c r="B218" s="942" t="s">
        <v>6146</v>
      </c>
      <c r="C218" s="2011" t="str">
        <f>CONCATENATE("FORNECIMENTO E INSTALAÇÃO DE ",C221)</f>
        <v>FORNECIMENTO E INSTALAÇÃO DE FITA METALICA PERFURADA, L = *18* MM, ROLO DE 30 M, CARGA RECOMENDADA = *30* KGF</v>
      </c>
      <c r="D218" s="2183"/>
      <c r="E218" s="2183"/>
      <c r="F218" s="2183"/>
      <c r="G218" s="943" t="s">
        <v>30</v>
      </c>
    </row>
    <row r="219" spans="1:7" ht="31.5">
      <c r="B219" s="944" t="s">
        <v>1984</v>
      </c>
      <c r="C219" s="981" t="s">
        <v>1947</v>
      </c>
      <c r="D219" s="893" t="s">
        <v>30</v>
      </c>
      <c r="E219" s="981" t="s">
        <v>1948</v>
      </c>
      <c r="F219" s="982" t="s">
        <v>1949</v>
      </c>
      <c r="G219" s="983" t="s">
        <v>1950</v>
      </c>
    </row>
    <row r="220" spans="1:7" ht="15.75">
      <c r="B220" s="2012" t="s">
        <v>1951</v>
      </c>
      <c r="C220" s="2013"/>
      <c r="D220" s="2013"/>
      <c r="E220" s="2013"/>
      <c r="F220" s="2013"/>
      <c r="G220" s="2014"/>
    </row>
    <row r="221" spans="1:7" ht="30">
      <c r="A221" s="888" t="s">
        <v>5064</v>
      </c>
      <c r="B221" s="1004">
        <v>14153</v>
      </c>
      <c r="C221" s="885" t="str">
        <f>IF($A221="INSUMO",VLOOKUP($B221,'BANCO DE DADOS JULHO INS'!$A:$D,2,FALSE),VLOOKUP($B221,'BANCO DE DADOS JULHO SERV'!$B:$E,2,FALSE))</f>
        <v>FITA METALICA PERFURADA, L = *18* MM, ROLO DE 30 M, CARGA RECOMENDADA = *30* KGF</v>
      </c>
      <c r="D221" s="921" t="str">
        <f>IF($A221="INSUMO",VLOOKUP($B221,'BANCO DE DADOS JULHO INS'!$A:$D,3,FALSE),VLOOKUP($B221,'BANCO DE DADOS JULHO SERV'!$B:$E,3,FALSE))</f>
        <v xml:space="preserve">UN    </v>
      </c>
      <c r="E221" s="932">
        <v>1</v>
      </c>
      <c r="F221" s="932" t="str">
        <f>IF($A221="INSUMO",VLOOKUP($B221,'BANCO DE DADOS JULHO INS'!$A:$D,4,FALSE),VLOOKUP($B221,'BANCO DE DADOS JULHO SERV'!$B:$E,4,FALSE))</f>
        <v>65,81</v>
      </c>
      <c r="G221" s="934">
        <f>TRUNC(F221*E221,2)</f>
        <v>65.81</v>
      </c>
    </row>
    <row r="222" spans="1:7" ht="15.75">
      <c r="B222" s="2012" t="s">
        <v>1952</v>
      </c>
      <c r="C222" s="2013"/>
      <c r="D222" s="2013"/>
      <c r="E222" s="2013"/>
      <c r="F222" s="2013"/>
      <c r="G222" s="2014"/>
    </row>
    <row r="223" spans="1:7" ht="30">
      <c r="A223" s="888" t="s">
        <v>5265</v>
      </c>
      <c r="B223" s="383">
        <v>88248</v>
      </c>
      <c r="C223" s="940" t="str">
        <f>IF($A223="INSUMO",VLOOKUP($B223,'BANCO DE DADOS JULHO INS'!$A:$D,2,FALSE),VLOOKUP($B223,'BANCO DE DADOS JULHO SERV'!$B:$E,2,FALSE))</f>
        <v>AUXILIAR DE ENCANADOR OU BOMBEIRO HIDRÁULICO COM ENCARGOS COMPLEMENTARES</v>
      </c>
      <c r="D223" s="913" t="str">
        <f>IF($A223="INSUMO",VLOOKUP($B223,'BANCO DE DADOS JULHO INS'!$A:$D,3,FALSE),VLOOKUP($B223,'BANCO DE DADOS JULHO SERV'!$B:$E,3,FALSE))</f>
        <v>H</v>
      </c>
      <c r="E223" s="1008">
        <v>5.8000000000000003E-2</v>
      </c>
      <c r="F223" s="917" t="str">
        <f>IF($A223="INSUMO",VLOOKUP($B223,'BANCO DE DADOS JULHO INS'!$A:$D,4,FALSE),VLOOKUP($B223,'BANCO DE DADOS JULHO SERV'!$B:$E,4,FALSE))</f>
        <v>14,17</v>
      </c>
      <c r="G223" s="947">
        <f>TRUNC(F223*E223,2)</f>
        <v>0.82</v>
      </c>
    </row>
    <row r="224" spans="1:7" ht="30.75" thickBot="1">
      <c r="A224" s="888" t="s">
        <v>5265</v>
      </c>
      <c r="B224" s="1088">
        <v>88267</v>
      </c>
      <c r="C224" s="889" t="str">
        <f>IF($A224="INSUMO",VLOOKUP($B224,'BANCO DE DADOS JULHO INS'!$A:$D,2,FALSE),VLOOKUP($B224,'BANCO DE DADOS JULHO SERV'!$B:$E,2,FALSE))</f>
        <v>ENCANADOR OU BOMBEIRO HIDRÁULICO COM ENCARGOS COMPLEMENTARES</v>
      </c>
      <c r="D224" s="916" t="str">
        <f>IF($A224="INSUMO",VLOOKUP($B224,'BANCO DE DADOS JULHO INS'!$A:$D,3,FALSE),VLOOKUP($B224,'BANCO DE DADOS JULHO SERV'!$B:$E,3,FALSE))</f>
        <v>H</v>
      </c>
      <c r="E224" s="1092">
        <v>0.41099999999999998</v>
      </c>
      <c r="F224" s="918" t="str">
        <f>IF($A224="INSUMO",VLOOKUP($B224,'BANCO DE DADOS JULHO INS'!$A:$D,4,FALSE),VLOOKUP($B224,'BANCO DE DADOS JULHO SERV'!$B:$E,4,FALSE))</f>
        <v>17,40</v>
      </c>
      <c r="G224" s="950">
        <f>TRUNC(F224*E224,2)</f>
        <v>7.15</v>
      </c>
    </row>
    <row r="225" spans="1:7" ht="16.5" thickBot="1">
      <c r="B225" s="1975" t="s">
        <v>6247</v>
      </c>
      <c r="C225" s="1975"/>
      <c r="D225" s="1975"/>
      <c r="E225" s="1975"/>
      <c r="F225" s="959" t="s">
        <v>1953</v>
      </c>
      <c r="G225" s="999">
        <f>SUM(G221:G224)</f>
        <v>73.78</v>
      </c>
    </row>
    <row r="226" spans="1:7" ht="13.5" thickBot="1"/>
    <row r="227" spans="1:7" ht="36" customHeight="1">
      <c r="B227" s="942" t="s">
        <v>6147</v>
      </c>
      <c r="C227" s="2011" t="str">
        <f>CONCATENATE("FORNECIMENTO E INSTALAÇÃO DE ",C230)</f>
        <v>FORNECIMENTO E INSTALAÇÃO DE BUCHA DE NYLON, DIAMETRO DO FURO 8 MM, COMPRIMENTO 40 MM, COM PARAFUSO DE ROSCA SOBERBA, CABECA CHATA, FENDA SIMPLES, 4,8 X 50 MM</v>
      </c>
      <c r="D227" s="2183"/>
      <c r="E227" s="2183"/>
      <c r="F227" s="2183"/>
      <c r="G227" s="943" t="s">
        <v>30</v>
      </c>
    </row>
    <row r="228" spans="1:7" ht="31.5">
      <c r="B228" s="944" t="s">
        <v>1984</v>
      </c>
      <c r="C228" s="981" t="s">
        <v>1947</v>
      </c>
      <c r="D228" s="893" t="s">
        <v>30</v>
      </c>
      <c r="E228" s="981" t="s">
        <v>1948</v>
      </c>
      <c r="F228" s="982" t="s">
        <v>1949</v>
      </c>
      <c r="G228" s="983" t="s">
        <v>1950</v>
      </c>
    </row>
    <row r="229" spans="1:7" ht="15.75">
      <c r="B229" s="2012" t="s">
        <v>1951</v>
      </c>
      <c r="C229" s="2013"/>
      <c r="D229" s="2013"/>
      <c r="E229" s="2013"/>
      <c r="F229" s="2013"/>
      <c r="G229" s="2014"/>
    </row>
    <row r="230" spans="1:7" ht="45">
      <c r="A230" s="888" t="s">
        <v>5064</v>
      </c>
      <c r="B230" s="1004">
        <v>4350</v>
      </c>
      <c r="C230" s="885" t="str">
        <f>IF($A230="INSUMO",VLOOKUP($B230,'BANCO DE DADOS JULHO INS'!$A:$D,2,FALSE),VLOOKUP($B230,'BANCO DE DADOS JULHO SERV'!$B:$E,2,FALSE))</f>
        <v>BUCHA DE NYLON, DIAMETRO DO FURO 8 MM, COMPRIMENTO 40 MM, COM PARAFUSO DE ROSCA SOBERBA, CABECA CHATA, FENDA SIMPLES, 4,8 X 50 MM</v>
      </c>
      <c r="D230" s="921" t="str">
        <f>IF($A230="INSUMO",VLOOKUP($B230,'BANCO DE DADOS JULHO INS'!$A:$D,3,FALSE),VLOOKUP($B230,'BANCO DE DADOS JULHO SERV'!$B:$E,3,FALSE))</f>
        <v xml:space="preserve">UN    </v>
      </c>
      <c r="E230" s="932">
        <v>1</v>
      </c>
      <c r="F230" s="932" t="str">
        <f>IF($A230="INSUMO",VLOOKUP($B230,'BANCO DE DADOS JULHO INS'!$A:$D,4,FALSE),VLOOKUP($B230,'BANCO DE DADOS JULHO SERV'!$B:$E,4,FALSE))</f>
        <v>0,27</v>
      </c>
      <c r="G230" s="934">
        <f>TRUNC(F230*E230,2)</f>
        <v>0.27</v>
      </c>
    </row>
    <row r="231" spans="1:7" ht="15.75">
      <c r="A231" s="888"/>
      <c r="B231" s="2012" t="s">
        <v>1952</v>
      </c>
      <c r="C231" s="2013"/>
      <c r="D231" s="2013"/>
      <c r="E231" s="2013"/>
      <c r="F231" s="2013"/>
      <c r="G231" s="2014"/>
    </row>
    <row r="232" spans="1:7" ht="30">
      <c r="A232" s="888" t="s">
        <v>5265</v>
      </c>
      <c r="B232" s="383">
        <v>88248</v>
      </c>
      <c r="C232" s="940" t="str">
        <f>IF($A232="INSUMO",VLOOKUP($B232,'BANCO DE DADOS JULHO INS'!$A:$D,2,FALSE),VLOOKUP($B232,'BANCO DE DADOS JULHO SERV'!$B:$E,2,FALSE))</f>
        <v>AUXILIAR DE ENCANADOR OU BOMBEIRO HIDRÁULICO COM ENCARGOS COMPLEMENTARES</v>
      </c>
      <c r="D232" s="913" t="str">
        <f>IF($A232="INSUMO",VLOOKUP($B232,'BANCO DE DADOS JULHO INS'!$A:$D,3,FALSE),VLOOKUP($B232,'BANCO DE DADOS JULHO SERV'!$B:$E,3,FALSE))</f>
        <v>H</v>
      </c>
      <c r="E232" s="1008">
        <v>5.8000000000000003E-2</v>
      </c>
      <c r="F232" s="917" t="str">
        <f>IF($A232="INSUMO",VLOOKUP($B232,'BANCO DE DADOS JULHO INS'!$A:$D,4,FALSE),VLOOKUP($B232,'BANCO DE DADOS JULHO SERV'!$B:$E,4,FALSE))</f>
        <v>14,17</v>
      </c>
      <c r="G232" s="947">
        <f>TRUNC(F232*E232,2)</f>
        <v>0.82</v>
      </c>
    </row>
    <row r="233" spans="1:7" ht="30.75" thickBot="1">
      <c r="A233" s="888" t="s">
        <v>5265</v>
      </c>
      <c r="B233" s="1088">
        <v>88267</v>
      </c>
      <c r="C233" s="889" t="str">
        <f>IF($A233="INSUMO",VLOOKUP($B233,'BANCO DE DADOS JULHO INS'!$A:$D,2,FALSE),VLOOKUP($B233,'BANCO DE DADOS JULHO SERV'!$B:$E,2,FALSE))</f>
        <v>ENCANADOR OU BOMBEIRO HIDRÁULICO COM ENCARGOS COMPLEMENTARES</v>
      </c>
      <c r="D233" s="916" t="str">
        <f>IF($A233="INSUMO",VLOOKUP($B233,'BANCO DE DADOS JULHO INS'!$A:$D,3,FALSE),VLOOKUP($B233,'BANCO DE DADOS JULHO SERV'!$B:$E,3,FALSE))</f>
        <v>H</v>
      </c>
      <c r="E233" s="1092">
        <v>0.41099999999999998</v>
      </c>
      <c r="F233" s="918" t="str">
        <f>IF($A233="INSUMO",VLOOKUP($B233,'BANCO DE DADOS JULHO INS'!$A:$D,4,FALSE),VLOOKUP($B233,'BANCO DE DADOS JULHO SERV'!$B:$E,4,FALSE))</f>
        <v>17,40</v>
      </c>
      <c r="G233" s="950">
        <f>TRUNC(F233*E233,2)</f>
        <v>7.15</v>
      </c>
    </row>
    <row r="234" spans="1:7" ht="16.5" thickBot="1">
      <c r="B234" s="1975" t="s">
        <v>6247</v>
      </c>
      <c r="C234" s="1975"/>
      <c r="D234" s="1975"/>
      <c r="E234" s="1975"/>
      <c r="F234" s="959" t="s">
        <v>1953</v>
      </c>
      <c r="G234" s="999">
        <f>SUM(G230:G233)</f>
        <v>8.24</v>
      </c>
    </row>
    <row r="235" spans="1:7" ht="13.5" thickBot="1"/>
    <row r="236" spans="1:7" ht="33.75" customHeight="1">
      <c r="B236" s="942" t="s">
        <v>6246</v>
      </c>
      <c r="C236" s="2011" t="str">
        <f>CONCATENATE("FORNECIMENTO E INSTALAÇÃO DE ",C239)</f>
        <v>FORNECIMENTO E INSTALAÇÃO DE ABRACADEIRA EM ACO PARA AMARRACAO DE ELETRODUTOS, TIPO D, COM 1/2" E PARAFUSO DE FIXACAO</v>
      </c>
      <c r="D236" s="2183"/>
      <c r="E236" s="2183"/>
      <c r="F236" s="2183"/>
      <c r="G236" s="943" t="s">
        <v>30</v>
      </c>
    </row>
    <row r="237" spans="1:7" ht="31.5">
      <c r="B237" s="944" t="s">
        <v>1984</v>
      </c>
      <c r="C237" s="981" t="s">
        <v>1947</v>
      </c>
      <c r="D237" s="893" t="s">
        <v>30</v>
      </c>
      <c r="E237" s="981" t="s">
        <v>1948</v>
      </c>
      <c r="F237" s="982" t="s">
        <v>1949</v>
      </c>
      <c r="G237" s="983" t="s">
        <v>1950</v>
      </c>
    </row>
    <row r="238" spans="1:7" ht="15.75">
      <c r="B238" s="2012" t="s">
        <v>1951</v>
      </c>
      <c r="C238" s="2013"/>
      <c r="D238" s="2013"/>
      <c r="E238" s="2013"/>
      <c r="F238" s="2013"/>
      <c r="G238" s="2014"/>
    </row>
    <row r="239" spans="1:7" ht="30">
      <c r="A239" s="888" t="s">
        <v>5064</v>
      </c>
      <c r="B239" s="1004">
        <v>392</v>
      </c>
      <c r="C239" s="885" t="str">
        <f>IF($A239="INSUMO",VLOOKUP($B239,'BANCO DE DADOS JULHO INS'!$A:$D,2,FALSE),VLOOKUP($B239,'BANCO DE DADOS JULHO SERV'!$B:$E,2,FALSE))</f>
        <v>ABRACADEIRA EM ACO PARA AMARRACAO DE ELETRODUTOS, TIPO D, COM 1/2" E PARAFUSO DE FIXACAO</v>
      </c>
      <c r="D239" s="921" t="str">
        <f>IF($A239="INSUMO",VLOOKUP($B239,'BANCO DE DADOS JULHO INS'!$A:$D,3,FALSE),VLOOKUP($B239,'BANCO DE DADOS JULHO SERV'!$B:$E,3,FALSE))</f>
        <v xml:space="preserve">UN    </v>
      </c>
      <c r="E239" s="932">
        <v>1</v>
      </c>
      <c r="F239" s="932" t="str">
        <f>IF($A239="INSUMO",VLOOKUP($B239,'BANCO DE DADOS JULHO INS'!$A:$D,4,FALSE),VLOOKUP($B239,'BANCO DE DADOS JULHO SERV'!$B:$E,4,FALSE))</f>
        <v>0,86</v>
      </c>
      <c r="G239" s="934">
        <f>TRUNC(F239*E239,2)</f>
        <v>0.86</v>
      </c>
    </row>
    <row r="240" spans="1:7" ht="15.75">
      <c r="A240" s="888"/>
      <c r="B240" s="2012" t="s">
        <v>1952</v>
      </c>
      <c r="C240" s="2013"/>
      <c r="D240" s="2013"/>
      <c r="E240" s="2013"/>
      <c r="F240" s="2013"/>
      <c r="G240" s="2014"/>
    </row>
    <row r="241" spans="1:8" ht="30">
      <c r="A241" s="888" t="s">
        <v>5265</v>
      </c>
      <c r="B241" s="383">
        <v>88248</v>
      </c>
      <c r="C241" s="885" t="str">
        <f>IF($A241="INSUMO",VLOOKUP($B241,'BANCO DE DADOS JULHO INS'!$A:$D,2,FALSE),VLOOKUP($B241,'BANCO DE DADOS JULHO SERV'!$B:$E,2,FALSE))</f>
        <v>AUXILIAR DE ENCANADOR OU BOMBEIRO HIDRÁULICO COM ENCARGOS COMPLEMENTARES</v>
      </c>
      <c r="D241" s="913" t="str">
        <f>IF($A241="INSUMO",VLOOKUP($B241,'BANCO DE DADOS JULHO INS'!$A:$D,3,FALSE),VLOOKUP($B241,'BANCO DE DADOS JULHO SERV'!$B:$E,3,FALSE))</f>
        <v>H</v>
      </c>
      <c r="E241" s="932">
        <v>1.2E-2</v>
      </c>
      <c r="F241" s="917" t="str">
        <f>IF($A241="INSUMO",VLOOKUP($B241,'BANCO DE DADOS JULHO INS'!$A:$D,4,FALSE),VLOOKUP($B241,'BANCO DE DADOS JULHO SERV'!$B:$E,4,FALSE))</f>
        <v>14,17</v>
      </c>
      <c r="G241" s="947">
        <f>TRUNC(F241*E241,2)</f>
        <v>0.17</v>
      </c>
    </row>
    <row r="242" spans="1:8" ht="30.75" thickBot="1">
      <c r="A242" s="888" t="s">
        <v>5265</v>
      </c>
      <c r="B242" s="1088">
        <v>88267</v>
      </c>
      <c r="C242" s="1089" t="str">
        <f>IF($A242="INSUMO",VLOOKUP($B242,'BANCO DE DADOS JULHO INS'!$A:$D,2,FALSE),VLOOKUP($B242,'BANCO DE DADOS JULHO SERV'!$B:$E,2,FALSE))</f>
        <v>ENCANADOR OU BOMBEIRO HIDRÁULICO COM ENCARGOS COMPLEMENTARES</v>
      </c>
      <c r="D242" s="916" t="str">
        <f>IF($A242="INSUMO",VLOOKUP($B242,'BANCO DE DADOS JULHO INS'!$A:$D,3,FALSE),VLOOKUP($B242,'BANCO DE DADOS JULHO SERV'!$B:$E,3,FALSE))</f>
        <v>H</v>
      </c>
      <c r="E242" s="933">
        <v>8.4000000000000005E-2</v>
      </c>
      <c r="F242" s="918" t="str">
        <f>IF($A242="INSUMO",VLOOKUP($B242,'BANCO DE DADOS JULHO INS'!$A:$D,4,FALSE),VLOOKUP($B242,'BANCO DE DADOS JULHO SERV'!$B:$E,4,FALSE))</f>
        <v>17,40</v>
      </c>
      <c r="G242" s="950">
        <f>TRUNC(F242*E242,2)</f>
        <v>1.46</v>
      </c>
    </row>
    <row r="243" spans="1:8" ht="16.5" thickBot="1">
      <c r="B243" s="2274" t="s">
        <v>6250</v>
      </c>
      <c r="C243" s="2274"/>
      <c r="D243" s="2274"/>
      <c r="E243" s="2274"/>
      <c r="F243" s="951" t="s">
        <v>1953</v>
      </c>
      <c r="G243" s="952">
        <f>SUM(G239:G242)</f>
        <v>2.4900000000000002</v>
      </c>
    </row>
    <row r="244" spans="1:8" ht="13.5" thickBot="1"/>
    <row r="245" spans="1:8" ht="15.75">
      <c r="B245" s="384" t="s">
        <v>6248</v>
      </c>
      <c r="C245" s="2262" t="str">
        <f>CONCATENATE("FORNECIMENTO E INSTALAÇÃO DE ",C248)</f>
        <v>FORNECIMENTO E INSTALAÇÃO DE BOMBA P/ COMBATE A INCENDIO TRIFASICA VERMELHA 3,0 CV THEBE</v>
      </c>
      <c r="D245" s="2183"/>
      <c r="E245" s="2183"/>
      <c r="F245" s="2183"/>
      <c r="G245" s="349" t="s">
        <v>30</v>
      </c>
    </row>
    <row r="246" spans="1:8" ht="31.5">
      <c r="B246" s="350" t="s">
        <v>1984</v>
      </c>
      <c r="C246" s="981" t="s">
        <v>1947</v>
      </c>
      <c r="D246" s="1134" t="s">
        <v>30</v>
      </c>
      <c r="E246" s="981" t="s">
        <v>1948</v>
      </c>
      <c r="F246" s="982" t="s">
        <v>1949</v>
      </c>
      <c r="G246" s="983" t="s">
        <v>1950</v>
      </c>
    </row>
    <row r="247" spans="1:8" ht="15.75">
      <c r="B247" s="2012" t="s">
        <v>1951</v>
      </c>
      <c r="C247" s="2013"/>
      <c r="D247" s="2013"/>
      <c r="E247" s="2013"/>
      <c r="F247" s="2013"/>
      <c r="G247" s="2014"/>
    </row>
    <row r="248" spans="1:8" ht="30">
      <c r="B248" s="427" t="s">
        <v>1992</v>
      </c>
      <c r="C248" s="464" t="str">
        <f>C254</f>
        <v>BOMBA P/ COMBATE A INCENDIO TRIFASICA VERMELHA 3,0 CV THEBE</v>
      </c>
      <c r="D248" s="921" t="s">
        <v>30</v>
      </c>
      <c r="E248" s="932">
        <v>1</v>
      </c>
      <c r="F248" s="932">
        <f>D259</f>
        <v>1437.67</v>
      </c>
      <c r="G248" s="934">
        <f>TRUNC(F248*E248,2)</f>
        <v>1437.67</v>
      </c>
    </row>
    <row r="249" spans="1:8" ht="15.75">
      <c r="B249" s="2012" t="s">
        <v>1952</v>
      </c>
      <c r="C249" s="2013"/>
      <c r="D249" s="2013"/>
      <c r="E249" s="2013"/>
      <c r="F249" s="2013"/>
      <c r="G249" s="2014"/>
    </row>
    <row r="250" spans="1:8" ht="30">
      <c r="A250" s="886" t="s">
        <v>5265</v>
      </c>
      <c r="B250" s="263">
        <v>88243</v>
      </c>
      <c r="C250" s="1132" t="str">
        <f>IF($A250="INSUMO",VLOOKUP($B250,'BANCO DE DADOS JULHO INS'!$A:$D,2,FALSE),VLOOKUP($B250,'BANCO DE DADOS JULHO SERV'!$B:$E,2,FALSE))</f>
        <v>AJUDANTE ESPECIALIZADO COM ENCARGOS COMPLEMENTARES</v>
      </c>
      <c r="D250" s="913" t="str">
        <f>IF($A250="INSUMO",VLOOKUP($B250,'BANCO DE DADOS JULHO INS'!$A:$D,3,FALSE),VLOOKUP($B250,'BANCO DE DADOS JULHO SERV'!$B:$E,3,FALSE))</f>
        <v>H</v>
      </c>
      <c r="E250" s="932">
        <v>2.5</v>
      </c>
      <c r="F250" s="917" t="str">
        <f>IF($A250="INSUMO",VLOOKUP($B250,'BANCO DE DADOS JULHO INS'!$A:$D,4,FALSE),VLOOKUP($B250,'BANCO DE DADOS JULHO SERV'!$B:$E,4,FALSE))</f>
        <v>14,53</v>
      </c>
      <c r="G250" s="395">
        <f t="shared" ref="G250:G251" si="32">TRUNC(F250*E250,2)</f>
        <v>36.32</v>
      </c>
    </row>
    <row r="251" spans="1:8" ht="30.75" thickBot="1">
      <c r="A251" s="886" t="s">
        <v>5265</v>
      </c>
      <c r="B251" s="633">
        <v>88279</v>
      </c>
      <c r="C251" s="1133" t="str">
        <f>IF($A251="INSUMO",VLOOKUP($B251,'BANCO DE DADOS JULHO INS'!$A:$D,2,FALSE),VLOOKUP($B251,'BANCO DE DADOS JULHO SERV'!$B:$E,2,FALSE))</f>
        <v>MONTADOR ELETROMECÃNICO COM ENCARGOS COMPLEMENTARES</v>
      </c>
      <c r="D251" s="916" t="str">
        <f>IF($A251="INSUMO",VLOOKUP($B251,'BANCO DE DADOS JULHO INS'!$A:$D,3,FALSE),VLOOKUP($B251,'BANCO DE DADOS JULHO SERV'!$B:$E,3,FALSE))</f>
        <v>H</v>
      </c>
      <c r="E251" s="933">
        <v>2.5</v>
      </c>
      <c r="F251" s="918" t="str">
        <f>IF($A251="INSUMO",VLOOKUP($B251,'BANCO DE DADOS JULHO INS'!$A:$D,4,FALSE),VLOOKUP($B251,'BANCO DE DADOS JULHO SERV'!$B:$E,4,FALSE))</f>
        <v>22,26</v>
      </c>
      <c r="G251" s="398">
        <f t="shared" si="32"/>
        <v>55.65</v>
      </c>
    </row>
    <row r="252" spans="1:8" ht="16.5" thickBot="1">
      <c r="B252" s="400" t="s">
        <v>5302</v>
      </c>
      <c r="C252" s="423"/>
      <c r="D252" s="423"/>
      <c r="E252" s="423"/>
      <c r="F252" s="512" t="s">
        <v>1953</v>
      </c>
      <c r="G252" s="513">
        <f>SUM(G247:G251)</f>
        <v>1529.64</v>
      </c>
    </row>
    <row r="253" spans="1:8" ht="16.5" thickBot="1">
      <c r="B253" s="1151"/>
      <c r="C253" s="1151"/>
      <c r="D253" s="1151"/>
      <c r="E253" s="1151"/>
      <c r="F253" s="425"/>
      <c r="G253" s="426"/>
    </row>
    <row r="254" spans="1:8" ht="31.5">
      <c r="B254" s="1138"/>
      <c r="C254" s="1118" t="s">
        <v>2104</v>
      </c>
      <c r="D254" s="1139"/>
      <c r="E254" s="1140"/>
      <c r="F254" s="358" t="s">
        <v>30</v>
      </c>
      <c r="G254" s="462" t="s">
        <v>30</v>
      </c>
    </row>
    <row r="255" spans="1:8" ht="31.5">
      <c r="B255" s="966" t="s">
        <v>1985</v>
      </c>
      <c r="C255" s="967" t="s">
        <v>1986</v>
      </c>
      <c r="D255" s="968" t="s">
        <v>1987</v>
      </c>
      <c r="E255" s="969" t="s">
        <v>1988</v>
      </c>
      <c r="F255" s="359" t="s">
        <v>1989</v>
      </c>
      <c r="G255" s="970" t="s">
        <v>1990</v>
      </c>
    </row>
    <row r="256" spans="1:8" ht="15">
      <c r="B256" s="1124">
        <v>42920</v>
      </c>
      <c r="C256" s="1125" t="s">
        <v>12464</v>
      </c>
      <c r="D256" s="1126">
        <v>2003.94</v>
      </c>
      <c r="E256" s="1633" t="s">
        <v>12465</v>
      </c>
      <c r="F256" s="1148" t="s">
        <v>12466</v>
      </c>
      <c r="G256" s="1127" t="s">
        <v>5316</v>
      </c>
      <c r="H256" s="643">
        <f t="shared" ref="H256" si="33">B256+180</f>
        <v>43100</v>
      </c>
    </row>
    <row r="257" spans="1:8" s="374" customFormat="1" ht="15">
      <c r="B257" s="1124">
        <v>42920</v>
      </c>
      <c r="C257" s="1125" t="s">
        <v>6760</v>
      </c>
      <c r="D257" s="1126">
        <v>1437.67</v>
      </c>
      <c r="E257" s="1633" t="s">
        <v>2064</v>
      </c>
      <c r="F257" s="1148" t="s">
        <v>2065</v>
      </c>
      <c r="G257" s="986" t="s">
        <v>6761</v>
      </c>
      <c r="H257" s="643">
        <f>B257+180</f>
        <v>43100</v>
      </c>
    </row>
    <row r="258" spans="1:8" s="1149" customFormat="1" ht="15">
      <c r="A258" s="1177"/>
      <c r="B258" s="1124">
        <v>42920</v>
      </c>
      <c r="C258" s="972" t="s">
        <v>2045</v>
      </c>
      <c r="D258" s="872">
        <v>1310.97</v>
      </c>
      <c r="E258" s="1634" t="s">
        <v>2046</v>
      </c>
      <c r="F258" s="612" t="s">
        <v>5297</v>
      </c>
      <c r="G258" s="974" t="s">
        <v>6762</v>
      </c>
      <c r="H258" s="643">
        <f>B258+180</f>
        <v>43100</v>
      </c>
    </row>
    <row r="259" spans="1:8" ht="16.5" thickBot="1">
      <c r="B259" s="1142"/>
      <c r="C259" s="1143" t="s">
        <v>1991</v>
      </c>
      <c r="D259" s="1144">
        <f t="shared" ref="D259" si="34">MEDIAN(D256:D258)</f>
        <v>1437.67</v>
      </c>
      <c r="E259" s="1145"/>
      <c r="F259" s="362"/>
      <c r="G259" s="1146"/>
    </row>
    <row r="260" spans="1:8" ht="13.5" thickBot="1"/>
    <row r="261" spans="1:8" ht="15.75">
      <c r="B261" s="384" t="s">
        <v>6249</v>
      </c>
      <c r="C261" s="2262" t="str">
        <f>CONCATENATE("FORNECIMENTO E INSTALAÇÃO DE ",C264)</f>
        <v>FORNECIMENTO E INSTALAÇÃO DE BOMBA P/ COMBATE A INCENDIO TRIFASICA VERMELHA 4,0 CV THEBE</v>
      </c>
      <c r="D261" s="2183"/>
      <c r="E261" s="2183"/>
      <c r="F261" s="2183"/>
      <c r="G261" s="349" t="s">
        <v>30</v>
      </c>
    </row>
    <row r="262" spans="1:8" ht="31.5">
      <c r="B262" s="350" t="s">
        <v>1984</v>
      </c>
      <c r="C262" s="981" t="s">
        <v>1947</v>
      </c>
      <c r="D262" s="1134" t="s">
        <v>30</v>
      </c>
      <c r="E262" s="981" t="s">
        <v>1948</v>
      </c>
      <c r="F262" s="982" t="s">
        <v>1949</v>
      </c>
      <c r="G262" s="983" t="s">
        <v>1950</v>
      </c>
    </row>
    <row r="263" spans="1:8" ht="15.75">
      <c r="B263" s="2012" t="s">
        <v>1951</v>
      </c>
      <c r="C263" s="2013"/>
      <c r="D263" s="2013"/>
      <c r="E263" s="2013"/>
      <c r="F263" s="2013"/>
      <c r="G263" s="2014"/>
    </row>
    <row r="264" spans="1:8" ht="30">
      <c r="B264" s="427" t="s">
        <v>1992</v>
      </c>
      <c r="C264" s="464" t="str">
        <f>C270</f>
        <v>BOMBA P/ COMBATE A INCENDIO TRIFASICA VERMELHA 4,0 CV THEBE</v>
      </c>
      <c r="D264" s="921" t="s">
        <v>30</v>
      </c>
      <c r="E264" s="932">
        <v>1</v>
      </c>
      <c r="F264" s="932">
        <f>D275</f>
        <v>1876.14</v>
      </c>
      <c r="G264" s="934">
        <f>TRUNC(F264*E264,2)</f>
        <v>1876.14</v>
      </c>
    </row>
    <row r="265" spans="1:8" ht="15.75">
      <c r="B265" s="2012" t="s">
        <v>1952</v>
      </c>
      <c r="C265" s="2013"/>
      <c r="D265" s="2013"/>
      <c r="E265" s="2013"/>
      <c r="F265" s="2013"/>
      <c r="G265" s="2014"/>
    </row>
    <row r="266" spans="1:8" ht="30">
      <c r="A266" s="886" t="s">
        <v>5265</v>
      </c>
      <c r="B266" s="263">
        <v>88243</v>
      </c>
      <c r="C266" s="1132" t="str">
        <f>IF($A266="INSUMO",VLOOKUP($B266,'BANCO DE DADOS JULHO INS'!$A:$D,2,FALSE),VLOOKUP($B266,'BANCO DE DADOS JULHO SERV'!$B:$E,2,FALSE))</f>
        <v>AJUDANTE ESPECIALIZADO COM ENCARGOS COMPLEMENTARES</v>
      </c>
      <c r="D266" s="913" t="str">
        <f>IF($A266="INSUMO",VLOOKUP($B266,'BANCO DE DADOS JULHO INS'!$A:$D,3,FALSE),VLOOKUP($B266,'BANCO DE DADOS JULHO SERV'!$B:$E,3,FALSE))</f>
        <v>H</v>
      </c>
      <c r="E266" s="932">
        <v>2.5</v>
      </c>
      <c r="F266" s="917" t="str">
        <f>IF($A266="INSUMO",VLOOKUP($B266,'BANCO DE DADOS JULHO INS'!$A:$D,4,FALSE),VLOOKUP($B266,'BANCO DE DADOS JULHO SERV'!$B:$E,4,FALSE))</f>
        <v>14,53</v>
      </c>
      <c r="G266" s="395">
        <f t="shared" ref="G266:G267" si="35">TRUNC(F266*E266,2)</f>
        <v>36.32</v>
      </c>
    </row>
    <row r="267" spans="1:8" ht="30.75" thickBot="1">
      <c r="A267" s="886" t="s">
        <v>5265</v>
      </c>
      <c r="B267" s="633">
        <v>88279</v>
      </c>
      <c r="C267" s="1133" t="str">
        <f>IF($A267="INSUMO",VLOOKUP($B267,'BANCO DE DADOS JULHO INS'!$A:$D,2,FALSE),VLOOKUP($B267,'BANCO DE DADOS JULHO SERV'!$B:$E,2,FALSE))</f>
        <v>MONTADOR ELETROMECÃNICO COM ENCARGOS COMPLEMENTARES</v>
      </c>
      <c r="D267" s="916" t="str">
        <f>IF($A267="INSUMO",VLOOKUP($B267,'BANCO DE DADOS JULHO INS'!$A:$D,3,FALSE),VLOOKUP($B267,'BANCO DE DADOS JULHO SERV'!$B:$E,3,FALSE))</f>
        <v>H</v>
      </c>
      <c r="E267" s="933">
        <v>2.5</v>
      </c>
      <c r="F267" s="918" t="str">
        <f>IF($A267="INSUMO",VLOOKUP($B267,'BANCO DE DADOS JULHO INS'!$A:$D,4,FALSE),VLOOKUP($B267,'BANCO DE DADOS JULHO SERV'!$B:$E,4,FALSE))</f>
        <v>22,26</v>
      </c>
      <c r="G267" s="398">
        <f t="shared" si="35"/>
        <v>55.65</v>
      </c>
    </row>
    <row r="268" spans="1:8" ht="16.5" thickBot="1">
      <c r="B268" s="400"/>
      <c r="C268" s="423"/>
      <c r="D268" s="423"/>
      <c r="E268" s="423"/>
      <c r="F268" s="512" t="s">
        <v>1953</v>
      </c>
      <c r="G268" s="513">
        <f>SUM(G263:G267)</f>
        <v>1968.1100000000001</v>
      </c>
    </row>
    <row r="269" spans="1:8" ht="16.5" thickBot="1">
      <c r="B269" s="1152"/>
      <c r="C269" s="1152"/>
      <c r="D269" s="1152"/>
      <c r="E269" s="1152"/>
      <c r="F269" s="425"/>
      <c r="G269" s="426"/>
    </row>
    <row r="270" spans="1:8" ht="31.5">
      <c r="B270" s="1138"/>
      <c r="C270" s="1118" t="s">
        <v>6754</v>
      </c>
      <c r="D270" s="1139"/>
      <c r="E270" s="1140"/>
      <c r="F270" s="358" t="s">
        <v>30</v>
      </c>
      <c r="G270" s="462" t="s">
        <v>30</v>
      </c>
    </row>
    <row r="271" spans="1:8" ht="31.5">
      <c r="B271" s="966" t="s">
        <v>1985</v>
      </c>
      <c r="C271" s="967" t="s">
        <v>1986</v>
      </c>
      <c r="D271" s="968" t="s">
        <v>1987</v>
      </c>
      <c r="E271" s="969" t="s">
        <v>1988</v>
      </c>
      <c r="F271" s="359" t="s">
        <v>1989</v>
      </c>
      <c r="G271" s="970" t="s">
        <v>1990</v>
      </c>
    </row>
    <row r="272" spans="1:8" s="116" customFormat="1" ht="15">
      <c r="A272" s="115"/>
      <c r="B272" s="1124">
        <v>42920</v>
      </c>
      <c r="C272" s="1125" t="s">
        <v>12464</v>
      </c>
      <c r="D272" s="1126">
        <v>2483.9</v>
      </c>
      <c r="E272" s="1633" t="s">
        <v>12465</v>
      </c>
      <c r="F272" s="413" t="s">
        <v>12466</v>
      </c>
      <c r="G272" s="1127" t="s">
        <v>5316</v>
      </c>
      <c r="H272" s="643">
        <f t="shared" ref="H272" si="36">B272+180</f>
        <v>43100</v>
      </c>
    </row>
    <row r="273" spans="1:8" s="1149" customFormat="1" ht="15">
      <c r="A273" s="1177"/>
      <c r="B273" s="1124">
        <v>42920</v>
      </c>
      <c r="C273" s="972" t="s">
        <v>2045</v>
      </c>
      <c r="D273" s="872">
        <v>1659.31</v>
      </c>
      <c r="E273" s="1634" t="s">
        <v>2046</v>
      </c>
      <c r="F273" s="612" t="s">
        <v>5297</v>
      </c>
      <c r="G273" s="974" t="s">
        <v>6762</v>
      </c>
      <c r="H273" s="643">
        <f>B273+180</f>
        <v>43100</v>
      </c>
    </row>
    <row r="274" spans="1:8" ht="30">
      <c r="B274" s="1124">
        <v>42920</v>
      </c>
      <c r="C274" s="972" t="s">
        <v>12467</v>
      </c>
      <c r="D274" s="872">
        <v>1876.14</v>
      </c>
      <c r="E274" s="975" t="s">
        <v>12468</v>
      </c>
      <c r="F274" s="360" t="s">
        <v>12469</v>
      </c>
      <c r="G274" s="609" t="s">
        <v>12470</v>
      </c>
      <c r="H274" s="643">
        <f t="shared" ref="H274" si="37">B274+180</f>
        <v>43100</v>
      </c>
    </row>
    <row r="275" spans="1:8" ht="16.5" thickBot="1">
      <c r="B275" s="1142"/>
      <c r="C275" s="1143" t="s">
        <v>1991</v>
      </c>
      <c r="D275" s="1144">
        <f t="shared" ref="D275" si="38">MEDIAN(D272:D274)</f>
        <v>1876.14</v>
      </c>
      <c r="E275" s="1145"/>
      <c r="F275" s="362"/>
      <c r="G275" s="1146"/>
    </row>
    <row r="276" spans="1:8" ht="13.5" thickBot="1"/>
    <row r="277" spans="1:8" ht="15.75">
      <c r="B277" s="384" t="s">
        <v>6752</v>
      </c>
      <c r="C277" s="2262" t="str">
        <f>CONCATENATE("FORNECIMENTO E INSTALAÇÃO DE ",C280)</f>
        <v>FORNECIMENTO E INSTALAÇÃO DE BOMBA P/ COMBATE A INCENDIO TRIFASICA VERMELHA 5,0 CV THEBE</v>
      </c>
      <c r="D277" s="2183"/>
      <c r="E277" s="2183"/>
      <c r="F277" s="2183"/>
      <c r="G277" s="349" t="s">
        <v>30</v>
      </c>
    </row>
    <row r="278" spans="1:8" ht="31.5">
      <c r="B278" s="350" t="s">
        <v>1984</v>
      </c>
      <c r="C278" s="981" t="s">
        <v>1947</v>
      </c>
      <c r="D278" s="1134" t="s">
        <v>30</v>
      </c>
      <c r="E278" s="981" t="s">
        <v>1948</v>
      </c>
      <c r="F278" s="982" t="s">
        <v>1949</v>
      </c>
      <c r="G278" s="983" t="s">
        <v>1950</v>
      </c>
    </row>
    <row r="279" spans="1:8" ht="15.75">
      <c r="B279" s="2012" t="s">
        <v>1951</v>
      </c>
      <c r="C279" s="2013"/>
      <c r="D279" s="2013"/>
      <c r="E279" s="2013"/>
      <c r="F279" s="2013"/>
      <c r="G279" s="2014"/>
    </row>
    <row r="280" spans="1:8" ht="30">
      <c r="B280" s="427" t="s">
        <v>1992</v>
      </c>
      <c r="C280" s="464" t="str">
        <f>C286</f>
        <v>BOMBA P/ COMBATE A INCENDIO TRIFASICA VERMELHA 5,0 CV THEBE</v>
      </c>
      <c r="D280" s="921" t="s">
        <v>30</v>
      </c>
      <c r="E280" s="932">
        <v>1</v>
      </c>
      <c r="F280" s="932">
        <f>D291</f>
        <v>2254.67</v>
      </c>
      <c r="G280" s="934">
        <f>TRUNC(F280*E280,2)</f>
        <v>2254.67</v>
      </c>
    </row>
    <row r="281" spans="1:8" ht="15.75">
      <c r="B281" s="2012" t="s">
        <v>1952</v>
      </c>
      <c r="C281" s="2013"/>
      <c r="D281" s="2013"/>
      <c r="E281" s="2013"/>
      <c r="F281" s="2013"/>
      <c r="G281" s="2014"/>
    </row>
    <row r="282" spans="1:8" ht="30">
      <c r="A282" s="626" t="s">
        <v>5265</v>
      </c>
      <c r="B282" s="263">
        <v>88243</v>
      </c>
      <c r="C282" s="1132" t="str">
        <f>IF($A282="INSUMO",VLOOKUP($B282,'BANCO DE DADOS JULHO INS'!$A:$D,2,FALSE),VLOOKUP($B282,'BANCO DE DADOS JULHO SERV'!$B:$E,2,FALSE))</f>
        <v>AJUDANTE ESPECIALIZADO COM ENCARGOS COMPLEMENTARES</v>
      </c>
      <c r="D282" s="913" t="str">
        <f>IF($A282="INSUMO",VLOOKUP($B282,'BANCO DE DADOS JULHO INS'!$A:$D,3,FALSE),VLOOKUP($B282,'BANCO DE DADOS JULHO SERV'!$B:$E,3,FALSE))</f>
        <v>H</v>
      </c>
      <c r="E282" s="932">
        <v>2.5</v>
      </c>
      <c r="F282" s="917" t="str">
        <f>IF($A282="INSUMO",VLOOKUP($B282,'BANCO DE DADOS JULHO INS'!$A:$D,4,FALSE),VLOOKUP($B282,'BANCO DE DADOS JULHO SERV'!$B:$E,4,FALSE))</f>
        <v>14,53</v>
      </c>
      <c r="G282" s="395">
        <f t="shared" ref="G282:G283" si="39">TRUNC(F282*E282,2)</f>
        <v>36.32</v>
      </c>
    </row>
    <row r="283" spans="1:8" ht="30.75" thickBot="1">
      <c r="A283" s="626" t="s">
        <v>5265</v>
      </c>
      <c r="B283" s="633">
        <v>88279</v>
      </c>
      <c r="C283" s="1133" t="str">
        <f>IF($A283="INSUMO",VLOOKUP($B283,'BANCO DE DADOS JULHO INS'!$A:$D,2,FALSE),VLOOKUP($B283,'BANCO DE DADOS JULHO SERV'!$B:$E,2,FALSE))</f>
        <v>MONTADOR ELETROMECÃNICO COM ENCARGOS COMPLEMENTARES</v>
      </c>
      <c r="D283" s="916" t="str">
        <f>IF($A283="INSUMO",VLOOKUP($B283,'BANCO DE DADOS JULHO INS'!$A:$D,3,FALSE),VLOOKUP($B283,'BANCO DE DADOS JULHO SERV'!$B:$E,3,FALSE))</f>
        <v>H</v>
      </c>
      <c r="E283" s="933">
        <v>2.5</v>
      </c>
      <c r="F283" s="918" t="str">
        <f>IF($A283="INSUMO",VLOOKUP($B283,'BANCO DE DADOS JULHO INS'!$A:$D,4,FALSE),VLOOKUP($B283,'BANCO DE DADOS JULHO SERV'!$B:$E,4,FALSE))</f>
        <v>22,26</v>
      </c>
      <c r="G283" s="398">
        <f t="shared" si="39"/>
        <v>55.65</v>
      </c>
    </row>
    <row r="284" spans="1:8" ht="16.5" thickBot="1">
      <c r="B284" s="400" t="s">
        <v>5302</v>
      </c>
      <c r="C284" s="423"/>
      <c r="D284" s="423"/>
      <c r="E284" s="423"/>
      <c r="F284" s="512" t="s">
        <v>1953</v>
      </c>
      <c r="G284" s="513">
        <f>SUM(G279:G283)</f>
        <v>2346.6400000000003</v>
      </c>
    </row>
    <row r="285" spans="1:8" ht="16.5" thickBot="1">
      <c r="B285" s="1153"/>
      <c r="C285" s="1153"/>
      <c r="D285" s="1153"/>
      <c r="E285" s="1153"/>
      <c r="F285" s="425"/>
      <c r="G285" s="426"/>
    </row>
    <row r="286" spans="1:8" ht="31.5">
      <c r="B286" s="1138"/>
      <c r="C286" s="1118" t="s">
        <v>6756</v>
      </c>
      <c r="D286" s="1139"/>
      <c r="E286" s="1140"/>
      <c r="F286" s="358" t="s">
        <v>30</v>
      </c>
      <c r="G286" s="462" t="s">
        <v>30</v>
      </c>
    </row>
    <row r="287" spans="1:8" ht="31.5">
      <c r="B287" s="966" t="s">
        <v>1985</v>
      </c>
      <c r="C287" s="967" t="s">
        <v>1986</v>
      </c>
      <c r="D287" s="968" t="s">
        <v>1987</v>
      </c>
      <c r="E287" s="969" t="s">
        <v>1988</v>
      </c>
      <c r="F287" s="359" t="s">
        <v>1989</v>
      </c>
      <c r="G287" s="970" t="s">
        <v>1990</v>
      </c>
    </row>
    <row r="288" spans="1:8" s="116" customFormat="1" ht="15">
      <c r="A288" s="115"/>
      <c r="B288" s="1124">
        <v>42920</v>
      </c>
      <c r="C288" s="1125" t="s">
        <v>12464</v>
      </c>
      <c r="D288" s="1126">
        <v>2773.97</v>
      </c>
      <c r="E288" s="931" t="s">
        <v>12465</v>
      </c>
      <c r="F288" s="1148" t="s">
        <v>12466</v>
      </c>
      <c r="G288" s="1127" t="s">
        <v>5316</v>
      </c>
      <c r="H288" s="643">
        <f t="shared" ref="H288" si="40">B288+180</f>
        <v>43100</v>
      </c>
    </row>
    <row r="289" spans="1:8" s="374" customFormat="1" ht="15">
      <c r="B289" s="1124">
        <v>42920</v>
      </c>
      <c r="C289" s="972" t="s">
        <v>12455</v>
      </c>
      <c r="D289" s="872">
        <v>34.36</v>
      </c>
      <c r="E289" s="637" t="s">
        <v>2064</v>
      </c>
      <c r="F289" s="612" t="s">
        <v>12456</v>
      </c>
      <c r="G289" s="974" t="s">
        <v>12457</v>
      </c>
      <c r="H289" s="643">
        <f>B289+180</f>
        <v>43100</v>
      </c>
    </row>
    <row r="290" spans="1:8" s="1149" customFormat="1" ht="15">
      <c r="A290" s="1177"/>
      <c r="B290" s="1124">
        <v>42920</v>
      </c>
      <c r="C290" s="972" t="s">
        <v>2045</v>
      </c>
      <c r="D290" s="872">
        <v>2254.67</v>
      </c>
      <c r="E290" s="973" t="s">
        <v>2046</v>
      </c>
      <c r="F290" s="612" t="s">
        <v>5297</v>
      </c>
      <c r="G290" s="974" t="s">
        <v>6762</v>
      </c>
      <c r="H290" s="643">
        <f>B290+180</f>
        <v>43100</v>
      </c>
    </row>
    <row r="291" spans="1:8" ht="16.5" thickBot="1">
      <c r="B291" s="1142"/>
      <c r="C291" s="1143" t="s">
        <v>1991</v>
      </c>
      <c r="D291" s="1144">
        <f t="shared" ref="D291" si="41">MEDIAN(D288:D290)</f>
        <v>2254.67</v>
      </c>
      <c r="E291" s="1145"/>
      <c r="F291" s="362"/>
      <c r="G291" s="1146"/>
    </row>
    <row r="292" spans="1:8" s="639" customFormat="1" ht="16.5" thickBot="1">
      <c r="B292" s="402"/>
      <c r="C292" s="403"/>
      <c r="D292" s="403"/>
      <c r="E292" s="403"/>
      <c r="F292" s="403"/>
      <c r="G292" s="403"/>
    </row>
    <row r="293" spans="1:8" s="399" customFormat="1" ht="15.75">
      <c r="A293" s="267"/>
      <c r="B293" s="384" t="s">
        <v>11407</v>
      </c>
      <c r="C293" s="2262" t="str">
        <f>CONCATENATE("FORNECIMENTO E INSTALAÇÃO DE ",C296)</f>
        <v>FORNECIMENTO E INSTALAÇÃO DE BOMBA P/ COMBATE A INCENDIO TRIFASICA VERMELHA 7.5 CV THEBE</v>
      </c>
      <c r="D293" s="2183"/>
      <c r="E293" s="2183"/>
      <c r="F293" s="2183"/>
      <c r="G293" s="349" t="s">
        <v>30</v>
      </c>
      <c r="H293" s="267"/>
    </row>
    <row r="294" spans="1:8" s="399" customFormat="1" ht="31.5">
      <c r="A294" s="267"/>
      <c r="B294" s="350" t="s">
        <v>1984</v>
      </c>
      <c r="C294" s="614" t="s">
        <v>1947</v>
      </c>
      <c r="D294" s="893" t="s">
        <v>30</v>
      </c>
      <c r="E294" s="614" t="s">
        <v>1948</v>
      </c>
      <c r="F294" s="615" t="s">
        <v>1949</v>
      </c>
      <c r="G294" s="616" t="s">
        <v>1950</v>
      </c>
      <c r="H294" s="267"/>
    </row>
    <row r="295" spans="1:8" s="399" customFormat="1" ht="15.75">
      <c r="A295" s="267"/>
      <c r="B295" s="2012" t="s">
        <v>1951</v>
      </c>
      <c r="C295" s="2013"/>
      <c r="D295" s="2013"/>
      <c r="E295" s="2013"/>
      <c r="F295" s="2013"/>
      <c r="G295" s="2014"/>
      <c r="H295" s="267"/>
    </row>
    <row r="296" spans="1:8" s="399" customFormat="1" ht="30">
      <c r="A296" s="267"/>
      <c r="B296" s="427" t="s">
        <v>1992</v>
      </c>
      <c r="C296" s="464" t="str">
        <f>C302</f>
        <v>BOMBA P/ COMBATE A INCENDIO TRIFASICA VERMELHA 7.5 CV THEBE</v>
      </c>
      <c r="D296" s="357" t="s">
        <v>30</v>
      </c>
      <c r="E296" s="415">
        <v>1</v>
      </c>
      <c r="F296" s="415">
        <f>D307</f>
        <v>3328.27</v>
      </c>
      <c r="G296" s="421">
        <f>TRUNC(F296*E296,2)</f>
        <v>3328.27</v>
      </c>
      <c r="H296" s="267"/>
    </row>
    <row r="297" spans="1:8" s="399" customFormat="1" ht="15.75">
      <c r="A297" s="267"/>
      <c r="B297" s="2012" t="s">
        <v>1952</v>
      </c>
      <c r="C297" s="2013"/>
      <c r="D297" s="2013"/>
      <c r="E297" s="2013"/>
      <c r="F297" s="2013"/>
      <c r="G297" s="2014"/>
      <c r="H297" s="267"/>
    </row>
    <row r="298" spans="1:8" s="399" customFormat="1" ht="30">
      <c r="A298" s="626" t="s">
        <v>5265</v>
      </c>
      <c r="B298" s="263">
        <v>88243</v>
      </c>
      <c r="C298" s="456" t="str">
        <f>IF($A298="INSUMO",VLOOKUP($B298,'BANCO DE DADOS JULHO INS'!$A:$D,2,FALSE),VLOOKUP($B298,'BANCO DE DADOS JULHO SERV'!$B:$E,2,FALSE))</f>
        <v>AJUDANTE ESPECIALIZADO COM ENCARGOS COMPLEMENTARES</v>
      </c>
      <c r="D298" s="294" t="str">
        <f>IF($A298="INSUMO",VLOOKUP($B298,'BANCO DE DADOS JULHO INS'!$A:$D,3,FALSE),VLOOKUP($B298,'BANCO DE DADOS JULHO SERV'!$B:$E,3,FALSE))</f>
        <v>H</v>
      </c>
      <c r="E298" s="415">
        <v>2.5</v>
      </c>
      <c r="F298" s="351" t="str">
        <f>IF($A298="INSUMO",VLOOKUP($B298,'BANCO DE DADOS JULHO INS'!$A:$D,4,FALSE),VLOOKUP($B298,'BANCO DE DADOS JULHO SERV'!$B:$E,4,FALSE))</f>
        <v>14,53</v>
      </c>
      <c r="G298" s="395">
        <f>TRUNC(F298*E298,2)</f>
        <v>36.32</v>
      </c>
      <c r="H298" s="267"/>
    </row>
    <row r="299" spans="1:8" s="399" customFormat="1" ht="30.75" thickBot="1">
      <c r="A299" s="626" t="s">
        <v>5265</v>
      </c>
      <c r="B299" s="633">
        <v>88279</v>
      </c>
      <c r="C299" s="457" t="str">
        <f>IF($A299="INSUMO",VLOOKUP($B299,'BANCO DE DADOS JULHO INS'!$A:$D,2,FALSE),VLOOKUP($B299,'BANCO DE DADOS JULHO SERV'!$B:$E,2,FALSE))</f>
        <v>MONTADOR ELETROMECÃNICO COM ENCARGOS COMPLEMENTARES</v>
      </c>
      <c r="D299" s="299" t="str">
        <f>IF($A299="INSUMO",VLOOKUP($B299,'BANCO DE DADOS JULHO INS'!$A:$D,3,FALSE),VLOOKUP($B299,'BANCO DE DADOS JULHO SERV'!$B:$E,3,FALSE))</f>
        <v>H</v>
      </c>
      <c r="E299" s="416">
        <v>2.5</v>
      </c>
      <c r="F299" s="353" t="str">
        <f>IF($A299="INSUMO",VLOOKUP($B299,'BANCO DE DADOS JULHO INS'!$A:$D,4,FALSE),VLOOKUP($B299,'BANCO DE DADOS JULHO SERV'!$B:$E,4,FALSE))</f>
        <v>22,26</v>
      </c>
      <c r="G299" s="398">
        <f>TRUNC(F299*E299,2)</f>
        <v>55.65</v>
      </c>
      <c r="H299" s="267"/>
    </row>
    <row r="300" spans="1:8" s="399" customFormat="1" ht="16.5" thickBot="1">
      <c r="A300" s="267"/>
      <c r="B300" s="400" t="s">
        <v>5302</v>
      </c>
      <c r="C300" s="423"/>
      <c r="D300" s="423"/>
      <c r="E300" s="423"/>
      <c r="F300" s="512" t="s">
        <v>1953</v>
      </c>
      <c r="G300" s="513">
        <f>SUM(G295:G299)</f>
        <v>3420.2400000000002</v>
      </c>
      <c r="H300" s="267"/>
    </row>
    <row r="301" spans="1:8" s="399" customFormat="1" ht="16.5" thickBot="1">
      <c r="A301" s="267"/>
      <c r="B301" s="622"/>
      <c r="C301" s="622"/>
      <c r="D301" s="622"/>
      <c r="E301" s="622"/>
      <c r="F301" s="425"/>
      <c r="G301" s="426"/>
      <c r="H301" s="267"/>
    </row>
    <row r="302" spans="1:8" s="399" customFormat="1" ht="31.5">
      <c r="A302" s="267"/>
      <c r="B302" s="589"/>
      <c r="C302" s="401" t="s">
        <v>6753</v>
      </c>
      <c r="D302" s="590"/>
      <c r="E302" s="591"/>
      <c r="F302" s="358" t="s">
        <v>30</v>
      </c>
      <c r="G302" s="462" t="s">
        <v>30</v>
      </c>
      <c r="H302" s="267"/>
    </row>
    <row r="303" spans="1:8" s="399" customFormat="1" ht="31.5">
      <c r="A303" s="267"/>
      <c r="B303" s="593" t="s">
        <v>1985</v>
      </c>
      <c r="C303" s="594" t="s">
        <v>1986</v>
      </c>
      <c r="D303" s="595" t="s">
        <v>1987</v>
      </c>
      <c r="E303" s="596" t="s">
        <v>1988</v>
      </c>
      <c r="F303" s="359" t="s">
        <v>1989</v>
      </c>
      <c r="G303" s="597" t="s">
        <v>1990</v>
      </c>
      <c r="H303" s="267"/>
    </row>
    <row r="304" spans="1:8" s="116" customFormat="1" ht="15">
      <c r="A304" s="115"/>
      <c r="B304" s="1124">
        <v>42920</v>
      </c>
      <c r="C304" s="1125" t="s">
        <v>12464</v>
      </c>
      <c r="D304" s="1126">
        <v>3568.5250000000001</v>
      </c>
      <c r="E304" s="931" t="s">
        <v>12465</v>
      </c>
      <c r="F304" s="1148" t="s">
        <v>12466</v>
      </c>
      <c r="G304" s="1127" t="s">
        <v>5316</v>
      </c>
      <c r="H304" s="643">
        <f t="shared" ref="H304" si="42">B304+180</f>
        <v>43100</v>
      </c>
    </row>
    <row r="305" spans="1:8" s="374" customFormat="1" ht="15">
      <c r="B305" s="1124">
        <v>42920</v>
      </c>
      <c r="C305" s="1125" t="s">
        <v>6760</v>
      </c>
      <c r="D305" s="1126">
        <v>3328.27</v>
      </c>
      <c r="E305" s="931" t="s">
        <v>2064</v>
      </c>
      <c r="F305" s="1148" t="s">
        <v>2065</v>
      </c>
      <c r="G305" s="986" t="s">
        <v>6761</v>
      </c>
      <c r="H305" s="643">
        <f>B305+180</f>
        <v>43100</v>
      </c>
    </row>
    <row r="306" spans="1:8" s="1149" customFormat="1" ht="15">
      <c r="A306" s="1177"/>
      <c r="B306" s="1124">
        <v>42920</v>
      </c>
      <c r="C306" s="972" t="s">
        <v>2045</v>
      </c>
      <c r="D306" s="872">
        <v>2759.72</v>
      </c>
      <c r="E306" s="973" t="s">
        <v>2046</v>
      </c>
      <c r="F306" s="612" t="s">
        <v>5297</v>
      </c>
      <c r="G306" s="974" t="s">
        <v>6762</v>
      </c>
      <c r="H306" s="643">
        <f>B306+180</f>
        <v>43100</v>
      </c>
    </row>
    <row r="307" spans="1:8" s="399" customFormat="1" ht="16.5" thickBot="1">
      <c r="A307" s="267"/>
      <c r="B307" s="604"/>
      <c r="C307" s="605" t="s">
        <v>1991</v>
      </c>
      <c r="D307" s="606">
        <f>MEDIAN(D304:D306)</f>
        <v>3328.27</v>
      </c>
      <c r="E307" s="607"/>
      <c r="F307" s="362"/>
      <c r="G307" s="608"/>
      <c r="H307" s="267"/>
    </row>
    <row r="308" spans="1:8" s="116" customFormat="1" ht="13.5" thickBot="1">
      <c r="A308" s="115"/>
      <c r="H308" s="115"/>
    </row>
    <row r="309" spans="1:8" ht="45" customHeight="1">
      <c r="A309" s="267"/>
      <c r="B309" s="384" t="s">
        <v>6755</v>
      </c>
      <c r="C309" s="2262" t="str">
        <f>CONCATENATE("FORNECIMENTO E INSTALAÇÃO DE ",C313)</f>
        <v>FORNECIMENTO E INSTALAÇÃO DE CHAVE DE PARTIDA DIRETA TRIFASICA, COM CAIXA TERMOPLASTICA, COM FUSIVEL DE 25 A, PARA MOTOR COM POTENCIA DE 7,5 CV E TENSAO DE 380 V</v>
      </c>
      <c r="D309" s="2183"/>
      <c r="E309" s="2183"/>
      <c r="F309" s="2183"/>
      <c r="G309" s="349" t="s">
        <v>30</v>
      </c>
    </row>
    <row r="310" spans="1:8" ht="31.5">
      <c r="A310" s="267"/>
      <c r="B310" s="350" t="s">
        <v>1984</v>
      </c>
      <c r="C310" s="981" t="s">
        <v>1947</v>
      </c>
      <c r="D310" s="1176" t="s">
        <v>30</v>
      </c>
      <c r="E310" s="981" t="s">
        <v>1948</v>
      </c>
      <c r="F310" s="982" t="s">
        <v>1949</v>
      </c>
      <c r="G310" s="983" t="s">
        <v>1950</v>
      </c>
    </row>
    <row r="311" spans="1:8" ht="15.75">
      <c r="A311" s="267"/>
      <c r="B311" s="2012" t="s">
        <v>1951</v>
      </c>
      <c r="C311" s="2013"/>
      <c r="D311" s="2013"/>
      <c r="E311" s="2013"/>
      <c r="F311" s="2013"/>
      <c r="G311" s="2014"/>
    </row>
    <row r="312" spans="1:8" s="116" customFormat="1" ht="30">
      <c r="A312" s="886" t="s">
        <v>5064</v>
      </c>
      <c r="B312" s="984">
        <v>39772</v>
      </c>
      <c r="C312" s="1182" t="str">
        <f>IF($A312="INSUMO",VLOOKUP($B312,'BANCO DE DADOS JULHO INS'!$A:$D,2,FALSE),VLOOKUP($B312,'BANCO DE DADOS JULHO SERV'!$B:$E,2,FALSE))</f>
        <v>CAIXA DE PASSAGEM METALICA DE SOBREPOR COM TAMPA PARAFUSADA, DIMENSOES 30 X 30 X 10 CM</v>
      </c>
      <c r="D312" s="913" t="str">
        <f>IF($A312="INSUMO",VLOOKUP($B312,'BANCO DE DADOS JULHO INS'!$A:$D,3,FALSE),VLOOKUP($B312,'BANCO DE DADOS JULHO SERV'!$B:$E,3,FALSE))</f>
        <v xml:space="preserve">UN    </v>
      </c>
      <c r="E312" s="932">
        <v>1</v>
      </c>
      <c r="F312" s="917" t="str">
        <f>IF($A312="INSUMO",VLOOKUP($B312,'BANCO DE DADOS JULHO INS'!$A:$D,4,FALSE),VLOOKUP($B312,'BANCO DE DADOS JULHO SERV'!$B:$E,4,FALSE))</f>
        <v>52,62</v>
      </c>
      <c r="G312" s="934">
        <f>TRUNC(F312*E312,2)</f>
        <v>52.62</v>
      </c>
      <c r="H312" s="115"/>
    </row>
    <row r="313" spans="1:8" s="116" customFormat="1" ht="45">
      <c r="A313" s="886" t="s">
        <v>5064</v>
      </c>
      <c r="B313" s="984">
        <v>13354</v>
      </c>
      <c r="C313" s="1182" t="str">
        <f>IF($A313="INSUMO",VLOOKUP($B313,'BANCO DE DADOS JULHO INS'!$A:$D,2,FALSE),VLOOKUP($B313,'BANCO DE DADOS JULHO SERV'!$B:$E,2,FALSE))</f>
        <v>CHAVE DE PARTIDA DIRETA TRIFASICA, COM CAIXA TERMOPLASTICA, COM FUSIVEL DE 25 A, PARA MOTOR COM POTENCIA DE 7,5 CV E TENSAO DE 380 V</v>
      </c>
      <c r="D313" s="913" t="str">
        <f>IF($A313="INSUMO",VLOOKUP($B313,'BANCO DE DADOS JULHO INS'!$A:$D,3,FALSE),VLOOKUP($B313,'BANCO DE DADOS JULHO SERV'!$B:$E,3,FALSE))</f>
        <v xml:space="preserve">UN    </v>
      </c>
      <c r="E313" s="932">
        <v>1</v>
      </c>
      <c r="F313" s="917" t="str">
        <f>IF($A313="INSUMO",VLOOKUP($B313,'BANCO DE DADOS JULHO INS'!$A:$D,4,FALSE),VLOOKUP($B313,'BANCO DE DADOS JULHO SERV'!$B:$E,4,FALSE))</f>
        <v>387,97</v>
      </c>
      <c r="G313" s="934">
        <f>TRUNC(F313*E313,2)</f>
        <v>387.97</v>
      </c>
      <c r="H313" s="115"/>
    </row>
    <row r="314" spans="1:8" ht="15.75">
      <c r="A314" s="267"/>
      <c r="B314" s="2012" t="s">
        <v>1952</v>
      </c>
      <c r="C314" s="2013"/>
      <c r="D314" s="2013"/>
      <c r="E314" s="2013"/>
      <c r="F314" s="2013"/>
      <c r="G314" s="2014"/>
    </row>
    <row r="315" spans="1:8" ht="15.75">
      <c r="A315" s="626" t="s">
        <v>5265</v>
      </c>
      <c r="B315" s="379">
        <v>88264</v>
      </c>
      <c r="C315" s="1182" t="str">
        <f>IF($A315="INSUMO",VLOOKUP($B315,'BANCO DE DADOS JULHO INS'!$A:$D,2,FALSE),VLOOKUP($B315,'BANCO DE DADOS JULHO SERV'!$B:$E,2,FALSE))</f>
        <v>ELETRICISTA COM ENCARGOS COMPLEMENTARES</v>
      </c>
      <c r="D315" s="913" t="str">
        <f>IF($A315="INSUMO",VLOOKUP($B315,'BANCO DE DADOS JULHO INS'!$A:$D,3,FALSE),VLOOKUP($B315,'BANCO DE DADOS JULHO SERV'!$B:$E,3,FALSE))</f>
        <v>H</v>
      </c>
      <c r="E315" s="396">
        <v>2</v>
      </c>
      <c r="F315" s="917" t="str">
        <f>IF($A315="INSUMO",VLOOKUP($B315,'BANCO DE DADOS JULHO INS'!$A:$D,4,FALSE),VLOOKUP($B315,'BANCO DE DADOS JULHO SERV'!$B:$E,4,FALSE))</f>
        <v>17,60</v>
      </c>
      <c r="G315" s="395">
        <f t="shared" ref="G315:G316" si="43">TRUNC(F315*E315,2)</f>
        <v>35.200000000000003</v>
      </c>
    </row>
    <row r="316" spans="1:8" ht="16.5" thickBot="1">
      <c r="A316" s="626" t="s">
        <v>5265</v>
      </c>
      <c r="B316" s="380">
        <v>88316</v>
      </c>
      <c r="C316" s="1174" t="str">
        <f>IF($A316="INSUMO",VLOOKUP($B316,'BANCO DE DADOS JULHO INS'!$A:$D,2,FALSE),VLOOKUP($B316,'BANCO DE DADOS JULHO SERV'!$B:$E,2,FALSE))</f>
        <v>SERVENTE COM ENCARGOS COMPLEMENTARES</v>
      </c>
      <c r="D316" s="916" t="str">
        <f>IF($A316="INSUMO",VLOOKUP($B316,'BANCO DE DADOS JULHO INS'!$A:$D,3,FALSE),VLOOKUP($B316,'BANCO DE DADOS JULHO SERV'!$B:$E,3,FALSE))</f>
        <v>H</v>
      </c>
      <c r="E316" s="397">
        <v>2</v>
      </c>
      <c r="F316" s="918" t="str">
        <f>IF($A316="INSUMO",VLOOKUP($B316,'BANCO DE DADOS JULHO INS'!$A:$D,4,FALSE),VLOOKUP($B316,'BANCO DE DADOS JULHO SERV'!$B:$E,4,FALSE))</f>
        <v>13,80</v>
      </c>
      <c r="G316" s="398">
        <f t="shared" si="43"/>
        <v>27.6</v>
      </c>
    </row>
    <row r="317" spans="1:8" ht="16.5" thickBot="1">
      <c r="A317" s="267"/>
      <c r="B317" s="2186" t="s">
        <v>6758</v>
      </c>
      <c r="C317" s="2186"/>
      <c r="D317" s="2186"/>
      <c r="E317" s="2186"/>
      <c r="F317" s="512" t="s">
        <v>1953</v>
      </c>
      <c r="G317" s="513">
        <f>SUM(G311:G316)</f>
        <v>503.39000000000004</v>
      </c>
    </row>
    <row r="318" spans="1:8" ht="15.75" thickBot="1">
      <c r="A318" s="267"/>
      <c r="B318" s="423"/>
      <c r="C318" s="423"/>
      <c r="D318" s="423"/>
      <c r="E318" s="423"/>
      <c r="F318" s="423"/>
      <c r="G318" s="423"/>
    </row>
    <row r="319" spans="1:8" ht="15.75">
      <c r="A319" s="267"/>
      <c r="B319" s="384" t="s">
        <v>6757</v>
      </c>
      <c r="C319" s="2262" t="str">
        <f>CONCATENATE("FORNECIMENTO E INSTALAÇÃO DE ",C323)</f>
        <v>FORNECIMENTO E INSTALAÇÃO DE CHAVE DE PARTIDA DIRETA TRIFASICA, COM CAIXA TERMOPLASTICA, COM FUSIVEL DE 35 A, PARA MOTOR COM POTENCIA DE 5 CV E TENSAO DE 220 V</v>
      </c>
      <c r="D319" s="2183"/>
      <c r="E319" s="2183"/>
      <c r="F319" s="2183"/>
      <c r="G319" s="349" t="s">
        <v>30</v>
      </c>
    </row>
    <row r="320" spans="1:8" ht="31.5">
      <c r="A320" s="267"/>
      <c r="B320" s="350" t="s">
        <v>1984</v>
      </c>
      <c r="C320" s="981" t="s">
        <v>1947</v>
      </c>
      <c r="D320" s="1176" t="s">
        <v>30</v>
      </c>
      <c r="E320" s="981" t="s">
        <v>1948</v>
      </c>
      <c r="F320" s="982" t="s">
        <v>1949</v>
      </c>
      <c r="G320" s="983" t="s">
        <v>1950</v>
      </c>
    </row>
    <row r="321" spans="1:8" ht="15.75">
      <c r="A321" s="267"/>
      <c r="B321" s="2012" t="s">
        <v>1951</v>
      </c>
      <c r="C321" s="2013"/>
      <c r="D321" s="2013"/>
      <c r="E321" s="2013"/>
      <c r="F321" s="2013"/>
      <c r="G321" s="2014"/>
    </row>
    <row r="322" spans="1:8" s="116" customFormat="1" ht="30">
      <c r="A322" s="886" t="s">
        <v>5064</v>
      </c>
      <c r="B322" s="984">
        <v>39772</v>
      </c>
      <c r="C322" s="1182" t="str">
        <f>IF($A322="INSUMO",VLOOKUP($B322,'BANCO DE DADOS JULHO INS'!$A:$D,2,FALSE),VLOOKUP($B322,'BANCO DE DADOS JULHO SERV'!$B:$E,2,FALSE))</f>
        <v>CAIXA DE PASSAGEM METALICA DE SOBREPOR COM TAMPA PARAFUSADA, DIMENSOES 30 X 30 X 10 CM</v>
      </c>
      <c r="D322" s="913" t="str">
        <f>IF($A322="INSUMO",VLOOKUP($B322,'BANCO DE DADOS JULHO INS'!$A:$D,3,FALSE),VLOOKUP($B322,'BANCO DE DADOS JULHO SERV'!$B:$E,3,FALSE))</f>
        <v xml:space="preserve">UN    </v>
      </c>
      <c r="E322" s="932">
        <v>1</v>
      </c>
      <c r="F322" s="917" t="str">
        <f>IF($A322="INSUMO",VLOOKUP($B322,'BANCO DE DADOS JULHO INS'!$A:$D,4,FALSE),VLOOKUP($B322,'BANCO DE DADOS JULHO SERV'!$B:$E,4,FALSE))</f>
        <v>52,62</v>
      </c>
      <c r="G322" s="934">
        <f t="shared" ref="G322:G323" si="44">TRUNC(F322*E322,2)</f>
        <v>52.62</v>
      </c>
      <c r="H322" s="115"/>
    </row>
    <row r="323" spans="1:8" s="116" customFormat="1" ht="45">
      <c r="A323" s="886" t="s">
        <v>5064</v>
      </c>
      <c r="B323" s="984">
        <v>14057</v>
      </c>
      <c r="C323" s="1182" t="str">
        <f>IF($A323="INSUMO",VLOOKUP($B323,'BANCO DE DADOS JULHO INS'!$A:$D,2,FALSE),VLOOKUP($B323,'BANCO DE DADOS JULHO SERV'!$B:$E,2,FALSE))</f>
        <v>CHAVE DE PARTIDA DIRETA TRIFASICA, COM CAIXA TERMOPLASTICA, COM FUSIVEL DE 35 A, PARA MOTOR COM POTENCIA DE 5 CV E TENSAO DE 220 V</v>
      </c>
      <c r="D323" s="913" t="str">
        <f>IF($A323="INSUMO",VLOOKUP($B323,'BANCO DE DADOS JULHO INS'!$A:$D,3,FALSE),VLOOKUP($B323,'BANCO DE DADOS JULHO SERV'!$B:$E,3,FALSE))</f>
        <v xml:space="preserve">UN    </v>
      </c>
      <c r="E323" s="932">
        <v>1</v>
      </c>
      <c r="F323" s="917" t="str">
        <f>IF($A323="INSUMO",VLOOKUP($B323,'BANCO DE DADOS JULHO INS'!$A:$D,4,FALSE),VLOOKUP($B323,'BANCO DE DADOS JULHO SERV'!$B:$E,4,FALSE))</f>
        <v>216,61</v>
      </c>
      <c r="G323" s="934">
        <f t="shared" si="44"/>
        <v>216.61</v>
      </c>
      <c r="H323" s="115"/>
    </row>
    <row r="324" spans="1:8" ht="15.75">
      <c r="A324" s="267"/>
      <c r="B324" s="2012" t="s">
        <v>1952</v>
      </c>
      <c r="C324" s="2013"/>
      <c r="D324" s="2013"/>
      <c r="E324" s="2013"/>
      <c r="F324" s="2013"/>
      <c r="G324" s="2014"/>
    </row>
    <row r="325" spans="1:8" ht="15.75">
      <c r="A325" s="626" t="s">
        <v>5265</v>
      </c>
      <c r="B325" s="379">
        <v>88264</v>
      </c>
      <c r="C325" s="1182" t="str">
        <f>IF($A325="INSUMO",VLOOKUP($B325,'BANCO DE DADOS JULHO INS'!$A:$D,2,FALSE),VLOOKUP($B325,'BANCO DE DADOS JULHO SERV'!$B:$E,2,FALSE))</f>
        <v>ELETRICISTA COM ENCARGOS COMPLEMENTARES</v>
      </c>
      <c r="D325" s="913" t="str">
        <f>IF($A325="INSUMO",VLOOKUP($B325,'BANCO DE DADOS JULHO INS'!$A:$D,3,FALSE),VLOOKUP($B325,'BANCO DE DADOS JULHO SERV'!$B:$E,3,FALSE))</f>
        <v>H</v>
      </c>
      <c r="E325" s="396">
        <v>2</v>
      </c>
      <c r="F325" s="917" t="str">
        <f>IF($A325="INSUMO",VLOOKUP($B325,'BANCO DE DADOS JULHO INS'!$A:$D,4,FALSE),VLOOKUP($B325,'BANCO DE DADOS JULHO SERV'!$B:$E,4,FALSE))</f>
        <v>17,60</v>
      </c>
      <c r="G325" s="395">
        <f t="shared" ref="G325:G326" si="45">TRUNC(F325*E325,2)</f>
        <v>35.200000000000003</v>
      </c>
    </row>
    <row r="326" spans="1:8" ht="16.5" thickBot="1">
      <c r="A326" s="626" t="s">
        <v>5265</v>
      </c>
      <c r="B326" s="380">
        <v>88316</v>
      </c>
      <c r="C326" s="1174" t="str">
        <f>IF($A326="INSUMO",VLOOKUP($B326,'BANCO DE DADOS JULHO INS'!$A:$D,2,FALSE),VLOOKUP($B326,'BANCO DE DADOS JULHO SERV'!$B:$E,2,FALSE))</f>
        <v>SERVENTE COM ENCARGOS COMPLEMENTARES</v>
      </c>
      <c r="D326" s="916" t="str">
        <f>IF($A326="INSUMO",VLOOKUP($B326,'BANCO DE DADOS JULHO INS'!$A:$D,3,FALSE),VLOOKUP($B326,'BANCO DE DADOS JULHO SERV'!$B:$E,3,FALSE))</f>
        <v>H</v>
      </c>
      <c r="E326" s="397">
        <v>2</v>
      </c>
      <c r="F326" s="918" t="str">
        <f>IF($A326="INSUMO",VLOOKUP($B326,'BANCO DE DADOS JULHO INS'!$A:$D,4,FALSE),VLOOKUP($B326,'BANCO DE DADOS JULHO SERV'!$B:$E,4,FALSE))</f>
        <v>13,80</v>
      </c>
      <c r="G326" s="398">
        <f t="shared" si="45"/>
        <v>27.6</v>
      </c>
    </row>
    <row r="327" spans="1:8" ht="16.5" thickBot="1">
      <c r="A327" s="267"/>
      <c r="B327" s="2186" t="s">
        <v>6758</v>
      </c>
      <c r="C327" s="2186"/>
      <c r="D327" s="2186"/>
      <c r="E327" s="2186"/>
      <c r="F327" s="512" t="s">
        <v>1953</v>
      </c>
      <c r="G327" s="513">
        <f>SUM(G321:G326)</f>
        <v>332.03000000000003</v>
      </c>
    </row>
    <row r="328" spans="1:8" ht="15">
      <c r="A328" s="267"/>
      <c r="B328" s="423"/>
      <c r="C328" s="423"/>
      <c r="D328" s="423"/>
      <c r="E328" s="423"/>
      <c r="F328" s="423"/>
      <c r="G328" s="423"/>
    </row>
  </sheetData>
  <mergeCells count="96">
    <mergeCell ref="D6:E6"/>
    <mergeCell ref="B8:G8"/>
    <mergeCell ref="F6:G7"/>
    <mergeCell ref="B36:G36"/>
    <mergeCell ref="C48:F48"/>
    <mergeCell ref="C16:F16"/>
    <mergeCell ref="B18:G18"/>
    <mergeCell ref="B20:G20"/>
    <mergeCell ref="C32:F32"/>
    <mergeCell ref="B34:G34"/>
    <mergeCell ref="C89:F89"/>
    <mergeCell ref="B82:G82"/>
    <mergeCell ref="B13:G13"/>
    <mergeCell ref="C10:E10"/>
    <mergeCell ref="C11:E11"/>
    <mergeCell ref="C64:F64"/>
    <mergeCell ref="B50:G50"/>
    <mergeCell ref="B52:G52"/>
    <mergeCell ref="C80:F80"/>
    <mergeCell ref="B84:G84"/>
    <mergeCell ref="B66:G66"/>
    <mergeCell ref="B68:G68"/>
    <mergeCell ref="B109:G109"/>
    <mergeCell ref="C128:F128"/>
    <mergeCell ref="B212:G212"/>
    <mergeCell ref="C261:F261"/>
    <mergeCell ref="B263:G263"/>
    <mergeCell ref="C245:F245"/>
    <mergeCell ref="B247:G247"/>
    <mergeCell ref="B249:G249"/>
    <mergeCell ref="B153:E153"/>
    <mergeCell ref="B115:G115"/>
    <mergeCell ref="C136:F136"/>
    <mergeCell ref="B130:G130"/>
    <mergeCell ref="B132:G132"/>
    <mergeCell ref="B138:G138"/>
    <mergeCell ref="B243:E243"/>
    <mergeCell ref="B229:G229"/>
    <mergeCell ref="C277:F277"/>
    <mergeCell ref="B279:G279"/>
    <mergeCell ref="B281:G281"/>
    <mergeCell ref="B91:G91"/>
    <mergeCell ref="C105:F105"/>
    <mergeCell ref="B107:G107"/>
    <mergeCell ref="C113:F113"/>
    <mergeCell ref="B150:G150"/>
    <mergeCell ref="B112:E112"/>
    <mergeCell ref="C146:F146"/>
    <mergeCell ref="B148:G148"/>
    <mergeCell ref="B93:G93"/>
    <mergeCell ref="B97:E97"/>
    <mergeCell ref="B117:G117"/>
    <mergeCell ref="B119:E119"/>
    <mergeCell ref="B134:E134"/>
    <mergeCell ref="B234:E234"/>
    <mergeCell ref="C236:F236"/>
    <mergeCell ref="B238:G238"/>
    <mergeCell ref="B220:G220"/>
    <mergeCell ref="B222:G222"/>
    <mergeCell ref="B225:E225"/>
    <mergeCell ref="C227:F227"/>
    <mergeCell ref="B200:E200"/>
    <mergeCell ref="C162:F162"/>
    <mergeCell ref="B164:G164"/>
    <mergeCell ref="B166:G166"/>
    <mergeCell ref="B231:G231"/>
    <mergeCell ref="B140:G140"/>
    <mergeCell ref="B143:E143"/>
    <mergeCell ref="C194:F194"/>
    <mergeCell ref="B196:G196"/>
    <mergeCell ref="B198:G198"/>
    <mergeCell ref="B265:G265"/>
    <mergeCell ref="B327:E327"/>
    <mergeCell ref="C178:F178"/>
    <mergeCell ref="C218:F218"/>
    <mergeCell ref="B185:E185"/>
    <mergeCell ref="B180:G180"/>
    <mergeCell ref="B182:G182"/>
    <mergeCell ref="B214:G214"/>
    <mergeCell ref="B216:E216"/>
    <mergeCell ref="C202:F202"/>
    <mergeCell ref="B204:G204"/>
    <mergeCell ref="B206:G206"/>
    <mergeCell ref="B208:E208"/>
    <mergeCell ref="C210:F210"/>
    <mergeCell ref="B295:G295"/>
    <mergeCell ref="B240:G240"/>
    <mergeCell ref="B297:G297"/>
    <mergeCell ref="C293:F293"/>
    <mergeCell ref="B321:G321"/>
    <mergeCell ref="B324:G324"/>
    <mergeCell ref="C309:F309"/>
    <mergeCell ref="B311:G311"/>
    <mergeCell ref="B317:E317"/>
    <mergeCell ref="C319:F319"/>
    <mergeCell ref="B314:G314"/>
  </mergeCells>
  <dataValidations disablePrompts="1" count="1">
    <dataValidation type="list" allowBlank="1" showInputMessage="1" showErrorMessage="1" sqref="A21:A22 A37:A38 A53:A54 A69:A70 A85:A86 A94:A95 A110 A298:A299 A118 A133 A141:A142 A151:A152 A167:A168 A183:A184 A139 A315:A316 A282:A283 A325:A326 A83">
      <formula1>$A$3:$A$4</formula1>
    </dataValidation>
  </dataValidations>
  <printOptions horizontalCentered="1"/>
  <pageMargins left="0.78740157480314965" right="0.19685039370078741" top="0.39370078740157483" bottom="0.78740157480314965" header="0.19685039370078741" footer="0.19685039370078741"/>
  <pageSetup paperSize="9" scale="47" orientation="portrait" r:id="rId1"/>
  <headerFooter scaleWithDoc="0" alignWithMargins="0">
    <oddHeader>&amp;RPágina &amp;P de &amp;N</oddHeader>
    <oddFooter>&amp;C&amp;G</oddFooter>
  </headerFooter>
  <drawing r:id="rId2"/>
  <legacyDrawingHF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pageSetUpPr fitToPage="1"/>
  </sheetPr>
  <dimension ref="A1:G30"/>
  <sheetViews>
    <sheetView view="pageBreakPreview" topLeftCell="A7" zoomScale="115" zoomScaleNormal="100" zoomScaleSheetLayoutView="115" workbookViewId="0">
      <selection activeCell="D13" sqref="D13"/>
    </sheetView>
  </sheetViews>
  <sheetFormatPr defaultRowHeight="12.75"/>
  <cols>
    <col min="1" max="1" width="9.140625" style="115"/>
    <col min="2" max="2" width="17.140625" style="116" customWidth="1"/>
    <col min="3" max="3" width="46.42578125" style="116" customWidth="1"/>
    <col min="4" max="4" width="38.42578125" style="116" customWidth="1"/>
    <col min="5" max="5" width="10.7109375" style="116" customWidth="1"/>
    <col min="6" max="6" width="14" style="116" customWidth="1"/>
    <col min="7" max="7" width="9.140625" style="115"/>
    <col min="8" max="13" width="9.140625" style="116"/>
    <col min="14" max="14" width="9.5703125" style="116" bestFit="1" customWidth="1"/>
    <col min="15" max="257" width="9.140625" style="116"/>
    <col min="258" max="258" width="9.28515625" style="116" customWidth="1"/>
    <col min="259" max="259" width="46.42578125" style="116" customWidth="1"/>
    <col min="260" max="260" width="38.42578125" style="116" customWidth="1"/>
    <col min="261" max="261" width="10.7109375" style="116" customWidth="1"/>
    <col min="262" max="262" width="14" style="116" customWidth="1"/>
    <col min="263" max="269" width="9.140625" style="116"/>
    <col min="270" max="270" width="9.5703125" style="116" bestFit="1" customWidth="1"/>
    <col min="271" max="513" width="9.140625" style="116"/>
    <col min="514" max="514" width="9.28515625" style="116" customWidth="1"/>
    <col min="515" max="515" width="46.42578125" style="116" customWidth="1"/>
    <col min="516" max="516" width="38.42578125" style="116" customWidth="1"/>
    <col min="517" max="517" width="10.7109375" style="116" customWidth="1"/>
    <col min="518" max="518" width="14" style="116" customWidth="1"/>
    <col min="519" max="525" width="9.140625" style="116"/>
    <col min="526" max="526" width="9.5703125" style="116" bestFit="1" customWidth="1"/>
    <col min="527" max="769" width="9.140625" style="116"/>
    <col min="770" max="770" width="9.28515625" style="116" customWidth="1"/>
    <col min="771" max="771" width="46.42578125" style="116" customWidth="1"/>
    <col min="772" max="772" width="38.42578125" style="116" customWidth="1"/>
    <col min="773" max="773" width="10.7109375" style="116" customWidth="1"/>
    <col min="774" max="774" width="14" style="116" customWidth="1"/>
    <col min="775" max="781" width="9.140625" style="116"/>
    <col min="782" max="782" width="9.5703125" style="116" bestFit="1" customWidth="1"/>
    <col min="783" max="1025" width="9.140625" style="116"/>
    <col min="1026" max="1026" width="9.28515625" style="116" customWidth="1"/>
    <col min="1027" max="1027" width="46.42578125" style="116" customWidth="1"/>
    <col min="1028" max="1028" width="38.42578125" style="116" customWidth="1"/>
    <col min="1029" max="1029" width="10.7109375" style="116" customWidth="1"/>
    <col min="1030" max="1030" width="14" style="116" customWidth="1"/>
    <col min="1031" max="1037" width="9.140625" style="116"/>
    <col min="1038" max="1038" width="9.5703125" style="116" bestFit="1" customWidth="1"/>
    <col min="1039" max="1281" width="9.140625" style="116"/>
    <col min="1282" max="1282" width="9.28515625" style="116" customWidth="1"/>
    <col min="1283" max="1283" width="46.42578125" style="116" customWidth="1"/>
    <col min="1284" max="1284" width="38.42578125" style="116" customWidth="1"/>
    <col min="1285" max="1285" width="10.7109375" style="116" customWidth="1"/>
    <col min="1286" max="1286" width="14" style="116" customWidth="1"/>
    <col min="1287" max="1293" width="9.140625" style="116"/>
    <col min="1294" max="1294" width="9.5703125" style="116" bestFit="1" customWidth="1"/>
    <col min="1295" max="1537" width="9.140625" style="116"/>
    <col min="1538" max="1538" width="9.28515625" style="116" customWidth="1"/>
    <col min="1539" max="1539" width="46.42578125" style="116" customWidth="1"/>
    <col min="1540" max="1540" width="38.42578125" style="116" customWidth="1"/>
    <col min="1541" max="1541" width="10.7109375" style="116" customWidth="1"/>
    <col min="1542" max="1542" width="14" style="116" customWidth="1"/>
    <col min="1543" max="1549" width="9.140625" style="116"/>
    <col min="1550" max="1550" width="9.5703125" style="116" bestFit="1" customWidth="1"/>
    <col min="1551" max="1793" width="9.140625" style="116"/>
    <col min="1794" max="1794" width="9.28515625" style="116" customWidth="1"/>
    <col min="1795" max="1795" width="46.42578125" style="116" customWidth="1"/>
    <col min="1796" max="1796" width="38.42578125" style="116" customWidth="1"/>
    <col min="1797" max="1797" width="10.7109375" style="116" customWidth="1"/>
    <col min="1798" max="1798" width="14" style="116" customWidth="1"/>
    <col min="1799" max="1805" width="9.140625" style="116"/>
    <col min="1806" max="1806" width="9.5703125" style="116" bestFit="1" customWidth="1"/>
    <col min="1807" max="2049" width="9.140625" style="116"/>
    <col min="2050" max="2050" width="9.28515625" style="116" customWidth="1"/>
    <col min="2051" max="2051" width="46.42578125" style="116" customWidth="1"/>
    <col min="2052" max="2052" width="38.42578125" style="116" customWidth="1"/>
    <col min="2053" max="2053" width="10.7109375" style="116" customWidth="1"/>
    <col min="2054" max="2054" width="14" style="116" customWidth="1"/>
    <col min="2055" max="2061" width="9.140625" style="116"/>
    <col min="2062" max="2062" width="9.5703125" style="116" bestFit="1" customWidth="1"/>
    <col min="2063" max="2305" width="9.140625" style="116"/>
    <col min="2306" max="2306" width="9.28515625" style="116" customWidth="1"/>
    <col min="2307" max="2307" width="46.42578125" style="116" customWidth="1"/>
    <col min="2308" max="2308" width="38.42578125" style="116" customWidth="1"/>
    <col min="2309" max="2309" width="10.7109375" style="116" customWidth="1"/>
    <col min="2310" max="2310" width="14" style="116" customWidth="1"/>
    <col min="2311" max="2317" width="9.140625" style="116"/>
    <col min="2318" max="2318" width="9.5703125" style="116" bestFit="1" customWidth="1"/>
    <col min="2319" max="2561" width="9.140625" style="116"/>
    <col min="2562" max="2562" width="9.28515625" style="116" customWidth="1"/>
    <col min="2563" max="2563" width="46.42578125" style="116" customWidth="1"/>
    <col min="2564" max="2564" width="38.42578125" style="116" customWidth="1"/>
    <col min="2565" max="2565" width="10.7109375" style="116" customWidth="1"/>
    <col min="2566" max="2566" width="14" style="116" customWidth="1"/>
    <col min="2567" max="2573" width="9.140625" style="116"/>
    <col min="2574" max="2574" width="9.5703125" style="116" bestFit="1" customWidth="1"/>
    <col min="2575" max="2817" width="9.140625" style="116"/>
    <col min="2818" max="2818" width="9.28515625" style="116" customWidth="1"/>
    <col min="2819" max="2819" width="46.42578125" style="116" customWidth="1"/>
    <col min="2820" max="2820" width="38.42578125" style="116" customWidth="1"/>
    <col min="2821" max="2821" width="10.7109375" style="116" customWidth="1"/>
    <col min="2822" max="2822" width="14" style="116" customWidth="1"/>
    <col min="2823" max="2829" width="9.140625" style="116"/>
    <col min="2830" max="2830" width="9.5703125" style="116" bestFit="1" customWidth="1"/>
    <col min="2831" max="3073" width="9.140625" style="116"/>
    <col min="3074" max="3074" width="9.28515625" style="116" customWidth="1"/>
    <col min="3075" max="3075" width="46.42578125" style="116" customWidth="1"/>
    <col min="3076" max="3076" width="38.42578125" style="116" customWidth="1"/>
    <col min="3077" max="3077" width="10.7109375" style="116" customWidth="1"/>
    <col min="3078" max="3078" width="14" style="116" customWidth="1"/>
    <col min="3079" max="3085" width="9.140625" style="116"/>
    <col min="3086" max="3086" width="9.5703125" style="116" bestFit="1" customWidth="1"/>
    <col min="3087" max="3329" width="9.140625" style="116"/>
    <col min="3330" max="3330" width="9.28515625" style="116" customWidth="1"/>
    <col min="3331" max="3331" width="46.42578125" style="116" customWidth="1"/>
    <col min="3332" max="3332" width="38.42578125" style="116" customWidth="1"/>
    <col min="3333" max="3333" width="10.7109375" style="116" customWidth="1"/>
    <col min="3334" max="3334" width="14" style="116" customWidth="1"/>
    <col min="3335" max="3341" width="9.140625" style="116"/>
    <col min="3342" max="3342" width="9.5703125" style="116" bestFit="1" customWidth="1"/>
    <col min="3343" max="3585" width="9.140625" style="116"/>
    <col min="3586" max="3586" width="9.28515625" style="116" customWidth="1"/>
    <col min="3587" max="3587" width="46.42578125" style="116" customWidth="1"/>
    <col min="3588" max="3588" width="38.42578125" style="116" customWidth="1"/>
    <col min="3589" max="3589" width="10.7109375" style="116" customWidth="1"/>
    <col min="3590" max="3590" width="14" style="116" customWidth="1"/>
    <col min="3591" max="3597" width="9.140625" style="116"/>
    <col min="3598" max="3598" width="9.5703125" style="116" bestFit="1" customWidth="1"/>
    <col min="3599" max="3841" width="9.140625" style="116"/>
    <col min="3842" max="3842" width="9.28515625" style="116" customWidth="1"/>
    <col min="3843" max="3843" width="46.42578125" style="116" customWidth="1"/>
    <col min="3844" max="3844" width="38.42578125" style="116" customWidth="1"/>
    <col min="3845" max="3845" width="10.7109375" style="116" customWidth="1"/>
    <col min="3846" max="3846" width="14" style="116" customWidth="1"/>
    <col min="3847" max="3853" width="9.140625" style="116"/>
    <col min="3854" max="3854" width="9.5703125" style="116" bestFit="1" customWidth="1"/>
    <col min="3855" max="4097" width="9.140625" style="116"/>
    <col min="4098" max="4098" width="9.28515625" style="116" customWidth="1"/>
    <col min="4099" max="4099" width="46.42578125" style="116" customWidth="1"/>
    <col min="4100" max="4100" width="38.42578125" style="116" customWidth="1"/>
    <col min="4101" max="4101" width="10.7109375" style="116" customWidth="1"/>
    <col min="4102" max="4102" width="14" style="116" customWidth="1"/>
    <col min="4103" max="4109" width="9.140625" style="116"/>
    <col min="4110" max="4110" width="9.5703125" style="116" bestFit="1" customWidth="1"/>
    <col min="4111" max="4353" width="9.140625" style="116"/>
    <col min="4354" max="4354" width="9.28515625" style="116" customWidth="1"/>
    <col min="4355" max="4355" width="46.42578125" style="116" customWidth="1"/>
    <col min="4356" max="4356" width="38.42578125" style="116" customWidth="1"/>
    <col min="4357" max="4357" width="10.7109375" style="116" customWidth="1"/>
    <col min="4358" max="4358" width="14" style="116" customWidth="1"/>
    <col min="4359" max="4365" width="9.140625" style="116"/>
    <col min="4366" max="4366" width="9.5703125" style="116" bestFit="1" customWidth="1"/>
    <col min="4367" max="4609" width="9.140625" style="116"/>
    <col min="4610" max="4610" width="9.28515625" style="116" customWidth="1"/>
    <col min="4611" max="4611" width="46.42578125" style="116" customWidth="1"/>
    <col min="4612" max="4612" width="38.42578125" style="116" customWidth="1"/>
    <col min="4613" max="4613" width="10.7109375" style="116" customWidth="1"/>
    <col min="4614" max="4614" width="14" style="116" customWidth="1"/>
    <col min="4615" max="4621" width="9.140625" style="116"/>
    <col min="4622" max="4622" width="9.5703125" style="116" bestFit="1" customWidth="1"/>
    <col min="4623" max="4865" width="9.140625" style="116"/>
    <col min="4866" max="4866" width="9.28515625" style="116" customWidth="1"/>
    <col min="4867" max="4867" width="46.42578125" style="116" customWidth="1"/>
    <col min="4868" max="4868" width="38.42578125" style="116" customWidth="1"/>
    <col min="4869" max="4869" width="10.7109375" style="116" customWidth="1"/>
    <col min="4870" max="4870" width="14" style="116" customWidth="1"/>
    <col min="4871" max="4877" width="9.140625" style="116"/>
    <col min="4878" max="4878" width="9.5703125" style="116" bestFit="1" customWidth="1"/>
    <col min="4879" max="5121" width="9.140625" style="116"/>
    <col min="5122" max="5122" width="9.28515625" style="116" customWidth="1"/>
    <col min="5123" max="5123" width="46.42578125" style="116" customWidth="1"/>
    <col min="5124" max="5124" width="38.42578125" style="116" customWidth="1"/>
    <col min="5125" max="5125" width="10.7109375" style="116" customWidth="1"/>
    <col min="5126" max="5126" width="14" style="116" customWidth="1"/>
    <col min="5127" max="5133" width="9.140625" style="116"/>
    <col min="5134" max="5134" width="9.5703125" style="116" bestFit="1" customWidth="1"/>
    <col min="5135" max="5377" width="9.140625" style="116"/>
    <col min="5378" max="5378" width="9.28515625" style="116" customWidth="1"/>
    <col min="5379" max="5379" width="46.42578125" style="116" customWidth="1"/>
    <col min="5380" max="5380" width="38.42578125" style="116" customWidth="1"/>
    <col min="5381" max="5381" width="10.7109375" style="116" customWidth="1"/>
    <col min="5382" max="5382" width="14" style="116" customWidth="1"/>
    <col min="5383" max="5389" width="9.140625" style="116"/>
    <col min="5390" max="5390" width="9.5703125" style="116" bestFit="1" customWidth="1"/>
    <col min="5391" max="5633" width="9.140625" style="116"/>
    <col min="5634" max="5634" width="9.28515625" style="116" customWidth="1"/>
    <col min="5635" max="5635" width="46.42578125" style="116" customWidth="1"/>
    <col min="5636" max="5636" width="38.42578125" style="116" customWidth="1"/>
    <col min="5637" max="5637" width="10.7109375" style="116" customWidth="1"/>
    <col min="5638" max="5638" width="14" style="116" customWidth="1"/>
    <col min="5639" max="5645" width="9.140625" style="116"/>
    <col min="5646" max="5646" width="9.5703125" style="116" bestFit="1" customWidth="1"/>
    <col min="5647" max="5889" width="9.140625" style="116"/>
    <col min="5890" max="5890" width="9.28515625" style="116" customWidth="1"/>
    <col min="5891" max="5891" width="46.42578125" style="116" customWidth="1"/>
    <col min="5892" max="5892" width="38.42578125" style="116" customWidth="1"/>
    <col min="5893" max="5893" width="10.7109375" style="116" customWidth="1"/>
    <col min="5894" max="5894" width="14" style="116" customWidth="1"/>
    <col min="5895" max="5901" width="9.140625" style="116"/>
    <col min="5902" max="5902" width="9.5703125" style="116" bestFit="1" customWidth="1"/>
    <col min="5903" max="6145" width="9.140625" style="116"/>
    <col min="6146" max="6146" width="9.28515625" style="116" customWidth="1"/>
    <col min="6147" max="6147" width="46.42578125" style="116" customWidth="1"/>
    <col min="6148" max="6148" width="38.42578125" style="116" customWidth="1"/>
    <col min="6149" max="6149" width="10.7109375" style="116" customWidth="1"/>
    <col min="6150" max="6150" width="14" style="116" customWidth="1"/>
    <col min="6151" max="6157" width="9.140625" style="116"/>
    <col min="6158" max="6158" width="9.5703125" style="116" bestFit="1" customWidth="1"/>
    <col min="6159" max="6401" width="9.140625" style="116"/>
    <col min="6402" max="6402" width="9.28515625" style="116" customWidth="1"/>
    <col min="6403" max="6403" width="46.42578125" style="116" customWidth="1"/>
    <col min="6404" max="6404" width="38.42578125" style="116" customWidth="1"/>
    <col min="6405" max="6405" width="10.7109375" style="116" customWidth="1"/>
    <col min="6406" max="6406" width="14" style="116" customWidth="1"/>
    <col min="6407" max="6413" width="9.140625" style="116"/>
    <col min="6414" max="6414" width="9.5703125" style="116" bestFit="1" customWidth="1"/>
    <col min="6415" max="6657" width="9.140625" style="116"/>
    <col min="6658" max="6658" width="9.28515625" style="116" customWidth="1"/>
    <col min="6659" max="6659" width="46.42578125" style="116" customWidth="1"/>
    <col min="6660" max="6660" width="38.42578125" style="116" customWidth="1"/>
    <col min="6661" max="6661" width="10.7109375" style="116" customWidth="1"/>
    <col min="6662" max="6662" width="14" style="116" customWidth="1"/>
    <col min="6663" max="6669" width="9.140625" style="116"/>
    <col min="6670" max="6670" width="9.5703125" style="116" bestFit="1" customWidth="1"/>
    <col min="6671" max="6913" width="9.140625" style="116"/>
    <col min="6914" max="6914" width="9.28515625" style="116" customWidth="1"/>
    <col min="6915" max="6915" width="46.42578125" style="116" customWidth="1"/>
    <col min="6916" max="6916" width="38.42578125" style="116" customWidth="1"/>
    <col min="6917" max="6917" width="10.7109375" style="116" customWidth="1"/>
    <col min="6918" max="6918" width="14" style="116" customWidth="1"/>
    <col min="6919" max="6925" width="9.140625" style="116"/>
    <col min="6926" max="6926" width="9.5703125" style="116" bestFit="1" customWidth="1"/>
    <col min="6927" max="7169" width="9.140625" style="116"/>
    <col min="7170" max="7170" width="9.28515625" style="116" customWidth="1"/>
    <col min="7171" max="7171" width="46.42578125" style="116" customWidth="1"/>
    <col min="7172" max="7172" width="38.42578125" style="116" customWidth="1"/>
    <col min="7173" max="7173" width="10.7109375" style="116" customWidth="1"/>
    <col min="7174" max="7174" width="14" style="116" customWidth="1"/>
    <col min="7175" max="7181" width="9.140625" style="116"/>
    <col min="7182" max="7182" width="9.5703125" style="116" bestFit="1" customWidth="1"/>
    <col min="7183" max="7425" width="9.140625" style="116"/>
    <col min="7426" max="7426" width="9.28515625" style="116" customWidth="1"/>
    <col min="7427" max="7427" width="46.42578125" style="116" customWidth="1"/>
    <col min="7428" max="7428" width="38.42578125" style="116" customWidth="1"/>
    <col min="7429" max="7429" width="10.7109375" style="116" customWidth="1"/>
    <col min="7430" max="7430" width="14" style="116" customWidth="1"/>
    <col min="7431" max="7437" width="9.140625" style="116"/>
    <col min="7438" max="7438" width="9.5703125" style="116" bestFit="1" customWidth="1"/>
    <col min="7439" max="7681" width="9.140625" style="116"/>
    <col min="7682" max="7682" width="9.28515625" style="116" customWidth="1"/>
    <col min="7683" max="7683" width="46.42578125" style="116" customWidth="1"/>
    <col min="7684" max="7684" width="38.42578125" style="116" customWidth="1"/>
    <col min="7685" max="7685" width="10.7109375" style="116" customWidth="1"/>
    <col min="7686" max="7686" width="14" style="116" customWidth="1"/>
    <col min="7687" max="7693" width="9.140625" style="116"/>
    <col min="7694" max="7694" width="9.5703125" style="116" bestFit="1" customWidth="1"/>
    <col min="7695" max="7937" width="9.140625" style="116"/>
    <col min="7938" max="7938" width="9.28515625" style="116" customWidth="1"/>
    <col min="7939" max="7939" width="46.42578125" style="116" customWidth="1"/>
    <col min="7940" max="7940" width="38.42578125" style="116" customWidth="1"/>
    <col min="7941" max="7941" width="10.7109375" style="116" customWidth="1"/>
    <col min="7942" max="7942" width="14" style="116" customWidth="1"/>
    <col min="7943" max="7949" width="9.140625" style="116"/>
    <col min="7950" max="7950" width="9.5703125" style="116" bestFit="1" customWidth="1"/>
    <col min="7951" max="8193" width="9.140625" style="116"/>
    <col min="8194" max="8194" width="9.28515625" style="116" customWidth="1"/>
    <col min="8195" max="8195" width="46.42578125" style="116" customWidth="1"/>
    <col min="8196" max="8196" width="38.42578125" style="116" customWidth="1"/>
    <col min="8197" max="8197" width="10.7109375" style="116" customWidth="1"/>
    <col min="8198" max="8198" width="14" style="116" customWidth="1"/>
    <col min="8199" max="8205" width="9.140625" style="116"/>
    <col min="8206" max="8206" width="9.5703125" style="116" bestFit="1" customWidth="1"/>
    <col min="8207" max="8449" width="9.140625" style="116"/>
    <col min="8450" max="8450" width="9.28515625" style="116" customWidth="1"/>
    <col min="8451" max="8451" width="46.42578125" style="116" customWidth="1"/>
    <col min="8452" max="8452" width="38.42578125" style="116" customWidth="1"/>
    <col min="8453" max="8453" width="10.7109375" style="116" customWidth="1"/>
    <col min="8454" max="8454" width="14" style="116" customWidth="1"/>
    <col min="8455" max="8461" width="9.140625" style="116"/>
    <col min="8462" max="8462" width="9.5703125" style="116" bestFit="1" customWidth="1"/>
    <col min="8463" max="8705" width="9.140625" style="116"/>
    <col min="8706" max="8706" width="9.28515625" style="116" customWidth="1"/>
    <col min="8707" max="8707" width="46.42578125" style="116" customWidth="1"/>
    <col min="8708" max="8708" width="38.42578125" style="116" customWidth="1"/>
    <col min="8709" max="8709" width="10.7109375" style="116" customWidth="1"/>
    <col min="8710" max="8710" width="14" style="116" customWidth="1"/>
    <col min="8711" max="8717" width="9.140625" style="116"/>
    <col min="8718" max="8718" width="9.5703125" style="116" bestFit="1" customWidth="1"/>
    <col min="8719" max="8961" width="9.140625" style="116"/>
    <col min="8962" max="8962" width="9.28515625" style="116" customWidth="1"/>
    <col min="8963" max="8963" width="46.42578125" style="116" customWidth="1"/>
    <col min="8964" max="8964" width="38.42578125" style="116" customWidth="1"/>
    <col min="8965" max="8965" width="10.7109375" style="116" customWidth="1"/>
    <col min="8966" max="8966" width="14" style="116" customWidth="1"/>
    <col min="8967" max="8973" width="9.140625" style="116"/>
    <col min="8974" max="8974" width="9.5703125" style="116" bestFit="1" customWidth="1"/>
    <col min="8975" max="9217" width="9.140625" style="116"/>
    <col min="9218" max="9218" width="9.28515625" style="116" customWidth="1"/>
    <col min="9219" max="9219" width="46.42578125" style="116" customWidth="1"/>
    <col min="9220" max="9220" width="38.42578125" style="116" customWidth="1"/>
    <col min="9221" max="9221" width="10.7109375" style="116" customWidth="1"/>
    <col min="9222" max="9222" width="14" style="116" customWidth="1"/>
    <col min="9223" max="9229" width="9.140625" style="116"/>
    <col min="9230" max="9230" width="9.5703125" style="116" bestFit="1" customWidth="1"/>
    <col min="9231" max="9473" width="9.140625" style="116"/>
    <col min="9474" max="9474" width="9.28515625" style="116" customWidth="1"/>
    <col min="9475" max="9475" width="46.42578125" style="116" customWidth="1"/>
    <col min="9476" max="9476" width="38.42578125" style="116" customWidth="1"/>
    <col min="9477" max="9477" width="10.7109375" style="116" customWidth="1"/>
    <col min="9478" max="9478" width="14" style="116" customWidth="1"/>
    <col min="9479" max="9485" width="9.140625" style="116"/>
    <col min="9486" max="9486" width="9.5703125" style="116" bestFit="1" customWidth="1"/>
    <col min="9487" max="9729" width="9.140625" style="116"/>
    <col min="9730" max="9730" width="9.28515625" style="116" customWidth="1"/>
    <col min="9731" max="9731" width="46.42578125" style="116" customWidth="1"/>
    <col min="9732" max="9732" width="38.42578125" style="116" customWidth="1"/>
    <col min="9733" max="9733" width="10.7109375" style="116" customWidth="1"/>
    <col min="9734" max="9734" width="14" style="116" customWidth="1"/>
    <col min="9735" max="9741" width="9.140625" style="116"/>
    <col min="9742" max="9742" width="9.5703125" style="116" bestFit="1" customWidth="1"/>
    <col min="9743" max="9985" width="9.140625" style="116"/>
    <col min="9986" max="9986" width="9.28515625" style="116" customWidth="1"/>
    <col min="9987" max="9987" width="46.42578125" style="116" customWidth="1"/>
    <col min="9988" max="9988" width="38.42578125" style="116" customWidth="1"/>
    <col min="9989" max="9989" width="10.7109375" style="116" customWidth="1"/>
    <col min="9990" max="9990" width="14" style="116" customWidth="1"/>
    <col min="9991" max="9997" width="9.140625" style="116"/>
    <col min="9998" max="9998" width="9.5703125" style="116" bestFit="1" customWidth="1"/>
    <col min="9999" max="10241" width="9.140625" style="116"/>
    <col min="10242" max="10242" width="9.28515625" style="116" customWidth="1"/>
    <col min="10243" max="10243" width="46.42578125" style="116" customWidth="1"/>
    <col min="10244" max="10244" width="38.42578125" style="116" customWidth="1"/>
    <col min="10245" max="10245" width="10.7109375" style="116" customWidth="1"/>
    <col min="10246" max="10246" width="14" style="116" customWidth="1"/>
    <col min="10247" max="10253" width="9.140625" style="116"/>
    <col min="10254" max="10254" width="9.5703125" style="116" bestFit="1" customWidth="1"/>
    <col min="10255" max="10497" width="9.140625" style="116"/>
    <col min="10498" max="10498" width="9.28515625" style="116" customWidth="1"/>
    <col min="10499" max="10499" width="46.42578125" style="116" customWidth="1"/>
    <col min="10500" max="10500" width="38.42578125" style="116" customWidth="1"/>
    <col min="10501" max="10501" width="10.7109375" style="116" customWidth="1"/>
    <col min="10502" max="10502" width="14" style="116" customWidth="1"/>
    <col min="10503" max="10509" width="9.140625" style="116"/>
    <col min="10510" max="10510" width="9.5703125" style="116" bestFit="1" customWidth="1"/>
    <col min="10511" max="10753" width="9.140625" style="116"/>
    <col min="10754" max="10754" width="9.28515625" style="116" customWidth="1"/>
    <col min="10755" max="10755" width="46.42578125" style="116" customWidth="1"/>
    <col min="10756" max="10756" width="38.42578125" style="116" customWidth="1"/>
    <col min="10757" max="10757" width="10.7109375" style="116" customWidth="1"/>
    <col min="10758" max="10758" width="14" style="116" customWidth="1"/>
    <col min="10759" max="10765" width="9.140625" style="116"/>
    <col min="10766" max="10766" width="9.5703125" style="116" bestFit="1" customWidth="1"/>
    <col min="10767" max="11009" width="9.140625" style="116"/>
    <col min="11010" max="11010" width="9.28515625" style="116" customWidth="1"/>
    <col min="11011" max="11011" width="46.42578125" style="116" customWidth="1"/>
    <col min="11012" max="11012" width="38.42578125" style="116" customWidth="1"/>
    <col min="11013" max="11013" width="10.7109375" style="116" customWidth="1"/>
    <col min="11014" max="11014" width="14" style="116" customWidth="1"/>
    <col min="11015" max="11021" width="9.140625" style="116"/>
    <col min="11022" max="11022" width="9.5703125" style="116" bestFit="1" customWidth="1"/>
    <col min="11023" max="11265" width="9.140625" style="116"/>
    <col min="11266" max="11266" width="9.28515625" style="116" customWidth="1"/>
    <col min="11267" max="11267" width="46.42578125" style="116" customWidth="1"/>
    <col min="11268" max="11268" width="38.42578125" style="116" customWidth="1"/>
    <col min="11269" max="11269" width="10.7109375" style="116" customWidth="1"/>
    <col min="11270" max="11270" width="14" style="116" customWidth="1"/>
    <col min="11271" max="11277" width="9.140625" style="116"/>
    <col min="11278" max="11278" width="9.5703125" style="116" bestFit="1" customWidth="1"/>
    <col min="11279" max="11521" width="9.140625" style="116"/>
    <col min="11522" max="11522" width="9.28515625" style="116" customWidth="1"/>
    <col min="11523" max="11523" width="46.42578125" style="116" customWidth="1"/>
    <col min="11524" max="11524" width="38.42578125" style="116" customWidth="1"/>
    <col min="11525" max="11525" width="10.7109375" style="116" customWidth="1"/>
    <col min="11526" max="11526" width="14" style="116" customWidth="1"/>
    <col min="11527" max="11533" width="9.140625" style="116"/>
    <col min="11534" max="11534" width="9.5703125" style="116" bestFit="1" customWidth="1"/>
    <col min="11535" max="11777" width="9.140625" style="116"/>
    <col min="11778" max="11778" width="9.28515625" style="116" customWidth="1"/>
    <col min="11779" max="11779" width="46.42578125" style="116" customWidth="1"/>
    <col min="11780" max="11780" width="38.42578125" style="116" customWidth="1"/>
    <col min="11781" max="11781" width="10.7109375" style="116" customWidth="1"/>
    <col min="11782" max="11782" width="14" style="116" customWidth="1"/>
    <col min="11783" max="11789" width="9.140625" style="116"/>
    <col min="11790" max="11790" width="9.5703125" style="116" bestFit="1" customWidth="1"/>
    <col min="11791" max="12033" width="9.140625" style="116"/>
    <col min="12034" max="12034" width="9.28515625" style="116" customWidth="1"/>
    <col min="12035" max="12035" width="46.42578125" style="116" customWidth="1"/>
    <col min="12036" max="12036" width="38.42578125" style="116" customWidth="1"/>
    <col min="12037" max="12037" width="10.7109375" style="116" customWidth="1"/>
    <col min="12038" max="12038" width="14" style="116" customWidth="1"/>
    <col min="12039" max="12045" width="9.140625" style="116"/>
    <col min="12046" max="12046" width="9.5703125" style="116" bestFit="1" customWidth="1"/>
    <col min="12047" max="12289" width="9.140625" style="116"/>
    <col min="12290" max="12290" width="9.28515625" style="116" customWidth="1"/>
    <col min="12291" max="12291" width="46.42578125" style="116" customWidth="1"/>
    <col min="12292" max="12292" width="38.42578125" style="116" customWidth="1"/>
    <col min="12293" max="12293" width="10.7109375" style="116" customWidth="1"/>
    <col min="12294" max="12294" width="14" style="116" customWidth="1"/>
    <col min="12295" max="12301" width="9.140625" style="116"/>
    <col min="12302" max="12302" width="9.5703125" style="116" bestFit="1" customWidth="1"/>
    <col min="12303" max="12545" width="9.140625" style="116"/>
    <col min="12546" max="12546" width="9.28515625" style="116" customWidth="1"/>
    <col min="12547" max="12547" width="46.42578125" style="116" customWidth="1"/>
    <col min="12548" max="12548" width="38.42578125" style="116" customWidth="1"/>
    <col min="12549" max="12549" width="10.7109375" style="116" customWidth="1"/>
    <col min="12550" max="12550" width="14" style="116" customWidth="1"/>
    <col min="12551" max="12557" width="9.140625" style="116"/>
    <col min="12558" max="12558" width="9.5703125" style="116" bestFit="1" customWidth="1"/>
    <col min="12559" max="12801" width="9.140625" style="116"/>
    <col min="12802" max="12802" width="9.28515625" style="116" customWidth="1"/>
    <col min="12803" max="12803" width="46.42578125" style="116" customWidth="1"/>
    <col min="12804" max="12804" width="38.42578125" style="116" customWidth="1"/>
    <col min="12805" max="12805" width="10.7109375" style="116" customWidth="1"/>
    <col min="12806" max="12806" width="14" style="116" customWidth="1"/>
    <col min="12807" max="12813" width="9.140625" style="116"/>
    <col min="12814" max="12814" width="9.5703125" style="116" bestFit="1" customWidth="1"/>
    <col min="12815" max="13057" width="9.140625" style="116"/>
    <col min="13058" max="13058" width="9.28515625" style="116" customWidth="1"/>
    <col min="13059" max="13059" width="46.42578125" style="116" customWidth="1"/>
    <col min="13060" max="13060" width="38.42578125" style="116" customWidth="1"/>
    <col min="13061" max="13061" width="10.7109375" style="116" customWidth="1"/>
    <col min="13062" max="13062" width="14" style="116" customWidth="1"/>
    <col min="13063" max="13069" width="9.140625" style="116"/>
    <col min="13070" max="13070" width="9.5703125" style="116" bestFit="1" customWidth="1"/>
    <col min="13071" max="13313" width="9.140625" style="116"/>
    <col min="13314" max="13314" width="9.28515625" style="116" customWidth="1"/>
    <col min="13315" max="13315" width="46.42578125" style="116" customWidth="1"/>
    <col min="13316" max="13316" width="38.42578125" style="116" customWidth="1"/>
    <col min="13317" max="13317" width="10.7109375" style="116" customWidth="1"/>
    <col min="13318" max="13318" width="14" style="116" customWidth="1"/>
    <col min="13319" max="13325" width="9.140625" style="116"/>
    <col min="13326" max="13326" width="9.5703125" style="116" bestFit="1" customWidth="1"/>
    <col min="13327" max="13569" width="9.140625" style="116"/>
    <col min="13570" max="13570" width="9.28515625" style="116" customWidth="1"/>
    <col min="13571" max="13571" width="46.42578125" style="116" customWidth="1"/>
    <col min="13572" max="13572" width="38.42578125" style="116" customWidth="1"/>
    <col min="13573" max="13573" width="10.7109375" style="116" customWidth="1"/>
    <col min="13574" max="13574" width="14" style="116" customWidth="1"/>
    <col min="13575" max="13581" width="9.140625" style="116"/>
    <col min="13582" max="13582" width="9.5703125" style="116" bestFit="1" customWidth="1"/>
    <col min="13583" max="13825" width="9.140625" style="116"/>
    <col min="13826" max="13826" width="9.28515625" style="116" customWidth="1"/>
    <col min="13827" max="13827" width="46.42578125" style="116" customWidth="1"/>
    <col min="13828" max="13828" width="38.42578125" style="116" customWidth="1"/>
    <col min="13829" max="13829" width="10.7109375" style="116" customWidth="1"/>
    <col min="13830" max="13830" width="14" style="116" customWidth="1"/>
    <col min="13831" max="13837" width="9.140625" style="116"/>
    <col min="13838" max="13838" width="9.5703125" style="116" bestFit="1" customWidth="1"/>
    <col min="13839" max="14081" width="9.140625" style="116"/>
    <col min="14082" max="14082" width="9.28515625" style="116" customWidth="1"/>
    <col min="14083" max="14083" width="46.42578125" style="116" customWidth="1"/>
    <col min="14084" max="14084" width="38.42578125" style="116" customWidth="1"/>
    <col min="14085" max="14085" width="10.7109375" style="116" customWidth="1"/>
    <col min="14086" max="14086" width="14" style="116" customWidth="1"/>
    <col min="14087" max="14093" width="9.140625" style="116"/>
    <col min="14094" max="14094" width="9.5703125" style="116" bestFit="1" customWidth="1"/>
    <col min="14095" max="14337" width="9.140625" style="116"/>
    <col min="14338" max="14338" width="9.28515625" style="116" customWidth="1"/>
    <col min="14339" max="14339" width="46.42578125" style="116" customWidth="1"/>
    <col min="14340" max="14340" width="38.42578125" style="116" customWidth="1"/>
    <col min="14341" max="14341" width="10.7109375" style="116" customWidth="1"/>
    <col min="14342" max="14342" width="14" style="116" customWidth="1"/>
    <col min="14343" max="14349" width="9.140625" style="116"/>
    <col min="14350" max="14350" width="9.5703125" style="116" bestFit="1" customWidth="1"/>
    <col min="14351" max="14593" width="9.140625" style="116"/>
    <col min="14594" max="14594" width="9.28515625" style="116" customWidth="1"/>
    <col min="14595" max="14595" width="46.42578125" style="116" customWidth="1"/>
    <col min="14596" max="14596" width="38.42578125" style="116" customWidth="1"/>
    <col min="14597" max="14597" width="10.7109375" style="116" customWidth="1"/>
    <col min="14598" max="14598" width="14" style="116" customWidth="1"/>
    <col min="14599" max="14605" width="9.140625" style="116"/>
    <col min="14606" max="14606" width="9.5703125" style="116" bestFit="1" customWidth="1"/>
    <col min="14607" max="14849" width="9.140625" style="116"/>
    <col min="14850" max="14850" width="9.28515625" style="116" customWidth="1"/>
    <col min="14851" max="14851" width="46.42578125" style="116" customWidth="1"/>
    <col min="14852" max="14852" width="38.42578125" style="116" customWidth="1"/>
    <col min="14853" max="14853" width="10.7109375" style="116" customWidth="1"/>
    <col min="14854" max="14854" width="14" style="116" customWidth="1"/>
    <col min="14855" max="14861" width="9.140625" style="116"/>
    <col min="14862" max="14862" width="9.5703125" style="116" bestFit="1" customWidth="1"/>
    <col min="14863" max="15105" width="9.140625" style="116"/>
    <col min="15106" max="15106" width="9.28515625" style="116" customWidth="1"/>
    <col min="15107" max="15107" width="46.42578125" style="116" customWidth="1"/>
    <col min="15108" max="15108" width="38.42578125" style="116" customWidth="1"/>
    <col min="15109" max="15109" width="10.7109375" style="116" customWidth="1"/>
    <col min="15110" max="15110" width="14" style="116" customWidth="1"/>
    <col min="15111" max="15117" width="9.140625" style="116"/>
    <col min="15118" max="15118" width="9.5703125" style="116" bestFit="1" customWidth="1"/>
    <col min="15119" max="15361" width="9.140625" style="116"/>
    <col min="15362" max="15362" width="9.28515625" style="116" customWidth="1"/>
    <col min="15363" max="15363" width="46.42578125" style="116" customWidth="1"/>
    <col min="15364" max="15364" width="38.42578125" style="116" customWidth="1"/>
    <col min="15365" max="15365" width="10.7109375" style="116" customWidth="1"/>
    <col min="15366" max="15366" width="14" style="116" customWidth="1"/>
    <col min="15367" max="15373" width="9.140625" style="116"/>
    <col min="15374" max="15374" width="9.5703125" style="116" bestFit="1" customWidth="1"/>
    <col min="15375" max="15617" width="9.140625" style="116"/>
    <col min="15618" max="15618" width="9.28515625" style="116" customWidth="1"/>
    <col min="15619" max="15619" width="46.42578125" style="116" customWidth="1"/>
    <col min="15620" max="15620" width="38.42578125" style="116" customWidth="1"/>
    <col min="15621" max="15621" width="10.7109375" style="116" customWidth="1"/>
    <col min="15622" max="15622" width="14" style="116" customWidth="1"/>
    <col min="15623" max="15629" width="9.140625" style="116"/>
    <col min="15630" max="15630" width="9.5703125" style="116" bestFit="1" customWidth="1"/>
    <col min="15631" max="15873" width="9.140625" style="116"/>
    <col min="15874" max="15874" width="9.28515625" style="116" customWidth="1"/>
    <col min="15875" max="15875" width="46.42578125" style="116" customWidth="1"/>
    <col min="15876" max="15876" width="38.42578125" style="116" customWidth="1"/>
    <col min="15877" max="15877" width="10.7109375" style="116" customWidth="1"/>
    <col min="15878" max="15878" width="14" style="116" customWidth="1"/>
    <col min="15879" max="15885" width="9.140625" style="116"/>
    <col min="15886" max="15886" width="9.5703125" style="116" bestFit="1" customWidth="1"/>
    <col min="15887" max="16129" width="9.140625" style="116"/>
    <col min="16130" max="16130" width="9.28515625" style="116" customWidth="1"/>
    <col min="16131" max="16131" width="46.42578125" style="116" customWidth="1"/>
    <col min="16132" max="16132" width="38.42578125" style="116" customWidth="1"/>
    <col min="16133" max="16133" width="10.7109375" style="116" customWidth="1"/>
    <col min="16134" max="16134" width="14" style="116" customWidth="1"/>
    <col min="16135" max="16141" width="9.140625" style="116"/>
    <col min="16142" max="16142" width="9.5703125" style="116" bestFit="1" customWidth="1"/>
    <col min="16143" max="16384" width="9.140625" style="116"/>
  </cols>
  <sheetData>
    <row r="1" spans="1:7" ht="26.25" thickBot="1">
      <c r="B1" s="169"/>
    </row>
    <row r="2" spans="1:7" s="147" customFormat="1" ht="4.5" customHeight="1" thickBot="1">
      <c r="B2" s="142"/>
      <c r="C2" s="144"/>
      <c r="D2" s="143"/>
      <c r="E2" s="145"/>
      <c r="F2" s="146"/>
    </row>
    <row r="3" spans="1:7" ht="67.5" customHeight="1" thickBot="1">
      <c r="A3" s="170"/>
      <c r="B3" s="171"/>
      <c r="C3" s="2280" t="s">
        <v>20234</v>
      </c>
      <c r="D3" s="2280"/>
      <c r="E3" s="2281"/>
      <c r="F3" s="2282"/>
    </row>
    <row r="4" spans="1:7" s="172" customFormat="1" ht="6" thickBot="1">
      <c r="A4" s="102"/>
      <c r="B4" s="142"/>
      <c r="C4" s="144"/>
      <c r="D4" s="143"/>
      <c r="E4" s="145"/>
      <c r="F4" s="146"/>
      <c r="G4" s="102"/>
    </row>
    <row r="5" spans="1:7" ht="15.75">
      <c r="B5" s="468" t="s">
        <v>8</v>
      </c>
      <c r="C5" s="469" t="str">
        <f>'ORÇAMENTO '!D9</f>
        <v>AMPLIAÇÃO E REFORMA NA ESCOLA MUNICIPAL DE EDUCAÇÃO INFANTIL</v>
      </c>
      <c r="D5" s="470"/>
      <c r="E5" s="471"/>
      <c r="F5" s="472"/>
    </row>
    <row r="6" spans="1:7" ht="15.75">
      <c r="B6" s="473" t="s">
        <v>10</v>
      </c>
      <c r="C6" s="474" t="str">
        <f>'ORÇAMENTO '!D11</f>
        <v>AV. GOVERNADOR J. CAMPOS,LOTE LP SW1B, QUADRA C9,BAIRRO UNIÃO</v>
      </c>
      <c r="D6" s="475"/>
      <c r="E6" s="476"/>
      <c r="F6" s="477"/>
    </row>
    <row r="7" spans="1:7" ht="16.5" thickBot="1">
      <c r="B7" s="478" t="s">
        <v>9</v>
      </c>
      <c r="C7" s="479">
        <f>'ORÇAMENTO '!J9</f>
        <v>0</v>
      </c>
      <c r="D7" s="480"/>
      <c r="E7" s="481"/>
      <c r="F7" s="482"/>
    </row>
    <row r="8" spans="1:7" s="159" customFormat="1" ht="6" thickBot="1">
      <c r="A8" s="173"/>
      <c r="B8" s="160"/>
      <c r="C8" s="162"/>
      <c r="D8" s="161"/>
      <c r="E8" s="163"/>
      <c r="F8" s="164"/>
      <c r="G8" s="173"/>
    </row>
    <row r="9" spans="1:7" s="158" customFormat="1" ht="28.5" thickBot="1">
      <c r="A9" s="174"/>
      <c r="B9" s="2283" t="s">
        <v>4674</v>
      </c>
      <c r="C9" s="2284"/>
      <c r="D9" s="2284"/>
      <c r="E9" s="2284"/>
      <c r="F9" s="2285"/>
      <c r="G9" s="174"/>
    </row>
    <row r="10" spans="1:7" s="159" customFormat="1" ht="6" thickBot="1">
      <c r="A10" s="173"/>
      <c r="B10" s="160"/>
      <c r="C10" s="162"/>
      <c r="D10" s="161"/>
      <c r="E10" s="163"/>
      <c r="F10" s="164"/>
      <c r="G10" s="173"/>
    </row>
    <row r="11" spans="1:7" s="159" customFormat="1" ht="6" thickBot="1">
      <c r="A11" s="173"/>
      <c r="B11" s="175"/>
      <c r="C11" s="176"/>
      <c r="D11" s="176"/>
      <c r="E11" s="176"/>
      <c r="F11" s="177"/>
      <c r="G11" s="173"/>
    </row>
    <row r="12" spans="1:7" ht="15.75">
      <c r="B12" s="483" t="str">
        <f>'ORÇAMENTO '!C20</f>
        <v>1.0</v>
      </c>
      <c r="C12" s="484" t="str">
        <f>VLOOKUP($B12,'ORÇAMENTO '!$C$20:$J$711,3,FALSE)</f>
        <v>A D M I N I S T R A Ç Ã O  O B R A</v>
      </c>
      <c r="D12" s="484"/>
      <c r="E12" s="485"/>
      <c r="F12" s="486"/>
    </row>
    <row r="13" spans="1:7" ht="29.25" customHeight="1" thickBot="1">
      <c r="B13" s="264" t="str">
        <f>'ORÇAMENTO '!C21</f>
        <v>1.1</v>
      </c>
      <c r="C13" s="489" t="str">
        <f>VLOOKUP($B13,'ORÇAMENTO '!$C$20:$J$711,3,FALSE)</f>
        <v>ADMINISTRAÇÃO LOCAL</v>
      </c>
      <c r="D13" s="490" t="s">
        <v>20229</v>
      </c>
      <c r="E13" s="1709">
        <f>VLOOKUP($B13,'ORÇAMENTO '!$C$20:$J$711,5,FALSE)</f>
        <v>1</v>
      </c>
      <c r="F13" s="1698" t="str">
        <f>VLOOKUP($B13,'ORÇAMENTO '!$C$20:$J$711,4,FALSE)</f>
        <v xml:space="preserve">UND </v>
      </c>
    </row>
    <row r="14" spans="1:7" s="172" customFormat="1" ht="15.75" thickBot="1">
      <c r="A14" s="102"/>
      <c r="B14" s="491"/>
      <c r="C14" s="492"/>
      <c r="D14" s="492"/>
      <c r="E14" s="493"/>
      <c r="F14" s="494"/>
      <c r="G14" s="102"/>
    </row>
    <row r="15" spans="1:7" ht="15.75">
      <c r="B15" s="483" t="str">
        <f>'ORÇAMENTO '!C23</f>
        <v>2.0</v>
      </c>
      <c r="C15" s="484" t="str">
        <f>VLOOKUP($B15,'ORÇAMENTO '!$C$20:$J$711,3,FALSE)</f>
        <v>S E R V I Ç O S   I N I C I A I S</v>
      </c>
      <c r="D15" s="484"/>
      <c r="E15" s="485"/>
      <c r="F15" s="486"/>
    </row>
    <row r="16" spans="1:7" ht="30">
      <c r="B16" s="263" t="str">
        <f>'ORÇAMENTO '!C24</f>
        <v>2.1</v>
      </c>
      <c r="C16" s="487" t="str">
        <f>VLOOKUP($B16,'ORÇAMENTO '!$C$20:$J$711,3,FALSE)</f>
        <v>PLACA DE OBRA EM CHAPA DE ACO GALVANIZADO DE *2,0 X1,125* M</v>
      </c>
      <c r="D16" s="1699" t="s">
        <v>20230</v>
      </c>
      <c r="E16" s="1700">
        <f>VLOOKUP($B16,'ORÇAMENTO '!$C$20:$J$711,5,FALSE)</f>
        <v>2.25</v>
      </c>
      <c r="F16" s="1697" t="str">
        <f>VLOOKUP($B16,'ORÇAMENTO '!$C$20:$J$711,4,FALSE)</f>
        <v>M2</v>
      </c>
    </row>
    <row r="17" spans="1:7" s="172" customFormat="1" ht="15.75" thickBot="1">
      <c r="A17" s="102"/>
      <c r="B17" s="491"/>
      <c r="C17" s="492"/>
      <c r="D17" s="492"/>
      <c r="E17" s="493"/>
      <c r="F17" s="494"/>
      <c r="G17" s="102"/>
    </row>
    <row r="18" spans="1:7" ht="15.75">
      <c r="B18" s="483" t="str">
        <f>'ORÇAMENTO '!C32</f>
        <v>5.0</v>
      </c>
      <c r="C18" s="484" t="str">
        <f>VLOOKUP($B18,'ORÇAMENTO '!$C$20:$J$711,3,FALSE)</f>
        <v>I N F R A E S T R U T U R A</v>
      </c>
      <c r="D18" s="484"/>
      <c r="E18" s="485"/>
      <c r="F18" s="486"/>
    </row>
    <row r="19" spans="1:7" ht="30">
      <c r="B19" s="263" t="e">
        <f>'ORÇAMENTO '!#REF!</f>
        <v>#REF!</v>
      </c>
      <c r="C19" s="487" t="e">
        <f>VLOOKUP($B19,'ORÇAMENTO '!$C$20:$J$711,3,FALSE)</f>
        <v>#REF!</v>
      </c>
      <c r="D19" s="1699" t="s">
        <v>7484</v>
      </c>
      <c r="E19" s="1700" t="e">
        <f>VLOOKUP($B19,'ORÇAMENTO '!$C$20:$J$711,5,FALSE)</f>
        <v>#REF!</v>
      </c>
      <c r="F19" s="1697" t="e">
        <f>VLOOKUP($B19,'ORÇAMENTO '!$C$20:$J$711,4,FALSE)</f>
        <v>#REF!</v>
      </c>
    </row>
    <row r="20" spans="1:7" s="172" customFormat="1" ht="15.75" thickBot="1">
      <c r="A20" s="102"/>
      <c r="B20" s="491"/>
      <c r="C20" s="492"/>
      <c r="D20" s="492"/>
      <c r="E20" s="493"/>
      <c r="F20" s="494"/>
      <c r="G20" s="102"/>
    </row>
    <row r="21" spans="1:7" ht="15.75">
      <c r="B21" s="483" t="str">
        <f>'ORÇAMENTO '!C39</f>
        <v>6.0</v>
      </c>
      <c r="C21" s="484" t="str">
        <f>VLOOKUP($B21,'ORÇAMENTO '!$C$20:$J$711,3,FALSE)</f>
        <v xml:space="preserve">COBERTURA </v>
      </c>
      <c r="D21" s="484"/>
      <c r="E21" s="485"/>
      <c r="F21" s="486"/>
    </row>
    <row r="22" spans="1:7" ht="15.75">
      <c r="B22" s="263"/>
      <c r="C22" s="1681" t="e">
        <f>'ORÇAMENTO '!#REF!</f>
        <v>#REF!</v>
      </c>
      <c r="D22" s="488"/>
      <c r="E22" s="458"/>
      <c r="F22" s="395"/>
    </row>
    <row r="23" spans="1:7" ht="30">
      <c r="B23" s="263" t="e">
        <f>'ORÇAMENTO '!#REF!</f>
        <v>#REF!</v>
      </c>
      <c r="C23" s="487" t="e">
        <f>VLOOKUP($B23,'ORÇAMENTO '!$C$20:$J$711,3,FALSE)</f>
        <v>#REF!</v>
      </c>
      <c r="D23" s="1699" t="s">
        <v>7484</v>
      </c>
      <c r="E23" s="1700" t="e">
        <f>VLOOKUP($B23,'ORÇAMENTO '!$C$20:$J$711,5,FALSE)</f>
        <v>#REF!</v>
      </c>
      <c r="F23" s="1697" t="e">
        <f>VLOOKUP($B23,'ORÇAMENTO '!$C$20:$J$711,4,FALSE)</f>
        <v>#REF!</v>
      </c>
    </row>
    <row r="24" spans="1:7" ht="34.5" customHeight="1" thickBot="1">
      <c r="B24" s="264" t="s">
        <v>4658</v>
      </c>
      <c r="C24" s="489" t="e">
        <f>'ORÇAMENTO '!#REF!</f>
        <v>#REF!</v>
      </c>
      <c r="D24" s="1701" t="s">
        <v>7484</v>
      </c>
      <c r="E24" s="1702" t="e">
        <f>'ORÇAMENTO '!#REF!</f>
        <v>#REF!</v>
      </c>
      <c r="F24" s="1698" t="s">
        <v>20231</v>
      </c>
    </row>
    <row r="25" spans="1:7" ht="15" customHeight="1">
      <c r="B25" s="2286" t="s">
        <v>20235</v>
      </c>
      <c r="C25" s="2286"/>
    </row>
    <row r="28" spans="1:7" ht="18">
      <c r="C28" s="1712" t="s">
        <v>20236</v>
      </c>
    </row>
    <row r="29" spans="1:7" ht="18">
      <c r="C29" s="1712" t="s">
        <v>20237</v>
      </c>
    </row>
    <row r="30" spans="1:7" ht="18">
      <c r="C30" s="1712" t="s">
        <v>20238</v>
      </c>
    </row>
  </sheetData>
  <mergeCells count="4">
    <mergeCell ref="C3:D3"/>
    <mergeCell ref="E3:F3"/>
    <mergeCell ref="B9:F9"/>
    <mergeCell ref="B25:C25"/>
  </mergeCells>
  <printOptions horizontalCentered="1"/>
  <pageMargins left="0.19685039370078741" right="0.19685039370078741" top="0.39370078740157483" bottom="0.78740157480314965" header="0.19685039370078741" footer="0.19685039370078741"/>
  <pageSetup paperSize="9" scale="79" fitToHeight="100" orientation="portrait" r:id="rId1"/>
  <headerFooter scaleWithDoc="0" alignWithMargins="0">
    <oddHeader>&amp;RPágina &amp;P de &amp;N</oddHeader>
  </headerFooter>
  <drawing r:id="rId2"/>
  <legacyDrawing r:id="rId3"/>
  <legacyDrawingHF r:id="rId4"/>
  <oleObjects>
    <mc:AlternateContent xmlns:mc="http://schemas.openxmlformats.org/markup-compatibility/2006">
      <mc:Choice Requires="x14">
        <oleObject progId="StaticMetafile" shapeId="13313" r:id="rId5">
          <objectPr defaultSize="0" autoPict="0" r:id="rId6">
            <anchor moveWithCells="1">
              <from>
                <xdr:col>0</xdr:col>
                <xdr:colOff>561975</xdr:colOff>
                <xdr:row>1</xdr:row>
                <xdr:rowOff>0</xdr:rowOff>
              </from>
              <to>
                <xdr:col>1</xdr:col>
                <xdr:colOff>600075</xdr:colOff>
                <xdr:row>2</xdr:row>
                <xdr:rowOff>552450</xdr:rowOff>
              </to>
            </anchor>
          </objectPr>
        </oleObject>
      </mc:Choice>
      <mc:Fallback>
        <oleObject progId="StaticMetafile" shapeId="13313" r:id="rId5"/>
      </mc:Fallback>
    </mc:AlternateContent>
  </oleObjec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pageSetUpPr fitToPage="1"/>
  </sheetPr>
  <dimension ref="A1:IJ41"/>
  <sheetViews>
    <sheetView view="pageBreakPreview" topLeftCell="A19" zoomScale="93" zoomScaleNormal="100" zoomScaleSheetLayoutView="93" workbookViewId="0">
      <selection activeCell="E7" sqref="E7"/>
    </sheetView>
  </sheetViews>
  <sheetFormatPr defaultRowHeight="12.75"/>
  <cols>
    <col min="1" max="1" width="9.140625" style="178"/>
    <col min="2" max="2" width="4" style="178" customWidth="1"/>
    <col min="3" max="3" width="55.7109375" style="178" customWidth="1"/>
    <col min="4" max="4" width="16.28515625" style="178" customWidth="1"/>
    <col min="5" max="5" width="9.85546875" style="178" customWidth="1"/>
    <col min="6" max="6" width="13.140625" style="178" customWidth="1"/>
    <col min="7" max="7" width="10.85546875" style="178" customWidth="1"/>
    <col min="8" max="8" width="13.140625" style="178" customWidth="1"/>
    <col min="9" max="9" width="9.5703125" style="178" customWidth="1"/>
    <col min="10" max="10" width="13.140625" style="178" customWidth="1"/>
    <col min="11" max="11" width="11" style="178" customWidth="1"/>
    <col min="12" max="12" width="13.140625" style="178" customWidth="1"/>
    <col min="13" max="13" width="10.42578125" style="178" customWidth="1"/>
    <col min="14" max="14" width="14.140625" style="178" customWidth="1"/>
    <col min="15" max="15" width="11" style="178" customWidth="1"/>
    <col min="16" max="16" width="18.85546875" style="178" customWidth="1"/>
    <col min="17" max="17" width="11.5703125" style="178" customWidth="1"/>
    <col min="18" max="18" width="9.140625" style="178"/>
    <col min="19" max="19" width="10" style="178" bestFit="1" customWidth="1"/>
    <col min="20" max="245" width="9.140625" style="178"/>
    <col min="246" max="246" width="4" style="178" customWidth="1"/>
    <col min="247" max="247" width="34.5703125" style="178" customWidth="1"/>
    <col min="248" max="248" width="11.85546875" style="178" bestFit="1" customWidth="1"/>
    <col min="249" max="249" width="8.140625" style="178" customWidth="1"/>
    <col min="250" max="250" width="13.85546875" style="178" bestFit="1" customWidth="1"/>
    <col min="251" max="251" width="8.140625" style="178" customWidth="1"/>
    <col min="252" max="252" width="13.85546875" style="178" bestFit="1" customWidth="1"/>
    <col min="253" max="253" width="8.7109375" style="178" customWidth="1"/>
    <col min="254" max="254" width="13.5703125" style="178" bestFit="1" customWidth="1"/>
    <col min="255" max="255" width="9" style="178" customWidth="1"/>
    <col min="256" max="256" width="13.5703125" style="178" bestFit="1" customWidth="1"/>
    <col min="257" max="257" width="9" style="178" bestFit="1" customWidth="1"/>
    <col min="258" max="258" width="13.5703125" style="178" bestFit="1" customWidth="1"/>
    <col min="259" max="259" width="9" style="178" bestFit="1" customWidth="1"/>
    <col min="260" max="260" width="13.85546875" style="178" bestFit="1" customWidth="1"/>
    <col min="261" max="261" width="8.7109375" style="178" bestFit="1" customWidth="1"/>
    <col min="262" max="262" width="13.85546875" style="178" bestFit="1" customWidth="1"/>
    <col min="263" max="263" width="8.7109375" style="178" bestFit="1" customWidth="1"/>
    <col min="264" max="264" width="13.85546875" style="178" bestFit="1" customWidth="1"/>
    <col min="265" max="265" width="8.7109375" style="178" bestFit="1" customWidth="1"/>
    <col min="266" max="266" width="13.85546875" style="178" bestFit="1" customWidth="1"/>
    <col min="267" max="267" width="8.7109375" style="178" bestFit="1" customWidth="1"/>
    <col min="268" max="268" width="13.85546875" style="178" bestFit="1" customWidth="1"/>
    <col min="269" max="269" width="8.7109375" style="178" bestFit="1" customWidth="1"/>
    <col min="270" max="270" width="13.85546875" style="178" bestFit="1" customWidth="1"/>
    <col min="271" max="271" width="8.7109375" style="178" bestFit="1" customWidth="1"/>
    <col min="272" max="272" width="17.85546875" style="178" bestFit="1" customWidth="1"/>
    <col min="273" max="274" width="9.140625" style="178"/>
    <col min="275" max="275" width="10" style="178" bestFit="1" customWidth="1"/>
    <col min="276" max="501" width="9.140625" style="178"/>
    <col min="502" max="502" width="4" style="178" customWidth="1"/>
    <col min="503" max="503" width="34.5703125" style="178" customWidth="1"/>
    <col min="504" max="504" width="11.85546875" style="178" bestFit="1" customWidth="1"/>
    <col min="505" max="505" width="8.140625" style="178" customWidth="1"/>
    <col min="506" max="506" width="13.85546875" style="178" bestFit="1" customWidth="1"/>
    <col min="507" max="507" width="8.140625" style="178" customWidth="1"/>
    <col min="508" max="508" width="13.85546875" style="178" bestFit="1" customWidth="1"/>
    <col min="509" max="509" width="8.7109375" style="178" customWidth="1"/>
    <col min="510" max="510" width="13.5703125" style="178" bestFit="1" customWidth="1"/>
    <col min="511" max="511" width="9" style="178" customWidth="1"/>
    <col min="512" max="512" width="13.5703125" style="178" bestFit="1" customWidth="1"/>
    <col min="513" max="513" width="9" style="178" bestFit="1" customWidth="1"/>
    <col min="514" max="514" width="13.5703125" style="178" bestFit="1" customWidth="1"/>
    <col min="515" max="515" width="9" style="178" bestFit="1" customWidth="1"/>
    <col min="516" max="516" width="13.85546875" style="178" bestFit="1" customWidth="1"/>
    <col min="517" max="517" width="8.7109375" style="178" bestFit="1" customWidth="1"/>
    <col min="518" max="518" width="13.85546875" style="178" bestFit="1" customWidth="1"/>
    <col min="519" max="519" width="8.7109375" style="178" bestFit="1" customWidth="1"/>
    <col min="520" max="520" width="13.85546875" style="178" bestFit="1" customWidth="1"/>
    <col min="521" max="521" width="8.7109375" style="178" bestFit="1" customWidth="1"/>
    <col min="522" max="522" width="13.85546875" style="178" bestFit="1" customWidth="1"/>
    <col min="523" max="523" width="8.7109375" style="178" bestFit="1" customWidth="1"/>
    <col min="524" max="524" width="13.85546875" style="178" bestFit="1" customWidth="1"/>
    <col min="525" max="525" width="8.7109375" style="178" bestFit="1" customWidth="1"/>
    <col min="526" max="526" width="13.85546875" style="178" bestFit="1" customWidth="1"/>
    <col min="527" max="527" width="8.7109375" style="178" bestFit="1" customWidth="1"/>
    <col min="528" max="528" width="17.85546875" style="178" bestFit="1" customWidth="1"/>
    <col min="529" max="530" width="9.140625" style="178"/>
    <col min="531" max="531" width="10" style="178" bestFit="1" customWidth="1"/>
    <col min="532" max="757" width="9.140625" style="178"/>
    <col min="758" max="758" width="4" style="178" customWidth="1"/>
    <col min="759" max="759" width="34.5703125" style="178" customWidth="1"/>
    <col min="760" max="760" width="11.85546875" style="178" bestFit="1" customWidth="1"/>
    <col min="761" max="761" width="8.140625" style="178" customWidth="1"/>
    <col min="762" max="762" width="13.85546875" style="178" bestFit="1" customWidth="1"/>
    <col min="763" max="763" width="8.140625" style="178" customWidth="1"/>
    <col min="764" max="764" width="13.85546875" style="178" bestFit="1" customWidth="1"/>
    <col min="765" max="765" width="8.7109375" style="178" customWidth="1"/>
    <col min="766" max="766" width="13.5703125" style="178" bestFit="1" customWidth="1"/>
    <col min="767" max="767" width="9" style="178" customWidth="1"/>
    <col min="768" max="768" width="13.5703125" style="178" bestFit="1" customWidth="1"/>
    <col min="769" max="769" width="9" style="178" bestFit="1" customWidth="1"/>
    <col min="770" max="770" width="13.5703125" style="178" bestFit="1" customWidth="1"/>
    <col min="771" max="771" width="9" style="178" bestFit="1" customWidth="1"/>
    <col min="772" max="772" width="13.85546875" style="178" bestFit="1" customWidth="1"/>
    <col min="773" max="773" width="8.7109375" style="178" bestFit="1" customWidth="1"/>
    <col min="774" max="774" width="13.85546875" style="178" bestFit="1" customWidth="1"/>
    <col min="775" max="775" width="8.7109375" style="178" bestFit="1" customWidth="1"/>
    <col min="776" max="776" width="13.85546875" style="178" bestFit="1" customWidth="1"/>
    <col min="777" max="777" width="8.7109375" style="178" bestFit="1" customWidth="1"/>
    <col min="778" max="778" width="13.85546875" style="178" bestFit="1" customWidth="1"/>
    <col min="779" max="779" width="8.7109375" style="178" bestFit="1" customWidth="1"/>
    <col min="780" max="780" width="13.85546875" style="178" bestFit="1" customWidth="1"/>
    <col min="781" max="781" width="8.7109375" style="178" bestFit="1" customWidth="1"/>
    <col min="782" max="782" width="13.85546875" style="178" bestFit="1" customWidth="1"/>
    <col min="783" max="783" width="8.7109375" style="178" bestFit="1" customWidth="1"/>
    <col min="784" max="784" width="17.85546875" style="178" bestFit="1" customWidth="1"/>
    <col min="785" max="786" width="9.140625" style="178"/>
    <col min="787" max="787" width="10" style="178" bestFit="1" customWidth="1"/>
    <col min="788" max="1013" width="9.140625" style="178"/>
    <col min="1014" max="1014" width="4" style="178" customWidth="1"/>
    <col min="1015" max="1015" width="34.5703125" style="178" customWidth="1"/>
    <col min="1016" max="1016" width="11.85546875" style="178" bestFit="1" customWidth="1"/>
    <col min="1017" max="1017" width="8.140625" style="178" customWidth="1"/>
    <col min="1018" max="1018" width="13.85546875" style="178" bestFit="1" customWidth="1"/>
    <col min="1019" max="1019" width="8.140625" style="178" customWidth="1"/>
    <col min="1020" max="1020" width="13.85546875" style="178" bestFit="1" customWidth="1"/>
    <col min="1021" max="1021" width="8.7109375" style="178" customWidth="1"/>
    <col min="1022" max="1022" width="13.5703125" style="178" bestFit="1" customWidth="1"/>
    <col min="1023" max="1023" width="9" style="178" customWidth="1"/>
    <col min="1024" max="1024" width="13.5703125" style="178" bestFit="1" customWidth="1"/>
    <col min="1025" max="1025" width="9" style="178" bestFit="1" customWidth="1"/>
    <col min="1026" max="1026" width="13.5703125" style="178" bestFit="1" customWidth="1"/>
    <col min="1027" max="1027" width="9" style="178" bestFit="1" customWidth="1"/>
    <col min="1028" max="1028" width="13.85546875" style="178" bestFit="1" customWidth="1"/>
    <col min="1029" max="1029" width="8.7109375" style="178" bestFit="1" customWidth="1"/>
    <col min="1030" max="1030" width="13.85546875" style="178" bestFit="1" customWidth="1"/>
    <col min="1031" max="1031" width="8.7109375" style="178" bestFit="1" customWidth="1"/>
    <col min="1032" max="1032" width="13.85546875" style="178" bestFit="1" customWidth="1"/>
    <col min="1033" max="1033" width="8.7109375" style="178" bestFit="1" customWidth="1"/>
    <col min="1034" max="1034" width="13.85546875" style="178" bestFit="1" customWidth="1"/>
    <col min="1035" max="1035" width="8.7109375" style="178" bestFit="1" customWidth="1"/>
    <col min="1036" max="1036" width="13.85546875" style="178" bestFit="1" customWidth="1"/>
    <col min="1037" max="1037" width="8.7109375" style="178" bestFit="1" customWidth="1"/>
    <col min="1038" max="1038" width="13.85546875" style="178" bestFit="1" customWidth="1"/>
    <col min="1039" max="1039" width="8.7109375" style="178" bestFit="1" customWidth="1"/>
    <col min="1040" max="1040" width="17.85546875" style="178" bestFit="1" customWidth="1"/>
    <col min="1041" max="1042" width="9.140625" style="178"/>
    <col min="1043" max="1043" width="10" style="178" bestFit="1" customWidth="1"/>
    <col min="1044" max="1269" width="9.140625" style="178"/>
    <col min="1270" max="1270" width="4" style="178" customWidth="1"/>
    <col min="1271" max="1271" width="34.5703125" style="178" customWidth="1"/>
    <col min="1272" max="1272" width="11.85546875" style="178" bestFit="1" customWidth="1"/>
    <col min="1273" max="1273" width="8.140625" style="178" customWidth="1"/>
    <col min="1274" max="1274" width="13.85546875" style="178" bestFit="1" customWidth="1"/>
    <col min="1275" max="1275" width="8.140625" style="178" customWidth="1"/>
    <col min="1276" max="1276" width="13.85546875" style="178" bestFit="1" customWidth="1"/>
    <col min="1277" max="1277" width="8.7109375" style="178" customWidth="1"/>
    <col min="1278" max="1278" width="13.5703125" style="178" bestFit="1" customWidth="1"/>
    <col min="1279" max="1279" width="9" style="178" customWidth="1"/>
    <col min="1280" max="1280" width="13.5703125" style="178" bestFit="1" customWidth="1"/>
    <col min="1281" max="1281" width="9" style="178" bestFit="1" customWidth="1"/>
    <col min="1282" max="1282" width="13.5703125" style="178" bestFit="1" customWidth="1"/>
    <col min="1283" max="1283" width="9" style="178" bestFit="1" customWidth="1"/>
    <col min="1284" max="1284" width="13.85546875" style="178" bestFit="1" customWidth="1"/>
    <col min="1285" max="1285" width="8.7109375" style="178" bestFit="1" customWidth="1"/>
    <col min="1286" max="1286" width="13.85546875" style="178" bestFit="1" customWidth="1"/>
    <col min="1287" max="1287" width="8.7109375" style="178" bestFit="1" customWidth="1"/>
    <col min="1288" max="1288" width="13.85546875" style="178" bestFit="1" customWidth="1"/>
    <col min="1289" max="1289" width="8.7109375" style="178" bestFit="1" customWidth="1"/>
    <col min="1290" max="1290" width="13.85546875" style="178" bestFit="1" customWidth="1"/>
    <col min="1291" max="1291" width="8.7109375" style="178" bestFit="1" customWidth="1"/>
    <col min="1292" max="1292" width="13.85546875" style="178" bestFit="1" customWidth="1"/>
    <col min="1293" max="1293" width="8.7109375" style="178" bestFit="1" customWidth="1"/>
    <col min="1294" max="1294" width="13.85546875" style="178" bestFit="1" customWidth="1"/>
    <col min="1295" max="1295" width="8.7109375" style="178" bestFit="1" customWidth="1"/>
    <col min="1296" max="1296" width="17.85546875" style="178" bestFit="1" customWidth="1"/>
    <col min="1297" max="1298" width="9.140625" style="178"/>
    <col min="1299" max="1299" width="10" style="178" bestFit="1" customWidth="1"/>
    <col min="1300" max="1525" width="9.140625" style="178"/>
    <col min="1526" max="1526" width="4" style="178" customWidth="1"/>
    <col min="1527" max="1527" width="34.5703125" style="178" customWidth="1"/>
    <col min="1528" max="1528" width="11.85546875" style="178" bestFit="1" customWidth="1"/>
    <col min="1529" max="1529" width="8.140625" style="178" customWidth="1"/>
    <col min="1530" max="1530" width="13.85546875" style="178" bestFit="1" customWidth="1"/>
    <col min="1531" max="1531" width="8.140625" style="178" customWidth="1"/>
    <col min="1532" max="1532" width="13.85546875" style="178" bestFit="1" customWidth="1"/>
    <col min="1533" max="1533" width="8.7109375" style="178" customWidth="1"/>
    <col min="1534" max="1534" width="13.5703125" style="178" bestFit="1" customWidth="1"/>
    <col min="1535" max="1535" width="9" style="178" customWidth="1"/>
    <col min="1536" max="1536" width="13.5703125" style="178" bestFit="1" customWidth="1"/>
    <col min="1537" max="1537" width="9" style="178" bestFit="1" customWidth="1"/>
    <col min="1538" max="1538" width="13.5703125" style="178" bestFit="1" customWidth="1"/>
    <col min="1539" max="1539" width="9" style="178" bestFit="1" customWidth="1"/>
    <col min="1540" max="1540" width="13.85546875" style="178" bestFit="1" customWidth="1"/>
    <col min="1541" max="1541" width="8.7109375" style="178" bestFit="1" customWidth="1"/>
    <col min="1542" max="1542" width="13.85546875" style="178" bestFit="1" customWidth="1"/>
    <col min="1543" max="1543" width="8.7109375" style="178" bestFit="1" customWidth="1"/>
    <col min="1544" max="1544" width="13.85546875" style="178" bestFit="1" customWidth="1"/>
    <col min="1545" max="1545" width="8.7109375" style="178" bestFit="1" customWidth="1"/>
    <col min="1546" max="1546" width="13.85546875" style="178" bestFit="1" customWidth="1"/>
    <col min="1547" max="1547" width="8.7109375" style="178" bestFit="1" customWidth="1"/>
    <col min="1548" max="1548" width="13.85546875" style="178" bestFit="1" customWidth="1"/>
    <col min="1549" max="1549" width="8.7109375" style="178" bestFit="1" customWidth="1"/>
    <col min="1550" max="1550" width="13.85546875" style="178" bestFit="1" customWidth="1"/>
    <col min="1551" max="1551" width="8.7109375" style="178" bestFit="1" customWidth="1"/>
    <col min="1552" max="1552" width="17.85546875" style="178" bestFit="1" customWidth="1"/>
    <col min="1553" max="1554" width="9.140625" style="178"/>
    <col min="1555" max="1555" width="10" style="178" bestFit="1" customWidth="1"/>
    <col min="1556" max="1781" width="9.140625" style="178"/>
    <col min="1782" max="1782" width="4" style="178" customWidth="1"/>
    <col min="1783" max="1783" width="34.5703125" style="178" customWidth="1"/>
    <col min="1784" max="1784" width="11.85546875" style="178" bestFit="1" customWidth="1"/>
    <col min="1785" max="1785" width="8.140625" style="178" customWidth="1"/>
    <col min="1786" max="1786" width="13.85546875" style="178" bestFit="1" customWidth="1"/>
    <col min="1787" max="1787" width="8.140625" style="178" customWidth="1"/>
    <col min="1788" max="1788" width="13.85546875" style="178" bestFit="1" customWidth="1"/>
    <col min="1789" max="1789" width="8.7109375" style="178" customWidth="1"/>
    <col min="1790" max="1790" width="13.5703125" style="178" bestFit="1" customWidth="1"/>
    <col min="1791" max="1791" width="9" style="178" customWidth="1"/>
    <col min="1792" max="1792" width="13.5703125" style="178" bestFit="1" customWidth="1"/>
    <col min="1793" max="1793" width="9" style="178" bestFit="1" customWidth="1"/>
    <col min="1794" max="1794" width="13.5703125" style="178" bestFit="1" customWidth="1"/>
    <col min="1795" max="1795" width="9" style="178" bestFit="1" customWidth="1"/>
    <col min="1796" max="1796" width="13.85546875" style="178" bestFit="1" customWidth="1"/>
    <col min="1797" max="1797" width="8.7109375" style="178" bestFit="1" customWidth="1"/>
    <col min="1798" max="1798" width="13.85546875" style="178" bestFit="1" customWidth="1"/>
    <col min="1799" max="1799" width="8.7109375" style="178" bestFit="1" customWidth="1"/>
    <col min="1800" max="1800" width="13.85546875" style="178" bestFit="1" customWidth="1"/>
    <col min="1801" max="1801" width="8.7109375" style="178" bestFit="1" customWidth="1"/>
    <col min="1802" max="1802" width="13.85546875" style="178" bestFit="1" customWidth="1"/>
    <col min="1803" max="1803" width="8.7109375" style="178" bestFit="1" customWidth="1"/>
    <col min="1804" max="1804" width="13.85546875" style="178" bestFit="1" customWidth="1"/>
    <col min="1805" max="1805" width="8.7109375" style="178" bestFit="1" customWidth="1"/>
    <col min="1806" max="1806" width="13.85546875" style="178" bestFit="1" customWidth="1"/>
    <col min="1807" max="1807" width="8.7109375" style="178" bestFit="1" customWidth="1"/>
    <col min="1808" max="1808" width="17.85546875" style="178" bestFit="1" customWidth="1"/>
    <col min="1809" max="1810" width="9.140625" style="178"/>
    <col min="1811" max="1811" width="10" style="178" bestFit="1" customWidth="1"/>
    <col min="1812" max="2037" width="9.140625" style="178"/>
    <col min="2038" max="2038" width="4" style="178" customWidth="1"/>
    <col min="2039" max="2039" width="34.5703125" style="178" customWidth="1"/>
    <col min="2040" max="2040" width="11.85546875" style="178" bestFit="1" customWidth="1"/>
    <col min="2041" max="2041" width="8.140625" style="178" customWidth="1"/>
    <col min="2042" max="2042" width="13.85546875" style="178" bestFit="1" customWidth="1"/>
    <col min="2043" max="2043" width="8.140625" style="178" customWidth="1"/>
    <col min="2044" max="2044" width="13.85546875" style="178" bestFit="1" customWidth="1"/>
    <col min="2045" max="2045" width="8.7109375" style="178" customWidth="1"/>
    <col min="2046" max="2046" width="13.5703125" style="178" bestFit="1" customWidth="1"/>
    <col min="2047" max="2047" width="9" style="178" customWidth="1"/>
    <col min="2048" max="2048" width="13.5703125" style="178" bestFit="1" customWidth="1"/>
    <col min="2049" max="2049" width="9" style="178" bestFit="1" customWidth="1"/>
    <col min="2050" max="2050" width="13.5703125" style="178" bestFit="1" customWidth="1"/>
    <col min="2051" max="2051" width="9" style="178" bestFit="1" customWidth="1"/>
    <col min="2052" max="2052" width="13.85546875" style="178" bestFit="1" customWidth="1"/>
    <col min="2053" max="2053" width="8.7109375" style="178" bestFit="1" customWidth="1"/>
    <col min="2054" max="2054" width="13.85546875" style="178" bestFit="1" customWidth="1"/>
    <col min="2055" max="2055" width="8.7109375" style="178" bestFit="1" customWidth="1"/>
    <col min="2056" max="2056" width="13.85546875" style="178" bestFit="1" customWidth="1"/>
    <col min="2057" max="2057" width="8.7109375" style="178" bestFit="1" customWidth="1"/>
    <col min="2058" max="2058" width="13.85546875" style="178" bestFit="1" customWidth="1"/>
    <col min="2059" max="2059" width="8.7109375" style="178" bestFit="1" customWidth="1"/>
    <col min="2060" max="2060" width="13.85546875" style="178" bestFit="1" customWidth="1"/>
    <col min="2061" max="2061" width="8.7109375" style="178" bestFit="1" customWidth="1"/>
    <col min="2062" max="2062" width="13.85546875" style="178" bestFit="1" customWidth="1"/>
    <col min="2063" max="2063" width="8.7109375" style="178" bestFit="1" customWidth="1"/>
    <col min="2064" max="2064" width="17.85546875" style="178" bestFit="1" customWidth="1"/>
    <col min="2065" max="2066" width="9.140625" style="178"/>
    <col min="2067" max="2067" width="10" style="178" bestFit="1" customWidth="1"/>
    <col min="2068" max="2293" width="9.140625" style="178"/>
    <col min="2294" max="2294" width="4" style="178" customWidth="1"/>
    <col min="2295" max="2295" width="34.5703125" style="178" customWidth="1"/>
    <col min="2296" max="2296" width="11.85546875" style="178" bestFit="1" customWidth="1"/>
    <col min="2297" max="2297" width="8.140625" style="178" customWidth="1"/>
    <col min="2298" max="2298" width="13.85546875" style="178" bestFit="1" customWidth="1"/>
    <col min="2299" max="2299" width="8.140625" style="178" customWidth="1"/>
    <col min="2300" max="2300" width="13.85546875" style="178" bestFit="1" customWidth="1"/>
    <col min="2301" max="2301" width="8.7109375" style="178" customWidth="1"/>
    <col min="2302" max="2302" width="13.5703125" style="178" bestFit="1" customWidth="1"/>
    <col min="2303" max="2303" width="9" style="178" customWidth="1"/>
    <col min="2304" max="2304" width="13.5703125" style="178" bestFit="1" customWidth="1"/>
    <col min="2305" max="2305" width="9" style="178" bestFit="1" customWidth="1"/>
    <col min="2306" max="2306" width="13.5703125" style="178" bestFit="1" customWidth="1"/>
    <col min="2307" max="2307" width="9" style="178" bestFit="1" customWidth="1"/>
    <col min="2308" max="2308" width="13.85546875" style="178" bestFit="1" customWidth="1"/>
    <col min="2309" max="2309" width="8.7109375" style="178" bestFit="1" customWidth="1"/>
    <col min="2310" max="2310" width="13.85546875" style="178" bestFit="1" customWidth="1"/>
    <col min="2311" max="2311" width="8.7109375" style="178" bestFit="1" customWidth="1"/>
    <col min="2312" max="2312" width="13.85546875" style="178" bestFit="1" customWidth="1"/>
    <col min="2313" max="2313" width="8.7109375" style="178" bestFit="1" customWidth="1"/>
    <col min="2314" max="2314" width="13.85546875" style="178" bestFit="1" customWidth="1"/>
    <col min="2315" max="2315" width="8.7109375" style="178" bestFit="1" customWidth="1"/>
    <col min="2316" max="2316" width="13.85546875" style="178" bestFit="1" customWidth="1"/>
    <col min="2317" max="2317" width="8.7109375" style="178" bestFit="1" customWidth="1"/>
    <col min="2318" max="2318" width="13.85546875" style="178" bestFit="1" customWidth="1"/>
    <col min="2319" max="2319" width="8.7109375" style="178" bestFit="1" customWidth="1"/>
    <col min="2320" max="2320" width="17.85546875" style="178" bestFit="1" customWidth="1"/>
    <col min="2321" max="2322" width="9.140625" style="178"/>
    <col min="2323" max="2323" width="10" style="178" bestFit="1" customWidth="1"/>
    <col min="2324" max="2549" width="9.140625" style="178"/>
    <col min="2550" max="2550" width="4" style="178" customWidth="1"/>
    <col min="2551" max="2551" width="34.5703125" style="178" customWidth="1"/>
    <col min="2552" max="2552" width="11.85546875" style="178" bestFit="1" customWidth="1"/>
    <col min="2553" max="2553" width="8.140625" style="178" customWidth="1"/>
    <col min="2554" max="2554" width="13.85546875" style="178" bestFit="1" customWidth="1"/>
    <col min="2555" max="2555" width="8.140625" style="178" customWidth="1"/>
    <col min="2556" max="2556" width="13.85546875" style="178" bestFit="1" customWidth="1"/>
    <col min="2557" max="2557" width="8.7109375" style="178" customWidth="1"/>
    <col min="2558" max="2558" width="13.5703125" style="178" bestFit="1" customWidth="1"/>
    <col min="2559" max="2559" width="9" style="178" customWidth="1"/>
    <col min="2560" max="2560" width="13.5703125" style="178" bestFit="1" customWidth="1"/>
    <col min="2561" max="2561" width="9" style="178" bestFit="1" customWidth="1"/>
    <col min="2562" max="2562" width="13.5703125" style="178" bestFit="1" customWidth="1"/>
    <col min="2563" max="2563" width="9" style="178" bestFit="1" customWidth="1"/>
    <col min="2564" max="2564" width="13.85546875" style="178" bestFit="1" customWidth="1"/>
    <col min="2565" max="2565" width="8.7109375" style="178" bestFit="1" customWidth="1"/>
    <col min="2566" max="2566" width="13.85546875" style="178" bestFit="1" customWidth="1"/>
    <col min="2567" max="2567" width="8.7109375" style="178" bestFit="1" customWidth="1"/>
    <col min="2568" max="2568" width="13.85546875" style="178" bestFit="1" customWidth="1"/>
    <col min="2569" max="2569" width="8.7109375" style="178" bestFit="1" customWidth="1"/>
    <col min="2570" max="2570" width="13.85546875" style="178" bestFit="1" customWidth="1"/>
    <col min="2571" max="2571" width="8.7109375" style="178" bestFit="1" customWidth="1"/>
    <col min="2572" max="2572" width="13.85546875" style="178" bestFit="1" customWidth="1"/>
    <col min="2573" max="2573" width="8.7109375" style="178" bestFit="1" customWidth="1"/>
    <col min="2574" max="2574" width="13.85546875" style="178" bestFit="1" customWidth="1"/>
    <col min="2575" max="2575" width="8.7109375" style="178" bestFit="1" customWidth="1"/>
    <col min="2576" max="2576" width="17.85546875" style="178" bestFit="1" customWidth="1"/>
    <col min="2577" max="2578" width="9.140625" style="178"/>
    <col min="2579" max="2579" width="10" style="178" bestFit="1" customWidth="1"/>
    <col min="2580" max="2805" width="9.140625" style="178"/>
    <col min="2806" max="2806" width="4" style="178" customWidth="1"/>
    <col min="2807" max="2807" width="34.5703125" style="178" customWidth="1"/>
    <col min="2808" max="2808" width="11.85546875" style="178" bestFit="1" customWidth="1"/>
    <col min="2809" max="2809" width="8.140625" style="178" customWidth="1"/>
    <col min="2810" max="2810" width="13.85546875" style="178" bestFit="1" customWidth="1"/>
    <col min="2811" max="2811" width="8.140625" style="178" customWidth="1"/>
    <col min="2812" max="2812" width="13.85546875" style="178" bestFit="1" customWidth="1"/>
    <col min="2813" max="2813" width="8.7109375" style="178" customWidth="1"/>
    <col min="2814" max="2814" width="13.5703125" style="178" bestFit="1" customWidth="1"/>
    <col min="2815" max="2815" width="9" style="178" customWidth="1"/>
    <col min="2816" max="2816" width="13.5703125" style="178" bestFit="1" customWidth="1"/>
    <col min="2817" max="2817" width="9" style="178" bestFit="1" customWidth="1"/>
    <col min="2818" max="2818" width="13.5703125" style="178" bestFit="1" customWidth="1"/>
    <col min="2819" max="2819" width="9" style="178" bestFit="1" customWidth="1"/>
    <col min="2820" max="2820" width="13.85546875" style="178" bestFit="1" customWidth="1"/>
    <col min="2821" max="2821" width="8.7109375" style="178" bestFit="1" customWidth="1"/>
    <col min="2822" max="2822" width="13.85546875" style="178" bestFit="1" customWidth="1"/>
    <col min="2823" max="2823" width="8.7109375" style="178" bestFit="1" customWidth="1"/>
    <col min="2824" max="2824" width="13.85546875" style="178" bestFit="1" customWidth="1"/>
    <col min="2825" max="2825" width="8.7109375" style="178" bestFit="1" customWidth="1"/>
    <col min="2826" max="2826" width="13.85546875" style="178" bestFit="1" customWidth="1"/>
    <col min="2827" max="2827" width="8.7109375" style="178" bestFit="1" customWidth="1"/>
    <col min="2828" max="2828" width="13.85546875" style="178" bestFit="1" customWidth="1"/>
    <col min="2829" max="2829" width="8.7109375" style="178" bestFit="1" customWidth="1"/>
    <col min="2830" max="2830" width="13.85546875" style="178" bestFit="1" customWidth="1"/>
    <col min="2831" max="2831" width="8.7109375" style="178" bestFit="1" customWidth="1"/>
    <col min="2832" max="2832" width="17.85546875" style="178" bestFit="1" customWidth="1"/>
    <col min="2833" max="2834" width="9.140625" style="178"/>
    <col min="2835" max="2835" width="10" style="178" bestFit="1" customWidth="1"/>
    <col min="2836" max="3061" width="9.140625" style="178"/>
    <col min="3062" max="3062" width="4" style="178" customWidth="1"/>
    <col min="3063" max="3063" width="34.5703125" style="178" customWidth="1"/>
    <col min="3064" max="3064" width="11.85546875" style="178" bestFit="1" customWidth="1"/>
    <col min="3065" max="3065" width="8.140625" style="178" customWidth="1"/>
    <col min="3066" max="3066" width="13.85546875" style="178" bestFit="1" customWidth="1"/>
    <col min="3067" max="3067" width="8.140625" style="178" customWidth="1"/>
    <col min="3068" max="3068" width="13.85546875" style="178" bestFit="1" customWidth="1"/>
    <col min="3069" max="3069" width="8.7109375" style="178" customWidth="1"/>
    <col min="3070" max="3070" width="13.5703125" style="178" bestFit="1" customWidth="1"/>
    <col min="3071" max="3071" width="9" style="178" customWidth="1"/>
    <col min="3072" max="3072" width="13.5703125" style="178" bestFit="1" customWidth="1"/>
    <col min="3073" max="3073" width="9" style="178" bestFit="1" customWidth="1"/>
    <col min="3074" max="3074" width="13.5703125" style="178" bestFit="1" customWidth="1"/>
    <col min="3075" max="3075" width="9" style="178" bestFit="1" customWidth="1"/>
    <col min="3076" max="3076" width="13.85546875" style="178" bestFit="1" customWidth="1"/>
    <col min="3077" max="3077" width="8.7109375" style="178" bestFit="1" customWidth="1"/>
    <col min="3078" max="3078" width="13.85546875" style="178" bestFit="1" customWidth="1"/>
    <col min="3079" max="3079" width="8.7109375" style="178" bestFit="1" customWidth="1"/>
    <col min="3080" max="3080" width="13.85546875" style="178" bestFit="1" customWidth="1"/>
    <col min="3081" max="3081" width="8.7109375" style="178" bestFit="1" customWidth="1"/>
    <col min="3082" max="3082" width="13.85546875" style="178" bestFit="1" customWidth="1"/>
    <col min="3083" max="3083" width="8.7109375" style="178" bestFit="1" customWidth="1"/>
    <col min="3084" max="3084" width="13.85546875" style="178" bestFit="1" customWidth="1"/>
    <col min="3085" max="3085" width="8.7109375" style="178" bestFit="1" customWidth="1"/>
    <col min="3086" max="3086" width="13.85546875" style="178" bestFit="1" customWidth="1"/>
    <col min="3087" max="3087" width="8.7109375" style="178" bestFit="1" customWidth="1"/>
    <col min="3088" max="3088" width="17.85546875" style="178" bestFit="1" customWidth="1"/>
    <col min="3089" max="3090" width="9.140625" style="178"/>
    <col min="3091" max="3091" width="10" style="178" bestFit="1" customWidth="1"/>
    <col min="3092" max="3317" width="9.140625" style="178"/>
    <col min="3318" max="3318" width="4" style="178" customWidth="1"/>
    <col min="3319" max="3319" width="34.5703125" style="178" customWidth="1"/>
    <col min="3320" max="3320" width="11.85546875" style="178" bestFit="1" customWidth="1"/>
    <col min="3321" max="3321" width="8.140625" style="178" customWidth="1"/>
    <col min="3322" max="3322" width="13.85546875" style="178" bestFit="1" customWidth="1"/>
    <col min="3323" max="3323" width="8.140625" style="178" customWidth="1"/>
    <col min="3324" max="3324" width="13.85546875" style="178" bestFit="1" customWidth="1"/>
    <col min="3325" max="3325" width="8.7109375" style="178" customWidth="1"/>
    <col min="3326" max="3326" width="13.5703125" style="178" bestFit="1" customWidth="1"/>
    <col min="3327" max="3327" width="9" style="178" customWidth="1"/>
    <col min="3328" max="3328" width="13.5703125" style="178" bestFit="1" customWidth="1"/>
    <col min="3329" max="3329" width="9" style="178" bestFit="1" customWidth="1"/>
    <col min="3330" max="3330" width="13.5703125" style="178" bestFit="1" customWidth="1"/>
    <col min="3331" max="3331" width="9" style="178" bestFit="1" customWidth="1"/>
    <col min="3332" max="3332" width="13.85546875" style="178" bestFit="1" customWidth="1"/>
    <col min="3333" max="3333" width="8.7109375" style="178" bestFit="1" customWidth="1"/>
    <col min="3334" max="3334" width="13.85546875" style="178" bestFit="1" customWidth="1"/>
    <col min="3335" max="3335" width="8.7109375" style="178" bestFit="1" customWidth="1"/>
    <col min="3336" max="3336" width="13.85546875" style="178" bestFit="1" customWidth="1"/>
    <col min="3337" max="3337" width="8.7109375" style="178" bestFit="1" customWidth="1"/>
    <col min="3338" max="3338" width="13.85546875" style="178" bestFit="1" customWidth="1"/>
    <col min="3339" max="3339" width="8.7109375" style="178" bestFit="1" customWidth="1"/>
    <col min="3340" max="3340" width="13.85546875" style="178" bestFit="1" customWidth="1"/>
    <col min="3341" max="3341" width="8.7109375" style="178" bestFit="1" customWidth="1"/>
    <col min="3342" max="3342" width="13.85546875" style="178" bestFit="1" customWidth="1"/>
    <col min="3343" max="3343" width="8.7109375" style="178" bestFit="1" customWidth="1"/>
    <col min="3344" max="3344" width="17.85546875" style="178" bestFit="1" customWidth="1"/>
    <col min="3345" max="3346" width="9.140625" style="178"/>
    <col min="3347" max="3347" width="10" style="178" bestFit="1" customWidth="1"/>
    <col min="3348" max="3573" width="9.140625" style="178"/>
    <col min="3574" max="3574" width="4" style="178" customWidth="1"/>
    <col min="3575" max="3575" width="34.5703125" style="178" customWidth="1"/>
    <col min="3576" max="3576" width="11.85546875" style="178" bestFit="1" customWidth="1"/>
    <col min="3577" max="3577" width="8.140625" style="178" customWidth="1"/>
    <col min="3578" max="3578" width="13.85546875" style="178" bestFit="1" customWidth="1"/>
    <col min="3579" max="3579" width="8.140625" style="178" customWidth="1"/>
    <col min="3580" max="3580" width="13.85546875" style="178" bestFit="1" customWidth="1"/>
    <col min="3581" max="3581" width="8.7109375" style="178" customWidth="1"/>
    <col min="3582" max="3582" width="13.5703125" style="178" bestFit="1" customWidth="1"/>
    <col min="3583" max="3583" width="9" style="178" customWidth="1"/>
    <col min="3584" max="3584" width="13.5703125" style="178" bestFit="1" customWidth="1"/>
    <col min="3585" max="3585" width="9" style="178" bestFit="1" customWidth="1"/>
    <col min="3586" max="3586" width="13.5703125" style="178" bestFit="1" customWidth="1"/>
    <col min="3587" max="3587" width="9" style="178" bestFit="1" customWidth="1"/>
    <col min="3588" max="3588" width="13.85546875" style="178" bestFit="1" customWidth="1"/>
    <col min="3589" max="3589" width="8.7109375" style="178" bestFit="1" customWidth="1"/>
    <col min="3590" max="3590" width="13.85546875" style="178" bestFit="1" customWidth="1"/>
    <col min="3591" max="3591" width="8.7109375" style="178" bestFit="1" customWidth="1"/>
    <col min="3592" max="3592" width="13.85546875" style="178" bestFit="1" customWidth="1"/>
    <col min="3593" max="3593" width="8.7109375" style="178" bestFit="1" customWidth="1"/>
    <col min="3594" max="3594" width="13.85546875" style="178" bestFit="1" customWidth="1"/>
    <col min="3595" max="3595" width="8.7109375" style="178" bestFit="1" customWidth="1"/>
    <col min="3596" max="3596" width="13.85546875" style="178" bestFit="1" customWidth="1"/>
    <col min="3597" max="3597" width="8.7109375" style="178" bestFit="1" customWidth="1"/>
    <col min="3598" max="3598" width="13.85546875" style="178" bestFit="1" customWidth="1"/>
    <col min="3599" max="3599" width="8.7109375" style="178" bestFit="1" customWidth="1"/>
    <col min="3600" max="3600" width="17.85546875" style="178" bestFit="1" customWidth="1"/>
    <col min="3601" max="3602" width="9.140625" style="178"/>
    <col min="3603" max="3603" width="10" style="178" bestFit="1" customWidth="1"/>
    <col min="3604" max="3829" width="9.140625" style="178"/>
    <col min="3830" max="3830" width="4" style="178" customWidth="1"/>
    <col min="3831" max="3831" width="34.5703125" style="178" customWidth="1"/>
    <col min="3832" max="3832" width="11.85546875" style="178" bestFit="1" customWidth="1"/>
    <col min="3833" max="3833" width="8.140625" style="178" customWidth="1"/>
    <col min="3834" max="3834" width="13.85546875" style="178" bestFit="1" customWidth="1"/>
    <col min="3835" max="3835" width="8.140625" style="178" customWidth="1"/>
    <col min="3836" max="3836" width="13.85546875" style="178" bestFit="1" customWidth="1"/>
    <col min="3837" max="3837" width="8.7109375" style="178" customWidth="1"/>
    <col min="3838" max="3838" width="13.5703125" style="178" bestFit="1" customWidth="1"/>
    <col min="3839" max="3839" width="9" style="178" customWidth="1"/>
    <col min="3840" max="3840" width="13.5703125" style="178" bestFit="1" customWidth="1"/>
    <col min="3841" max="3841" width="9" style="178" bestFit="1" customWidth="1"/>
    <col min="3842" max="3842" width="13.5703125" style="178" bestFit="1" customWidth="1"/>
    <col min="3843" max="3843" width="9" style="178" bestFit="1" customWidth="1"/>
    <col min="3844" max="3844" width="13.85546875" style="178" bestFit="1" customWidth="1"/>
    <col min="3845" max="3845" width="8.7109375" style="178" bestFit="1" customWidth="1"/>
    <col min="3846" max="3846" width="13.85546875" style="178" bestFit="1" customWidth="1"/>
    <col min="3847" max="3847" width="8.7109375" style="178" bestFit="1" customWidth="1"/>
    <col min="3848" max="3848" width="13.85546875" style="178" bestFit="1" customWidth="1"/>
    <col min="3849" max="3849" width="8.7109375" style="178" bestFit="1" customWidth="1"/>
    <col min="3850" max="3850" width="13.85546875" style="178" bestFit="1" customWidth="1"/>
    <col min="3851" max="3851" width="8.7109375" style="178" bestFit="1" customWidth="1"/>
    <col min="3852" max="3852" width="13.85546875" style="178" bestFit="1" customWidth="1"/>
    <col min="3853" max="3853" width="8.7109375" style="178" bestFit="1" customWidth="1"/>
    <col min="3854" max="3854" width="13.85546875" style="178" bestFit="1" customWidth="1"/>
    <col min="3855" max="3855" width="8.7109375" style="178" bestFit="1" customWidth="1"/>
    <col min="3856" max="3856" width="17.85546875" style="178" bestFit="1" customWidth="1"/>
    <col min="3857" max="3858" width="9.140625" style="178"/>
    <col min="3859" max="3859" width="10" style="178" bestFit="1" customWidth="1"/>
    <col min="3860" max="4085" width="9.140625" style="178"/>
    <col min="4086" max="4086" width="4" style="178" customWidth="1"/>
    <col min="4087" max="4087" width="34.5703125" style="178" customWidth="1"/>
    <col min="4088" max="4088" width="11.85546875" style="178" bestFit="1" customWidth="1"/>
    <col min="4089" max="4089" width="8.140625" style="178" customWidth="1"/>
    <col min="4090" max="4090" width="13.85546875" style="178" bestFit="1" customWidth="1"/>
    <col min="4091" max="4091" width="8.140625" style="178" customWidth="1"/>
    <col min="4092" max="4092" width="13.85546875" style="178" bestFit="1" customWidth="1"/>
    <col min="4093" max="4093" width="8.7109375" style="178" customWidth="1"/>
    <col min="4094" max="4094" width="13.5703125" style="178" bestFit="1" customWidth="1"/>
    <col min="4095" max="4095" width="9" style="178" customWidth="1"/>
    <col min="4096" max="4096" width="13.5703125" style="178" bestFit="1" customWidth="1"/>
    <col min="4097" max="4097" width="9" style="178" bestFit="1" customWidth="1"/>
    <col min="4098" max="4098" width="13.5703125" style="178" bestFit="1" customWidth="1"/>
    <col min="4099" max="4099" width="9" style="178" bestFit="1" customWidth="1"/>
    <col min="4100" max="4100" width="13.85546875" style="178" bestFit="1" customWidth="1"/>
    <col min="4101" max="4101" width="8.7109375" style="178" bestFit="1" customWidth="1"/>
    <col min="4102" max="4102" width="13.85546875" style="178" bestFit="1" customWidth="1"/>
    <col min="4103" max="4103" width="8.7109375" style="178" bestFit="1" customWidth="1"/>
    <col min="4104" max="4104" width="13.85546875" style="178" bestFit="1" customWidth="1"/>
    <col min="4105" max="4105" width="8.7109375" style="178" bestFit="1" customWidth="1"/>
    <col min="4106" max="4106" width="13.85546875" style="178" bestFit="1" customWidth="1"/>
    <col min="4107" max="4107" width="8.7109375" style="178" bestFit="1" customWidth="1"/>
    <col min="4108" max="4108" width="13.85546875" style="178" bestFit="1" customWidth="1"/>
    <col min="4109" max="4109" width="8.7109375" style="178" bestFit="1" customWidth="1"/>
    <col min="4110" max="4110" width="13.85546875" style="178" bestFit="1" customWidth="1"/>
    <col min="4111" max="4111" width="8.7109375" style="178" bestFit="1" customWidth="1"/>
    <col min="4112" max="4112" width="17.85546875" style="178" bestFit="1" customWidth="1"/>
    <col min="4113" max="4114" width="9.140625" style="178"/>
    <col min="4115" max="4115" width="10" style="178" bestFit="1" customWidth="1"/>
    <col min="4116" max="4341" width="9.140625" style="178"/>
    <col min="4342" max="4342" width="4" style="178" customWidth="1"/>
    <col min="4343" max="4343" width="34.5703125" style="178" customWidth="1"/>
    <col min="4344" max="4344" width="11.85546875" style="178" bestFit="1" customWidth="1"/>
    <col min="4345" max="4345" width="8.140625" style="178" customWidth="1"/>
    <col min="4346" max="4346" width="13.85546875" style="178" bestFit="1" customWidth="1"/>
    <col min="4347" max="4347" width="8.140625" style="178" customWidth="1"/>
    <col min="4348" max="4348" width="13.85546875" style="178" bestFit="1" customWidth="1"/>
    <col min="4349" max="4349" width="8.7109375" style="178" customWidth="1"/>
    <col min="4350" max="4350" width="13.5703125" style="178" bestFit="1" customWidth="1"/>
    <col min="4351" max="4351" width="9" style="178" customWidth="1"/>
    <col min="4352" max="4352" width="13.5703125" style="178" bestFit="1" customWidth="1"/>
    <col min="4353" max="4353" width="9" style="178" bestFit="1" customWidth="1"/>
    <col min="4354" max="4354" width="13.5703125" style="178" bestFit="1" customWidth="1"/>
    <col min="4355" max="4355" width="9" style="178" bestFit="1" customWidth="1"/>
    <col min="4356" max="4356" width="13.85546875" style="178" bestFit="1" customWidth="1"/>
    <col min="4357" max="4357" width="8.7109375" style="178" bestFit="1" customWidth="1"/>
    <col min="4358" max="4358" width="13.85546875" style="178" bestFit="1" customWidth="1"/>
    <col min="4359" max="4359" width="8.7109375" style="178" bestFit="1" customWidth="1"/>
    <col min="4360" max="4360" width="13.85546875" style="178" bestFit="1" customWidth="1"/>
    <col min="4361" max="4361" width="8.7109375" style="178" bestFit="1" customWidth="1"/>
    <col min="4362" max="4362" width="13.85546875" style="178" bestFit="1" customWidth="1"/>
    <col min="4363" max="4363" width="8.7109375" style="178" bestFit="1" customWidth="1"/>
    <col min="4364" max="4364" width="13.85546875" style="178" bestFit="1" customWidth="1"/>
    <col min="4365" max="4365" width="8.7109375" style="178" bestFit="1" customWidth="1"/>
    <col min="4366" max="4366" width="13.85546875" style="178" bestFit="1" customWidth="1"/>
    <col min="4367" max="4367" width="8.7109375" style="178" bestFit="1" customWidth="1"/>
    <col min="4368" max="4368" width="17.85546875" style="178" bestFit="1" customWidth="1"/>
    <col min="4369" max="4370" width="9.140625" style="178"/>
    <col min="4371" max="4371" width="10" style="178" bestFit="1" customWidth="1"/>
    <col min="4372" max="4597" width="9.140625" style="178"/>
    <col min="4598" max="4598" width="4" style="178" customWidth="1"/>
    <col min="4599" max="4599" width="34.5703125" style="178" customWidth="1"/>
    <col min="4600" max="4600" width="11.85546875" style="178" bestFit="1" customWidth="1"/>
    <col min="4601" max="4601" width="8.140625" style="178" customWidth="1"/>
    <col min="4602" max="4602" width="13.85546875" style="178" bestFit="1" customWidth="1"/>
    <col min="4603" max="4603" width="8.140625" style="178" customWidth="1"/>
    <col min="4604" max="4604" width="13.85546875" style="178" bestFit="1" customWidth="1"/>
    <col min="4605" max="4605" width="8.7109375" style="178" customWidth="1"/>
    <col min="4606" max="4606" width="13.5703125" style="178" bestFit="1" customWidth="1"/>
    <col min="4607" max="4607" width="9" style="178" customWidth="1"/>
    <col min="4608" max="4608" width="13.5703125" style="178" bestFit="1" customWidth="1"/>
    <col min="4609" max="4609" width="9" style="178" bestFit="1" customWidth="1"/>
    <col min="4610" max="4610" width="13.5703125" style="178" bestFit="1" customWidth="1"/>
    <col min="4611" max="4611" width="9" style="178" bestFit="1" customWidth="1"/>
    <col min="4612" max="4612" width="13.85546875" style="178" bestFit="1" customWidth="1"/>
    <col min="4613" max="4613" width="8.7109375" style="178" bestFit="1" customWidth="1"/>
    <col min="4614" max="4614" width="13.85546875" style="178" bestFit="1" customWidth="1"/>
    <col min="4615" max="4615" width="8.7109375" style="178" bestFit="1" customWidth="1"/>
    <col min="4616" max="4616" width="13.85546875" style="178" bestFit="1" customWidth="1"/>
    <col min="4617" max="4617" width="8.7109375" style="178" bestFit="1" customWidth="1"/>
    <col min="4618" max="4618" width="13.85546875" style="178" bestFit="1" customWidth="1"/>
    <col min="4619" max="4619" width="8.7109375" style="178" bestFit="1" customWidth="1"/>
    <col min="4620" max="4620" width="13.85546875" style="178" bestFit="1" customWidth="1"/>
    <col min="4621" max="4621" width="8.7109375" style="178" bestFit="1" customWidth="1"/>
    <col min="4622" max="4622" width="13.85546875" style="178" bestFit="1" customWidth="1"/>
    <col min="4623" max="4623" width="8.7109375" style="178" bestFit="1" customWidth="1"/>
    <col min="4624" max="4624" width="17.85546875" style="178" bestFit="1" customWidth="1"/>
    <col min="4625" max="4626" width="9.140625" style="178"/>
    <col min="4627" max="4627" width="10" style="178" bestFit="1" customWidth="1"/>
    <col min="4628" max="4853" width="9.140625" style="178"/>
    <col min="4854" max="4854" width="4" style="178" customWidth="1"/>
    <col min="4855" max="4855" width="34.5703125" style="178" customWidth="1"/>
    <col min="4856" max="4856" width="11.85546875" style="178" bestFit="1" customWidth="1"/>
    <col min="4857" max="4857" width="8.140625" style="178" customWidth="1"/>
    <col min="4858" max="4858" width="13.85546875" style="178" bestFit="1" customWidth="1"/>
    <col min="4859" max="4859" width="8.140625" style="178" customWidth="1"/>
    <col min="4860" max="4860" width="13.85546875" style="178" bestFit="1" customWidth="1"/>
    <col min="4861" max="4861" width="8.7109375" style="178" customWidth="1"/>
    <col min="4862" max="4862" width="13.5703125" style="178" bestFit="1" customWidth="1"/>
    <col min="4863" max="4863" width="9" style="178" customWidth="1"/>
    <col min="4864" max="4864" width="13.5703125" style="178" bestFit="1" customWidth="1"/>
    <col min="4865" max="4865" width="9" style="178" bestFit="1" customWidth="1"/>
    <col min="4866" max="4866" width="13.5703125" style="178" bestFit="1" customWidth="1"/>
    <col min="4867" max="4867" width="9" style="178" bestFit="1" customWidth="1"/>
    <col min="4868" max="4868" width="13.85546875" style="178" bestFit="1" customWidth="1"/>
    <col min="4869" max="4869" width="8.7109375" style="178" bestFit="1" customWidth="1"/>
    <col min="4870" max="4870" width="13.85546875" style="178" bestFit="1" customWidth="1"/>
    <col min="4871" max="4871" width="8.7109375" style="178" bestFit="1" customWidth="1"/>
    <col min="4872" max="4872" width="13.85546875" style="178" bestFit="1" customWidth="1"/>
    <col min="4873" max="4873" width="8.7109375" style="178" bestFit="1" customWidth="1"/>
    <col min="4874" max="4874" width="13.85546875" style="178" bestFit="1" customWidth="1"/>
    <col min="4875" max="4875" width="8.7109375" style="178" bestFit="1" customWidth="1"/>
    <col min="4876" max="4876" width="13.85546875" style="178" bestFit="1" customWidth="1"/>
    <col min="4877" max="4877" width="8.7109375" style="178" bestFit="1" customWidth="1"/>
    <col min="4878" max="4878" width="13.85546875" style="178" bestFit="1" customWidth="1"/>
    <col min="4879" max="4879" width="8.7109375" style="178" bestFit="1" customWidth="1"/>
    <col min="4880" max="4880" width="17.85546875" style="178" bestFit="1" customWidth="1"/>
    <col min="4881" max="4882" width="9.140625" style="178"/>
    <col min="4883" max="4883" width="10" style="178" bestFit="1" customWidth="1"/>
    <col min="4884" max="5109" width="9.140625" style="178"/>
    <col min="5110" max="5110" width="4" style="178" customWidth="1"/>
    <col min="5111" max="5111" width="34.5703125" style="178" customWidth="1"/>
    <col min="5112" max="5112" width="11.85546875" style="178" bestFit="1" customWidth="1"/>
    <col min="5113" max="5113" width="8.140625" style="178" customWidth="1"/>
    <col min="5114" max="5114" width="13.85546875" style="178" bestFit="1" customWidth="1"/>
    <col min="5115" max="5115" width="8.140625" style="178" customWidth="1"/>
    <col min="5116" max="5116" width="13.85546875" style="178" bestFit="1" customWidth="1"/>
    <col min="5117" max="5117" width="8.7109375" style="178" customWidth="1"/>
    <col min="5118" max="5118" width="13.5703125" style="178" bestFit="1" customWidth="1"/>
    <col min="5119" max="5119" width="9" style="178" customWidth="1"/>
    <col min="5120" max="5120" width="13.5703125" style="178" bestFit="1" customWidth="1"/>
    <col min="5121" max="5121" width="9" style="178" bestFit="1" customWidth="1"/>
    <col min="5122" max="5122" width="13.5703125" style="178" bestFit="1" customWidth="1"/>
    <col min="5123" max="5123" width="9" style="178" bestFit="1" customWidth="1"/>
    <col min="5124" max="5124" width="13.85546875" style="178" bestFit="1" customWidth="1"/>
    <col min="5125" max="5125" width="8.7109375" style="178" bestFit="1" customWidth="1"/>
    <col min="5126" max="5126" width="13.85546875" style="178" bestFit="1" customWidth="1"/>
    <col min="5127" max="5127" width="8.7109375" style="178" bestFit="1" customWidth="1"/>
    <col min="5128" max="5128" width="13.85546875" style="178" bestFit="1" customWidth="1"/>
    <col min="5129" max="5129" width="8.7109375" style="178" bestFit="1" customWidth="1"/>
    <col min="5130" max="5130" width="13.85546875" style="178" bestFit="1" customWidth="1"/>
    <col min="5131" max="5131" width="8.7109375" style="178" bestFit="1" customWidth="1"/>
    <col min="5132" max="5132" width="13.85546875" style="178" bestFit="1" customWidth="1"/>
    <col min="5133" max="5133" width="8.7109375" style="178" bestFit="1" customWidth="1"/>
    <col min="5134" max="5134" width="13.85546875" style="178" bestFit="1" customWidth="1"/>
    <col min="5135" max="5135" width="8.7109375" style="178" bestFit="1" customWidth="1"/>
    <col min="5136" max="5136" width="17.85546875" style="178" bestFit="1" customWidth="1"/>
    <col min="5137" max="5138" width="9.140625" style="178"/>
    <col min="5139" max="5139" width="10" style="178" bestFit="1" customWidth="1"/>
    <col min="5140" max="5365" width="9.140625" style="178"/>
    <col min="5366" max="5366" width="4" style="178" customWidth="1"/>
    <col min="5367" max="5367" width="34.5703125" style="178" customWidth="1"/>
    <col min="5368" max="5368" width="11.85546875" style="178" bestFit="1" customWidth="1"/>
    <col min="5369" max="5369" width="8.140625" style="178" customWidth="1"/>
    <col min="5370" max="5370" width="13.85546875" style="178" bestFit="1" customWidth="1"/>
    <col min="5371" max="5371" width="8.140625" style="178" customWidth="1"/>
    <col min="5372" max="5372" width="13.85546875" style="178" bestFit="1" customWidth="1"/>
    <col min="5373" max="5373" width="8.7109375" style="178" customWidth="1"/>
    <col min="5374" max="5374" width="13.5703125" style="178" bestFit="1" customWidth="1"/>
    <col min="5375" max="5375" width="9" style="178" customWidth="1"/>
    <col min="5376" max="5376" width="13.5703125" style="178" bestFit="1" customWidth="1"/>
    <col min="5377" max="5377" width="9" style="178" bestFit="1" customWidth="1"/>
    <col min="5378" max="5378" width="13.5703125" style="178" bestFit="1" customWidth="1"/>
    <col min="5379" max="5379" width="9" style="178" bestFit="1" customWidth="1"/>
    <col min="5380" max="5380" width="13.85546875" style="178" bestFit="1" customWidth="1"/>
    <col min="5381" max="5381" width="8.7109375" style="178" bestFit="1" customWidth="1"/>
    <col min="5382" max="5382" width="13.85546875" style="178" bestFit="1" customWidth="1"/>
    <col min="5383" max="5383" width="8.7109375" style="178" bestFit="1" customWidth="1"/>
    <col min="5384" max="5384" width="13.85546875" style="178" bestFit="1" customWidth="1"/>
    <col min="5385" max="5385" width="8.7109375" style="178" bestFit="1" customWidth="1"/>
    <col min="5386" max="5386" width="13.85546875" style="178" bestFit="1" customWidth="1"/>
    <col min="5387" max="5387" width="8.7109375" style="178" bestFit="1" customWidth="1"/>
    <col min="5388" max="5388" width="13.85546875" style="178" bestFit="1" customWidth="1"/>
    <col min="5389" max="5389" width="8.7109375" style="178" bestFit="1" customWidth="1"/>
    <col min="5390" max="5390" width="13.85546875" style="178" bestFit="1" customWidth="1"/>
    <col min="5391" max="5391" width="8.7109375" style="178" bestFit="1" customWidth="1"/>
    <col min="5392" max="5392" width="17.85546875" style="178" bestFit="1" customWidth="1"/>
    <col min="5393" max="5394" width="9.140625" style="178"/>
    <col min="5395" max="5395" width="10" style="178" bestFit="1" customWidth="1"/>
    <col min="5396" max="5621" width="9.140625" style="178"/>
    <col min="5622" max="5622" width="4" style="178" customWidth="1"/>
    <col min="5623" max="5623" width="34.5703125" style="178" customWidth="1"/>
    <col min="5624" max="5624" width="11.85546875" style="178" bestFit="1" customWidth="1"/>
    <col min="5625" max="5625" width="8.140625" style="178" customWidth="1"/>
    <col min="5626" max="5626" width="13.85546875" style="178" bestFit="1" customWidth="1"/>
    <col min="5627" max="5627" width="8.140625" style="178" customWidth="1"/>
    <col min="5628" max="5628" width="13.85546875" style="178" bestFit="1" customWidth="1"/>
    <col min="5629" max="5629" width="8.7109375" style="178" customWidth="1"/>
    <col min="5630" max="5630" width="13.5703125" style="178" bestFit="1" customWidth="1"/>
    <col min="5631" max="5631" width="9" style="178" customWidth="1"/>
    <col min="5632" max="5632" width="13.5703125" style="178" bestFit="1" customWidth="1"/>
    <col min="5633" max="5633" width="9" style="178" bestFit="1" customWidth="1"/>
    <col min="5634" max="5634" width="13.5703125" style="178" bestFit="1" customWidth="1"/>
    <col min="5635" max="5635" width="9" style="178" bestFit="1" customWidth="1"/>
    <col min="5636" max="5636" width="13.85546875" style="178" bestFit="1" customWidth="1"/>
    <col min="5637" max="5637" width="8.7109375" style="178" bestFit="1" customWidth="1"/>
    <col min="5638" max="5638" width="13.85546875" style="178" bestFit="1" customWidth="1"/>
    <col min="5639" max="5639" width="8.7109375" style="178" bestFit="1" customWidth="1"/>
    <col min="5640" max="5640" width="13.85546875" style="178" bestFit="1" customWidth="1"/>
    <col min="5641" max="5641" width="8.7109375" style="178" bestFit="1" customWidth="1"/>
    <col min="5642" max="5642" width="13.85546875" style="178" bestFit="1" customWidth="1"/>
    <col min="5643" max="5643" width="8.7109375" style="178" bestFit="1" customWidth="1"/>
    <col min="5644" max="5644" width="13.85546875" style="178" bestFit="1" customWidth="1"/>
    <col min="5645" max="5645" width="8.7109375" style="178" bestFit="1" customWidth="1"/>
    <col min="5646" max="5646" width="13.85546875" style="178" bestFit="1" customWidth="1"/>
    <col min="5647" max="5647" width="8.7109375" style="178" bestFit="1" customWidth="1"/>
    <col min="5648" max="5648" width="17.85546875" style="178" bestFit="1" customWidth="1"/>
    <col min="5649" max="5650" width="9.140625" style="178"/>
    <col min="5651" max="5651" width="10" style="178" bestFit="1" customWidth="1"/>
    <col min="5652" max="5877" width="9.140625" style="178"/>
    <col min="5878" max="5878" width="4" style="178" customWidth="1"/>
    <col min="5879" max="5879" width="34.5703125" style="178" customWidth="1"/>
    <col min="5880" max="5880" width="11.85546875" style="178" bestFit="1" customWidth="1"/>
    <col min="5881" max="5881" width="8.140625" style="178" customWidth="1"/>
    <col min="5882" max="5882" width="13.85546875" style="178" bestFit="1" customWidth="1"/>
    <col min="5883" max="5883" width="8.140625" style="178" customWidth="1"/>
    <col min="5884" max="5884" width="13.85546875" style="178" bestFit="1" customWidth="1"/>
    <col min="5885" max="5885" width="8.7109375" style="178" customWidth="1"/>
    <col min="5886" max="5886" width="13.5703125" style="178" bestFit="1" customWidth="1"/>
    <col min="5887" max="5887" width="9" style="178" customWidth="1"/>
    <col min="5888" max="5888" width="13.5703125" style="178" bestFit="1" customWidth="1"/>
    <col min="5889" max="5889" width="9" style="178" bestFit="1" customWidth="1"/>
    <col min="5890" max="5890" width="13.5703125" style="178" bestFit="1" customWidth="1"/>
    <col min="5891" max="5891" width="9" style="178" bestFit="1" customWidth="1"/>
    <col min="5892" max="5892" width="13.85546875" style="178" bestFit="1" customWidth="1"/>
    <col min="5893" max="5893" width="8.7109375" style="178" bestFit="1" customWidth="1"/>
    <col min="5894" max="5894" width="13.85546875" style="178" bestFit="1" customWidth="1"/>
    <col min="5895" max="5895" width="8.7109375" style="178" bestFit="1" customWidth="1"/>
    <col min="5896" max="5896" width="13.85546875" style="178" bestFit="1" customWidth="1"/>
    <col min="5897" max="5897" width="8.7109375" style="178" bestFit="1" customWidth="1"/>
    <col min="5898" max="5898" width="13.85546875" style="178" bestFit="1" customWidth="1"/>
    <col min="5899" max="5899" width="8.7109375" style="178" bestFit="1" customWidth="1"/>
    <col min="5900" max="5900" width="13.85546875" style="178" bestFit="1" customWidth="1"/>
    <col min="5901" max="5901" width="8.7109375" style="178" bestFit="1" customWidth="1"/>
    <col min="5902" max="5902" width="13.85546875" style="178" bestFit="1" customWidth="1"/>
    <col min="5903" max="5903" width="8.7109375" style="178" bestFit="1" customWidth="1"/>
    <col min="5904" max="5904" width="17.85546875" style="178" bestFit="1" customWidth="1"/>
    <col min="5905" max="5906" width="9.140625" style="178"/>
    <col min="5907" max="5907" width="10" style="178" bestFit="1" customWidth="1"/>
    <col min="5908" max="6133" width="9.140625" style="178"/>
    <col min="6134" max="6134" width="4" style="178" customWidth="1"/>
    <col min="6135" max="6135" width="34.5703125" style="178" customWidth="1"/>
    <col min="6136" max="6136" width="11.85546875" style="178" bestFit="1" customWidth="1"/>
    <col min="6137" max="6137" width="8.140625" style="178" customWidth="1"/>
    <col min="6138" max="6138" width="13.85546875" style="178" bestFit="1" customWidth="1"/>
    <col min="6139" max="6139" width="8.140625" style="178" customWidth="1"/>
    <col min="6140" max="6140" width="13.85546875" style="178" bestFit="1" customWidth="1"/>
    <col min="6141" max="6141" width="8.7109375" style="178" customWidth="1"/>
    <col min="6142" max="6142" width="13.5703125" style="178" bestFit="1" customWidth="1"/>
    <col min="6143" max="6143" width="9" style="178" customWidth="1"/>
    <col min="6144" max="6144" width="13.5703125" style="178" bestFit="1" customWidth="1"/>
    <col min="6145" max="6145" width="9" style="178" bestFit="1" customWidth="1"/>
    <col min="6146" max="6146" width="13.5703125" style="178" bestFit="1" customWidth="1"/>
    <col min="6147" max="6147" width="9" style="178" bestFit="1" customWidth="1"/>
    <col min="6148" max="6148" width="13.85546875" style="178" bestFit="1" customWidth="1"/>
    <col min="6149" max="6149" width="8.7109375" style="178" bestFit="1" customWidth="1"/>
    <col min="6150" max="6150" width="13.85546875" style="178" bestFit="1" customWidth="1"/>
    <col min="6151" max="6151" width="8.7109375" style="178" bestFit="1" customWidth="1"/>
    <col min="6152" max="6152" width="13.85546875" style="178" bestFit="1" customWidth="1"/>
    <col min="6153" max="6153" width="8.7109375" style="178" bestFit="1" customWidth="1"/>
    <col min="6154" max="6154" width="13.85546875" style="178" bestFit="1" customWidth="1"/>
    <col min="6155" max="6155" width="8.7109375" style="178" bestFit="1" customWidth="1"/>
    <col min="6156" max="6156" width="13.85546875" style="178" bestFit="1" customWidth="1"/>
    <col min="6157" max="6157" width="8.7109375" style="178" bestFit="1" customWidth="1"/>
    <col min="6158" max="6158" width="13.85546875" style="178" bestFit="1" customWidth="1"/>
    <col min="6159" max="6159" width="8.7109375" style="178" bestFit="1" customWidth="1"/>
    <col min="6160" max="6160" width="17.85546875" style="178" bestFit="1" customWidth="1"/>
    <col min="6161" max="6162" width="9.140625" style="178"/>
    <col min="6163" max="6163" width="10" style="178" bestFit="1" customWidth="1"/>
    <col min="6164" max="6389" width="9.140625" style="178"/>
    <col min="6390" max="6390" width="4" style="178" customWidth="1"/>
    <col min="6391" max="6391" width="34.5703125" style="178" customWidth="1"/>
    <col min="6392" max="6392" width="11.85546875" style="178" bestFit="1" customWidth="1"/>
    <col min="6393" max="6393" width="8.140625" style="178" customWidth="1"/>
    <col min="6394" max="6394" width="13.85546875" style="178" bestFit="1" customWidth="1"/>
    <col min="6395" max="6395" width="8.140625" style="178" customWidth="1"/>
    <col min="6396" max="6396" width="13.85546875" style="178" bestFit="1" customWidth="1"/>
    <col min="6397" max="6397" width="8.7109375" style="178" customWidth="1"/>
    <col min="6398" max="6398" width="13.5703125" style="178" bestFit="1" customWidth="1"/>
    <col min="6399" max="6399" width="9" style="178" customWidth="1"/>
    <col min="6400" max="6400" width="13.5703125" style="178" bestFit="1" customWidth="1"/>
    <col min="6401" max="6401" width="9" style="178" bestFit="1" customWidth="1"/>
    <col min="6402" max="6402" width="13.5703125" style="178" bestFit="1" customWidth="1"/>
    <col min="6403" max="6403" width="9" style="178" bestFit="1" customWidth="1"/>
    <col min="6404" max="6404" width="13.85546875" style="178" bestFit="1" customWidth="1"/>
    <col min="6405" max="6405" width="8.7109375" style="178" bestFit="1" customWidth="1"/>
    <col min="6406" max="6406" width="13.85546875" style="178" bestFit="1" customWidth="1"/>
    <col min="6407" max="6407" width="8.7109375" style="178" bestFit="1" customWidth="1"/>
    <col min="6408" max="6408" width="13.85546875" style="178" bestFit="1" customWidth="1"/>
    <col min="6409" max="6409" width="8.7109375" style="178" bestFit="1" customWidth="1"/>
    <col min="6410" max="6410" width="13.85546875" style="178" bestFit="1" customWidth="1"/>
    <col min="6411" max="6411" width="8.7109375" style="178" bestFit="1" customWidth="1"/>
    <col min="6412" max="6412" width="13.85546875" style="178" bestFit="1" customWidth="1"/>
    <col min="6413" max="6413" width="8.7109375" style="178" bestFit="1" customWidth="1"/>
    <col min="6414" max="6414" width="13.85546875" style="178" bestFit="1" customWidth="1"/>
    <col min="6415" max="6415" width="8.7109375" style="178" bestFit="1" customWidth="1"/>
    <col min="6416" max="6416" width="17.85546875" style="178" bestFit="1" customWidth="1"/>
    <col min="6417" max="6418" width="9.140625" style="178"/>
    <col min="6419" max="6419" width="10" style="178" bestFit="1" customWidth="1"/>
    <col min="6420" max="6645" width="9.140625" style="178"/>
    <col min="6646" max="6646" width="4" style="178" customWidth="1"/>
    <col min="6647" max="6647" width="34.5703125" style="178" customWidth="1"/>
    <col min="6648" max="6648" width="11.85546875" style="178" bestFit="1" customWidth="1"/>
    <col min="6649" max="6649" width="8.140625" style="178" customWidth="1"/>
    <col min="6650" max="6650" width="13.85546875" style="178" bestFit="1" customWidth="1"/>
    <col min="6651" max="6651" width="8.140625" style="178" customWidth="1"/>
    <col min="6652" max="6652" width="13.85546875" style="178" bestFit="1" customWidth="1"/>
    <col min="6653" max="6653" width="8.7109375" style="178" customWidth="1"/>
    <col min="6654" max="6654" width="13.5703125" style="178" bestFit="1" customWidth="1"/>
    <col min="6655" max="6655" width="9" style="178" customWidth="1"/>
    <col min="6656" max="6656" width="13.5703125" style="178" bestFit="1" customWidth="1"/>
    <col min="6657" max="6657" width="9" style="178" bestFit="1" customWidth="1"/>
    <col min="6658" max="6658" width="13.5703125" style="178" bestFit="1" customWidth="1"/>
    <col min="6659" max="6659" width="9" style="178" bestFit="1" customWidth="1"/>
    <col min="6660" max="6660" width="13.85546875" style="178" bestFit="1" customWidth="1"/>
    <col min="6661" max="6661" width="8.7109375" style="178" bestFit="1" customWidth="1"/>
    <col min="6662" max="6662" width="13.85546875" style="178" bestFit="1" customWidth="1"/>
    <col min="6663" max="6663" width="8.7109375" style="178" bestFit="1" customWidth="1"/>
    <col min="6664" max="6664" width="13.85546875" style="178" bestFit="1" customWidth="1"/>
    <col min="6665" max="6665" width="8.7109375" style="178" bestFit="1" customWidth="1"/>
    <col min="6666" max="6666" width="13.85546875" style="178" bestFit="1" customWidth="1"/>
    <col min="6667" max="6667" width="8.7109375" style="178" bestFit="1" customWidth="1"/>
    <col min="6668" max="6668" width="13.85546875" style="178" bestFit="1" customWidth="1"/>
    <col min="6669" max="6669" width="8.7109375" style="178" bestFit="1" customWidth="1"/>
    <col min="6670" max="6670" width="13.85546875" style="178" bestFit="1" customWidth="1"/>
    <col min="6671" max="6671" width="8.7109375" style="178" bestFit="1" customWidth="1"/>
    <col min="6672" max="6672" width="17.85546875" style="178" bestFit="1" customWidth="1"/>
    <col min="6673" max="6674" width="9.140625" style="178"/>
    <col min="6675" max="6675" width="10" style="178" bestFit="1" customWidth="1"/>
    <col min="6676" max="6901" width="9.140625" style="178"/>
    <col min="6902" max="6902" width="4" style="178" customWidth="1"/>
    <col min="6903" max="6903" width="34.5703125" style="178" customWidth="1"/>
    <col min="6904" max="6904" width="11.85546875" style="178" bestFit="1" customWidth="1"/>
    <col min="6905" max="6905" width="8.140625" style="178" customWidth="1"/>
    <col min="6906" max="6906" width="13.85546875" style="178" bestFit="1" customWidth="1"/>
    <col min="6907" max="6907" width="8.140625" style="178" customWidth="1"/>
    <col min="6908" max="6908" width="13.85546875" style="178" bestFit="1" customWidth="1"/>
    <col min="6909" max="6909" width="8.7109375" style="178" customWidth="1"/>
    <col min="6910" max="6910" width="13.5703125" style="178" bestFit="1" customWidth="1"/>
    <col min="6911" max="6911" width="9" style="178" customWidth="1"/>
    <col min="6912" max="6912" width="13.5703125" style="178" bestFit="1" customWidth="1"/>
    <col min="6913" max="6913" width="9" style="178" bestFit="1" customWidth="1"/>
    <col min="6914" max="6914" width="13.5703125" style="178" bestFit="1" customWidth="1"/>
    <col min="6915" max="6915" width="9" style="178" bestFit="1" customWidth="1"/>
    <col min="6916" max="6916" width="13.85546875" style="178" bestFit="1" customWidth="1"/>
    <col min="6917" max="6917" width="8.7109375" style="178" bestFit="1" customWidth="1"/>
    <col min="6918" max="6918" width="13.85546875" style="178" bestFit="1" customWidth="1"/>
    <col min="6919" max="6919" width="8.7109375" style="178" bestFit="1" customWidth="1"/>
    <col min="6920" max="6920" width="13.85546875" style="178" bestFit="1" customWidth="1"/>
    <col min="6921" max="6921" width="8.7109375" style="178" bestFit="1" customWidth="1"/>
    <col min="6922" max="6922" width="13.85546875" style="178" bestFit="1" customWidth="1"/>
    <col min="6923" max="6923" width="8.7109375" style="178" bestFit="1" customWidth="1"/>
    <col min="6924" max="6924" width="13.85546875" style="178" bestFit="1" customWidth="1"/>
    <col min="6925" max="6925" width="8.7109375" style="178" bestFit="1" customWidth="1"/>
    <col min="6926" max="6926" width="13.85546875" style="178" bestFit="1" customWidth="1"/>
    <col min="6927" max="6927" width="8.7109375" style="178" bestFit="1" customWidth="1"/>
    <col min="6928" max="6928" width="17.85546875" style="178" bestFit="1" customWidth="1"/>
    <col min="6929" max="6930" width="9.140625" style="178"/>
    <col min="6931" max="6931" width="10" style="178" bestFit="1" customWidth="1"/>
    <col min="6932" max="7157" width="9.140625" style="178"/>
    <col min="7158" max="7158" width="4" style="178" customWidth="1"/>
    <col min="7159" max="7159" width="34.5703125" style="178" customWidth="1"/>
    <col min="7160" max="7160" width="11.85546875" style="178" bestFit="1" customWidth="1"/>
    <col min="7161" max="7161" width="8.140625" style="178" customWidth="1"/>
    <col min="7162" max="7162" width="13.85546875" style="178" bestFit="1" customWidth="1"/>
    <col min="7163" max="7163" width="8.140625" style="178" customWidth="1"/>
    <col min="7164" max="7164" width="13.85546875" style="178" bestFit="1" customWidth="1"/>
    <col min="7165" max="7165" width="8.7109375" style="178" customWidth="1"/>
    <col min="7166" max="7166" width="13.5703125" style="178" bestFit="1" customWidth="1"/>
    <col min="7167" max="7167" width="9" style="178" customWidth="1"/>
    <col min="7168" max="7168" width="13.5703125" style="178" bestFit="1" customWidth="1"/>
    <col min="7169" max="7169" width="9" style="178" bestFit="1" customWidth="1"/>
    <col min="7170" max="7170" width="13.5703125" style="178" bestFit="1" customWidth="1"/>
    <col min="7171" max="7171" width="9" style="178" bestFit="1" customWidth="1"/>
    <col min="7172" max="7172" width="13.85546875" style="178" bestFit="1" customWidth="1"/>
    <col min="7173" max="7173" width="8.7109375" style="178" bestFit="1" customWidth="1"/>
    <col min="7174" max="7174" width="13.85546875" style="178" bestFit="1" customWidth="1"/>
    <col min="7175" max="7175" width="8.7109375" style="178" bestFit="1" customWidth="1"/>
    <col min="7176" max="7176" width="13.85546875" style="178" bestFit="1" customWidth="1"/>
    <col min="7177" max="7177" width="8.7109375" style="178" bestFit="1" customWidth="1"/>
    <col min="7178" max="7178" width="13.85546875" style="178" bestFit="1" customWidth="1"/>
    <col min="7179" max="7179" width="8.7109375" style="178" bestFit="1" customWidth="1"/>
    <col min="7180" max="7180" width="13.85546875" style="178" bestFit="1" customWidth="1"/>
    <col min="7181" max="7181" width="8.7109375" style="178" bestFit="1" customWidth="1"/>
    <col min="7182" max="7182" width="13.85546875" style="178" bestFit="1" customWidth="1"/>
    <col min="7183" max="7183" width="8.7109375" style="178" bestFit="1" customWidth="1"/>
    <col min="7184" max="7184" width="17.85546875" style="178" bestFit="1" customWidth="1"/>
    <col min="7185" max="7186" width="9.140625" style="178"/>
    <col min="7187" max="7187" width="10" style="178" bestFit="1" customWidth="1"/>
    <col min="7188" max="7413" width="9.140625" style="178"/>
    <col min="7414" max="7414" width="4" style="178" customWidth="1"/>
    <col min="7415" max="7415" width="34.5703125" style="178" customWidth="1"/>
    <col min="7416" max="7416" width="11.85546875" style="178" bestFit="1" customWidth="1"/>
    <col min="7417" max="7417" width="8.140625" style="178" customWidth="1"/>
    <col min="7418" max="7418" width="13.85546875" style="178" bestFit="1" customWidth="1"/>
    <col min="7419" max="7419" width="8.140625" style="178" customWidth="1"/>
    <col min="7420" max="7420" width="13.85546875" style="178" bestFit="1" customWidth="1"/>
    <col min="7421" max="7421" width="8.7109375" style="178" customWidth="1"/>
    <col min="7422" max="7422" width="13.5703125" style="178" bestFit="1" customWidth="1"/>
    <col min="7423" max="7423" width="9" style="178" customWidth="1"/>
    <col min="7424" max="7424" width="13.5703125" style="178" bestFit="1" customWidth="1"/>
    <col min="7425" max="7425" width="9" style="178" bestFit="1" customWidth="1"/>
    <col min="7426" max="7426" width="13.5703125" style="178" bestFit="1" customWidth="1"/>
    <col min="7427" max="7427" width="9" style="178" bestFit="1" customWidth="1"/>
    <col min="7428" max="7428" width="13.85546875" style="178" bestFit="1" customWidth="1"/>
    <col min="7429" max="7429" width="8.7109375" style="178" bestFit="1" customWidth="1"/>
    <col min="7430" max="7430" width="13.85546875" style="178" bestFit="1" customWidth="1"/>
    <col min="7431" max="7431" width="8.7109375" style="178" bestFit="1" customWidth="1"/>
    <col min="7432" max="7432" width="13.85546875" style="178" bestFit="1" customWidth="1"/>
    <col min="7433" max="7433" width="8.7109375" style="178" bestFit="1" customWidth="1"/>
    <col min="7434" max="7434" width="13.85546875" style="178" bestFit="1" customWidth="1"/>
    <col min="7435" max="7435" width="8.7109375" style="178" bestFit="1" customWidth="1"/>
    <col min="7436" max="7436" width="13.85546875" style="178" bestFit="1" customWidth="1"/>
    <col min="7437" max="7437" width="8.7109375" style="178" bestFit="1" customWidth="1"/>
    <col min="7438" max="7438" width="13.85546875" style="178" bestFit="1" customWidth="1"/>
    <col min="7439" max="7439" width="8.7109375" style="178" bestFit="1" customWidth="1"/>
    <col min="7440" max="7440" width="17.85546875" style="178" bestFit="1" customWidth="1"/>
    <col min="7441" max="7442" width="9.140625" style="178"/>
    <col min="7443" max="7443" width="10" style="178" bestFit="1" customWidth="1"/>
    <col min="7444" max="7669" width="9.140625" style="178"/>
    <col min="7670" max="7670" width="4" style="178" customWidth="1"/>
    <col min="7671" max="7671" width="34.5703125" style="178" customWidth="1"/>
    <col min="7672" max="7672" width="11.85546875" style="178" bestFit="1" customWidth="1"/>
    <col min="7673" max="7673" width="8.140625" style="178" customWidth="1"/>
    <col min="7674" max="7674" width="13.85546875" style="178" bestFit="1" customWidth="1"/>
    <col min="7675" max="7675" width="8.140625" style="178" customWidth="1"/>
    <col min="7676" max="7676" width="13.85546875" style="178" bestFit="1" customWidth="1"/>
    <col min="7677" max="7677" width="8.7109375" style="178" customWidth="1"/>
    <col min="7678" max="7678" width="13.5703125" style="178" bestFit="1" customWidth="1"/>
    <col min="7679" max="7679" width="9" style="178" customWidth="1"/>
    <col min="7680" max="7680" width="13.5703125" style="178" bestFit="1" customWidth="1"/>
    <col min="7681" max="7681" width="9" style="178" bestFit="1" customWidth="1"/>
    <col min="7682" max="7682" width="13.5703125" style="178" bestFit="1" customWidth="1"/>
    <col min="7683" max="7683" width="9" style="178" bestFit="1" customWidth="1"/>
    <col min="7684" max="7684" width="13.85546875" style="178" bestFit="1" customWidth="1"/>
    <col min="7685" max="7685" width="8.7109375" style="178" bestFit="1" customWidth="1"/>
    <col min="7686" max="7686" width="13.85546875" style="178" bestFit="1" customWidth="1"/>
    <col min="7687" max="7687" width="8.7109375" style="178" bestFit="1" customWidth="1"/>
    <col min="7688" max="7688" width="13.85546875" style="178" bestFit="1" customWidth="1"/>
    <col min="7689" max="7689" width="8.7109375" style="178" bestFit="1" customWidth="1"/>
    <col min="7690" max="7690" width="13.85546875" style="178" bestFit="1" customWidth="1"/>
    <col min="7691" max="7691" width="8.7109375" style="178" bestFit="1" customWidth="1"/>
    <col min="7692" max="7692" width="13.85546875" style="178" bestFit="1" customWidth="1"/>
    <col min="7693" max="7693" width="8.7109375" style="178" bestFit="1" customWidth="1"/>
    <col min="7694" max="7694" width="13.85546875" style="178" bestFit="1" customWidth="1"/>
    <col min="7695" max="7695" width="8.7109375" style="178" bestFit="1" customWidth="1"/>
    <col min="7696" max="7696" width="17.85546875" style="178" bestFit="1" customWidth="1"/>
    <col min="7697" max="7698" width="9.140625" style="178"/>
    <col min="7699" max="7699" width="10" style="178" bestFit="1" customWidth="1"/>
    <col min="7700" max="7925" width="9.140625" style="178"/>
    <col min="7926" max="7926" width="4" style="178" customWidth="1"/>
    <col min="7927" max="7927" width="34.5703125" style="178" customWidth="1"/>
    <col min="7928" max="7928" width="11.85546875" style="178" bestFit="1" customWidth="1"/>
    <col min="7929" max="7929" width="8.140625" style="178" customWidth="1"/>
    <col min="7930" max="7930" width="13.85546875" style="178" bestFit="1" customWidth="1"/>
    <col min="7931" max="7931" width="8.140625" style="178" customWidth="1"/>
    <col min="7932" max="7932" width="13.85546875" style="178" bestFit="1" customWidth="1"/>
    <col min="7933" max="7933" width="8.7109375" style="178" customWidth="1"/>
    <col min="7934" max="7934" width="13.5703125" style="178" bestFit="1" customWidth="1"/>
    <col min="7935" max="7935" width="9" style="178" customWidth="1"/>
    <col min="7936" max="7936" width="13.5703125" style="178" bestFit="1" customWidth="1"/>
    <col min="7937" max="7937" width="9" style="178" bestFit="1" customWidth="1"/>
    <col min="7938" max="7938" width="13.5703125" style="178" bestFit="1" customWidth="1"/>
    <col min="7939" max="7939" width="9" style="178" bestFit="1" customWidth="1"/>
    <col min="7940" max="7940" width="13.85546875" style="178" bestFit="1" customWidth="1"/>
    <col min="7941" max="7941" width="8.7109375" style="178" bestFit="1" customWidth="1"/>
    <col min="7942" max="7942" width="13.85546875" style="178" bestFit="1" customWidth="1"/>
    <col min="7943" max="7943" width="8.7109375" style="178" bestFit="1" customWidth="1"/>
    <col min="7944" max="7944" width="13.85546875" style="178" bestFit="1" customWidth="1"/>
    <col min="7945" max="7945" width="8.7109375" style="178" bestFit="1" customWidth="1"/>
    <col min="7946" max="7946" width="13.85546875" style="178" bestFit="1" customWidth="1"/>
    <col min="7947" max="7947" width="8.7109375" style="178" bestFit="1" customWidth="1"/>
    <col min="7948" max="7948" width="13.85546875" style="178" bestFit="1" customWidth="1"/>
    <col min="7949" max="7949" width="8.7109375" style="178" bestFit="1" customWidth="1"/>
    <col min="7950" max="7950" width="13.85546875" style="178" bestFit="1" customWidth="1"/>
    <col min="7951" max="7951" width="8.7109375" style="178" bestFit="1" customWidth="1"/>
    <col min="7952" max="7952" width="17.85546875" style="178" bestFit="1" customWidth="1"/>
    <col min="7953" max="7954" width="9.140625" style="178"/>
    <col min="7955" max="7955" width="10" style="178" bestFit="1" customWidth="1"/>
    <col min="7956" max="8181" width="9.140625" style="178"/>
    <col min="8182" max="8182" width="4" style="178" customWidth="1"/>
    <col min="8183" max="8183" width="34.5703125" style="178" customWidth="1"/>
    <col min="8184" max="8184" width="11.85546875" style="178" bestFit="1" customWidth="1"/>
    <col min="8185" max="8185" width="8.140625" style="178" customWidth="1"/>
    <col min="8186" max="8186" width="13.85546875" style="178" bestFit="1" customWidth="1"/>
    <col min="8187" max="8187" width="8.140625" style="178" customWidth="1"/>
    <col min="8188" max="8188" width="13.85546875" style="178" bestFit="1" customWidth="1"/>
    <col min="8189" max="8189" width="8.7109375" style="178" customWidth="1"/>
    <col min="8190" max="8190" width="13.5703125" style="178" bestFit="1" customWidth="1"/>
    <col min="8191" max="8191" width="9" style="178" customWidth="1"/>
    <col min="8192" max="8192" width="13.5703125" style="178" bestFit="1" customWidth="1"/>
    <col min="8193" max="8193" width="9" style="178" bestFit="1" customWidth="1"/>
    <col min="8194" max="8194" width="13.5703125" style="178" bestFit="1" customWidth="1"/>
    <col min="8195" max="8195" width="9" style="178" bestFit="1" customWidth="1"/>
    <col min="8196" max="8196" width="13.85546875" style="178" bestFit="1" customWidth="1"/>
    <col min="8197" max="8197" width="8.7109375" style="178" bestFit="1" customWidth="1"/>
    <col min="8198" max="8198" width="13.85546875" style="178" bestFit="1" customWidth="1"/>
    <col min="8199" max="8199" width="8.7109375" style="178" bestFit="1" customWidth="1"/>
    <col min="8200" max="8200" width="13.85546875" style="178" bestFit="1" customWidth="1"/>
    <col min="8201" max="8201" width="8.7109375" style="178" bestFit="1" customWidth="1"/>
    <col min="8202" max="8202" width="13.85546875" style="178" bestFit="1" customWidth="1"/>
    <col min="8203" max="8203" width="8.7109375" style="178" bestFit="1" customWidth="1"/>
    <col min="8204" max="8204" width="13.85546875" style="178" bestFit="1" customWidth="1"/>
    <col min="8205" max="8205" width="8.7109375" style="178" bestFit="1" customWidth="1"/>
    <col min="8206" max="8206" width="13.85546875" style="178" bestFit="1" customWidth="1"/>
    <col min="8207" max="8207" width="8.7109375" style="178" bestFit="1" customWidth="1"/>
    <col min="8208" max="8208" width="17.85546875" style="178" bestFit="1" customWidth="1"/>
    <col min="8209" max="8210" width="9.140625" style="178"/>
    <col min="8211" max="8211" width="10" style="178" bestFit="1" customWidth="1"/>
    <col min="8212" max="8437" width="9.140625" style="178"/>
    <col min="8438" max="8438" width="4" style="178" customWidth="1"/>
    <col min="8439" max="8439" width="34.5703125" style="178" customWidth="1"/>
    <col min="8440" max="8440" width="11.85546875" style="178" bestFit="1" customWidth="1"/>
    <col min="8441" max="8441" width="8.140625" style="178" customWidth="1"/>
    <col min="8442" max="8442" width="13.85546875" style="178" bestFit="1" customWidth="1"/>
    <col min="8443" max="8443" width="8.140625" style="178" customWidth="1"/>
    <col min="8444" max="8444" width="13.85546875" style="178" bestFit="1" customWidth="1"/>
    <col min="8445" max="8445" width="8.7109375" style="178" customWidth="1"/>
    <col min="8446" max="8446" width="13.5703125" style="178" bestFit="1" customWidth="1"/>
    <col min="8447" max="8447" width="9" style="178" customWidth="1"/>
    <col min="8448" max="8448" width="13.5703125" style="178" bestFit="1" customWidth="1"/>
    <col min="8449" max="8449" width="9" style="178" bestFit="1" customWidth="1"/>
    <col min="8450" max="8450" width="13.5703125" style="178" bestFit="1" customWidth="1"/>
    <col min="8451" max="8451" width="9" style="178" bestFit="1" customWidth="1"/>
    <col min="8452" max="8452" width="13.85546875" style="178" bestFit="1" customWidth="1"/>
    <col min="8453" max="8453" width="8.7109375" style="178" bestFit="1" customWidth="1"/>
    <col min="8454" max="8454" width="13.85546875" style="178" bestFit="1" customWidth="1"/>
    <col min="8455" max="8455" width="8.7109375" style="178" bestFit="1" customWidth="1"/>
    <col min="8456" max="8456" width="13.85546875" style="178" bestFit="1" customWidth="1"/>
    <col min="8457" max="8457" width="8.7109375" style="178" bestFit="1" customWidth="1"/>
    <col min="8458" max="8458" width="13.85546875" style="178" bestFit="1" customWidth="1"/>
    <col min="8459" max="8459" width="8.7109375" style="178" bestFit="1" customWidth="1"/>
    <col min="8460" max="8460" width="13.85546875" style="178" bestFit="1" customWidth="1"/>
    <col min="8461" max="8461" width="8.7109375" style="178" bestFit="1" customWidth="1"/>
    <col min="8462" max="8462" width="13.85546875" style="178" bestFit="1" customWidth="1"/>
    <col min="8463" max="8463" width="8.7109375" style="178" bestFit="1" customWidth="1"/>
    <col min="8464" max="8464" width="17.85546875" style="178" bestFit="1" customWidth="1"/>
    <col min="8465" max="8466" width="9.140625" style="178"/>
    <col min="8467" max="8467" width="10" style="178" bestFit="1" customWidth="1"/>
    <col min="8468" max="8693" width="9.140625" style="178"/>
    <col min="8694" max="8694" width="4" style="178" customWidth="1"/>
    <col min="8695" max="8695" width="34.5703125" style="178" customWidth="1"/>
    <col min="8696" max="8696" width="11.85546875" style="178" bestFit="1" customWidth="1"/>
    <col min="8697" max="8697" width="8.140625" style="178" customWidth="1"/>
    <col min="8698" max="8698" width="13.85546875" style="178" bestFit="1" customWidth="1"/>
    <col min="8699" max="8699" width="8.140625" style="178" customWidth="1"/>
    <col min="8700" max="8700" width="13.85546875" style="178" bestFit="1" customWidth="1"/>
    <col min="8701" max="8701" width="8.7109375" style="178" customWidth="1"/>
    <col min="8702" max="8702" width="13.5703125" style="178" bestFit="1" customWidth="1"/>
    <col min="8703" max="8703" width="9" style="178" customWidth="1"/>
    <col min="8704" max="8704" width="13.5703125" style="178" bestFit="1" customWidth="1"/>
    <col min="8705" max="8705" width="9" style="178" bestFit="1" customWidth="1"/>
    <col min="8706" max="8706" width="13.5703125" style="178" bestFit="1" customWidth="1"/>
    <col min="8707" max="8707" width="9" style="178" bestFit="1" customWidth="1"/>
    <col min="8708" max="8708" width="13.85546875" style="178" bestFit="1" customWidth="1"/>
    <col min="8709" max="8709" width="8.7109375" style="178" bestFit="1" customWidth="1"/>
    <col min="8710" max="8710" width="13.85546875" style="178" bestFit="1" customWidth="1"/>
    <col min="8711" max="8711" width="8.7109375" style="178" bestFit="1" customWidth="1"/>
    <col min="8712" max="8712" width="13.85546875" style="178" bestFit="1" customWidth="1"/>
    <col min="8713" max="8713" width="8.7109375" style="178" bestFit="1" customWidth="1"/>
    <col min="8714" max="8714" width="13.85546875" style="178" bestFit="1" customWidth="1"/>
    <col min="8715" max="8715" width="8.7109375" style="178" bestFit="1" customWidth="1"/>
    <col min="8716" max="8716" width="13.85546875" style="178" bestFit="1" customWidth="1"/>
    <col min="8717" max="8717" width="8.7109375" style="178" bestFit="1" customWidth="1"/>
    <col min="8718" max="8718" width="13.85546875" style="178" bestFit="1" customWidth="1"/>
    <col min="8719" max="8719" width="8.7109375" style="178" bestFit="1" customWidth="1"/>
    <col min="8720" max="8720" width="17.85546875" style="178" bestFit="1" customWidth="1"/>
    <col min="8721" max="8722" width="9.140625" style="178"/>
    <col min="8723" max="8723" width="10" style="178" bestFit="1" customWidth="1"/>
    <col min="8724" max="8949" width="9.140625" style="178"/>
    <col min="8950" max="8950" width="4" style="178" customWidth="1"/>
    <col min="8951" max="8951" width="34.5703125" style="178" customWidth="1"/>
    <col min="8952" max="8952" width="11.85546875" style="178" bestFit="1" customWidth="1"/>
    <col min="8953" max="8953" width="8.140625" style="178" customWidth="1"/>
    <col min="8954" max="8954" width="13.85546875" style="178" bestFit="1" customWidth="1"/>
    <col min="8955" max="8955" width="8.140625" style="178" customWidth="1"/>
    <col min="8956" max="8956" width="13.85546875" style="178" bestFit="1" customWidth="1"/>
    <col min="8957" max="8957" width="8.7109375" style="178" customWidth="1"/>
    <col min="8958" max="8958" width="13.5703125" style="178" bestFit="1" customWidth="1"/>
    <col min="8959" max="8959" width="9" style="178" customWidth="1"/>
    <col min="8960" max="8960" width="13.5703125" style="178" bestFit="1" customWidth="1"/>
    <col min="8961" max="8961" width="9" style="178" bestFit="1" customWidth="1"/>
    <col min="8962" max="8962" width="13.5703125" style="178" bestFit="1" customWidth="1"/>
    <col min="8963" max="8963" width="9" style="178" bestFit="1" customWidth="1"/>
    <col min="8964" max="8964" width="13.85546875" style="178" bestFit="1" customWidth="1"/>
    <col min="8965" max="8965" width="8.7109375" style="178" bestFit="1" customWidth="1"/>
    <col min="8966" max="8966" width="13.85546875" style="178" bestFit="1" customWidth="1"/>
    <col min="8967" max="8967" width="8.7109375" style="178" bestFit="1" customWidth="1"/>
    <col min="8968" max="8968" width="13.85546875" style="178" bestFit="1" customWidth="1"/>
    <col min="8969" max="8969" width="8.7109375" style="178" bestFit="1" customWidth="1"/>
    <col min="8970" max="8970" width="13.85546875" style="178" bestFit="1" customWidth="1"/>
    <col min="8971" max="8971" width="8.7109375" style="178" bestFit="1" customWidth="1"/>
    <col min="8972" max="8972" width="13.85546875" style="178" bestFit="1" customWidth="1"/>
    <col min="8973" max="8973" width="8.7109375" style="178" bestFit="1" customWidth="1"/>
    <col min="8974" max="8974" width="13.85546875" style="178" bestFit="1" customWidth="1"/>
    <col min="8975" max="8975" width="8.7109375" style="178" bestFit="1" customWidth="1"/>
    <col min="8976" max="8976" width="17.85546875" style="178" bestFit="1" customWidth="1"/>
    <col min="8977" max="8978" width="9.140625" style="178"/>
    <col min="8979" max="8979" width="10" style="178" bestFit="1" customWidth="1"/>
    <col min="8980" max="9205" width="9.140625" style="178"/>
    <col min="9206" max="9206" width="4" style="178" customWidth="1"/>
    <col min="9207" max="9207" width="34.5703125" style="178" customWidth="1"/>
    <col min="9208" max="9208" width="11.85546875" style="178" bestFit="1" customWidth="1"/>
    <col min="9209" max="9209" width="8.140625" style="178" customWidth="1"/>
    <col min="9210" max="9210" width="13.85546875" style="178" bestFit="1" customWidth="1"/>
    <col min="9211" max="9211" width="8.140625" style="178" customWidth="1"/>
    <col min="9212" max="9212" width="13.85546875" style="178" bestFit="1" customWidth="1"/>
    <col min="9213" max="9213" width="8.7109375" style="178" customWidth="1"/>
    <col min="9214" max="9214" width="13.5703125" style="178" bestFit="1" customWidth="1"/>
    <col min="9215" max="9215" width="9" style="178" customWidth="1"/>
    <col min="9216" max="9216" width="13.5703125" style="178" bestFit="1" customWidth="1"/>
    <col min="9217" max="9217" width="9" style="178" bestFit="1" customWidth="1"/>
    <col min="9218" max="9218" width="13.5703125" style="178" bestFit="1" customWidth="1"/>
    <col min="9219" max="9219" width="9" style="178" bestFit="1" customWidth="1"/>
    <col min="9220" max="9220" width="13.85546875" style="178" bestFit="1" customWidth="1"/>
    <col min="9221" max="9221" width="8.7109375" style="178" bestFit="1" customWidth="1"/>
    <col min="9222" max="9222" width="13.85546875" style="178" bestFit="1" customWidth="1"/>
    <col min="9223" max="9223" width="8.7109375" style="178" bestFit="1" customWidth="1"/>
    <col min="9224" max="9224" width="13.85546875" style="178" bestFit="1" customWidth="1"/>
    <col min="9225" max="9225" width="8.7109375" style="178" bestFit="1" customWidth="1"/>
    <col min="9226" max="9226" width="13.85546875" style="178" bestFit="1" customWidth="1"/>
    <col min="9227" max="9227" width="8.7109375" style="178" bestFit="1" customWidth="1"/>
    <col min="9228" max="9228" width="13.85546875" style="178" bestFit="1" customWidth="1"/>
    <col min="9229" max="9229" width="8.7109375" style="178" bestFit="1" customWidth="1"/>
    <col min="9230" max="9230" width="13.85546875" style="178" bestFit="1" customWidth="1"/>
    <col min="9231" max="9231" width="8.7109375" style="178" bestFit="1" customWidth="1"/>
    <col min="9232" max="9232" width="17.85546875" style="178" bestFit="1" customWidth="1"/>
    <col min="9233" max="9234" width="9.140625" style="178"/>
    <col min="9235" max="9235" width="10" style="178" bestFit="1" customWidth="1"/>
    <col min="9236" max="9461" width="9.140625" style="178"/>
    <col min="9462" max="9462" width="4" style="178" customWidth="1"/>
    <col min="9463" max="9463" width="34.5703125" style="178" customWidth="1"/>
    <col min="9464" max="9464" width="11.85546875" style="178" bestFit="1" customWidth="1"/>
    <col min="9465" max="9465" width="8.140625" style="178" customWidth="1"/>
    <col min="9466" max="9466" width="13.85546875" style="178" bestFit="1" customWidth="1"/>
    <col min="9467" max="9467" width="8.140625" style="178" customWidth="1"/>
    <col min="9468" max="9468" width="13.85546875" style="178" bestFit="1" customWidth="1"/>
    <col min="9469" max="9469" width="8.7109375" style="178" customWidth="1"/>
    <col min="9470" max="9470" width="13.5703125" style="178" bestFit="1" customWidth="1"/>
    <col min="9471" max="9471" width="9" style="178" customWidth="1"/>
    <col min="9472" max="9472" width="13.5703125" style="178" bestFit="1" customWidth="1"/>
    <col min="9473" max="9473" width="9" style="178" bestFit="1" customWidth="1"/>
    <col min="9474" max="9474" width="13.5703125" style="178" bestFit="1" customWidth="1"/>
    <col min="9475" max="9475" width="9" style="178" bestFit="1" customWidth="1"/>
    <col min="9476" max="9476" width="13.85546875" style="178" bestFit="1" customWidth="1"/>
    <col min="9477" max="9477" width="8.7109375" style="178" bestFit="1" customWidth="1"/>
    <col min="9478" max="9478" width="13.85546875" style="178" bestFit="1" customWidth="1"/>
    <col min="9479" max="9479" width="8.7109375" style="178" bestFit="1" customWidth="1"/>
    <col min="9480" max="9480" width="13.85546875" style="178" bestFit="1" customWidth="1"/>
    <col min="9481" max="9481" width="8.7109375" style="178" bestFit="1" customWidth="1"/>
    <col min="9482" max="9482" width="13.85546875" style="178" bestFit="1" customWidth="1"/>
    <col min="9483" max="9483" width="8.7109375" style="178" bestFit="1" customWidth="1"/>
    <col min="9484" max="9484" width="13.85546875" style="178" bestFit="1" customWidth="1"/>
    <col min="9485" max="9485" width="8.7109375" style="178" bestFit="1" customWidth="1"/>
    <col min="9486" max="9486" width="13.85546875" style="178" bestFit="1" customWidth="1"/>
    <col min="9487" max="9487" width="8.7109375" style="178" bestFit="1" customWidth="1"/>
    <col min="9488" max="9488" width="17.85546875" style="178" bestFit="1" customWidth="1"/>
    <col min="9489" max="9490" width="9.140625" style="178"/>
    <col min="9491" max="9491" width="10" style="178" bestFit="1" customWidth="1"/>
    <col min="9492" max="9717" width="9.140625" style="178"/>
    <col min="9718" max="9718" width="4" style="178" customWidth="1"/>
    <col min="9719" max="9719" width="34.5703125" style="178" customWidth="1"/>
    <col min="9720" max="9720" width="11.85546875" style="178" bestFit="1" customWidth="1"/>
    <col min="9721" max="9721" width="8.140625" style="178" customWidth="1"/>
    <col min="9722" max="9722" width="13.85546875" style="178" bestFit="1" customWidth="1"/>
    <col min="9723" max="9723" width="8.140625" style="178" customWidth="1"/>
    <col min="9724" max="9724" width="13.85546875" style="178" bestFit="1" customWidth="1"/>
    <col min="9725" max="9725" width="8.7109375" style="178" customWidth="1"/>
    <col min="9726" max="9726" width="13.5703125" style="178" bestFit="1" customWidth="1"/>
    <col min="9727" max="9727" width="9" style="178" customWidth="1"/>
    <col min="9728" max="9728" width="13.5703125" style="178" bestFit="1" customWidth="1"/>
    <col min="9729" max="9729" width="9" style="178" bestFit="1" customWidth="1"/>
    <col min="9730" max="9730" width="13.5703125" style="178" bestFit="1" customWidth="1"/>
    <col min="9731" max="9731" width="9" style="178" bestFit="1" customWidth="1"/>
    <col min="9732" max="9732" width="13.85546875" style="178" bestFit="1" customWidth="1"/>
    <col min="9733" max="9733" width="8.7109375" style="178" bestFit="1" customWidth="1"/>
    <col min="9734" max="9734" width="13.85546875" style="178" bestFit="1" customWidth="1"/>
    <col min="9735" max="9735" width="8.7109375" style="178" bestFit="1" customWidth="1"/>
    <col min="9736" max="9736" width="13.85546875" style="178" bestFit="1" customWidth="1"/>
    <col min="9737" max="9737" width="8.7109375" style="178" bestFit="1" customWidth="1"/>
    <col min="9738" max="9738" width="13.85546875" style="178" bestFit="1" customWidth="1"/>
    <col min="9739" max="9739" width="8.7109375" style="178" bestFit="1" customWidth="1"/>
    <col min="9740" max="9740" width="13.85546875" style="178" bestFit="1" customWidth="1"/>
    <col min="9741" max="9741" width="8.7109375" style="178" bestFit="1" customWidth="1"/>
    <col min="9742" max="9742" width="13.85546875" style="178" bestFit="1" customWidth="1"/>
    <col min="9743" max="9743" width="8.7109375" style="178" bestFit="1" customWidth="1"/>
    <col min="9744" max="9744" width="17.85546875" style="178" bestFit="1" customWidth="1"/>
    <col min="9745" max="9746" width="9.140625" style="178"/>
    <col min="9747" max="9747" width="10" style="178" bestFit="1" customWidth="1"/>
    <col min="9748" max="9973" width="9.140625" style="178"/>
    <col min="9974" max="9974" width="4" style="178" customWidth="1"/>
    <col min="9975" max="9975" width="34.5703125" style="178" customWidth="1"/>
    <col min="9976" max="9976" width="11.85546875" style="178" bestFit="1" customWidth="1"/>
    <col min="9977" max="9977" width="8.140625" style="178" customWidth="1"/>
    <col min="9978" max="9978" width="13.85546875" style="178" bestFit="1" customWidth="1"/>
    <col min="9979" max="9979" width="8.140625" style="178" customWidth="1"/>
    <col min="9980" max="9980" width="13.85546875" style="178" bestFit="1" customWidth="1"/>
    <col min="9981" max="9981" width="8.7109375" style="178" customWidth="1"/>
    <col min="9982" max="9982" width="13.5703125" style="178" bestFit="1" customWidth="1"/>
    <col min="9983" max="9983" width="9" style="178" customWidth="1"/>
    <col min="9984" max="9984" width="13.5703125" style="178" bestFit="1" customWidth="1"/>
    <col min="9985" max="9985" width="9" style="178" bestFit="1" customWidth="1"/>
    <col min="9986" max="9986" width="13.5703125" style="178" bestFit="1" customWidth="1"/>
    <col min="9987" max="9987" width="9" style="178" bestFit="1" customWidth="1"/>
    <col min="9988" max="9988" width="13.85546875" style="178" bestFit="1" customWidth="1"/>
    <col min="9989" max="9989" width="8.7109375" style="178" bestFit="1" customWidth="1"/>
    <col min="9990" max="9990" width="13.85546875" style="178" bestFit="1" customWidth="1"/>
    <col min="9991" max="9991" width="8.7109375" style="178" bestFit="1" customWidth="1"/>
    <col min="9992" max="9992" width="13.85546875" style="178" bestFit="1" customWidth="1"/>
    <col min="9993" max="9993" width="8.7109375" style="178" bestFit="1" customWidth="1"/>
    <col min="9994" max="9994" width="13.85546875" style="178" bestFit="1" customWidth="1"/>
    <col min="9995" max="9995" width="8.7109375" style="178" bestFit="1" customWidth="1"/>
    <col min="9996" max="9996" width="13.85546875" style="178" bestFit="1" customWidth="1"/>
    <col min="9997" max="9997" width="8.7109375" style="178" bestFit="1" customWidth="1"/>
    <col min="9998" max="9998" width="13.85546875" style="178" bestFit="1" customWidth="1"/>
    <col min="9999" max="9999" width="8.7109375" style="178" bestFit="1" customWidth="1"/>
    <col min="10000" max="10000" width="17.85546875" style="178" bestFit="1" customWidth="1"/>
    <col min="10001" max="10002" width="9.140625" style="178"/>
    <col min="10003" max="10003" width="10" style="178" bestFit="1" customWidth="1"/>
    <col min="10004" max="10229" width="9.140625" style="178"/>
    <col min="10230" max="10230" width="4" style="178" customWidth="1"/>
    <col min="10231" max="10231" width="34.5703125" style="178" customWidth="1"/>
    <col min="10232" max="10232" width="11.85546875" style="178" bestFit="1" customWidth="1"/>
    <col min="10233" max="10233" width="8.140625" style="178" customWidth="1"/>
    <col min="10234" max="10234" width="13.85546875" style="178" bestFit="1" customWidth="1"/>
    <col min="10235" max="10235" width="8.140625" style="178" customWidth="1"/>
    <col min="10236" max="10236" width="13.85546875" style="178" bestFit="1" customWidth="1"/>
    <col min="10237" max="10237" width="8.7109375" style="178" customWidth="1"/>
    <col min="10238" max="10238" width="13.5703125" style="178" bestFit="1" customWidth="1"/>
    <col min="10239" max="10239" width="9" style="178" customWidth="1"/>
    <col min="10240" max="10240" width="13.5703125" style="178" bestFit="1" customWidth="1"/>
    <col min="10241" max="10241" width="9" style="178" bestFit="1" customWidth="1"/>
    <col min="10242" max="10242" width="13.5703125" style="178" bestFit="1" customWidth="1"/>
    <col min="10243" max="10243" width="9" style="178" bestFit="1" customWidth="1"/>
    <col min="10244" max="10244" width="13.85546875" style="178" bestFit="1" customWidth="1"/>
    <col min="10245" max="10245" width="8.7109375" style="178" bestFit="1" customWidth="1"/>
    <col min="10246" max="10246" width="13.85546875" style="178" bestFit="1" customWidth="1"/>
    <col min="10247" max="10247" width="8.7109375" style="178" bestFit="1" customWidth="1"/>
    <col min="10248" max="10248" width="13.85546875" style="178" bestFit="1" customWidth="1"/>
    <col min="10249" max="10249" width="8.7109375" style="178" bestFit="1" customWidth="1"/>
    <col min="10250" max="10250" width="13.85546875" style="178" bestFit="1" customWidth="1"/>
    <col min="10251" max="10251" width="8.7109375" style="178" bestFit="1" customWidth="1"/>
    <col min="10252" max="10252" width="13.85546875" style="178" bestFit="1" customWidth="1"/>
    <col min="10253" max="10253" width="8.7109375" style="178" bestFit="1" customWidth="1"/>
    <col min="10254" max="10254" width="13.85546875" style="178" bestFit="1" customWidth="1"/>
    <col min="10255" max="10255" width="8.7109375" style="178" bestFit="1" customWidth="1"/>
    <col min="10256" max="10256" width="17.85546875" style="178" bestFit="1" customWidth="1"/>
    <col min="10257" max="10258" width="9.140625" style="178"/>
    <col min="10259" max="10259" width="10" style="178" bestFit="1" customWidth="1"/>
    <col min="10260" max="10485" width="9.140625" style="178"/>
    <col min="10486" max="10486" width="4" style="178" customWidth="1"/>
    <col min="10487" max="10487" width="34.5703125" style="178" customWidth="1"/>
    <col min="10488" max="10488" width="11.85546875" style="178" bestFit="1" customWidth="1"/>
    <col min="10489" max="10489" width="8.140625" style="178" customWidth="1"/>
    <col min="10490" max="10490" width="13.85546875" style="178" bestFit="1" customWidth="1"/>
    <col min="10491" max="10491" width="8.140625" style="178" customWidth="1"/>
    <col min="10492" max="10492" width="13.85546875" style="178" bestFit="1" customWidth="1"/>
    <col min="10493" max="10493" width="8.7109375" style="178" customWidth="1"/>
    <col min="10494" max="10494" width="13.5703125" style="178" bestFit="1" customWidth="1"/>
    <col min="10495" max="10495" width="9" style="178" customWidth="1"/>
    <col min="10496" max="10496" width="13.5703125" style="178" bestFit="1" customWidth="1"/>
    <col min="10497" max="10497" width="9" style="178" bestFit="1" customWidth="1"/>
    <col min="10498" max="10498" width="13.5703125" style="178" bestFit="1" customWidth="1"/>
    <col min="10499" max="10499" width="9" style="178" bestFit="1" customWidth="1"/>
    <col min="10500" max="10500" width="13.85546875" style="178" bestFit="1" customWidth="1"/>
    <col min="10501" max="10501" width="8.7109375" style="178" bestFit="1" customWidth="1"/>
    <col min="10502" max="10502" width="13.85546875" style="178" bestFit="1" customWidth="1"/>
    <col min="10503" max="10503" width="8.7109375" style="178" bestFit="1" customWidth="1"/>
    <col min="10504" max="10504" width="13.85546875" style="178" bestFit="1" customWidth="1"/>
    <col min="10505" max="10505" width="8.7109375" style="178" bestFit="1" customWidth="1"/>
    <col min="10506" max="10506" width="13.85546875" style="178" bestFit="1" customWidth="1"/>
    <col min="10507" max="10507" width="8.7109375" style="178" bestFit="1" customWidth="1"/>
    <col min="10508" max="10508" width="13.85546875" style="178" bestFit="1" customWidth="1"/>
    <col min="10509" max="10509" width="8.7109375" style="178" bestFit="1" customWidth="1"/>
    <col min="10510" max="10510" width="13.85546875" style="178" bestFit="1" customWidth="1"/>
    <col min="10511" max="10511" width="8.7109375" style="178" bestFit="1" customWidth="1"/>
    <col min="10512" max="10512" width="17.85546875" style="178" bestFit="1" customWidth="1"/>
    <col min="10513" max="10514" width="9.140625" style="178"/>
    <col min="10515" max="10515" width="10" style="178" bestFit="1" customWidth="1"/>
    <col min="10516" max="10741" width="9.140625" style="178"/>
    <col min="10742" max="10742" width="4" style="178" customWidth="1"/>
    <col min="10743" max="10743" width="34.5703125" style="178" customWidth="1"/>
    <col min="10744" max="10744" width="11.85546875" style="178" bestFit="1" customWidth="1"/>
    <col min="10745" max="10745" width="8.140625" style="178" customWidth="1"/>
    <col min="10746" max="10746" width="13.85546875" style="178" bestFit="1" customWidth="1"/>
    <col min="10747" max="10747" width="8.140625" style="178" customWidth="1"/>
    <col min="10748" max="10748" width="13.85546875" style="178" bestFit="1" customWidth="1"/>
    <col min="10749" max="10749" width="8.7109375" style="178" customWidth="1"/>
    <col min="10750" max="10750" width="13.5703125" style="178" bestFit="1" customWidth="1"/>
    <col min="10751" max="10751" width="9" style="178" customWidth="1"/>
    <col min="10752" max="10752" width="13.5703125" style="178" bestFit="1" customWidth="1"/>
    <col min="10753" max="10753" width="9" style="178" bestFit="1" customWidth="1"/>
    <col min="10754" max="10754" width="13.5703125" style="178" bestFit="1" customWidth="1"/>
    <col min="10755" max="10755" width="9" style="178" bestFit="1" customWidth="1"/>
    <col min="10756" max="10756" width="13.85546875" style="178" bestFit="1" customWidth="1"/>
    <col min="10757" max="10757" width="8.7109375" style="178" bestFit="1" customWidth="1"/>
    <col min="10758" max="10758" width="13.85546875" style="178" bestFit="1" customWidth="1"/>
    <col min="10759" max="10759" width="8.7109375" style="178" bestFit="1" customWidth="1"/>
    <col min="10760" max="10760" width="13.85546875" style="178" bestFit="1" customWidth="1"/>
    <col min="10761" max="10761" width="8.7109375" style="178" bestFit="1" customWidth="1"/>
    <col min="10762" max="10762" width="13.85546875" style="178" bestFit="1" customWidth="1"/>
    <col min="10763" max="10763" width="8.7109375" style="178" bestFit="1" customWidth="1"/>
    <col min="10764" max="10764" width="13.85546875" style="178" bestFit="1" customWidth="1"/>
    <col min="10765" max="10765" width="8.7109375" style="178" bestFit="1" customWidth="1"/>
    <col min="10766" max="10766" width="13.85546875" style="178" bestFit="1" customWidth="1"/>
    <col min="10767" max="10767" width="8.7109375" style="178" bestFit="1" customWidth="1"/>
    <col min="10768" max="10768" width="17.85546875" style="178" bestFit="1" customWidth="1"/>
    <col min="10769" max="10770" width="9.140625" style="178"/>
    <col min="10771" max="10771" width="10" style="178" bestFit="1" customWidth="1"/>
    <col min="10772" max="10997" width="9.140625" style="178"/>
    <col min="10998" max="10998" width="4" style="178" customWidth="1"/>
    <col min="10999" max="10999" width="34.5703125" style="178" customWidth="1"/>
    <col min="11000" max="11000" width="11.85546875" style="178" bestFit="1" customWidth="1"/>
    <col min="11001" max="11001" width="8.140625" style="178" customWidth="1"/>
    <col min="11002" max="11002" width="13.85546875" style="178" bestFit="1" customWidth="1"/>
    <col min="11003" max="11003" width="8.140625" style="178" customWidth="1"/>
    <col min="11004" max="11004" width="13.85546875" style="178" bestFit="1" customWidth="1"/>
    <col min="11005" max="11005" width="8.7109375" style="178" customWidth="1"/>
    <col min="11006" max="11006" width="13.5703125" style="178" bestFit="1" customWidth="1"/>
    <col min="11007" max="11007" width="9" style="178" customWidth="1"/>
    <col min="11008" max="11008" width="13.5703125" style="178" bestFit="1" customWidth="1"/>
    <col min="11009" max="11009" width="9" style="178" bestFit="1" customWidth="1"/>
    <col min="11010" max="11010" width="13.5703125" style="178" bestFit="1" customWidth="1"/>
    <col min="11011" max="11011" width="9" style="178" bestFit="1" customWidth="1"/>
    <col min="11012" max="11012" width="13.85546875" style="178" bestFit="1" customWidth="1"/>
    <col min="11013" max="11013" width="8.7109375" style="178" bestFit="1" customWidth="1"/>
    <col min="11014" max="11014" width="13.85546875" style="178" bestFit="1" customWidth="1"/>
    <col min="11015" max="11015" width="8.7109375" style="178" bestFit="1" customWidth="1"/>
    <col min="11016" max="11016" width="13.85546875" style="178" bestFit="1" customWidth="1"/>
    <col min="11017" max="11017" width="8.7109375" style="178" bestFit="1" customWidth="1"/>
    <col min="11018" max="11018" width="13.85546875" style="178" bestFit="1" customWidth="1"/>
    <col min="11019" max="11019" width="8.7109375" style="178" bestFit="1" customWidth="1"/>
    <col min="11020" max="11020" width="13.85546875" style="178" bestFit="1" customWidth="1"/>
    <col min="11021" max="11021" width="8.7109375" style="178" bestFit="1" customWidth="1"/>
    <col min="11022" max="11022" width="13.85546875" style="178" bestFit="1" customWidth="1"/>
    <col min="11023" max="11023" width="8.7109375" style="178" bestFit="1" customWidth="1"/>
    <col min="11024" max="11024" width="17.85546875" style="178" bestFit="1" customWidth="1"/>
    <col min="11025" max="11026" width="9.140625" style="178"/>
    <col min="11027" max="11027" width="10" style="178" bestFit="1" customWidth="1"/>
    <col min="11028" max="11253" width="9.140625" style="178"/>
    <col min="11254" max="11254" width="4" style="178" customWidth="1"/>
    <col min="11255" max="11255" width="34.5703125" style="178" customWidth="1"/>
    <col min="11256" max="11256" width="11.85546875" style="178" bestFit="1" customWidth="1"/>
    <col min="11257" max="11257" width="8.140625" style="178" customWidth="1"/>
    <col min="11258" max="11258" width="13.85546875" style="178" bestFit="1" customWidth="1"/>
    <col min="11259" max="11259" width="8.140625" style="178" customWidth="1"/>
    <col min="11260" max="11260" width="13.85546875" style="178" bestFit="1" customWidth="1"/>
    <col min="11261" max="11261" width="8.7109375" style="178" customWidth="1"/>
    <col min="11262" max="11262" width="13.5703125" style="178" bestFit="1" customWidth="1"/>
    <col min="11263" max="11263" width="9" style="178" customWidth="1"/>
    <col min="11264" max="11264" width="13.5703125" style="178" bestFit="1" customWidth="1"/>
    <col min="11265" max="11265" width="9" style="178" bestFit="1" customWidth="1"/>
    <col min="11266" max="11266" width="13.5703125" style="178" bestFit="1" customWidth="1"/>
    <col min="11267" max="11267" width="9" style="178" bestFit="1" customWidth="1"/>
    <col min="11268" max="11268" width="13.85546875" style="178" bestFit="1" customWidth="1"/>
    <col min="11269" max="11269" width="8.7109375" style="178" bestFit="1" customWidth="1"/>
    <col min="11270" max="11270" width="13.85546875" style="178" bestFit="1" customWidth="1"/>
    <col min="11271" max="11271" width="8.7109375" style="178" bestFit="1" customWidth="1"/>
    <col min="11272" max="11272" width="13.85546875" style="178" bestFit="1" customWidth="1"/>
    <col min="11273" max="11273" width="8.7109375" style="178" bestFit="1" customWidth="1"/>
    <col min="11274" max="11274" width="13.85546875" style="178" bestFit="1" customWidth="1"/>
    <col min="11275" max="11275" width="8.7109375" style="178" bestFit="1" customWidth="1"/>
    <col min="11276" max="11276" width="13.85546875" style="178" bestFit="1" customWidth="1"/>
    <col min="11277" max="11277" width="8.7109375" style="178" bestFit="1" customWidth="1"/>
    <col min="11278" max="11278" width="13.85546875" style="178" bestFit="1" customWidth="1"/>
    <col min="11279" max="11279" width="8.7109375" style="178" bestFit="1" customWidth="1"/>
    <col min="11280" max="11280" width="17.85546875" style="178" bestFit="1" customWidth="1"/>
    <col min="11281" max="11282" width="9.140625" style="178"/>
    <col min="11283" max="11283" width="10" style="178" bestFit="1" customWidth="1"/>
    <col min="11284" max="11509" width="9.140625" style="178"/>
    <col min="11510" max="11510" width="4" style="178" customWidth="1"/>
    <col min="11511" max="11511" width="34.5703125" style="178" customWidth="1"/>
    <col min="11512" max="11512" width="11.85546875" style="178" bestFit="1" customWidth="1"/>
    <col min="11513" max="11513" width="8.140625" style="178" customWidth="1"/>
    <col min="11514" max="11514" width="13.85546875" style="178" bestFit="1" customWidth="1"/>
    <col min="11515" max="11515" width="8.140625" style="178" customWidth="1"/>
    <col min="11516" max="11516" width="13.85546875" style="178" bestFit="1" customWidth="1"/>
    <col min="11517" max="11517" width="8.7109375" style="178" customWidth="1"/>
    <col min="11518" max="11518" width="13.5703125" style="178" bestFit="1" customWidth="1"/>
    <col min="11519" max="11519" width="9" style="178" customWidth="1"/>
    <col min="11520" max="11520" width="13.5703125" style="178" bestFit="1" customWidth="1"/>
    <col min="11521" max="11521" width="9" style="178" bestFit="1" customWidth="1"/>
    <col min="11522" max="11522" width="13.5703125" style="178" bestFit="1" customWidth="1"/>
    <col min="11523" max="11523" width="9" style="178" bestFit="1" customWidth="1"/>
    <col min="11524" max="11524" width="13.85546875" style="178" bestFit="1" customWidth="1"/>
    <col min="11525" max="11525" width="8.7109375" style="178" bestFit="1" customWidth="1"/>
    <col min="11526" max="11526" width="13.85546875" style="178" bestFit="1" customWidth="1"/>
    <col min="11527" max="11527" width="8.7109375" style="178" bestFit="1" customWidth="1"/>
    <col min="11528" max="11528" width="13.85546875" style="178" bestFit="1" customWidth="1"/>
    <col min="11529" max="11529" width="8.7109375" style="178" bestFit="1" customWidth="1"/>
    <col min="11530" max="11530" width="13.85546875" style="178" bestFit="1" customWidth="1"/>
    <col min="11531" max="11531" width="8.7109375" style="178" bestFit="1" customWidth="1"/>
    <col min="11532" max="11532" width="13.85546875" style="178" bestFit="1" customWidth="1"/>
    <col min="11533" max="11533" width="8.7109375" style="178" bestFit="1" customWidth="1"/>
    <col min="11534" max="11534" width="13.85546875" style="178" bestFit="1" customWidth="1"/>
    <col min="11535" max="11535" width="8.7109375" style="178" bestFit="1" customWidth="1"/>
    <col min="11536" max="11536" width="17.85546875" style="178" bestFit="1" customWidth="1"/>
    <col min="11537" max="11538" width="9.140625" style="178"/>
    <col min="11539" max="11539" width="10" style="178" bestFit="1" customWidth="1"/>
    <col min="11540" max="11765" width="9.140625" style="178"/>
    <col min="11766" max="11766" width="4" style="178" customWidth="1"/>
    <col min="11767" max="11767" width="34.5703125" style="178" customWidth="1"/>
    <col min="11768" max="11768" width="11.85546875" style="178" bestFit="1" customWidth="1"/>
    <col min="11769" max="11769" width="8.140625" style="178" customWidth="1"/>
    <col min="11770" max="11770" width="13.85546875" style="178" bestFit="1" customWidth="1"/>
    <col min="11771" max="11771" width="8.140625" style="178" customWidth="1"/>
    <col min="11772" max="11772" width="13.85546875" style="178" bestFit="1" customWidth="1"/>
    <col min="11773" max="11773" width="8.7109375" style="178" customWidth="1"/>
    <col min="11774" max="11774" width="13.5703125" style="178" bestFit="1" customWidth="1"/>
    <col min="11775" max="11775" width="9" style="178" customWidth="1"/>
    <col min="11776" max="11776" width="13.5703125" style="178" bestFit="1" customWidth="1"/>
    <col min="11777" max="11777" width="9" style="178" bestFit="1" customWidth="1"/>
    <col min="11778" max="11778" width="13.5703125" style="178" bestFit="1" customWidth="1"/>
    <col min="11779" max="11779" width="9" style="178" bestFit="1" customWidth="1"/>
    <col min="11780" max="11780" width="13.85546875" style="178" bestFit="1" customWidth="1"/>
    <col min="11781" max="11781" width="8.7109375" style="178" bestFit="1" customWidth="1"/>
    <col min="11782" max="11782" width="13.85546875" style="178" bestFit="1" customWidth="1"/>
    <col min="11783" max="11783" width="8.7109375" style="178" bestFit="1" customWidth="1"/>
    <col min="11784" max="11784" width="13.85546875" style="178" bestFit="1" customWidth="1"/>
    <col min="11785" max="11785" width="8.7109375" style="178" bestFit="1" customWidth="1"/>
    <col min="11786" max="11786" width="13.85546875" style="178" bestFit="1" customWidth="1"/>
    <col min="11787" max="11787" width="8.7109375" style="178" bestFit="1" customWidth="1"/>
    <col min="11788" max="11788" width="13.85546875" style="178" bestFit="1" customWidth="1"/>
    <col min="11789" max="11789" width="8.7109375" style="178" bestFit="1" customWidth="1"/>
    <col min="11790" max="11790" width="13.85546875" style="178" bestFit="1" customWidth="1"/>
    <col min="11791" max="11791" width="8.7109375" style="178" bestFit="1" customWidth="1"/>
    <col min="11792" max="11792" width="17.85546875" style="178" bestFit="1" customWidth="1"/>
    <col min="11793" max="11794" width="9.140625" style="178"/>
    <col min="11795" max="11795" width="10" style="178" bestFit="1" customWidth="1"/>
    <col min="11796" max="12021" width="9.140625" style="178"/>
    <col min="12022" max="12022" width="4" style="178" customWidth="1"/>
    <col min="12023" max="12023" width="34.5703125" style="178" customWidth="1"/>
    <col min="12024" max="12024" width="11.85546875" style="178" bestFit="1" customWidth="1"/>
    <col min="12025" max="12025" width="8.140625" style="178" customWidth="1"/>
    <col min="12026" max="12026" width="13.85546875" style="178" bestFit="1" customWidth="1"/>
    <col min="12027" max="12027" width="8.140625" style="178" customWidth="1"/>
    <col min="12028" max="12028" width="13.85546875" style="178" bestFit="1" customWidth="1"/>
    <col min="12029" max="12029" width="8.7109375" style="178" customWidth="1"/>
    <col min="12030" max="12030" width="13.5703125" style="178" bestFit="1" customWidth="1"/>
    <col min="12031" max="12031" width="9" style="178" customWidth="1"/>
    <col min="12032" max="12032" width="13.5703125" style="178" bestFit="1" customWidth="1"/>
    <col min="12033" max="12033" width="9" style="178" bestFit="1" customWidth="1"/>
    <col min="12034" max="12034" width="13.5703125" style="178" bestFit="1" customWidth="1"/>
    <col min="12035" max="12035" width="9" style="178" bestFit="1" customWidth="1"/>
    <col min="12036" max="12036" width="13.85546875" style="178" bestFit="1" customWidth="1"/>
    <col min="12037" max="12037" width="8.7109375" style="178" bestFit="1" customWidth="1"/>
    <col min="12038" max="12038" width="13.85546875" style="178" bestFit="1" customWidth="1"/>
    <col min="12039" max="12039" width="8.7109375" style="178" bestFit="1" customWidth="1"/>
    <col min="12040" max="12040" width="13.85546875" style="178" bestFit="1" customWidth="1"/>
    <col min="12041" max="12041" width="8.7109375" style="178" bestFit="1" customWidth="1"/>
    <col min="12042" max="12042" width="13.85546875" style="178" bestFit="1" customWidth="1"/>
    <col min="12043" max="12043" width="8.7109375" style="178" bestFit="1" customWidth="1"/>
    <col min="12044" max="12044" width="13.85546875" style="178" bestFit="1" customWidth="1"/>
    <col min="12045" max="12045" width="8.7109375" style="178" bestFit="1" customWidth="1"/>
    <col min="12046" max="12046" width="13.85546875" style="178" bestFit="1" customWidth="1"/>
    <col min="12047" max="12047" width="8.7109375" style="178" bestFit="1" customWidth="1"/>
    <col min="12048" max="12048" width="17.85546875" style="178" bestFit="1" customWidth="1"/>
    <col min="12049" max="12050" width="9.140625" style="178"/>
    <col min="12051" max="12051" width="10" style="178" bestFit="1" customWidth="1"/>
    <col min="12052" max="12277" width="9.140625" style="178"/>
    <col min="12278" max="12278" width="4" style="178" customWidth="1"/>
    <col min="12279" max="12279" width="34.5703125" style="178" customWidth="1"/>
    <col min="12280" max="12280" width="11.85546875" style="178" bestFit="1" customWidth="1"/>
    <col min="12281" max="12281" width="8.140625" style="178" customWidth="1"/>
    <col min="12282" max="12282" width="13.85546875" style="178" bestFit="1" customWidth="1"/>
    <col min="12283" max="12283" width="8.140625" style="178" customWidth="1"/>
    <col min="12284" max="12284" width="13.85546875" style="178" bestFit="1" customWidth="1"/>
    <col min="12285" max="12285" width="8.7109375" style="178" customWidth="1"/>
    <col min="12286" max="12286" width="13.5703125" style="178" bestFit="1" customWidth="1"/>
    <col min="12287" max="12287" width="9" style="178" customWidth="1"/>
    <col min="12288" max="12288" width="13.5703125" style="178" bestFit="1" customWidth="1"/>
    <col min="12289" max="12289" width="9" style="178" bestFit="1" customWidth="1"/>
    <col min="12290" max="12290" width="13.5703125" style="178" bestFit="1" customWidth="1"/>
    <col min="12291" max="12291" width="9" style="178" bestFit="1" customWidth="1"/>
    <col min="12292" max="12292" width="13.85546875" style="178" bestFit="1" customWidth="1"/>
    <col min="12293" max="12293" width="8.7109375" style="178" bestFit="1" customWidth="1"/>
    <col min="12294" max="12294" width="13.85546875" style="178" bestFit="1" customWidth="1"/>
    <col min="12295" max="12295" width="8.7109375" style="178" bestFit="1" customWidth="1"/>
    <col min="12296" max="12296" width="13.85546875" style="178" bestFit="1" customWidth="1"/>
    <col min="12297" max="12297" width="8.7109375" style="178" bestFit="1" customWidth="1"/>
    <col min="12298" max="12298" width="13.85546875" style="178" bestFit="1" customWidth="1"/>
    <col min="12299" max="12299" width="8.7109375" style="178" bestFit="1" customWidth="1"/>
    <col min="12300" max="12300" width="13.85546875" style="178" bestFit="1" customWidth="1"/>
    <col min="12301" max="12301" width="8.7109375" style="178" bestFit="1" customWidth="1"/>
    <col min="12302" max="12302" width="13.85546875" style="178" bestFit="1" customWidth="1"/>
    <col min="12303" max="12303" width="8.7109375" style="178" bestFit="1" customWidth="1"/>
    <col min="12304" max="12304" width="17.85546875" style="178" bestFit="1" customWidth="1"/>
    <col min="12305" max="12306" width="9.140625" style="178"/>
    <col min="12307" max="12307" width="10" style="178" bestFit="1" customWidth="1"/>
    <col min="12308" max="12533" width="9.140625" style="178"/>
    <col min="12534" max="12534" width="4" style="178" customWidth="1"/>
    <col min="12535" max="12535" width="34.5703125" style="178" customWidth="1"/>
    <col min="12536" max="12536" width="11.85546875" style="178" bestFit="1" customWidth="1"/>
    <col min="12537" max="12537" width="8.140625" style="178" customWidth="1"/>
    <col min="12538" max="12538" width="13.85546875" style="178" bestFit="1" customWidth="1"/>
    <col min="12539" max="12539" width="8.140625" style="178" customWidth="1"/>
    <col min="12540" max="12540" width="13.85546875" style="178" bestFit="1" customWidth="1"/>
    <col min="12541" max="12541" width="8.7109375" style="178" customWidth="1"/>
    <col min="12542" max="12542" width="13.5703125" style="178" bestFit="1" customWidth="1"/>
    <col min="12543" max="12543" width="9" style="178" customWidth="1"/>
    <col min="12544" max="12544" width="13.5703125" style="178" bestFit="1" customWidth="1"/>
    <col min="12545" max="12545" width="9" style="178" bestFit="1" customWidth="1"/>
    <col min="12546" max="12546" width="13.5703125" style="178" bestFit="1" customWidth="1"/>
    <col min="12547" max="12547" width="9" style="178" bestFit="1" customWidth="1"/>
    <col min="12548" max="12548" width="13.85546875" style="178" bestFit="1" customWidth="1"/>
    <col min="12549" max="12549" width="8.7109375" style="178" bestFit="1" customWidth="1"/>
    <col min="12550" max="12550" width="13.85546875" style="178" bestFit="1" customWidth="1"/>
    <col min="12551" max="12551" width="8.7109375" style="178" bestFit="1" customWidth="1"/>
    <col min="12552" max="12552" width="13.85546875" style="178" bestFit="1" customWidth="1"/>
    <col min="12553" max="12553" width="8.7109375" style="178" bestFit="1" customWidth="1"/>
    <col min="12554" max="12554" width="13.85546875" style="178" bestFit="1" customWidth="1"/>
    <col min="12555" max="12555" width="8.7109375" style="178" bestFit="1" customWidth="1"/>
    <col min="12556" max="12556" width="13.85546875" style="178" bestFit="1" customWidth="1"/>
    <col min="12557" max="12557" width="8.7109375" style="178" bestFit="1" customWidth="1"/>
    <col min="12558" max="12558" width="13.85546875" style="178" bestFit="1" customWidth="1"/>
    <col min="12559" max="12559" width="8.7109375" style="178" bestFit="1" customWidth="1"/>
    <col min="12560" max="12560" width="17.85546875" style="178" bestFit="1" customWidth="1"/>
    <col min="12561" max="12562" width="9.140625" style="178"/>
    <col min="12563" max="12563" width="10" style="178" bestFit="1" customWidth="1"/>
    <col min="12564" max="12789" width="9.140625" style="178"/>
    <col min="12790" max="12790" width="4" style="178" customWidth="1"/>
    <col min="12791" max="12791" width="34.5703125" style="178" customWidth="1"/>
    <col min="12792" max="12792" width="11.85546875" style="178" bestFit="1" customWidth="1"/>
    <col min="12793" max="12793" width="8.140625" style="178" customWidth="1"/>
    <col min="12794" max="12794" width="13.85546875" style="178" bestFit="1" customWidth="1"/>
    <col min="12795" max="12795" width="8.140625" style="178" customWidth="1"/>
    <col min="12796" max="12796" width="13.85546875" style="178" bestFit="1" customWidth="1"/>
    <col min="12797" max="12797" width="8.7109375" style="178" customWidth="1"/>
    <col min="12798" max="12798" width="13.5703125" style="178" bestFit="1" customWidth="1"/>
    <col min="12799" max="12799" width="9" style="178" customWidth="1"/>
    <col min="12800" max="12800" width="13.5703125" style="178" bestFit="1" customWidth="1"/>
    <col min="12801" max="12801" width="9" style="178" bestFit="1" customWidth="1"/>
    <col min="12802" max="12802" width="13.5703125" style="178" bestFit="1" customWidth="1"/>
    <col min="12803" max="12803" width="9" style="178" bestFit="1" customWidth="1"/>
    <col min="12804" max="12804" width="13.85546875" style="178" bestFit="1" customWidth="1"/>
    <col min="12805" max="12805" width="8.7109375" style="178" bestFit="1" customWidth="1"/>
    <col min="12806" max="12806" width="13.85546875" style="178" bestFit="1" customWidth="1"/>
    <col min="12807" max="12807" width="8.7109375" style="178" bestFit="1" customWidth="1"/>
    <col min="12808" max="12808" width="13.85546875" style="178" bestFit="1" customWidth="1"/>
    <col min="12809" max="12809" width="8.7109375" style="178" bestFit="1" customWidth="1"/>
    <col min="12810" max="12810" width="13.85546875" style="178" bestFit="1" customWidth="1"/>
    <col min="12811" max="12811" width="8.7109375" style="178" bestFit="1" customWidth="1"/>
    <col min="12812" max="12812" width="13.85546875" style="178" bestFit="1" customWidth="1"/>
    <col min="12813" max="12813" width="8.7109375" style="178" bestFit="1" customWidth="1"/>
    <col min="12814" max="12814" width="13.85546875" style="178" bestFit="1" customWidth="1"/>
    <col min="12815" max="12815" width="8.7109375" style="178" bestFit="1" customWidth="1"/>
    <col min="12816" max="12816" width="17.85546875" style="178" bestFit="1" customWidth="1"/>
    <col min="12817" max="12818" width="9.140625" style="178"/>
    <col min="12819" max="12819" width="10" style="178" bestFit="1" customWidth="1"/>
    <col min="12820" max="13045" width="9.140625" style="178"/>
    <col min="13046" max="13046" width="4" style="178" customWidth="1"/>
    <col min="13047" max="13047" width="34.5703125" style="178" customWidth="1"/>
    <col min="13048" max="13048" width="11.85546875" style="178" bestFit="1" customWidth="1"/>
    <col min="13049" max="13049" width="8.140625" style="178" customWidth="1"/>
    <col min="13050" max="13050" width="13.85546875" style="178" bestFit="1" customWidth="1"/>
    <col min="13051" max="13051" width="8.140625" style="178" customWidth="1"/>
    <col min="13052" max="13052" width="13.85546875" style="178" bestFit="1" customWidth="1"/>
    <col min="13053" max="13053" width="8.7109375" style="178" customWidth="1"/>
    <col min="13054" max="13054" width="13.5703125" style="178" bestFit="1" customWidth="1"/>
    <col min="13055" max="13055" width="9" style="178" customWidth="1"/>
    <col min="13056" max="13056" width="13.5703125" style="178" bestFit="1" customWidth="1"/>
    <col min="13057" max="13057" width="9" style="178" bestFit="1" customWidth="1"/>
    <col min="13058" max="13058" width="13.5703125" style="178" bestFit="1" customWidth="1"/>
    <col min="13059" max="13059" width="9" style="178" bestFit="1" customWidth="1"/>
    <col min="13060" max="13060" width="13.85546875" style="178" bestFit="1" customWidth="1"/>
    <col min="13061" max="13061" width="8.7109375" style="178" bestFit="1" customWidth="1"/>
    <col min="13062" max="13062" width="13.85546875" style="178" bestFit="1" customWidth="1"/>
    <col min="13063" max="13063" width="8.7109375" style="178" bestFit="1" customWidth="1"/>
    <col min="13064" max="13064" width="13.85546875" style="178" bestFit="1" customWidth="1"/>
    <col min="13065" max="13065" width="8.7109375" style="178" bestFit="1" customWidth="1"/>
    <col min="13066" max="13066" width="13.85546875" style="178" bestFit="1" customWidth="1"/>
    <col min="13067" max="13067" width="8.7109375" style="178" bestFit="1" customWidth="1"/>
    <col min="13068" max="13068" width="13.85546875" style="178" bestFit="1" customWidth="1"/>
    <col min="13069" max="13069" width="8.7109375" style="178" bestFit="1" customWidth="1"/>
    <col min="13070" max="13070" width="13.85546875" style="178" bestFit="1" customWidth="1"/>
    <col min="13071" max="13071" width="8.7109375" style="178" bestFit="1" customWidth="1"/>
    <col min="13072" max="13072" width="17.85546875" style="178" bestFit="1" customWidth="1"/>
    <col min="13073" max="13074" width="9.140625" style="178"/>
    <col min="13075" max="13075" width="10" style="178" bestFit="1" customWidth="1"/>
    <col min="13076" max="13301" width="9.140625" style="178"/>
    <col min="13302" max="13302" width="4" style="178" customWidth="1"/>
    <col min="13303" max="13303" width="34.5703125" style="178" customWidth="1"/>
    <col min="13304" max="13304" width="11.85546875" style="178" bestFit="1" customWidth="1"/>
    <col min="13305" max="13305" width="8.140625" style="178" customWidth="1"/>
    <col min="13306" max="13306" width="13.85546875" style="178" bestFit="1" customWidth="1"/>
    <col min="13307" max="13307" width="8.140625" style="178" customWidth="1"/>
    <col min="13308" max="13308" width="13.85546875" style="178" bestFit="1" customWidth="1"/>
    <col min="13309" max="13309" width="8.7109375" style="178" customWidth="1"/>
    <col min="13310" max="13310" width="13.5703125" style="178" bestFit="1" customWidth="1"/>
    <col min="13311" max="13311" width="9" style="178" customWidth="1"/>
    <col min="13312" max="13312" width="13.5703125" style="178" bestFit="1" customWidth="1"/>
    <col min="13313" max="13313" width="9" style="178" bestFit="1" customWidth="1"/>
    <col min="13314" max="13314" width="13.5703125" style="178" bestFit="1" customWidth="1"/>
    <col min="13315" max="13315" width="9" style="178" bestFit="1" customWidth="1"/>
    <col min="13316" max="13316" width="13.85546875" style="178" bestFit="1" customWidth="1"/>
    <col min="13317" max="13317" width="8.7109375" style="178" bestFit="1" customWidth="1"/>
    <col min="13318" max="13318" width="13.85546875" style="178" bestFit="1" customWidth="1"/>
    <col min="13319" max="13319" width="8.7109375" style="178" bestFit="1" customWidth="1"/>
    <col min="13320" max="13320" width="13.85546875" style="178" bestFit="1" customWidth="1"/>
    <col min="13321" max="13321" width="8.7109375" style="178" bestFit="1" customWidth="1"/>
    <col min="13322" max="13322" width="13.85546875" style="178" bestFit="1" customWidth="1"/>
    <col min="13323" max="13323" width="8.7109375" style="178" bestFit="1" customWidth="1"/>
    <col min="13324" max="13324" width="13.85546875" style="178" bestFit="1" customWidth="1"/>
    <col min="13325" max="13325" width="8.7109375" style="178" bestFit="1" customWidth="1"/>
    <col min="13326" max="13326" width="13.85546875" style="178" bestFit="1" customWidth="1"/>
    <col min="13327" max="13327" width="8.7109375" style="178" bestFit="1" customWidth="1"/>
    <col min="13328" max="13328" width="17.85546875" style="178" bestFit="1" customWidth="1"/>
    <col min="13329" max="13330" width="9.140625" style="178"/>
    <col min="13331" max="13331" width="10" style="178" bestFit="1" customWidth="1"/>
    <col min="13332" max="13557" width="9.140625" style="178"/>
    <col min="13558" max="13558" width="4" style="178" customWidth="1"/>
    <col min="13559" max="13559" width="34.5703125" style="178" customWidth="1"/>
    <col min="13560" max="13560" width="11.85546875" style="178" bestFit="1" customWidth="1"/>
    <col min="13561" max="13561" width="8.140625" style="178" customWidth="1"/>
    <col min="13562" max="13562" width="13.85546875" style="178" bestFit="1" customWidth="1"/>
    <col min="13563" max="13563" width="8.140625" style="178" customWidth="1"/>
    <col min="13564" max="13564" width="13.85546875" style="178" bestFit="1" customWidth="1"/>
    <col min="13565" max="13565" width="8.7109375" style="178" customWidth="1"/>
    <col min="13566" max="13566" width="13.5703125" style="178" bestFit="1" customWidth="1"/>
    <col min="13567" max="13567" width="9" style="178" customWidth="1"/>
    <col min="13568" max="13568" width="13.5703125" style="178" bestFit="1" customWidth="1"/>
    <col min="13569" max="13569" width="9" style="178" bestFit="1" customWidth="1"/>
    <col min="13570" max="13570" width="13.5703125" style="178" bestFit="1" customWidth="1"/>
    <col min="13571" max="13571" width="9" style="178" bestFit="1" customWidth="1"/>
    <col min="13572" max="13572" width="13.85546875" style="178" bestFit="1" customWidth="1"/>
    <col min="13573" max="13573" width="8.7109375" style="178" bestFit="1" customWidth="1"/>
    <col min="13574" max="13574" width="13.85546875" style="178" bestFit="1" customWidth="1"/>
    <col min="13575" max="13575" width="8.7109375" style="178" bestFit="1" customWidth="1"/>
    <col min="13576" max="13576" width="13.85546875" style="178" bestFit="1" customWidth="1"/>
    <col min="13577" max="13577" width="8.7109375" style="178" bestFit="1" customWidth="1"/>
    <col min="13578" max="13578" width="13.85546875" style="178" bestFit="1" customWidth="1"/>
    <col min="13579" max="13579" width="8.7109375" style="178" bestFit="1" customWidth="1"/>
    <col min="13580" max="13580" width="13.85546875" style="178" bestFit="1" customWidth="1"/>
    <col min="13581" max="13581" width="8.7109375" style="178" bestFit="1" customWidth="1"/>
    <col min="13582" max="13582" width="13.85546875" style="178" bestFit="1" customWidth="1"/>
    <col min="13583" max="13583" width="8.7109375" style="178" bestFit="1" customWidth="1"/>
    <col min="13584" max="13584" width="17.85546875" style="178" bestFit="1" customWidth="1"/>
    <col min="13585" max="13586" width="9.140625" style="178"/>
    <col min="13587" max="13587" width="10" style="178" bestFit="1" customWidth="1"/>
    <col min="13588" max="13813" width="9.140625" style="178"/>
    <col min="13814" max="13814" width="4" style="178" customWidth="1"/>
    <col min="13815" max="13815" width="34.5703125" style="178" customWidth="1"/>
    <col min="13816" max="13816" width="11.85546875" style="178" bestFit="1" customWidth="1"/>
    <col min="13817" max="13817" width="8.140625" style="178" customWidth="1"/>
    <col min="13818" max="13818" width="13.85546875" style="178" bestFit="1" customWidth="1"/>
    <col min="13819" max="13819" width="8.140625" style="178" customWidth="1"/>
    <col min="13820" max="13820" width="13.85546875" style="178" bestFit="1" customWidth="1"/>
    <col min="13821" max="13821" width="8.7109375" style="178" customWidth="1"/>
    <col min="13822" max="13822" width="13.5703125" style="178" bestFit="1" customWidth="1"/>
    <col min="13823" max="13823" width="9" style="178" customWidth="1"/>
    <col min="13824" max="13824" width="13.5703125" style="178" bestFit="1" customWidth="1"/>
    <col min="13825" max="13825" width="9" style="178" bestFit="1" customWidth="1"/>
    <col min="13826" max="13826" width="13.5703125" style="178" bestFit="1" customWidth="1"/>
    <col min="13827" max="13827" width="9" style="178" bestFit="1" customWidth="1"/>
    <col min="13828" max="13828" width="13.85546875" style="178" bestFit="1" customWidth="1"/>
    <col min="13829" max="13829" width="8.7109375" style="178" bestFit="1" customWidth="1"/>
    <col min="13830" max="13830" width="13.85546875" style="178" bestFit="1" customWidth="1"/>
    <col min="13831" max="13831" width="8.7109375" style="178" bestFit="1" customWidth="1"/>
    <col min="13832" max="13832" width="13.85546875" style="178" bestFit="1" customWidth="1"/>
    <col min="13833" max="13833" width="8.7109375" style="178" bestFit="1" customWidth="1"/>
    <col min="13834" max="13834" width="13.85546875" style="178" bestFit="1" customWidth="1"/>
    <col min="13835" max="13835" width="8.7109375" style="178" bestFit="1" customWidth="1"/>
    <col min="13836" max="13836" width="13.85546875" style="178" bestFit="1" customWidth="1"/>
    <col min="13837" max="13837" width="8.7109375" style="178" bestFit="1" customWidth="1"/>
    <col min="13838" max="13838" width="13.85546875" style="178" bestFit="1" customWidth="1"/>
    <col min="13839" max="13839" width="8.7109375" style="178" bestFit="1" customWidth="1"/>
    <col min="13840" max="13840" width="17.85546875" style="178" bestFit="1" customWidth="1"/>
    <col min="13841" max="13842" width="9.140625" style="178"/>
    <col min="13843" max="13843" width="10" style="178" bestFit="1" customWidth="1"/>
    <col min="13844" max="14069" width="9.140625" style="178"/>
    <col min="14070" max="14070" width="4" style="178" customWidth="1"/>
    <col min="14071" max="14071" width="34.5703125" style="178" customWidth="1"/>
    <col min="14072" max="14072" width="11.85546875" style="178" bestFit="1" customWidth="1"/>
    <col min="14073" max="14073" width="8.140625" style="178" customWidth="1"/>
    <col min="14074" max="14074" width="13.85546875" style="178" bestFit="1" customWidth="1"/>
    <col min="14075" max="14075" width="8.140625" style="178" customWidth="1"/>
    <col min="14076" max="14076" width="13.85546875" style="178" bestFit="1" customWidth="1"/>
    <col min="14077" max="14077" width="8.7109375" style="178" customWidth="1"/>
    <col min="14078" max="14078" width="13.5703125" style="178" bestFit="1" customWidth="1"/>
    <col min="14079" max="14079" width="9" style="178" customWidth="1"/>
    <col min="14080" max="14080" width="13.5703125" style="178" bestFit="1" customWidth="1"/>
    <col min="14081" max="14081" width="9" style="178" bestFit="1" customWidth="1"/>
    <col min="14082" max="14082" width="13.5703125" style="178" bestFit="1" customWidth="1"/>
    <col min="14083" max="14083" width="9" style="178" bestFit="1" customWidth="1"/>
    <col min="14084" max="14084" width="13.85546875" style="178" bestFit="1" customWidth="1"/>
    <col min="14085" max="14085" width="8.7109375" style="178" bestFit="1" customWidth="1"/>
    <col min="14086" max="14086" width="13.85546875" style="178" bestFit="1" customWidth="1"/>
    <col min="14087" max="14087" width="8.7109375" style="178" bestFit="1" customWidth="1"/>
    <col min="14088" max="14088" width="13.85546875" style="178" bestFit="1" customWidth="1"/>
    <col min="14089" max="14089" width="8.7109375" style="178" bestFit="1" customWidth="1"/>
    <col min="14090" max="14090" width="13.85546875" style="178" bestFit="1" customWidth="1"/>
    <col min="14091" max="14091" width="8.7109375" style="178" bestFit="1" customWidth="1"/>
    <col min="14092" max="14092" width="13.85546875" style="178" bestFit="1" customWidth="1"/>
    <col min="14093" max="14093" width="8.7109375" style="178" bestFit="1" customWidth="1"/>
    <col min="14094" max="14094" width="13.85546875" style="178" bestFit="1" customWidth="1"/>
    <col min="14095" max="14095" width="8.7109375" style="178" bestFit="1" customWidth="1"/>
    <col min="14096" max="14096" width="17.85546875" style="178" bestFit="1" customWidth="1"/>
    <col min="14097" max="14098" width="9.140625" style="178"/>
    <col min="14099" max="14099" width="10" style="178" bestFit="1" customWidth="1"/>
    <col min="14100" max="14325" width="9.140625" style="178"/>
    <col min="14326" max="14326" width="4" style="178" customWidth="1"/>
    <col min="14327" max="14327" width="34.5703125" style="178" customWidth="1"/>
    <col min="14328" max="14328" width="11.85546875" style="178" bestFit="1" customWidth="1"/>
    <col min="14329" max="14329" width="8.140625" style="178" customWidth="1"/>
    <col min="14330" max="14330" width="13.85546875" style="178" bestFit="1" customWidth="1"/>
    <col min="14331" max="14331" width="8.140625" style="178" customWidth="1"/>
    <col min="14332" max="14332" width="13.85546875" style="178" bestFit="1" customWidth="1"/>
    <col min="14333" max="14333" width="8.7109375" style="178" customWidth="1"/>
    <col min="14334" max="14334" width="13.5703125" style="178" bestFit="1" customWidth="1"/>
    <col min="14335" max="14335" width="9" style="178" customWidth="1"/>
    <col min="14336" max="14336" width="13.5703125" style="178" bestFit="1" customWidth="1"/>
    <col min="14337" max="14337" width="9" style="178" bestFit="1" customWidth="1"/>
    <col min="14338" max="14338" width="13.5703125" style="178" bestFit="1" customWidth="1"/>
    <col min="14339" max="14339" width="9" style="178" bestFit="1" customWidth="1"/>
    <col min="14340" max="14340" width="13.85546875" style="178" bestFit="1" customWidth="1"/>
    <col min="14341" max="14341" width="8.7109375" style="178" bestFit="1" customWidth="1"/>
    <col min="14342" max="14342" width="13.85546875" style="178" bestFit="1" customWidth="1"/>
    <col min="14343" max="14343" width="8.7109375" style="178" bestFit="1" customWidth="1"/>
    <col min="14344" max="14344" width="13.85546875" style="178" bestFit="1" customWidth="1"/>
    <col min="14345" max="14345" width="8.7109375" style="178" bestFit="1" customWidth="1"/>
    <col min="14346" max="14346" width="13.85546875" style="178" bestFit="1" customWidth="1"/>
    <col min="14347" max="14347" width="8.7109375" style="178" bestFit="1" customWidth="1"/>
    <col min="14348" max="14348" width="13.85546875" style="178" bestFit="1" customWidth="1"/>
    <col min="14349" max="14349" width="8.7109375" style="178" bestFit="1" customWidth="1"/>
    <col min="14350" max="14350" width="13.85546875" style="178" bestFit="1" customWidth="1"/>
    <col min="14351" max="14351" width="8.7109375" style="178" bestFit="1" customWidth="1"/>
    <col min="14352" max="14352" width="17.85546875" style="178" bestFit="1" customWidth="1"/>
    <col min="14353" max="14354" width="9.140625" style="178"/>
    <col min="14355" max="14355" width="10" style="178" bestFit="1" customWidth="1"/>
    <col min="14356" max="14581" width="9.140625" style="178"/>
    <col min="14582" max="14582" width="4" style="178" customWidth="1"/>
    <col min="14583" max="14583" width="34.5703125" style="178" customWidth="1"/>
    <col min="14584" max="14584" width="11.85546875" style="178" bestFit="1" customWidth="1"/>
    <col min="14585" max="14585" width="8.140625" style="178" customWidth="1"/>
    <col min="14586" max="14586" width="13.85546875" style="178" bestFit="1" customWidth="1"/>
    <col min="14587" max="14587" width="8.140625" style="178" customWidth="1"/>
    <col min="14588" max="14588" width="13.85546875" style="178" bestFit="1" customWidth="1"/>
    <col min="14589" max="14589" width="8.7109375" style="178" customWidth="1"/>
    <col min="14590" max="14590" width="13.5703125" style="178" bestFit="1" customWidth="1"/>
    <col min="14591" max="14591" width="9" style="178" customWidth="1"/>
    <col min="14592" max="14592" width="13.5703125" style="178" bestFit="1" customWidth="1"/>
    <col min="14593" max="14593" width="9" style="178" bestFit="1" customWidth="1"/>
    <col min="14594" max="14594" width="13.5703125" style="178" bestFit="1" customWidth="1"/>
    <col min="14595" max="14595" width="9" style="178" bestFit="1" customWidth="1"/>
    <col min="14596" max="14596" width="13.85546875" style="178" bestFit="1" customWidth="1"/>
    <col min="14597" max="14597" width="8.7109375" style="178" bestFit="1" customWidth="1"/>
    <col min="14598" max="14598" width="13.85546875" style="178" bestFit="1" customWidth="1"/>
    <col min="14599" max="14599" width="8.7109375" style="178" bestFit="1" customWidth="1"/>
    <col min="14600" max="14600" width="13.85546875" style="178" bestFit="1" customWidth="1"/>
    <col min="14601" max="14601" width="8.7109375" style="178" bestFit="1" customWidth="1"/>
    <col min="14602" max="14602" width="13.85546875" style="178" bestFit="1" customWidth="1"/>
    <col min="14603" max="14603" width="8.7109375" style="178" bestFit="1" customWidth="1"/>
    <col min="14604" max="14604" width="13.85546875" style="178" bestFit="1" customWidth="1"/>
    <col min="14605" max="14605" width="8.7109375" style="178" bestFit="1" customWidth="1"/>
    <col min="14606" max="14606" width="13.85546875" style="178" bestFit="1" customWidth="1"/>
    <col min="14607" max="14607" width="8.7109375" style="178" bestFit="1" customWidth="1"/>
    <col min="14608" max="14608" width="17.85546875" style="178" bestFit="1" customWidth="1"/>
    <col min="14609" max="14610" width="9.140625" style="178"/>
    <col min="14611" max="14611" width="10" style="178" bestFit="1" customWidth="1"/>
    <col min="14612" max="14837" width="9.140625" style="178"/>
    <col min="14838" max="14838" width="4" style="178" customWidth="1"/>
    <col min="14839" max="14839" width="34.5703125" style="178" customWidth="1"/>
    <col min="14840" max="14840" width="11.85546875" style="178" bestFit="1" customWidth="1"/>
    <col min="14841" max="14841" width="8.140625" style="178" customWidth="1"/>
    <col min="14842" max="14842" width="13.85546875" style="178" bestFit="1" customWidth="1"/>
    <col min="14843" max="14843" width="8.140625" style="178" customWidth="1"/>
    <col min="14844" max="14844" width="13.85546875" style="178" bestFit="1" customWidth="1"/>
    <col min="14845" max="14845" width="8.7109375" style="178" customWidth="1"/>
    <col min="14846" max="14846" width="13.5703125" style="178" bestFit="1" customWidth="1"/>
    <col min="14847" max="14847" width="9" style="178" customWidth="1"/>
    <col min="14848" max="14848" width="13.5703125" style="178" bestFit="1" customWidth="1"/>
    <col min="14849" max="14849" width="9" style="178" bestFit="1" customWidth="1"/>
    <col min="14850" max="14850" width="13.5703125" style="178" bestFit="1" customWidth="1"/>
    <col min="14851" max="14851" width="9" style="178" bestFit="1" customWidth="1"/>
    <col min="14852" max="14852" width="13.85546875" style="178" bestFit="1" customWidth="1"/>
    <col min="14853" max="14853" width="8.7109375" style="178" bestFit="1" customWidth="1"/>
    <col min="14854" max="14854" width="13.85546875" style="178" bestFit="1" customWidth="1"/>
    <col min="14855" max="14855" width="8.7109375" style="178" bestFit="1" customWidth="1"/>
    <col min="14856" max="14856" width="13.85546875" style="178" bestFit="1" customWidth="1"/>
    <col min="14857" max="14857" width="8.7109375" style="178" bestFit="1" customWidth="1"/>
    <col min="14858" max="14858" width="13.85546875" style="178" bestFit="1" customWidth="1"/>
    <col min="14859" max="14859" width="8.7109375" style="178" bestFit="1" customWidth="1"/>
    <col min="14860" max="14860" width="13.85546875" style="178" bestFit="1" customWidth="1"/>
    <col min="14861" max="14861" width="8.7109375" style="178" bestFit="1" customWidth="1"/>
    <col min="14862" max="14862" width="13.85546875" style="178" bestFit="1" customWidth="1"/>
    <col min="14863" max="14863" width="8.7109375" style="178" bestFit="1" customWidth="1"/>
    <col min="14864" max="14864" width="17.85546875" style="178" bestFit="1" customWidth="1"/>
    <col min="14865" max="14866" width="9.140625" style="178"/>
    <col min="14867" max="14867" width="10" style="178" bestFit="1" customWidth="1"/>
    <col min="14868" max="15093" width="9.140625" style="178"/>
    <col min="15094" max="15094" width="4" style="178" customWidth="1"/>
    <col min="15095" max="15095" width="34.5703125" style="178" customWidth="1"/>
    <col min="15096" max="15096" width="11.85546875" style="178" bestFit="1" customWidth="1"/>
    <col min="15097" max="15097" width="8.140625" style="178" customWidth="1"/>
    <col min="15098" max="15098" width="13.85546875" style="178" bestFit="1" customWidth="1"/>
    <col min="15099" max="15099" width="8.140625" style="178" customWidth="1"/>
    <col min="15100" max="15100" width="13.85546875" style="178" bestFit="1" customWidth="1"/>
    <col min="15101" max="15101" width="8.7109375" style="178" customWidth="1"/>
    <col min="15102" max="15102" width="13.5703125" style="178" bestFit="1" customWidth="1"/>
    <col min="15103" max="15103" width="9" style="178" customWidth="1"/>
    <col min="15104" max="15104" width="13.5703125" style="178" bestFit="1" customWidth="1"/>
    <col min="15105" max="15105" width="9" style="178" bestFit="1" customWidth="1"/>
    <col min="15106" max="15106" width="13.5703125" style="178" bestFit="1" customWidth="1"/>
    <col min="15107" max="15107" width="9" style="178" bestFit="1" customWidth="1"/>
    <col min="15108" max="15108" width="13.85546875" style="178" bestFit="1" customWidth="1"/>
    <col min="15109" max="15109" width="8.7109375" style="178" bestFit="1" customWidth="1"/>
    <col min="15110" max="15110" width="13.85546875" style="178" bestFit="1" customWidth="1"/>
    <col min="15111" max="15111" width="8.7109375" style="178" bestFit="1" customWidth="1"/>
    <col min="15112" max="15112" width="13.85546875" style="178" bestFit="1" customWidth="1"/>
    <col min="15113" max="15113" width="8.7109375" style="178" bestFit="1" customWidth="1"/>
    <col min="15114" max="15114" width="13.85546875" style="178" bestFit="1" customWidth="1"/>
    <col min="15115" max="15115" width="8.7109375" style="178" bestFit="1" customWidth="1"/>
    <col min="15116" max="15116" width="13.85546875" style="178" bestFit="1" customWidth="1"/>
    <col min="15117" max="15117" width="8.7109375" style="178" bestFit="1" customWidth="1"/>
    <col min="15118" max="15118" width="13.85546875" style="178" bestFit="1" customWidth="1"/>
    <col min="15119" max="15119" width="8.7109375" style="178" bestFit="1" customWidth="1"/>
    <col min="15120" max="15120" width="17.85546875" style="178" bestFit="1" customWidth="1"/>
    <col min="15121" max="15122" width="9.140625" style="178"/>
    <col min="15123" max="15123" width="10" style="178" bestFit="1" customWidth="1"/>
    <col min="15124" max="15349" width="9.140625" style="178"/>
    <col min="15350" max="15350" width="4" style="178" customWidth="1"/>
    <col min="15351" max="15351" width="34.5703125" style="178" customWidth="1"/>
    <col min="15352" max="15352" width="11.85546875" style="178" bestFit="1" customWidth="1"/>
    <col min="15353" max="15353" width="8.140625" style="178" customWidth="1"/>
    <col min="15354" max="15354" width="13.85546875" style="178" bestFit="1" customWidth="1"/>
    <col min="15355" max="15355" width="8.140625" style="178" customWidth="1"/>
    <col min="15356" max="15356" width="13.85546875" style="178" bestFit="1" customWidth="1"/>
    <col min="15357" max="15357" width="8.7109375" style="178" customWidth="1"/>
    <col min="15358" max="15358" width="13.5703125" style="178" bestFit="1" customWidth="1"/>
    <col min="15359" max="15359" width="9" style="178" customWidth="1"/>
    <col min="15360" max="15360" width="13.5703125" style="178" bestFit="1" customWidth="1"/>
    <col min="15361" max="15361" width="9" style="178" bestFit="1" customWidth="1"/>
    <col min="15362" max="15362" width="13.5703125" style="178" bestFit="1" customWidth="1"/>
    <col min="15363" max="15363" width="9" style="178" bestFit="1" customWidth="1"/>
    <col min="15364" max="15364" width="13.85546875" style="178" bestFit="1" customWidth="1"/>
    <col min="15365" max="15365" width="8.7109375" style="178" bestFit="1" customWidth="1"/>
    <col min="15366" max="15366" width="13.85546875" style="178" bestFit="1" customWidth="1"/>
    <col min="15367" max="15367" width="8.7109375" style="178" bestFit="1" customWidth="1"/>
    <col min="15368" max="15368" width="13.85546875" style="178" bestFit="1" customWidth="1"/>
    <col min="15369" max="15369" width="8.7109375" style="178" bestFit="1" customWidth="1"/>
    <col min="15370" max="15370" width="13.85546875" style="178" bestFit="1" customWidth="1"/>
    <col min="15371" max="15371" width="8.7109375" style="178" bestFit="1" customWidth="1"/>
    <col min="15372" max="15372" width="13.85546875" style="178" bestFit="1" customWidth="1"/>
    <col min="15373" max="15373" width="8.7109375" style="178" bestFit="1" customWidth="1"/>
    <col min="15374" max="15374" width="13.85546875" style="178" bestFit="1" customWidth="1"/>
    <col min="15375" max="15375" width="8.7109375" style="178" bestFit="1" customWidth="1"/>
    <col min="15376" max="15376" width="17.85546875" style="178" bestFit="1" customWidth="1"/>
    <col min="15377" max="15378" width="9.140625" style="178"/>
    <col min="15379" max="15379" width="10" style="178" bestFit="1" customWidth="1"/>
    <col min="15380" max="15605" width="9.140625" style="178"/>
    <col min="15606" max="15606" width="4" style="178" customWidth="1"/>
    <col min="15607" max="15607" width="34.5703125" style="178" customWidth="1"/>
    <col min="15608" max="15608" width="11.85546875" style="178" bestFit="1" customWidth="1"/>
    <col min="15609" max="15609" width="8.140625" style="178" customWidth="1"/>
    <col min="15610" max="15610" width="13.85546875" style="178" bestFit="1" customWidth="1"/>
    <col min="15611" max="15611" width="8.140625" style="178" customWidth="1"/>
    <col min="15612" max="15612" width="13.85546875" style="178" bestFit="1" customWidth="1"/>
    <col min="15613" max="15613" width="8.7109375" style="178" customWidth="1"/>
    <col min="15614" max="15614" width="13.5703125" style="178" bestFit="1" customWidth="1"/>
    <col min="15615" max="15615" width="9" style="178" customWidth="1"/>
    <col min="15616" max="15616" width="13.5703125" style="178" bestFit="1" customWidth="1"/>
    <col min="15617" max="15617" width="9" style="178" bestFit="1" customWidth="1"/>
    <col min="15618" max="15618" width="13.5703125" style="178" bestFit="1" customWidth="1"/>
    <col min="15619" max="15619" width="9" style="178" bestFit="1" customWidth="1"/>
    <col min="15620" max="15620" width="13.85546875" style="178" bestFit="1" customWidth="1"/>
    <col min="15621" max="15621" width="8.7109375" style="178" bestFit="1" customWidth="1"/>
    <col min="15622" max="15622" width="13.85546875" style="178" bestFit="1" customWidth="1"/>
    <col min="15623" max="15623" width="8.7109375" style="178" bestFit="1" customWidth="1"/>
    <col min="15624" max="15624" width="13.85546875" style="178" bestFit="1" customWidth="1"/>
    <col min="15625" max="15625" width="8.7109375" style="178" bestFit="1" customWidth="1"/>
    <col min="15626" max="15626" width="13.85546875" style="178" bestFit="1" customWidth="1"/>
    <col min="15627" max="15627" width="8.7109375" style="178" bestFit="1" customWidth="1"/>
    <col min="15628" max="15628" width="13.85546875" style="178" bestFit="1" customWidth="1"/>
    <col min="15629" max="15629" width="8.7109375" style="178" bestFit="1" customWidth="1"/>
    <col min="15630" max="15630" width="13.85546875" style="178" bestFit="1" customWidth="1"/>
    <col min="15631" max="15631" width="8.7109375" style="178" bestFit="1" customWidth="1"/>
    <col min="15632" max="15632" width="17.85546875" style="178" bestFit="1" customWidth="1"/>
    <col min="15633" max="15634" width="9.140625" style="178"/>
    <col min="15635" max="15635" width="10" style="178" bestFit="1" customWidth="1"/>
    <col min="15636" max="15861" width="9.140625" style="178"/>
    <col min="15862" max="15862" width="4" style="178" customWidth="1"/>
    <col min="15863" max="15863" width="34.5703125" style="178" customWidth="1"/>
    <col min="15864" max="15864" width="11.85546875" style="178" bestFit="1" customWidth="1"/>
    <col min="15865" max="15865" width="8.140625" style="178" customWidth="1"/>
    <col min="15866" max="15866" width="13.85546875" style="178" bestFit="1" customWidth="1"/>
    <col min="15867" max="15867" width="8.140625" style="178" customWidth="1"/>
    <col min="15868" max="15868" width="13.85546875" style="178" bestFit="1" customWidth="1"/>
    <col min="15869" max="15869" width="8.7109375" style="178" customWidth="1"/>
    <col min="15870" max="15870" width="13.5703125" style="178" bestFit="1" customWidth="1"/>
    <col min="15871" max="15871" width="9" style="178" customWidth="1"/>
    <col min="15872" max="15872" width="13.5703125" style="178" bestFit="1" customWidth="1"/>
    <col min="15873" max="15873" width="9" style="178" bestFit="1" customWidth="1"/>
    <col min="15874" max="15874" width="13.5703125" style="178" bestFit="1" customWidth="1"/>
    <col min="15875" max="15875" width="9" style="178" bestFit="1" customWidth="1"/>
    <col min="15876" max="15876" width="13.85546875" style="178" bestFit="1" customWidth="1"/>
    <col min="15877" max="15877" width="8.7109375" style="178" bestFit="1" customWidth="1"/>
    <col min="15878" max="15878" width="13.85546875" style="178" bestFit="1" customWidth="1"/>
    <col min="15879" max="15879" width="8.7109375" style="178" bestFit="1" customWidth="1"/>
    <col min="15880" max="15880" width="13.85546875" style="178" bestFit="1" customWidth="1"/>
    <col min="15881" max="15881" width="8.7109375" style="178" bestFit="1" customWidth="1"/>
    <col min="15882" max="15882" width="13.85546875" style="178" bestFit="1" customWidth="1"/>
    <col min="15883" max="15883" width="8.7109375" style="178" bestFit="1" customWidth="1"/>
    <col min="15884" max="15884" width="13.85546875" style="178" bestFit="1" customWidth="1"/>
    <col min="15885" max="15885" width="8.7109375" style="178" bestFit="1" customWidth="1"/>
    <col min="15886" max="15886" width="13.85546875" style="178" bestFit="1" customWidth="1"/>
    <col min="15887" max="15887" width="8.7109375" style="178" bestFit="1" customWidth="1"/>
    <col min="15888" max="15888" width="17.85546875" style="178" bestFit="1" customWidth="1"/>
    <col min="15889" max="15890" width="9.140625" style="178"/>
    <col min="15891" max="15891" width="10" style="178" bestFit="1" customWidth="1"/>
    <col min="15892" max="16117" width="9.140625" style="178"/>
    <col min="16118" max="16118" width="4" style="178" customWidth="1"/>
    <col min="16119" max="16119" width="34.5703125" style="178" customWidth="1"/>
    <col min="16120" max="16120" width="11.85546875" style="178" bestFit="1" customWidth="1"/>
    <col min="16121" max="16121" width="8.140625" style="178" customWidth="1"/>
    <col min="16122" max="16122" width="13.85546875" style="178" bestFit="1" customWidth="1"/>
    <col min="16123" max="16123" width="8.140625" style="178" customWidth="1"/>
    <col min="16124" max="16124" width="13.85546875" style="178" bestFit="1" customWidth="1"/>
    <col min="16125" max="16125" width="8.7109375" style="178" customWidth="1"/>
    <col min="16126" max="16126" width="13.5703125" style="178" bestFit="1" customWidth="1"/>
    <col min="16127" max="16127" width="9" style="178" customWidth="1"/>
    <col min="16128" max="16128" width="13.5703125" style="178" bestFit="1" customWidth="1"/>
    <col min="16129" max="16129" width="9" style="178" bestFit="1" customWidth="1"/>
    <col min="16130" max="16130" width="13.5703125" style="178" bestFit="1" customWidth="1"/>
    <col min="16131" max="16131" width="9" style="178" bestFit="1" customWidth="1"/>
    <col min="16132" max="16132" width="13.85546875" style="178" bestFit="1" customWidth="1"/>
    <col min="16133" max="16133" width="8.7109375" style="178" bestFit="1" customWidth="1"/>
    <col min="16134" max="16134" width="13.85546875" style="178" bestFit="1" customWidth="1"/>
    <col min="16135" max="16135" width="8.7109375" style="178" bestFit="1" customWidth="1"/>
    <col min="16136" max="16136" width="13.85546875" style="178" bestFit="1" customWidth="1"/>
    <col min="16137" max="16137" width="8.7109375" style="178" bestFit="1" customWidth="1"/>
    <col min="16138" max="16138" width="13.85546875" style="178" bestFit="1" customWidth="1"/>
    <col min="16139" max="16139" width="8.7109375" style="178" bestFit="1" customWidth="1"/>
    <col min="16140" max="16140" width="13.85546875" style="178" bestFit="1" customWidth="1"/>
    <col min="16141" max="16141" width="8.7109375" style="178" bestFit="1" customWidth="1"/>
    <col min="16142" max="16142" width="13.85546875" style="178" bestFit="1" customWidth="1"/>
    <col min="16143" max="16143" width="8.7109375" style="178" bestFit="1" customWidth="1"/>
    <col min="16144" max="16144" width="17.85546875" style="178" bestFit="1" customWidth="1"/>
    <col min="16145" max="16146" width="9.140625" style="178"/>
    <col min="16147" max="16147" width="10" style="178" bestFit="1" customWidth="1"/>
    <col min="16148" max="16384" width="9.140625" style="178"/>
  </cols>
  <sheetData>
    <row r="1" spans="1:244" ht="13.5" thickBot="1"/>
    <row r="2" spans="1:244" s="179" customFormat="1" ht="6.75" thickBot="1">
      <c r="B2" s="180"/>
      <c r="C2" s="181"/>
      <c r="D2" s="182"/>
      <c r="E2" s="183"/>
      <c r="F2" s="182"/>
      <c r="G2" s="184"/>
      <c r="H2" s="184"/>
      <c r="I2" s="184"/>
      <c r="J2" s="184"/>
      <c r="K2" s="184"/>
      <c r="L2" s="184"/>
      <c r="M2" s="184"/>
      <c r="N2" s="184"/>
      <c r="O2" s="184"/>
      <c r="P2" s="184"/>
      <c r="Q2" s="185"/>
    </row>
    <row r="3" spans="1:244" ht="42.75" customHeight="1">
      <c r="C3" s="186"/>
      <c r="D3" s="2288" t="s">
        <v>20234</v>
      </c>
      <c r="E3" s="2289"/>
      <c r="F3" s="2289"/>
      <c r="G3" s="2289"/>
      <c r="H3" s="2289"/>
      <c r="I3" s="2289"/>
      <c r="J3" s="2289"/>
      <c r="K3" s="2289"/>
      <c r="L3" s="2289"/>
      <c r="M3" s="2289"/>
      <c r="N3" s="2289"/>
      <c r="O3" s="2289"/>
      <c r="P3" s="2290"/>
      <c r="Q3" s="2291"/>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116"/>
      <c r="EX3" s="116"/>
      <c r="EY3" s="116"/>
      <c r="EZ3" s="116"/>
      <c r="FA3" s="116"/>
      <c r="FB3" s="116"/>
      <c r="FC3" s="116"/>
      <c r="FD3" s="116"/>
      <c r="FE3" s="116"/>
      <c r="FF3" s="116"/>
      <c r="FG3" s="116"/>
      <c r="FH3" s="116"/>
      <c r="FI3" s="116"/>
      <c r="FJ3" s="116"/>
      <c r="FK3" s="116"/>
      <c r="FL3" s="116"/>
      <c r="FM3" s="116"/>
      <c r="FN3" s="116"/>
      <c r="FO3" s="116"/>
      <c r="FP3" s="116"/>
      <c r="FQ3" s="116"/>
      <c r="FR3" s="116"/>
      <c r="FS3" s="116"/>
      <c r="FT3" s="116"/>
      <c r="FU3" s="116"/>
      <c r="FV3" s="116"/>
      <c r="FW3" s="116"/>
      <c r="FX3" s="116"/>
      <c r="FY3" s="116"/>
      <c r="FZ3" s="116"/>
      <c r="GA3" s="116"/>
      <c r="GB3" s="116"/>
      <c r="GC3" s="116"/>
      <c r="GD3" s="116"/>
      <c r="GE3" s="116"/>
      <c r="GF3" s="116"/>
      <c r="GG3" s="116"/>
      <c r="GH3" s="116"/>
      <c r="GI3" s="116"/>
      <c r="GJ3" s="116"/>
      <c r="GK3" s="116"/>
      <c r="GL3" s="116"/>
      <c r="GM3" s="116"/>
      <c r="GN3" s="116"/>
      <c r="GO3" s="116"/>
      <c r="GP3" s="116"/>
      <c r="GQ3" s="116"/>
      <c r="GR3" s="116"/>
      <c r="GS3" s="116"/>
      <c r="GT3" s="116"/>
      <c r="GU3" s="116"/>
      <c r="GV3" s="116"/>
      <c r="GW3" s="116"/>
      <c r="GX3" s="116"/>
      <c r="GY3" s="116"/>
      <c r="GZ3" s="116"/>
      <c r="HA3" s="116"/>
      <c r="HB3" s="116"/>
      <c r="HC3" s="116"/>
      <c r="HD3" s="116"/>
      <c r="HE3" s="116"/>
      <c r="HF3" s="116"/>
      <c r="HG3" s="116"/>
      <c r="HH3" s="116"/>
      <c r="HI3" s="116"/>
      <c r="HJ3" s="116"/>
      <c r="HK3" s="116"/>
      <c r="HL3" s="116"/>
      <c r="HM3" s="116"/>
      <c r="HN3" s="116"/>
      <c r="HO3" s="116"/>
      <c r="HP3" s="116"/>
      <c r="HQ3" s="116"/>
      <c r="HR3" s="116"/>
      <c r="HS3" s="116"/>
      <c r="HT3" s="116"/>
      <c r="HU3" s="116"/>
      <c r="HV3" s="116"/>
      <c r="HW3" s="116"/>
      <c r="HX3" s="116"/>
      <c r="HY3" s="116"/>
      <c r="HZ3" s="116"/>
      <c r="IA3" s="116"/>
      <c r="IB3" s="116"/>
      <c r="IC3" s="116"/>
      <c r="ID3" s="116"/>
      <c r="IE3" s="116"/>
      <c r="IF3" s="116"/>
      <c r="IG3" s="116"/>
      <c r="IH3" s="116"/>
      <c r="II3" s="116"/>
      <c r="IJ3" s="116"/>
    </row>
    <row r="4" spans="1:244" ht="31.5" customHeight="1">
      <c r="C4" s="187"/>
      <c r="D4" s="2296" t="s">
        <v>20274</v>
      </c>
      <c r="E4" s="2296"/>
      <c r="F4" s="2296"/>
      <c r="G4" s="2296"/>
      <c r="H4" s="2296"/>
      <c r="I4" s="2296"/>
      <c r="J4" s="2296"/>
      <c r="K4" s="2296"/>
      <c r="L4" s="2296"/>
      <c r="M4" s="2296"/>
      <c r="N4" s="2296"/>
      <c r="O4" s="2296"/>
      <c r="P4" s="2292"/>
      <c r="Q4" s="2293"/>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c r="BW4" s="116"/>
      <c r="BX4" s="116"/>
      <c r="BY4" s="116"/>
      <c r="BZ4" s="116"/>
      <c r="CA4" s="116"/>
      <c r="CB4" s="116"/>
      <c r="CC4" s="116"/>
      <c r="CD4" s="116"/>
      <c r="CE4" s="116"/>
      <c r="CF4" s="116"/>
      <c r="CG4" s="116"/>
      <c r="CH4" s="116"/>
      <c r="CI4" s="116"/>
      <c r="CJ4" s="116"/>
      <c r="CK4" s="116"/>
      <c r="CL4" s="116"/>
      <c r="CM4" s="116"/>
      <c r="CN4" s="116"/>
      <c r="CO4" s="116"/>
      <c r="CP4" s="116"/>
      <c r="CQ4" s="116"/>
      <c r="CR4" s="116"/>
      <c r="CS4" s="116"/>
      <c r="CT4" s="116"/>
      <c r="CU4" s="116"/>
      <c r="CV4" s="116"/>
      <c r="CW4" s="116"/>
      <c r="CX4" s="116"/>
      <c r="CY4" s="116"/>
      <c r="CZ4" s="116"/>
      <c r="DA4" s="116"/>
      <c r="DB4" s="116"/>
      <c r="DC4" s="116"/>
      <c r="DD4" s="116"/>
      <c r="DE4" s="116"/>
      <c r="DF4" s="116"/>
      <c r="DG4" s="116"/>
      <c r="DH4" s="116"/>
      <c r="DI4" s="116"/>
      <c r="DJ4" s="116"/>
      <c r="DK4" s="116"/>
      <c r="DL4" s="116"/>
      <c r="DM4" s="116"/>
      <c r="DN4" s="116"/>
      <c r="DO4" s="116"/>
      <c r="DP4" s="116"/>
      <c r="DQ4" s="116"/>
      <c r="DR4" s="116"/>
      <c r="DS4" s="116"/>
      <c r="DT4" s="116"/>
      <c r="DU4" s="116"/>
      <c r="DV4" s="116"/>
      <c r="DW4" s="116"/>
      <c r="DX4" s="116"/>
      <c r="DY4" s="116"/>
      <c r="DZ4" s="116"/>
      <c r="EA4" s="116"/>
      <c r="EB4" s="116"/>
      <c r="EC4" s="116"/>
      <c r="ED4" s="116"/>
      <c r="EE4" s="116"/>
      <c r="EF4" s="116"/>
      <c r="EG4" s="116"/>
      <c r="EH4" s="116"/>
      <c r="EI4" s="116"/>
      <c r="EJ4" s="116"/>
      <c r="EK4" s="116"/>
      <c r="EL4" s="116"/>
      <c r="EM4" s="116"/>
      <c r="EN4" s="116"/>
      <c r="EO4" s="116"/>
      <c r="EP4" s="116"/>
      <c r="EQ4" s="116"/>
      <c r="ER4" s="116"/>
      <c r="ES4" s="116"/>
      <c r="ET4" s="116"/>
      <c r="EU4" s="116"/>
      <c r="EV4" s="116"/>
      <c r="EW4" s="116"/>
      <c r="EX4" s="116"/>
      <c r="EY4" s="116"/>
      <c r="EZ4" s="116"/>
      <c r="FA4" s="116"/>
      <c r="FB4" s="116"/>
      <c r="FC4" s="116"/>
      <c r="FD4" s="116"/>
      <c r="FE4" s="116"/>
      <c r="FF4" s="116"/>
      <c r="FG4" s="116"/>
      <c r="FH4" s="116"/>
      <c r="FI4" s="116"/>
      <c r="FJ4" s="116"/>
      <c r="FK4" s="116"/>
      <c r="FL4" s="116"/>
      <c r="FM4" s="116"/>
      <c r="FN4" s="116"/>
      <c r="FO4" s="116"/>
      <c r="FP4" s="116"/>
      <c r="FQ4" s="116"/>
      <c r="FR4" s="116"/>
      <c r="FS4" s="116"/>
      <c r="FT4" s="116"/>
      <c r="FU4" s="116"/>
      <c r="FV4" s="116"/>
      <c r="FW4" s="116"/>
      <c r="FX4" s="116"/>
      <c r="FY4" s="116"/>
      <c r="FZ4" s="116"/>
      <c r="GA4" s="116"/>
      <c r="GB4" s="116"/>
      <c r="GC4" s="116"/>
      <c r="GD4" s="116"/>
      <c r="GE4" s="116"/>
      <c r="GF4" s="116"/>
      <c r="GG4" s="116"/>
      <c r="GH4" s="116"/>
      <c r="GI4" s="116"/>
      <c r="GJ4" s="116"/>
      <c r="GK4" s="116"/>
      <c r="GL4" s="116"/>
      <c r="GM4" s="116"/>
      <c r="GN4" s="116"/>
      <c r="GO4" s="116"/>
      <c r="GP4" s="116"/>
      <c r="GQ4" s="116"/>
      <c r="GR4" s="116"/>
      <c r="GS4" s="116"/>
      <c r="GT4" s="116"/>
      <c r="GU4" s="116"/>
      <c r="GV4" s="116"/>
      <c r="GW4" s="116"/>
      <c r="GX4" s="116"/>
      <c r="GY4" s="116"/>
      <c r="GZ4" s="116"/>
      <c r="HA4" s="116"/>
      <c r="HB4" s="116"/>
      <c r="HC4" s="116"/>
      <c r="HD4" s="116"/>
      <c r="HE4" s="116"/>
      <c r="HF4" s="116"/>
      <c r="HG4" s="116"/>
      <c r="HH4" s="116"/>
      <c r="HI4" s="116"/>
      <c r="HJ4" s="116"/>
      <c r="HK4" s="116"/>
      <c r="HL4" s="116"/>
      <c r="HM4" s="116"/>
      <c r="HN4" s="116"/>
      <c r="HO4" s="116"/>
      <c r="HP4" s="116"/>
      <c r="HQ4" s="116"/>
      <c r="HR4" s="116"/>
      <c r="HS4" s="116"/>
      <c r="HT4" s="116"/>
      <c r="HU4" s="116"/>
      <c r="HV4" s="116"/>
      <c r="HW4" s="116"/>
      <c r="HX4" s="116"/>
      <c r="HY4" s="116"/>
      <c r="HZ4" s="116"/>
      <c r="IA4" s="116"/>
      <c r="IB4" s="116"/>
      <c r="IC4" s="116"/>
      <c r="ID4" s="116"/>
      <c r="IE4" s="116"/>
      <c r="IF4" s="116"/>
      <c r="IG4" s="116"/>
      <c r="IH4" s="116"/>
      <c r="II4" s="116"/>
      <c r="IJ4" s="116"/>
    </row>
    <row r="5" spans="1:244" ht="22.5" customHeight="1">
      <c r="C5" s="187"/>
      <c r="D5" s="1710" t="s">
        <v>8</v>
      </c>
      <c r="E5" s="188" t="str">
        <f>'ORÇAMENTO '!D9</f>
        <v>AMPLIAÇÃO E REFORMA NA ESCOLA MUNICIPAL DE EDUCAÇÃO INFANTIL</v>
      </c>
      <c r="F5" s="189"/>
      <c r="G5" s="190"/>
      <c r="H5" s="190"/>
      <c r="I5" s="190"/>
      <c r="J5" s="190"/>
      <c r="K5" s="190"/>
      <c r="L5" s="190"/>
      <c r="M5" s="115"/>
      <c r="N5" s="190"/>
      <c r="O5" s="191"/>
      <c r="P5" s="2292"/>
      <c r="Q5" s="2293"/>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c r="BW5" s="116"/>
      <c r="BX5" s="116"/>
      <c r="BY5" s="116"/>
      <c r="BZ5" s="116"/>
      <c r="CA5" s="116"/>
      <c r="CB5" s="116"/>
      <c r="CC5" s="116"/>
      <c r="CD5" s="116"/>
      <c r="CE5" s="116"/>
      <c r="CF5" s="116"/>
      <c r="CG5" s="116"/>
      <c r="CH5" s="116"/>
      <c r="CI5" s="116"/>
      <c r="CJ5" s="116"/>
      <c r="CK5" s="116"/>
      <c r="CL5" s="116"/>
      <c r="CM5" s="116"/>
      <c r="CN5" s="116"/>
      <c r="CO5" s="116"/>
      <c r="CP5" s="116"/>
      <c r="CQ5" s="116"/>
      <c r="CR5" s="116"/>
      <c r="CS5" s="116"/>
      <c r="CT5" s="116"/>
      <c r="CU5" s="116"/>
      <c r="CV5" s="116"/>
      <c r="CW5" s="116"/>
      <c r="CX5" s="116"/>
      <c r="CY5" s="116"/>
      <c r="CZ5" s="116"/>
      <c r="DA5" s="116"/>
      <c r="DB5" s="116"/>
      <c r="DC5" s="116"/>
      <c r="DD5" s="116"/>
      <c r="DE5" s="116"/>
      <c r="DF5" s="116"/>
      <c r="DG5" s="116"/>
      <c r="DH5" s="116"/>
      <c r="DI5" s="116"/>
      <c r="DJ5" s="116"/>
      <c r="DK5" s="116"/>
      <c r="DL5" s="116"/>
      <c r="DM5" s="116"/>
      <c r="DN5" s="116"/>
      <c r="DO5" s="116"/>
      <c r="DP5" s="116"/>
      <c r="DQ5" s="116"/>
      <c r="DR5" s="116"/>
      <c r="DS5" s="116"/>
      <c r="DT5" s="116"/>
      <c r="DU5" s="116"/>
      <c r="DV5" s="116"/>
      <c r="DW5" s="116"/>
      <c r="DX5" s="116"/>
      <c r="DY5" s="116"/>
      <c r="DZ5" s="116"/>
      <c r="EA5" s="116"/>
      <c r="EB5" s="116"/>
      <c r="EC5" s="116"/>
      <c r="ED5" s="116"/>
      <c r="EE5" s="116"/>
      <c r="EF5" s="116"/>
      <c r="EG5" s="116"/>
      <c r="EH5" s="116"/>
      <c r="EI5" s="116"/>
      <c r="EJ5" s="116"/>
      <c r="EK5" s="116"/>
      <c r="EL5" s="116"/>
      <c r="EM5" s="116"/>
      <c r="EN5" s="116"/>
      <c r="EO5" s="116"/>
      <c r="EP5" s="116"/>
      <c r="EQ5" s="116"/>
      <c r="ER5" s="116"/>
      <c r="ES5" s="116"/>
      <c r="ET5" s="116"/>
      <c r="EU5" s="116"/>
      <c r="EV5" s="116"/>
      <c r="EW5" s="116"/>
      <c r="EX5" s="116"/>
      <c r="EY5" s="116"/>
      <c r="EZ5" s="116"/>
      <c r="FA5" s="116"/>
      <c r="FB5" s="116"/>
      <c r="FC5" s="116"/>
      <c r="FD5" s="116"/>
      <c r="FE5" s="116"/>
      <c r="FF5" s="116"/>
      <c r="FG5" s="116"/>
      <c r="FH5" s="116"/>
      <c r="FI5" s="116"/>
      <c r="FJ5" s="116"/>
      <c r="FK5" s="116"/>
      <c r="FL5" s="116"/>
      <c r="FM5" s="116"/>
      <c r="FN5" s="116"/>
      <c r="FO5" s="116"/>
      <c r="FP5" s="116"/>
      <c r="FQ5" s="116"/>
      <c r="FR5" s="116"/>
      <c r="FS5" s="116"/>
      <c r="FT5" s="116"/>
      <c r="FU5" s="116"/>
      <c r="FV5" s="116"/>
      <c r="FW5" s="116"/>
      <c r="FX5" s="116"/>
      <c r="FY5" s="116"/>
      <c r="FZ5" s="116"/>
      <c r="GA5" s="116"/>
      <c r="GB5" s="116"/>
      <c r="GC5" s="116"/>
      <c r="GD5" s="116"/>
      <c r="GE5" s="116"/>
      <c r="GF5" s="116"/>
      <c r="GG5" s="116"/>
      <c r="GH5" s="116"/>
      <c r="GI5" s="116"/>
      <c r="GJ5" s="116"/>
      <c r="GK5" s="116"/>
      <c r="GL5" s="116"/>
      <c r="GM5" s="116"/>
      <c r="GN5" s="116"/>
      <c r="GO5" s="116"/>
      <c r="GP5" s="116"/>
      <c r="GQ5" s="116"/>
      <c r="GR5" s="116"/>
      <c r="GS5" s="116"/>
      <c r="GT5" s="116"/>
      <c r="GU5" s="116"/>
      <c r="GV5" s="116"/>
      <c r="GW5" s="116"/>
      <c r="GX5" s="116"/>
      <c r="GY5" s="116"/>
      <c r="GZ5" s="116"/>
      <c r="HA5" s="116"/>
      <c r="HB5" s="116"/>
      <c r="HC5" s="116"/>
      <c r="HD5" s="116"/>
      <c r="HE5" s="116"/>
      <c r="HF5" s="116"/>
      <c r="HG5" s="116"/>
      <c r="HH5" s="116"/>
      <c r="HI5" s="116"/>
      <c r="HJ5" s="116"/>
      <c r="HK5" s="116"/>
      <c r="HL5" s="116"/>
      <c r="HM5" s="116"/>
      <c r="HN5" s="116"/>
      <c r="HO5" s="116"/>
      <c r="HP5" s="116"/>
      <c r="HQ5" s="116"/>
      <c r="HR5" s="116"/>
      <c r="HS5" s="116"/>
      <c r="HT5" s="116"/>
      <c r="HU5" s="116"/>
      <c r="HV5" s="116"/>
      <c r="HW5" s="116"/>
      <c r="HX5" s="116"/>
      <c r="HY5" s="116"/>
      <c r="HZ5" s="116"/>
      <c r="IA5" s="116"/>
      <c r="IB5" s="116"/>
      <c r="IC5" s="116"/>
      <c r="ID5" s="116"/>
      <c r="IE5" s="116"/>
      <c r="IF5" s="116"/>
      <c r="IG5" s="116"/>
      <c r="IH5" s="116"/>
      <c r="II5" s="116"/>
      <c r="IJ5" s="116"/>
    </row>
    <row r="6" spans="1:244" ht="22.5" customHeight="1">
      <c r="C6" s="187"/>
      <c r="D6" s="1710" t="str">
        <f>'ORÇAMENTO '!C10</f>
        <v>PROP:</v>
      </c>
      <c r="E6" s="1816" t="s">
        <v>20272</v>
      </c>
      <c r="F6" s="1816"/>
      <c r="G6" s="1816"/>
      <c r="H6" s="1816"/>
      <c r="I6" s="190"/>
      <c r="J6" s="190"/>
      <c r="K6" s="190"/>
      <c r="L6" s="190"/>
      <c r="M6" s="115"/>
      <c r="N6" s="190"/>
      <c r="O6" s="191"/>
      <c r="P6" s="2292"/>
      <c r="Q6" s="2293"/>
      <c r="R6" s="116"/>
      <c r="S6" s="116"/>
      <c r="T6" s="116"/>
      <c r="U6" s="116"/>
      <c r="V6" s="116"/>
      <c r="W6" s="116"/>
      <c r="X6" s="116"/>
      <c r="Y6" s="116"/>
      <c r="Z6" s="116"/>
      <c r="AA6" s="116"/>
      <c r="AB6" s="116"/>
      <c r="AC6" s="116"/>
      <c r="AD6" s="116"/>
      <c r="AE6" s="116"/>
      <c r="AF6" s="116"/>
      <c r="AG6" s="116"/>
      <c r="AH6" s="116"/>
      <c r="AI6" s="116"/>
      <c r="AJ6" s="116"/>
      <c r="AK6" s="116"/>
      <c r="AL6" s="116"/>
      <c r="AM6" s="116"/>
      <c r="AN6" s="116"/>
      <c r="AO6" s="116"/>
      <c r="AP6" s="116"/>
      <c r="AQ6" s="116"/>
      <c r="AR6" s="116"/>
      <c r="AS6" s="116"/>
      <c r="AT6" s="116"/>
      <c r="AU6" s="116"/>
      <c r="AV6" s="116"/>
      <c r="AW6" s="116"/>
      <c r="AX6" s="116"/>
      <c r="AY6" s="116"/>
      <c r="AZ6" s="116"/>
      <c r="BA6" s="116"/>
      <c r="BB6" s="116"/>
      <c r="BC6" s="116"/>
      <c r="BD6" s="116"/>
      <c r="BE6" s="116"/>
      <c r="BF6" s="116"/>
      <c r="BG6" s="116"/>
      <c r="BH6" s="116"/>
      <c r="BI6" s="116"/>
      <c r="BJ6" s="116"/>
      <c r="BK6" s="116"/>
      <c r="BL6" s="116"/>
      <c r="BM6" s="116"/>
      <c r="BN6" s="116"/>
      <c r="BO6" s="116"/>
      <c r="BP6" s="116"/>
      <c r="BQ6" s="116"/>
      <c r="BR6" s="116"/>
      <c r="BS6" s="116"/>
      <c r="BT6" s="116"/>
      <c r="BU6" s="116"/>
      <c r="BV6" s="116"/>
      <c r="BW6" s="116"/>
      <c r="BX6" s="116"/>
      <c r="BY6" s="116"/>
      <c r="BZ6" s="116"/>
      <c r="CA6" s="116"/>
      <c r="CB6" s="116"/>
      <c r="CC6" s="116"/>
      <c r="CD6" s="116"/>
      <c r="CE6" s="116"/>
      <c r="CF6" s="116"/>
      <c r="CG6" s="116"/>
      <c r="CH6" s="116"/>
      <c r="CI6" s="116"/>
      <c r="CJ6" s="116"/>
      <c r="CK6" s="116"/>
      <c r="CL6" s="116"/>
      <c r="CM6" s="116"/>
      <c r="CN6" s="116"/>
      <c r="CO6" s="116"/>
      <c r="CP6" s="116"/>
      <c r="CQ6" s="116"/>
      <c r="CR6" s="116"/>
      <c r="CS6" s="116"/>
      <c r="CT6" s="116"/>
      <c r="CU6" s="116"/>
      <c r="CV6" s="116"/>
      <c r="CW6" s="116"/>
      <c r="CX6" s="116"/>
      <c r="CY6" s="116"/>
      <c r="CZ6" s="116"/>
      <c r="DA6" s="116"/>
      <c r="DB6" s="116"/>
      <c r="DC6" s="116"/>
      <c r="DD6" s="116"/>
      <c r="DE6" s="116"/>
      <c r="DF6" s="116"/>
      <c r="DG6" s="116"/>
      <c r="DH6" s="116"/>
      <c r="DI6" s="116"/>
      <c r="DJ6" s="116"/>
      <c r="DK6" s="116"/>
      <c r="DL6" s="116"/>
      <c r="DM6" s="116"/>
      <c r="DN6" s="116"/>
      <c r="DO6" s="116"/>
      <c r="DP6" s="116"/>
      <c r="DQ6" s="116"/>
      <c r="DR6" s="116"/>
      <c r="DS6" s="116"/>
      <c r="DT6" s="116"/>
      <c r="DU6" s="116"/>
      <c r="DV6" s="116"/>
      <c r="DW6" s="116"/>
      <c r="DX6" s="116"/>
      <c r="DY6" s="116"/>
      <c r="DZ6" s="116"/>
      <c r="EA6" s="116"/>
      <c r="EB6" s="116"/>
      <c r="EC6" s="116"/>
      <c r="ED6" s="116"/>
      <c r="EE6" s="116"/>
      <c r="EF6" s="116"/>
      <c r="EG6" s="116"/>
      <c r="EH6" s="116"/>
      <c r="EI6" s="116"/>
      <c r="EJ6" s="116"/>
      <c r="EK6" s="116"/>
      <c r="EL6" s="116"/>
      <c r="EM6" s="116"/>
      <c r="EN6" s="116"/>
      <c r="EO6" s="116"/>
      <c r="EP6" s="116"/>
      <c r="EQ6" s="116"/>
      <c r="ER6" s="116"/>
      <c r="ES6" s="116"/>
      <c r="ET6" s="116"/>
      <c r="EU6" s="116"/>
      <c r="EV6" s="116"/>
      <c r="EW6" s="116"/>
      <c r="EX6" s="116"/>
      <c r="EY6" s="116"/>
      <c r="EZ6" s="116"/>
      <c r="FA6" s="116"/>
      <c r="FB6" s="116"/>
      <c r="FC6" s="116"/>
      <c r="FD6" s="116"/>
      <c r="FE6" s="116"/>
      <c r="FF6" s="116"/>
      <c r="FG6" s="116"/>
      <c r="FH6" s="116"/>
      <c r="FI6" s="116"/>
      <c r="FJ6" s="116"/>
      <c r="FK6" s="116"/>
      <c r="FL6" s="116"/>
      <c r="FM6" s="116"/>
      <c r="FN6" s="116"/>
      <c r="FO6" s="116"/>
      <c r="FP6" s="116"/>
      <c r="FQ6" s="116"/>
      <c r="FR6" s="116"/>
      <c r="FS6" s="116"/>
      <c r="FT6" s="116"/>
      <c r="FU6" s="116"/>
      <c r="FV6" s="116"/>
      <c r="FW6" s="116"/>
      <c r="FX6" s="116"/>
      <c r="FY6" s="116"/>
      <c r="FZ6" s="116"/>
      <c r="GA6" s="116"/>
      <c r="GB6" s="116"/>
      <c r="GC6" s="116"/>
      <c r="GD6" s="116"/>
      <c r="GE6" s="116"/>
      <c r="GF6" s="116"/>
      <c r="GG6" s="116"/>
      <c r="GH6" s="116"/>
      <c r="GI6" s="116"/>
      <c r="GJ6" s="116"/>
      <c r="GK6" s="116"/>
      <c r="GL6" s="116"/>
      <c r="GM6" s="116"/>
      <c r="GN6" s="116"/>
      <c r="GO6" s="116"/>
      <c r="GP6" s="116"/>
      <c r="GQ6" s="116"/>
      <c r="GR6" s="116"/>
      <c r="GS6" s="116"/>
      <c r="GT6" s="116"/>
      <c r="GU6" s="116"/>
      <c r="GV6" s="116"/>
      <c r="GW6" s="116"/>
      <c r="GX6" s="116"/>
      <c r="GY6" s="116"/>
      <c r="GZ6" s="116"/>
      <c r="HA6" s="116"/>
      <c r="HB6" s="116"/>
      <c r="HC6" s="116"/>
      <c r="HD6" s="116"/>
      <c r="HE6" s="116"/>
      <c r="HF6" s="116"/>
      <c r="HG6" s="116"/>
      <c r="HH6" s="116"/>
      <c r="HI6" s="116"/>
      <c r="HJ6" s="116"/>
      <c r="HK6" s="116"/>
      <c r="HL6" s="116"/>
      <c r="HM6" s="116"/>
      <c r="HN6" s="116"/>
      <c r="HO6" s="116"/>
      <c r="HP6" s="116"/>
      <c r="HQ6" s="116"/>
      <c r="HR6" s="116"/>
      <c r="HS6" s="116"/>
      <c r="HT6" s="116"/>
      <c r="HU6" s="116"/>
      <c r="HV6" s="116"/>
      <c r="HW6" s="116"/>
      <c r="HX6" s="116"/>
      <c r="HY6" s="116"/>
      <c r="HZ6" s="116"/>
      <c r="IA6" s="116"/>
      <c r="IB6" s="116"/>
      <c r="IC6" s="116"/>
      <c r="ID6" s="116"/>
      <c r="IE6" s="116"/>
      <c r="IF6" s="116"/>
      <c r="IG6" s="116"/>
      <c r="IH6" s="116"/>
      <c r="II6" s="116"/>
      <c r="IJ6" s="116"/>
    </row>
    <row r="7" spans="1:244" ht="16.5" thickBot="1">
      <c r="C7" s="1711"/>
      <c r="D7" s="1710" t="s">
        <v>10</v>
      </c>
      <c r="E7" s="188" t="str">
        <f>'ORÇAMENTO '!D11</f>
        <v>AV. GOVERNADOR J. CAMPOS,LOTE LP SW1B, QUADRA C9,BAIRRO UNIÃO</v>
      </c>
      <c r="F7" s="189"/>
      <c r="G7" s="192"/>
      <c r="H7" s="192"/>
      <c r="I7" s="192"/>
      <c r="J7" s="192"/>
      <c r="K7" s="192"/>
      <c r="L7" s="192"/>
      <c r="M7" s="115"/>
      <c r="N7" s="192"/>
      <c r="O7" s="191"/>
      <c r="P7" s="2294"/>
      <c r="Q7" s="2295"/>
      <c r="R7" s="116"/>
      <c r="S7" s="116"/>
      <c r="T7" s="116"/>
      <c r="U7" s="116"/>
      <c r="V7" s="116"/>
      <c r="W7" s="116"/>
      <c r="X7" s="116"/>
      <c r="Y7" s="116"/>
      <c r="Z7" s="116"/>
      <c r="AA7" s="116"/>
      <c r="AB7" s="116"/>
      <c r="AC7" s="116"/>
      <c r="AD7" s="116"/>
      <c r="AE7" s="116"/>
      <c r="AF7" s="116"/>
      <c r="AG7" s="116"/>
      <c r="AH7" s="116"/>
      <c r="AI7" s="116"/>
      <c r="AJ7" s="116"/>
      <c r="AK7" s="116"/>
      <c r="AL7" s="116"/>
      <c r="AM7" s="116"/>
      <c r="AN7" s="116"/>
      <c r="AO7" s="116"/>
      <c r="AP7" s="116"/>
      <c r="AQ7" s="116"/>
      <c r="AR7" s="116"/>
      <c r="AS7" s="116"/>
      <c r="AT7" s="116"/>
      <c r="AU7" s="116"/>
      <c r="AV7" s="116"/>
      <c r="AW7" s="116"/>
      <c r="AX7" s="116"/>
      <c r="AY7" s="116"/>
      <c r="AZ7" s="116"/>
      <c r="BA7" s="116"/>
      <c r="BB7" s="116"/>
      <c r="BC7" s="116"/>
      <c r="BD7" s="116"/>
      <c r="BE7" s="116"/>
      <c r="BF7" s="116"/>
      <c r="BG7" s="116"/>
      <c r="BH7" s="116"/>
      <c r="BI7" s="116"/>
      <c r="BJ7" s="116"/>
      <c r="BK7" s="116"/>
      <c r="BL7" s="116"/>
      <c r="BM7" s="116"/>
      <c r="BN7" s="116"/>
      <c r="BO7" s="116"/>
      <c r="BP7" s="116"/>
      <c r="BQ7" s="116"/>
      <c r="BR7" s="116"/>
      <c r="BS7" s="116"/>
      <c r="BT7" s="116"/>
      <c r="BU7" s="116"/>
      <c r="BV7" s="116"/>
      <c r="BW7" s="116"/>
      <c r="BX7" s="116"/>
      <c r="BY7" s="116"/>
      <c r="BZ7" s="116"/>
      <c r="CA7" s="116"/>
      <c r="CB7" s="116"/>
      <c r="CC7" s="116"/>
      <c r="CD7" s="116"/>
      <c r="CE7" s="116"/>
      <c r="CF7" s="116"/>
      <c r="CG7" s="116"/>
      <c r="CH7" s="116"/>
      <c r="CI7" s="116"/>
      <c r="CJ7" s="116"/>
      <c r="CK7" s="116"/>
      <c r="CL7" s="116"/>
      <c r="CM7" s="116"/>
      <c r="CN7" s="116"/>
      <c r="CO7" s="116"/>
      <c r="CP7" s="116"/>
      <c r="CQ7" s="116"/>
      <c r="CR7" s="116"/>
      <c r="CS7" s="116"/>
      <c r="CT7" s="116"/>
      <c r="CU7" s="116"/>
      <c r="CV7" s="116"/>
      <c r="CW7" s="116"/>
      <c r="CX7" s="116"/>
      <c r="CY7" s="116"/>
      <c r="CZ7" s="116"/>
      <c r="DA7" s="116"/>
      <c r="DB7" s="116"/>
      <c r="DC7" s="116"/>
      <c r="DD7" s="116"/>
      <c r="DE7" s="116"/>
      <c r="DF7" s="116"/>
      <c r="DG7" s="116"/>
      <c r="DH7" s="116"/>
      <c r="DI7" s="116"/>
      <c r="DJ7" s="116"/>
      <c r="DK7" s="116"/>
      <c r="DL7" s="116"/>
      <c r="DM7" s="116"/>
      <c r="DN7" s="116"/>
      <c r="DO7" s="116"/>
      <c r="DP7" s="116"/>
      <c r="DQ7" s="116"/>
      <c r="DR7" s="116"/>
      <c r="DS7" s="116"/>
      <c r="DT7" s="116"/>
      <c r="DU7" s="116"/>
      <c r="DV7" s="116"/>
      <c r="DW7" s="116"/>
      <c r="DX7" s="116"/>
      <c r="DY7" s="116"/>
      <c r="DZ7" s="116"/>
      <c r="EA7" s="116"/>
      <c r="EB7" s="116"/>
      <c r="EC7" s="116"/>
      <c r="ED7" s="116"/>
      <c r="EE7" s="116"/>
      <c r="EF7" s="116"/>
      <c r="EG7" s="116"/>
      <c r="EH7" s="116"/>
      <c r="EI7" s="116"/>
      <c r="EJ7" s="116"/>
      <c r="EK7" s="116"/>
      <c r="EL7" s="116"/>
      <c r="EM7" s="116"/>
      <c r="EN7" s="116"/>
      <c r="EO7" s="116"/>
      <c r="EP7" s="116"/>
      <c r="EQ7" s="116"/>
      <c r="ER7" s="116"/>
      <c r="ES7" s="116"/>
      <c r="ET7" s="116"/>
      <c r="EU7" s="116"/>
      <c r="EV7" s="116"/>
      <c r="EW7" s="116"/>
      <c r="EX7" s="116"/>
      <c r="EY7" s="116"/>
      <c r="EZ7" s="116"/>
      <c r="FA7" s="116"/>
      <c r="FB7" s="116"/>
      <c r="FC7" s="116"/>
      <c r="FD7" s="116"/>
      <c r="FE7" s="116"/>
      <c r="FF7" s="116"/>
      <c r="FG7" s="116"/>
      <c r="FH7" s="116"/>
      <c r="FI7" s="116"/>
      <c r="FJ7" s="116"/>
      <c r="FK7" s="116"/>
      <c r="FL7" s="116"/>
      <c r="FM7" s="116"/>
      <c r="FN7" s="116"/>
      <c r="FO7" s="116"/>
      <c r="FP7" s="116"/>
      <c r="FQ7" s="116"/>
      <c r="FR7" s="116"/>
      <c r="FS7" s="116"/>
      <c r="FT7" s="116"/>
      <c r="FU7" s="116"/>
      <c r="FV7" s="116"/>
      <c r="FW7" s="116"/>
      <c r="FX7" s="116"/>
      <c r="FY7" s="116"/>
      <c r="FZ7" s="116"/>
      <c r="GA7" s="116"/>
      <c r="GB7" s="116"/>
      <c r="GC7" s="116"/>
      <c r="GD7" s="116"/>
      <c r="GE7" s="116"/>
      <c r="GF7" s="116"/>
      <c r="GG7" s="116"/>
      <c r="GH7" s="116"/>
      <c r="GI7" s="116"/>
      <c r="GJ7" s="116"/>
      <c r="GK7" s="116"/>
      <c r="GL7" s="116"/>
      <c r="GM7" s="116"/>
      <c r="GN7" s="116"/>
      <c r="GO7" s="116"/>
      <c r="GP7" s="116"/>
      <c r="GQ7" s="116"/>
      <c r="GR7" s="116"/>
      <c r="GS7" s="116"/>
      <c r="GT7" s="116"/>
      <c r="GU7" s="116"/>
      <c r="GV7" s="116"/>
      <c r="GW7" s="116"/>
      <c r="GX7" s="116"/>
      <c r="GY7" s="116"/>
      <c r="GZ7" s="116"/>
      <c r="HA7" s="116"/>
      <c r="HB7" s="116"/>
      <c r="HC7" s="116"/>
      <c r="HD7" s="116"/>
      <c r="HE7" s="116"/>
      <c r="HF7" s="116"/>
      <c r="HG7" s="116"/>
      <c r="HH7" s="116"/>
      <c r="HI7" s="116"/>
      <c r="HJ7" s="116"/>
      <c r="HK7" s="116"/>
      <c r="HL7" s="116"/>
      <c r="HM7" s="116"/>
      <c r="HN7" s="116"/>
      <c r="HO7" s="116"/>
      <c r="HP7" s="116"/>
      <c r="HQ7" s="116"/>
      <c r="HR7" s="116"/>
      <c r="HS7" s="116"/>
      <c r="HT7" s="116"/>
      <c r="HU7" s="116"/>
      <c r="HV7" s="116"/>
      <c r="HW7" s="116"/>
      <c r="HX7" s="116"/>
      <c r="HY7" s="116"/>
      <c r="HZ7" s="116"/>
      <c r="IA7" s="116"/>
      <c r="IB7" s="116"/>
      <c r="IC7" s="116"/>
      <c r="ID7" s="116"/>
      <c r="IE7" s="116"/>
      <c r="IF7" s="116"/>
      <c r="IG7" s="116"/>
      <c r="IH7" s="116"/>
      <c r="II7" s="116"/>
      <c r="IJ7" s="116"/>
    </row>
    <row r="8" spans="1:244" s="179" customFormat="1" ht="6.75" thickBot="1">
      <c r="B8" s="180"/>
      <c r="C8" s="181"/>
      <c r="D8" s="182"/>
      <c r="E8" s="183"/>
      <c r="F8" s="182"/>
      <c r="G8" s="184"/>
      <c r="H8" s="184"/>
      <c r="I8" s="184"/>
      <c r="J8" s="184"/>
      <c r="K8" s="184"/>
      <c r="L8" s="184"/>
      <c r="M8" s="184"/>
      <c r="N8" s="184"/>
      <c r="O8" s="184"/>
      <c r="P8" s="184"/>
      <c r="Q8" s="185"/>
    </row>
    <row r="9" spans="1:244" s="193" customFormat="1" ht="6" thickBot="1">
      <c r="B9" s="194"/>
      <c r="C9" s="195"/>
      <c r="D9" s="196"/>
      <c r="E9" s="196"/>
      <c r="F9" s="196"/>
      <c r="G9" s="197"/>
      <c r="H9" s="196"/>
      <c r="I9" s="196"/>
      <c r="J9" s="196"/>
      <c r="K9" s="198"/>
      <c r="L9" s="199"/>
      <c r="Q9" s="200"/>
    </row>
    <row r="10" spans="1:244" s="204" customFormat="1" ht="6" thickBot="1">
      <c r="A10" s="201" t="s">
        <v>21</v>
      </c>
      <c r="B10" s="202"/>
      <c r="C10" s="160"/>
      <c r="D10" s="161"/>
      <c r="E10" s="161"/>
      <c r="F10" s="161"/>
      <c r="G10" s="161"/>
      <c r="H10" s="161"/>
      <c r="I10" s="161"/>
      <c r="J10" s="161"/>
      <c r="K10" s="161"/>
      <c r="L10" s="161"/>
      <c r="M10" s="161"/>
      <c r="N10" s="161"/>
      <c r="O10" s="161"/>
      <c r="P10" s="161"/>
      <c r="Q10" s="203"/>
    </row>
    <row r="11" spans="1:244" s="157" customFormat="1" ht="18.75" thickBot="1">
      <c r="B11" s="205"/>
      <c r="C11" s="1921" t="s">
        <v>4675</v>
      </c>
      <c r="D11" s="1922"/>
      <c r="E11" s="1922"/>
      <c r="F11" s="1922"/>
      <c r="G11" s="1922"/>
      <c r="H11" s="1922"/>
      <c r="I11" s="1922"/>
      <c r="J11" s="1922"/>
      <c r="K11" s="1922"/>
      <c r="L11" s="1922"/>
      <c r="M11" s="1922"/>
      <c r="N11" s="1922"/>
      <c r="O11" s="1922"/>
      <c r="P11" s="1922"/>
      <c r="Q11" s="1923"/>
    </row>
    <row r="12" spans="1:244" s="204" customFormat="1" ht="6" thickBot="1">
      <c r="A12" s="201"/>
      <c r="B12" s="202"/>
      <c r="C12" s="160"/>
      <c r="D12" s="161"/>
      <c r="E12" s="161"/>
      <c r="F12" s="161"/>
      <c r="G12" s="161"/>
      <c r="H12" s="161"/>
      <c r="I12" s="161"/>
      <c r="J12" s="161"/>
      <c r="K12" s="161"/>
      <c r="L12" s="161"/>
      <c r="M12" s="161"/>
      <c r="N12" s="161"/>
      <c r="O12" s="161"/>
      <c r="P12" s="161"/>
      <c r="Q12" s="203"/>
    </row>
    <row r="13" spans="1:244" s="206" customFormat="1" ht="6" thickBot="1">
      <c r="B13" s="207"/>
      <c r="C13" s="165"/>
      <c r="D13" s="166"/>
      <c r="E13" s="166"/>
      <c r="F13" s="166"/>
      <c r="G13" s="166"/>
      <c r="H13" s="166"/>
      <c r="I13" s="166"/>
      <c r="J13" s="166"/>
      <c r="K13" s="208"/>
      <c r="L13" s="209"/>
      <c r="M13" s="209"/>
      <c r="N13" s="209"/>
      <c r="O13" s="209"/>
      <c r="P13" s="209"/>
      <c r="Q13" s="210"/>
    </row>
    <row r="14" spans="1:244" ht="16.5" thickBot="1">
      <c r="C14" s="211" t="s">
        <v>4676</v>
      </c>
      <c r="D14" s="212" t="s">
        <v>4677</v>
      </c>
      <c r="E14" s="212" t="s">
        <v>4678</v>
      </c>
      <c r="F14" s="212" t="s">
        <v>4679</v>
      </c>
      <c r="G14" s="212" t="s">
        <v>4678</v>
      </c>
      <c r="H14" s="212" t="s">
        <v>4680</v>
      </c>
      <c r="I14" s="212" t="s">
        <v>4678</v>
      </c>
      <c r="J14" s="212" t="s">
        <v>4681</v>
      </c>
      <c r="K14" s="212" t="s">
        <v>4678</v>
      </c>
      <c r="L14" s="212" t="s">
        <v>4682</v>
      </c>
      <c r="M14" s="212" t="s">
        <v>4678</v>
      </c>
      <c r="N14" s="212" t="s">
        <v>4683</v>
      </c>
      <c r="O14" s="212" t="s">
        <v>4678</v>
      </c>
      <c r="P14" s="213" t="s">
        <v>1953</v>
      </c>
      <c r="Q14" s="214" t="s">
        <v>4678</v>
      </c>
      <c r="R14" s="116"/>
      <c r="S14" s="116"/>
      <c r="T14" s="116"/>
      <c r="U14" s="116"/>
      <c r="V14" s="116"/>
      <c r="W14" s="116"/>
      <c r="X14" s="116"/>
      <c r="Y14" s="116"/>
      <c r="Z14" s="116"/>
      <c r="AA14" s="116"/>
      <c r="AB14" s="116"/>
      <c r="AC14" s="116"/>
      <c r="AD14" s="116"/>
      <c r="AE14" s="116"/>
      <c r="AF14" s="116"/>
      <c r="AG14" s="116"/>
      <c r="AH14" s="116"/>
      <c r="AI14" s="116"/>
      <c r="AJ14" s="116"/>
      <c r="AK14" s="116"/>
      <c r="AL14" s="116"/>
      <c r="AM14" s="116"/>
      <c r="AN14" s="116"/>
      <c r="AO14" s="116"/>
      <c r="AP14" s="116"/>
      <c r="AQ14" s="116"/>
      <c r="AR14" s="116"/>
      <c r="AS14" s="116"/>
      <c r="AT14" s="116"/>
      <c r="AU14" s="116"/>
      <c r="AV14" s="116"/>
      <c r="AW14" s="116"/>
      <c r="AX14" s="116"/>
      <c r="AY14" s="116"/>
      <c r="AZ14" s="116"/>
      <c r="BA14" s="116"/>
      <c r="BB14" s="116"/>
      <c r="BC14" s="116"/>
      <c r="BD14" s="116"/>
      <c r="BE14" s="116"/>
      <c r="BF14" s="116"/>
      <c r="BG14" s="116"/>
      <c r="BH14" s="116"/>
      <c r="BI14" s="116"/>
      <c r="BJ14" s="116"/>
      <c r="BK14" s="116"/>
      <c r="BL14" s="116"/>
      <c r="BM14" s="116"/>
      <c r="BN14" s="116"/>
      <c r="BO14" s="116"/>
      <c r="BP14" s="116"/>
      <c r="BQ14" s="116"/>
      <c r="BR14" s="116"/>
      <c r="BS14" s="116"/>
      <c r="BT14" s="116"/>
      <c r="BU14" s="116"/>
      <c r="BV14" s="116"/>
      <c r="BW14" s="116"/>
      <c r="BX14" s="116"/>
      <c r="BY14" s="116"/>
      <c r="BZ14" s="116"/>
      <c r="CA14" s="116"/>
      <c r="CB14" s="116"/>
      <c r="CC14" s="116"/>
      <c r="CD14" s="116"/>
      <c r="CE14" s="116"/>
      <c r="CF14" s="116"/>
      <c r="CG14" s="116"/>
      <c r="CH14" s="116"/>
      <c r="CI14" s="116"/>
      <c r="CJ14" s="116"/>
      <c r="CK14" s="116"/>
      <c r="CL14" s="116"/>
      <c r="CM14" s="116"/>
      <c r="CN14" s="116"/>
      <c r="CO14" s="116"/>
      <c r="CP14" s="116"/>
      <c r="CQ14" s="116"/>
      <c r="CR14" s="116"/>
      <c r="CS14" s="116"/>
      <c r="CT14" s="116"/>
      <c r="CU14" s="116"/>
      <c r="CV14" s="116"/>
      <c r="CW14" s="116"/>
      <c r="CX14" s="116"/>
      <c r="CY14" s="116"/>
      <c r="CZ14" s="116"/>
      <c r="DA14" s="116"/>
      <c r="DB14" s="116"/>
      <c r="DC14" s="116"/>
      <c r="DD14" s="116"/>
      <c r="DE14" s="116"/>
      <c r="DF14" s="116"/>
      <c r="DG14" s="116"/>
      <c r="DH14" s="116"/>
      <c r="DI14" s="116"/>
      <c r="DJ14" s="116"/>
      <c r="DK14" s="116"/>
      <c r="DL14" s="116"/>
      <c r="DM14" s="116"/>
      <c r="DN14" s="116"/>
      <c r="DO14" s="116"/>
      <c r="DP14" s="116"/>
      <c r="DQ14" s="116"/>
      <c r="DR14" s="116"/>
      <c r="DS14" s="116"/>
      <c r="DT14" s="116"/>
      <c r="DU14" s="116"/>
      <c r="DV14" s="116"/>
      <c r="DW14" s="116"/>
      <c r="DX14" s="116"/>
      <c r="DY14" s="116"/>
      <c r="DZ14" s="116"/>
      <c r="EA14" s="116"/>
      <c r="EB14" s="116"/>
      <c r="EC14" s="116"/>
      <c r="ED14" s="116"/>
      <c r="EE14" s="116"/>
      <c r="EF14" s="116"/>
      <c r="EG14" s="116"/>
      <c r="EH14" s="116"/>
      <c r="EI14" s="116"/>
      <c r="EJ14" s="116"/>
      <c r="EK14" s="116"/>
      <c r="EL14" s="116"/>
      <c r="EM14" s="116"/>
      <c r="EN14" s="116"/>
      <c r="EO14" s="116"/>
      <c r="EP14" s="116"/>
      <c r="EQ14" s="116"/>
      <c r="ER14" s="116"/>
      <c r="ES14" s="116"/>
      <c r="ET14" s="116"/>
      <c r="EU14" s="116"/>
      <c r="EV14" s="116"/>
      <c r="EW14" s="116"/>
      <c r="EX14" s="116"/>
      <c r="EY14" s="116"/>
      <c r="EZ14" s="116"/>
      <c r="FA14" s="116"/>
      <c r="FB14" s="116"/>
      <c r="FC14" s="116"/>
      <c r="FD14" s="116"/>
      <c r="FE14" s="116"/>
      <c r="FF14" s="116"/>
      <c r="FG14" s="116"/>
      <c r="FH14" s="116"/>
      <c r="FI14" s="116"/>
      <c r="FJ14" s="116"/>
      <c r="FK14" s="116"/>
      <c r="FL14" s="116"/>
      <c r="FM14" s="116"/>
      <c r="FN14" s="116"/>
      <c r="FO14" s="116"/>
      <c r="FP14" s="116"/>
      <c r="FQ14" s="116"/>
      <c r="FR14" s="116"/>
      <c r="FS14" s="116"/>
      <c r="FT14" s="116"/>
      <c r="FU14" s="116"/>
      <c r="FV14" s="116"/>
      <c r="FW14" s="116"/>
      <c r="FX14" s="116"/>
      <c r="FY14" s="116"/>
      <c r="FZ14" s="116"/>
      <c r="GA14" s="116"/>
      <c r="GB14" s="116"/>
      <c r="GC14" s="116"/>
      <c r="GD14" s="116"/>
      <c r="GE14" s="116"/>
      <c r="GF14" s="116"/>
      <c r="GG14" s="116"/>
      <c r="GH14" s="116"/>
      <c r="GI14" s="116"/>
      <c r="GJ14" s="116"/>
      <c r="GK14" s="116"/>
      <c r="GL14" s="116"/>
      <c r="GM14" s="116"/>
      <c r="GN14" s="116"/>
      <c r="GO14" s="116"/>
      <c r="GP14" s="116"/>
      <c r="GQ14" s="116"/>
      <c r="GR14" s="116"/>
      <c r="GS14" s="116"/>
      <c r="GT14" s="116"/>
      <c r="GU14" s="116"/>
      <c r="GV14" s="116"/>
      <c r="GW14" s="116"/>
      <c r="GX14" s="116"/>
      <c r="GY14" s="116"/>
      <c r="GZ14" s="116"/>
      <c r="HA14" s="116"/>
      <c r="HB14" s="116"/>
      <c r="HC14" s="116"/>
      <c r="HD14" s="116"/>
      <c r="HE14" s="116"/>
      <c r="HF14" s="116"/>
      <c r="HG14" s="116"/>
      <c r="HH14" s="116"/>
      <c r="HI14" s="116"/>
      <c r="HJ14" s="116"/>
      <c r="HK14" s="116"/>
      <c r="HL14" s="116"/>
      <c r="HM14" s="116"/>
      <c r="HN14" s="116"/>
      <c r="HO14" s="116"/>
      <c r="HP14" s="116"/>
      <c r="HQ14" s="116"/>
      <c r="HR14" s="116"/>
      <c r="HS14" s="116"/>
      <c r="HT14" s="116"/>
      <c r="HU14" s="116"/>
      <c r="HV14" s="116"/>
      <c r="HW14" s="116"/>
      <c r="HX14" s="116"/>
      <c r="HY14" s="116"/>
      <c r="HZ14" s="116"/>
      <c r="IA14" s="116"/>
      <c r="IB14" s="116"/>
      <c r="IC14" s="116"/>
      <c r="ID14" s="116"/>
      <c r="IE14" s="116"/>
      <c r="IF14" s="116"/>
      <c r="IG14" s="116"/>
      <c r="IH14" s="116"/>
      <c r="II14" s="116"/>
      <c r="IJ14" s="116"/>
    </row>
    <row r="15" spans="1:244" s="215" customFormat="1" ht="6" customHeight="1" thickBot="1">
      <c r="C15" s="216"/>
      <c r="D15" s="217"/>
      <c r="E15" s="218"/>
      <c r="F15" s="217"/>
      <c r="G15" s="218"/>
      <c r="H15" s="217"/>
      <c r="I15" s="218"/>
      <c r="J15" s="217"/>
      <c r="K15" s="218"/>
      <c r="L15" s="217"/>
      <c r="M15" s="218"/>
      <c r="N15" s="217"/>
      <c r="O15" s="218"/>
      <c r="P15" s="1820"/>
      <c r="Q15" s="1821"/>
      <c r="R15" s="102"/>
      <c r="S15" s="220" t="e">
        <f>E15+G15+I15+K15+M15+O15+#REF!+#REF!+#REF!+#REF!+#REF!+#REF!</f>
        <v>#REF!</v>
      </c>
      <c r="T15" s="102"/>
      <c r="U15" s="102"/>
      <c r="V15" s="102"/>
      <c r="W15" s="102"/>
      <c r="X15" s="102"/>
      <c r="Y15" s="102"/>
      <c r="Z15" s="102"/>
      <c r="AA15" s="102"/>
      <c r="AB15" s="102"/>
      <c r="AC15" s="102"/>
      <c r="AD15" s="102"/>
      <c r="AE15" s="102"/>
      <c r="AF15" s="102"/>
      <c r="AG15" s="102"/>
      <c r="AH15" s="102"/>
      <c r="AI15" s="102"/>
      <c r="AJ15" s="102"/>
      <c r="AK15" s="102"/>
      <c r="AL15" s="102"/>
      <c r="AM15" s="102"/>
      <c r="AN15" s="102"/>
      <c r="AO15" s="102"/>
      <c r="AP15" s="102"/>
      <c r="AQ15" s="102"/>
      <c r="AR15" s="102"/>
      <c r="AS15" s="102"/>
      <c r="AT15" s="102"/>
      <c r="AU15" s="102"/>
      <c r="AV15" s="102"/>
      <c r="AW15" s="102"/>
      <c r="AX15" s="102"/>
      <c r="AY15" s="102"/>
      <c r="AZ15" s="102"/>
      <c r="BA15" s="102"/>
      <c r="BB15" s="102"/>
      <c r="BC15" s="102"/>
      <c r="BD15" s="102"/>
      <c r="BE15" s="102"/>
      <c r="BF15" s="102"/>
      <c r="BG15" s="102"/>
      <c r="BH15" s="102"/>
      <c r="BI15" s="102"/>
      <c r="BJ15" s="102"/>
      <c r="BK15" s="102"/>
      <c r="BL15" s="102"/>
      <c r="BM15" s="102"/>
      <c r="BN15" s="102"/>
      <c r="BO15" s="102"/>
      <c r="BP15" s="102"/>
      <c r="BQ15" s="102"/>
      <c r="BR15" s="102"/>
      <c r="BS15" s="102"/>
      <c r="BT15" s="102"/>
      <c r="BU15" s="102"/>
      <c r="BV15" s="102"/>
      <c r="BW15" s="102"/>
      <c r="BX15" s="102"/>
      <c r="BY15" s="102"/>
      <c r="BZ15" s="102"/>
      <c r="CA15" s="102"/>
      <c r="CB15" s="102"/>
      <c r="CC15" s="102"/>
      <c r="CD15" s="102"/>
      <c r="CE15" s="102"/>
      <c r="CF15" s="102"/>
      <c r="CG15" s="102"/>
      <c r="CH15" s="102"/>
      <c r="CI15" s="102"/>
      <c r="CJ15" s="102"/>
      <c r="CK15" s="102"/>
      <c r="CL15" s="102"/>
      <c r="CM15" s="102"/>
      <c r="CN15" s="102"/>
      <c r="CO15" s="102"/>
      <c r="CP15" s="102"/>
      <c r="CQ15" s="102"/>
      <c r="CR15" s="102"/>
      <c r="CS15" s="102"/>
      <c r="CT15" s="102"/>
      <c r="CU15" s="102"/>
      <c r="CV15" s="102"/>
      <c r="CW15" s="102"/>
      <c r="CX15" s="102"/>
      <c r="CY15" s="102"/>
      <c r="CZ15" s="102"/>
      <c r="DA15" s="102"/>
      <c r="DB15" s="102"/>
      <c r="DC15" s="102"/>
      <c r="DD15" s="102"/>
      <c r="DE15" s="102"/>
      <c r="DF15" s="102"/>
      <c r="DG15" s="102"/>
      <c r="DH15" s="102"/>
      <c r="DI15" s="102"/>
      <c r="DJ15" s="102"/>
      <c r="DK15" s="102"/>
      <c r="DL15" s="102"/>
      <c r="DM15" s="102"/>
      <c r="DN15" s="102"/>
      <c r="DO15" s="102"/>
      <c r="DP15" s="102"/>
      <c r="DQ15" s="102"/>
      <c r="DR15" s="102"/>
      <c r="DS15" s="102"/>
      <c r="DT15" s="102"/>
      <c r="DU15" s="102"/>
      <c r="DV15" s="102"/>
      <c r="DW15" s="102"/>
      <c r="DX15" s="102"/>
      <c r="DY15" s="102"/>
      <c r="DZ15" s="102"/>
      <c r="EA15" s="102"/>
      <c r="EB15" s="102"/>
      <c r="EC15" s="102"/>
      <c r="ED15" s="102"/>
      <c r="EE15" s="102"/>
      <c r="EF15" s="102"/>
      <c r="EG15" s="102"/>
      <c r="EH15" s="102"/>
      <c r="EI15" s="102"/>
      <c r="EJ15" s="102"/>
      <c r="EK15" s="102"/>
      <c r="EL15" s="102"/>
      <c r="EM15" s="102"/>
      <c r="EN15" s="102"/>
      <c r="EO15" s="102"/>
      <c r="EP15" s="102"/>
      <c r="EQ15" s="102"/>
      <c r="ER15" s="102"/>
      <c r="ES15" s="102"/>
      <c r="ET15" s="102"/>
      <c r="EU15" s="102"/>
      <c r="EV15" s="102"/>
      <c r="EW15" s="102"/>
      <c r="EX15" s="102"/>
      <c r="EY15" s="102"/>
      <c r="EZ15" s="102"/>
      <c r="FA15" s="102"/>
      <c r="FB15" s="102"/>
      <c r="FC15" s="102"/>
      <c r="FD15" s="102"/>
      <c r="FE15" s="102"/>
      <c r="FF15" s="102"/>
      <c r="FG15" s="102"/>
      <c r="FH15" s="102"/>
      <c r="FI15" s="102"/>
      <c r="FJ15" s="102"/>
      <c r="FK15" s="102"/>
      <c r="FL15" s="102"/>
      <c r="FM15" s="102"/>
      <c r="FN15" s="102"/>
      <c r="FO15" s="102"/>
      <c r="FP15" s="102"/>
      <c r="FQ15" s="102"/>
      <c r="FR15" s="102"/>
      <c r="FS15" s="102"/>
      <c r="FT15" s="102"/>
      <c r="FU15" s="102"/>
      <c r="FV15" s="102"/>
      <c r="FW15" s="102"/>
      <c r="FX15" s="102"/>
      <c r="FY15" s="102"/>
      <c r="FZ15" s="102"/>
      <c r="GA15" s="102"/>
      <c r="GB15" s="102"/>
      <c r="GC15" s="102"/>
      <c r="GD15" s="102"/>
      <c r="GE15" s="102"/>
      <c r="GF15" s="102"/>
      <c r="GG15" s="102"/>
      <c r="GH15" s="102"/>
      <c r="GI15" s="102"/>
      <c r="GJ15" s="102"/>
      <c r="GK15" s="102"/>
      <c r="GL15" s="102"/>
      <c r="GM15" s="102"/>
      <c r="GN15" s="102"/>
      <c r="GO15" s="102"/>
      <c r="GP15" s="102"/>
      <c r="GQ15" s="102"/>
      <c r="GR15" s="102"/>
      <c r="GS15" s="102"/>
      <c r="GT15" s="102"/>
      <c r="GU15" s="102"/>
      <c r="GV15" s="102"/>
      <c r="GW15" s="102"/>
      <c r="GX15" s="102"/>
      <c r="GY15" s="102"/>
      <c r="GZ15" s="102"/>
      <c r="HA15" s="102"/>
      <c r="HB15" s="102"/>
      <c r="HC15" s="102"/>
      <c r="HD15" s="102"/>
      <c r="HE15" s="102"/>
      <c r="HF15" s="102"/>
      <c r="HG15" s="102"/>
      <c r="HH15" s="102"/>
      <c r="HI15" s="102"/>
      <c r="HJ15" s="102"/>
      <c r="HK15" s="102"/>
      <c r="HL15" s="102"/>
      <c r="HM15" s="102"/>
      <c r="HN15" s="102"/>
      <c r="HO15" s="102"/>
      <c r="HP15" s="102"/>
      <c r="HQ15" s="102"/>
      <c r="HR15" s="102"/>
      <c r="HS15" s="102"/>
      <c r="HT15" s="102"/>
      <c r="HU15" s="102"/>
      <c r="HV15" s="102"/>
      <c r="HW15" s="102"/>
      <c r="HX15" s="102"/>
      <c r="HY15" s="102"/>
      <c r="HZ15" s="102"/>
      <c r="IA15" s="102"/>
      <c r="IB15" s="102"/>
      <c r="IC15" s="102"/>
      <c r="ID15" s="102"/>
      <c r="IE15" s="102"/>
      <c r="IF15" s="102"/>
      <c r="IG15" s="102"/>
      <c r="IH15" s="102"/>
      <c r="II15" s="102"/>
      <c r="IJ15" s="102"/>
    </row>
    <row r="16" spans="1:244" ht="18.75" thickBot="1">
      <c r="C16" s="221"/>
      <c r="D16" s="222"/>
      <c r="E16" s="222"/>
      <c r="F16" s="222"/>
      <c r="G16" s="222"/>
      <c r="H16" s="222"/>
      <c r="I16" s="222"/>
      <c r="J16" s="222"/>
      <c r="K16" s="222"/>
      <c r="L16" s="222"/>
      <c r="M16" s="222"/>
      <c r="N16" s="222"/>
      <c r="O16" s="222"/>
      <c r="P16" s="221"/>
      <c r="Q16" s="223"/>
      <c r="R16" s="116"/>
      <c r="S16" s="116"/>
      <c r="T16" s="116"/>
      <c r="U16" s="116"/>
      <c r="V16" s="116"/>
      <c r="W16" s="116"/>
      <c r="X16" s="116"/>
      <c r="Y16" s="116"/>
      <c r="Z16" s="116"/>
      <c r="AA16" s="116"/>
      <c r="AB16" s="116"/>
      <c r="AC16" s="116"/>
      <c r="AD16" s="116"/>
      <c r="AE16" s="116"/>
      <c r="AF16" s="116"/>
      <c r="AG16" s="116"/>
      <c r="AH16" s="116"/>
      <c r="AI16" s="116"/>
      <c r="AJ16" s="116"/>
      <c r="AK16" s="116"/>
      <c r="AL16" s="116"/>
      <c r="AM16" s="116"/>
      <c r="AN16" s="116"/>
      <c r="AO16" s="116"/>
      <c r="AP16" s="116"/>
      <c r="AQ16" s="116"/>
      <c r="AR16" s="116"/>
      <c r="AS16" s="116"/>
      <c r="AT16" s="116"/>
      <c r="AU16" s="116"/>
      <c r="AV16" s="116"/>
      <c r="AW16" s="116"/>
      <c r="AX16" s="116"/>
      <c r="AY16" s="116"/>
      <c r="AZ16" s="116"/>
      <c r="BA16" s="116"/>
      <c r="BB16" s="116"/>
      <c r="BC16" s="116"/>
      <c r="BD16" s="116"/>
      <c r="BE16" s="116"/>
      <c r="BF16" s="116"/>
      <c r="BG16" s="116"/>
      <c r="BH16" s="116"/>
      <c r="BI16" s="116"/>
      <c r="BJ16" s="116"/>
      <c r="BK16" s="116"/>
      <c r="BL16" s="116"/>
      <c r="BM16" s="116"/>
      <c r="BN16" s="116"/>
      <c r="BO16" s="116"/>
      <c r="BP16" s="116"/>
      <c r="BQ16" s="116"/>
      <c r="BR16" s="116"/>
      <c r="BS16" s="116"/>
      <c r="BT16" s="116"/>
      <c r="BU16" s="116"/>
      <c r="BV16" s="116"/>
      <c r="BW16" s="116"/>
      <c r="BX16" s="116"/>
      <c r="BY16" s="116"/>
      <c r="BZ16" s="116"/>
      <c r="CA16" s="116"/>
      <c r="CB16" s="116"/>
      <c r="CC16" s="116"/>
      <c r="CD16" s="116"/>
      <c r="CE16" s="116"/>
      <c r="CF16" s="116"/>
      <c r="CG16" s="116"/>
      <c r="CH16" s="116"/>
      <c r="CI16" s="116"/>
      <c r="CJ16" s="116"/>
      <c r="CK16" s="116"/>
      <c r="CL16" s="116"/>
      <c r="CM16" s="116"/>
      <c r="CN16" s="116"/>
      <c r="CO16" s="116"/>
      <c r="CP16" s="116"/>
      <c r="CQ16" s="116"/>
      <c r="CR16" s="116"/>
      <c r="CS16" s="116"/>
      <c r="CT16" s="116"/>
      <c r="CU16" s="116"/>
      <c r="CV16" s="116"/>
      <c r="CW16" s="116"/>
      <c r="CX16" s="116"/>
      <c r="CY16" s="116"/>
      <c r="CZ16" s="116"/>
      <c r="DA16" s="116"/>
      <c r="DB16" s="116"/>
      <c r="DC16" s="116"/>
      <c r="DD16" s="116"/>
      <c r="DE16" s="116"/>
      <c r="DF16" s="116"/>
      <c r="DG16" s="116"/>
      <c r="DH16" s="116"/>
      <c r="DI16" s="116"/>
      <c r="DJ16" s="116"/>
      <c r="DK16" s="116"/>
      <c r="DL16" s="116"/>
      <c r="DM16" s="116"/>
      <c r="DN16" s="116"/>
      <c r="DO16" s="116"/>
      <c r="DP16" s="116"/>
      <c r="DQ16" s="116"/>
      <c r="DR16" s="116"/>
      <c r="DS16" s="116"/>
      <c r="DT16" s="116"/>
      <c r="DU16" s="116"/>
      <c r="DV16" s="116"/>
      <c r="DW16" s="116"/>
      <c r="DX16" s="116"/>
      <c r="DY16" s="116"/>
      <c r="DZ16" s="116"/>
      <c r="EA16" s="116"/>
      <c r="EB16" s="116"/>
      <c r="EC16" s="116"/>
      <c r="ED16" s="116"/>
      <c r="EE16" s="116"/>
      <c r="EF16" s="116"/>
      <c r="EG16" s="116"/>
      <c r="EH16" s="116"/>
      <c r="EI16" s="116"/>
      <c r="EJ16" s="116"/>
      <c r="EK16" s="116"/>
      <c r="EL16" s="116"/>
      <c r="EM16" s="116"/>
      <c r="EN16" s="116"/>
      <c r="EO16" s="116"/>
      <c r="EP16" s="116"/>
      <c r="EQ16" s="116"/>
      <c r="ER16" s="116"/>
      <c r="ES16" s="116"/>
      <c r="ET16" s="116"/>
      <c r="EU16" s="116"/>
      <c r="EV16" s="116"/>
      <c r="EW16" s="116"/>
      <c r="EX16" s="116"/>
      <c r="EY16" s="116"/>
      <c r="EZ16" s="116"/>
      <c r="FA16" s="116"/>
      <c r="FB16" s="116"/>
      <c r="FC16" s="116"/>
      <c r="FD16" s="116"/>
      <c r="FE16" s="116"/>
      <c r="FF16" s="116"/>
      <c r="FG16" s="116"/>
      <c r="FH16" s="116"/>
      <c r="FI16" s="116"/>
      <c r="FJ16" s="116"/>
      <c r="FK16" s="116"/>
      <c r="FL16" s="116"/>
      <c r="FM16" s="116"/>
      <c r="FN16" s="116"/>
      <c r="FO16" s="116"/>
      <c r="FP16" s="116"/>
      <c r="FQ16" s="116"/>
      <c r="FR16" s="116"/>
      <c r="FS16" s="116"/>
      <c r="FT16" s="116"/>
      <c r="FU16" s="116"/>
      <c r="FV16" s="116"/>
      <c r="FW16" s="116"/>
      <c r="FX16" s="116"/>
      <c r="FY16" s="116"/>
      <c r="FZ16" s="116"/>
      <c r="GA16" s="116"/>
      <c r="GB16" s="116"/>
      <c r="GC16" s="116"/>
      <c r="GD16" s="116"/>
      <c r="GE16" s="116"/>
      <c r="GF16" s="116"/>
      <c r="GG16" s="116"/>
      <c r="GH16" s="116"/>
      <c r="GI16" s="116"/>
      <c r="GJ16" s="116"/>
      <c r="GK16" s="116"/>
      <c r="GL16" s="116"/>
      <c r="GM16" s="116"/>
      <c r="GN16" s="116"/>
      <c r="GO16" s="116"/>
      <c r="GP16" s="116"/>
      <c r="GQ16" s="116"/>
      <c r="GR16" s="116"/>
      <c r="GS16" s="116"/>
      <c r="GT16" s="116"/>
      <c r="GU16" s="116"/>
      <c r="GV16" s="116"/>
      <c r="GW16" s="116"/>
      <c r="GX16" s="116"/>
      <c r="GY16" s="116"/>
      <c r="GZ16" s="116"/>
      <c r="HA16" s="116"/>
      <c r="HB16" s="116"/>
      <c r="HC16" s="116"/>
      <c r="HD16" s="116"/>
      <c r="HE16" s="116"/>
      <c r="HF16" s="116"/>
      <c r="HG16" s="116"/>
      <c r="HH16" s="116"/>
      <c r="HI16" s="116"/>
      <c r="HJ16" s="116"/>
      <c r="HK16" s="116"/>
      <c r="HL16" s="116"/>
      <c r="HM16" s="116"/>
      <c r="HN16" s="116"/>
      <c r="HO16" s="116"/>
      <c r="HP16" s="116"/>
      <c r="HQ16" s="116"/>
      <c r="HR16" s="116"/>
      <c r="HS16" s="116"/>
      <c r="HT16" s="116"/>
      <c r="HU16" s="116"/>
      <c r="HV16" s="116"/>
      <c r="HW16" s="116"/>
      <c r="HX16" s="116"/>
      <c r="HY16" s="116"/>
      <c r="HZ16" s="116"/>
      <c r="IA16" s="116"/>
      <c r="IB16" s="116"/>
      <c r="IC16" s="116"/>
      <c r="ID16" s="116"/>
      <c r="IE16" s="116"/>
      <c r="IF16" s="116"/>
      <c r="IG16" s="116"/>
      <c r="IH16" s="116"/>
      <c r="II16" s="116"/>
      <c r="IJ16" s="116"/>
    </row>
    <row r="17" spans="2:244" s="215" customFormat="1" ht="6" customHeight="1">
      <c r="C17" s="216"/>
      <c r="D17" s="217"/>
      <c r="E17" s="218"/>
      <c r="F17" s="217"/>
      <c r="G17" s="218"/>
      <c r="H17" s="217"/>
      <c r="I17" s="218"/>
      <c r="J17" s="217"/>
      <c r="K17" s="218"/>
      <c r="L17" s="217"/>
      <c r="M17" s="218"/>
      <c r="N17" s="217"/>
      <c r="O17" s="218"/>
      <c r="P17" s="1822"/>
      <c r="Q17" s="219"/>
      <c r="R17" s="102"/>
      <c r="S17" s="102"/>
      <c r="T17" s="102"/>
      <c r="U17" s="102"/>
      <c r="V17" s="102"/>
      <c r="W17" s="102"/>
      <c r="X17" s="102"/>
      <c r="Y17" s="102"/>
      <c r="Z17" s="102"/>
      <c r="AA17" s="102"/>
      <c r="AB17" s="102"/>
      <c r="AC17" s="102"/>
      <c r="AD17" s="102"/>
      <c r="AE17" s="102"/>
      <c r="AF17" s="102"/>
      <c r="AG17" s="102"/>
      <c r="AH17" s="102"/>
      <c r="AI17" s="102"/>
      <c r="AJ17" s="102"/>
      <c r="AK17" s="102"/>
      <c r="AL17" s="102"/>
      <c r="AM17" s="102"/>
      <c r="AN17" s="102"/>
      <c r="AO17" s="102"/>
      <c r="AP17" s="102"/>
      <c r="AQ17" s="102"/>
      <c r="AR17" s="102"/>
      <c r="AS17" s="102"/>
      <c r="AT17" s="102"/>
      <c r="AU17" s="102"/>
      <c r="AV17" s="102"/>
      <c r="AW17" s="102"/>
      <c r="AX17" s="102"/>
      <c r="AY17" s="102"/>
      <c r="AZ17" s="102"/>
      <c r="BA17" s="102"/>
      <c r="BB17" s="102"/>
      <c r="BC17" s="102"/>
      <c r="BD17" s="102"/>
      <c r="BE17" s="102"/>
      <c r="BF17" s="102"/>
      <c r="BG17" s="102"/>
      <c r="BH17" s="102"/>
      <c r="BI17" s="102"/>
      <c r="BJ17" s="102"/>
      <c r="BK17" s="102"/>
      <c r="BL17" s="102"/>
      <c r="BM17" s="102"/>
      <c r="BN17" s="102"/>
      <c r="BO17" s="102"/>
      <c r="BP17" s="102"/>
      <c r="BQ17" s="102"/>
      <c r="BR17" s="102"/>
      <c r="BS17" s="102"/>
      <c r="BT17" s="102"/>
      <c r="BU17" s="102"/>
      <c r="BV17" s="102"/>
      <c r="BW17" s="102"/>
      <c r="BX17" s="102"/>
      <c r="BY17" s="102"/>
      <c r="BZ17" s="102"/>
      <c r="CA17" s="102"/>
      <c r="CB17" s="102"/>
      <c r="CC17" s="102"/>
      <c r="CD17" s="102"/>
      <c r="CE17" s="102"/>
      <c r="CF17" s="102"/>
      <c r="CG17" s="102"/>
      <c r="CH17" s="102"/>
      <c r="CI17" s="102"/>
      <c r="CJ17" s="102"/>
      <c r="CK17" s="102"/>
      <c r="CL17" s="102"/>
      <c r="CM17" s="102"/>
      <c r="CN17" s="102"/>
      <c r="CO17" s="102"/>
      <c r="CP17" s="102"/>
      <c r="CQ17" s="102"/>
      <c r="CR17" s="102"/>
      <c r="CS17" s="102"/>
      <c r="CT17" s="102"/>
      <c r="CU17" s="102"/>
      <c r="CV17" s="102"/>
      <c r="CW17" s="102"/>
      <c r="CX17" s="102"/>
      <c r="CY17" s="102"/>
      <c r="CZ17" s="102"/>
      <c r="DA17" s="102"/>
      <c r="DB17" s="102"/>
      <c r="DC17" s="102"/>
      <c r="DD17" s="102"/>
      <c r="DE17" s="102"/>
      <c r="DF17" s="102"/>
      <c r="DG17" s="102"/>
      <c r="DH17" s="102"/>
      <c r="DI17" s="102"/>
      <c r="DJ17" s="102"/>
      <c r="DK17" s="102"/>
      <c r="DL17" s="102"/>
      <c r="DM17" s="102"/>
      <c r="DN17" s="102"/>
      <c r="DO17" s="102"/>
      <c r="DP17" s="102"/>
      <c r="DQ17" s="102"/>
      <c r="DR17" s="102"/>
      <c r="DS17" s="102"/>
      <c r="DT17" s="102"/>
      <c r="DU17" s="102"/>
      <c r="DV17" s="102"/>
      <c r="DW17" s="102"/>
      <c r="DX17" s="102"/>
      <c r="DY17" s="102"/>
      <c r="DZ17" s="102"/>
      <c r="EA17" s="102"/>
      <c r="EB17" s="102"/>
      <c r="EC17" s="102"/>
      <c r="ED17" s="102"/>
      <c r="EE17" s="102"/>
      <c r="EF17" s="102"/>
      <c r="EG17" s="102"/>
      <c r="EH17" s="102"/>
      <c r="EI17" s="102"/>
      <c r="EJ17" s="102"/>
      <c r="EK17" s="102"/>
      <c r="EL17" s="102"/>
      <c r="EM17" s="102"/>
      <c r="EN17" s="102"/>
      <c r="EO17" s="102"/>
      <c r="EP17" s="102"/>
      <c r="EQ17" s="102"/>
      <c r="ER17" s="102"/>
      <c r="ES17" s="102"/>
      <c r="ET17" s="102"/>
      <c r="EU17" s="102"/>
      <c r="EV17" s="102"/>
      <c r="EW17" s="102"/>
      <c r="EX17" s="102"/>
      <c r="EY17" s="102"/>
      <c r="EZ17" s="102"/>
      <c r="FA17" s="102"/>
      <c r="FB17" s="102"/>
      <c r="FC17" s="102"/>
      <c r="FD17" s="102"/>
      <c r="FE17" s="102"/>
      <c r="FF17" s="102"/>
      <c r="FG17" s="102"/>
      <c r="FH17" s="102"/>
      <c r="FI17" s="102"/>
      <c r="FJ17" s="102"/>
      <c r="FK17" s="102"/>
      <c r="FL17" s="102"/>
      <c r="FM17" s="102"/>
      <c r="FN17" s="102"/>
      <c r="FO17" s="102"/>
      <c r="FP17" s="102"/>
      <c r="FQ17" s="102"/>
      <c r="FR17" s="102"/>
      <c r="FS17" s="102"/>
      <c r="FT17" s="102"/>
      <c r="FU17" s="102"/>
      <c r="FV17" s="102"/>
      <c r="FW17" s="102"/>
      <c r="FX17" s="102"/>
      <c r="FY17" s="102"/>
      <c r="FZ17" s="102"/>
      <c r="GA17" s="102"/>
      <c r="GB17" s="102"/>
      <c r="GC17" s="102"/>
      <c r="GD17" s="102"/>
      <c r="GE17" s="102"/>
      <c r="GF17" s="102"/>
      <c r="GG17" s="102"/>
      <c r="GH17" s="102"/>
      <c r="GI17" s="102"/>
      <c r="GJ17" s="102"/>
      <c r="GK17" s="102"/>
      <c r="GL17" s="102"/>
      <c r="GM17" s="102"/>
      <c r="GN17" s="102"/>
      <c r="GO17" s="102"/>
      <c r="GP17" s="102"/>
      <c r="GQ17" s="102"/>
      <c r="GR17" s="102"/>
      <c r="GS17" s="102"/>
      <c r="GT17" s="102"/>
      <c r="GU17" s="102"/>
      <c r="GV17" s="102"/>
      <c r="GW17" s="102"/>
      <c r="GX17" s="102"/>
      <c r="GY17" s="102"/>
      <c r="GZ17" s="102"/>
      <c r="HA17" s="102"/>
      <c r="HB17" s="102"/>
      <c r="HC17" s="102"/>
      <c r="HD17" s="102"/>
      <c r="HE17" s="102"/>
      <c r="HF17" s="102"/>
      <c r="HG17" s="102"/>
      <c r="HH17" s="102"/>
      <c r="HI17" s="102"/>
      <c r="HJ17" s="102"/>
      <c r="HK17" s="102"/>
      <c r="HL17" s="102"/>
      <c r="HM17" s="102"/>
      <c r="HN17" s="102"/>
      <c r="HO17" s="102"/>
      <c r="HP17" s="102"/>
      <c r="HQ17" s="102"/>
      <c r="HR17" s="102"/>
      <c r="HS17" s="102"/>
      <c r="HT17" s="102"/>
      <c r="HU17" s="102"/>
      <c r="HV17" s="102"/>
      <c r="HW17" s="102"/>
      <c r="HX17" s="102"/>
      <c r="HY17" s="102"/>
      <c r="HZ17" s="102"/>
      <c r="IA17" s="102"/>
      <c r="IB17" s="102"/>
      <c r="IC17" s="102"/>
      <c r="ID17" s="102"/>
      <c r="IE17" s="102"/>
      <c r="IF17" s="102"/>
      <c r="IG17" s="102"/>
      <c r="IH17" s="102"/>
      <c r="II17" s="102"/>
      <c r="IJ17" s="102"/>
    </row>
    <row r="18" spans="2:244" ht="15.75">
      <c r="B18" s="224">
        <v>1</v>
      </c>
      <c r="C18" s="495" t="str">
        <f>RESUMO!D15</f>
        <v>A D M I N I S T R A Ç Ã O  O B R A</v>
      </c>
      <c r="D18" s="496">
        <f>P18*E18/100</f>
        <v>569.37200000000007</v>
      </c>
      <c r="E18" s="497">
        <v>20</v>
      </c>
      <c r="F18" s="498">
        <f>P18*G18/100</f>
        <v>569.37200000000007</v>
      </c>
      <c r="G18" s="497">
        <v>20</v>
      </c>
      <c r="H18" s="496">
        <f>P18*I18/100</f>
        <v>569.37200000000007</v>
      </c>
      <c r="I18" s="497">
        <v>20</v>
      </c>
      <c r="J18" s="496">
        <f>P18*K18/100</f>
        <v>569.37200000000007</v>
      </c>
      <c r="K18" s="497">
        <v>20</v>
      </c>
      <c r="L18" s="498">
        <f>P18*M18/100</f>
        <v>569.37200000000007</v>
      </c>
      <c r="M18" s="497">
        <v>20</v>
      </c>
      <c r="N18" s="496">
        <f>P18*O18/100</f>
        <v>0</v>
      </c>
      <c r="O18" s="1817"/>
      <c r="P18" s="1827">
        <f>RESUMO!I15</f>
        <v>2846.86</v>
      </c>
      <c r="Q18" s="499">
        <f>P18/$P$34*100</f>
        <v>3.1221283807310796</v>
      </c>
      <c r="R18" s="116"/>
      <c r="S18" s="225" t="e">
        <f>E18+G18+I18+K18+M18+O18+#REF!+#REF!+#REF!+#REF!+#REF!+#REF!</f>
        <v>#REF!</v>
      </c>
      <c r="T18" s="116"/>
      <c r="U18" s="116"/>
      <c r="V18" s="116"/>
      <c r="W18" s="116"/>
      <c r="X18" s="116"/>
      <c r="Y18" s="116"/>
      <c r="Z18" s="116"/>
      <c r="AA18" s="116"/>
      <c r="AB18" s="116"/>
      <c r="AC18" s="116"/>
      <c r="AD18" s="116"/>
      <c r="AE18" s="116"/>
      <c r="AF18" s="116"/>
      <c r="AG18" s="116"/>
      <c r="AH18" s="116"/>
      <c r="AI18" s="116"/>
      <c r="AJ18" s="116"/>
      <c r="AK18" s="116"/>
      <c r="AL18" s="116"/>
      <c r="AM18" s="116"/>
      <c r="AN18" s="116"/>
      <c r="AO18" s="116"/>
      <c r="AP18" s="116"/>
      <c r="AQ18" s="116"/>
      <c r="AR18" s="116"/>
      <c r="AS18" s="116"/>
      <c r="AT18" s="116"/>
      <c r="AU18" s="116"/>
      <c r="AV18" s="116"/>
      <c r="AW18" s="116"/>
      <c r="AX18" s="116"/>
      <c r="AY18" s="116"/>
      <c r="AZ18" s="116"/>
      <c r="BA18" s="116"/>
      <c r="BB18" s="116"/>
      <c r="BC18" s="116"/>
      <c r="BD18" s="116"/>
      <c r="BE18" s="116"/>
      <c r="BF18" s="116"/>
      <c r="BG18" s="116"/>
      <c r="BH18" s="116"/>
      <c r="BI18" s="116"/>
      <c r="BJ18" s="116"/>
      <c r="BK18" s="116"/>
      <c r="BL18" s="116"/>
      <c r="BM18" s="116"/>
      <c r="BN18" s="116"/>
      <c r="BO18" s="116"/>
      <c r="BP18" s="116"/>
      <c r="BQ18" s="116"/>
      <c r="BR18" s="116"/>
      <c r="BS18" s="116"/>
      <c r="BT18" s="116"/>
      <c r="BU18" s="116"/>
      <c r="BV18" s="116"/>
      <c r="BW18" s="116"/>
      <c r="BX18" s="116"/>
      <c r="BY18" s="116"/>
      <c r="BZ18" s="116"/>
      <c r="CA18" s="116"/>
      <c r="CB18" s="116"/>
      <c r="CC18" s="116"/>
      <c r="CD18" s="116"/>
      <c r="CE18" s="116"/>
      <c r="CF18" s="116"/>
      <c r="CG18" s="116"/>
      <c r="CH18" s="116"/>
      <c r="CI18" s="116"/>
      <c r="CJ18" s="116"/>
      <c r="CK18" s="116"/>
      <c r="CL18" s="116"/>
      <c r="CM18" s="116"/>
      <c r="CN18" s="116"/>
      <c r="CO18" s="116"/>
      <c r="CP18" s="116"/>
      <c r="CQ18" s="116"/>
      <c r="CR18" s="116"/>
      <c r="CS18" s="116"/>
      <c r="CT18" s="116"/>
      <c r="CU18" s="116"/>
      <c r="CV18" s="116"/>
      <c r="CW18" s="116"/>
      <c r="CX18" s="116"/>
      <c r="CY18" s="116"/>
      <c r="CZ18" s="116"/>
      <c r="DA18" s="116"/>
      <c r="DB18" s="116"/>
      <c r="DC18" s="116"/>
      <c r="DD18" s="116"/>
      <c r="DE18" s="116"/>
      <c r="DF18" s="116"/>
      <c r="DG18" s="116"/>
      <c r="DH18" s="116"/>
      <c r="DI18" s="116"/>
      <c r="DJ18" s="116"/>
      <c r="DK18" s="116"/>
      <c r="DL18" s="116"/>
      <c r="DM18" s="116"/>
      <c r="DN18" s="116"/>
      <c r="DO18" s="116"/>
      <c r="DP18" s="116"/>
      <c r="DQ18" s="116"/>
      <c r="DR18" s="116"/>
      <c r="DS18" s="116"/>
      <c r="DT18" s="116"/>
      <c r="DU18" s="116"/>
      <c r="DV18" s="116"/>
      <c r="DW18" s="116"/>
      <c r="DX18" s="116"/>
      <c r="DY18" s="116"/>
      <c r="DZ18" s="116"/>
      <c r="EA18" s="116"/>
      <c r="EB18" s="116"/>
      <c r="EC18" s="116"/>
      <c r="ED18" s="116"/>
      <c r="EE18" s="116"/>
      <c r="EF18" s="116"/>
      <c r="EG18" s="116"/>
      <c r="EH18" s="116"/>
      <c r="EI18" s="116"/>
      <c r="EJ18" s="116"/>
      <c r="EK18" s="116"/>
      <c r="EL18" s="116"/>
      <c r="EM18" s="116"/>
      <c r="EN18" s="116"/>
      <c r="EO18" s="116"/>
      <c r="EP18" s="116"/>
      <c r="EQ18" s="116"/>
      <c r="ER18" s="116"/>
      <c r="ES18" s="116"/>
      <c r="ET18" s="116"/>
      <c r="EU18" s="116"/>
      <c r="EV18" s="116"/>
      <c r="EW18" s="116"/>
      <c r="EX18" s="116"/>
      <c r="EY18" s="116"/>
      <c r="EZ18" s="116"/>
      <c r="FA18" s="116"/>
      <c r="FB18" s="116"/>
      <c r="FC18" s="116"/>
      <c r="FD18" s="116"/>
      <c r="FE18" s="116"/>
      <c r="FF18" s="116"/>
      <c r="FG18" s="116"/>
      <c r="FH18" s="116"/>
      <c r="FI18" s="116"/>
      <c r="FJ18" s="116"/>
      <c r="FK18" s="116"/>
      <c r="FL18" s="116"/>
      <c r="FM18" s="116"/>
      <c r="FN18" s="116"/>
      <c r="FO18" s="116"/>
      <c r="FP18" s="116"/>
      <c r="FQ18" s="116"/>
      <c r="FR18" s="116"/>
      <c r="FS18" s="116"/>
      <c r="FT18" s="116"/>
      <c r="FU18" s="116"/>
      <c r="FV18" s="116"/>
      <c r="FW18" s="116"/>
      <c r="FX18" s="116"/>
      <c r="FY18" s="116"/>
      <c r="FZ18" s="116"/>
      <c r="GA18" s="116"/>
      <c r="GB18" s="116"/>
      <c r="GC18" s="116"/>
      <c r="GD18" s="116"/>
      <c r="GE18" s="116"/>
      <c r="GF18" s="116"/>
      <c r="GG18" s="116"/>
      <c r="GH18" s="116"/>
      <c r="GI18" s="116"/>
      <c r="GJ18" s="116"/>
      <c r="GK18" s="116"/>
      <c r="GL18" s="116"/>
      <c r="GM18" s="116"/>
      <c r="GN18" s="116"/>
      <c r="GO18" s="116"/>
      <c r="GP18" s="116"/>
      <c r="GQ18" s="116"/>
      <c r="GR18" s="116"/>
      <c r="GS18" s="116"/>
      <c r="GT18" s="116"/>
      <c r="GU18" s="116"/>
      <c r="GV18" s="116"/>
      <c r="GW18" s="116"/>
      <c r="GX18" s="116"/>
      <c r="GY18" s="116"/>
      <c r="GZ18" s="116"/>
      <c r="HA18" s="116"/>
      <c r="HB18" s="116"/>
      <c r="HC18" s="116"/>
      <c r="HD18" s="116"/>
      <c r="HE18" s="116"/>
      <c r="HF18" s="116"/>
      <c r="HG18" s="116"/>
      <c r="HH18" s="116"/>
      <c r="HI18" s="116"/>
      <c r="HJ18" s="116"/>
      <c r="HK18" s="116"/>
      <c r="HL18" s="116"/>
      <c r="HM18" s="116"/>
      <c r="HN18" s="116"/>
      <c r="HO18" s="116"/>
      <c r="HP18" s="116"/>
      <c r="HQ18" s="116"/>
      <c r="HR18" s="116"/>
      <c r="HS18" s="116"/>
      <c r="HT18" s="116"/>
      <c r="HU18" s="116"/>
      <c r="HV18" s="116"/>
      <c r="HW18" s="116"/>
      <c r="HX18" s="116"/>
      <c r="HY18" s="116"/>
      <c r="HZ18" s="116"/>
      <c r="IA18" s="116"/>
      <c r="IB18" s="116"/>
      <c r="IC18" s="116"/>
      <c r="ID18" s="116"/>
      <c r="IE18" s="116"/>
      <c r="IF18" s="116"/>
      <c r="IG18" s="116"/>
      <c r="IH18" s="116"/>
      <c r="II18" s="116"/>
      <c r="IJ18" s="116"/>
    </row>
    <row r="19" spans="2:244" s="215" customFormat="1" ht="6" customHeight="1">
      <c r="C19" s="500"/>
      <c r="D19" s="501"/>
      <c r="E19" s="502"/>
      <c r="F19" s="501"/>
      <c r="G19" s="502"/>
      <c r="H19" s="501"/>
      <c r="I19" s="502"/>
      <c r="J19" s="501"/>
      <c r="K19" s="502"/>
      <c r="L19" s="501"/>
      <c r="M19" s="502"/>
      <c r="N19" s="501"/>
      <c r="O19" s="502"/>
      <c r="P19" s="1828"/>
      <c r="Q19" s="503"/>
      <c r="R19" s="102"/>
      <c r="S19" s="220" t="e">
        <f>E19+G19+I19+K19+M19+O19+#REF!+#REF!+#REF!+#REF!+#REF!+#REF!</f>
        <v>#REF!</v>
      </c>
      <c r="T19" s="102"/>
      <c r="U19" s="102"/>
      <c r="V19" s="102"/>
      <c r="W19" s="102"/>
      <c r="X19" s="102"/>
      <c r="Y19" s="102"/>
      <c r="Z19" s="102"/>
      <c r="AA19" s="102"/>
      <c r="AB19" s="102"/>
      <c r="AC19" s="102"/>
      <c r="AD19" s="102"/>
      <c r="AE19" s="102"/>
      <c r="AF19" s="102"/>
      <c r="AG19" s="102"/>
      <c r="AH19" s="102"/>
      <c r="AI19" s="102"/>
      <c r="AJ19" s="102"/>
      <c r="AK19" s="102"/>
      <c r="AL19" s="102"/>
      <c r="AM19" s="102"/>
      <c r="AN19" s="102"/>
      <c r="AO19" s="102"/>
      <c r="AP19" s="102"/>
      <c r="AQ19" s="102"/>
      <c r="AR19" s="102"/>
      <c r="AS19" s="102"/>
      <c r="AT19" s="102"/>
      <c r="AU19" s="102"/>
      <c r="AV19" s="102"/>
      <c r="AW19" s="102"/>
      <c r="AX19" s="102"/>
      <c r="AY19" s="102"/>
      <c r="AZ19" s="102"/>
      <c r="BA19" s="102"/>
      <c r="BB19" s="102"/>
      <c r="BC19" s="102"/>
      <c r="BD19" s="102"/>
      <c r="BE19" s="102"/>
      <c r="BF19" s="102"/>
      <c r="BG19" s="102"/>
      <c r="BH19" s="102"/>
      <c r="BI19" s="102"/>
      <c r="BJ19" s="102"/>
      <c r="BK19" s="102"/>
      <c r="BL19" s="102"/>
      <c r="BM19" s="102"/>
      <c r="BN19" s="102"/>
      <c r="BO19" s="102"/>
      <c r="BP19" s="102"/>
      <c r="BQ19" s="102"/>
      <c r="BR19" s="102"/>
      <c r="BS19" s="102"/>
      <c r="BT19" s="102"/>
      <c r="BU19" s="102"/>
      <c r="BV19" s="102"/>
      <c r="BW19" s="102"/>
      <c r="BX19" s="102"/>
      <c r="BY19" s="102"/>
      <c r="BZ19" s="102"/>
      <c r="CA19" s="102"/>
      <c r="CB19" s="102"/>
      <c r="CC19" s="102"/>
      <c r="CD19" s="102"/>
      <c r="CE19" s="102"/>
      <c r="CF19" s="102"/>
      <c r="CG19" s="102"/>
      <c r="CH19" s="102"/>
      <c r="CI19" s="102"/>
      <c r="CJ19" s="102"/>
      <c r="CK19" s="102"/>
      <c r="CL19" s="102"/>
      <c r="CM19" s="102"/>
      <c r="CN19" s="102"/>
      <c r="CO19" s="102"/>
      <c r="CP19" s="102"/>
      <c r="CQ19" s="102"/>
      <c r="CR19" s="102"/>
      <c r="CS19" s="102"/>
      <c r="CT19" s="102"/>
      <c r="CU19" s="102"/>
      <c r="CV19" s="102"/>
      <c r="CW19" s="102"/>
      <c r="CX19" s="102"/>
      <c r="CY19" s="102"/>
      <c r="CZ19" s="102"/>
      <c r="DA19" s="102"/>
      <c r="DB19" s="102"/>
      <c r="DC19" s="102"/>
      <c r="DD19" s="102"/>
      <c r="DE19" s="102"/>
      <c r="DF19" s="102"/>
      <c r="DG19" s="102"/>
      <c r="DH19" s="102"/>
      <c r="DI19" s="102"/>
      <c r="DJ19" s="102"/>
      <c r="DK19" s="102"/>
      <c r="DL19" s="102"/>
      <c r="DM19" s="102"/>
      <c r="DN19" s="102"/>
      <c r="DO19" s="102"/>
      <c r="DP19" s="102"/>
      <c r="DQ19" s="102"/>
      <c r="DR19" s="102"/>
      <c r="DS19" s="102"/>
      <c r="DT19" s="102"/>
      <c r="DU19" s="102"/>
      <c r="DV19" s="102"/>
      <c r="DW19" s="102"/>
      <c r="DX19" s="102"/>
      <c r="DY19" s="102"/>
      <c r="DZ19" s="102"/>
      <c r="EA19" s="102"/>
      <c r="EB19" s="102"/>
      <c r="EC19" s="102"/>
      <c r="ED19" s="102"/>
      <c r="EE19" s="102"/>
      <c r="EF19" s="102"/>
      <c r="EG19" s="102"/>
      <c r="EH19" s="102"/>
      <c r="EI19" s="102"/>
      <c r="EJ19" s="102"/>
      <c r="EK19" s="102"/>
      <c r="EL19" s="102"/>
      <c r="EM19" s="102"/>
      <c r="EN19" s="102"/>
      <c r="EO19" s="102"/>
      <c r="EP19" s="102"/>
      <c r="EQ19" s="102"/>
      <c r="ER19" s="102"/>
      <c r="ES19" s="102"/>
      <c r="ET19" s="102"/>
      <c r="EU19" s="102"/>
      <c r="EV19" s="102"/>
      <c r="EW19" s="102"/>
      <c r="EX19" s="102"/>
      <c r="EY19" s="102"/>
      <c r="EZ19" s="102"/>
      <c r="FA19" s="102"/>
      <c r="FB19" s="102"/>
      <c r="FC19" s="102"/>
      <c r="FD19" s="102"/>
      <c r="FE19" s="102"/>
      <c r="FF19" s="102"/>
      <c r="FG19" s="102"/>
      <c r="FH19" s="102"/>
      <c r="FI19" s="102"/>
      <c r="FJ19" s="102"/>
      <c r="FK19" s="102"/>
      <c r="FL19" s="102"/>
      <c r="FM19" s="102"/>
      <c r="FN19" s="102"/>
      <c r="FO19" s="102"/>
      <c r="FP19" s="102"/>
      <c r="FQ19" s="102"/>
      <c r="FR19" s="102"/>
      <c r="FS19" s="102"/>
      <c r="FT19" s="102"/>
      <c r="FU19" s="102"/>
      <c r="FV19" s="102"/>
      <c r="FW19" s="102"/>
      <c r="FX19" s="102"/>
      <c r="FY19" s="102"/>
      <c r="FZ19" s="102"/>
      <c r="GA19" s="102"/>
      <c r="GB19" s="102"/>
      <c r="GC19" s="102"/>
      <c r="GD19" s="102"/>
      <c r="GE19" s="102"/>
      <c r="GF19" s="102"/>
      <c r="GG19" s="102"/>
      <c r="GH19" s="102"/>
      <c r="GI19" s="102"/>
      <c r="GJ19" s="102"/>
      <c r="GK19" s="102"/>
      <c r="GL19" s="102"/>
      <c r="GM19" s="102"/>
      <c r="GN19" s="102"/>
      <c r="GO19" s="102"/>
      <c r="GP19" s="102"/>
      <c r="GQ19" s="102"/>
      <c r="GR19" s="102"/>
      <c r="GS19" s="102"/>
      <c r="GT19" s="102"/>
      <c r="GU19" s="102"/>
      <c r="GV19" s="102"/>
      <c r="GW19" s="102"/>
      <c r="GX19" s="102"/>
      <c r="GY19" s="102"/>
      <c r="GZ19" s="102"/>
      <c r="HA19" s="102"/>
      <c r="HB19" s="102"/>
      <c r="HC19" s="102"/>
      <c r="HD19" s="102"/>
      <c r="HE19" s="102"/>
      <c r="HF19" s="102"/>
      <c r="HG19" s="102"/>
      <c r="HH19" s="102"/>
      <c r="HI19" s="102"/>
      <c r="HJ19" s="102"/>
      <c r="HK19" s="102"/>
      <c r="HL19" s="102"/>
      <c r="HM19" s="102"/>
      <c r="HN19" s="102"/>
      <c r="HO19" s="102"/>
      <c r="HP19" s="102"/>
      <c r="HQ19" s="102"/>
      <c r="HR19" s="102"/>
      <c r="HS19" s="102"/>
      <c r="HT19" s="102"/>
      <c r="HU19" s="102"/>
      <c r="HV19" s="102"/>
      <c r="HW19" s="102"/>
      <c r="HX19" s="102"/>
      <c r="HY19" s="102"/>
      <c r="HZ19" s="102"/>
      <c r="IA19" s="102"/>
      <c r="IB19" s="102"/>
      <c r="IC19" s="102"/>
      <c r="ID19" s="102"/>
      <c r="IE19" s="102"/>
      <c r="IF19" s="102"/>
      <c r="IG19" s="102"/>
      <c r="IH19" s="102"/>
      <c r="II19" s="102"/>
      <c r="IJ19" s="102"/>
    </row>
    <row r="20" spans="2:244" ht="15.75">
      <c r="B20" s="224">
        <v>1</v>
      </c>
      <c r="C20" s="495" t="str">
        <f>RESUMO!D17</f>
        <v>S E R V I Ç O S   I N I C I A I S</v>
      </c>
      <c r="D20" s="496">
        <f>P20*E20/100</f>
        <v>1062.51</v>
      </c>
      <c r="E20" s="497">
        <v>100</v>
      </c>
      <c r="F20" s="498">
        <f>P20*G20/100</f>
        <v>0</v>
      </c>
      <c r="G20" s="497"/>
      <c r="H20" s="496">
        <f>P20*I20/100</f>
        <v>0</v>
      </c>
      <c r="I20" s="497"/>
      <c r="J20" s="496">
        <f>P20*K20/100</f>
        <v>0</v>
      </c>
      <c r="K20" s="497"/>
      <c r="L20" s="498">
        <f>P20*M20/100</f>
        <v>0</v>
      </c>
      <c r="M20" s="497"/>
      <c r="N20" s="496">
        <f>P20*O20/100</f>
        <v>0</v>
      </c>
      <c r="O20" s="1817"/>
      <c r="P20" s="1827">
        <f>RESUMO!I17</f>
        <v>1062.51</v>
      </c>
      <c r="Q20" s="499">
        <f>P20/$P$34*100</f>
        <v>1.1652461398911709</v>
      </c>
      <c r="R20" s="116"/>
      <c r="S20" s="225" t="e">
        <f>E20+G20+I20+K20+M20+O20+#REF!+#REF!+#REF!+#REF!+#REF!+#REF!</f>
        <v>#REF!</v>
      </c>
      <c r="T20" s="116"/>
      <c r="U20" s="116"/>
      <c r="V20" s="116"/>
      <c r="W20" s="116"/>
      <c r="X20" s="116"/>
      <c r="Y20" s="116"/>
      <c r="Z20" s="116"/>
      <c r="AA20" s="116"/>
      <c r="AB20" s="116"/>
      <c r="AC20" s="116"/>
      <c r="AD20" s="116"/>
      <c r="AE20" s="116"/>
      <c r="AF20" s="116"/>
      <c r="AG20" s="116"/>
      <c r="AH20" s="116"/>
      <c r="AI20" s="116"/>
      <c r="AJ20" s="116"/>
      <c r="AK20" s="116"/>
      <c r="AL20" s="116"/>
      <c r="AM20" s="116"/>
      <c r="AN20" s="116"/>
      <c r="AO20" s="116"/>
      <c r="AP20" s="116"/>
      <c r="AQ20" s="116"/>
      <c r="AR20" s="116"/>
      <c r="AS20" s="116"/>
      <c r="AT20" s="116"/>
      <c r="AU20" s="116"/>
      <c r="AV20" s="116"/>
      <c r="AW20" s="116"/>
      <c r="AX20" s="116"/>
      <c r="AY20" s="116"/>
      <c r="AZ20" s="116"/>
      <c r="BA20" s="116"/>
      <c r="BB20" s="116"/>
      <c r="BC20" s="116"/>
      <c r="BD20" s="116"/>
      <c r="BE20" s="116"/>
      <c r="BF20" s="116"/>
      <c r="BG20" s="116"/>
      <c r="BH20" s="116"/>
      <c r="BI20" s="116"/>
      <c r="BJ20" s="116"/>
      <c r="BK20" s="116"/>
      <c r="BL20" s="116"/>
      <c r="BM20" s="116"/>
      <c r="BN20" s="116"/>
      <c r="BO20" s="116"/>
      <c r="BP20" s="116"/>
      <c r="BQ20" s="116"/>
      <c r="BR20" s="116"/>
      <c r="BS20" s="116"/>
      <c r="BT20" s="116"/>
      <c r="BU20" s="116"/>
      <c r="BV20" s="116"/>
      <c r="BW20" s="116"/>
      <c r="BX20" s="116"/>
      <c r="BY20" s="116"/>
      <c r="BZ20" s="116"/>
      <c r="CA20" s="116"/>
      <c r="CB20" s="116"/>
      <c r="CC20" s="116"/>
      <c r="CD20" s="116"/>
      <c r="CE20" s="116"/>
      <c r="CF20" s="116"/>
      <c r="CG20" s="116"/>
      <c r="CH20" s="116"/>
      <c r="CI20" s="116"/>
      <c r="CJ20" s="116"/>
      <c r="CK20" s="116"/>
      <c r="CL20" s="116"/>
      <c r="CM20" s="116"/>
      <c r="CN20" s="116"/>
      <c r="CO20" s="116"/>
      <c r="CP20" s="116"/>
      <c r="CQ20" s="116"/>
      <c r="CR20" s="116"/>
      <c r="CS20" s="116"/>
      <c r="CT20" s="116"/>
      <c r="CU20" s="116"/>
      <c r="CV20" s="116"/>
      <c r="CW20" s="116"/>
      <c r="CX20" s="116"/>
      <c r="CY20" s="116"/>
      <c r="CZ20" s="116"/>
      <c r="DA20" s="116"/>
      <c r="DB20" s="116"/>
      <c r="DC20" s="116"/>
      <c r="DD20" s="116"/>
      <c r="DE20" s="116"/>
      <c r="DF20" s="116"/>
      <c r="DG20" s="116"/>
      <c r="DH20" s="116"/>
      <c r="DI20" s="116"/>
      <c r="DJ20" s="116"/>
      <c r="DK20" s="116"/>
      <c r="DL20" s="116"/>
      <c r="DM20" s="116"/>
      <c r="DN20" s="116"/>
      <c r="DO20" s="116"/>
      <c r="DP20" s="116"/>
      <c r="DQ20" s="116"/>
      <c r="DR20" s="116"/>
      <c r="DS20" s="116"/>
      <c r="DT20" s="116"/>
      <c r="DU20" s="116"/>
      <c r="DV20" s="116"/>
      <c r="DW20" s="116"/>
      <c r="DX20" s="116"/>
      <c r="DY20" s="116"/>
      <c r="DZ20" s="116"/>
      <c r="EA20" s="116"/>
      <c r="EB20" s="116"/>
      <c r="EC20" s="116"/>
      <c r="ED20" s="116"/>
      <c r="EE20" s="116"/>
      <c r="EF20" s="116"/>
      <c r="EG20" s="116"/>
      <c r="EH20" s="116"/>
      <c r="EI20" s="116"/>
      <c r="EJ20" s="116"/>
      <c r="EK20" s="116"/>
      <c r="EL20" s="116"/>
      <c r="EM20" s="116"/>
      <c r="EN20" s="116"/>
      <c r="EO20" s="116"/>
      <c r="EP20" s="116"/>
      <c r="EQ20" s="116"/>
      <c r="ER20" s="116"/>
      <c r="ES20" s="116"/>
      <c r="ET20" s="116"/>
      <c r="EU20" s="116"/>
      <c r="EV20" s="116"/>
      <c r="EW20" s="116"/>
      <c r="EX20" s="116"/>
      <c r="EY20" s="116"/>
      <c r="EZ20" s="116"/>
      <c r="FA20" s="116"/>
      <c r="FB20" s="116"/>
      <c r="FC20" s="116"/>
      <c r="FD20" s="116"/>
      <c r="FE20" s="116"/>
      <c r="FF20" s="116"/>
      <c r="FG20" s="116"/>
      <c r="FH20" s="116"/>
      <c r="FI20" s="116"/>
      <c r="FJ20" s="116"/>
      <c r="FK20" s="116"/>
      <c r="FL20" s="116"/>
      <c r="FM20" s="116"/>
      <c r="FN20" s="116"/>
      <c r="FO20" s="116"/>
      <c r="FP20" s="116"/>
      <c r="FQ20" s="116"/>
      <c r="FR20" s="116"/>
      <c r="FS20" s="116"/>
      <c r="FT20" s="116"/>
      <c r="FU20" s="116"/>
      <c r="FV20" s="116"/>
      <c r="FW20" s="116"/>
      <c r="FX20" s="116"/>
      <c r="FY20" s="116"/>
      <c r="FZ20" s="116"/>
      <c r="GA20" s="116"/>
      <c r="GB20" s="116"/>
      <c r="GC20" s="116"/>
      <c r="GD20" s="116"/>
      <c r="GE20" s="116"/>
      <c r="GF20" s="116"/>
      <c r="GG20" s="116"/>
      <c r="GH20" s="116"/>
      <c r="GI20" s="116"/>
      <c r="GJ20" s="116"/>
      <c r="GK20" s="116"/>
      <c r="GL20" s="116"/>
      <c r="GM20" s="116"/>
      <c r="GN20" s="116"/>
      <c r="GO20" s="116"/>
      <c r="GP20" s="116"/>
      <c r="GQ20" s="116"/>
      <c r="GR20" s="116"/>
      <c r="GS20" s="116"/>
      <c r="GT20" s="116"/>
      <c r="GU20" s="116"/>
      <c r="GV20" s="116"/>
      <c r="GW20" s="116"/>
      <c r="GX20" s="116"/>
      <c r="GY20" s="116"/>
      <c r="GZ20" s="116"/>
      <c r="HA20" s="116"/>
      <c r="HB20" s="116"/>
      <c r="HC20" s="116"/>
      <c r="HD20" s="116"/>
      <c r="HE20" s="116"/>
      <c r="HF20" s="116"/>
      <c r="HG20" s="116"/>
      <c r="HH20" s="116"/>
      <c r="HI20" s="116"/>
      <c r="HJ20" s="116"/>
      <c r="HK20" s="116"/>
      <c r="HL20" s="116"/>
      <c r="HM20" s="116"/>
      <c r="HN20" s="116"/>
      <c r="HO20" s="116"/>
      <c r="HP20" s="116"/>
      <c r="HQ20" s="116"/>
      <c r="HR20" s="116"/>
      <c r="HS20" s="116"/>
      <c r="HT20" s="116"/>
      <c r="HU20" s="116"/>
      <c r="HV20" s="116"/>
      <c r="HW20" s="116"/>
      <c r="HX20" s="116"/>
      <c r="HY20" s="116"/>
      <c r="HZ20" s="116"/>
      <c r="IA20" s="116"/>
      <c r="IB20" s="116"/>
      <c r="IC20" s="116"/>
      <c r="ID20" s="116"/>
      <c r="IE20" s="116"/>
      <c r="IF20" s="116"/>
      <c r="IG20" s="116"/>
      <c r="IH20" s="116"/>
      <c r="II20" s="116"/>
      <c r="IJ20" s="116"/>
    </row>
    <row r="21" spans="2:244" s="215" customFormat="1" ht="6" customHeight="1">
      <c r="C21" s="500"/>
      <c r="D21" s="501"/>
      <c r="E21" s="502"/>
      <c r="F21" s="501"/>
      <c r="G21" s="502"/>
      <c r="H21" s="501"/>
      <c r="I21" s="502"/>
      <c r="J21" s="501"/>
      <c r="K21" s="502"/>
      <c r="L21" s="501"/>
      <c r="M21" s="502"/>
      <c r="N21" s="501"/>
      <c r="O21" s="502"/>
      <c r="P21" s="1828"/>
      <c r="Q21" s="503"/>
      <c r="R21" s="102"/>
      <c r="S21" s="220" t="e">
        <f>E21+G21+I21+K21+M21+O21+#REF!+#REF!+#REF!+#REF!+#REF!+#REF!</f>
        <v>#REF!</v>
      </c>
      <c r="T21" s="102"/>
      <c r="U21" s="102"/>
      <c r="V21" s="102"/>
      <c r="W21" s="102"/>
      <c r="X21" s="102"/>
      <c r="Y21" s="102"/>
      <c r="Z21" s="102"/>
      <c r="AA21" s="102"/>
      <c r="AB21" s="102"/>
      <c r="AC21" s="102"/>
      <c r="AD21" s="102"/>
      <c r="AE21" s="102"/>
      <c r="AF21" s="102"/>
      <c r="AG21" s="102"/>
      <c r="AH21" s="102"/>
      <c r="AI21" s="102"/>
      <c r="AJ21" s="102"/>
      <c r="AK21" s="102"/>
      <c r="AL21" s="102"/>
      <c r="AM21" s="102"/>
      <c r="AN21" s="102"/>
      <c r="AO21" s="102"/>
      <c r="AP21" s="102"/>
      <c r="AQ21" s="102"/>
      <c r="AR21" s="102"/>
      <c r="AS21" s="102"/>
      <c r="AT21" s="102"/>
      <c r="AU21" s="102"/>
      <c r="AV21" s="102"/>
      <c r="AW21" s="102"/>
      <c r="AX21" s="102"/>
      <c r="AY21" s="102"/>
      <c r="AZ21" s="102"/>
      <c r="BA21" s="102"/>
      <c r="BB21" s="102"/>
      <c r="BC21" s="102"/>
      <c r="BD21" s="102"/>
      <c r="BE21" s="102"/>
      <c r="BF21" s="102"/>
      <c r="BG21" s="102"/>
      <c r="BH21" s="102"/>
      <c r="BI21" s="102"/>
      <c r="BJ21" s="102"/>
      <c r="BK21" s="102"/>
      <c r="BL21" s="102"/>
      <c r="BM21" s="102"/>
      <c r="BN21" s="102"/>
      <c r="BO21" s="102"/>
      <c r="BP21" s="102"/>
      <c r="BQ21" s="102"/>
      <c r="BR21" s="102"/>
      <c r="BS21" s="102"/>
      <c r="BT21" s="102"/>
      <c r="BU21" s="102"/>
      <c r="BV21" s="102"/>
      <c r="BW21" s="102"/>
      <c r="BX21" s="102"/>
      <c r="BY21" s="102"/>
      <c r="BZ21" s="102"/>
      <c r="CA21" s="102"/>
      <c r="CB21" s="102"/>
      <c r="CC21" s="102"/>
      <c r="CD21" s="102"/>
      <c r="CE21" s="102"/>
      <c r="CF21" s="102"/>
      <c r="CG21" s="102"/>
      <c r="CH21" s="102"/>
      <c r="CI21" s="102"/>
      <c r="CJ21" s="102"/>
      <c r="CK21" s="102"/>
      <c r="CL21" s="102"/>
      <c r="CM21" s="102"/>
      <c r="CN21" s="102"/>
      <c r="CO21" s="102"/>
      <c r="CP21" s="102"/>
      <c r="CQ21" s="102"/>
      <c r="CR21" s="102"/>
      <c r="CS21" s="102"/>
      <c r="CT21" s="102"/>
      <c r="CU21" s="102"/>
      <c r="CV21" s="102"/>
      <c r="CW21" s="102"/>
      <c r="CX21" s="102"/>
      <c r="CY21" s="102"/>
      <c r="CZ21" s="102"/>
      <c r="DA21" s="102"/>
      <c r="DB21" s="102"/>
      <c r="DC21" s="102"/>
      <c r="DD21" s="102"/>
      <c r="DE21" s="102"/>
      <c r="DF21" s="102"/>
      <c r="DG21" s="102"/>
      <c r="DH21" s="102"/>
      <c r="DI21" s="102"/>
      <c r="DJ21" s="102"/>
      <c r="DK21" s="102"/>
      <c r="DL21" s="102"/>
      <c r="DM21" s="102"/>
      <c r="DN21" s="102"/>
      <c r="DO21" s="102"/>
      <c r="DP21" s="102"/>
      <c r="DQ21" s="102"/>
      <c r="DR21" s="102"/>
      <c r="DS21" s="102"/>
      <c r="DT21" s="102"/>
      <c r="DU21" s="102"/>
      <c r="DV21" s="102"/>
      <c r="DW21" s="102"/>
      <c r="DX21" s="102"/>
      <c r="DY21" s="102"/>
      <c r="DZ21" s="102"/>
      <c r="EA21" s="102"/>
      <c r="EB21" s="102"/>
      <c r="EC21" s="102"/>
      <c r="ED21" s="102"/>
      <c r="EE21" s="102"/>
      <c r="EF21" s="102"/>
      <c r="EG21" s="102"/>
      <c r="EH21" s="102"/>
      <c r="EI21" s="102"/>
      <c r="EJ21" s="102"/>
      <c r="EK21" s="102"/>
      <c r="EL21" s="102"/>
      <c r="EM21" s="102"/>
      <c r="EN21" s="102"/>
      <c r="EO21" s="102"/>
      <c r="EP21" s="102"/>
      <c r="EQ21" s="102"/>
      <c r="ER21" s="102"/>
      <c r="ES21" s="102"/>
      <c r="ET21" s="102"/>
      <c r="EU21" s="102"/>
      <c r="EV21" s="102"/>
      <c r="EW21" s="102"/>
      <c r="EX21" s="102"/>
      <c r="EY21" s="102"/>
      <c r="EZ21" s="102"/>
      <c r="FA21" s="102"/>
      <c r="FB21" s="102"/>
      <c r="FC21" s="102"/>
      <c r="FD21" s="102"/>
      <c r="FE21" s="102"/>
      <c r="FF21" s="102"/>
      <c r="FG21" s="102"/>
      <c r="FH21" s="102"/>
      <c r="FI21" s="102"/>
      <c r="FJ21" s="102"/>
      <c r="FK21" s="102"/>
      <c r="FL21" s="102"/>
      <c r="FM21" s="102"/>
      <c r="FN21" s="102"/>
      <c r="FO21" s="102"/>
      <c r="FP21" s="102"/>
      <c r="FQ21" s="102"/>
      <c r="FR21" s="102"/>
      <c r="FS21" s="102"/>
      <c r="FT21" s="102"/>
      <c r="FU21" s="102"/>
      <c r="FV21" s="102"/>
      <c r="FW21" s="102"/>
      <c r="FX21" s="102"/>
      <c r="FY21" s="102"/>
      <c r="FZ21" s="102"/>
      <c r="GA21" s="102"/>
      <c r="GB21" s="102"/>
      <c r="GC21" s="102"/>
      <c r="GD21" s="102"/>
      <c r="GE21" s="102"/>
      <c r="GF21" s="102"/>
      <c r="GG21" s="102"/>
      <c r="GH21" s="102"/>
      <c r="GI21" s="102"/>
      <c r="GJ21" s="102"/>
      <c r="GK21" s="102"/>
      <c r="GL21" s="102"/>
      <c r="GM21" s="102"/>
      <c r="GN21" s="102"/>
      <c r="GO21" s="102"/>
      <c r="GP21" s="102"/>
      <c r="GQ21" s="102"/>
      <c r="GR21" s="102"/>
      <c r="GS21" s="102"/>
      <c r="GT21" s="102"/>
      <c r="GU21" s="102"/>
      <c r="GV21" s="102"/>
      <c r="GW21" s="102"/>
      <c r="GX21" s="102"/>
      <c r="GY21" s="102"/>
      <c r="GZ21" s="102"/>
      <c r="HA21" s="102"/>
      <c r="HB21" s="102"/>
      <c r="HC21" s="102"/>
      <c r="HD21" s="102"/>
      <c r="HE21" s="102"/>
      <c r="HF21" s="102"/>
      <c r="HG21" s="102"/>
      <c r="HH21" s="102"/>
      <c r="HI21" s="102"/>
      <c r="HJ21" s="102"/>
      <c r="HK21" s="102"/>
      <c r="HL21" s="102"/>
      <c r="HM21" s="102"/>
      <c r="HN21" s="102"/>
      <c r="HO21" s="102"/>
      <c r="HP21" s="102"/>
      <c r="HQ21" s="102"/>
      <c r="HR21" s="102"/>
      <c r="HS21" s="102"/>
      <c r="HT21" s="102"/>
      <c r="HU21" s="102"/>
      <c r="HV21" s="102"/>
      <c r="HW21" s="102"/>
      <c r="HX21" s="102"/>
      <c r="HY21" s="102"/>
      <c r="HZ21" s="102"/>
      <c r="IA21" s="102"/>
      <c r="IB21" s="102"/>
      <c r="IC21" s="102"/>
      <c r="ID21" s="102"/>
      <c r="IE21" s="102"/>
      <c r="IF21" s="102"/>
      <c r="IG21" s="102"/>
      <c r="IH21" s="102"/>
      <c r="II21" s="102"/>
      <c r="IJ21" s="102"/>
    </row>
    <row r="22" spans="2:244" ht="15.75">
      <c r="B22" s="224">
        <v>1</v>
      </c>
      <c r="C22" s="495" t="str">
        <f>RESUMO!D19</f>
        <v>RETIRADA</v>
      </c>
      <c r="D22" s="496">
        <f>P22*E22/100</f>
        <v>91.4</v>
      </c>
      <c r="E22" s="497">
        <v>100</v>
      </c>
      <c r="F22" s="498">
        <f>P22*G22/100</f>
        <v>0</v>
      </c>
      <c r="G22" s="497"/>
      <c r="H22" s="496">
        <f>P22*I22/100</f>
        <v>0</v>
      </c>
      <c r="I22" s="497"/>
      <c r="J22" s="496">
        <f>P22*K22/100</f>
        <v>0</v>
      </c>
      <c r="K22" s="497"/>
      <c r="L22" s="498">
        <f>P22*M22/100</f>
        <v>0</v>
      </c>
      <c r="M22" s="497"/>
      <c r="N22" s="496">
        <f>P22*O22/100</f>
        <v>0</v>
      </c>
      <c r="O22" s="1817"/>
      <c r="P22" s="1827">
        <f>RESUMO!I19</f>
        <v>91.4</v>
      </c>
      <c r="Q22" s="499">
        <f>P22/$P$34*100</f>
        <v>0.10023764217377062</v>
      </c>
      <c r="R22" s="116"/>
      <c r="S22" s="225" t="e">
        <f>E22+G22+I22+K22+M22+O22+#REF!+#REF!+#REF!+#REF!+#REF!+#REF!</f>
        <v>#REF!</v>
      </c>
      <c r="T22" s="116"/>
      <c r="U22" s="116"/>
      <c r="V22" s="116"/>
      <c r="W22" s="116"/>
      <c r="X22" s="116"/>
      <c r="Y22" s="116"/>
      <c r="Z22" s="116"/>
      <c r="AA22" s="116"/>
      <c r="AB22" s="116"/>
      <c r="AC22" s="116"/>
      <c r="AD22" s="116"/>
      <c r="AE22" s="116"/>
      <c r="AF22" s="116"/>
      <c r="AG22" s="116"/>
      <c r="AH22" s="116"/>
      <c r="AI22" s="116"/>
      <c r="AJ22" s="116"/>
      <c r="AK22" s="116"/>
      <c r="AL22" s="116"/>
      <c r="AM22" s="116"/>
      <c r="AN22" s="116"/>
      <c r="AO22" s="116"/>
      <c r="AP22" s="116"/>
      <c r="AQ22" s="116"/>
      <c r="AR22" s="116"/>
      <c r="AS22" s="116"/>
      <c r="AT22" s="116"/>
      <c r="AU22" s="116"/>
      <c r="AV22" s="116"/>
      <c r="AW22" s="116"/>
      <c r="AX22" s="116"/>
      <c r="AY22" s="116"/>
      <c r="AZ22" s="116"/>
      <c r="BA22" s="116"/>
      <c r="BB22" s="116"/>
      <c r="BC22" s="116"/>
      <c r="BD22" s="116"/>
      <c r="BE22" s="116"/>
      <c r="BF22" s="116"/>
      <c r="BG22" s="116"/>
      <c r="BH22" s="116"/>
      <c r="BI22" s="116"/>
      <c r="BJ22" s="116"/>
      <c r="BK22" s="116"/>
      <c r="BL22" s="116"/>
      <c r="BM22" s="116"/>
      <c r="BN22" s="116"/>
      <c r="BO22" s="116"/>
      <c r="BP22" s="116"/>
      <c r="BQ22" s="116"/>
      <c r="BR22" s="116"/>
      <c r="BS22" s="116"/>
      <c r="BT22" s="116"/>
      <c r="BU22" s="116"/>
      <c r="BV22" s="116"/>
      <c r="BW22" s="116"/>
      <c r="BX22" s="116"/>
      <c r="BY22" s="116"/>
      <c r="BZ22" s="116"/>
      <c r="CA22" s="116"/>
      <c r="CB22" s="116"/>
      <c r="CC22" s="116"/>
      <c r="CD22" s="116"/>
      <c r="CE22" s="116"/>
      <c r="CF22" s="116"/>
      <c r="CG22" s="116"/>
      <c r="CH22" s="116"/>
      <c r="CI22" s="116"/>
      <c r="CJ22" s="116"/>
      <c r="CK22" s="116"/>
      <c r="CL22" s="116"/>
      <c r="CM22" s="116"/>
      <c r="CN22" s="116"/>
      <c r="CO22" s="116"/>
      <c r="CP22" s="116"/>
      <c r="CQ22" s="116"/>
      <c r="CR22" s="116"/>
      <c r="CS22" s="116"/>
      <c r="CT22" s="116"/>
      <c r="CU22" s="116"/>
      <c r="CV22" s="116"/>
      <c r="CW22" s="116"/>
      <c r="CX22" s="116"/>
      <c r="CY22" s="116"/>
      <c r="CZ22" s="116"/>
      <c r="DA22" s="116"/>
      <c r="DB22" s="116"/>
      <c r="DC22" s="116"/>
      <c r="DD22" s="116"/>
      <c r="DE22" s="116"/>
      <c r="DF22" s="116"/>
      <c r="DG22" s="116"/>
      <c r="DH22" s="116"/>
      <c r="DI22" s="116"/>
      <c r="DJ22" s="116"/>
      <c r="DK22" s="116"/>
      <c r="DL22" s="116"/>
      <c r="DM22" s="116"/>
      <c r="DN22" s="116"/>
      <c r="DO22" s="116"/>
      <c r="DP22" s="116"/>
      <c r="DQ22" s="116"/>
      <c r="DR22" s="116"/>
      <c r="DS22" s="116"/>
      <c r="DT22" s="116"/>
      <c r="DU22" s="116"/>
      <c r="DV22" s="116"/>
      <c r="DW22" s="116"/>
      <c r="DX22" s="116"/>
      <c r="DY22" s="116"/>
      <c r="DZ22" s="116"/>
      <c r="EA22" s="116"/>
      <c r="EB22" s="116"/>
      <c r="EC22" s="116"/>
      <c r="ED22" s="116"/>
      <c r="EE22" s="116"/>
      <c r="EF22" s="116"/>
      <c r="EG22" s="116"/>
      <c r="EH22" s="116"/>
      <c r="EI22" s="116"/>
      <c r="EJ22" s="116"/>
      <c r="EK22" s="116"/>
      <c r="EL22" s="116"/>
      <c r="EM22" s="116"/>
      <c r="EN22" s="116"/>
      <c r="EO22" s="116"/>
      <c r="EP22" s="116"/>
      <c r="EQ22" s="116"/>
      <c r="ER22" s="116"/>
      <c r="ES22" s="116"/>
      <c r="ET22" s="116"/>
      <c r="EU22" s="116"/>
      <c r="EV22" s="116"/>
      <c r="EW22" s="116"/>
      <c r="EX22" s="116"/>
      <c r="EY22" s="116"/>
      <c r="EZ22" s="116"/>
      <c r="FA22" s="116"/>
      <c r="FB22" s="116"/>
      <c r="FC22" s="116"/>
      <c r="FD22" s="116"/>
      <c r="FE22" s="116"/>
      <c r="FF22" s="116"/>
      <c r="FG22" s="116"/>
      <c r="FH22" s="116"/>
      <c r="FI22" s="116"/>
      <c r="FJ22" s="116"/>
      <c r="FK22" s="116"/>
      <c r="FL22" s="116"/>
      <c r="FM22" s="116"/>
      <c r="FN22" s="116"/>
      <c r="FO22" s="116"/>
      <c r="FP22" s="116"/>
      <c r="FQ22" s="116"/>
      <c r="FR22" s="116"/>
      <c r="FS22" s="116"/>
      <c r="FT22" s="116"/>
      <c r="FU22" s="116"/>
      <c r="FV22" s="116"/>
      <c r="FW22" s="116"/>
      <c r="FX22" s="116"/>
      <c r="FY22" s="116"/>
      <c r="FZ22" s="116"/>
      <c r="GA22" s="116"/>
      <c r="GB22" s="116"/>
      <c r="GC22" s="116"/>
      <c r="GD22" s="116"/>
      <c r="GE22" s="116"/>
      <c r="GF22" s="116"/>
      <c r="GG22" s="116"/>
      <c r="GH22" s="116"/>
      <c r="GI22" s="116"/>
      <c r="GJ22" s="116"/>
      <c r="GK22" s="116"/>
      <c r="GL22" s="116"/>
      <c r="GM22" s="116"/>
      <c r="GN22" s="116"/>
      <c r="GO22" s="116"/>
      <c r="GP22" s="116"/>
      <c r="GQ22" s="116"/>
      <c r="GR22" s="116"/>
      <c r="GS22" s="116"/>
      <c r="GT22" s="116"/>
      <c r="GU22" s="116"/>
      <c r="GV22" s="116"/>
      <c r="GW22" s="116"/>
      <c r="GX22" s="116"/>
      <c r="GY22" s="116"/>
      <c r="GZ22" s="116"/>
      <c r="HA22" s="116"/>
      <c r="HB22" s="116"/>
      <c r="HC22" s="116"/>
      <c r="HD22" s="116"/>
      <c r="HE22" s="116"/>
      <c r="HF22" s="116"/>
      <c r="HG22" s="116"/>
      <c r="HH22" s="116"/>
      <c r="HI22" s="116"/>
      <c r="HJ22" s="116"/>
      <c r="HK22" s="116"/>
      <c r="HL22" s="116"/>
      <c r="HM22" s="116"/>
      <c r="HN22" s="116"/>
      <c r="HO22" s="116"/>
      <c r="HP22" s="116"/>
      <c r="HQ22" s="116"/>
      <c r="HR22" s="116"/>
      <c r="HS22" s="116"/>
      <c r="HT22" s="116"/>
      <c r="HU22" s="116"/>
      <c r="HV22" s="116"/>
      <c r="HW22" s="116"/>
      <c r="HX22" s="116"/>
      <c r="HY22" s="116"/>
      <c r="HZ22" s="116"/>
      <c r="IA22" s="116"/>
      <c r="IB22" s="116"/>
      <c r="IC22" s="116"/>
      <c r="ID22" s="116"/>
      <c r="IE22" s="116"/>
      <c r="IF22" s="116"/>
      <c r="IG22" s="116"/>
      <c r="IH22" s="116"/>
      <c r="II22" s="116"/>
      <c r="IJ22" s="116"/>
    </row>
    <row r="23" spans="2:244" s="215" customFormat="1" ht="6" customHeight="1">
      <c r="C23" s="500"/>
      <c r="D23" s="501"/>
      <c r="E23" s="502"/>
      <c r="F23" s="501"/>
      <c r="G23" s="502"/>
      <c r="H23" s="501"/>
      <c r="I23" s="502"/>
      <c r="J23" s="501"/>
      <c r="K23" s="502"/>
      <c r="L23" s="501"/>
      <c r="M23" s="502"/>
      <c r="N23" s="501"/>
      <c r="O23" s="502"/>
      <c r="P23" s="1828"/>
      <c r="Q23" s="503"/>
      <c r="R23" s="102"/>
      <c r="S23" s="220" t="e">
        <f>E23+G23+I23+K23+M23+O23+#REF!+#REF!+#REF!+#REF!+#REF!+#REF!</f>
        <v>#REF!</v>
      </c>
      <c r="T23" s="102"/>
      <c r="U23" s="102"/>
      <c r="V23" s="102"/>
      <c r="W23" s="102"/>
      <c r="X23" s="102"/>
      <c r="Y23" s="102"/>
      <c r="Z23" s="102"/>
      <c r="AA23" s="102"/>
      <c r="AB23" s="102"/>
      <c r="AC23" s="102"/>
      <c r="AD23" s="102"/>
      <c r="AE23" s="102"/>
      <c r="AF23" s="102"/>
      <c r="AG23" s="102"/>
      <c r="AH23" s="102"/>
      <c r="AI23" s="102"/>
      <c r="AJ23" s="102"/>
      <c r="AK23" s="102"/>
      <c r="AL23" s="102"/>
      <c r="AM23" s="102"/>
      <c r="AN23" s="102"/>
      <c r="AO23" s="102"/>
      <c r="AP23" s="102"/>
      <c r="AQ23" s="102"/>
      <c r="AR23" s="102"/>
      <c r="AS23" s="102"/>
      <c r="AT23" s="102"/>
      <c r="AU23" s="102"/>
      <c r="AV23" s="102"/>
      <c r="AW23" s="102"/>
      <c r="AX23" s="102"/>
      <c r="AY23" s="102"/>
      <c r="AZ23" s="102"/>
      <c r="BA23" s="102"/>
      <c r="BB23" s="102"/>
      <c r="BC23" s="102"/>
      <c r="BD23" s="102"/>
      <c r="BE23" s="102"/>
      <c r="BF23" s="102"/>
      <c r="BG23" s="102"/>
      <c r="BH23" s="102"/>
      <c r="BI23" s="102"/>
      <c r="BJ23" s="102"/>
      <c r="BK23" s="102"/>
      <c r="BL23" s="102"/>
      <c r="BM23" s="102"/>
      <c r="BN23" s="102"/>
      <c r="BO23" s="102"/>
      <c r="BP23" s="102"/>
      <c r="BQ23" s="102"/>
      <c r="BR23" s="102"/>
      <c r="BS23" s="102"/>
      <c r="BT23" s="102"/>
      <c r="BU23" s="102"/>
      <c r="BV23" s="102"/>
      <c r="BW23" s="102"/>
      <c r="BX23" s="102"/>
      <c r="BY23" s="102"/>
      <c r="BZ23" s="102"/>
      <c r="CA23" s="102"/>
      <c r="CB23" s="102"/>
      <c r="CC23" s="102"/>
      <c r="CD23" s="102"/>
      <c r="CE23" s="102"/>
      <c r="CF23" s="102"/>
      <c r="CG23" s="102"/>
      <c r="CH23" s="102"/>
      <c r="CI23" s="102"/>
      <c r="CJ23" s="102"/>
      <c r="CK23" s="102"/>
      <c r="CL23" s="102"/>
      <c r="CM23" s="102"/>
      <c r="CN23" s="102"/>
      <c r="CO23" s="102"/>
      <c r="CP23" s="102"/>
      <c r="CQ23" s="102"/>
      <c r="CR23" s="102"/>
      <c r="CS23" s="102"/>
      <c r="CT23" s="102"/>
      <c r="CU23" s="102"/>
      <c r="CV23" s="102"/>
      <c r="CW23" s="102"/>
      <c r="CX23" s="102"/>
      <c r="CY23" s="102"/>
      <c r="CZ23" s="102"/>
      <c r="DA23" s="102"/>
      <c r="DB23" s="102"/>
      <c r="DC23" s="102"/>
      <c r="DD23" s="102"/>
      <c r="DE23" s="102"/>
      <c r="DF23" s="102"/>
      <c r="DG23" s="102"/>
      <c r="DH23" s="102"/>
      <c r="DI23" s="102"/>
      <c r="DJ23" s="102"/>
      <c r="DK23" s="102"/>
      <c r="DL23" s="102"/>
      <c r="DM23" s="102"/>
      <c r="DN23" s="102"/>
      <c r="DO23" s="102"/>
      <c r="DP23" s="102"/>
      <c r="DQ23" s="102"/>
      <c r="DR23" s="102"/>
      <c r="DS23" s="102"/>
      <c r="DT23" s="102"/>
      <c r="DU23" s="102"/>
      <c r="DV23" s="102"/>
      <c r="DW23" s="102"/>
      <c r="DX23" s="102"/>
      <c r="DY23" s="102"/>
      <c r="DZ23" s="102"/>
      <c r="EA23" s="102"/>
      <c r="EB23" s="102"/>
      <c r="EC23" s="102"/>
      <c r="ED23" s="102"/>
      <c r="EE23" s="102"/>
      <c r="EF23" s="102"/>
      <c r="EG23" s="102"/>
      <c r="EH23" s="102"/>
      <c r="EI23" s="102"/>
      <c r="EJ23" s="102"/>
      <c r="EK23" s="102"/>
      <c r="EL23" s="102"/>
      <c r="EM23" s="102"/>
      <c r="EN23" s="102"/>
      <c r="EO23" s="102"/>
      <c r="EP23" s="102"/>
      <c r="EQ23" s="102"/>
      <c r="ER23" s="102"/>
      <c r="ES23" s="102"/>
      <c r="ET23" s="102"/>
      <c r="EU23" s="102"/>
      <c r="EV23" s="102"/>
      <c r="EW23" s="102"/>
      <c r="EX23" s="102"/>
      <c r="EY23" s="102"/>
      <c r="EZ23" s="102"/>
      <c r="FA23" s="102"/>
      <c r="FB23" s="102"/>
      <c r="FC23" s="102"/>
      <c r="FD23" s="102"/>
      <c r="FE23" s="102"/>
      <c r="FF23" s="102"/>
      <c r="FG23" s="102"/>
      <c r="FH23" s="102"/>
      <c r="FI23" s="102"/>
      <c r="FJ23" s="102"/>
      <c r="FK23" s="102"/>
      <c r="FL23" s="102"/>
      <c r="FM23" s="102"/>
      <c r="FN23" s="102"/>
      <c r="FO23" s="102"/>
      <c r="FP23" s="102"/>
      <c r="FQ23" s="102"/>
      <c r="FR23" s="102"/>
      <c r="FS23" s="102"/>
      <c r="FT23" s="102"/>
      <c r="FU23" s="102"/>
      <c r="FV23" s="102"/>
      <c r="FW23" s="102"/>
      <c r="FX23" s="102"/>
      <c r="FY23" s="102"/>
      <c r="FZ23" s="102"/>
      <c r="GA23" s="102"/>
      <c r="GB23" s="102"/>
      <c r="GC23" s="102"/>
      <c r="GD23" s="102"/>
      <c r="GE23" s="102"/>
      <c r="GF23" s="102"/>
      <c r="GG23" s="102"/>
      <c r="GH23" s="102"/>
      <c r="GI23" s="102"/>
      <c r="GJ23" s="102"/>
      <c r="GK23" s="102"/>
      <c r="GL23" s="102"/>
      <c r="GM23" s="102"/>
      <c r="GN23" s="102"/>
      <c r="GO23" s="102"/>
      <c r="GP23" s="102"/>
      <c r="GQ23" s="102"/>
      <c r="GR23" s="102"/>
      <c r="GS23" s="102"/>
      <c r="GT23" s="102"/>
      <c r="GU23" s="102"/>
      <c r="GV23" s="102"/>
      <c r="GW23" s="102"/>
      <c r="GX23" s="102"/>
      <c r="GY23" s="102"/>
      <c r="GZ23" s="102"/>
      <c r="HA23" s="102"/>
      <c r="HB23" s="102"/>
      <c r="HC23" s="102"/>
      <c r="HD23" s="102"/>
      <c r="HE23" s="102"/>
      <c r="HF23" s="102"/>
      <c r="HG23" s="102"/>
      <c r="HH23" s="102"/>
      <c r="HI23" s="102"/>
      <c r="HJ23" s="102"/>
      <c r="HK23" s="102"/>
      <c r="HL23" s="102"/>
      <c r="HM23" s="102"/>
      <c r="HN23" s="102"/>
      <c r="HO23" s="102"/>
      <c r="HP23" s="102"/>
      <c r="HQ23" s="102"/>
      <c r="HR23" s="102"/>
      <c r="HS23" s="102"/>
      <c r="HT23" s="102"/>
      <c r="HU23" s="102"/>
      <c r="HV23" s="102"/>
      <c r="HW23" s="102"/>
      <c r="HX23" s="102"/>
      <c r="HY23" s="102"/>
      <c r="HZ23" s="102"/>
      <c r="IA23" s="102"/>
      <c r="IB23" s="102"/>
      <c r="IC23" s="102"/>
      <c r="ID23" s="102"/>
      <c r="IE23" s="102"/>
      <c r="IF23" s="102"/>
      <c r="IG23" s="102"/>
      <c r="IH23" s="102"/>
      <c r="II23" s="102"/>
      <c r="IJ23" s="102"/>
    </row>
    <row r="24" spans="2:244" ht="15.75">
      <c r="B24" s="224">
        <v>1</v>
      </c>
      <c r="C24" s="495" t="str">
        <f>RESUMO!D21</f>
        <v>MOVIMENTO DE TERRA</v>
      </c>
      <c r="D24" s="496">
        <f>P24*E24/100</f>
        <v>46.09</v>
      </c>
      <c r="E24" s="497">
        <v>100</v>
      </c>
      <c r="F24" s="498">
        <f>P24*G24/100</f>
        <v>0</v>
      </c>
      <c r="G24" s="497"/>
      <c r="H24" s="496">
        <f>P24*I24/100</f>
        <v>0</v>
      </c>
      <c r="I24" s="497"/>
      <c r="J24" s="496">
        <f>P24*K24/100</f>
        <v>0</v>
      </c>
      <c r="K24" s="497"/>
      <c r="L24" s="498"/>
      <c r="M24" s="497"/>
      <c r="N24" s="496">
        <f>P24*O24/100</f>
        <v>0</v>
      </c>
      <c r="O24" s="1817"/>
      <c r="P24" s="1827">
        <f>RESUMO!I21</f>
        <v>46.09</v>
      </c>
      <c r="Q24" s="499">
        <f>P24/$P$34*100</f>
        <v>5.0546530938611466E-2</v>
      </c>
      <c r="R24" s="116"/>
      <c r="S24" s="225" t="e">
        <f>E24+G24+I24+K24+M24+O24+#REF!+#REF!+#REF!+#REF!+#REF!+#REF!</f>
        <v>#REF!</v>
      </c>
      <c r="T24" s="116"/>
      <c r="U24" s="116"/>
      <c r="V24" s="116"/>
      <c r="W24" s="116"/>
      <c r="X24" s="116"/>
      <c r="Y24" s="116"/>
      <c r="Z24" s="116"/>
      <c r="AA24" s="116"/>
      <c r="AB24" s="116"/>
      <c r="AC24" s="116"/>
      <c r="AD24" s="116"/>
      <c r="AE24" s="116"/>
      <c r="AF24" s="116"/>
      <c r="AG24" s="116"/>
      <c r="AH24" s="116"/>
      <c r="AI24" s="116"/>
      <c r="AJ24" s="116"/>
      <c r="AK24" s="116"/>
      <c r="AL24" s="116"/>
      <c r="AM24" s="116"/>
      <c r="AN24" s="116"/>
      <c r="AO24" s="116"/>
      <c r="AP24" s="116"/>
      <c r="AQ24" s="116"/>
      <c r="AR24" s="116"/>
      <c r="AS24" s="116"/>
      <c r="AT24" s="116"/>
      <c r="AU24" s="116"/>
      <c r="AV24" s="116"/>
      <c r="AW24" s="116"/>
      <c r="AX24" s="116"/>
      <c r="AY24" s="116"/>
      <c r="AZ24" s="116"/>
      <c r="BA24" s="116"/>
      <c r="BB24" s="116"/>
      <c r="BC24" s="116"/>
      <c r="BD24" s="116"/>
      <c r="BE24" s="116"/>
      <c r="BF24" s="116"/>
      <c r="BG24" s="116"/>
      <c r="BH24" s="116"/>
      <c r="BI24" s="116"/>
      <c r="BJ24" s="116"/>
      <c r="BK24" s="116"/>
      <c r="BL24" s="116"/>
      <c r="BM24" s="116"/>
      <c r="BN24" s="116"/>
      <c r="BO24" s="116"/>
      <c r="BP24" s="116"/>
      <c r="BQ24" s="116"/>
      <c r="BR24" s="116"/>
      <c r="BS24" s="116"/>
      <c r="BT24" s="116"/>
      <c r="BU24" s="116"/>
      <c r="BV24" s="116"/>
      <c r="BW24" s="116"/>
      <c r="BX24" s="116"/>
      <c r="BY24" s="116"/>
      <c r="BZ24" s="116"/>
      <c r="CA24" s="116"/>
      <c r="CB24" s="116"/>
      <c r="CC24" s="116"/>
      <c r="CD24" s="116"/>
      <c r="CE24" s="116"/>
      <c r="CF24" s="116"/>
      <c r="CG24" s="116"/>
      <c r="CH24" s="116"/>
      <c r="CI24" s="116"/>
      <c r="CJ24" s="116"/>
      <c r="CK24" s="116"/>
      <c r="CL24" s="116"/>
      <c r="CM24" s="116"/>
      <c r="CN24" s="116"/>
      <c r="CO24" s="116"/>
      <c r="CP24" s="116"/>
      <c r="CQ24" s="116"/>
      <c r="CR24" s="116"/>
      <c r="CS24" s="116"/>
      <c r="CT24" s="116"/>
      <c r="CU24" s="116"/>
      <c r="CV24" s="116"/>
      <c r="CW24" s="116"/>
      <c r="CX24" s="116"/>
      <c r="CY24" s="116"/>
      <c r="CZ24" s="116"/>
      <c r="DA24" s="116"/>
      <c r="DB24" s="116"/>
      <c r="DC24" s="116"/>
      <c r="DD24" s="116"/>
      <c r="DE24" s="116"/>
      <c r="DF24" s="116"/>
      <c r="DG24" s="116"/>
      <c r="DH24" s="116"/>
      <c r="DI24" s="116"/>
      <c r="DJ24" s="116"/>
      <c r="DK24" s="116"/>
      <c r="DL24" s="116"/>
      <c r="DM24" s="116"/>
      <c r="DN24" s="116"/>
      <c r="DO24" s="116"/>
      <c r="DP24" s="116"/>
      <c r="DQ24" s="116"/>
      <c r="DR24" s="116"/>
      <c r="DS24" s="116"/>
      <c r="DT24" s="116"/>
      <c r="DU24" s="116"/>
      <c r="DV24" s="116"/>
      <c r="DW24" s="116"/>
      <c r="DX24" s="116"/>
      <c r="DY24" s="116"/>
      <c r="DZ24" s="116"/>
      <c r="EA24" s="116"/>
      <c r="EB24" s="116"/>
      <c r="EC24" s="116"/>
      <c r="ED24" s="116"/>
      <c r="EE24" s="116"/>
      <c r="EF24" s="116"/>
      <c r="EG24" s="116"/>
      <c r="EH24" s="116"/>
      <c r="EI24" s="116"/>
      <c r="EJ24" s="116"/>
      <c r="EK24" s="116"/>
      <c r="EL24" s="116"/>
      <c r="EM24" s="116"/>
      <c r="EN24" s="116"/>
      <c r="EO24" s="116"/>
      <c r="EP24" s="116"/>
      <c r="EQ24" s="116"/>
      <c r="ER24" s="116"/>
      <c r="ES24" s="116"/>
      <c r="ET24" s="116"/>
      <c r="EU24" s="116"/>
      <c r="EV24" s="116"/>
      <c r="EW24" s="116"/>
      <c r="EX24" s="116"/>
      <c r="EY24" s="116"/>
      <c r="EZ24" s="116"/>
      <c r="FA24" s="116"/>
      <c r="FB24" s="116"/>
      <c r="FC24" s="116"/>
      <c r="FD24" s="116"/>
      <c r="FE24" s="116"/>
      <c r="FF24" s="116"/>
      <c r="FG24" s="116"/>
      <c r="FH24" s="116"/>
      <c r="FI24" s="116"/>
      <c r="FJ24" s="116"/>
      <c r="FK24" s="116"/>
      <c r="FL24" s="116"/>
      <c r="FM24" s="116"/>
      <c r="FN24" s="116"/>
      <c r="FO24" s="116"/>
      <c r="FP24" s="116"/>
      <c r="FQ24" s="116"/>
      <c r="FR24" s="116"/>
      <c r="FS24" s="116"/>
      <c r="FT24" s="116"/>
      <c r="FU24" s="116"/>
      <c r="FV24" s="116"/>
      <c r="FW24" s="116"/>
      <c r="FX24" s="116"/>
      <c r="FY24" s="116"/>
      <c r="FZ24" s="116"/>
      <c r="GA24" s="116"/>
      <c r="GB24" s="116"/>
      <c r="GC24" s="116"/>
      <c r="GD24" s="116"/>
      <c r="GE24" s="116"/>
      <c r="GF24" s="116"/>
      <c r="GG24" s="116"/>
      <c r="GH24" s="116"/>
      <c r="GI24" s="116"/>
      <c r="GJ24" s="116"/>
      <c r="GK24" s="116"/>
      <c r="GL24" s="116"/>
      <c r="GM24" s="116"/>
      <c r="GN24" s="116"/>
      <c r="GO24" s="116"/>
      <c r="GP24" s="116"/>
      <c r="GQ24" s="116"/>
      <c r="GR24" s="116"/>
      <c r="GS24" s="116"/>
      <c r="GT24" s="116"/>
      <c r="GU24" s="116"/>
      <c r="GV24" s="116"/>
      <c r="GW24" s="116"/>
      <c r="GX24" s="116"/>
      <c r="GY24" s="116"/>
      <c r="GZ24" s="116"/>
      <c r="HA24" s="116"/>
      <c r="HB24" s="116"/>
      <c r="HC24" s="116"/>
      <c r="HD24" s="116"/>
      <c r="HE24" s="116"/>
      <c r="HF24" s="116"/>
      <c r="HG24" s="116"/>
      <c r="HH24" s="116"/>
      <c r="HI24" s="116"/>
      <c r="HJ24" s="116"/>
      <c r="HK24" s="116"/>
      <c r="HL24" s="116"/>
      <c r="HM24" s="116"/>
      <c r="HN24" s="116"/>
      <c r="HO24" s="116"/>
      <c r="HP24" s="116"/>
      <c r="HQ24" s="116"/>
      <c r="HR24" s="116"/>
      <c r="HS24" s="116"/>
      <c r="HT24" s="116"/>
      <c r="HU24" s="116"/>
      <c r="HV24" s="116"/>
      <c r="HW24" s="116"/>
      <c r="HX24" s="116"/>
      <c r="HY24" s="116"/>
      <c r="HZ24" s="116"/>
      <c r="IA24" s="116"/>
      <c r="IB24" s="116"/>
      <c r="IC24" s="116"/>
      <c r="ID24" s="116"/>
      <c r="IE24" s="116"/>
      <c r="IF24" s="116"/>
      <c r="IG24" s="116"/>
      <c r="IH24" s="116"/>
      <c r="II24" s="116"/>
      <c r="IJ24" s="116"/>
    </row>
    <row r="25" spans="2:244" ht="8.25" customHeight="1">
      <c r="B25" s="224"/>
      <c r="C25" s="500"/>
      <c r="D25" s="501"/>
      <c r="E25" s="502"/>
      <c r="F25" s="501"/>
      <c r="G25" s="502"/>
      <c r="H25" s="501"/>
      <c r="I25" s="502"/>
      <c r="J25" s="501"/>
      <c r="K25" s="502"/>
      <c r="L25" s="501"/>
      <c r="M25" s="502"/>
      <c r="N25" s="501"/>
      <c r="O25" s="502"/>
      <c r="P25" s="1828"/>
      <c r="Q25" s="503"/>
      <c r="R25" s="116"/>
      <c r="S25" s="225"/>
      <c r="T25" s="116"/>
      <c r="U25" s="116"/>
      <c r="V25" s="116"/>
      <c r="W25" s="116"/>
      <c r="X25" s="116"/>
      <c r="Y25" s="116"/>
      <c r="Z25" s="116"/>
      <c r="AA25" s="116"/>
      <c r="AB25" s="116"/>
      <c r="AC25" s="116"/>
      <c r="AD25" s="116"/>
      <c r="AE25" s="116"/>
      <c r="AF25" s="116"/>
      <c r="AG25" s="116"/>
      <c r="AH25" s="116"/>
      <c r="AI25" s="116"/>
      <c r="AJ25" s="116"/>
      <c r="AK25" s="116"/>
      <c r="AL25" s="116"/>
      <c r="AM25" s="116"/>
      <c r="AN25" s="116"/>
      <c r="AO25" s="116"/>
      <c r="AP25" s="116"/>
      <c r="AQ25" s="116"/>
      <c r="AR25" s="116"/>
      <c r="AS25" s="116"/>
      <c r="AT25" s="116"/>
      <c r="AU25" s="116"/>
      <c r="AV25" s="116"/>
      <c r="AW25" s="116"/>
      <c r="AX25" s="116"/>
      <c r="AY25" s="116"/>
      <c r="AZ25" s="116"/>
      <c r="BA25" s="116"/>
      <c r="BB25" s="116"/>
      <c r="BC25" s="116"/>
      <c r="BD25" s="116"/>
      <c r="BE25" s="116"/>
      <c r="BF25" s="116"/>
      <c r="BG25" s="116"/>
      <c r="BH25" s="116"/>
      <c r="BI25" s="116"/>
      <c r="BJ25" s="116"/>
      <c r="BK25" s="116"/>
      <c r="BL25" s="116"/>
      <c r="BM25" s="116"/>
      <c r="BN25" s="116"/>
      <c r="BO25" s="116"/>
      <c r="BP25" s="116"/>
      <c r="BQ25" s="116"/>
      <c r="BR25" s="116"/>
      <c r="BS25" s="116"/>
      <c r="BT25" s="116"/>
      <c r="BU25" s="116"/>
      <c r="BV25" s="116"/>
      <c r="BW25" s="116"/>
      <c r="BX25" s="116"/>
      <c r="BY25" s="116"/>
      <c r="BZ25" s="116"/>
      <c r="CA25" s="116"/>
      <c r="CB25" s="116"/>
      <c r="CC25" s="116"/>
      <c r="CD25" s="116"/>
      <c r="CE25" s="116"/>
      <c r="CF25" s="116"/>
      <c r="CG25" s="116"/>
      <c r="CH25" s="116"/>
      <c r="CI25" s="116"/>
      <c r="CJ25" s="116"/>
      <c r="CK25" s="116"/>
      <c r="CL25" s="116"/>
      <c r="CM25" s="116"/>
      <c r="CN25" s="116"/>
      <c r="CO25" s="116"/>
      <c r="CP25" s="116"/>
      <c r="CQ25" s="116"/>
      <c r="CR25" s="116"/>
      <c r="CS25" s="116"/>
      <c r="CT25" s="116"/>
      <c r="CU25" s="116"/>
      <c r="CV25" s="116"/>
      <c r="CW25" s="116"/>
      <c r="CX25" s="116"/>
      <c r="CY25" s="116"/>
      <c r="CZ25" s="116"/>
      <c r="DA25" s="116"/>
      <c r="DB25" s="116"/>
      <c r="DC25" s="116"/>
      <c r="DD25" s="116"/>
      <c r="DE25" s="116"/>
      <c r="DF25" s="116"/>
      <c r="DG25" s="116"/>
      <c r="DH25" s="116"/>
      <c r="DI25" s="116"/>
      <c r="DJ25" s="116"/>
      <c r="DK25" s="116"/>
      <c r="DL25" s="116"/>
      <c r="DM25" s="116"/>
      <c r="DN25" s="116"/>
      <c r="DO25" s="116"/>
      <c r="DP25" s="116"/>
      <c r="DQ25" s="116"/>
      <c r="DR25" s="116"/>
      <c r="DS25" s="116"/>
      <c r="DT25" s="116"/>
      <c r="DU25" s="116"/>
      <c r="DV25" s="116"/>
      <c r="DW25" s="116"/>
      <c r="DX25" s="116"/>
      <c r="DY25" s="116"/>
      <c r="DZ25" s="116"/>
      <c r="EA25" s="116"/>
      <c r="EB25" s="116"/>
      <c r="EC25" s="116"/>
      <c r="ED25" s="116"/>
      <c r="EE25" s="116"/>
      <c r="EF25" s="116"/>
      <c r="EG25" s="116"/>
      <c r="EH25" s="116"/>
      <c r="EI25" s="116"/>
      <c r="EJ25" s="116"/>
      <c r="EK25" s="116"/>
      <c r="EL25" s="116"/>
      <c r="EM25" s="116"/>
      <c r="EN25" s="116"/>
      <c r="EO25" s="116"/>
      <c r="EP25" s="116"/>
      <c r="EQ25" s="116"/>
      <c r="ER25" s="116"/>
      <c r="ES25" s="116"/>
      <c r="ET25" s="116"/>
      <c r="EU25" s="116"/>
      <c r="EV25" s="116"/>
      <c r="EW25" s="116"/>
      <c r="EX25" s="116"/>
      <c r="EY25" s="116"/>
      <c r="EZ25" s="116"/>
      <c r="FA25" s="116"/>
      <c r="FB25" s="116"/>
      <c r="FC25" s="116"/>
      <c r="FD25" s="116"/>
      <c r="FE25" s="116"/>
      <c r="FF25" s="116"/>
      <c r="FG25" s="116"/>
      <c r="FH25" s="116"/>
      <c r="FI25" s="116"/>
      <c r="FJ25" s="116"/>
      <c r="FK25" s="116"/>
      <c r="FL25" s="116"/>
      <c r="FM25" s="116"/>
      <c r="FN25" s="116"/>
      <c r="FO25" s="116"/>
      <c r="FP25" s="116"/>
      <c r="FQ25" s="116"/>
      <c r="FR25" s="116"/>
      <c r="FS25" s="116"/>
      <c r="FT25" s="116"/>
      <c r="FU25" s="116"/>
      <c r="FV25" s="116"/>
      <c r="FW25" s="116"/>
      <c r="FX25" s="116"/>
      <c r="FY25" s="116"/>
      <c r="FZ25" s="116"/>
      <c r="GA25" s="116"/>
      <c r="GB25" s="116"/>
      <c r="GC25" s="116"/>
      <c r="GD25" s="116"/>
      <c r="GE25" s="116"/>
      <c r="GF25" s="116"/>
      <c r="GG25" s="116"/>
      <c r="GH25" s="116"/>
      <c r="GI25" s="116"/>
      <c r="GJ25" s="116"/>
      <c r="GK25" s="116"/>
      <c r="GL25" s="116"/>
      <c r="GM25" s="116"/>
      <c r="GN25" s="116"/>
      <c r="GO25" s="116"/>
      <c r="GP25" s="116"/>
      <c r="GQ25" s="116"/>
      <c r="GR25" s="116"/>
      <c r="GS25" s="116"/>
      <c r="GT25" s="116"/>
      <c r="GU25" s="116"/>
      <c r="GV25" s="116"/>
      <c r="GW25" s="116"/>
      <c r="GX25" s="116"/>
      <c r="GY25" s="116"/>
      <c r="GZ25" s="116"/>
      <c r="HA25" s="116"/>
      <c r="HB25" s="116"/>
      <c r="HC25" s="116"/>
      <c r="HD25" s="116"/>
      <c r="HE25" s="116"/>
      <c r="HF25" s="116"/>
      <c r="HG25" s="116"/>
      <c r="HH25" s="116"/>
      <c r="HI25" s="116"/>
      <c r="HJ25" s="116"/>
      <c r="HK25" s="116"/>
      <c r="HL25" s="116"/>
      <c r="HM25" s="116"/>
      <c r="HN25" s="116"/>
      <c r="HO25" s="116"/>
      <c r="HP25" s="116"/>
      <c r="HQ25" s="116"/>
      <c r="HR25" s="116"/>
      <c r="HS25" s="116"/>
      <c r="HT25" s="116"/>
      <c r="HU25" s="116"/>
      <c r="HV25" s="116"/>
      <c r="HW25" s="116"/>
      <c r="HX25" s="116"/>
      <c r="HY25" s="116"/>
      <c r="HZ25" s="116"/>
      <c r="IA25" s="116"/>
      <c r="IB25" s="116"/>
      <c r="IC25" s="116"/>
      <c r="ID25" s="116"/>
      <c r="IE25" s="116"/>
      <c r="IF25" s="116"/>
      <c r="IG25" s="116"/>
      <c r="IH25" s="116"/>
      <c r="II25" s="116"/>
      <c r="IJ25" s="116"/>
    </row>
    <row r="26" spans="2:244" ht="15.75">
      <c r="B26" s="224"/>
      <c r="C26" s="495" t="str">
        <f>RESUMO!D23</f>
        <v>I N F R A E S T R U T U R A</v>
      </c>
      <c r="D26" s="496">
        <f>P26*E26/100</f>
        <v>1422.5100000000002</v>
      </c>
      <c r="E26" s="497">
        <v>100</v>
      </c>
      <c r="F26" s="498">
        <f>P26*G26/100</f>
        <v>0</v>
      </c>
      <c r="G26" s="497"/>
      <c r="H26" s="496"/>
      <c r="I26" s="497"/>
      <c r="J26" s="496"/>
      <c r="K26" s="497"/>
      <c r="L26" s="498"/>
      <c r="M26" s="497"/>
      <c r="N26" s="496">
        <f>P26*O26/100</f>
        <v>0</v>
      </c>
      <c r="O26" s="1817"/>
      <c r="P26" s="1827">
        <f>RESUMO!I23</f>
        <v>1422.5100000000002</v>
      </c>
      <c r="Q26" s="499">
        <f>P26/$P$34*100</f>
        <v>1.5600552337922371</v>
      </c>
      <c r="R26" s="116"/>
      <c r="S26" s="225"/>
      <c r="T26" s="116"/>
      <c r="U26" s="116"/>
      <c r="V26" s="116"/>
      <c r="W26" s="116"/>
      <c r="X26" s="116"/>
      <c r="Y26" s="116"/>
      <c r="Z26" s="116"/>
      <c r="AA26" s="116"/>
      <c r="AB26" s="116"/>
      <c r="AC26" s="116"/>
      <c r="AD26" s="116"/>
      <c r="AE26" s="116"/>
      <c r="AF26" s="116"/>
      <c r="AG26" s="116"/>
      <c r="AH26" s="116"/>
      <c r="AI26" s="116"/>
      <c r="AJ26" s="116"/>
      <c r="AK26" s="116"/>
      <c r="AL26" s="116"/>
      <c r="AM26" s="116"/>
      <c r="AN26" s="116"/>
      <c r="AO26" s="116"/>
      <c r="AP26" s="116"/>
      <c r="AQ26" s="116"/>
      <c r="AR26" s="116"/>
      <c r="AS26" s="116"/>
      <c r="AT26" s="116"/>
      <c r="AU26" s="116"/>
      <c r="AV26" s="116"/>
      <c r="AW26" s="116"/>
      <c r="AX26" s="116"/>
      <c r="AY26" s="116"/>
      <c r="AZ26" s="116"/>
      <c r="BA26" s="116"/>
      <c r="BB26" s="116"/>
      <c r="BC26" s="116"/>
      <c r="BD26" s="116"/>
      <c r="BE26" s="116"/>
      <c r="BF26" s="116"/>
      <c r="BG26" s="116"/>
      <c r="BH26" s="116"/>
      <c r="BI26" s="116"/>
      <c r="BJ26" s="116"/>
      <c r="BK26" s="116"/>
      <c r="BL26" s="116"/>
      <c r="BM26" s="116"/>
      <c r="BN26" s="116"/>
      <c r="BO26" s="116"/>
      <c r="BP26" s="116"/>
      <c r="BQ26" s="116"/>
      <c r="BR26" s="116"/>
      <c r="BS26" s="116"/>
      <c r="BT26" s="116"/>
      <c r="BU26" s="116"/>
      <c r="BV26" s="116"/>
      <c r="BW26" s="116"/>
      <c r="BX26" s="116"/>
      <c r="BY26" s="116"/>
      <c r="BZ26" s="116"/>
      <c r="CA26" s="116"/>
      <c r="CB26" s="116"/>
      <c r="CC26" s="116"/>
      <c r="CD26" s="116"/>
      <c r="CE26" s="116"/>
      <c r="CF26" s="116"/>
      <c r="CG26" s="116"/>
      <c r="CH26" s="116"/>
      <c r="CI26" s="116"/>
      <c r="CJ26" s="116"/>
      <c r="CK26" s="116"/>
      <c r="CL26" s="116"/>
      <c r="CM26" s="116"/>
      <c r="CN26" s="116"/>
      <c r="CO26" s="116"/>
      <c r="CP26" s="116"/>
      <c r="CQ26" s="116"/>
      <c r="CR26" s="116"/>
      <c r="CS26" s="116"/>
      <c r="CT26" s="116"/>
      <c r="CU26" s="116"/>
      <c r="CV26" s="116"/>
      <c r="CW26" s="116"/>
      <c r="CX26" s="116"/>
      <c r="CY26" s="116"/>
      <c r="CZ26" s="116"/>
      <c r="DA26" s="116"/>
      <c r="DB26" s="116"/>
      <c r="DC26" s="116"/>
      <c r="DD26" s="116"/>
      <c r="DE26" s="116"/>
      <c r="DF26" s="116"/>
      <c r="DG26" s="116"/>
      <c r="DH26" s="116"/>
      <c r="DI26" s="116"/>
      <c r="DJ26" s="116"/>
      <c r="DK26" s="116"/>
      <c r="DL26" s="116"/>
      <c r="DM26" s="116"/>
      <c r="DN26" s="116"/>
      <c r="DO26" s="116"/>
      <c r="DP26" s="116"/>
      <c r="DQ26" s="116"/>
      <c r="DR26" s="116"/>
      <c r="DS26" s="116"/>
      <c r="DT26" s="116"/>
      <c r="DU26" s="116"/>
      <c r="DV26" s="116"/>
      <c r="DW26" s="116"/>
      <c r="DX26" s="116"/>
      <c r="DY26" s="116"/>
      <c r="DZ26" s="116"/>
      <c r="EA26" s="116"/>
      <c r="EB26" s="116"/>
      <c r="EC26" s="116"/>
      <c r="ED26" s="116"/>
      <c r="EE26" s="116"/>
      <c r="EF26" s="116"/>
      <c r="EG26" s="116"/>
      <c r="EH26" s="116"/>
      <c r="EI26" s="116"/>
      <c r="EJ26" s="116"/>
      <c r="EK26" s="116"/>
      <c r="EL26" s="116"/>
      <c r="EM26" s="116"/>
      <c r="EN26" s="116"/>
      <c r="EO26" s="116"/>
      <c r="EP26" s="116"/>
      <c r="EQ26" s="116"/>
      <c r="ER26" s="116"/>
      <c r="ES26" s="116"/>
      <c r="ET26" s="116"/>
      <c r="EU26" s="116"/>
      <c r="EV26" s="116"/>
      <c r="EW26" s="116"/>
      <c r="EX26" s="116"/>
      <c r="EY26" s="116"/>
      <c r="EZ26" s="116"/>
      <c r="FA26" s="116"/>
      <c r="FB26" s="116"/>
      <c r="FC26" s="116"/>
      <c r="FD26" s="116"/>
      <c r="FE26" s="116"/>
      <c r="FF26" s="116"/>
      <c r="FG26" s="116"/>
      <c r="FH26" s="116"/>
      <c r="FI26" s="116"/>
      <c r="FJ26" s="116"/>
      <c r="FK26" s="116"/>
      <c r="FL26" s="116"/>
      <c r="FM26" s="116"/>
      <c r="FN26" s="116"/>
      <c r="FO26" s="116"/>
      <c r="FP26" s="116"/>
      <c r="FQ26" s="116"/>
      <c r="FR26" s="116"/>
      <c r="FS26" s="116"/>
      <c r="FT26" s="116"/>
      <c r="FU26" s="116"/>
      <c r="FV26" s="116"/>
      <c r="FW26" s="116"/>
      <c r="FX26" s="116"/>
      <c r="FY26" s="116"/>
      <c r="FZ26" s="116"/>
      <c r="GA26" s="116"/>
      <c r="GB26" s="116"/>
      <c r="GC26" s="116"/>
      <c r="GD26" s="116"/>
      <c r="GE26" s="116"/>
      <c r="GF26" s="116"/>
      <c r="GG26" s="116"/>
      <c r="GH26" s="116"/>
      <c r="GI26" s="116"/>
      <c r="GJ26" s="116"/>
      <c r="GK26" s="116"/>
      <c r="GL26" s="116"/>
      <c r="GM26" s="116"/>
      <c r="GN26" s="116"/>
      <c r="GO26" s="116"/>
      <c r="GP26" s="116"/>
      <c r="GQ26" s="116"/>
      <c r="GR26" s="116"/>
      <c r="GS26" s="116"/>
      <c r="GT26" s="116"/>
      <c r="GU26" s="116"/>
      <c r="GV26" s="116"/>
      <c r="GW26" s="116"/>
      <c r="GX26" s="116"/>
      <c r="GY26" s="116"/>
      <c r="GZ26" s="116"/>
      <c r="HA26" s="116"/>
      <c r="HB26" s="116"/>
      <c r="HC26" s="116"/>
      <c r="HD26" s="116"/>
      <c r="HE26" s="116"/>
      <c r="HF26" s="116"/>
      <c r="HG26" s="116"/>
      <c r="HH26" s="116"/>
      <c r="HI26" s="116"/>
      <c r="HJ26" s="116"/>
      <c r="HK26" s="116"/>
      <c r="HL26" s="116"/>
      <c r="HM26" s="116"/>
      <c r="HN26" s="116"/>
      <c r="HO26" s="116"/>
      <c r="HP26" s="116"/>
      <c r="HQ26" s="116"/>
      <c r="HR26" s="116"/>
      <c r="HS26" s="116"/>
      <c r="HT26" s="116"/>
      <c r="HU26" s="116"/>
      <c r="HV26" s="116"/>
      <c r="HW26" s="116"/>
      <c r="HX26" s="116"/>
      <c r="HY26" s="116"/>
      <c r="HZ26" s="116"/>
      <c r="IA26" s="116"/>
      <c r="IB26" s="116"/>
      <c r="IC26" s="116"/>
      <c r="ID26" s="116"/>
      <c r="IE26" s="116"/>
      <c r="IF26" s="116"/>
      <c r="IG26" s="116"/>
      <c r="IH26" s="116"/>
      <c r="II26" s="116"/>
      <c r="IJ26" s="116"/>
    </row>
    <row r="27" spans="2:244" ht="8.25" customHeight="1">
      <c r="B27" s="224"/>
      <c r="C27" s="500"/>
      <c r="D27" s="501"/>
      <c r="E27" s="502"/>
      <c r="F27" s="501"/>
      <c r="G27" s="502"/>
      <c r="H27" s="501"/>
      <c r="I27" s="502"/>
      <c r="J27" s="501"/>
      <c r="K27" s="502"/>
      <c r="L27" s="501"/>
      <c r="M27" s="502"/>
      <c r="N27" s="501"/>
      <c r="O27" s="502"/>
      <c r="P27" s="1828"/>
      <c r="Q27" s="503"/>
      <c r="R27" s="116"/>
      <c r="S27" s="225"/>
      <c r="T27" s="116"/>
      <c r="U27" s="116"/>
      <c r="V27" s="116"/>
      <c r="W27" s="116"/>
      <c r="X27" s="116"/>
      <c r="Y27" s="116"/>
      <c r="Z27" s="116"/>
      <c r="AA27" s="116"/>
      <c r="AB27" s="116"/>
      <c r="AC27" s="116"/>
      <c r="AD27" s="116"/>
      <c r="AE27" s="116"/>
      <c r="AF27" s="116"/>
      <c r="AG27" s="116"/>
      <c r="AH27" s="116"/>
      <c r="AI27" s="116"/>
      <c r="AJ27" s="116"/>
      <c r="AK27" s="116"/>
      <c r="AL27" s="116"/>
      <c r="AM27" s="116"/>
      <c r="AN27" s="116"/>
      <c r="AO27" s="116"/>
      <c r="AP27" s="116"/>
      <c r="AQ27" s="116"/>
      <c r="AR27" s="116"/>
      <c r="AS27" s="116"/>
      <c r="AT27" s="116"/>
      <c r="AU27" s="116"/>
      <c r="AV27" s="116"/>
      <c r="AW27" s="116"/>
      <c r="AX27" s="116"/>
      <c r="AY27" s="116"/>
      <c r="AZ27" s="116"/>
      <c r="BA27" s="116"/>
      <c r="BB27" s="116"/>
      <c r="BC27" s="116"/>
      <c r="BD27" s="116"/>
      <c r="BE27" s="116"/>
      <c r="BF27" s="116"/>
      <c r="BG27" s="116"/>
      <c r="BH27" s="116"/>
      <c r="BI27" s="116"/>
      <c r="BJ27" s="116"/>
      <c r="BK27" s="116"/>
      <c r="BL27" s="116"/>
      <c r="BM27" s="116"/>
      <c r="BN27" s="116"/>
      <c r="BO27" s="116"/>
      <c r="BP27" s="116"/>
      <c r="BQ27" s="116"/>
      <c r="BR27" s="116"/>
      <c r="BS27" s="116"/>
      <c r="BT27" s="116"/>
      <c r="BU27" s="116"/>
      <c r="BV27" s="116"/>
      <c r="BW27" s="116"/>
      <c r="BX27" s="116"/>
      <c r="BY27" s="116"/>
      <c r="BZ27" s="116"/>
      <c r="CA27" s="116"/>
      <c r="CB27" s="116"/>
      <c r="CC27" s="116"/>
      <c r="CD27" s="116"/>
      <c r="CE27" s="116"/>
      <c r="CF27" s="116"/>
      <c r="CG27" s="116"/>
      <c r="CH27" s="116"/>
      <c r="CI27" s="116"/>
      <c r="CJ27" s="116"/>
      <c r="CK27" s="116"/>
      <c r="CL27" s="116"/>
      <c r="CM27" s="116"/>
      <c r="CN27" s="116"/>
      <c r="CO27" s="116"/>
      <c r="CP27" s="116"/>
      <c r="CQ27" s="116"/>
      <c r="CR27" s="116"/>
      <c r="CS27" s="116"/>
      <c r="CT27" s="116"/>
      <c r="CU27" s="116"/>
      <c r="CV27" s="116"/>
      <c r="CW27" s="116"/>
      <c r="CX27" s="116"/>
      <c r="CY27" s="116"/>
      <c r="CZ27" s="116"/>
      <c r="DA27" s="116"/>
      <c r="DB27" s="116"/>
      <c r="DC27" s="116"/>
      <c r="DD27" s="116"/>
      <c r="DE27" s="116"/>
      <c r="DF27" s="116"/>
      <c r="DG27" s="116"/>
      <c r="DH27" s="116"/>
      <c r="DI27" s="116"/>
      <c r="DJ27" s="116"/>
      <c r="DK27" s="116"/>
      <c r="DL27" s="116"/>
      <c r="DM27" s="116"/>
      <c r="DN27" s="116"/>
      <c r="DO27" s="116"/>
      <c r="DP27" s="116"/>
      <c r="DQ27" s="116"/>
      <c r="DR27" s="116"/>
      <c r="DS27" s="116"/>
      <c r="DT27" s="116"/>
      <c r="DU27" s="116"/>
      <c r="DV27" s="116"/>
      <c r="DW27" s="116"/>
      <c r="DX27" s="116"/>
      <c r="DY27" s="116"/>
      <c r="DZ27" s="116"/>
      <c r="EA27" s="116"/>
      <c r="EB27" s="116"/>
      <c r="EC27" s="116"/>
      <c r="ED27" s="116"/>
      <c r="EE27" s="116"/>
      <c r="EF27" s="116"/>
      <c r="EG27" s="116"/>
      <c r="EH27" s="116"/>
      <c r="EI27" s="116"/>
      <c r="EJ27" s="116"/>
      <c r="EK27" s="116"/>
      <c r="EL27" s="116"/>
      <c r="EM27" s="116"/>
      <c r="EN27" s="116"/>
      <c r="EO27" s="116"/>
      <c r="EP27" s="116"/>
      <c r="EQ27" s="116"/>
      <c r="ER27" s="116"/>
      <c r="ES27" s="116"/>
      <c r="ET27" s="116"/>
      <c r="EU27" s="116"/>
      <c r="EV27" s="116"/>
      <c r="EW27" s="116"/>
      <c r="EX27" s="116"/>
      <c r="EY27" s="116"/>
      <c r="EZ27" s="116"/>
      <c r="FA27" s="116"/>
      <c r="FB27" s="116"/>
      <c r="FC27" s="116"/>
      <c r="FD27" s="116"/>
      <c r="FE27" s="116"/>
      <c r="FF27" s="116"/>
      <c r="FG27" s="116"/>
      <c r="FH27" s="116"/>
      <c r="FI27" s="116"/>
      <c r="FJ27" s="116"/>
      <c r="FK27" s="116"/>
      <c r="FL27" s="116"/>
      <c r="FM27" s="116"/>
      <c r="FN27" s="116"/>
      <c r="FO27" s="116"/>
      <c r="FP27" s="116"/>
      <c r="FQ27" s="116"/>
      <c r="FR27" s="116"/>
      <c r="FS27" s="116"/>
      <c r="FT27" s="116"/>
      <c r="FU27" s="116"/>
      <c r="FV27" s="116"/>
      <c r="FW27" s="116"/>
      <c r="FX27" s="116"/>
      <c r="FY27" s="116"/>
      <c r="FZ27" s="116"/>
      <c r="GA27" s="116"/>
      <c r="GB27" s="116"/>
      <c r="GC27" s="116"/>
      <c r="GD27" s="116"/>
      <c r="GE27" s="116"/>
      <c r="GF27" s="116"/>
      <c r="GG27" s="116"/>
      <c r="GH27" s="116"/>
      <c r="GI27" s="116"/>
      <c r="GJ27" s="116"/>
      <c r="GK27" s="116"/>
      <c r="GL27" s="116"/>
      <c r="GM27" s="116"/>
      <c r="GN27" s="116"/>
      <c r="GO27" s="116"/>
      <c r="GP27" s="116"/>
      <c r="GQ27" s="116"/>
      <c r="GR27" s="116"/>
      <c r="GS27" s="116"/>
      <c r="GT27" s="116"/>
      <c r="GU27" s="116"/>
      <c r="GV27" s="116"/>
      <c r="GW27" s="116"/>
      <c r="GX27" s="116"/>
      <c r="GY27" s="116"/>
      <c r="GZ27" s="116"/>
      <c r="HA27" s="116"/>
      <c r="HB27" s="116"/>
      <c r="HC27" s="116"/>
      <c r="HD27" s="116"/>
      <c r="HE27" s="116"/>
      <c r="HF27" s="116"/>
      <c r="HG27" s="116"/>
      <c r="HH27" s="116"/>
      <c r="HI27" s="116"/>
      <c r="HJ27" s="116"/>
      <c r="HK27" s="116"/>
      <c r="HL27" s="116"/>
      <c r="HM27" s="116"/>
      <c r="HN27" s="116"/>
      <c r="HO27" s="116"/>
      <c r="HP27" s="116"/>
      <c r="HQ27" s="116"/>
      <c r="HR27" s="116"/>
      <c r="HS27" s="116"/>
      <c r="HT27" s="116"/>
      <c r="HU27" s="116"/>
      <c r="HV27" s="116"/>
      <c r="HW27" s="116"/>
      <c r="HX27" s="116"/>
      <c r="HY27" s="116"/>
      <c r="HZ27" s="116"/>
      <c r="IA27" s="116"/>
      <c r="IB27" s="116"/>
      <c r="IC27" s="116"/>
      <c r="ID27" s="116"/>
      <c r="IE27" s="116"/>
      <c r="IF27" s="116"/>
      <c r="IG27" s="116"/>
      <c r="IH27" s="116"/>
      <c r="II27" s="116"/>
      <c r="IJ27" s="116"/>
    </row>
    <row r="28" spans="2:244" ht="15" customHeight="1">
      <c r="B28" s="224"/>
      <c r="C28" s="495" t="str">
        <f>RESUMO!D25</f>
        <v xml:space="preserve">COBERTURA </v>
      </c>
      <c r="D28" s="496">
        <f>P28*E28/100</f>
        <v>0</v>
      </c>
      <c r="E28" s="497"/>
      <c r="F28" s="496">
        <f>P28*G28/100</f>
        <v>17008.696</v>
      </c>
      <c r="G28" s="497">
        <v>20</v>
      </c>
      <c r="H28" s="496">
        <f>P28*I28/100</f>
        <v>17008.696</v>
      </c>
      <c r="I28" s="497">
        <v>20</v>
      </c>
      <c r="J28" s="496">
        <f>P28*K28/100</f>
        <v>17008.696</v>
      </c>
      <c r="K28" s="497">
        <v>20</v>
      </c>
      <c r="L28" s="498">
        <f>P28*M28/100</f>
        <v>17008.696</v>
      </c>
      <c r="M28" s="497">
        <v>20</v>
      </c>
      <c r="N28" s="496">
        <f>P28*O28/100</f>
        <v>17008.696</v>
      </c>
      <c r="O28" s="1817">
        <v>20</v>
      </c>
      <c r="P28" s="1827">
        <f>RESUMO!I25</f>
        <v>85043.48000000001</v>
      </c>
      <c r="Q28" s="499">
        <f>P28/$P$34*100</f>
        <v>93.266498002759519</v>
      </c>
      <c r="R28" s="116"/>
      <c r="S28" s="225"/>
      <c r="T28" s="116"/>
      <c r="U28" s="116"/>
      <c r="V28" s="116"/>
      <c r="W28" s="116"/>
      <c r="X28" s="116"/>
      <c r="Y28" s="116"/>
      <c r="Z28" s="116"/>
      <c r="AA28" s="116"/>
      <c r="AB28" s="116"/>
      <c r="AC28" s="116"/>
      <c r="AD28" s="116"/>
      <c r="AE28" s="116"/>
      <c r="AF28" s="116"/>
      <c r="AG28" s="116"/>
      <c r="AH28" s="116"/>
      <c r="AI28" s="116"/>
      <c r="AJ28" s="116"/>
      <c r="AK28" s="116"/>
      <c r="AL28" s="116"/>
      <c r="AM28" s="116"/>
      <c r="AN28" s="116"/>
      <c r="AO28" s="116"/>
      <c r="AP28" s="116"/>
      <c r="AQ28" s="116"/>
      <c r="AR28" s="116"/>
      <c r="AS28" s="116"/>
      <c r="AT28" s="116"/>
      <c r="AU28" s="116"/>
      <c r="AV28" s="116"/>
      <c r="AW28" s="116"/>
      <c r="AX28" s="116"/>
      <c r="AY28" s="116"/>
      <c r="AZ28" s="116"/>
      <c r="BA28" s="116"/>
      <c r="BB28" s="116"/>
      <c r="BC28" s="116"/>
      <c r="BD28" s="116"/>
      <c r="BE28" s="116"/>
      <c r="BF28" s="116"/>
      <c r="BG28" s="116"/>
      <c r="BH28" s="116"/>
      <c r="BI28" s="116"/>
      <c r="BJ28" s="116"/>
      <c r="BK28" s="116"/>
      <c r="BL28" s="116"/>
      <c r="BM28" s="116"/>
      <c r="BN28" s="116"/>
      <c r="BO28" s="116"/>
      <c r="BP28" s="116"/>
      <c r="BQ28" s="116"/>
      <c r="BR28" s="116"/>
      <c r="BS28" s="116"/>
      <c r="BT28" s="116"/>
      <c r="BU28" s="116"/>
      <c r="BV28" s="116"/>
      <c r="BW28" s="116"/>
      <c r="BX28" s="116"/>
      <c r="BY28" s="116"/>
      <c r="BZ28" s="116"/>
      <c r="CA28" s="116"/>
      <c r="CB28" s="116"/>
      <c r="CC28" s="116"/>
      <c r="CD28" s="116"/>
      <c r="CE28" s="116"/>
      <c r="CF28" s="116"/>
      <c r="CG28" s="116"/>
      <c r="CH28" s="116"/>
      <c r="CI28" s="116"/>
      <c r="CJ28" s="116"/>
      <c r="CK28" s="116"/>
      <c r="CL28" s="116"/>
      <c r="CM28" s="116"/>
      <c r="CN28" s="116"/>
      <c r="CO28" s="116"/>
      <c r="CP28" s="116"/>
      <c r="CQ28" s="116"/>
      <c r="CR28" s="116"/>
      <c r="CS28" s="116"/>
      <c r="CT28" s="116"/>
      <c r="CU28" s="116"/>
      <c r="CV28" s="116"/>
      <c r="CW28" s="116"/>
      <c r="CX28" s="116"/>
      <c r="CY28" s="116"/>
      <c r="CZ28" s="116"/>
      <c r="DA28" s="116"/>
      <c r="DB28" s="116"/>
      <c r="DC28" s="116"/>
      <c r="DD28" s="116"/>
      <c r="DE28" s="116"/>
      <c r="DF28" s="116"/>
      <c r="DG28" s="116"/>
      <c r="DH28" s="116"/>
      <c r="DI28" s="116"/>
      <c r="DJ28" s="116"/>
      <c r="DK28" s="116"/>
      <c r="DL28" s="116"/>
      <c r="DM28" s="116"/>
      <c r="DN28" s="116"/>
      <c r="DO28" s="116"/>
      <c r="DP28" s="116"/>
      <c r="DQ28" s="116"/>
      <c r="DR28" s="116"/>
      <c r="DS28" s="116"/>
      <c r="DT28" s="116"/>
      <c r="DU28" s="116"/>
      <c r="DV28" s="116"/>
      <c r="DW28" s="116"/>
      <c r="DX28" s="116"/>
      <c r="DY28" s="116"/>
      <c r="DZ28" s="116"/>
      <c r="EA28" s="116"/>
      <c r="EB28" s="116"/>
      <c r="EC28" s="116"/>
      <c r="ED28" s="116"/>
      <c r="EE28" s="116"/>
      <c r="EF28" s="116"/>
      <c r="EG28" s="116"/>
      <c r="EH28" s="116"/>
      <c r="EI28" s="116"/>
      <c r="EJ28" s="116"/>
      <c r="EK28" s="116"/>
      <c r="EL28" s="116"/>
      <c r="EM28" s="116"/>
      <c r="EN28" s="116"/>
      <c r="EO28" s="116"/>
      <c r="EP28" s="116"/>
      <c r="EQ28" s="116"/>
      <c r="ER28" s="116"/>
      <c r="ES28" s="116"/>
      <c r="ET28" s="116"/>
      <c r="EU28" s="116"/>
      <c r="EV28" s="116"/>
      <c r="EW28" s="116"/>
      <c r="EX28" s="116"/>
      <c r="EY28" s="116"/>
      <c r="EZ28" s="116"/>
      <c r="FA28" s="116"/>
      <c r="FB28" s="116"/>
      <c r="FC28" s="116"/>
      <c r="FD28" s="116"/>
      <c r="FE28" s="116"/>
      <c r="FF28" s="116"/>
      <c r="FG28" s="116"/>
      <c r="FH28" s="116"/>
      <c r="FI28" s="116"/>
      <c r="FJ28" s="116"/>
      <c r="FK28" s="116"/>
      <c r="FL28" s="116"/>
      <c r="FM28" s="116"/>
      <c r="FN28" s="116"/>
      <c r="FO28" s="116"/>
      <c r="FP28" s="116"/>
      <c r="FQ28" s="116"/>
      <c r="FR28" s="116"/>
      <c r="FS28" s="116"/>
      <c r="FT28" s="116"/>
      <c r="FU28" s="116"/>
      <c r="FV28" s="116"/>
      <c r="FW28" s="116"/>
      <c r="FX28" s="116"/>
      <c r="FY28" s="116"/>
      <c r="FZ28" s="116"/>
      <c r="GA28" s="116"/>
      <c r="GB28" s="116"/>
      <c r="GC28" s="116"/>
      <c r="GD28" s="116"/>
      <c r="GE28" s="116"/>
      <c r="GF28" s="116"/>
      <c r="GG28" s="116"/>
      <c r="GH28" s="116"/>
      <c r="GI28" s="116"/>
      <c r="GJ28" s="116"/>
      <c r="GK28" s="116"/>
      <c r="GL28" s="116"/>
      <c r="GM28" s="116"/>
      <c r="GN28" s="116"/>
      <c r="GO28" s="116"/>
      <c r="GP28" s="116"/>
      <c r="GQ28" s="116"/>
      <c r="GR28" s="116"/>
      <c r="GS28" s="116"/>
      <c r="GT28" s="116"/>
      <c r="GU28" s="116"/>
      <c r="GV28" s="116"/>
      <c r="GW28" s="116"/>
      <c r="GX28" s="116"/>
      <c r="GY28" s="116"/>
      <c r="GZ28" s="116"/>
      <c r="HA28" s="116"/>
      <c r="HB28" s="116"/>
      <c r="HC28" s="116"/>
      <c r="HD28" s="116"/>
      <c r="HE28" s="116"/>
      <c r="HF28" s="116"/>
      <c r="HG28" s="116"/>
      <c r="HH28" s="116"/>
      <c r="HI28" s="116"/>
      <c r="HJ28" s="116"/>
      <c r="HK28" s="116"/>
      <c r="HL28" s="116"/>
      <c r="HM28" s="116"/>
      <c r="HN28" s="116"/>
      <c r="HO28" s="116"/>
      <c r="HP28" s="116"/>
      <c r="HQ28" s="116"/>
      <c r="HR28" s="116"/>
      <c r="HS28" s="116"/>
      <c r="HT28" s="116"/>
      <c r="HU28" s="116"/>
      <c r="HV28" s="116"/>
      <c r="HW28" s="116"/>
      <c r="HX28" s="116"/>
      <c r="HY28" s="116"/>
      <c r="HZ28" s="116"/>
      <c r="IA28" s="116"/>
      <c r="IB28" s="116"/>
      <c r="IC28" s="116"/>
      <c r="ID28" s="116"/>
      <c r="IE28" s="116"/>
      <c r="IF28" s="116"/>
      <c r="IG28" s="116"/>
      <c r="IH28" s="116"/>
      <c r="II28" s="116"/>
      <c r="IJ28" s="116"/>
    </row>
    <row r="29" spans="2:244" ht="7.5" customHeight="1">
      <c r="B29" s="224"/>
      <c r="C29" s="500"/>
      <c r="D29" s="501"/>
      <c r="E29" s="502"/>
      <c r="F29" s="501"/>
      <c r="G29" s="502"/>
      <c r="H29" s="501"/>
      <c r="I29" s="502"/>
      <c r="J29" s="501"/>
      <c r="K29" s="502"/>
      <c r="L29" s="501"/>
      <c r="M29" s="502"/>
      <c r="N29" s="501"/>
      <c r="O29" s="502"/>
      <c r="P29" s="1828"/>
      <c r="Q29" s="503"/>
      <c r="R29" s="116"/>
      <c r="S29" s="225"/>
      <c r="T29" s="116"/>
      <c r="U29" s="116"/>
      <c r="V29" s="116"/>
      <c r="W29" s="116"/>
      <c r="X29" s="116"/>
      <c r="Y29" s="116"/>
      <c r="Z29" s="116"/>
      <c r="AA29" s="116"/>
      <c r="AB29" s="116"/>
      <c r="AC29" s="116"/>
      <c r="AD29" s="116"/>
      <c r="AE29" s="116"/>
      <c r="AF29" s="116"/>
      <c r="AG29" s="116"/>
      <c r="AH29" s="116"/>
      <c r="AI29" s="116"/>
      <c r="AJ29" s="116"/>
      <c r="AK29" s="116"/>
      <c r="AL29" s="116"/>
      <c r="AM29" s="116"/>
      <c r="AN29" s="116"/>
      <c r="AO29" s="116"/>
      <c r="AP29" s="116"/>
      <c r="AQ29" s="116"/>
      <c r="AR29" s="116"/>
      <c r="AS29" s="116"/>
      <c r="AT29" s="116"/>
      <c r="AU29" s="116"/>
      <c r="AV29" s="116"/>
      <c r="AW29" s="116"/>
      <c r="AX29" s="116"/>
      <c r="AY29" s="116"/>
      <c r="AZ29" s="116"/>
      <c r="BA29" s="116"/>
      <c r="BB29" s="116"/>
      <c r="BC29" s="116"/>
      <c r="BD29" s="116"/>
      <c r="BE29" s="116"/>
      <c r="BF29" s="116"/>
      <c r="BG29" s="116"/>
      <c r="BH29" s="116"/>
      <c r="BI29" s="116"/>
      <c r="BJ29" s="116"/>
      <c r="BK29" s="116"/>
      <c r="BL29" s="116"/>
      <c r="BM29" s="116"/>
      <c r="BN29" s="116"/>
      <c r="BO29" s="116"/>
      <c r="BP29" s="116"/>
      <c r="BQ29" s="116"/>
      <c r="BR29" s="116"/>
      <c r="BS29" s="116"/>
      <c r="BT29" s="116"/>
      <c r="BU29" s="116"/>
      <c r="BV29" s="116"/>
      <c r="BW29" s="116"/>
      <c r="BX29" s="116"/>
      <c r="BY29" s="116"/>
      <c r="BZ29" s="116"/>
      <c r="CA29" s="116"/>
      <c r="CB29" s="116"/>
      <c r="CC29" s="116"/>
      <c r="CD29" s="116"/>
      <c r="CE29" s="116"/>
      <c r="CF29" s="116"/>
      <c r="CG29" s="116"/>
      <c r="CH29" s="116"/>
      <c r="CI29" s="116"/>
      <c r="CJ29" s="116"/>
      <c r="CK29" s="116"/>
      <c r="CL29" s="116"/>
      <c r="CM29" s="116"/>
      <c r="CN29" s="116"/>
      <c r="CO29" s="116"/>
      <c r="CP29" s="116"/>
      <c r="CQ29" s="116"/>
      <c r="CR29" s="116"/>
      <c r="CS29" s="116"/>
      <c r="CT29" s="116"/>
      <c r="CU29" s="116"/>
      <c r="CV29" s="116"/>
      <c r="CW29" s="116"/>
      <c r="CX29" s="116"/>
      <c r="CY29" s="116"/>
      <c r="CZ29" s="116"/>
      <c r="DA29" s="116"/>
      <c r="DB29" s="116"/>
      <c r="DC29" s="116"/>
      <c r="DD29" s="116"/>
      <c r="DE29" s="116"/>
      <c r="DF29" s="116"/>
      <c r="DG29" s="116"/>
      <c r="DH29" s="116"/>
      <c r="DI29" s="116"/>
      <c r="DJ29" s="116"/>
      <c r="DK29" s="116"/>
      <c r="DL29" s="116"/>
      <c r="DM29" s="116"/>
      <c r="DN29" s="116"/>
      <c r="DO29" s="116"/>
      <c r="DP29" s="116"/>
      <c r="DQ29" s="116"/>
      <c r="DR29" s="116"/>
      <c r="DS29" s="116"/>
      <c r="DT29" s="116"/>
      <c r="DU29" s="116"/>
      <c r="DV29" s="116"/>
      <c r="DW29" s="116"/>
      <c r="DX29" s="116"/>
      <c r="DY29" s="116"/>
      <c r="DZ29" s="116"/>
      <c r="EA29" s="116"/>
      <c r="EB29" s="116"/>
      <c r="EC29" s="116"/>
      <c r="ED29" s="116"/>
      <c r="EE29" s="116"/>
      <c r="EF29" s="116"/>
      <c r="EG29" s="116"/>
      <c r="EH29" s="116"/>
      <c r="EI29" s="116"/>
      <c r="EJ29" s="116"/>
      <c r="EK29" s="116"/>
      <c r="EL29" s="116"/>
      <c r="EM29" s="116"/>
      <c r="EN29" s="116"/>
      <c r="EO29" s="116"/>
      <c r="EP29" s="116"/>
      <c r="EQ29" s="116"/>
      <c r="ER29" s="116"/>
      <c r="ES29" s="116"/>
      <c r="ET29" s="116"/>
      <c r="EU29" s="116"/>
      <c r="EV29" s="116"/>
      <c r="EW29" s="116"/>
      <c r="EX29" s="116"/>
      <c r="EY29" s="116"/>
      <c r="EZ29" s="116"/>
      <c r="FA29" s="116"/>
      <c r="FB29" s="116"/>
      <c r="FC29" s="116"/>
      <c r="FD29" s="116"/>
      <c r="FE29" s="116"/>
      <c r="FF29" s="116"/>
      <c r="FG29" s="116"/>
      <c r="FH29" s="116"/>
      <c r="FI29" s="116"/>
      <c r="FJ29" s="116"/>
      <c r="FK29" s="116"/>
      <c r="FL29" s="116"/>
      <c r="FM29" s="116"/>
      <c r="FN29" s="116"/>
      <c r="FO29" s="116"/>
      <c r="FP29" s="116"/>
      <c r="FQ29" s="116"/>
      <c r="FR29" s="116"/>
      <c r="FS29" s="116"/>
      <c r="FT29" s="116"/>
      <c r="FU29" s="116"/>
      <c r="FV29" s="116"/>
      <c r="FW29" s="116"/>
      <c r="FX29" s="116"/>
      <c r="FY29" s="116"/>
      <c r="FZ29" s="116"/>
      <c r="GA29" s="116"/>
      <c r="GB29" s="116"/>
      <c r="GC29" s="116"/>
      <c r="GD29" s="116"/>
      <c r="GE29" s="116"/>
      <c r="GF29" s="116"/>
      <c r="GG29" s="116"/>
      <c r="GH29" s="116"/>
      <c r="GI29" s="116"/>
      <c r="GJ29" s="116"/>
      <c r="GK29" s="116"/>
      <c r="GL29" s="116"/>
      <c r="GM29" s="116"/>
      <c r="GN29" s="116"/>
      <c r="GO29" s="116"/>
      <c r="GP29" s="116"/>
      <c r="GQ29" s="116"/>
      <c r="GR29" s="116"/>
      <c r="GS29" s="116"/>
      <c r="GT29" s="116"/>
      <c r="GU29" s="116"/>
      <c r="GV29" s="116"/>
      <c r="GW29" s="116"/>
      <c r="GX29" s="116"/>
      <c r="GY29" s="116"/>
      <c r="GZ29" s="116"/>
      <c r="HA29" s="116"/>
      <c r="HB29" s="116"/>
      <c r="HC29" s="116"/>
      <c r="HD29" s="116"/>
      <c r="HE29" s="116"/>
      <c r="HF29" s="116"/>
      <c r="HG29" s="116"/>
      <c r="HH29" s="116"/>
      <c r="HI29" s="116"/>
      <c r="HJ29" s="116"/>
      <c r="HK29" s="116"/>
      <c r="HL29" s="116"/>
      <c r="HM29" s="116"/>
      <c r="HN29" s="116"/>
      <c r="HO29" s="116"/>
      <c r="HP29" s="116"/>
      <c r="HQ29" s="116"/>
      <c r="HR29" s="116"/>
      <c r="HS29" s="116"/>
      <c r="HT29" s="116"/>
      <c r="HU29" s="116"/>
      <c r="HV29" s="116"/>
      <c r="HW29" s="116"/>
      <c r="HX29" s="116"/>
      <c r="HY29" s="116"/>
      <c r="HZ29" s="116"/>
      <c r="IA29" s="116"/>
      <c r="IB29" s="116"/>
      <c r="IC29" s="116"/>
      <c r="ID29" s="116"/>
      <c r="IE29" s="116"/>
      <c r="IF29" s="116"/>
      <c r="IG29" s="116"/>
      <c r="IH29" s="116"/>
      <c r="II29" s="116"/>
      <c r="IJ29" s="116"/>
    </row>
    <row r="30" spans="2:244" ht="15.75">
      <c r="B30" s="224"/>
      <c r="C30" s="495" t="str">
        <f>RESUMO!D27</f>
        <v>PISOS</v>
      </c>
      <c r="D30" s="496">
        <f>P30*E30/100</f>
        <v>0</v>
      </c>
      <c r="E30" s="497"/>
      <c r="F30" s="498">
        <f>P30*G30/100</f>
        <v>0</v>
      </c>
      <c r="G30" s="497"/>
      <c r="H30" s="496">
        <f>P30*I30/100</f>
        <v>0</v>
      </c>
      <c r="I30" s="497"/>
      <c r="J30" s="496">
        <f>P30*K30/100</f>
        <v>249.2</v>
      </c>
      <c r="K30" s="497">
        <v>50</v>
      </c>
      <c r="L30" s="498">
        <f>P30*M30/100</f>
        <v>249.2</v>
      </c>
      <c r="M30" s="497">
        <v>50</v>
      </c>
      <c r="N30" s="496">
        <f>P30*O30/100</f>
        <v>0</v>
      </c>
      <c r="O30" s="1817"/>
      <c r="P30" s="1827">
        <f>RESUMO!I27</f>
        <v>498.4</v>
      </c>
      <c r="Q30" s="499">
        <f>P30/$P$34*100</f>
        <v>0.54659125666747566</v>
      </c>
      <c r="R30" s="116"/>
      <c r="S30" s="225"/>
      <c r="T30" s="116"/>
      <c r="U30" s="116"/>
      <c r="V30" s="116"/>
      <c r="W30" s="116"/>
      <c r="X30" s="116"/>
      <c r="Y30" s="116"/>
      <c r="Z30" s="116"/>
      <c r="AA30" s="116"/>
      <c r="AB30" s="116"/>
      <c r="AC30" s="116"/>
      <c r="AD30" s="116"/>
      <c r="AE30" s="116"/>
      <c r="AF30" s="116"/>
      <c r="AG30" s="116"/>
      <c r="AH30" s="116"/>
      <c r="AI30" s="116"/>
      <c r="AJ30" s="116"/>
      <c r="AK30" s="116"/>
      <c r="AL30" s="116"/>
      <c r="AM30" s="116"/>
      <c r="AN30" s="116"/>
      <c r="AO30" s="116"/>
      <c r="AP30" s="116"/>
      <c r="AQ30" s="116"/>
      <c r="AR30" s="116"/>
      <c r="AS30" s="116"/>
      <c r="AT30" s="116"/>
      <c r="AU30" s="116"/>
      <c r="AV30" s="116"/>
      <c r="AW30" s="116"/>
      <c r="AX30" s="116"/>
      <c r="AY30" s="116"/>
      <c r="AZ30" s="116"/>
      <c r="BA30" s="116"/>
      <c r="BB30" s="116"/>
      <c r="BC30" s="116"/>
      <c r="BD30" s="116"/>
      <c r="BE30" s="116"/>
      <c r="BF30" s="116"/>
      <c r="BG30" s="116"/>
      <c r="BH30" s="116"/>
      <c r="BI30" s="116"/>
      <c r="BJ30" s="116"/>
      <c r="BK30" s="116"/>
      <c r="BL30" s="116"/>
      <c r="BM30" s="116"/>
      <c r="BN30" s="116"/>
      <c r="BO30" s="116"/>
      <c r="BP30" s="116"/>
      <c r="BQ30" s="116"/>
      <c r="BR30" s="116"/>
      <c r="BS30" s="116"/>
      <c r="BT30" s="116"/>
      <c r="BU30" s="116"/>
      <c r="BV30" s="116"/>
      <c r="BW30" s="116"/>
      <c r="BX30" s="116"/>
      <c r="BY30" s="116"/>
      <c r="BZ30" s="116"/>
      <c r="CA30" s="116"/>
      <c r="CB30" s="116"/>
      <c r="CC30" s="116"/>
      <c r="CD30" s="116"/>
      <c r="CE30" s="116"/>
      <c r="CF30" s="116"/>
      <c r="CG30" s="116"/>
      <c r="CH30" s="116"/>
      <c r="CI30" s="116"/>
      <c r="CJ30" s="116"/>
      <c r="CK30" s="116"/>
      <c r="CL30" s="116"/>
      <c r="CM30" s="116"/>
      <c r="CN30" s="116"/>
      <c r="CO30" s="116"/>
      <c r="CP30" s="116"/>
      <c r="CQ30" s="116"/>
      <c r="CR30" s="116"/>
      <c r="CS30" s="116"/>
      <c r="CT30" s="116"/>
      <c r="CU30" s="116"/>
      <c r="CV30" s="116"/>
      <c r="CW30" s="116"/>
      <c r="CX30" s="116"/>
      <c r="CY30" s="116"/>
      <c r="CZ30" s="116"/>
      <c r="DA30" s="116"/>
      <c r="DB30" s="116"/>
      <c r="DC30" s="116"/>
      <c r="DD30" s="116"/>
      <c r="DE30" s="116"/>
      <c r="DF30" s="116"/>
      <c r="DG30" s="116"/>
      <c r="DH30" s="116"/>
      <c r="DI30" s="116"/>
      <c r="DJ30" s="116"/>
      <c r="DK30" s="116"/>
      <c r="DL30" s="116"/>
      <c r="DM30" s="116"/>
      <c r="DN30" s="116"/>
      <c r="DO30" s="116"/>
      <c r="DP30" s="116"/>
      <c r="DQ30" s="116"/>
      <c r="DR30" s="116"/>
      <c r="DS30" s="116"/>
      <c r="DT30" s="116"/>
      <c r="DU30" s="116"/>
      <c r="DV30" s="116"/>
      <c r="DW30" s="116"/>
      <c r="DX30" s="116"/>
      <c r="DY30" s="116"/>
      <c r="DZ30" s="116"/>
      <c r="EA30" s="116"/>
      <c r="EB30" s="116"/>
      <c r="EC30" s="116"/>
      <c r="ED30" s="116"/>
      <c r="EE30" s="116"/>
      <c r="EF30" s="116"/>
      <c r="EG30" s="116"/>
      <c r="EH30" s="116"/>
      <c r="EI30" s="116"/>
      <c r="EJ30" s="116"/>
      <c r="EK30" s="116"/>
      <c r="EL30" s="116"/>
      <c r="EM30" s="116"/>
      <c r="EN30" s="116"/>
      <c r="EO30" s="116"/>
      <c r="EP30" s="116"/>
      <c r="EQ30" s="116"/>
      <c r="ER30" s="116"/>
      <c r="ES30" s="116"/>
      <c r="ET30" s="116"/>
      <c r="EU30" s="116"/>
      <c r="EV30" s="116"/>
      <c r="EW30" s="116"/>
      <c r="EX30" s="116"/>
      <c r="EY30" s="116"/>
      <c r="EZ30" s="116"/>
      <c r="FA30" s="116"/>
      <c r="FB30" s="116"/>
      <c r="FC30" s="116"/>
      <c r="FD30" s="116"/>
      <c r="FE30" s="116"/>
      <c r="FF30" s="116"/>
      <c r="FG30" s="116"/>
      <c r="FH30" s="116"/>
      <c r="FI30" s="116"/>
      <c r="FJ30" s="116"/>
      <c r="FK30" s="116"/>
      <c r="FL30" s="116"/>
      <c r="FM30" s="116"/>
      <c r="FN30" s="116"/>
      <c r="FO30" s="116"/>
      <c r="FP30" s="116"/>
      <c r="FQ30" s="116"/>
      <c r="FR30" s="116"/>
      <c r="FS30" s="116"/>
      <c r="FT30" s="116"/>
      <c r="FU30" s="116"/>
      <c r="FV30" s="116"/>
      <c r="FW30" s="116"/>
      <c r="FX30" s="116"/>
      <c r="FY30" s="116"/>
      <c r="FZ30" s="116"/>
      <c r="GA30" s="116"/>
      <c r="GB30" s="116"/>
      <c r="GC30" s="116"/>
      <c r="GD30" s="116"/>
      <c r="GE30" s="116"/>
      <c r="GF30" s="116"/>
      <c r="GG30" s="116"/>
      <c r="GH30" s="116"/>
      <c r="GI30" s="116"/>
      <c r="GJ30" s="116"/>
      <c r="GK30" s="116"/>
      <c r="GL30" s="116"/>
      <c r="GM30" s="116"/>
      <c r="GN30" s="116"/>
      <c r="GO30" s="116"/>
      <c r="GP30" s="116"/>
      <c r="GQ30" s="116"/>
      <c r="GR30" s="116"/>
      <c r="GS30" s="116"/>
      <c r="GT30" s="116"/>
      <c r="GU30" s="116"/>
      <c r="GV30" s="116"/>
      <c r="GW30" s="116"/>
      <c r="GX30" s="116"/>
      <c r="GY30" s="116"/>
      <c r="GZ30" s="116"/>
      <c r="HA30" s="116"/>
      <c r="HB30" s="116"/>
      <c r="HC30" s="116"/>
      <c r="HD30" s="116"/>
      <c r="HE30" s="116"/>
      <c r="HF30" s="116"/>
      <c r="HG30" s="116"/>
      <c r="HH30" s="116"/>
      <c r="HI30" s="116"/>
      <c r="HJ30" s="116"/>
      <c r="HK30" s="116"/>
      <c r="HL30" s="116"/>
      <c r="HM30" s="116"/>
      <c r="HN30" s="116"/>
      <c r="HO30" s="116"/>
      <c r="HP30" s="116"/>
      <c r="HQ30" s="116"/>
      <c r="HR30" s="116"/>
      <c r="HS30" s="116"/>
      <c r="HT30" s="116"/>
      <c r="HU30" s="116"/>
      <c r="HV30" s="116"/>
      <c r="HW30" s="116"/>
      <c r="HX30" s="116"/>
      <c r="HY30" s="116"/>
      <c r="HZ30" s="116"/>
      <c r="IA30" s="116"/>
      <c r="IB30" s="116"/>
      <c r="IC30" s="116"/>
      <c r="ID30" s="116"/>
      <c r="IE30" s="116"/>
      <c r="IF30" s="116"/>
      <c r="IG30" s="116"/>
      <c r="IH30" s="116"/>
      <c r="II30" s="116"/>
      <c r="IJ30" s="116"/>
    </row>
    <row r="31" spans="2:244" ht="8.25" customHeight="1">
      <c r="B31" s="224"/>
      <c r="C31" s="500"/>
      <c r="D31" s="501"/>
      <c r="E31" s="502"/>
      <c r="F31" s="501"/>
      <c r="G31" s="502"/>
      <c r="H31" s="501"/>
      <c r="I31" s="502"/>
      <c r="J31" s="501"/>
      <c r="K31" s="502"/>
      <c r="L31" s="501"/>
      <c r="M31" s="502"/>
      <c r="N31" s="501"/>
      <c r="O31" s="502"/>
      <c r="P31" s="1828"/>
      <c r="Q31" s="503"/>
      <c r="R31" s="116"/>
      <c r="S31" s="225"/>
      <c r="T31" s="116"/>
      <c r="U31" s="116"/>
      <c r="V31" s="116"/>
      <c r="W31" s="116"/>
      <c r="X31" s="116"/>
      <c r="Y31" s="116"/>
      <c r="Z31" s="116"/>
      <c r="AA31" s="116"/>
      <c r="AB31" s="116"/>
      <c r="AC31" s="116"/>
      <c r="AD31" s="116"/>
      <c r="AE31" s="116"/>
      <c r="AF31" s="116"/>
      <c r="AG31" s="116"/>
      <c r="AH31" s="116"/>
      <c r="AI31" s="116"/>
      <c r="AJ31" s="116"/>
      <c r="AK31" s="116"/>
      <c r="AL31" s="116"/>
      <c r="AM31" s="116"/>
      <c r="AN31" s="116"/>
      <c r="AO31" s="116"/>
      <c r="AP31" s="116"/>
      <c r="AQ31" s="116"/>
      <c r="AR31" s="116"/>
      <c r="AS31" s="116"/>
      <c r="AT31" s="116"/>
      <c r="AU31" s="116"/>
      <c r="AV31" s="116"/>
      <c r="AW31" s="116"/>
      <c r="AX31" s="116"/>
      <c r="AY31" s="116"/>
      <c r="AZ31" s="116"/>
      <c r="BA31" s="116"/>
      <c r="BB31" s="116"/>
      <c r="BC31" s="116"/>
      <c r="BD31" s="116"/>
      <c r="BE31" s="116"/>
      <c r="BF31" s="116"/>
      <c r="BG31" s="116"/>
      <c r="BH31" s="116"/>
      <c r="BI31" s="116"/>
      <c r="BJ31" s="116"/>
      <c r="BK31" s="116"/>
      <c r="BL31" s="116"/>
      <c r="BM31" s="116"/>
      <c r="BN31" s="116"/>
      <c r="BO31" s="116"/>
      <c r="BP31" s="116"/>
      <c r="BQ31" s="116"/>
      <c r="BR31" s="116"/>
      <c r="BS31" s="116"/>
      <c r="BT31" s="116"/>
      <c r="BU31" s="116"/>
      <c r="BV31" s="116"/>
      <c r="BW31" s="116"/>
      <c r="BX31" s="116"/>
      <c r="BY31" s="116"/>
      <c r="BZ31" s="116"/>
      <c r="CA31" s="116"/>
      <c r="CB31" s="116"/>
      <c r="CC31" s="116"/>
      <c r="CD31" s="116"/>
      <c r="CE31" s="116"/>
      <c r="CF31" s="116"/>
      <c r="CG31" s="116"/>
      <c r="CH31" s="116"/>
      <c r="CI31" s="116"/>
      <c r="CJ31" s="116"/>
      <c r="CK31" s="116"/>
      <c r="CL31" s="116"/>
      <c r="CM31" s="116"/>
      <c r="CN31" s="116"/>
      <c r="CO31" s="116"/>
      <c r="CP31" s="116"/>
      <c r="CQ31" s="116"/>
      <c r="CR31" s="116"/>
      <c r="CS31" s="116"/>
      <c r="CT31" s="116"/>
      <c r="CU31" s="116"/>
      <c r="CV31" s="116"/>
      <c r="CW31" s="116"/>
      <c r="CX31" s="116"/>
      <c r="CY31" s="116"/>
      <c r="CZ31" s="116"/>
      <c r="DA31" s="116"/>
      <c r="DB31" s="116"/>
      <c r="DC31" s="116"/>
      <c r="DD31" s="116"/>
      <c r="DE31" s="116"/>
      <c r="DF31" s="116"/>
      <c r="DG31" s="116"/>
      <c r="DH31" s="116"/>
      <c r="DI31" s="116"/>
      <c r="DJ31" s="116"/>
      <c r="DK31" s="116"/>
      <c r="DL31" s="116"/>
      <c r="DM31" s="116"/>
      <c r="DN31" s="116"/>
      <c r="DO31" s="116"/>
      <c r="DP31" s="116"/>
      <c r="DQ31" s="116"/>
      <c r="DR31" s="116"/>
      <c r="DS31" s="116"/>
      <c r="DT31" s="116"/>
      <c r="DU31" s="116"/>
      <c r="DV31" s="116"/>
      <c r="DW31" s="116"/>
      <c r="DX31" s="116"/>
      <c r="DY31" s="116"/>
      <c r="DZ31" s="116"/>
      <c r="EA31" s="116"/>
      <c r="EB31" s="116"/>
      <c r="EC31" s="116"/>
      <c r="ED31" s="116"/>
      <c r="EE31" s="116"/>
      <c r="EF31" s="116"/>
      <c r="EG31" s="116"/>
      <c r="EH31" s="116"/>
      <c r="EI31" s="116"/>
      <c r="EJ31" s="116"/>
      <c r="EK31" s="116"/>
      <c r="EL31" s="116"/>
      <c r="EM31" s="116"/>
      <c r="EN31" s="116"/>
      <c r="EO31" s="116"/>
      <c r="EP31" s="116"/>
      <c r="EQ31" s="116"/>
      <c r="ER31" s="116"/>
      <c r="ES31" s="116"/>
      <c r="ET31" s="116"/>
      <c r="EU31" s="116"/>
      <c r="EV31" s="116"/>
      <c r="EW31" s="116"/>
      <c r="EX31" s="116"/>
      <c r="EY31" s="116"/>
      <c r="EZ31" s="116"/>
      <c r="FA31" s="116"/>
      <c r="FB31" s="116"/>
      <c r="FC31" s="116"/>
      <c r="FD31" s="116"/>
      <c r="FE31" s="116"/>
      <c r="FF31" s="116"/>
      <c r="FG31" s="116"/>
      <c r="FH31" s="116"/>
      <c r="FI31" s="116"/>
      <c r="FJ31" s="116"/>
      <c r="FK31" s="116"/>
      <c r="FL31" s="116"/>
      <c r="FM31" s="116"/>
      <c r="FN31" s="116"/>
      <c r="FO31" s="116"/>
      <c r="FP31" s="116"/>
      <c r="FQ31" s="116"/>
      <c r="FR31" s="116"/>
      <c r="FS31" s="116"/>
      <c r="FT31" s="116"/>
      <c r="FU31" s="116"/>
      <c r="FV31" s="116"/>
      <c r="FW31" s="116"/>
      <c r="FX31" s="116"/>
      <c r="FY31" s="116"/>
      <c r="FZ31" s="116"/>
      <c r="GA31" s="116"/>
      <c r="GB31" s="116"/>
      <c r="GC31" s="116"/>
      <c r="GD31" s="116"/>
      <c r="GE31" s="116"/>
      <c r="GF31" s="116"/>
      <c r="GG31" s="116"/>
      <c r="GH31" s="116"/>
      <c r="GI31" s="116"/>
      <c r="GJ31" s="116"/>
      <c r="GK31" s="116"/>
      <c r="GL31" s="116"/>
      <c r="GM31" s="116"/>
      <c r="GN31" s="116"/>
      <c r="GO31" s="116"/>
      <c r="GP31" s="116"/>
      <c r="GQ31" s="116"/>
      <c r="GR31" s="116"/>
      <c r="GS31" s="116"/>
      <c r="GT31" s="116"/>
      <c r="GU31" s="116"/>
      <c r="GV31" s="116"/>
      <c r="GW31" s="116"/>
      <c r="GX31" s="116"/>
      <c r="GY31" s="116"/>
      <c r="GZ31" s="116"/>
      <c r="HA31" s="116"/>
      <c r="HB31" s="116"/>
      <c r="HC31" s="116"/>
      <c r="HD31" s="116"/>
      <c r="HE31" s="116"/>
      <c r="HF31" s="116"/>
      <c r="HG31" s="116"/>
      <c r="HH31" s="116"/>
      <c r="HI31" s="116"/>
      <c r="HJ31" s="116"/>
      <c r="HK31" s="116"/>
      <c r="HL31" s="116"/>
      <c r="HM31" s="116"/>
      <c r="HN31" s="116"/>
      <c r="HO31" s="116"/>
      <c r="HP31" s="116"/>
      <c r="HQ31" s="116"/>
      <c r="HR31" s="116"/>
      <c r="HS31" s="116"/>
      <c r="HT31" s="116"/>
      <c r="HU31" s="116"/>
      <c r="HV31" s="116"/>
      <c r="HW31" s="116"/>
      <c r="HX31" s="116"/>
      <c r="HY31" s="116"/>
      <c r="HZ31" s="116"/>
      <c r="IA31" s="116"/>
      <c r="IB31" s="116"/>
      <c r="IC31" s="116"/>
      <c r="ID31" s="116"/>
      <c r="IE31" s="116"/>
      <c r="IF31" s="116"/>
      <c r="IG31" s="116"/>
      <c r="IH31" s="116"/>
      <c r="II31" s="116"/>
      <c r="IJ31" s="116"/>
    </row>
    <row r="32" spans="2:244" ht="15.75">
      <c r="B32" s="224"/>
      <c r="C32" s="495" t="str">
        <f>RESUMO!D29</f>
        <v>LIMPEZA FINAL DA OBRA</v>
      </c>
      <c r="D32" s="496">
        <f>P32*E32/100</f>
        <v>0</v>
      </c>
      <c r="E32" s="497"/>
      <c r="F32" s="498">
        <f>P32*G32/100</f>
        <v>0</v>
      </c>
      <c r="G32" s="497"/>
      <c r="H32" s="496">
        <f>P32*I32/100</f>
        <v>0</v>
      </c>
      <c r="I32" s="497"/>
      <c r="J32" s="496">
        <f>P32*K32/100</f>
        <v>0</v>
      </c>
      <c r="K32" s="497"/>
      <c r="L32" s="498">
        <f>P32*M32/100</f>
        <v>0</v>
      </c>
      <c r="M32" s="497"/>
      <c r="N32" s="496">
        <f>P32*O32/100</f>
        <v>172.06</v>
      </c>
      <c r="O32" s="1817">
        <v>100</v>
      </c>
      <c r="P32" s="1827">
        <f>RESUMO!I29</f>
        <v>172.06</v>
      </c>
      <c r="Q32" s="499">
        <f>P32/$P$34*100</f>
        <v>0.18869681304615943</v>
      </c>
      <c r="R32" s="116"/>
      <c r="S32" s="225"/>
      <c r="T32" s="116"/>
      <c r="U32" s="116"/>
      <c r="V32" s="116"/>
      <c r="W32" s="116"/>
      <c r="X32" s="116"/>
      <c r="Y32" s="116"/>
      <c r="Z32" s="116"/>
      <c r="AA32" s="116"/>
      <c r="AB32" s="116"/>
      <c r="AC32" s="116"/>
      <c r="AD32" s="116"/>
      <c r="AE32" s="116"/>
      <c r="AF32" s="116"/>
      <c r="AG32" s="116"/>
      <c r="AH32" s="116"/>
      <c r="AI32" s="116"/>
      <c r="AJ32" s="116"/>
      <c r="AK32" s="116"/>
      <c r="AL32" s="116"/>
      <c r="AM32" s="116"/>
      <c r="AN32" s="116"/>
      <c r="AO32" s="116"/>
      <c r="AP32" s="116"/>
      <c r="AQ32" s="116"/>
      <c r="AR32" s="116"/>
      <c r="AS32" s="116"/>
      <c r="AT32" s="116"/>
      <c r="AU32" s="116"/>
      <c r="AV32" s="116"/>
      <c r="AW32" s="116"/>
      <c r="AX32" s="116"/>
      <c r="AY32" s="116"/>
      <c r="AZ32" s="116"/>
      <c r="BA32" s="116"/>
      <c r="BB32" s="116"/>
      <c r="BC32" s="116"/>
      <c r="BD32" s="116"/>
      <c r="BE32" s="116"/>
      <c r="BF32" s="116"/>
      <c r="BG32" s="116"/>
      <c r="BH32" s="116"/>
      <c r="BI32" s="116"/>
      <c r="BJ32" s="116"/>
      <c r="BK32" s="116"/>
      <c r="BL32" s="116"/>
      <c r="BM32" s="116"/>
      <c r="BN32" s="116"/>
      <c r="BO32" s="116"/>
      <c r="BP32" s="116"/>
      <c r="BQ32" s="116"/>
      <c r="BR32" s="116"/>
      <c r="BS32" s="116"/>
      <c r="BT32" s="116"/>
      <c r="BU32" s="116"/>
      <c r="BV32" s="116"/>
      <c r="BW32" s="116"/>
      <c r="BX32" s="116"/>
      <c r="BY32" s="116"/>
      <c r="BZ32" s="116"/>
      <c r="CA32" s="116"/>
      <c r="CB32" s="116"/>
      <c r="CC32" s="116"/>
      <c r="CD32" s="116"/>
      <c r="CE32" s="116"/>
      <c r="CF32" s="116"/>
      <c r="CG32" s="116"/>
      <c r="CH32" s="116"/>
      <c r="CI32" s="116"/>
      <c r="CJ32" s="116"/>
      <c r="CK32" s="116"/>
      <c r="CL32" s="116"/>
      <c r="CM32" s="116"/>
      <c r="CN32" s="116"/>
      <c r="CO32" s="116"/>
      <c r="CP32" s="116"/>
      <c r="CQ32" s="116"/>
      <c r="CR32" s="116"/>
      <c r="CS32" s="116"/>
      <c r="CT32" s="116"/>
      <c r="CU32" s="116"/>
      <c r="CV32" s="116"/>
      <c r="CW32" s="116"/>
      <c r="CX32" s="116"/>
      <c r="CY32" s="116"/>
      <c r="CZ32" s="116"/>
      <c r="DA32" s="116"/>
      <c r="DB32" s="116"/>
      <c r="DC32" s="116"/>
      <c r="DD32" s="116"/>
      <c r="DE32" s="116"/>
      <c r="DF32" s="116"/>
      <c r="DG32" s="116"/>
      <c r="DH32" s="116"/>
      <c r="DI32" s="116"/>
      <c r="DJ32" s="116"/>
      <c r="DK32" s="116"/>
      <c r="DL32" s="116"/>
      <c r="DM32" s="116"/>
      <c r="DN32" s="116"/>
      <c r="DO32" s="116"/>
      <c r="DP32" s="116"/>
      <c r="DQ32" s="116"/>
      <c r="DR32" s="116"/>
      <c r="DS32" s="116"/>
      <c r="DT32" s="116"/>
      <c r="DU32" s="116"/>
      <c r="DV32" s="116"/>
      <c r="DW32" s="116"/>
      <c r="DX32" s="116"/>
      <c r="DY32" s="116"/>
      <c r="DZ32" s="116"/>
      <c r="EA32" s="116"/>
      <c r="EB32" s="116"/>
      <c r="EC32" s="116"/>
      <c r="ED32" s="116"/>
      <c r="EE32" s="116"/>
      <c r="EF32" s="116"/>
      <c r="EG32" s="116"/>
      <c r="EH32" s="116"/>
      <c r="EI32" s="116"/>
      <c r="EJ32" s="116"/>
      <c r="EK32" s="116"/>
      <c r="EL32" s="116"/>
      <c r="EM32" s="116"/>
      <c r="EN32" s="116"/>
      <c r="EO32" s="116"/>
      <c r="EP32" s="116"/>
      <c r="EQ32" s="116"/>
      <c r="ER32" s="116"/>
      <c r="ES32" s="116"/>
      <c r="ET32" s="116"/>
      <c r="EU32" s="116"/>
      <c r="EV32" s="116"/>
      <c r="EW32" s="116"/>
      <c r="EX32" s="116"/>
      <c r="EY32" s="116"/>
      <c r="EZ32" s="116"/>
      <c r="FA32" s="116"/>
      <c r="FB32" s="116"/>
      <c r="FC32" s="116"/>
      <c r="FD32" s="116"/>
      <c r="FE32" s="116"/>
      <c r="FF32" s="116"/>
      <c r="FG32" s="116"/>
      <c r="FH32" s="116"/>
      <c r="FI32" s="116"/>
      <c r="FJ32" s="116"/>
      <c r="FK32" s="116"/>
      <c r="FL32" s="116"/>
      <c r="FM32" s="116"/>
      <c r="FN32" s="116"/>
      <c r="FO32" s="116"/>
      <c r="FP32" s="116"/>
      <c r="FQ32" s="116"/>
      <c r="FR32" s="116"/>
      <c r="FS32" s="116"/>
      <c r="FT32" s="116"/>
      <c r="FU32" s="116"/>
      <c r="FV32" s="116"/>
      <c r="FW32" s="116"/>
      <c r="FX32" s="116"/>
      <c r="FY32" s="116"/>
      <c r="FZ32" s="116"/>
      <c r="GA32" s="116"/>
      <c r="GB32" s="116"/>
      <c r="GC32" s="116"/>
      <c r="GD32" s="116"/>
      <c r="GE32" s="116"/>
      <c r="GF32" s="116"/>
      <c r="GG32" s="116"/>
      <c r="GH32" s="116"/>
      <c r="GI32" s="116"/>
      <c r="GJ32" s="116"/>
      <c r="GK32" s="116"/>
      <c r="GL32" s="116"/>
      <c r="GM32" s="116"/>
      <c r="GN32" s="116"/>
      <c r="GO32" s="116"/>
      <c r="GP32" s="116"/>
      <c r="GQ32" s="116"/>
      <c r="GR32" s="116"/>
      <c r="GS32" s="116"/>
      <c r="GT32" s="116"/>
      <c r="GU32" s="116"/>
      <c r="GV32" s="116"/>
      <c r="GW32" s="116"/>
      <c r="GX32" s="116"/>
      <c r="GY32" s="116"/>
      <c r="GZ32" s="116"/>
      <c r="HA32" s="116"/>
      <c r="HB32" s="116"/>
      <c r="HC32" s="116"/>
      <c r="HD32" s="116"/>
      <c r="HE32" s="116"/>
      <c r="HF32" s="116"/>
      <c r="HG32" s="116"/>
      <c r="HH32" s="116"/>
      <c r="HI32" s="116"/>
      <c r="HJ32" s="116"/>
      <c r="HK32" s="116"/>
      <c r="HL32" s="116"/>
      <c r="HM32" s="116"/>
      <c r="HN32" s="116"/>
      <c r="HO32" s="116"/>
      <c r="HP32" s="116"/>
      <c r="HQ32" s="116"/>
      <c r="HR32" s="116"/>
      <c r="HS32" s="116"/>
      <c r="HT32" s="116"/>
      <c r="HU32" s="116"/>
      <c r="HV32" s="116"/>
      <c r="HW32" s="116"/>
      <c r="HX32" s="116"/>
      <c r="HY32" s="116"/>
      <c r="HZ32" s="116"/>
      <c r="IA32" s="116"/>
      <c r="IB32" s="116"/>
      <c r="IC32" s="116"/>
      <c r="ID32" s="116"/>
      <c r="IE32" s="116"/>
      <c r="IF32" s="116"/>
      <c r="IG32" s="116"/>
      <c r="IH32" s="116"/>
      <c r="II32" s="116"/>
      <c r="IJ32" s="116"/>
    </row>
    <row r="33" spans="2:244" ht="10.5" customHeight="1" thickBot="1">
      <c r="B33" s="224"/>
      <c r="C33" s="500"/>
      <c r="D33" s="501"/>
      <c r="E33" s="502"/>
      <c r="F33" s="501"/>
      <c r="G33" s="502"/>
      <c r="H33" s="501"/>
      <c r="I33" s="502"/>
      <c r="J33" s="501"/>
      <c r="K33" s="502"/>
      <c r="L33" s="501"/>
      <c r="M33" s="502"/>
      <c r="N33" s="501"/>
      <c r="O33" s="502"/>
      <c r="P33" s="1823"/>
      <c r="Q33" s="503"/>
      <c r="R33" s="116"/>
      <c r="S33" s="225"/>
      <c r="T33" s="116"/>
      <c r="U33" s="116"/>
      <c r="V33" s="116"/>
      <c r="W33" s="116"/>
      <c r="X33" s="116"/>
      <c r="Y33" s="116"/>
      <c r="Z33" s="116"/>
      <c r="AA33" s="116"/>
      <c r="AB33" s="116"/>
      <c r="AC33" s="116"/>
      <c r="AD33" s="116"/>
      <c r="AE33" s="116"/>
      <c r="AF33" s="116"/>
      <c r="AG33" s="116"/>
      <c r="AH33" s="116"/>
      <c r="AI33" s="116"/>
      <c r="AJ33" s="116"/>
      <c r="AK33" s="116"/>
      <c r="AL33" s="116"/>
      <c r="AM33" s="116"/>
      <c r="AN33" s="116"/>
      <c r="AO33" s="116"/>
      <c r="AP33" s="116"/>
      <c r="AQ33" s="116"/>
      <c r="AR33" s="116"/>
      <c r="AS33" s="116"/>
      <c r="AT33" s="116"/>
      <c r="AU33" s="116"/>
      <c r="AV33" s="116"/>
      <c r="AW33" s="116"/>
      <c r="AX33" s="116"/>
      <c r="AY33" s="116"/>
      <c r="AZ33" s="116"/>
      <c r="BA33" s="116"/>
      <c r="BB33" s="116"/>
      <c r="BC33" s="116"/>
      <c r="BD33" s="116"/>
      <c r="BE33" s="116"/>
      <c r="BF33" s="116"/>
      <c r="BG33" s="116"/>
      <c r="BH33" s="116"/>
      <c r="BI33" s="116"/>
      <c r="BJ33" s="116"/>
      <c r="BK33" s="116"/>
      <c r="BL33" s="116"/>
      <c r="BM33" s="116"/>
      <c r="BN33" s="116"/>
      <c r="BO33" s="116"/>
      <c r="BP33" s="116"/>
      <c r="BQ33" s="116"/>
      <c r="BR33" s="116"/>
      <c r="BS33" s="116"/>
      <c r="BT33" s="116"/>
      <c r="BU33" s="116"/>
      <c r="BV33" s="116"/>
      <c r="BW33" s="116"/>
      <c r="BX33" s="116"/>
      <c r="BY33" s="116"/>
      <c r="BZ33" s="116"/>
      <c r="CA33" s="116"/>
      <c r="CB33" s="116"/>
      <c r="CC33" s="116"/>
      <c r="CD33" s="116"/>
      <c r="CE33" s="116"/>
      <c r="CF33" s="116"/>
      <c r="CG33" s="116"/>
      <c r="CH33" s="116"/>
      <c r="CI33" s="116"/>
      <c r="CJ33" s="116"/>
      <c r="CK33" s="116"/>
      <c r="CL33" s="116"/>
      <c r="CM33" s="116"/>
      <c r="CN33" s="116"/>
      <c r="CO33" s="116"/>
      <c r="CP33" s="116"/>
      <c r="CQ33" s="116"/>
      <c r="CR33" s="116"/>
      <c r="CS33" s="116"/>
      <c r="CT33" s="116"/>
      <c r="CU33" s="116"/>
      <c r="CV33" s="116"/>
      <c r="CW33" s="116"/>
      <c r="CX33" s="116"/>
      <c r="CY33" s="116"/>
      <c r="CZ33" s="116"/>
      <c r="DA33" s="116"/>
      <c r="DB33" s="116"/>
      <c r="DC33" s="116"/>
      <c r="DD33" s="116"/>
      <c r="DE33" s="116"/>
      <c r="DF33" s="116"/>
      <c r="DG33" s="116"/>
      <c r="DH33" s="116"/>
      <c r="DI33" s="116"/>
      <c r="DJ33" s="116"/>
      <c r="DK33" s="116"/>
      <c r="DL33" s="116"/>
      <c r="DM33" s="116"/>
      <c r="DN33" s="116"/>
      <c r="DO33" s="116"/>
      <c r="DP33" s="116"/>
      <c r="DQ33" s="116"/>
      <c r="DR33" s="116"/>
      <c r="DS33" s="116"/>
      <c r="DT33" s="116"/>
      <c r="DU33" s="116"/>
      <c r="DV33" s="116"/>
      <c r="DW33" s="116"/>
      <c r="DX33" s="116"/>
      <c r="DY33" s="116"/>
      <c r="DZ33" s="116"/>
      <c r="EA33" s="116"/>
      <c r="EB33" s="116"/>
      <c r="EC33" s="116"/>
      <c r="ED33" s="116"/>
      <c r="EE33" s="116"/>
      <c r="EF33" s="116"/>
      <c r="EG33" s="116"/>
      <c r="EH33" s="116"/>
      <c r="EI33" s="116"/>
      <c r="EJ33" s="116"/>
      <c r="EK33" s="116"/>
      <c r="EL33" s="116"/>
      <c r="EM33" s="116"/>
      <c r="EN33" s="116"/>
      <c r="EO33" s="116"/>
      <c r="EP33" s="116"/>
      <c r="EQ33" s="116"/>
      <c r="ER33" s="116"/>
      <c r="ES33" s="116"/>
      <c r="ET33" s="116"/>
      <c r="EU33" s="116"/>
      <c r="EV33" s="116"/>
      <c r="EW33" s="116"/>
      <c r="EX33" s="116"/>
      <c r="EY33" s="116"/>
      <c r="EZ33" s="116"/>
      <c r="FA33" s="116"/>
      <c r="FB33" s="116"/>
      <c r="FC33" s="116"/>
      <c r="FD33" s="116"/>
      <c r="FE33" s="116"/>
      <c r="FF33" s="116"/>
      <c r="FG33" s="116"/>
      <c r="FH33" s="116"/>
      <c r="FI33" s="116"/>
      <c r="FJ33" s="116"/>
      <c r="FK33" s="116"/>
      <c r="FL33" s="116"/>
      <c r="FM33" s="116"/>
      <c r="FN33" s="116"/>
      <c r="FO33" s="116"/>
      <c r="FP33" s="116"/>
      <c r="FQ33" s="116"/>
      <c r="FR33" s="116"/>
      <c r="FS33" s="116"/>
      <c r="FT33" s="116"/>
      <c r="FU33" s="116"/>
      <c r="FV33" s="116"/>
      <c r="FW33" s="116"/>
      <c r="FX33" s="116"/>
      <c r="FY33" s="116"/>
      <c r="FZ33" s="116"/>
      <c r="GA33" s="116"/>
      <c r="GB33" s="116"/>
      <c r="GC33" s="116"/>
      <c r="GD33" s="116"/>
      <c r="GE33" s="116"/>
      <c r="GF33" s="116"/>
      <c r="GG33" s="116"/>
      <c r="GH33" s="116"/>
      <c r="GI33" s="116"/>
      <c r="GJ33" s="116"/>
      <c r="GK33" s="116"/>
      <c r="GL33" s="116"/>
      <c r="GM33" s="116"/>
      <c r="GN33" s="116"/>
      <c r="GO33" s="116"/>
      <c r="GP33" s="116"/>
      <c r="GQ33" s="116"/>
      <c r="GR33" s="116"/>
      <c r="GS33" s="116"/>
      <c r="GT33" s="116"/>
      <c r="GU33" s="116"/>
      <c r="GV33" s="116"/>
      <c r="GW33" s="116"/>
      <c r="GX33" s="116"/>
      <c r="GY33" s="116"/>
      <c r="GZ33" s="116"/>
      <c r="HA33" s="116"/>
      <c r="HB33" s="116"/>
      <c r="HC33" s="116"/>
      <c r="HD33" s="116"/>
      <c r="HE33" s="116"/>
      <c r="HF33" s="116"/>
      <c r="HG33" s="116"/>
      <c r="HH33" s="116"/>
      <c r="HI33" s="116"/>
      <c r="HJ33" s="116"/>
      <c r="HK33" s="116"/>
      <c r="HL33" s="116"/>
      <c r="HM33" s="116"/>
      <c r="HN33" s="116"/>
      <c r="HO33" s="116"/>
      <c r="HP33" s="116"/>
      <c r="HQ33" s="116"/>
      <c r="HR33" s="116"/>
      <c r="HS33" s="116"/>
      <c r="HT33" s="116"/>
      <c r="HU33" s="116"/>
      <c r="HV33" s="116"/>
      <c r="HW33" s="116"/>
      <c r="HX33" s="116"/>
      <c r="HY33" s="116"/>
      <c r="HZ33" s="116"/>
      <c r="IA33" s="116"/>
      <c r="IB33" s="116"/>
      <c r="IC33" s="116"/>
      <c r="ID33" s="116"/>
      <c r="IE33" s="116"/>
      <c r="IF33" s="116"/>
      <c r="IG33" s="116"/>
      <c r="IH33" s="116"/>
      <c r="II33" s="116"/>
      <c r="IJ33" s="116"/>
    </row>
    <row r="34" spans="2:244" ht="15.75">
      <c r="C34" s="504" t="s">
        <v>4684</v>
      </c>
      <c r="D34" s="505">
        <f>SUM(D17:D33)</f>
        <v>3191.8820000000005</v>
      </c>
      <c r="E34" s="506">
        <f>D34/P34*100</f>
        <v>3.5005112229420066</v>
      </c>
      <c r="F34" s="505">
        <f>SUM(F17:F33)</f>
        <v>17578.067999999999</v>
      </c>
      <c r="G34" s="506">
        <f>F34/P34*100</f>
        <v>19.277725276698117</v>
      </c>
      <c r="H34" s="505">
        <f>SUM(H17:H33)</f>
        <v>17578.067999999999</v>
      </c>
      <c r="I34" s="506">
        <f>H34/P34*100</f>
        <v>19.277725276698117</v>
      </c>
      <c r="J34" s="505">
        <f>SUM(J17:J33)</f>
        <v>17827.268</v>
      </c>
      <c r="K34" s="506">
        <f>J34/P34*100</f>
        <v>19.551020905031855</v>
      </c>
      <c r="L34" s="505">
        <f>SUM(L17:L33)</f>
        <v>17827.268</v>
      </c>
      <c r="M34" s="506">
        <f>L34/P34*100</f>
        <v>19.551020905031855</v>
      </c>
      <c r="N34" s="505">
        <f>SUM(N17:N33)</f>
        <v>17180.756000000001</v>
      </c>
      <c r="O34" s="1818">
        <f>N34/P34*100</f>
        <v>18.841996413598061</v>
      </c>
      <c r="P34" s="1825">
        <f>SUM(P17:P33)</f>
        <v>91183.31</v>
      </c>
      <c r="Q34" s="507">
        <f>SUM(Q18:Q33)</f>
        <v>100.00000000000003</v>
      </c>
      <c r="R34" s="116"/>
      <c r="S34" s="116"/>
      <c r="T34" s="116"/>
      <c r="U34" s="116"/>
      <c r="V34" s="116"/>
      <c r="W34" s="116"/>
      <c r="X34" s="116"/>
      <c r="Y34" s="116"/>
      <c r="Z34" s="116"/>
      <c r="AA34" s="116"/>
      <c r="AB34" s="116"/>
      <c r="AC34" s="116"/>
      <c r="AD34" s="116"/>
      <c r="AE34" s="116"/>
      <c r="AF34" s="116"/>
      <c r="AG34" s="116"/>
      <c r="AH34" s="116"/>
      <c r="AI34" s="116"/>
      <c r="AJ34" s="116"/>
      <c r="AK34" s="116"/>
      <c r="AL34" s="116"/>
      <c r="AM34" s="116"/>
      <c r="AN34" s="116"/>
      <c r="AO34" s="116"/>
      <c r="AP34" s="116"/>
      <c r="AQ34" s="116"/>
      <c r="AR34" s="116"/>
      <c r="AS34" s="116"/>
      <c r="AT34" s="116"/>
      <c r="AU34" s="116"/>
      <c r="AV34" s="116"/>
      <c r="AW34" s="116"/>
      <c r="AX34" s="116"/>
      <c r="AY34" s="116"/>
      <c r="AZ34" s="116"/>
      <c r="BA34" s="116"/>
      <c r="BB34" s="116"/>
      <c r="BC34" s="116"/>
      <c r="BD34" s="116"/>
      <c r="BE34" s="116"/>
      <c r="BF34" s="116"/>
      <c r="BG34" s="116"/>
      <c r="BH34" s="116"/>
      <c r="BI34" s="116"/>
      <c r="BJ34" s="116"/>
      <c r="BK34" s="116"/>
      <c r="BL34" s="116"/>
      <c r="BM34" s="116"/>
      <c r="BN34" s="116"/>
      <c r="BO34" s="116"/>
      <c r="BP34" s="116"/>
      <c r="BQ34" s="116"/>
      <c r="BR34" s="116"/>
      <c r="BS34" s="116"/>
      <c r="BT34" s="116"/>
      <c r="BU34" s="116"/>
      <c r="BV34" s="116"/>
      <c r="BW34" s="116"/>
      <c r="BX34" s="116"/>
      <c r="BY34" s="116"/>
      <c r="BZ34" s="116"/>
      <c r="CA34" s="116"/>
      <c r="CB34" s="116"/>
      <c r="CC34" s="116"/>
      <c r="CD34" s="116"/>
      <c r="CE34" s="116"/>
      <c r="CF34" s="116"/>
      <c r="CG34" s="116"/>
      <c r="CH34" s="116"/>
      <c r="CI34" s="116"/>
      <c r="CJ34" s="116"/>
      <c r="CK34" s="116"/>
      <c r="CL34" s="116"/>
      <c r="CM34" s="116"/>
      <c r="CN34" s="116"/>
      <c r="CO34" s="116"/>
      <c r="CP34" s="116"/>
      <c r="CQ34" s="116"/>
      <c r="CR34" s="116"/>
      <c r="CS34" s="116"/>
      <c r="CT34" s="116"/>
      <c r="CU34" s="116"/>
      <c r="CV34" s="116"/>
      <c r="CW34" s="116"/>
      <c r="CX34" s="116"/>
      <c r="CY34" s="116"/>
      <c r="CZ34" s="116"/>
      <c r="DA34" s="116"/>
      <c r="DB34" s="116"/>
      <c r="DC34" s="116"/>
      <c r="DD34" s="116"/>
      <c r="DE34" s="116"/>
      <c r="DF34" s="116"/>
      <c r="DG34" s="116"/>
      <c r="DH34" s="116"/>
      <c r="DI34" s="116"/>
      <c r="DJ34" s="116"/>
      <c r="DK34" s="116"/>
      <c r="DL34" s="116"/>
      <c r="DM34" s="116"/>
      <c r="DN34" s="116"/>
      <c r="DO34" s="116"/>
      <c r="DP34" s="116"/>
      <c r="DQ34" s="116"/>
      <c r="DR34" s="116"/>
      <c r="DS34" s="116"/>
      <c r="DT34" s="116"/>
      <c r="DU34" s="116"/>
      <c r="DV34" s="116"/>
      <c r="DW34" s="116"/>
      <c r="DX34" s="116"/>
      <c r="DY34" s="116"/>
      <c r="DZ34" s="116"/>
      <c r="EA34" s="116"/>
      <c r="EB34" s="116"/>
      <c r="EC34" s="116"/>
      <c r="ED34" s="116"/>
      <c r="EE34" s="116"/>
      <c r="EF34" s="116"/>
      <c r="EG34" s="116"/>
      <c r="EH34" s="116"/>
      <c r="EI34" s="116"/>
      <c r="EJ34" s="116"/>
      <c r="EK34" s="116"/>
      <c r="EL34" s="116"/>
      <c r="EM34" s="116"/>
      <c r="EN34" s="116"/>
      <c r="EO34" s="116"/>
      <c r="EP34" s="116"/>
      <c r="EQ34" s="116"/>
      <c r="ER34" s="116"/>
      <c r="ES34" s="116"/>
      <c r="ET34" s="116"/>
      <c r="EU34" s="116"/>
      <c r="EV34" s="116"/>
      <c r="EW34" s="116"/>
      <c r="EX34" s="116"/>
      <c r="EY34" s="116"/>
      <c r="EZ34" s="116"/>
      <c r="FA34" s="116"/>
      <c r="FB34" s="116"/>
      <c r="FC34" s="116"/>
      <c r="FD34" s="116"/>
      <c r="FE34" s="116"/>
      <c r="FF34" s="116"/>
      <c r="FG34" s="116"/>
      <c r="FH34" s="116"/>
      <c r="FI34" s="116"/>
      <c r="FJ34" s="116"/>
      <c r="FK34" s="116"/>
      <c r="FL34" s="116"/>
      <c r="FM34" s="116"/>
      <c r="FN34" s="116"/>
      <c r="FO34" s="116"/>
      <c r="FP34" s="116"/>
      <c r="FQ34" s="116"/>
      <c r="FR34" s="116"/>
      <c r="FS34" s="116"/>
      <c r="FT34" s="116"/>
      <c r="FU34" s="116"/>
      <c r="FV34" s="116"/>
      <c r="FW34" s="116"/>
      <c r="FX34" s="116"/>
      <c r="FY34" s="116"/>
      <c r="FZ34" s="116"/>
      <c r="GA34" s="116"/>
      <c r="GB34" s="116"/>
      <c r="GC34" s="116"/>
      <c r="GD34" s="116"/>
      <c r="GE34" s="116"/>
      <c r="GF34" s="116"/>
      <c r="GG34" s="116"/>
      <c r="GH34" s="116"/>
      <c r="GI34" s="116"/>
      <c r="GJ34" s="116"/>
      <c r="GK34" s="116"/>
      <c r="GL34" s="116"/>
      <c r="GM34" s="116"/>
      <c r="GN34" s="116"/>
      <c r="GO34" s="116"/>
      <c r="GP34" s="116"/>
      <c r="GQ34" s="116"/>
      <c r="GR34" s="116"/>
      <c r="GS34" s="116"/>
      <c r="GT34" s="116"/>
      <c r="GU34" s="116"/>
      <c r="GV34" s="116"/>
      <c r="GW34" s="116"/>
      <c r="GX34" s="116"/>
      <c r="GY34" s="116"/>
      <c r="GZ34" s="116"/>
      <c r="HA34" s="116"/>
      <c r="HB34" s="116"/>
      <c r="HC34" s="116"/>
      <c r="HD34" s="116"/>
      <c r="HE34" s="116"/>
      <c r="HF34" s="116"/>
      <c r="HG34" s="116"/>
      <c r="HH34" s="116"/>
      <c r="HI34" s="116"/>
      <c r="HJ34" s="116"/>
      <c r="HK34" s="116"/>
      <c r="HL34" s="116"/>
      <c r="HM34" s="116"/>
      <c r="HN34" s="116"/>
      <c r="HO34" s="116"/>
      <c r="HP34" s="116"/>
      <c r="HQ34" s="116"/>
      <c r="HR34" s="116"/>
      <c r="HS34" s="116"/>
      <c r="HT34" s="116"/>
      <c r="HU34" s="116"/>
      <c r="HV34" s="116"/>
      <c r="HW34" s="116"/>
      <c r="HX34" s="116"/>
      <c r="HY34" s="116"/>
      <c r="HZ34" s="116"/>
      <c r="IA34" s="116"/>
      <c r="IB34" s="116"/>
      <c r="IC34" s="116"/>
      <c r="ID34" s="116"/>
      <c r="IE34" s="116"/>
      <c r="IF34" s="116"/>
      <c r="IG34" s="116"/>
      <c r="IH34" s="116"/>
      <c r="II34" s="116"/>
      <c r="IJ34" s="116"/>
    </row>
    <row r="35" spans="2:244" ht="16.5" thickBot="1">
      <c r="C35" s="508" t="s">
        <v>4685</v>
      </c>
      <c r="D35" s="509">
        <f>D34</f>
        <v>3191.8820000000005</v>
      </c>
      <c r="E35" s="510">
        <f>E34</f>
        <v>3.5005112229420066</v>
      </c>
      <c r="F35" s="509">
        <f>D34+F34</f>
        <v>20769.95</v>
      </c>
      <c r="G35" s="510">
        <f>F35/P34*100</f>
        <v>22.778236499640123</v>
      </c>
      <c r="H35" s="509">
        <f>H34+F35</f>
        <v>38348.017999999996</v>
      </c>
      <c r="I35" s="510">
        <f>H35/P34*100</f>
        <v>42.055961776338236</v>
      </c>
      <c r="J35" s="509">
        <f>J34+H35</f>
        <v>56175.285999999993</v>
      </c>
      <c r="K35" s="510">
        <f>J35/P34*100</f>
        <v>61.606982681370084</v>
      </c>
      <c r="L35" s="509">
        <f>J35+L34</f>
        <v>74002.553999999989</v>
      </c>
      <c r="M35" s="510">
        <f>L35/P34*100</f>
        <v>81.158003586401932</v>
      </c>
      <c r="N35" s="509">
        <f>N34+L35</f>
        <v>91183.31</v>
      </c>
      <c r="O35" s="1819">
        <f>N35/P34*100</f>
        <v>100</v>
      </c>
      <c r="P35" s="1826">
        <f>P34</f>
        <v>91183.31</v>
      </c>
      <c r="Q35" s="511">
        <f>Q34</f>
        <v>100.00000000000003</v>
      </c>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c r="AO35" s="116"/>
      <c r="AP35" s="116"/>
      <c r="AQ35" s="116"/>
      <c r="AR35" s="116"/>
      <c r="AS35" s="116"/>
      <c r="AT35" s="116"/>
      <c r="AU35" s="116"/>
      <c r="AV35" s="116"/>
      <c r="AW35" s="116"/>
      <c r="AX35" s="116"/>
      <c r="AY35" s="116"/>
      <c r="AZ35" s="116"/>
      <c r="BA35" s="116"/>
      <c r="BB35" s="116"/>
      <c r="BC35" s="116"/>
      <c r="BD35" s="116"/>
      <c r="BE35" s="116"/>
      <c r="BF35" s="116"/>
      <c r="BG35" s="116"/>
      <c r="BH35" s="116"/>
      <c r="BI35" s="116"/>
      <c r="BJ35" s="116"/>
      <c r="BK35" s="116"/>
      <c r="BL35" s="116"/>
      <c r="BM35" s="116"/>
      <c r="BN35" s="116"/>
      <c r="BO35" s="116"/>
      <c r="BP35" s="116"/>
      <c r="BQ35" s="116"/>
      <c r="BR35" s="116"/>
      <c r="BS35" s="116"/>
      <c r="BT35" s="116"/>
      <c r="BU35" s="116"/>
      <c r="BV35" s="116"/>
      <c r="BW35" s="116"/>
      <c r="BX35" s="116"/>
      <c r="BY35" s="116"/>
      <c r="BZ35" s="116"/>
      <c r="CA35" s="116"/>
      <c r="CB35" s="116"/>
      <c r="CC35" s="116"/>
      <c r="CD35" s="116"/>
      <c r="CE35" s="116"/>
      <c r="CF35" s="116"/>
      <c r="CG35" s="116"/>
      <c r="CH35" s="116"/>
      <c r="CI35" s="116"/>
      <c r="CJ35" s="116"/>
      <c r="CK35" s="116"/>
      <c r="CL35" s="116"/>
      <c r="CM35" s="116"/>
      <c r="CN35" s="116"/>
      <c r="CO35" s="116"/>
      <c r="CP35" s="116"/>
      <c r="CQ35" s="116"/>
      <c r="CR35" s="116"/>
      <c r="CS35" s="116"/>
      <c r="CT35" s="116"/>
      <c r="CU35" s="116"/>
      <c r="CV35" s="116"/>
      <c r="CW35" s="116"/>
      <c r="CX35" s="116"/>
      <c r="CY35" s="116"/>
      <c r="CZ35" s="116"/>
      <c r="DA35" s="116"/>
      <c r="DB35" s="116"/>
      <c r="DC35" s="116"/>
      <c r="DD35" s="116"/>
      <c r="DE35" s="116"/>
      <c r="DF35" s="116"/>
      <c r="DG35" s="116"/>
      <c r="DH35" s="116"/>
      <c r="DI35" s="116"/>
      <c r="DJ35" s="116"/>
      <c r="DK35" s="116"/>
      <c r="DL35" s="116"/>
      <c r="DM35" s="116"/>
      <c r="DN35" s="116"/>
      <c r="DO35" s="116"/>
      <c r="DP35" s="116"/>
      <c r="DQ35" s="116"/>
      <c r="DR35" s="116"/>
      <c r="DS35" s="116"/>
      <c r="DT35" s="116"/>
      <c r="DU35" s="116"/>
      <c r="DV35" s="116"/>
      <c r="DW35" s="116"/>
      <c r="DX35" s="116"/>
      <c r="DY35" s="116"/>
      <c r="DZ35" s="116"/>
      <c r="EA35" s="116"/>
      <c r="EB35" s="116"/>
      <c r="EC35" s="116"/>
      <c r="ED35" s="116"/>
      <c r="EE35" s="116"/>
      <c r="EF35" s="116"/>
      <c r="EG35" s="116"/>
      <c r="EH35" s="116"/>
      <c r="EI35" s="116"/>
      <c r="EJ35" s="116"/>
      <c r="EK35" s="116"/>
      <c r="EL35" s="116"/>
      <c r="EM35" s="116"/>
      <c r="EN35" s="116"/>
      <c r="EO35" s="116"/>
      <c r="EP35" s="116"/>
      <c r="EQ35" s="116"/>
      <c r="ER35" s="116"/>
      <c r="ES35" s="116"/>
      <c r="ET35" s="116"/>
      <c r="EU35" s="116"/>
      <c r="EV35" s="116"/>
      <c r="EW35" s="116"/>
      <c r="EX35" s="116"/>
      <c r="EY35" s="116"/>
      <c r="EZ35" s="116"/>
      <c r="FA35" s="116"/>
      <c r="FB35" s="116"/>
      <c r="FC35" s="116"/>
      <c r="FD35" s="116"/>
      <c r="FE35" s="116"/>
      <c r="FF35" s="116"/>
      <c r="FG35" s="116"/>
      <c r="FH35" s="116"/>
      <c r="FI35" s="116"/>
      <c r="FJ35" s="116"/>
      <c r="FK35" s="116"/>
      <c r="FL35" s="116"/>
      <c r="FM35" s="116"/>
      <c r="FN35" s="116"/>
      <c r="FO35" s="116"/>
      <c r="FP35" s="116"/>
      <c r="FQ35" s="116"/>
      <c r="FR35" s="116"/>
      <c r="FS35" s="116"/>
      <c r="FT35" s="116"/>
      <c r="FU35" s="116"/>
      <c r="FV35" s="116"/>
      <c r="FW35" s="116"/>
      <c r="FX35" s="116"/>
      <c r="FY35" s="116"/>
      <c r="FZ35" s="116"/>
      <c r="GA35" s="116"/>
      <c r="GB35" s="116"/>
      <c r="GC35" s="116"/>
      <c r="GD35" s="116"/>
      <c r="GE35" s="116"/>
      <c r="GF35" s="116"/>
      <c r="GG35" s="116"/>
      <c r="GH35" s="116"/>
      <c r="GI35" s="116"/>
      <c r="GJ35" s="116"/>
      <c r="GK35" s="116"/>
      <c r="GL35" s="116"/>
      <c r="GM35" s="116"/>
      <c r="GN35" s="116"/>
      <c r="GO35" s="116"/>
      <c r="GP35" s="116"/>
      <c r="GQ35" s="116"/>
      <c r="GR35" s="116"/>
      <c r="GS35" s="116"/>
      <c r="GT35" s="116"/>
      <c r="GU35" s="116"/>
      <c r="GV35" s="116"/>
      <c r="GW35" s="116"/>
      <c r="GX35" s="116"/>
      <c r="GY35" s="116"/>
      <c r="GZ35" s="116"/>
      <c r="HA35" s="116"/>
      <c r="HB35" s="116"/>
      <c r="HC35" s="116"/>
      <c r="HD35" s="116"/>
      <c r="HE35" s="116"/>
      <c r="HF35" s="116"/>
      <c r="HG35" s="116"/>
      <c r="HH35" s="116"/>
      <c r="HI35" s="116"/>
      <c r="HJ35" s="116"/>
      <c r="HK35" s="116"/>
      <c r="HL35" s="116"/>
      <c r="HM35" s="116"/>
      <c r="HN35" s="116"/>
      <c r="HO35" s="116"/>
      <c r="HP35" s="116"/>
      <c r="HQ35" s="116"/>
      <c r="HR35" s="116"/>
      <c r="HS35" s="116"/>
      <c r="HT35" s="116"/>
      <c r="HU35" s="116"/>
      <c r="HV35" s="116"/>
      <c r="HW35" s="116"/>
      <c r="HX35" s="116"/>
      <c r="HY35" s="116"/>
      <c r="HZ35" s="116"/>
      <c r="IA35" s="116"/>
      <c r="IB35" s="116"/>
      <c r="IC35" s="116"/>
      <c r="ID35" s="116"/>
      <c r="IE35" s="116"/>
      <c r="IF35" s="116"/>
      <c r="IG35" s="116"/>
      <c r="IH35" s="116"/>
      <c r="II35" s="116"/>
      <c r="IJ35" s="116"/>
    </row>
    <row r="36" spans="2:244" ht="15.75" customHeight="1"/>
    <row r="37" spans="2:244" ht="22.5" customHeight="1">
      <c r="C37" s="2297" t="s">
        <v>20295</v>
      </c>
      <c r="D37" s="2297"/>
      <c r="E37" s="2297"/>
    </row>
    <row r="39" spans="2:244" ht="20.25" customHeight="1">
      <c r="G39" s="2287" t="s">
        <v>20236</v>
      </c>
      <c r="H39" s="2287"/>
      <c r="I39" s="2287"/>
      <c r="J39" s="2287"/>
    </row>
    <row r="40" spans="2:244" ht="22.5" customHeight="1">
      <c r="G40" s="2287" t="s">
        <v>20237</v>
      </c>
      <c r="H40" s="2287"/>
      <c r="I40" s="2287"/>
      <c r="J40" s="2287"/>
    </row>
    <row r="41" spans="2:244" ht="19.5" customHeight="1">
      <c r="G41" s="2287" t="s">
        <v>20238</v>
      </c>
      <c r="H41" s="2287"/>
      <c r="I41" s="2287"/>
      <c r="J41" s="2287"/>
    </row>
  </sheetData>
  <mergeCells count="8">
    <mergeCell ref="G39:J39"/>
    <mergeCell ref="G40:J40"/>
    <mergeCell ref="G41:J41"/>
    <mergeCell ref="D3:O3"/>
    <mergeCell ref="P3:Q7"/>
    <mergeCell ref="D4:O4"/>
    <mergeCell ref="C11:Q11"/>
    <mergeCell ref="C37:E37"/>
  </mergeCells>
  <printOptions horizontalCentered="1"/>
  <pageMargins left="0.19685039370078741" right="0.19685039370078741" top="0.78740157480314965" bottom="0.78740157480314965" header="0.19685039370078741" footer="0.19685039370078741"/>
  <pageSetup paperSize="9" scale="62" fitToHeight="100" orientation="landscape" r:id="rId1"/>
  <headerFooter scaleWithDoc="0" alignWithMargins="0">
    <oddHeader>&amp;RPágina &amp;P de &amp;N</oddHeader>
  </headerFooter>
  <drawing r:id="rId2"/>
  <legacyDrawing r:id="rId3"/>
  <legacyDrawingHF r:id="rId4"/>
  <oleObjects>
    <mc:AlternateContent xmlns:mc="http://schemas.openxmlformats.org/markup-compatibility/2006">
      <mc:Choice Requires="x14">
        <oleObject progId="StaticMetafile" shapeId="14337" r:id="rId5">
          <objectPr defaultSize="0" autoPict="0" r:id="rId6">
            <anchor moveWithCells="1">
              <from>
                <xdr:col>2</xdr:col>
                <xdr:colOff>781050</xdr:colOff>
                <xdr:row>2</xdr:row>
                <xdr:rowOff>228600</xdr:rowOff>
              </from>
              <to>
                <xdr:col>2</xdr:col>
                <xdr:colOff>1990725</xdr:colOff>
                <xdr:row>5</xdr:row>
                <xdr:rowOff>171450</xdr:rowOff>
              </to>
            </anchor>
          </objectPr>
        </oleObject>
      </mc:Choice>
      <mc:Fallback>
        <oleObject progId="StaticMetafile" shapeId="14337" r:id="rId5"/>
      </mc:Fallback>
    </mc:AlternateContent>
  </oleObjec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pageSetUpPr fitToPage="1"/>
  </sheetPr>
  <dimension ref="A1:N52"/>
  <sheetViews>
    <sheetView view="pageBreakPreview" topLeftCell="B7" zoomScale="85" zoomScaleNormal="100" zoomScaleSheetLayoutView="85" workbookViewId="0">
      <selection activeCell="F11" sqref="F11"/>
    </sheetView>
  </sheetViews>
  <sheetFormatPr defaultRowHeight="12.75"/>
  <cols>
    <col min="1" max="4" width="9.140625" style="116"/>
    <col min="5" max="5" width="12.140625" style="116" customWidth="1"/>
    <col min="6" max="6" width="13.85546875" style="116" customWidth="1"/>
    <col min="7" max="7" width="88.42578125" style="116" customWidth="1"/>
    <col min="8" max="8" width="22.42578125" style="116" customWidth="1"/>
    <col min="9" max="9" width="8.42578125" style="116" customWidth="1"/>
    <col min="10" max="10" width="10.140625" style="116" customWidth="1"/>
    <col min="11" max="11" width="12.85546875" style="116" customWidth="1"/>
    <col min="12" max="12" width="17.140625" style="116" customWidth="1"/>
    <col min="13" max="16384" width="9.140625" style="116"/>
  </cols>
  <sheetData>
    <row r="1" spans="1:14" ht="21.6" customHeight="1" thickBot="1">
      <c r="B1" s="226"/>
      <c r="D1" s="227"/>
    </row>
    <row r="2" spans="1:14" ht="16.149999999999999" customHeight="1" thickTop="1">
      <c r="A2" s="228"/>
      <c r="B2" s="229">
        <f>1+K16/100+K18/100+K19/100+K20/100</f>
        <v>1.0477000000000001</v>
      </c>
      <c r="D2" s="227"/>
    </row>
    <row r="3" spans="1:14" ht="13.5" thickBot="1">
      <c r="A3" s="228"/>
      <c r="B3" s="230">
        <f>1+K17/100</f>
        <v>1.0123</v>
      </c>
      <c r="D3" s="227"/>
    </row>
    <row r="4" spans="1:14" s="12" customFormat="1" ht="6.75" thickBot="1">
      <c r="D4" s="13"/>
      <c r="E4" s="14"/>
      <c r="F4" s="118"/>
      <c r="G4" s="120"/>
      <c r="H4" s="118"/>
      <c r="I4" s="119"/>
      <c r="J4" s="119"/>
      <c r="K4" s="119"/>
      <c r="L4" s="121"/>
      <c r="M4" s="18"/>
      <c r="N4" s="19"/>
    </row>
    <row r="5" spans="1:14" s="20" customFormat="1" ht="67.5" customHeight="1">
      <c r="D5" s="21"/>
      <c r="E5" s="22"/>
      <c r="F5" s="135"/>
      <c r="G5" s="2301" t="s">
        <v>20273</v>
      </c>
      <c r="H5" s="2298" t="str">
        <f>'ORÇAMENTO '!F5</f>
        <v>Ref.: Tabela de Serviços
SINAPI (OUTUBRO/2019)                                                           COM DESONERAÇÃO
e/ou composições PiniTCPO</v>
      </c>
      <c r="I5" s="2299"/>
      <c r="J5" s="2300"/>
      <c r="K5" s="1944"/>
      <c r="L5" s="1945"/>
      <c r="M5" s="26"/>
      <c r="N5" s="23"/>
    </row>
    <row r="6" spans="1:14" s="20" customFormat="1" ht="27.75" customHeight="1" thickBot="1">
      <c r="D6" s="24"/>
      <c r="E6" s="25"/>
      <c r="F6" s="136"/>
      <c r="G6" s="2302"/>
      <c r="H6" s="1765" t="s">
        <v>7</v>
      </c>
      <c r="I6" s="1942">
        <v>0.26369999999999999</v>
      </c>
      <c r="J6" s="1943"/>
      <c r="K6" s="1946"/>
      <c r="L6" s="1947"/>
      <c r="M6" s="26"/>
      <c r="N6" s="23"/>
    </row>
    <row r="7" spans="1:14" s="27" customFormat="1" ht="18.75" customHeight="1" thickBot="1">
      <c r="D7" s="28"/>
      <c r="E7" s="1952" t="s">
        <v>5532</v>
      </c>
      <c r="F7" s="1953"/>
      <c r="G7" s="1953"/>
      <c r="H7" s="1953"/>
      <c r="I7" s="1953"/>
      <c r="J7" s="1953"/>
      <c r="K7" s="1953"/>
      <c r="L7" s="1954"/>
      <c r="M7" s="29"/>
      <c r="N7" s="30"/>
    </row>
    <row r="8" spans="1:14" s="12" customFormat="1" ht="6.75" thickBot="1">
      <c r="D8" s="13"/>
      <c r="E8" s="14"/>
      <c r="F8" s="15"/>
      <c r="G8" s="134"/>
      <c r="H8" s="15"/>
      <c r="I8" s="16"/>
      <c r="J8" s="16"/>
      <c r="K8" s="16"/>
      <c r="L8" s="17"/>
      <c r="M8" s="18"/>
      <c r="N8" s="19"/>
    </row>
    <row r="9" spans="1:14" s="27" customFormat="1" ht="18">
      <c r="D9" s="28"/>
      <c r="E9" s="1154" t="s">
        <v>8</v>
      </c>
      <c r="F9" s="1682" t="str">
        <f>'ORÇAMENTO '!D9</f>
        <v>AMPLIAÇÃO E REFORMA NA ESCOLA MUNICIPAL DE EDUCAÇÃO INFANTIL</v>
      </c>
      <c r="G9" s="1683"/>
      <c r="H9" s="1683"/>
      <c r="I9" s="1683"/>
      <c r="J9" s="1683"/>
      <c r="K9" s="1156"/>
      <c r="L9" s="1157"/>
      <c r="M9" s="31"/>
      <c r="N9" s="30"/>
    </row>
    <row r="10" spans="1:14" s="27" customFormat="1" ht="18">
      <c r="D10" s="28"/>
      <c r="E10" s="1154" t="str">
        <f>'ORÇAMENTO '!C10</f>
        <v>PROP:</v>
      </c>
      <c r="F10" s="1956" t="s">
        <v>20272</v>
      </c>
      <c r="G10" s="1956"/>
      <c r="H10" s="1824"/>
      <c r="I10" s="1824"/>
      <c r="J10" s="1824"/>
      <c r="K10" s="1156"/>
      <c r="L10" s="1157"/>
      <c r="M10" s="31"/>
      <c r="N10" s="30"/>
    </row>
    <row r="11" spans="1:14" s="27" customFormat="1" ht="18.75" thickBot="1">
      <c r="D11" s="28"/>
      <c r="E11" s="1684" t="s">
        <v>10</v>
      </c>
      <c r="F11" s="1685" t="str">
        <f>'ORÇAMENTO '!D11</f>
        <v>AV. GOVERNADOR J. CAMPOS,LOTE LP SW1B, QUADRA C9,BAIRRO UNIÃO</v>
      </c>
      <c r="G11" s="1685"/>
      <c r="H11" s="1685"/>
      <c r="I11" s="1685"/>
      <c r="J11" s="2306"/>
      <c r="K11" s="2306"/>
      <c r="L11" s="1686"/>
      <c r="M11" s="32"/>
      <c r="N11" s="30"/>
    </row>
    <row r="12" spans="1:14" s="27" customFormat="1" ht="24" thickBot="1">
      <c r="D12" s="28"/>
      <c r="E12" s="2307" t="s">
        <v>7</v>
      </c>
      <c r="F12" s="2308"/>
      <c r="G12" s="2308"/>
      <c r="H12" s="2308"/>
      <c r="I12" s="2308"/>
      <c r="J12" s="2308"/>
      <c r="K12" s="2308"/>
      <c r="L12" s="2309"/>
      <c r="M12" s="29"/>
      <c r="N12" s="30"/>
    </row>
    <row r="13" spans="1:14" ht="15.75">
      <c r="D13" s="227"/>
      <c r="E13" s="2319" t="s">
        <v>13</v>
      </c>
      <c r="F13" s="2316" t="s">
        <v>4686</v>
      </c>
      <c r="G13" s="2316"/>
      <c r="H13" s="2316"/>
      <c r="I13" s="2316"/>
      <c r="J13" s="2316"/>
      <c r="K13" s="2310" t="s">
        <v>4687</v>
      </c>
      <c r="L13" s="2311"/>
    </row>
    <row r="14" spans="1:14" ht="15.75">
      <c r="D14" s="227"/>
      <c r="E14" s="2320"/>
      <c r="F14" s="2317"/>
      <c r="G14" s="2317"/>
      <c r="H14" s="2317"/>
      <c r="I14" s="2317"/>
      <c r="J14" s="2317"/>
      <c r="K14" s="2312" t="s">
        <v>4688</v>
      </c>
      <c r="L14" s="2313"/>
    </row>
    <row r="15" spans="1:14" ht="16.5" thickBot="1">
      <c r="B15" s="232" t="s">
        <v>4689</v>
      </c>
      <c r="C15" s="232" t="s">
        <v>4690</v>
      </c>
      <c r="D15" s="233"/>
      <c r="E15" s="262">
        <v>1</v>
      </c>
      <c r="F15" s="2318" t="s">
        <v>4691</v>
      </c>
      <c r="G15" s="2318"/>
      <c r="H15" s="2318"/>
      <c r="I15" s="2318"/>
      <c r="J15" s="2318"/>
      <c r="K15" s="2314">
        <f>K16+K17+K18+K19+K20</f>
        <v>6</v>
      </c>
      <c r="L15" s="2315"/>
    </row>
    <row r="16" spans="1:14" ht="15.75" customHeight="1" thickBot="1">
      <c r="B16" s="234">
        <v>5.5</v>
      </c>
      <c r="C16" s="235">
        <v>3</v>
      </c>
      <c r="D16" s="236"/>
      <c r="E16" s="263" t="s">
        <v>1942</v>
      </c>
      <c r="F16" s="2303" t="s">
        <v>4710</v>
      </c>
      <c r="G16" s="2303"/>
      <c r="H16" s="2303"/>
      <c r="I16" s="2303"/>
      <c r="J16" s="2303"/>
      <c r="K16" s="2304">
        <v>3</v>
      </c>
      <c r="L16" s="2305"/>
      <c r="N16" s="116">
        <f>1+K16/100+K18/100+K19/100+K20/100</f>
        <v>1.0477000000000001</v>
      </c>
    </row>
    <row r="17" spans="2:14" ht="15.75" customHeight="1" thickBot="1">
      <c r="B17" s="234">
        <v>1.39</v>
      </c>
      <c r="C17" s="235">
        <v>0.59</v>
      </c>
      <c r="D17" s="236"/>
      <c r="E17" s="263" t="s">
        <v>1943</v>
      </c>
      <c r="F17" s="2303" t="s">
        <v>4711</v>
      </c>
      <c r="G17" s="2303"/>
      <c r="H17" s="2303"/>
      <c r="I17" s="2303"/>
      <c r="J17" s="2303"/>
      <c r="K17" s="2304">
        <v>1.23</v>
      </c>
      <c r="L17" s="2305"/>
      <c r="N17" s="116">
        <f>1+K22/100</f>
        <v>1.0706</v>
      </c>
    </row>
    <row r="18" spans="2:14" ht="15.75" customHeight="1" thickBot="1">
      <c r="B18" s="234">
        <v>1.27</v>
      </c>
      <c r="C18" s="235">
        <v>0.97</v>
      </c>
      <c r="D18" s="236"/>
      <c r="E18" s="263" t="s">
        <v>1944</v>
      </c>
      <c r="F18" s="2303" t="s">
        <v>4712</v>
      </c>
      <c r="G18" s="2303"/>
      <c r="H18" s="2303"/>
      <c r="I18" s="2303"/>
      <c r="J18" s="2303"/>
      <c r="K18" s="2304">
        <v>1.77</v>
      </c>
      <c r="L18" s="2305"/>
      <c r="N18" s="116">
        <f>1+K17/100</f>
        <v>1.0123</v>
      </c>
    </row>
    <row r="19" spans="2:14" ht="15" hidden="1" customHeight="1">
      <c r="B19" s="237"/>
      <c r="C19" s="238"/>
      <c r="D19" s="236"/>
      <c r="E19" s="263" t="s">
        <v>1945</v>
      </c>
      <c r="F19" s="2303" t="s">
        <v>4713</v>
      </c>
      <c r="G19" s="2303"/>
      <c r="H19" s="2303"/>
      <c r="I19" s="2303"/>
      <c r="J19" s="2303"/>
      <c r="K19" s="2304"/>
      <c r="L19" s="2305"/>
      <c r="N19" s="116">
        <f>1-K25/100</f>
        <v>0.89849999999999997</v>
      </c>
    </row>
    <row r="20" spans="2:14" ht="15.75" hidden="1" customHeight="1" thickBot="1">
      <c r="B20" s="237"/>
      <c r="C20" s="238"/>
      <c r="D20" s="236"/>
      <c r="E20" s="264" t="s">
        <v>4692</v>
      </c>
      <c r="F20" s="2347" t="s">
        <v>4714</v>
      </c>
      <c r="G20" s="2347"/>
      <c r="H20" s="2347"/>
      <c r="I20" s="2347"/>
      <c r="J20" s="2347"/>
      <c r="K20" s="2350"/>
      <c r="L20" s="2351"/>
      <c r="N20" s="116">
        <f>N16*N17*N18/N19</f>
        <v>1.2637330347534779</v>
      </c>
    </row>
    <row r="21" spans="2:14" ht="15.75" customHeight="1" thickBot="1">
      <c r="B21" s="239"/>
      <c r="C21" s="239"/>
      <c r="D21" s="240"/>
      <c r="E21" s="2364"/>
      <c r="F21" s="2365"/>
      <c r="G21" s="2365"/>
      <c r="H21" s="2365"/>
      <c r="I21" s="2365"/>
      <c r="J21" s="2365"/>
      <c r="K21" s="2365"/>
      <c r="L21" s="2366"/>
      <c r="N21" s="241">
        <f>N20-1</f>
        <v>0.26373303475347787</v>
      </c>
    </row>
    <row r="22" spans="2:14" ht="15.75" customHeight="1" thickBot="1">
      <c r="D22" s="227"/>
      <c r="E22" s="265" t="s">
        <v>4672</v>
      </c>
      <c r="F22" s="2360" t="s">
        <v>4693</v>
      </c>
      <c r="G22" s="2360"/>
      <c r="H22" s="2360"/>
      <c r="I22" s="2360"/>
      <c r="J22" s="2360"/>
      <c r="K22" s="2348">
        <f>K23</f>
        <v>7.06</v>
      </c>
      <c r="L22" s="2349"/>
    </row>
    <row r="23" spans="2:14" ht="15.75" customHeight="1" thickBot="1">
      <c r="B23" s="234">
        <v>8.9600000000000009</v>
      </c>
      <c r="C23" s="235">
        <v>6.16</v>
      </c>
      <c r="D23" s="236"/>
      <c r="E23" s="264" t="s">
        <v>4661</v>
      </c>
      <c r="F23" s="2361" t="s">
        <v>4715</v>
      </c>
      <c r="G23" s="2362"/>
      <c r="H23" s="2362"/>
      <c r="I23" s="2362"/>
      <c r="J23" s="2363"/>
      <c r="K23" s="2350">
        <v>7.06</v>
      </c>
      <c r="L23" s="2351"/>
    </row>
    <row r="24" spans="2:14" ht="15.75" customHeight="1" thickBot="1">
      <c r="D24" s="227"/>
      <c r="E24" s="2364"/>
      <c r="F24" s="2365"/>
      <c r="G24" s="2365"/>
      <c r="H24" s="2365"/>
      <c r="I24" s="2365"/>
      <c r="J24" s="2365"/>
      <c r="K24" s="2365"/>
      <c r="L24" s="2366"/>
    </row>
    <row r="25" spans="2:14" ht="15.75" customHeight="1">
      <c r="D25" s="227"/>
      <c r="E25" s="265" t="s">
        <v>4659</v>
      </c>
      <c r="F25" s="2360" t="s">
        <v>4694</v>
      </c>
      <c r="G25" s="2360"/>
      <c r="H25" s="2360"/>
      <c r="I25" s="2360"/>
      <c r="J25" s="2360"/>
      <c r="K25" s="2348">
        <f>K26+K27+K28+K29</f>
        <v>10.15</v>
      </c>
      <c r="L25" s="2349"/>
    </row>
    <row r="26" spans="2:14" ht="15.75">
      <c r="C26" s="242"/>
      <c r="D26" s="243"/>
      <c r="E26" s="263" t="s">
        <v>4653</v>
      </c>
      <c r="F26" s="2303" t="s">
        <v>4695</v>
      </c>
      <c r="G26" s="2303"/>
      <c r="H26" s="2303"/>
      <c r="I26" s="2303"/>
      <c r="J26" s="2303"/>
      <c r="K26" s="2352">
        <f>(F42*F44)*100</f>
        <v>2.0000000000000004</v>
      </c>
      <c r="L26" s="2353"/>
    </row>
    <row r="27" spans="2:14" ht="15" customHeight="1">
      <c r="B27" s="230">
        <f>1+K23/100</f>
        <v>1.0706</v>
      </c>
      <c r="D27" s="227"/>
      <c r="E27" s="263" t="s">
        <v>4654</v>
      </c>
      <c r="F27" s="2303" t="s">
        <v>4696</v>
      </c>
      <c r="G27" s="2303"/>
      <c r="H27" s="2303"/>
      <c r="I27" s="2303"/>
      <c r="J27" s="2303"/>
      <c r="K27" s="2304">
        <v>3</v>
      </c>
      <c r="L27" s="2305"/>
    </row>
    <row r="28" spans="2:14" ht="15" customHeight="1">
      <c r="B28" s="230">
        <f>1-K25/100</f>
        <v>0.89849999999999997</v>
      </c>
      <c r="D28" s="227"/>
      <c r="E28" s="263" t="s">
        <v>4655</v>
      </c>
      <c r="F28" s="2303" t="s">
        <v>4697</v>
      </c>
      <c r="G28" s="2303"/>
      <c r="H28" s="2303"/>
      <c r="I28" s="2303"/>
      <c r="J28" s="2303"/>
      <c r="K28" s="2304">
        <v>0.65</v>
      </c>
      <c r="L28" s="2305"/>
    </row>
    <row r="29" spans="2:14" ht="15.75" customHeight="1" thickBot="1">
      <c r="B29" s="230">
        <f>B2*B3*B27</f>
        <v>1.1354641317260001</v>
      </c>
      <c r="D29" s="227"/>
      <c r="E29" s="264" t="s">
        <v>4656</v>
      </c>
      <c r="F29" s="2347" t="s">
        <v>4698</v>
      </c>
      <c r="G29" s="2347"/>
      <c r="H29" s="2347"/>
      <c r="I29" s="2347"/>
      <c r="J29" s="2347"/>
      <c r="K29" s="2350">
        <v>4.5</v>
      </c>
      <c r="L29" s="2351"/>
    </row>
    <row r="30" spans="2:14" ht="15.75" customHeight="1">
      <c r="B30" s="230">
        <f>B29/B28</f>
        <v>1.2637330347534783</v>
      </c>
      <c r="D30" s="227"/>
      <c r="E30" s="2327" t="s">
        <v>4699</v>
      </c>
      <c r="F30" s="2328"/>
      <c r="G30" s="2328"/>
      <c r="H30" s="2328"/>
      <c r="I30" s="2328"/>
      <c r="J30" s="2328"/>
      <c r="K30" s="2328"/>
      <c r="L30" s="2329"/>
    </row>
    <row r="31" spans="2:14" ht="26.25" customHeight="1" thickBot="1">
      <c r="B31" s="230">
        <f>B30-1</f>
        <v>0.26373303475347831</v>
      </c>
      <c r="D31" s="227"/>
      <c r="E31" s="2330" t="s">
        <v>4700</v>
      </c>
      <c r="F31" s="2331"/>
      <c r="G31" s="2331"/>
      <c r="H31" s="2331"/>
      <c r="I31" s="2331"/>
      <c r="J31" s="2331"/>
      <c r="K31" s="2331"/>
      <c r="L31" s="2332"/>
    </row>
    <row r="32" spans="2:14" ht="19.5" customHeight="1" thickBot="1">
      <c r="B32" s="231">
        <f>B31</f>
        <v>0.26373303475347831</v>
      </c>
      <c r="D32" s="227"/>
      <c r="E32" s="2333" t="s">
        <v>4701</v>
      </c>
      <c r="F32" s="2334"/>
      <c r="G32" s="2334"/>
      <c r="H32" s="2334"/>
      <c r="I32" s="2334"/>
      <c r="J32" s="2335"/>
      <c r="K32" s="2339">
        <f>ROUND(N21,4)</f>
        <v>0.26369999999999999</v>
      </c>
      <c r="L32" s="2340"/>
    </row>
    <row r="33" spans="1:12" ht="20.25" customHeight="1" thickTop="1" thickBot="1">
      <c r="D33" s="227"/>
      <c r="E33" s="2336"/>
      <c r="F33" s="2337"/>
      <c r="G33" s="2337"/>
      <c r="H33" s="2337"/>
      <c r="I33" s="2337"/>
      <c r="J33" s="2338"/>
      <c r="K33" s="2341"/>
      <c r="L33" s="2342"/>
    </row>
    <row r="34" spans="1:12" ht="15.75" customHeight="1" thickBot="1">
      <c r="D34" s="227"/>
      <c r="E34" s="2345" t="s">
        <v>4702</v>
      </c>
      <c r="F34" s="2346"/>
      <c r="G34" s="2346"/>
      <c r="H34" s="2346"/>
      <c r="I34" s="2346"/>
      <c r="J34" s="2346"/>
      <c r="K34" s="2343">
        <f>RESUMO!H31</f>
        <v>91183.31</v>
      </c>
      <c r="L34" s="2344"/>
    </row>
    <row r="35" spans="1:12" ht="15.75" customHeight="1" thickBot="1">
      <c r="D35" s="227"/>
      <c r="E35" s="2321" t="s">
        <v>4703</v>
      </c>
      <c r="F35" s="2322"/>
      <c r="G35" s="2322"/>
      <c r="H35" s="2322"/>
      <c r="I35" s="2322"/>
      <c r="J35" s="2322"/>
      <c r="K35" s="2322"/>
      <c r="L35" s="2323"/>
    </row>
    <row r="36" spans="1:12" ht="16.5" customHeight="1" thickBot="1">
      <c r="D36" s="227"/>
      <c r="E36" s="2324" t="s">
        <v>4704</v>
      </c>
      <c r="F36" s="2325"/>
      <c r="G36" s="2325"/>
      <c r="H36" s="2325"/>
      <c r="I36" s="2325"/>
      <c r="J36" s="2325"/>
      <c r="K36" s="2325"/>
      <c r="L36" s="2326"/>
    </row>
    <row r="37" spans="1:12" ht="15.75">
      <c r="A37" s="115"/>
      <c r="B37" s="115"/>
      <c r="C37" s="115"/>
      <c r="D37" s="244"/>
      <c r="E37" s="256"/>
      <c r="F37" s="257"/>
      <c r="G37" s="258"/>
      <c r="H37" s="258"/>
      <c r="I37" s="258"/>
      <c r="J37" s="258"/>
      <c r="K37" s="258"/>
      <c r="L37" s="259"/>
    </row>
    <row r="38" spans="1:12">
      <c r="D38" s="227"/>
      <c r="E38" s="245"/>
      <c r="F38" s="2358" t="s">
        <v>4705</v>
      </c>
      <c r="G38" s="2354" t="s">
        <v>4706</v>
      </c>
      <c r="H38" s="2354"/>
      <c r="I38" s="2354"/>
      <c r="J38" s="2354"/>
      <c r="K38" s="2359">
        <v>-1</v>
      </c>
      <c r="L38" s="246"/>
    </row>
    <row r="39" spans="1:12">
      <c r="D39" s="227"/>
      <c r="E39" s="245"/>
      <c r="F39" s="2358"/>
      <c r="G39" s="2355" t="s">
        <v>4707</v>
      </c>
      <c r="H39" s="2355"/>
      <c r="I39" s="2355"/>
      <c r="J39" s="2355"/>
      <c r="K39" s="2359"/>
      <c r="L39" s="246"/>
    </row>
    <row r="40" spans="1:12" ht="15.75" thickBot="1">
      <c r="D40" s="227"/>
      <c r="E40" s="245"/>
      <c r="F40" s="247"/>
      <c r="G40" s="248"/>
      <c r="H40" s="254"/>
      <c r="I40" s="115"/>
      <c r="J40" s="115"/>
      <c r="K40" s="115"/>
      <c r="L40" s="246"/>
    </row>
    <row r="41" spans="1:12" ht="16.5" thickBot="1">
      <c r="D41" s="227"/>
      <c r="E41" s="245"/>
      <c r="F41" s="2321" t="s">
        <v>4716</v>
      </c>
      <c r="G41" s="2322"/>
      <c r="H41" s="2322"/>
      <c r="I41" s="2322"/>
      <c r="J41" s="2322"/>
      <c r="K41" s="2323"/>
      <c r="L41" s="246"/>
    </row>
    <row r="42" spans="1:12" ht="15.75" thickBot="1">
      <c r="E42" s="245"/>
      <c r="F42" s="266">
        <v>0.05</v>
      </c>
      <c r="G42" s="2356" t="s">
        <v>4708</v>
      </c>
      <c r="H42" s="2356"/>
      <c r="I42" s="2356"/>
      <c r="J42" s="2356"/>
      <c r="K42" s="2357"/>
      <c r="L42" s="246"/>
    </row>
    <row r="43" spans="1:12" s="172" customFormat="1" ht="6" customHeight="1" thickBot="1">
      <c r="E43" s="250"/>
      <c r="F43" s="267"/>
      <c r="G43" s="268"/>
      <c r="H43" s="268"/>
      <c r="I43" s="268"/>
      <c r="J43" s="268"/>
      <c r="K43" s="268"/>
      <c r="L43" s="249"/>
    </row>
    <row r="44" spans="1:12" ht="13.15" customHeight="1" thickBot="1">
      <c r="E44" s="245"/>
      <c r="F44" s="269">
        <v>0.4</v>
      </c>
      <c r="G44" s="2356" t="s">
        <v>4709</v>
      </c>
      <c r="H44" s="2356"/>
      <c r="I44" s="2356"/>
      <c r="J44" s="2356"/>
      <c r="K44" s="2357"/>
      <c r="L44" s="246"/>
    </row>
    <row r="45" spans="1:12" ht="13.15" customHeight="1" thickBot="1">
      <c r="E45" s="251"/>
      <c r="F45" s="252"/>
      <c r="G45" s="253"/>
      <c r="H45" s="255"/>
      <c r="I45" s="260"/>
      <c r="J45" s="260"/>
      <c r="K45" s="260"/>
      <c r="L45" s="261"/>
    </row>
    <row r="46" spans="1:12" ht="13.15" customHeight="1"/>
    <row r="47" spans="1:12" ht="19.5" customHeight="1">
      <c r="E47" s="1970" t="s">
        <v>20294</v>
      </c>
      <c r="F47" s="1970"/>
      <c r="G47" s="1970"/>
    </row>
    <row r="48" spans="1:12" ht="21" customHeight="1"/>
    <row r="49" spans="7:7" ht="26.45" customHeight="1"/>
    <row r="50" spans="7:7" ht="21.75" customHeight="1">
      <c r="G50" s="1712" t="str">
        <f>'ORÇAMENTO '!E128</f>
        <v>_____________________________</v>
      </c>
    </row>
    <row r="51" spans="7:7" ht="24" customHeight="1">
      <c r="G51" s="1712" t="str">
        <f>'ORÇAMENTO '!E129</f>
        <v>JEAN GARATTINI VIZZOTTO</v>
      </c>
    </row>
    <row r="52" spans="7:7" ht="22.5" customHeight="1">
      <c r="G52" s="1712" t="str">
        <f>'ORÇAMENTO '!E130</f>
        <v>ENG. CIVIL CREA MT 035714</v>
      </c>
    </row>
  </sheetData>
  <mergeCells count="56">
    <mergeCell ref="F20:J20"/>
    <mergeCell ref="F22:J22"/>
    <mergeCell ref="F23:J23"/>
    <mergeCell ref="F25:J25"/>
    <mergeCell ref="F26:J26"/>
    <mergeCell ref="E24:L24"/>
    <mergeCell ref="E21:L21"/>
    <mergeCell ref="K20:L20"/>
    <mergeCell ref="E47:G47"/>
    <mergeCell ref="G38:J38"/>
    <mergeCell ref="G39:J39"/>
    <mergeCell ref="F41:K41"/>
    <mergeCell ref="G42:K42"/>
    <mergeCell ref="G44:K44"/>
    <mergeCell ref="F38:F39"/>
    <mergeCell ref="K38:K39"/>
    <mergeCell ref="F28:J28"/>
    <mergeCell ref="F29:J29"/>
    <mergeCell ref="K22:L22"/>
    <mergeCell ref="K23:L23"/>
    <mergeCell ref="K25:L25"/>
    <mergeCell ref="K26:L26"/>
    <mergeCell ref="K27:L27"/>
    <mergeCell ref="F27:J27"/>
    <mergeCell ref="K28:L28"/>
    <mergeCell ref="K29:L29"/>
    <mergeCell ref="E35:L35"/>
    <mergeCell ref="E36:L36"/>
    <mergeCell ref="E30:L30"/>
    <mergeCell ref="E31:L31"/>
    <mergeCell ref="E32:J33"/>
    <mergeCell ref="K32:L33"/>
    <mergeCell ref="K34:L34"/>
    <mergeCell ref="E34:J34"/>
    <mergeCell ref="J11:K11"/>
    <mergeCell ref="E12:L12"/>
    <mergeCell ref="K13:L13"/>
    <mergeCell ref="K14:L14"/>
    <mergeCell ref="K15:L15"/>
    <mergeCell ref="F13:J14"/>
    <mergeCell ref="F15:J15"/>
    <mergeCell ref="E13:E14"/>
    <mergeCell ref="F19:J19"/>
    <mergeCell ref="F16:J16"/>
    <mergeCell ref="F17:J17"/>
    <mergeCell ref="F18:J18"/>
    <mergeCell ref="K16:L16"/>
    <mergeCell ref="K17:L17"/>
    <mergeCell ref="K18:L18"/>
    <mergeCell ref="K19:L19"/>
    <mergeCell ref="F10:G10"/>
    <mergeCell ref="H5:J5"/>
    <mergeCell ref="K5:L6"/>
    <mergeCell ref="I6:J6"/>
    <mergeCell ref="E7:L7"/>
    <mergeCell ref="G5:G6"/>
  </mergeCells>
  <printOptions horizontalCentered="1"/>
  <pageMargins left="0.19685039370078741" right="0.19685039370078741" top="0.78740157480314965" bottom="0.78740157480314965" header="0.19685039370078741" footer="0.19685039370078741"/>
  <pageSetup paperSize="9" scale="54" orientation="portrait" r:id="rId1"/>
  <headerFooter scaleWithDoc="0" alignWithMargins="0">
    <oddHeader>&amp;RPágina &amp;P de &amp;N</oddHeader>
  </headerFooter>
  <drawing r:id="rId2"/>
  <legacyDrawing r:id="rId3"/>
  <legacyDrawingHF r:id="rId4"/>
  <oleObjects>
    <mc:AlternateContent xmlns:mc="http://schemas.openxmlformats.org/markup-compatibility/2006">
      <mc:Choice Requires="x14">
        <oleObject progId="StaticMetafile" shapeId="15361" r:id="rId5">
          <objectPr defaultSize="0" autoPict="0" r:id="rId6">
            <anchor moveWithCells="1">
              <from>
                <xdr:col>4</xdr:col>
                <xdr:colOff>390525</xdr:colOff>
                <xdr:row>4</xdr:row>
                <xdr:rowOff>123825</xdr:rowOff>
              </from>
              <to>
                <xdr:col>5</xdr:col>
                <xdr:colOff>504825</xdr:colOff>
                <xdr:row>5</xdr:row>
                <xdr:rowOff>180975</xdr:rowOff>
              </to>
            </anchor>
          </objectPr>
        </oleObject>
      </mc:Choice>
      <mc:Fallback>
        <oleObject progId="StaticMetafile" shapeId="15361" r:id="rId5"/>
      </mc:Fallback>
    </mc:AlternateContent>
  </oleObjec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46"/>
  <sheetViews>
    <sheetView view="pageBreakPreview" zoomScale="70" zoomScaleNormal="70" zoomScaleSheetLayoutView="70" workbookViewId="0">
      <selection activeCell="F13" sqref="F13"/>
    </sheetView>
  </sheetViews>
  <sheetFormatPr defaultColWidth="45.140625" defaultRowHeight="15"/>
  <cols>
    <col min="1" max="1" width="14" style="632" customWidth="1"/>
    <col min="2" max="2" width="19.42578125" style="632" customWidth="1"/>
    <col min="3" max="3" width="26.85546875" style="705" customWidth="1"/>
    <col min="4" max="4" width="79.5703125" style="632" customWidth="1"/>
    <col min="5" max="5" width="20.7109375" style="632" customWidth="1"/>
    <col min="6" max="6" width="19.5703125" style="632" customWidth="1"/>
    <col min="7" max="8" width="20.7109375" style="632" customWidth="1"/>
    <col min="9" max="16384" width="45.140625" style="632"/>
  </cols>
  <sheetData>
    <row r="1" spans="2:10" ht="15.75" thickBot="1"/>
    <row r="2" spans="2:10" s="12" customFormat="1" ht="6.75" thickBot="1">
      <c r="B2" s="13"/>
      <c r="C2" s="14"/>
      <c r="D2" s="118"/>
      <c r="E2" s="120"/>
      <c r="F2" s="118"/>
      <c r="G2" s="119"/>
      <c r="H2" s="119"/>
      <c r="I2" s="18"/>
      <c r="J2" s="19"/>
    </row>
    <row r="3" spans="2:10" s="708" customFormat="1" ht="60" customHeight="1">
      <c r="B3" s="21"/>
      <c r="C3" s="706"/>
      <c r="D3" s="1237" t="s">
        <v>3</v>
      </c>
      <c r="E3" s="1980" t="str">
        <f>'ORÇAMENTO '!F5</f>
        <v>Ref.: Tabela de Serviços
SINAPI (OUTUBRO/2019)                                                           COM DESONERAÇÃO
e/ou composições PiniTCPO</v>
      </c>
      <c r="F3" s="1981"/>
      <c r="G3" s="2367"/>
      <c r="H3" s="2368"/>
      <c r="I3" s="26"/>
      <c r="J3" s="707"/>
    </row>
    <row r="4" spans="2:10" s="708" customFormat="1" ht="49.5" customHeight="1" thickBot="1">
      <c r="B4" s="24"/>
      <c r="C4" s="25"/>
      <c r="D4" s="1687" t="s">
        <v>4</v>
      </c>
      <c r="E4" s="1671" t="s">
        <v>7</v>
      </c>
      <c r="F4" s="1688">
        <v>0.28349999999999997</v>
      </c>
      <c r="G4" s="2369"/>
      <c r="H4" s="2370"/>
      <c r="I4" s="26"/>
      <c r="J4" s="707"/>
    </row>
    <row r="5" spans="2:10" s="27" customFormat="1" ht="18.75" thickBot="1">
      <c r="B5" s="28"/>
      <c r="C5" s="2371" t="s">
        <v>21</v>
      </c>
      <c r="D5" s="1953"/>
      <c r="E5" s="1953"/>
      <c r="F5" s="1953"/>
      <c r="G5" s="1953"/>
      <c r="H5" s="1954"/>
      <c r="I5" s="29"/>
      <c r="J5" s="30"/>
    </row>
    <row r="6" spans="2:10" s="12" customFormat="1" ht="6.75" thickBot="1">
      <c r="B6" s="13"/>
      <c r="C6" s="14"/>
      <c r="D6" s="15"/>
      <c r="E6" s="134"/>
      <c r="F6" s="15"/>
      <c r="G6" s="16"/>
      <c r="H6" s="17"/>
      <c r="I6" s="18"/>
      <c r="J6" s="19"/>
    </row>
    <row r="7" spans="2:10" s="27" customFormat="1" ht="18">
      <c r="B7" s="28"/>
      <c r="C7" s="1689" t="s">
        <v>8</v>
      </c>
      <c r="D7" s="1682" t="str">
        <f>'ORÇAMENTO '!D9</f>
        <v>AMPLIAÇÃO E REFORMA NA ESCOLA MUNICIPAL DE EDUCAÇÃO INFANTIL</v>
      </c>
      <c r="E7" s="1683"/>
      <c r="F7" s="1683"/>
      <c r="G7" s="1690" t="s">
        <v>9</v>
      </c>
      <c r="H7" s="1691">
        <f>'ORÇAMENTO '!J9</f>
        <v>0</v>
      </c>
      <c r="I7" s="709"/>
      <c r="J7" s="30"/>
    </row>
    <row r="8" spans="2:10" s="27" customFormat="1" ht="18.75" thickBot="1">
      <c r="B8" s="28"/>
      <c r="C8" s="1692" t="s">
        <v>10</v>
      </c>
      <c r="D8" s="1685" t="str">
        <f>'ORÇAMENTO '!D11</f>
        <v>AV. GOVERNADOR J. CAMPOS,LOTE LP SW1B, QUADRA C9,BAIRRO UNIÃO</v>
      </c>
      <c r="E8" s="1685"/>
      <c r="F8" s="1685"/>
      <c r="G8" s="1693" t="s">
        <v>11</v>
      </c>
      <c r="H8" s="1694">
        <f>'ORÇAMENTO '!J11</f>
        <v>0</v>
      </c>
      <c r="I8" s="710"/>
      <c r="J8" s="30"/>
    </row>
    <row r="9" spans="2:10" ht="20.25">
      <c r="C9" s="2372" t="s">
        <v>5885</v>
      </c>
      <c r="D9" s="2372"/>
      <c r="E9" s="2372"/>
      <c r="F9" s="2372"/>
      <c r="G9" s="2372"/>
      <c r="H9" s="2372"/>
    </row>
    <row r="10" spans="2:10" ht="15.75">
      <c r="C10" s="2373" t="s">
        <v>14</v>
      </c>
      <c r="D10" s="2373" t="s">
        <v>5886</v>
      </c>
      <c r="E10" s="2374" t="s">
        <v>5887</v>
      </c>
      <c r="F10" s="2374"/>
      <c r="G10" s="2374" t="s">
        <v>5888</v>
      </c>
      <c r="H10" s="2374"/>
    </row>
    <row r="11" spans="2:10" ht="31.5">
      <c r="C11" s="2373"/>
      <c r="D11" s="2373"/>
      <c r="E11" s="711" t="s">
        <v>5889</v>
      </c>
      <c r="F11" s="711" t="s">
        <v>5890</v>
      </c>
      <c r="G11" s="711" t="s">
        <v>5889</v>
      </c>
      <c r="H11" s="711" t="s">
        <v>5890</v>
      </c>
    </row>
    <row r="12" spans="2:10" ht="15.75">
      <c r="C12" s="2375" t="s">
        <v>5891</v>
      </c>
      <c r="D12" s="2375"/>
      <c r="E12" s="2375"/>
      <c r="F12" s="2375"/>
      <c r="G12" s="2375"/>
      <c r="H12" s="2375"/>
    </row>
    <row r="13" spans="2:10">
      <c r="C13" s="712" t="s">
        <v>5892</v>
      </c>
      <c r="D13" s="713" t="s">
        <v>5893</v>
      </c>
      <c r="E13" s="714">
        <v>0</v>
      </c>
      <c r="F13" s="714">
        <v>0</v>
      </c>
      <c r="G13" s="714">
        <v>0.2</v>
      </c>
      <c r="H13" s="714">
        <v>0.2</v>
      </c>
    </row>
    <row r="14" spans="2:10">
      <c r="C14" s="715" t="s">
        <v>5894</v>
      </c>
      <c r="D14" s="716" t="s">
        <v>5895</v>
      </c>
      <c r="E14" s="717">
        <v>1.4999999999999999E-2</v>
      </c>
      <c r="F14" s="717">
        <v>1.4999999999999999E-2</v>
      </c>
      <c r="G14" s="717">
        <v>1.4999999999999999E-2</v>
      </c>
      <c r="H14" s="717">
        <v>1.4999999999999999E-2</v>
      </c>
    </row>
    <row r="15" spans="2:10">
      <c r="C15" s="712" t="s">
        <v>5896</v>
      </c>
      <c r="D15" s="718" t="s">
        <v>5897</v>
      </c>
      <c r="E15" s="714">
        <v>0.01</v>
      </c>
      <c r="F15" s="714">
        <v>0.01</v>
      </c>
      <c r="G15" s="714">
        <v>0.01</v>
      </c>
      <c r="H15" s="714">
        <v>0.01</v>
      </c>
    </row>
    <row r="16" spans="2:10">
      <c r="C16" s="715" t="s">
        <v>5898</v>
      </c>
      <c r="D16" s="719" t="s">
        <v>5899</v>
      </c>
      <c r="E16" s="717">
        <v>2E-3</v>
      </c>
      <c r="F16" s="717">
        <v>2E-3</v>
      </c>
      <c r="G16" s="717">
        <v>2E-3</v>
      </c>
      <c r="H16" s="717">
        <v>2E-3</v>
      </c>
    </row>
    <row r="17" spans="3:8">
      <c r="C17" s="712" t="s">
        <v>5900</v>
      </c>
      <c r="D17" s="713" t="s">
        <v>5901</v>
      </c>
      <c r="E17" s="720">
        <v>6.0000000000000001E-3</v>
      </c>
      <c r="F17" s="720">
        <v>6.0000000000000001E-3</v>
      </c>
      <c r="G17" s="720">
        <v>6.0000000000000001E-3</v>
      </c>
      <c r="H17" s="720">
        <v>6.0000000000000001E-3</v>
      </c>
    </row>
    <row r="18" spans="3:8">
      <c r="C18" s="715" t="s">
        <v>5902</v>
      </c>
      <c r="D18" s="719" t="s">
        <v>5903</v>
      </c>
      <c r="E18" s="717">
        <v>2.5000000000000001E-2</v>
      </c>
      <c r="F18" s="717">
        <v>2.5000000000000001E-2</v>
      </c>
      <c r="G18" s="717">
        <v>2.5000000000000001E-2</v>
      </c>
      <c r="H18" s="717">
        <v>2.5000000000000001E-2</v>
      </c>
    </row>
    <row r="19" spans="3:8">
      <c r="C19" s="712" t="s">
        <v>5904</v>
      </c>
      <c r="D19" s="713" t="s">
        <v>5905</v>
      </c>
      <c r="E19" s="714">
        <v>0.03</v>
      </c>
      <c r="F19" s="714">
        <v>0.03</v>
      </c>
      <c r="G19" s="714">
        <v>0.03</v>
      </c>
      <c r="H19" s="714">
        <v>0.03</v>
      </c>
    </row>
    <row r="20" spans="3:8">
      <c r="C20" s="715" t="s">
        <v>5906</v>
      </c>
      <c r="D20" s="719" t="s">
        <v>5907</v>
      </c>
      <c r="E20" s="721">
        <v>0.08</v>
      </c>
      <c r="F20" s="721">
        <v>0.08</v>
      </c>
      <c r="G20" s="721">
        <v>0.08</v>
      </c>
      <c r="H20" s="721">
        <v>0.08</v>
      </c>
    </row>
    <row r="21" spans="3:8">
      <c r="C21" s="712" t="s">
        <v>5908</v>
      </c>
      <c r="D21" s="713" t="s">
        <v>5909</v>
      </c>
      <c r="E21" s="714">
        <v>0</v>
      </c>
      <c r="F21" s="714">
        <v>0</v>
      </c>
      <c r="G21" s="714">
        <v>0</v>
      </c>
      <c r="H21" s="714">
        <v>0</v>
      </c>
    </row>
    <row r="22" spans="3:8" ht="15.75">
      <c r="C22" s="722" t="s">
        <v>5910</v>
      </c>
      <c r="D22" s="723" t="s">
        <v>1953</v>
      </c>
      <c r="E22" s="724">
        <f>SUM(E13:E21)</f>
        <v>0.16799999999999998</v>
      </c>
      <c r="F22" s="724">
        <f>SUM(F13:F21)</f>
        <v>0.16799999999999998</v>
      </c>
      <c r="G22" s="724">
        <f>SUM(G13:G21)</f>
        <v>0.36800000000000005</v>
      </c>
      <c r="H22" s="724">
        <f>SUM(H13:H21)</f>
        <v>0.36800000000000005</v>
      </c>
    </row>
    <row r="23" spans="3:8" ht="15.75">
      <c r="C23" s="2375" t="s">
        <v>5911</v>
      </c>
      <c r="D23" s="2375"/>
      <c r="E23" s="2375"/>
      <c r="F23" s="2375"/>
      <c r="G23" s="2375"/>
      <c r="H23" s="2375"/>
    </row>
    <row r="24" spans="3:8">
      <c r="C24" s="725" t="s">
        <v>5912</v>
      </c>
      <c r="D24" s="713" t="s">
        <v>5913</v>
      </c>
      <c r="E24" s="720">
        <v>0.17780000000000001</v>
      </c>
      <c r="F24" s="720" t="s">
        <v>5914</v>
      </c>
      <c r="G24" s="720">
        <v>0.17780000000000001</v>
      </c>
      <c r="H24" s="720" t="s">
        <v>5914</v>
      </c>
    </row>
    <row r="25" spans="3:8">
      <c r="C25" s="726" t="s">
        <v>5915</v>
      </c>
      <c r="D25" s="719" t="s">
        <v>5916</v>
      </c>
      <c r="E25" s="721">
        <v>3.6700000000000003E-2</v>
      </c>
      <c r="F25" s="721" t="s">
        <v>5914</v>
      </c>
      <c r="G25" s="721">
        <v>3.6700000000000003E-2</v>
      </c>
      <c r="H25" s="721" t="s">
        <v>5914</v>
      </c>
    </row>
    <row r="26" spans="3:8">
      <c r="C26" s="725" t="s">
        <v>5917</v>
      </c>
      <c r="D26" s="713" t="s">
        <v>5918</v>
      </c>
      <c r="E26" s="720">
        <v>9.1999999999999998E-3</v>
      </c>
      <c r="F26" s="720">
        <v>6.8999999999999999E-3</v>
      </c>
      <c r="G26" s="720">
        <v>9.1999999999999998E-3</v>
      </c>
      <c r="H26" s="720">
        <v>6.8999999999999999E-3</v>
      </c>
    </row>
    <row r="27" spans="3:8">
      <c r="C27" s="726" t="s">
        <v>5919</v>
      </c>
      <c r="D27" s="719" t="s">
        <v>5920</v>
      </c>
      <c r="E27" s="721">
        <v>0.11070000000000001</v>
      </c>
      <c r="F27" s="721">
        <v>8.3299999999999999E-2</v>
      </c>
      <c r="G27" s="721">
        <v>0.11070000000000001</v>
      </c>
      <c r="H27" s="721">
        <v>8.3299999999999999E-2</v>
      </c>
    </row>
    <row r="28" spans="3:8">
      <c r="C28" s="725" t="s">
        <v>5921</v>
      </c>
      <c r="D28" s="713" t="s">
        <v>5922</v>
      </c>
      <c r="E28" s="720">
        <v>8.0000000000000004E-4</v>
      </c>
      <c r="F28" s="720">
        <v>5.9999999999999995E-4</v>
      </c>
      <c r="G28" s="720">
        <v>8.0000000000000004E-4</v>
      </c>
      <c r="H28" s="720">
        <v>5.9999999999999995E-4</v>
      </c>
    </row>
    <row r="29" spans="3:8">
      <c r="C29" s="726" t="s">
        <v>5923</v>
      </c>
      <c r="D29" s="719" t="s">
        <v>5924</v>
      </c>
      <c r="E29" s="721">
        <v>7.4000000000000003E-3</v>
      </c>
      <c r="F29" s="721">
        <v>5.5999999999999999E-3</v>
      </c>
      <c r="G29" s="721">
        <v>7.4000000000000003E-3</v>
      </c>
      <c r="H29" s="721">
        <v>5.5999999999999999E-3</v>
      </c>
    </row>
    <row r="30" spans="3:8">
      <c r="C30" s="725" t="s">
        <v>5925</v>
      </c>
      <c r="D30" s="713" t="s">
        <v>5926</v>
      </c>
      <c r="E30" s="714">
        <v>1.0999999999999999E-2</v>
      </c>
      <c r="F30" s="720" t="s">
        <v>5914</v>
      </c>
      <c r="G30" s="714">
        <v>1.0999999999999999E-2</v>
      </c>
      <c r="H30" s="720" t="s">
        <v>5914</v>
      </c>
    </row>
    <row r="31" spans="3:8">
      <c r="C31" s="726" t="s">
        <v>5927</v>
      </c>
      <c r="D31" s="719" t="s">
        <v>5928</v>
      </c>
      <c r="E31" s="717">
        <v>1.2999999999999999E-3</v>
      </c>
      <c r="F31" s="721">
        <v>8.9999999999999998E-4</v>
      </c>
      <c r="G31" s="717">
        <v>1.2999999999999999E-3</v>
      </c>
      <c r="H31" s="721">
        <v>8.9999999999999998E-4</v>
      </c>
    </row>
    <row r="32" spans="3:8">
      <c r="C32" s="725" t="s">
        <v>5929</v>
      </c>
      <c r="D32" s="713" t="s">
        <v>5930</v>
      </c>
      <c r="E32" s="720">
        <v>0.1376</v>
      </c>
      <c r="F32" s="720">
        <v>0.1036</v>
      </c>
      <c r="G32" s="720">
        <v>0.1376</v>
      </c>
      <c r="H32" s="720">
        <v>0.1036</v>
      </c>
    </row>
    <row r="33" spans="3:8">
      <c r="C33" s="726" t="s">
        <v>5931</v>
      </c>
      <c r="D33" s="719" t="s">
        <v>5932</v>
      </c>
      <c r="E33" s="717">
        <v>2.9999999999999997E-4</v>
      </c>
      <c r="F33" s="717">
        <v>2.0000000000000001E-4</v>
      </c>
      <c r="G33" s="717">
        <v>2.9999999999999997E-4</v>
      </c>
      <c r="H33" s="717">
        <v>2.0000000000000001E-4</v>
      </c>
    </row>
    <row r="34" spans="3:8" ht="15.75">
      <c r="C34" s="727" t="s">
        <v>5933</v>
      </c>
      <c r="D34" s="711" t="s">
        <v>1953</v>
      </c>
      <c r="E34" s="728">
        <f>SUM(E24:E33)</f>
        <v>0.49280000000000013</v>
      </c>
      <c r="F34" s="728">
        <f>SUM(F24:F33)</f>
        <v>0.2011</v>
      </c>
      <c r="G34" s="728">
        <f>SUM(G24:G33)</f>
        <v>0.49280000000000013</v>
      </c>
      <c r="H34" s="728">
        <f>SUM(H24:H33)</f>
        <v>0.2011</v>
      </c>
    </row>
    <row r="35" spans="3:8" ht="15.75">
      <c r="C35" s="2375" t="s">
        <v>5934</v>
      </c>
      <c r="D35" s="2375"/>
      <c r="E35" s="2375"/>
      <c r="F35" s="2375"/>
      <c r="G35" s="2375"/>
      <c r="H35" s="2375"/>
    </row>
    <row r="36" spans="3:8">
      <c r="C36" s="712" t="s">
        <v>5935</v>
      </c>
      <c r="D36" s="713" t="s">
        <v>5936</v>
      </c>
      <c r="E36" s="720">
        <v>8.2799999999999999E-2</v>
      </c>
      <c r="F36" s="720">
        <v>6.2300000000000001E-2</v>
      </c>
      <c r="G36" s="720">
        <v>8.2799999999999999E-2</v>
      </c>
      <c r="H36" s="720">
        <v>6.2300000000000001E-2</v>
      </c>
    </row>
    <row r="37" spans="3:8">
      <c r="C37" s="715" t="s">
        <v>5937</v>
      </c>
      <c r="D37" s="719" t="s">
        <v>5938</v>
      </c>
      <c r="E37" s="717">
        <v>2E-3</v>
      </c>
      <c r="F37" s="717">
        <v>1.5E-3</v>
      </c>
      <c r="G37" s="717">
        <v>2E-3</v>
      </c>
      <c r="H37" s="717">
        <v>1.5E-3</v>
      </c>
    </row>
    <row r="38" spans="3:8">
      <c r="C38" s="712" t="s">
        <v>5939</v>
      </c>
      <c r="D38" s="713" t="s">
        <v>5940</v>
      </c>
      <c r="E38" s="720">
        <v>9.2999999999999992E-3</v>
      </c>
      <c r="F38" s="714">
        <v>7.0000000000000001E-3</v>
      </c>
      <c r="G38" s="720">
        <v>9.2999999999999992E-3</v>
      </c>
      <c r="H38" s="714">
        <v>7.0000000000000001E-3</v>
      </c>
    </row>
    <row r="39" spans="3:8">
      <c r="C39" s="715" t="s">
        <v>5941</v>
      </c>
      <c r="D39" s="719" t="s">
        <v>5942</v>
      </c>
      <c r="E39" s="721">
        <v>4.8399999999999999E-2</v>
      </c>
      <c r="F39" s="721">
        <v>3.6400000000000002E-2</v>
      </c>
      <c r="G39" s="721">
        <v>4.8399999999999999E-2</v>
      </c>
      <c r="H39" s="721">
        <v>3.6400000000000002E-2</v>
      </c>
    </row>
    <row r="40" spans="3:8">
      <c r="C40" s="712" t="s">
        <v>5943</v>
      </c>
      <c r="D40" s="713" t="s">
        <v>5944</v>
      </c>
      <c r="E40" s="714">
        <v>7.0000000000000001E-3</v>
      </c>
      <c r="F40" s="714">
        <v>5.3E-3</v>
      </c>
      <c r="G40" s="714">
        <v>7.0000000000000001E-3</v>
      </c>
      <c r="H40" s="714">
        <v>5.3E-3</v>
      </c>
    </row>
    <row r="41" spans="3:8" ht="15.75">
      <c r="C41" s="722" t="s">
        <v>5945</v>
      </c>
      <c r="D41" s="723" t="s">
        <v>1953</v>
      </c>
      <c r="E41" s="724">
        <f>SUM(E36:E40)</f>
        <v>0.14950000000000002</v>
      </c>
      <c r="F41" s="724">
        <f>SUM(F36:F40)</f>
        <v>0.1125</v>
      </c>
      <c r="G41" s="724">
        <f>SUM(G36:G40)</f>
        <v>0.14950000000000002</v>
      </c>
      <c r="H41" s="724">
        <f>SUM(H36:H40)</f>
        <v>0.1125</v>
      </c>
    </row>
    <row r="42" spans="3:8" ht="15.75">
      <c r="C42" s="2375" t="s">
        <v>5946</v>
      </c>
      <c r="D42" s="2375"/>
      <c r="E42" s="2375"/>
      <c r="F42" s="2375"/>
      <c r="G42" s="2375"/>
      <c r="H42" s="2375"/>
    </row>
    <row r="43" spans="3:8" ht="15.75">
      <c r="C43" s="725" t="s">
        <v>5947</v>
      </c>
      <c r="D43" s="713" t="s">
        <v>5948</v>
      </c>
      <c r="E43" s="720">
        <v>8.2799999999999999E-2</v>
      </c>
      <c r="F43" s="720">
        <v>3.39E-2</v>
      </c>
      <c r="G43" s="720">
        <v>0.18140000000000001</v>
      </c>
      <c r="H43" s="720">
        <v>7.3999999999999996E-2</v>
      </c>
    </row>
    <row r="44" spans="3:8" ht="30">
      <c r="C44" s="715" t="s">
        <v>5949</v>
      </c>
      <c r="D44" s="716" t="s">
        <v>5950</v>
      </c>
      <c r="E44" s="717">
        <v>7.0000000000000001E-3</v>
      </c>
      <c r="F44" s="717">
        <v>5.3E-3</v>
      </c>
      <c r="G44" s="717">
        <v>7.4000000000000003E-3</v>
      </c>
      <c r="H44" s="717">
        <v>5.4999999999999997E-3</v>
      </c>
    </row>
    <row r="45" spans="3:8" ht="15.75">
      <c r="C45" s="727" t="s">
        <v>5951</v>
      </c>
      <c r="D45" s="711" t="s">
        <v>1953</v>
      </c>
      <c r="E45" s="728">
        <f>SUM(E43:E44)</f>
        <v>8.9800000000000005E-2</v>
      </c>
      <c r="F45" s="728">
        <f>SUM(F43:F44)</f>
        <v>3.9199999999999999E-2</v>
      </c>
      <c r="G45" s="728">
        <f>SUM(G43:G44)</f>
        <v>0.1888</v>
      </c>
      <c r="H45" s="728">
        <f>SUM(H43:H44)</f>
        <v>7.9500000000000001E-2</v>
      </c>
    </row>
    <row r="46" spans="3:8" ht="15.75">
      <c r="C46" s="2375"/>
      <c r="D46" s="2375"/>
      <c r="E46" s="729">
        <f>E22+E34+E41+E45</f>
        <v>0.90010000000000001</v>
      </c>
      <c r="F46" s="729">
        <f>F22+F34+F41+F45</f>
        <v>0.52079999999999993</v>
      </c>
      <c r="G46" s="729">
        <f>G22+G34+G41+G45</f>
        <v>1.1991000000000003</v>
      </c>
      <c r="H46" s="729">
        <f>H22+H34+H41+H45</f>
        <v>0.76110000000000011</v>
      </c>
    </row>
  </sheetData>
  <mergeCells count="13">
    <mergeCell ref="C12:H12"/>
    <mergeCell ref="C23:H23"/>
    <mergeCell ref="C35:H35"/>
    <mergeCell ref="C42:H42"/>
    <mergeCell ref="C46:D46"/>
    <mergeCell ref="E3:F3"/>
    <mergeCell ref="G3:H4"/>
    <mergeCell ref="C5:H5"/>
    <mergeCell ref="C9:H9"/>
    <mergeCell ref="C10:C11"/>
    <mergeCell ref="D10:D11"/>
    <mergeCell ref="E10:F10"/>
    <mergeCell ref="G10:H10"/>
  </mergeCells>
  <printOptions horizontalCentered="1"/>
  <pageMargins left="0.78740157480314965" right="0.19685039370078741" top="0.39370078740157483" bottom="0.78740157480314965" header="0.31496062992125984" footer="0.31496062992125984"/>
  <pageSetup paperSize="9" scale="49" fitToHeight="100" orientation="portrait" r:id="rId1"/>
  <headerFooter>
    <oddFooter>&amp;R&amp;G</oddFooter>
  </headerFooter>
  <drawing r:id="rId2"/>
  <legacyDrawingHF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pageSetUpPr fitToPage="1"/>
  </sheetPr>
  <dimension ref="A1:G26"/>
  <sheetViews>
    <sheetView view="pageBreakPreview" topLeftCell="A7" zoomScale="112" zoomScaleNormal="100" zoomScaleSheetLayoutView="112" workbookViewId="0">
      <selection activeCell="J7" sqref="J7"/>
    </sheetView>
  </sheetViews>
  <sheetFormatPr defaultRowHeight="15"/>
  <cols>
    <col min="1" max="1" width="13.140625" style="1168" bestFit="1" customWidth="1"/>
    <col min="2" max="3" width="9.140625" style="1168"/>
    <col min="4" max="4" width="23.42578125" style="1168" customWidth="1"/>
    <col min="5" max="5" width="16.7109375" style="1168" customWidth="1"/>
    <col min="6" max="6" width="23" style="1168" customWidth="1"/>
    <col min="7" max="7" width="17.42578125" style="1168" customWidth="1"/>
    <col min="8" max="257" width="9.140625" style="1168"/>
    <col min="258" max="258" width="23.42578125" style="1168" customWidth="1"/>
    <col min="259" max="259" width="16.7109375" style="1168" customWidth="1"/>
    <col min="260" max="260" width="22.5703125" style="1168" customWidth="1"/>
    <col min="261" max="262" width="0" style="1168" hidden="1" customWidth="1"/>
    <col min="263" max="263" width="17.42578125" style="1168" customWidth="1"/>
    <col min="264" max="513" width="9.140625" style="1168"/>
    <col min="514" max="514" width="23.42578125" style="1168" customWidth="1"/>
    <col min="515" max="515" width="16.7109375" style="1168" customWidth="1"/>
    <col min="516" max="516" width="22.5703125" style="1168" customWidth="1"/>
    <col min="517" max="518" width="0" style="1168" hidden="1" customWidth="1"/>
    <col min="519" max="519" width="17.42578125" style="1168" customWidth="1"/>
    <col min="520" max="769" width="9.140625" style="1168"/>
    <col min="770" max="770" width="23.42578125" style="1168" customWidth="1"/>
    <col min="771" max="771" width="16.7109375" style="1168" customWidth="1"/>
    <col min="772" max="772" width="22.5703125" style="1168" customWidth="1"/>
    <col min="773" max="774" width="0" style="1168" hidden="1" customWidth="1"/>
    <col min="775" max="775" width="17.42578125" style="1168" customWidth="1"/>
    <col min="776" max="1025" width="9.140625" style="1168"/>
    <col min="1026" max="1026" width="23.42578125" style="1168" customWidth="1"/>
    <col min="1027" max="1027" width="16.7109375" style="1168" customWidth="1"/>
    <col min="1028" max="1028" width="22.5703125" style="1168" customWidth="1"/>
    <col min="1029" max="1030" width="0" style="1168" hidden="1" customWidth="1"/>
    <col min="1031" max="1031" width="17.42578125" style="1168" customWidth="1"/>
    <col min="1032" max="1281" width="9.140625" style="1168"/>
    <col min="1282" max="1282" width="23.42578125" style="1168" customWidth="1"/>
    <col min="1283" max="1283" width="16.7109375" style="1168" customWidth="1"/>
    <col min="1284" max="1284" width="22.5703125" style="1168" customWidth="1"/>
    <col min="1285" max="1286" width="0" style="1168" hidden="1" customWidth="1"/>
    <col min="1287" max="1287" width="17.42578125" style="1168" customWidth="1"/>
    <col min="1288" max="1537" width="9.140625" style="1168"/>
    <col min="1538" max="1538" width="23.42578125" style="1168" customWidth="1"/>
    <col min="1539" max="1539" width="16.7109375" style="1168" customWidth="1"/>
    <col min="1540" max="1540" width="22.5703125" style="1168" customWidth="1"/>
    <col min="1541" max="1542" width="0" style="1168" hidden="1" customWidth="1"/>
    <col min="1543" max="1543" width="17.42578125" style="1168" customWidth="1"/>
    <col min="1544" max="1793" width="9.140625" style="1168"/>
    <col min="1794" max="1794" width="23.42578125" style="1168" customWidth="1"/>
    <col min="1795" max="1795" width="16.7109375" style="1168" customWidth="1"/>
    <col min="1796" max="1796" width="22.5703125" style="1168" customWidth="1"/>
    <col min="1797" max="1798" width="0" style="1168" hidden="1" customWidth="1"/>
    <col min="1799" max="1799" width="17.42578125" style="1168" customWidth="1"/>
    <col min="1800" max="2049" width="9.140625" style="1168"/>
    <col min="2050" max="2050" width="23.42578125" style="1168" customWidth="1"/>
    <col min="2051" max="2051" width="16.7109375" style="1168" customWidth="1"/>
    <col min="2052" max="2052" width="22.5703125" style="1168" customWidth="1"/>
    <col min="2053" max="2054" width="0" style="1168" hidden="1" customWidth="1"/>
    <col min="2055" max="2055" width="17.42578125" style="1168" customWidth="1"/>
    <col min="2056" max="2305" width="9.140625" style="1168"/>
    <col min="2306" max="2306" width="23.42578125" style="1168" customWidth="1"/>
    <col min="2307" max="2307" width="16.7109375" style="1168" customWidth="1"/>
    <col min="2308" max="2308" width="22.5703125" style="1168" customWidth="1"/>
    <col min="2309" max="2310" width="0" style="1168" hidden="1" customWidth="1"/>
    <col min="2311" max="2311" width="17.42578125" style="1168" customWidth="1"/>
    <col min="2312" max="2561" width="9.140625" style="1168"/>
    <col min="2562" max="2562" width="23.42578125" style="1168" customWidth="1"/>
    <col min="2563" max="2563" width="16.7109375" style="1168" customWidth="1"/>
    <col min="2564" max="2564" width="22.5703125" style="1168" customWidth="1"/>
    <col min="2565" max="2566" width="0" style="1168" hidden="1" customWidth="1"/>
    <col min="2567" max="2567" width="17.42578125" style="1168" customWidth="1"/>
    <col min="2568" max="2817" width="9.140625" style="1168"/>
    <col min="2818" max="2818" width="23.42578125" style="1168" customWidth="1"/>
    <col min="2819" max="2819" width="16.7109375" style="1168" customWidth="1"/>
    <col min="2820" max="2820" width="22.5703125" style="1168" customWidth="1"/>
    <col min="2821" max="2822" width="0" style="1168" hidden="1" customWidth="1"/>
    <col min="2823" max="2823" width="17.42578125" style="1168" customWidth="1"/>
    <col min="2824" max="3073" width="9.140625" style="1168"/>
    <col min="3074" max="3074" width="23.42578125" style="1168" customWidth="1"/>
    <col min="3075" max="3075" width="16.7109375" style="1168" customWidth="1"/>
    <col min="3076" max="3076" width="22.5703125" style="1168" customWidth="1"/>
    <col min="3077" max="3078" width="0" style="1168" hidden="1" customWidth="1"/>
    <col min="3079" max="3079" width="17.42578125" style="1168" customWidth="1"/>
    <col min="3080" max="3329" width="9.140625" style="1168"/>
    <col min="3330" max="3330" width="23.42578125" style="1168" customWidth="1"/>
    <col min="3331" max="3331" width="16.7109375" style="1168" customWidth="1"/>
    <col min="3332" max="3332" width="22.5703125" style="1168" customWidth="1"/>
    <col min="3333" max="3334" width="0" style="1168" hidden="1" customWidth="1"/>
    <col min="3335" max="3335" width="17.42578125" style="1168" customWidth="1"/>
    <col min="3336" max="3585" width="9.140625" style="1168"/>
    <col min="3586" max="3586" width="23.42578125" style="1168" customWidth="1"/>
    <col min="3587" max="3587" width="16.7109375" style="1168" customWidth="1"/>
    <col min="3588" max="3588" width="22.5703125" style="1168" customWidth="1"/>
    <col min="3589" max="3590" width="0" style="1168" hidden="1" customWidth="1"/>
    <col min="3591" max="3591" width="17.42578125" style="1168" customWidth="1"/>
    <col min="3592" max="3841" width="9.140625" style="1168"/>
    <col min="3842" max="3842" width="23.42578125" style="1168" customWidth="1"/>
    <col min="3843" max="3843" width="16.7109375" style="1168" customWidth="1"/>
    <col min="3844" max="3844" width="22.5703125" style="1168" customWidth="1"/>
    <col min="3845" max="3846" width="0" style="1168" hidden="1" customWidth="1"/>
    <col min="3847" max="3847" width="17.42578125" style="1168" customWidth="1"/>
    <col min="3848" max="4097" width="9.140625" style="1168"/>
    <col min="4098" max="4098" width="23.42578125" style="1168" customWidth="1"/>
    <col min="4099" max="4099" width="16.7109375" style="1168" customWidth="1"/>
    <col min="4100" max="4100" width="22.5703125" style="1168" customWidth="1"/>
    <col min="4101" max="4102" width="0" style="1168" hidden="1" customWidth="1"/>
    <col min="4103" max="4103" width="17.42578125" style="1168" customWidth="1"/>
    <col min="4104" max="4353" width="9.140625" style="1168"/>
    <col min="4354" max="4354" width="23.42578125" style="1168" customWidth="1"/>
    <col min="4355" max="4355" width="16.7109375" style="1168" customWidth="1"/>
    <col min="4356" max="4356" width="22.5703125" style="1168" customWidth="1"/>
    <col min="4357" max="4358" width="0" style="1168" hidden="1" customWidth="1"/>
    <col min="4359" max="4359" width="17.42578125" style="1168" customWidth="1"/>
    <col min="4360" max="4609" width="9.140625" style="1168"/>
    <col min="4610" max="4610" width="23.42578125" style="1168" customWidth="1"/>
    <col min="4611" max="4611" width="16.7109375" style="1168" customWidth="1"/>
    <col min="4612" max="4612" width="22.5703125" style="1168" customWidth="1"/>
    <col min="4613" max="4614" width="0" style="1168" hidden="1" customWidth="1"/>
    <col min="4615" max="4615" width="17.42578125" style="1168" customWidth="1"/>
    <col min="4616" max="4865" width="9.140625" style="1168"/>
    <col min="4866" max="4866" width="23.42578125" style="1168" customWidth="1"/>
    <col min="4867" max="4867" width="16.7109375" style="1168" customWidth="1"/>
    <col min="4868" max="4868" width="22.5703125" style="1168" customWidth="1"/>
    <col min="4869" max="4870" width="0" style="1168" hidden="1" customWidth="1"/>
    <col min="4871" max="4871" width="17.42578125" style="1168" customWidth="1"/>
    <col min="4872" max="5121" width="9.140625" style="1168"/>
    <col min="5122" max="5122" width="23.42578125" style="1168" customWidth="1"/>
    <col min="5123" max="5123" width="16.7109375" style="1168" customWidth="1"/>
    <col min="5124" max="5124" width="22.5703125" style="1168" customWidth="1"/>
    <col min="5125" max="5126" width="0" style="1168" hidden="1" customWidth="1"/>
    <col min="5127" max="5127" width="17.42578125" style="1168" customWidth="1"/>
    <col min="5128" max="5377" width="9.140625" style="1168"/>
    <col min="5378" max="5378" width="23.42578125" style="1168" customWidth="1"/>
    <col min="5379" max="5379" width="16.7109375" style="1168" customWidth="1"/>
    <col min="5380" max="5380" width="22.5703125" style="1168" customWidth="1"/>
    <col min="5381" max="5382" width="0" style="1168" hidden="1" customWidth="1"/>
    <col min="5383" max="5383" width="17.42578125" style="1168" customWidth="1"/>
    <col min="5384" max="5633" width="9.140625" style="1168"/>
    <col min="5634" max="5634" width="23.42578125" style="1168" customWidth="1"/>
    <col min="5635" max="5635" width="16.7109375" style="1168" customWidth="1"/>
    <col min="5636" max="5636" width="22.5703125" style="1168" customWidth="1"/>
    <col min="5637" max="5638" width="0" style="1168" hidden="1" customWidth="1"/>
    <col min="5639" max="5639" width="17.42578125" style="1168" customWidth="1"/>
    <col min="5640" max="5889" width="9.140625" style="1168"/>
    <col min="5890" max="5890" width="23.42578125" style="1168" customWidth="1"/>
    <col min="5891" max="5891" width="16.7109375" style="1168" customWidth="1"/>
    <col min="5892" max="5892" width="22.5703125" style="1168" customWidth="1"/>
    <col min="5893" max="5894" width="0" style="1168" hidden="1" customWidth="1"/>
    <col min="5895" max="5895" width="17.42578125" style="1168" customWidth="1"/>
    <col min="5896" max="6145" width="9.140625" style="1168"/>
    <col min="6146" max="6146" width="23.42578125" style="1168" customWidth="1"/>
    <col min="6147" max="6147" width="16.7109375" style="1168" customWidth="1"/>
    <col min="6148" max="6148" width="22.5703125" style="1168" customWidth="1"/>
    <col min="6149" max="6150" width="0" style="1168" hidden="1" customWidth="1"/>
    <col min="6151" max="6151" width="17.42578125" style="1168" customWidth="1"/>
    <col min="6152" max="6401" width="9.140625" style="1168"/>
    <col min="6402" max="6402" width="23.42578125" style="1168" customWidth="1"/>
    <col min="6403" max="6403" width="16.7109375" style="1168" customWidth="1"/>
    <col min="6404" max="6404" width="22.5703125" style="1168" customWidth="1"/>
    <col min="6405" max="6406" width="0" style="1168" hidden="1" customWidth="1"/>
    <col min="6407" max="6407" width="17.42578125" style="1168" customWidth="1"/>
    <col min="6408" max="6657" width="9.140625" style="1168"/>
    <col min="6658" max="6658" width="23.42578125" style="1168" customWidth="1"/>
    <col min="6659" max="6659" width="16.7109375" style="1168" customWidth="1"/>
    <col min="6660" max="6660" width="22.5703125" style="1168" customWidth="1"/>
    <col min="6661" max="6662" width="0" style="1168" hidden="1" customWidth="1"/>
    <col min="6663" max="6663" width="17.42578125" style="1168" customWidth="1"/>
    <col min="6664" max="6913" width="9.140625" style="1168"/>
    <col min="6914" max="6914" width="23.42578125" style="1168" customWidth="1"/>
    <col min="6915" max="6915" width="16.7109375" style="1168" customWidth="1"/>
    <col min="6916" max="6916" width="22.5703125" style="1168" customWidth="1"/>
    <col min="6917" max="6918" width="0" style="1168" hidden="1" customWidth="1"/>
    <col min="6919" max="6919" width="17.42578125" style="1168" customWidth="1"/>
    <col min="6920" max="7169" width="9.140625" style="1168"/>
    <col min="7170" max="7170" width="23.42578125" style="1168" customWidth="1"/>
    <col min="7171" max="7171" width="16.7109375" style="1168" customWidth="1"/>
    <col min="7172" max="7172" width="22.5703125" style="1168" customWidth="1"/>
    <col min="7173" max="7174" width="0" style="1168" hidden="1" customWidth="1"/>
    <col min="7175" max="7175" width="17.42578125" style="1168" customWidth="1"/>
    <col min="7176" max="7425" width="9.140625" style="1168"/>
    <col min="7426" max="7426" width="23.42578125" style="1168" customWidth="1"/>
    <col min="7427" max="7427" width="16.7109375" style="1168" customWidth="1"/>
    <col min="7428" max="7428" width="22.5703125" style="1168" customWidth="1"/>
    <col min="7429" max="7430" width="0" style="1168" hidden="1" customWidth="1"/>
    <col min="7431" max="7431" width="17.42578125" style="1168" customWidth="1"/>
    <col min="7432" max="7681" width="9.140625" style="1168"/>
    <col min="7682" max="7682" width="23.42578125" style="1168" customWidth="1"/>
    <col min="7683" max="7683" width="16.7109375" style="1168" customWidth="1"/>
    <col min="7684" max="7684" width="22.5703125" style="1168" customWidth="1"/>
    <col min="7685" max="7686" width="0" style="1168" hidden="1" customWidth="1"/>
    <col min="7687" max="7687" width="17.42578125" style="1168" customWidth="1"/>
    <col min="7688" max="7937" width="9.140625" style="1168"/>
    <col min="7938" max="7938" width="23.42578125" style="1168" customWidth="1"/>
    <col min="7939" max="7939" width="16.7109375" style="1168" customWidth="1"/>
    <col min="7940" max="7940" width="22.5703125" style="1168" customWidth="1"/>
    <col min="7941" max="7942" width="0" style="1168" hidden="1" customWidth="1"/>
    <col min="7943" max="7943" width="17.42578125" style="1168" customWidth="1"/>
    <col min="7944" max="8193" width="9.140625" style="1168"/>
    <col min="8194" max="8194" width="23.42578125" style="1168" customWidth="1"/>
    <col min="8195" max="8195" width="16.7109375" style="1168" customWidth="1"/>
    <col min="8196" max="8196" width="22.5703125" style="1168" customWidth="1"/>
    <col min="8197" max="8198" width="0" style="1168" hidden="1" customWidth="1"/>
    <col min="8199" max="8199" width="17.42578125" style="1168" customWidth="1"/>
    <col min="8200" max="8449" width="9.140625" style="1168"/>
    <col min="8450" max="8450" width="23.42578125" style="1168" customWidth="1"/>
    <col min="8451" max="8451" width="16.7109375" style="1168" customWidth="1"/>
    <col min="8452" max="8452" width="22.5703125" style="1168" customWidth="1"/>
    <col min="8453" max="8454" width="0" style="1168" hidden="1" customWidth="1"/>
    <col min="8455" max="8455" width="17.42578125" style="1168" customWidth="1"/>
    <col min="8456" max="8705" width="9.140625" style="1168"/>
    <col min="8706" max="8706" width="23.42578125" style="1168" customWidth="1"/>
    <col min="8707" max="8707" width="16.7109375" style="1168" customWidth="1"/>
    <col min="8708" max="8708" width="22.5703125" style="1168" customWidth="1"/>
    <col min="8709" max="8710" width="0" style="1168" hidden="1" customWidth="1"/>
    <col min="8711" max="8711" width="17.42578125" style="1168" customWidth="1"/>
    <col min="8712" max="8961" width="9.140625" style="1168"/>
    <col min="8962" max="8962" width="23.42578125" style="1168" customWidth="1"/>
    <col min="8963" max="8963" width="16.7109375" style="1168" customWidth="1"/>
    <col min="8964" max="8964" width="22.5703125" style="1168" customWidth="1"/>
    <col min="8965" max="8966" width="0" style="1168" hidden="1" customWidth="1"/>
    <col min="8967" max="8967" width="17.42578125" style="1168" customWidth="1"/>
    <col min="8968" max="9217" width="9.140625" style="1168"/>
    <col min="9218" max="9218" width="23.42578125" style="1168" customWidth="1"/>
    <col min="9219" max="9219" width="16.7109375" style="1168" customWidth="1"/>
    <col min="9220" max="9220" width="22.5703125" style="1168" customWidth="1"/>
    <col min="9221" max="9222" width="0" style="1168" hidden="1" customWidth="1"/>
    <col min="9223" max="9223" width="17.42578125" style="1168" customWidth="1"/>
    <col min="9224" max="9473" width="9.140625" style="1168"/>
    <col min="9474" max="9474" width="23.42578125" style="1168" customWidth="1"/>
    <col min="9475" max="9475" width="16.7109375" style="1168" customWidth="1"/>
    <col min="9476" max="9476" width="22.5703125" style="1168" customWidth="1"/>
    <col min="9477" max="9478" width="0" style="1168" hidden="1" customWidth="1"/>
    <col min="9479" max="9479" width="17.42578125" style="1168" customWidth="1"/>
    <col min="9480" max="9729" width="9.140625" style="1168"/>
    <col min="9730" max="9730" width="23.42578125" style="1168" customWidth="1"/>
    <col min="9731" max="9731" width="16.7109375" style="1168" customWidth="1"/>
    <col min="9732" max="9732" width="22.5703125" style="1168" customWidth="1"/>
    <col min="9733" max="9734" width="0" style="1168" hidden="1" customWidth="1"/>
    <col min="9735" max="9735" width="17.42578125" style="1168" customWidth="1"/>
    <col min="9736" max="9985" width="9.140625" style="1168"/>
    <col min="9986" max="9986" width="23.42578125" style="1168" customWidth="1"/>
    <col min="9987" max="9987" width="16.7109375" style="1168" customWidth="1"/>
    <col min="9988" max="9988" width="22.5703125" style="1168" customWidth="1"/>
    <col min="9989" max="9990" width="0" style="1168" hidden="1" customWidth="1"/>
    <col min="9991" max="9991" width="17.42578125" style="1168" customWidth="1"/>
    <col min="9992" max="10241" width="9.140625" style="1168"/>
    <col min="10242" max="10242" width="23.42578125" style="1168" customWidth="1"/>
    <col min="10243" max="10243" width="16.7109375" style="1168" customWidth="1"/>
    <col min="10244" max="10244" width="22.5703125" style="1168" customWidth="1"/>
    <col min="10245" max="10246" width="0" style="1168" hidden="1" customWidth="1"/>
    <col min="10247" max="10247" width="17.42578125" style="1168" customWidth="1"/>
    <col min="10248" max="10497" width="9.140625" style="1168"/>
    <col min="10498" max="10498" width="23.42578125" style="1168" customWidth="1"/>
    <col min="10499" max="10499" width="16.7109375" style="1168" customWidth="1"/>
    <col min="10500" max="10500" width="22.5703125" style="1168" customWidth="1"/>
    <col min="10501" max="10502" width="0" style="1168" hidden="1" customWidth="1"/>
    <col min="10503" max="10503" width="17.42578125" style="1168" customWidth="1"/>
    <col min="10504" max="10753" width="9.140625" style="1168"/>
    <col min="10754" max="10754" width="23.42578125" style="1168" customWidth="1"/>
    <col min="10755" max="10755" width="16.7109375" style="1168" customWidth="1"/>
    <col min="10756" max="10756" width="22.5703125" style="1168" customWidth="1"/>
    <col min="10757" max="10758" width="0" style="1168" hidden="1" customWidth="1"/>
    <col min="10759" max="10759" width="17.42578125" style="1168" customWidth="1"/>
    <col min="10760" max="11009" width="9.140625" style="1168"/>
    <col min="11010" max="11010" width="23.42578125" style="1168" customWidth="1"/>
    <col min="11011" max="11011" width="16.7109375" style="1168" customWidth="1"/>
    <col min="11012" max="11012" width="22.5703125" style="1168" customWidth="1"/>
    <col min="11013" max="11014" width="0" style="1168" hidden="1" customWidth="1"/>
    <col min="11015" max="11015" width="17.42578125" style="1168" customWidth="1"/>
    <col min="11016" max="11265" width="9.140625" style="1168"/>
    <col min="11266" max="11266" width="23.42578125" style="1168" customWidth="1"/>
    <col min="11267" max="11267" width="16.7109375" style="1168" customWidth="1"/>
    <col min="11268" max="11268" width="22.5703125" style="1168" customWidth="1"/>
    <col min="11269" max="11270" width="0" style="1168" hidden="1" customWidth="1"/>
    <col min="11271" max="11271" width="17.42578125" style="1168" customWidth="1"/>
    <col min="11272" max="11521" width="9.140625" style="1168"/>
    <col min="11522" max="11522" width="23.42578125" style="1168" customWidth="1"/>
    <col min="11523" max="11523" width="16.7109375" style="1168" customWidth="1"/>
    <col min="11524" max="11524" width="22.5703125" style="1168" customWidth="1"/>
    <col min="11525" max="11526" width="0" style="1168" hidden="1" customWidth="1"/>
    <col min="11527" max="11527" width="17.42578125" style="1168" customWidth="1"/>
    <col min="11528" max="11777" width="9.140625" style="1168"/>
    <col min="11778" max="11778" width="23.42578125" style="1168" customWidth="1"/>
    <col min="11779" max="11779" width="16.7109375" style="1168" customWidth="1"/>
    <col min="11780" max="11780" width="22.5703125" style="1168" customWidth="1"/>
    <col min="11781" max="11782" width="0" style="1168" hidden="1" customWidth="1"/>
    <col min="11783" max="11783" width="17.42578125" style="1168" customWidth="1"/>
    <col min="11784" max="12033" width="9.140625" style="1168"/>
    <col min="12034" max="12034" width="23.42578125" style="1168" customWidth="1"/>
    <col min="12035" max="12035" width="16.7109375" style="1168" customWidth="1"/>
    <col min="12036" max="12036" width="22.5703125" style="1168" customWidth="1"/>
    <col min="12037" max="12038" width="0" style="1168" hidden="1" customWidth="1"/>
    <col min="12039" max="12039" width="17.42578125" style="1168" customWidth="1"/>
    <col min="12040" max="12289" width="9.140625" style="1168"/>
    <col min="12290" max="12290" width="23.42578125" style="1168" customWidth="1"/>
    <col min="12291" max="12291" width="16.7109375" style="1168" customWidth="1"/>
    <col min="12292" max="12292" width="22.5703125" style="1168" customWidth="1"/>
    <col min="12293" max="12294" width="0" style="1168" hidden="1" customWidth="1"/>
    <col min="12295" max="12295" width="17.42578125" style="1168" customWidth="1"/>
    <col min="12296" max="12545" width="9.140625" style="1168"/>
    <col min="12546" max="12546" width="23.42578125" style="1168" customWidth="1"/>
    <col min="12547" max="12547" width="16.7109375" style="1168" customWidth="1"/>
    <col min="12548" max="12548" width="22.5703125" style="1168" customWidth="1"/>
    <col min="12549" max="12550" width="0" style="1168" hidden="1" customWidth="1"/>
    <col min="12551" max="12551" width="17.42578125" style="1168" customWidth="1"/>
    <col min="12552" max="12801" width="9.140625" style="1168"/>
    <col min="12802" max="12802" width="23.42578125" style="1168" customWidth="1"/>
    <col min="12803" max="12803" width="16.7109375" style="1168" customWidth="1"/>
    <col min="12804" max="12804" width="22.5703125" style="1168" customWidth="1"/>
    <col min="12805" max="12806" width="0" style="1168" hidden="1" customWidth="1"/>
    <col min="12807" max="12807" width="17.42578125" style="1168" customWidth="1"/>
    <col min="12808" max="13057" width="9.140625" style="1168"/>
    <col min="13058" max="13058" width="23.42578125" style="1168" customWidth="1"/>
    <col min="13059" max="13059" width="16.7109375" style="1168" customWidth="1"/>
    <col min="13060" max="13060" width="22.5703125" style="1168" customWidth="1"/>
    <col min="13061" max="13062" width="0" style="1168" hidden="1" customWidth="1"/>
    <col min="13063" max="13063" width="17.42578125" style="1168" customWidth="1"/>
    <col min="13064" max="13313" width="9.140625" style="1168"/>
    <col min="13314" max="13314" width="23.42578125" style="1168" customWidth="1"/>
    <col min="13315" max="13315" width="16.7109375" style="1168" customWidth="1"/>
    <col min="13316" max="13316" width="22.5703125" style="1168" customWidth="1"/>
    <col min="13317" max="13318" width="0" style="1168" hidden="1" customWidth="1"/>
    <col min="13319" max="13319" width="17.42578125" style="1168" customWidth="1"/>
    <col min="13320" max="13569" width="9.140625" style="1168"/>
    <col min="13570" max="13570" width="23.42578125" style="1168" customWidth="1"/>
    <col min="13571" max="13571" width="16.7109375" style="1168" customWidth="1"/>
    <col min="13572" max="13572" width="22.5703125" style="1168" customWidth="1"/>
    <col min="13573" max="13574" width="0" style="1168" hidden="1" customWidth="1"/>
    <col min="13575" max="13575" width="17.42578125" style="1168" customWidth="1"/>
    <col min="13576" max="13825" width="9.140625" style="1168"/>
    <col min="13826" max="13826" width="23.42578125" style="1168" customWidth="1"/>
    <col min="13827" max="13827" width="16.7109375" style="1168" customWidth="1"/>
    <col min="13828" max="13828" width="22.5703125" style="1168" customWidth="1"/>
    <col min="13829" max="13830" width="0" style="1168" hidden="1" customWidth="1"/>
    <col min="13831" max="13831" width="17.42578125" style="1168" customWidth="1"/>
    <col min="13832" max="14081" width="9.140625" style="1168"/>
    <col min="14082" max="14082" width="23.42578125" style="1168" customWidth="1"/>
    <col min="14083" max="14083" width="16.7109375" style="1168" customWidth="1"/>
    <col min="14084" max="14084" width="22.5703125" style="1168" customWidth="1"/>
    <col min="14085" max="14086" width="0" style="1168" hidden="1" customWidth="1"/>
    <col min="14087" max="14087" width="17.42578125" style="1168" customWidth="1"/>
    <col min="14088" max="14337" width="9.140625" style="1168"/>
    <col min="14338" max="14338" width="23.42578125" style="1168" customWidth="1"/>
    <col min="14339" max="14339" width="16.7109375" style="1168" customWidth="1"/>
    <col min="14340" max="14340" width="22.5703125" style="1168" customWidth="1"/>
    <col min="14341" max="14342" width="0" style="1168" hidden="1" customWidth="1"/>
    <col min="14343" max="14343" width="17.42578125" style="1168" customWidth="1"/>
    <col min="14344" max="14593" width="9.140625" style="1168"/>
    <col min="14594" max="14594" width="23.42578125" style="1168" customWidth="1"/>
    <col min="14595" max="14595" width="16.7109375" style="1168" customWidth="1"/>
    <col min="14596" max="14596" width="22.5703125" style="1168" customWidth="1"/>
    <col min="14597" max="14598" width="0" style="1168" hidden="1" customWidth="1"/>
    <col min="14599" max="14599" width="17.42578125" style="1168" customWidth="1"/>
    <col min="14600" max="14849" width="9.140625" style="1168"/>
    <col min="14850" max="14850" width="23.42578125" style="1168" customWidth="1"/>
    <col min="14851" max="14851" width="16.7109375" style="1168" customWidth="1"/>
    <col min="14852" max="14852" width="22.5703125" style="1168" customWidth="1"/>
    <col min="14853" max="14854" width="0" style="1168" hidden="1" customWidth="1"/>
    <col min="14855" max="14855" width="17.42578125" style="1168" customWidth="1"/>
    <col min="14856" max="15105" width="9.140625" style="1168"/>
    <col min="15106" max="15106" width="23.42578125" style="1168" customWidth="1"/>
    <col min="15107" max="15107" width="16.7109375" style="1168" customWidth="1"/>
    <col min="15108" max="15108" width="22.5703125" style="1168" customWidth="1"/>
    <col min="15109" max="15110" width="0" style="1168" hidden="1" customWidth="1"/>
    <col min="15111" max="15111" width="17.42578125" style="1168" customWidth="1"/>
    <col min="15112" max="15361" width="9.140625" style="1168"/>
    <col min="15362" max="15362" width="23.42578125" style="1168" customWidth="1"/>
    <col min="15363" max="15363" width="16.7109375" style="1168" customWidth="1"/>
    <col min="15364" max="15364" width="22.5703125" style="1168" customWidth="1"/>
    <col min="15365" max="15366" width="0" style="1168" hidden="1" customWidth="1"/>
    <col min="15367" max="15367" width="17.42578125" style="1168" customWidth="1"/>
    <col min="15368" max="15617" width="9.140625" style="1168"/>
    <col min="15618" max="15618" width="23.42578125" style="1168" customWidth="1"/>
    <col min="15619" max="15619" width="16.7109375" style="1168" customWidth="1"/>
    <col min="15620" max="15620" width="22.5703125" style="1168" customWidth="1"/>
    <col min="15621" max="15622" width="0" style="1168" hidden="1" customWidth="1"/>
    <col min="15623" max="15623" width="17.42578125" style="1168" customWidth="1"/>
    <col min="15624" max="15873" width="9.140625" style="1168"/>
    <col min="15874" max="15874" width="23.42578125" style="1168" customWidth="1"/>
    <col min="15875" max="15875" width="16.7109375" style="1168" customWidth="1"/>
    <col min="15876" max="15876" width="22.5703125" style="1168" customWidth="1"/>
    <col min="15877" max="15878" width="0" style="1168" hidden="1" customWidth="1"/>
    <col min="15879" max="15879" width="17.42578125" style="1168" customWidth="1"/>
    <col min="15880" max="16129" width="9.140625" style="1168"/>
    <col min="16130" max="16130" width="23.42578125" style="1168" customWidth="1"/>
    <col min="16131" max="16131" width="16.7109375" style="1168" customWidth="1"/>
    <col min="16132" max="16132" width="22.5703125" style="1168" customWidth="1"/>
    <col min="16133" max="16134" width="0" style="1168" hidden="1" customWidth="1"/>
    <col min="16135" max="16135" width="17.42578125" style="1168" customWidth="1"/>
    <col min="16136" max="16384" width="9.140625" style="1168"/>
  </cols>
  <sheetData>
    <row r="1" spans="1:7">
      <c r="A1" s="1721"/>
      <c r="B1" s="2386" t="s">
        <v>20242</v>
      </c>
      <c r="C1" s="2387"/>
      <c r="D1" s="2387"/>
      <c r="E1" s="2387"/>
      <c r="F1" s="2387"/>
      <c r="G1" s="2388"/>
    </row>
    <row r="2" spans="1:7">
      <c r="A2" s="1722"/>
      <c r="B2" s="2389"/>
      <c r="C2" s="2390"/>
      <c r="D2" s="2390"/>
      <c r="E2" s="2390"/>
      <c r="F2" s="2390"/>
      <c r="G2" s="2391"/>
    </row>
    <row r="3" spans="1:7">
      <c r="A3" s="1722"/>
      <c r="B3" s="2389"/>
      <c r="C3" s="2390"/>
      <c r="D3" s="2390"/>
      <c r="E3" s="2390"/>
      <c r="F3" s="2390"/>
      <c r="G3" s="2391"/>
    </row>
    <row r="4" spans="1:7" ht="15.75" thickBot="1">
      <c r="A4" s="1722"/>
      <c r="B4" s="2392"/>
      <c r="C4" s="2393"/>
      <c r="D4" s="2393"/>
      <c r="E4" s="2393"/>
      <c r="F4" s="2393"/>
      <c r="G4" s="2394"/>
    </row>
    <row r="5" spans="1:7" ht="16.5" customHeight="1">
      <c r="A5" s="1154" t="s">
        <v>8</v>
      </c>
      <c r="B5" s="1955" t="s">
        <v>20278</v>
      </c>
      <c r="C5" s="1955"/>
      <c r="D5" s="1955"/>
      <c r="E5" s="1955"/>
      <c r="F5" s="1955"/>
      <c r="G5" s="2408"/>
    </row>
    <row r="6" spans="1:7" ht="17.25" customHeight="1">
      <c r="A6" s="1154" t="s">
        <v>20233</v>
      </c>
      <c r="B6" s="1957" t="s">
        <v>20272</v>
      </c>
      <c r="C6" s="1957"/>
      <c r="D6" s="1957"/>
      <c r="E6" s="1957"/>
      <c r="F6" s="1957"/>
      <c r="G6" s="2409"/>
    </row>
    <row r="7" spans="1:7" ht="15.75" customHeight="1" thickBot="1">
      <c r="A7" s="1154" t="s">
        <v>10</v>
      </c>
      <c r="B7" s="1884" t="s">
        <v>20279</v>
      </c>
      <c r="C7" s="1884"/>
      <c r="D7" s="1884"/>
      <c r="E7" s="1884"/>
      <c r="F7" s="1836"/>
      <c r="G7" s="1837"/>
    </row>
    <row r="8" spans="1:7" ht="16.5" thickBot="1">
      <c r="A8" s="2395" t="s">
        <v>20243</v>
      </c>
      <c r="B8" s="2396"/>
      <c r="C8" s="2396"/>
      <c r="D8" s="2396"/>
      <c r="E8" s="2396"/>
      <c r="F8" s="2396"/>
      <c r="G8" s="2397"/>
    </row>
    <row r="9" spans="1:7" ht="15.75" thickBot="1">
      <c r="A9" s="2398" t="s">
        <v>13</v>
      </c>
      <c r="B9" s="2400" t="s">
        <v>4686</v>
      </c>
      <c r="C9" s="2401"/>
      <c r="D9" s="2402"/>
      <c r="E9" s="1723" t="s">
        <v>4687</v>
      </c>
      <c r="F9" s="2406" t="s">
        <v>20244</v>
      </c>
      <c r="G9" s="2407"/>
    </row>
    <row r="10" spans="1:7" ht="15.75" thickBot="1">
      <c r="A10" s="2399"/>
      <c r="B10" s="2403"/>
      <c r="C10" s="2404"/>
      <c r="D10" s="2405"/>
      <c r="E10" s="1724" t="s">
        <v>4688</v>
      </c>
      <c r="F10" s="1725" t="s">
        <v>20245</v>
      </c>
      <c r="G10" s="1725" t="s">
        <v>1953</v>
      </c>
    </row>
    <row r="11" spans="1:7">
      <c r="A11" s="1778" t="s">
        <v>2</v>
      </c>
      <c r="B11" s="2384" t="str">
        <f>'ORÇAMENTO '!E20</f>
        <v>A D M I N I S T R A Ç Ã O  O B R A</v>
      </c>
      <c r="C11" s="2385"/>
      <c r="D11" s="2385"/>
      <c r="E11" s="1883">
        <f>F11/F19</f>
        <v>3.1221283807310794E-2</v>
      </c>
      <c r="F11" s="1731">
        <f>'ORÇAMENTO '!J20</f>
        <v>2846.86</v>
      </c>
      <c r="G11" s="1880">
        <f>F11</f>
        <v>2846.86</v>
      </c>
    </row>
    <row r="12" spans="1:7">
      <c r="A12" s="1778" t="s">
        <v>4672</v>
      </c>
      <c r="B12" s="2376" t="str">
        <f>'ORÇAMENTO '!E23</f>
        <v>S E R V I Ç O S   I N I C I A I S</v>
      </c>
      <c r="C12" s="2377"/>
      <c r="D12" s="2378"/>
      <c r="E12" s="1883">
        <f>F12/F19</f>
        <v>1.1652461398911709E-2</v>
      </c>
      <c r="F12" s="1731">
        <f>'ORÇAMENTO '!J23</f>
        <v>1062.51</v>
      </c>
      <c r="G12" s="1880">
        <f t="shared" ref="G12:G19" si="0">F12</f>
        <v>1062.51</v>
      </c>
    </row>
    <row r="13" spans="1:7">
      <c r="A13" s="1778" t="s">
        <v>4659</v>
      </c>
      <c r="B13" s="2376" t="str">
        <f>'ORÇAMENTO '!E26</f>
        <v>RETIRADA</v>
      </c>
      <c r="C13" s="2377"/>
      <c r="D13" s="2378"/>
      <c r="E13" s="1883">
        <f>F13/F19</f>
        <v>1.0023764217377063E-3</v>
      </c>
      <c r="F13" s="1731">
        <f>'ORÇAMENTO '!J26</f>
        <v>91.4</v>
      </c>
      <c r="G13" s="1880">
        <f t="shared" si="0"/>
        <v>91.4</v>
      </c>
    </row>
    <row r="14" spans="1:7">
      <c r="A14" s="1778" t="s">
        <v>4660</v>
      </c>
      <c r="B14" s="2376" t="str">
        <f>'ORÇAMENTO '!E29</f>
        <v>MOVIMENTO DE TERRA</v>
      </c>
      <c r="C14" s="2377"/>
      <c r="D14" s="2378"/>
      <c r="E14" s="1883">
        <f>F14/F19</f>
        <v>5.0546530938611468E-4</v>
      </c>
      <c r="F14" s="1731">
        <f>'ORÇAMENTO '!J29</f>
        <v>46.09</v>
      </c>
      <c r="G14" s="1880">
        <f t="shared" si="0"/>
        <v>46.09</v>
      </c>
    </row>
    <row r="15" spans="1:7">
      <c r="A15" s="1778" t="s">
        <v>20252</v>
      </c>
      <c r="B15" s="2376" t="str">
        <f>'ORÇAMENTO '!E32</f>
        <v>I N F R A E S T R U T U R A</v>
      </c>
      <c r="C15" s="2377"/>
      <c r="D15" s="2378"/>
      <c r="E15" s="1883">
        <f>F15/F19</f>
        <v>1.5600552337922371E-2</v>
      </c>
      <c r="F15" s="1731">
        <f>'ORÇAMENTO '!J32</f>
        <v>1422.5100000000002</v>
      </c>
      <c r="G15" s="1880">
        <f t="shared" si="0"/>
        <v>1422.5100000000002</v>
      </c>
    </row>
    <row r="16" spans="1:7">
      <c r="A16" s="1778" t="s">
        <v>20258</v>
      </c>
      <c r="B16" s="2376" t="str">
        <f>'ORÇAMENTO '!E39</f>
        <v xml:space="preserve">COBERTURA </v>
      </c>
      <c r="C16" s="2377"/>
      <c r="D16" s="2378"/>
      <c r="E16" s="1883">
        <f>F16/F19</f>
        <v>0.93266498002759513</v>
      </c>
      <c r="F16" s="1731">
        <f>'ORÇAMENTO '!J39</f>
        <v>85043.48000000001</v>
      </c>
      <c r="G16" s="1880">
        <f t="shared" si="0"/>
        <v>85043.48000000001</v>
      </c>
    </row>
    <row r="17" spans="1:7">
      <c r="A17" s="1778" t="s">
        <v>20260</v>
      </c>
      <c r="B17" s="2376" t="str">
        <f>'ORÇAMENTO '!E43</f>
        <v>PISOS</v>
      </c>
      <c r="C17" s="2377"/>
      <c r="D17" s="2378"/>
      <c r="E17" s="1883">
        <f>F17/F19</f>
        <v>5.4659125666747565E-3</v>
      </c>
      <c r="F17" s="1731">
        <f>'ORÇAMENTO '!J43</f>
        <v>498.4</v>
      </c>
      <c r="G17" s="1880">
        <f t="shared" si="0"/>
        <v>498.4</v>
      </c>
    </row>
    <row r="18" spans="1:7" ht="15.75" thickBot="1">
      <c r="A18" s="1778" t="s">
        <v>20268</v>
      </c>
      <c r="B18" s="2376" t="str">
        <f>'ORÇAMENTO '!E46</f>
        <v>LIMPEZA FINAL DA OBRA</v>
      </c>
      <c r="C18" s="2377"/>
      <c r="D18" s="2378"/>
      <c r="E18" s="1883">
        <f>F18/F19</f>
        <v>1.8869681304615944E-3</v>
      </c>
      <c r="F18" s="1731">
        <f>'ORÇAMENTO '!J46</f>
        <v>172.06</v>
      </c>
      <c r="G18" s="1882">
        <f t="shared" si="0"/>
        <v>172.06</v>
      </c>
    </row>
    <row r="19" spans="1:7" ht="15.75" thickBot="1">
      <c r="A19" s="1729"/>
      <c r="B19" s="2381" t="s">
        <v>1953</v>
      </c>
      <c r="C19" s="2382"/>
      <c r="D19" s="2383"/>
      <c r="E19" s="1879">
        <f>SUM(E11:E18)</f>
        <v>1.0000000000000002</v>
      </c>
      <c r="F19" s="1730">
        <f>SUM(F11:F18)</f>
        <v>91183.31</v>
      </c>
      <c r="G19" s="1881">
        <f t="shared" si="0"/>
        <v>91183.31</v>
      </c>
    </row>
    <row r="20" spans="1:7" ht="18" customHeight="1">
      <c r="A20" s="2380" t="s">
        <v>20294</v>
      </c>
      <c r="B20" s="2380"/>
      <c r="C20" s="2380"/>
      <c r="D20" s="2380"/>
    </row>
    <row r="24" spans="1:7" ht="18">
      <c r="B24" s="1726" t="s">
        <v>20275</v>
      </c>
      <c r="C24" s="1726"/>
      <c r="D24" s="1726"/>
    </row>
    <row r="25" spans="1:7" ht="18">
      <c r="B25" s="1726" t="s">
        <v>20276</v>
      </c>
      <c r="C25" s="1726"/>
      <c r="D25" s="1726"/>
      <c r="E25" s="1727"/>
    </row>
    <row r="26" spans="1:7" ht="18">
      <c r="B26" s="2379" t="s">
        <v>20277</v>
      </c>
      <c r="C26" s="2379"/>
      <c r="D26" s="2379"/>
      <c r="E26" s="1728"/>
    </row>
  </sheetData>
  <mergeCells count="18">
    <mergeCell ref="B1:G4"/>
    <mergeCell ref="A8:G8"/>
    <mergeCell ref="A9:A10"/>
    <mergeCell ref="B9:D10"/>
    <mergeCell ref="F9:G9"/>
    <mergeCell ref="B5:G5"/>
    <mergeCell ref="B6:G6"/>
    <mergeCell ref="B16:D16"/>
    <mergeCell ref="B26:D26"/>
    <mergeCell ref="A20:D20"/>
    <mergeCell ref="B19:D19"/>
    <mergeCell ref="B11:D11"/>
    <mergeCell ref="B12:D12"/>
    <mergeCell ref="B18:D18"/>
    <mergeCell ref="B13:D13"/>
    <mergeCell ref="B17:D17"/>
    <mergeCell ref="B14:D14"/>
    <mergeCell ref="B15:D15"/>
  </mergeCells>
  <pageMargins left="1.1811023622047245" right="0.19685039370078741" top="0.98425196850393704" bottom="0.78740157480314965" header="0.31496062992125984" footer="0.31496062992125984"/>
  <pageSetup paperSize="9" orientation="landscape" r:id="rId1"/>
  <drawing r:id="rId2"/>
  <legacyDrawing r:id="rId3"/>
  <oleObjects>
    <mc:AlternateContent xmlns:mc="http://schemas.openxmlformats.org/markup-compatibility/2006">
      <mc:Choice Requires="x14">
        <oleObject progId="StaticMetafile" shapeId="20481" r:id="rId4">
          <objectPr defaultSize="0" autoPict="0" r:id="rId5">
            <anchor moveWithCells="1">
              <from>
                <xdr:col>0</xdr:col>
                <xdr:colOff>95250</xdr:colOff>
                <xdr:row>0</xdr:row>
                <xdr:rowOff>57150</xdr:rowOff>
              </from>
              <to>
                <xdr:col>0</xdr:col>
                <xdr:colOff>819150</xdr:colOff>
                <xdr:row>3</xdr:row>
                <xdr:rowOff>161925</xdr:rowOff>
              </to>
            </anchor>
          </objectPr>
        </oleObject>
      </mc:Choice>
      <mc:Fallback>
        <oleObject progId="StaticMetafile" shapeId="20481" r:id="rId4"/>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B1:J40"/>
  <sheetViews>
    <sheetView tabSelected="1" view="pageBreakPreview" topLeftCell="B7" zoomScaleNormal="100" zoomScaleSheetLayoutView="100" workbookViewId="0">
      <selection activeCell="I16" sqref="I16"/>
    </sheetView>
  </sheetViews>
  <sheetFormatPr defaultRowHeight="12.75"/>
  <cols>
    <col min="1" max="1" width="9.140625" style="141"/>
    <col min="2" max="2" width="10.5703125" style="137" customWidth="1"/>
    <col min="3" max="3" width="14.42578125" style="137" bestFit="1" customWidth="1"/>
    <col min="4" max="4" width="89.28515625" style="137" customWidth="1"/>
    <col min="5" max="5" width="12.5703125" style="138" customWidth="1"/>
    <col min="6" max="6" width="11" style="137" customWidth="1"/>
    <col min="7" max="7" width="10.5703125" style="139" bestFit="1" customWidth="1"/>
    <col min="8" max="8" width="14.140625" style="106" bestFit="1" customWidth="1"/>
    <col min="9" max="9" width="16.42578125" style="140" bestFit="1" customWidth="1"/>
    <col min="10" max="10" width="11" style="141" bestFit="1" customWidth="1"/>
    <col min="11" max="13" width="9.140625" style="141"/>
    <col min="14" max="14" width="11.7109375" style="141" bestFit="1" customWidth="1"/>
    <col min="15" max="257" width="9.140625" style="141"/>
    <col min="258" max="258" width="8.5703125" style="141" customWidth="1"/>
    <col min="259" max="259" width="14.42578125" style="141" bestFit="1" customWidth="1"/>
    <col min="260" max="260" width="81.42578125" style="141" customWidth="1"/>
    <col min="261" max="261" width="9.7109375" style="141" customWidth="1"/>
    <col min="262" max="262" width="10" style="141" customWidth="1"/>
    <col min="263" max="263" width="10.5703125" style="141" bestFit="1" customWidth="1"/>
    <col min="264" max="264" width="14.140625" style="141" bestFit="1" customWidth="1"/>
    <col min="265" max="265" width="15.5703125" style="141" bestFit="1" customWidth="1"/>
    <col min="266" max="266" width="11" style="141" bestFit="1" customWidth="1"/>
    <col min="267" max="269" width="9.140625" style="141"/>
    <col min="270" max="270" width="11.7109375" style="141" bestFit="1" customWidth="1"/>
    <col min="271" max="513" width="9.140625" style="141"/>
    <col min="514" max="514" width="8.5703125" style="141" customWidth="1"/>
    <col min="515" max="515" width="14.42578125" style="141" bestFit="1" customWidth="1"/>
    <col min="516" max="516" width="81.42578125" style="141" customWidth="1"/>
    <col min="517" max="517" width="9.7109375" style="141" customWidth="1"/>
    <col min="518" max="518" width="10" style="141" customWidth="1"/>
    <col min="519" max="519" width="10.5703125" style="141" bestFit="1" customWidth="1"/>
    <col min="520" max="520" width="14.140625" style="141" bestFit="1" customWidth="1"/>
    <col min="521" max="521" width="15.5703125" style="141" bestFit="1" customWidth="1"/>
    <col min="522" max="522" width="11" style="141" bestFit="1" customWidth="1"/>
    <col min="523" max="525" width="9.140625" style="141"/>
    <col min="526" max="526" width="11.7109375" style="141" bestFit="1" customWidth="1"/>
    <col min="527" max="769" width="9.140625" style="141"/>
    <col min="770" max="770" width="8.5703125" style="141" customWidth="1"/>
    <col min="771" max="771" width="14.42578125" style="141" bestFit="1" customWidth="1"/>
    <col min="772" max="772" width="81.42578125" style="141" customWidth="1"/>
    <col min="773" max="773" width="9.7109375" style="141" customWidth="1"/>
    <col min="774" max="774" width="10" style="141" customWidth="1"/>
    <col min="775" max="775" width="10.5703125" style="141" bestFit="1" customWidth="1"/>
    <col min="776" max="776" width="14.140625" style="141" bestFit="1" customWidth="1"/>
    <col min="777" max="777" width="15.5703125" style="141" bestFit="1" customWidth="1"/>
    <col min="778" max="778" width="11" style="141" bestFit="1" customWidth="1"/>
    <col min="779" max="781" width="9.140625" style="141"/>
    <col min="782" max="782" width="11.7109375" style="141" bestFit="1" customWidth="1"/>
    <col min="783" max="1025" width="9.140625" style="141"/>
    <col min="1026" max="1026" width="8.5703125" style="141" customWidth="1"/>
    <col min="1027" max="1027" width="14.42578125" style="141" bestFit="1" customWidth="1"/>
    <col min="1028" max="1028" width="81.42578125" style="141" customWidth="1"/>
    <col min="1029" max="1029" width="9.7109375" style="141" customWidth="1"/>
    <col min="1030" max="1030" width="10" style="141" customWidth="1"/>
    <col min="1031" max="1031" width="10.5703125" style="141" bestFit="1" customWidth="1"/>
    <col min="1032" max="1032" width="14.140625" style="141" bestFit="1" customWidth="1"/>
    <col min="1033" max="1033" width="15.5703125" style="141" bestFit="1" customWidth="1"/>
    <col min="1034" max="1034" width="11" style="141" bestFit="1" customWidth="1"/>
    <col min="1035" max="1037" width="9.140625" style="141"/>
    <col min="1038" max="1038" width="11.7109375" style="141" bestFit="1" customWidth="1"/>
    <col min="1039" max="1281" width="9.140625" style="141"/>
    <col min="1282" max="1282" width="8.5703125" style="141" customWidth="1"/>
    <col min="1283" max="1283" width="14.42578125" style="141" bestFit="1" customWidth="1"/>
    <col min="1284" max="1284" width="81.42578125" style="141" customWidth="1"/>
    <col min="1285" max="1285" width="9.7109375" style="141" customWidth="1"/>
    <col min="1286" max="1286" width="10" style="141" customWidth="1"/>
    <col min="1287" max="1287" width="10.5703125" style="141" bestFit="1" customWidth="1"/>
    <col min="1288" max="1288" width="14.140625" style="141" bestFit="1" customWidth="1"/>
    <col min="1289" max="1289" width="15.5703125" style="141" bestFit="1" customWidth="1"/>
    <col min="1290" max="1290" width="11" style="141" bestFit="1" customWidth="1"/>
    <col min="1291" max="1293" width="9.140625" style="141"/>
    <col min="1294" max="1294" width="11.7109375" style="141" bestFit="1" customWidth="1"/>
    <col min="1295" max="1537" width="9.140625" style="141"/>
    <col min="1538" max="1538" width="8.5703125" style="141" customWidth="1"/>
    <col min="1539" max="1539" width="14.42578125" style="141" bestFit="1" customWidth="1"/>
    <col min="1540" max="1540" width="81.42578125" style="141" customWidth="1"/>
    <col min="1541" max="1541" width="9.7109375" style="141" customWidth="1"/>
    <col min="1542" max="1542" width="10" style="141" customWidth="1"/>
    <col min="1543" max="1543" width="10.5703125" style="141" bestFit="1" customWidth="1"/>
    <col min="1544" max="1544" width="14.140625" style="141" bestFit="1" customWidth="1"/>
    <col min="1545" max="1545" width="15.5703125" style="141" bestFit="1" customWidth="1"/>
    <col min="1546" max="1546" width="11" style="141" bestFit="1" customWidth="1"/>
    <col min="1547" max="1549" width="9.140625" style="141"/>
    <col min="1550" max="1550" width="11.7109375" style="141" bestFit="1" customWidth="1"/>
    <col min="1551" max="1793" width="9.140625" style="141"/>
    <col min="1794" max="1794" width="8.5703125" style="141" customWidth="1"/>
    <col min="1795" max="1795" width="14.42578125" style="141" bestFit="1" customWidth="1"/>
    <col min="1796" max="1796" width="81.42578125" style="141" customWidth="1"/>
    <col min="1797" max="1797" width="9.7109375" style="141" customWidth="1"/>
    <col min="1798" max="1798" width="10" style="141" customWidth="1"/>
    <col min="1799" max="1799" width="10.5703125" style="141" bestFit="1" customWidth="1"/>
    <col min="1800" max="1800" width="14.140625" style="141" bestFit="1" customWidth="1"/>
    <col min="1801" max="1801" width="15.5703125" style="141" bestFit="1" customWidth="1"/>
    <col min="1802" max="1802" width="11" style="141" bestFit="1" customWidth="1"/>
    <col min="1803" max="1805" width="9.140625" style="141"/>
    <col min="1806" max="1806" width="11.7109375" style="141" bestFit="1" customWidth="1"/>
    <col min="1807" max="2049" width="9.140625" style="141"/>
    <col min="2050" max="2050" width="8.5703125" style="141" customWidth="1"/>
    <col min="2051" max="2051" width="14.42578125" style="141" bestFit="1" customWidth="1"/>
    <col min="2052" max="2052" width="81.42578125" style="141" customWidth="1"/>
    <col min="2053" max="2053" width="9.7109375" style="141" customWidth="1"/>
    <col min="2054" max="2054" width="10" style="141" customWidth="1"/>
    <col min="2055" max="2055" width="10.5703125" style="141" bestFit="1" customWidth="1"/>
    <col min="2056" max="2056" width="14.140625" style="141" bestFit="1" customWidth="1"/>
    <col min="2057" max="2057" width="15.5703125" style="141" bestFit="1" customWidth="1"/>
    <col min="2058" max="2058" width="11" style="141" bestFit="1" customWidth="1"/>
    <col min="2059" max="2061" width="9.140625" style="141"/>
    <col min="2062" max="2062" width="11.7109375" style="141" bestFit="1" customWidth="1"/>
    <col min="2063" max="2305" width="9.140625" style="141"/>
    <col min="2306" max="2306" width="8.5703125" style="141" customWidth="1"/>
    <col min="2307" max="2307" width="14.42578125" style="141" bestFit="1" customWidth="1"/>
    <col min="2308" max="2308" width="81.42578125" style="141" customWidth="1"/>
    <col min="2309" max="2309" width="9.7109375" style="141" customWidth="1"/>
    <col min="2310" max="2310" width="10" style="141" customWidth="1"/>
    <col min="2311" max="2311" width="10.5703125" style="141" bestFit="1" customWidth="1"/>
    <col min="2312" max="2312" width="14.140625" style="141" bestFit="1" customWidth="1"/>
    <col min="2313" max="2313" width="15.5703125" style="141" bestFit="1" customWidth="1"/>
    <col min="2314" max="2314" width="11" style="141" bestFit="1" customWidth="1"/>
    <col min="2315" max="2317" width="9.140625" style="141"/>
    <col min="2318" max="2318" width="11.7109375" style="141" bestFit="1" customWidth="1"/>
    <col min="2319" max="2561" width="9.140625" style="141"/>
    <col min="2562" max="2562" width="8.5703125" style="141" customWidth="1"/>
    <col min="2563" max="2563" width="14.42578125" style="141" bestFit="1" customWidth="1"/>
    <col min="2564" max="2564" width="81.42578125" style="141" customWidth="1"/>
    <col min="2565" max="2565" width="9.7109375" style="141" customWidth="1"/>
    <col min="2566" max="2566" width="10" style="141" customWidth="1"/>
    <col min="2567" max="2567" width="10.5703125" style="141" bestFit="1" customWidth="1"/>
    <col min="2568" max="2568" width="14.140625" style="141" bestFit="1" customWidth="1"/>
    <col min="2569" max="2569" width="15.5703125" style="141" bestFit="1" customWidth="1"/>
    <col min="2570" max="2570" width="11" style="141" bestFit="1" customWidth="1"/>
    <col min="2571" max="2573" width="9.140625" style="141"/>
    <col min="2574" max="2574" width="11.7109375" style="141" bestFit="1" customWidth="1"/>
    <col min="2575" max="2817" width="9.140625" style="141"/>
    <col min="2818" max="2818" width="8.5703125" style="141" customWidth="1"/>
    <col min="2819" max="2819" width="14.42578125" style="141" bestFit="1" customWidth="1"/>
    <col min="2820" max="2820" width="81.42578125" style="141" customWidth="1"/>
    <col min="2821" max="2821" width="9.7109375" style="141" customWidth="1"/>
    <col min="2822" max="2822" width="10" style="141" customWidth="1"/>
    <col min="2823" max="2823" width="10.5703125" style="141" bestFit="1" customWidth="1"/>
    <col min="2824" max="2824" width="14.140625" style="141" bestFit="1" customWidth="1"/>
    <col min="2825" max="2825" width="15.5703125" style="141" bestFit="1" customWidth="1"/>
    <col min="2826" max="2826" width="11" style="141" bestFit="1" customWidth="1"/>
    <col min="2827" max="2829" width="9.140625" style="141"/>
    <col min="2830" max="2830" width="11.7109375" style="141" bestFit="1" customWidth="1"/>
    <col min="2831" max="3073" width="9.140625" style="141"/>
    <col min="3074" max="3074" width="8.5703125" style="141" customWidth="1"/>
    <col min="3075" max="3075" width="14.42578125" style="141" bestFit="1" customWidth="1"/>
    <col min="3076" max="3076" width="81.42578125" style="141" customWidth="1"/>
    <col min="3077" max="3077" width="9.7109375" style="141" customWidth="1"/>
    <col min="3078" max="3078" width="10" style="141" customWidth="1"/>
    <col min="3079" max="3079" width="10.5703125" style="141" bestFit="1" customWidth="1"/>
    <col min="3080" max="3080" width="14.140625" style="141" bestFit="1" customWidth="1"/>
    <col min="3081" max="3081" width="15.5703125" style="141" bestFit="1" customWidth="1"/>
    <col min="3082" max="3082" width="11" style="141" bestFit="1" customWidth="1"/>
    <col min="3083" max="3085" width="9.140625" style="141"/>
    <col min="3086" max="3086" width="11.7109375" style="141" bestFit="1" customWidth="1"/>
    <col min="3087" max="3329" width="9.140625" style="141"/>
    <col min="3330" max="3330" width="8.5703125" style="141" customWidth="1"/>
    <col min="3331" max="3331" width="14.42578125" style="141" bestFit="1" customWidth="1"/>
    <col min="3332" max="3332" width="81.42578125" style="141" customWidth="1"/>
    <col min="3333" max="3333" width="9.7109375" style="141" customWidth="1"/>
    <col min="3334" max="3334" width="10" style="141" customWidth="1"/>
    <col min="3335" max="3335" width="10.5703125" style="141" bestFit="1" customWidth="1"/>
    <col min="3336" max="3336" width="14.140625" style="141" bestFit="1" customWidth="1"/>
    <col min="3337" max="3337" width="15.5703125" style="141" bestFit="1" customWidth="1"/>
    <col min="3338" max="3338" width="11" style="141" bestFit="1" customWidth="1"/>
    <col min="3339" max="3341" width="9.140625" style="141"/>
    <col min="3342" max="3342" width="11.7109375" style="141" bestFit="1" customWidth="1"/>
    <col min="3343" max="3585" width="9.140625" style="141"/>
    <col min="3586" max="3586" width="8.5703125" style="141" customWidth="1"/>
    <col min="3587" max="3587" width="14.42578125" style="141" bestFit="1" customWidth="1"/>
    <col min="3588" max="3588" width="81.42578125" style="141" customWidth="1"/>
    <col min="3589" max="3589" width="9.7109375" style="141" customWidth="1"/>
    <col min="3590" max="3590" width="10" style="141" customWidth="1"/>
    <col min="3591" max="3591" width="10.5703125" style="141" bestFit="1" customWidth="1"/>
    <col min="3592" max="3592" width="14.140625" style="141" bestFit="1" customWidth="1"/>
    <col min="3593" max="3593" width="15.5703125" style="141" bestFit="1" customWidth="1"/>
    <col min="3594" max="3594" width="11" style="141" bestFit="1" customWidth="1"/>
    <col min="3595" max="3597" width="9.140625" style="141"/>
    <col min="3598" max="3598" width="11.7109375" style="141" bestFit="1" customWidth="1"/>
    <col min="3599" max="3841" width="9.140625" style="141"/>
    <col min="3842" max="3842" width="8.5703125" style="141" customWidth="1"/>
    <col min="3843" max="3843" width="14.42578125" style="141" bestFit="1" customWidth="1"/>
    <col min="3844" max="3844" width="81.42578125" style="141" customWidth="1"/>
    <col min="3845" max="3845" width="9.7109375" style="141" customWidth="1"/>
    <col min="3846" max="3846" width="10" style="141" customWidth="1"/>
    <col min="3847" max="3847" width="10.5703125" style="141" bestFit="1" customWidth="1"/>
    <col min="3848" max="3848" width="14.140625" style="141" bestFit="1" customWidth="1"/>
    <col min="3849" max="3849" width="15.5703125" style="141" bestFit="1" customWidth="1"/>
    <col min="3850" max="3850" width="11" style="141" bestFit="1" customWidth="1"/>
    <col min="3851" max="3853" width="9.140625" style="141"/>
    <col min="3854" max="3854" width="11.7109375" style="141" bestFit="1" customWidth="1"/>
    <col min="3855" max="4097" width="9.140625" style="141"/>
    <col min="4098" max="4098" width="8.5703125" style="141" customWidth="1"/>
    <col min="4099" max="4099" width="14.42578125" style="141" bestFit="1" customWidth="1"/>
    <col min="4100" max="4100" width="81.42578125" style="141" customWidth="1"/>
    <col min="4101" max="4101" width="9.7109375" style="141" customWidth="1"/>
    <col min="4102" max="4102" width="10" style="141" customWidth="1"/>
    <col min="4103" max="4103" width="10.5703125" style="141" bestFit="1" customWidth="1"/>
    <col min="4104" max="4104" width="14.140625" style="141" bestFit="1" customWidth="1"/>
    <col min="4105" max="4105" width="15.5703125" style="141" bestFit="1" customWidth="1"/>
    <col min="4106" max="4106" width="11" style="141" bestFit="1" customWidth="1"/>
    <col min="4107" max="4109" width="9.140625" style="141"/>
    <col min="4110" max="4110" width="11.7109375" style="141" bestFit="1" customWidth="1"/>
    <col min="4111" max="4353" width="9.140625" style="141"/>
    <col min="4354" max="4354" width="8.5703125" style="141" customWidth="1"/>
    <col min="4355" max="4355" width="14.42578125" style="141" bestFit="1" customWidth="1"/>
    <col min="4356" max="4356" width="81.42578125" style="141" customWidth="1"/>
    <col min="4357" max="4357" width="9.7109375" style="141" customWidth="1"/>
    <col min="4358" max="4358" width="10" style="141" customWidth="1"/>
    <col min="4359" max="4359" width="10.5703125" style="141" bestFit="1" customWidth="1"/>
    <col min="4360" max="4360" width="14.140625" style="141" bestFit="1" customWidth="1"/>
    <col min="4361" max="4361" width="15.5703125" style="141" bestFit="1" customWidth="1"/>
    <col min="4362" max="4362" width="11" style="141" bestFit="1" customWidth="1"/>
    <col min="4363" max="4365" width="9.140625" style="141"/>
    <col min="4366" max="4366" width="11.7109375" style="141" bestFit="1" customWidth="1"/>
    <col min="4367" max="4609" width="9.140625" style="141"/>
    <col min="4610" max="4610" width="8.5703125" style="141" customWidth="1"/>
    <col min="4611" max="4611" width="14.42578125" style="141" bestFit="1" customWidth="1"/>
    <col min="4612" max="4612" width="81.42578125" style="141" customWidth="1"/>
    <col min="4613" max="4613" width="9.7109375" style="141" customWidth="1"/>
    <col min="4614" max="4614" width="10" style="141" customWidth="1"/>
    <col min="4615" max="4615" width="10.5703125" style="141" bestFit="1" customWidth="1"/>
    <col min="4616" max="4616" width="14.140625" style="141" bestFit="1" customWidth="1"/>
    <col min="4617" max="4617" width="15.5703125" style="141" bestFit="1" customWidth="1"/>
    <col min="4618" max="4618" width="11" style="141" bestFit="1" customWidth="1"/>
    <col min="4619" max="4621" width="9.140625" style="141"/>
    <col min="4622" max="4622" width="11.7109375" style="141" bestFit="1" customWidth="1"/>
    <col min="4623" max="4865" width="9.140625" style="141"/>
    <col min="4866" max="4866" width="8.5703125" style="141" customWidth="1"/>
    <col min="4867" max="4867" width="14.42578125" style="141" bestFit="1" customWidth="1"/>
    <col min="4868" max="4868" width="81.42578125" style="141" customWidth="1"/>
    <col min="4869" max="4869" width="9.7109375" style="141" customWidth="1"/>
    <col min="4870" max="4870" width="10" style="141" customWidth="1"/>
    <col min="4871" max="4871" width="10.5703125" style="141" bestFit="1" customWidth="1"/>
    <col min="4872" max="4872" width="14.140625" style="141" bestFit="1" customWidth="1"/>
    <col min="4873" max="4873" width="15.5703125" style="141" bestFit="1" customWidth="1"/>
    <col min="4874" max="4874" width="11" style="141" bestFit="1" customWidth="1"/>
    <col min="4875" max="4877" width="9.140625" style="141"/>
    <col min="4878" max="4878" width="11.7109375" style="141" bestFit="1" customWidth="1"/>
    <col min="4879" max="5121" width="9.140625" style="141"/>
    <col min="5122" max="5122" width="8.5703125" style="141" customWidth="1"/>
    <col min="5123" max="5123" width="14.42578125" style="141" bestFit="1" customWidth="1"/>
    <col min="5124" max="5124" width="81.42578125" style="141" customWidth="1"/>
    <col min="5125" max="5125" width="9.7109375" style="141" customWidth="1"/>
    <col min="5126" max="5126" width="10" style="141" customWidth="1"/>
    <col min="5127" max="5127" width="10.5703125" style="141" bestFit="1" customWidth="1"/>
    <col min="5128" max="5128" width="14.140625" style="141" bestFit="1" customWidth="1"/>
    <col min="5129" max="5129" width="15.5703125" style="141" bestFit="1" customWidth="1"/>
    <col min="5130" max="5130" width="11" style="141" bestFit="1" customWidth="1"/>
    <col min="5131" max="5133" width="9.140625" style="141"/>
    <col min="5134" max="5134" width="11.7109375" style="141" bestFit="1" customWidth="1"/>
    <col min="5135" max="5377" width="9.140625" style="141"/>
    <col min="5378" max="5378" width="8.5703125" style="141" customWidth="1"/>
    <col min="5379" max="5379" width="14.42578125" style="141" bestFit="1" customWidth="1"/>
    <col min="5380" max="5380" width="81.42578125" style="141" customWidth="1"/>
    <col min="5381" max="5381" width="9.7109375" style="141" customWidth="1"/>
    <col min="5382" max="5382" width="10" style="141" customWidth="1"/>
    <col min="5383" max="5383" width="10.5703125" style="141" bestFit="1" customWidth="1"/>
    <col min="5384" max="5384" width="14.140625" style="141" bestFit="1" customWidth="1"/>
    <col min="5385" max="5385" width="15.5703125" style="141" bestFit="1" customWidth="1"/>
    <col min="5386" max="5386" width="11" style="141" bestFit="1" customWidth="1"/>
    <col min="5387" max="5389" width="9.140625" style="141"/>
    <col min="5390" max="5390" width="11.7109375" style="141" bestFit="1" customWidth="1"/>
    <col min="5391" max="5633" width="9.140625" style="141"/>
    <col min="5634" max="5634" width="8.5703125" style="141" customWidth="1"/>
    <col min="5635" max="5635" width="14.42578125" style="141" bestFit="1" customWidth="1"/>
    <col min="5636" max="5636" width="81.42578125" style="141" customWidth="1"/>
    <col min="5637" max="5637" width="9.7109375" style="141" customWidth="1"/>
    <col min="5638" max="5638" width="10" style="141" customWidth="1"/>
    <col min="5639" max="5639" width="10.5703125" style="141" bestFit="1" customWidth="1"/>
    <col min="5640" max="5640" width="14.140625" style="141" bestFit="1" customWidth="1"/>
    <col min="5641" max="5641" width="15.5703125" style="141" bestFit="1" customWidth="1"/>
    <col min="5642" max="5642" width="11" style="141" bestFit="1" customWidth="1"/>
    <col min="5643" max="5645" width="9.140625" style="141"/>
    <col min="5646" max="5646" width="11.7109375" style="141" bestFit="1" customWidth="1"/>
    <col min="5647" max="5889" width="9.140625" style="141"/>
    <col min="5890" max="5890" width="8.5703125" style="141" customWidth="1"/>
    <col min="5891" max="5891" width="14.42578125" style="141" bestFit="1" customWidth="1"/>
    <col min="5892" max="5892" width="81.42578125" style="141" customWidth="1"/>
    <col min="5893" max="5893" width="9.7109375" style="141" customWidth="1"/>
    <col min="5894" max="5894" width="10" style="141" customWidth="1"/>
    <col min="5895" max="5895" width="10.5703125" style="141" bestFit="1" customWidth="1"/>
    <col min="5896" max="5896" width="14.140625" style="141" bestFit="1" customWidth="1"/>
    <col min="5897" max="5897" width="15.5703125" style="141" bestFit="1" customWidth="1"/>
    <col min="5898" max="5898" width="11" style="141" bestFit="1" customWidth="1"/>
    <col min="5899" max="5901" width="9.140625" style="141"/>
    <col min="5902" max="5902" width="11.7109375" style="141" bestFit="1" customWidth="1"/>
    <col min="5903" max="6145" width="9.140625" style="141"/>
    <col min="6146" max="6146" width="8.5703125" style="141" customWidth="1"/>
    <col min="6147" max="6147" width="14.42578125" style="141" bestFit="1" customWidth="1"/>
    <col min="6148" max="6148" width="81.42578125" style="141" customWidth="1"/>
    <col min="6149" max="6149" width="9.7109375" style="141" customWidth="1"/>
    <col min="6150" max="6150" width="10" style="141" customWidth="1"/>
    <col min="6151" max="6151" width="10.5703125" style="141" bestFit="1" customWidth="1"/>
    <col min="6152" max="6152" width="14.140625" style="141" bestFit="1" customWidth="1"/>
    <col min="6153" max="6153" width="15.5703125" style="141" bestFit="1" customWidth="1"/>
    <col min="6154" max="6154" width="11" style="141" bestFit="1" customWidth="1"/>
    <col min="6155" max="6157" width="9.140625" style="141"/>
    <col min="6158" max="6158" width="11.7109375" style="141" bestFit="1" customWidth="1"/>
    <col min="6159" max="6401" width="9.140625" style="141"/>
    <col min="6402" max="6402" width="8.5703125" style="141" customWidth="1"/>
    <col min="6403" max="6403" width="14.42578125" style="141" bestFit="1" customWidth="1"/>
    <col min="6404" max="6404" width="81.42578125" style="141" customWidth="1"/>
    <col min="6405" max="6405" width="9.7109375" style="141" customWidth="1"/>
    <col min="6406" max="6406" width="10" style="141" customWidth="1"/>
    <col min="6407" max="6407" width="10.5703125" style="141" bestFit="1" customWidth="1"/>
    <col min="6408" max="6408" width="14.140625" style="141" bestFit="1" customWidth="1"/>
    <col min="6409" max="6409" width="15.5703125" style="141" bestFit="1" customWidth="1"/>
    <col min="6410" max="6410" width="11" style="141" bestFit="1" customWidth="1"/>
    <col min="6411" max="6413" width="9.140625" style="141"/>
    <col min="6414" max="6414" width="11.7109375" style="141" bestFit="1" customWidth="1"/>
    <col min="6415" max="6657" width="9.140625" style="141"/>
    <col min="6658" max="6658" width="8.5703125" style="141" customWidth="1"/>
    <col min="6659" max="6659" width="14.42578125" style="141" bestFit="1" customWidth="1"/>
    <col min="6660" max="6660" width="81.42578125" style="141" customWidth="1"/>
    <col min="6661" max="6661" width="9.7109375" style="141" customWidth="1"/>
    <col min="6662" max="6662" width="10" style="141" customWidth="1"/>
    <col min="6663" max="6663" width="10.5703125" style="141" bestFit="1" customWidth="1"/>
    <col min="6664" max="6664" width="14.140625" style="141" bestFit="1" customWidth="1"/>
    <col min="6665" max="6665" width="15.5703125" style="141" bestFit="1" customWidth="1"/>
    <col min="6666" max="6666" width="11" style="141" bestFit="1" customWidth="1"/>
    <col min="6667" max="6669" width="9.140625" style="141"/>
    <col min="6670" max="6670" width="11.7109375" style="141" bestFit="1" customWidth="1"/>
    <col min="6671" max="6913" width="9.140625" style="141"/>
    <col min="6914" max="6914" width="8.5703125" style="141" customWidth="1"/>
    <col min="6915" max="6915" width="14.42578125" style="141" bestFit="1" customWidth="1"/>
    <col min="6916" max="6916" width="81.42578125" style="141" customWidth="1"/>
    <col min="6917" max="6917" width="9.7109375" style="141" customWidth="1"/>
    <col min="6918" max="6918" width="10" style="141" customWidth="1"/>
    <col min="6919" max="6919" width="10.5703125" style="141" bestFit="1" customWidth="1"/>
    <col min="6920" max="6920" width="14.140625" style="141" bestFit="1" customWidth="1"/>
    <col min="6921" max="6921" width="15.5703125" style="141" bestFit="1" customWidth="1"/>
    <col min="6922" max="6922" width="11" style="141" bestFit="1" customWidth="1"/>
    <col min="6923" max="6925" width="9.140625" style="141"/>
    <col min="6926" max="6926" width="11.7109375" style="141" bestFit="1" customWidth="1"/>
    <col min="6927" max="7169" width="9.140625" style="141"/>
    <col min="7170" max="7170" width="8.5703125" style="141" customWidth="1"/>
    <col min="7171" max="7171" width="14.42578125" style="141" bestFit="1" customWidth="1"/>
    <col min="7172" max="7172" width="81.42578125" style="141" customWidth="1"/>
    <col min="7173" max="7173" width="9.7109375" style="141" customWidth="1"/>
    <col min="7174" max="7174" width="10" style="141" customWidth="1"/>
    <col min="7175" max="7175" width="10.5703125" style="141" bestFit="1" customWidth="1"/>
    <col min="7176" max="7176" width="14.140625" style="141" bestFit="1" customWidth="1"/>
    <col min="7177" max="7177" width="15.5703125" style="141" bestFit="1" customWidth="1"/>
    <col min="7178" max="7178" width="11" style="141" bestFit="1" customWidth="1"/>
    <col min="7179" max="7181" width="9.140625" style="141"/>
    <col min="7182" max="7182" width="11.7109375" style="141" bestFit="1" customWidth="1"/>
    <col min="7183" max="7425" width="9.140625" style="141"/>
    <col min="7426" max="7426" width="8.5703125" style="141" customWidth="1"/>
    <col min="7427" max="7427" width="14.42578125" style="141" bestFit="1" customWidth="1"/>
    <col min="7428" max="7428" width="81.42578125" style="141" customWidth="1"/>
    <col min="7429" max="7429" width="9.7109375" style="141" customWidth="1"/>
    <col min="7430" max="7430" width="10" style="141" customWidth="1"/>
    <col min="7431" max="7431" width="10.5703125" style="141" bestFit="1" customWidth="1"/>
    <col min="7432" max="7432" width="14.140625" style="141" bestFit="1" customWidth="1"/>
    <col min="7433" max="7433" width="15.5703125" style="141" bestFit="1" customWidth="1"/>
    <col min="7434" max="7434" width="11" style="141" bestFit="1" customWidth="1"/>
    <col min="7435" max="7437" width="9.140625" style="141"/>
    <col min="7438" max="7438" width="11.7109375" style="141" bestFit="1" customWidth="1"/>
    <col min="7439" max="7681" width="9.140625" style="141"/>
    <col min="7682" max="7682" width="8.5703125" style="141" customWidth="1"/>
    <col min="7683" max="7683" width="14.42578125" style="141" bestFit="1" customWidth="1"/>
    <col min="7684" max="7684" width="81.42578125" style="141" customWidth="1"/>
    <col min="7685" max="7685" width="9.7109375" style="141" customWidth="1"/>
    <col min="7686" max="7686" width="10" style="141" customWidth="1"/>
    <col min="7687" max="7687" width="10.5703125" style="141" bestFit="1" customWidth="1"/>
    <col min="7688" max="7688" width="14.140625" style="141" bestFit="1" customWidth="1"/>
    <col min="7689" max="7689" width="15.5703125" style="141" bestFit="1" customWidth="1"/>
    <col min="7690" max="7690" width="11" style="141" bestFit="1" customWidth="1"/>
    <col min="7691" max="7693" width="9.140625" style="141"/>
    <col min="7694" max="7694" width="11.7109375" style="141" bestFit="1" customWidth="1"/>
    <col min="7695" max="7937" width="9.140625" style="141"/>
    <col min="7938" max="7938" width="8.5703125" style="141" customWidth="1"/>
    <col min="7939" max="7939" width="14.42578125" style="141" bestFit="1" customWidth="1"/>
    <col min="7940" max="7940" width="81.42578125" style="141" customWidth="1"/>
    <col min="7941" max="7941" width="9.7109375" style="141" customWidth="1"/>
    <col min="7942" max="7942" width="10" style="141" customWidth="1"/>
    <col min="7943" max="7943" width="10.5703125" style="141" bestFit="1" customWidth="1"/>
    <col min="7944" max="7944" width="14.140625" style="141" bestFit="1" customWidth="1"/>
    <col min="7945" max="7945" width="15.5703125" style="141" bestFit="1" customWidth="1"/>
    <col min="7946" max="7946" width="11" style="141" bestFit="1" customWidth="1"/>
    <col min="7947" max="7949" width="9.140625" style="141"/>
    <col min="7950" max="7950" width="11.7109375" style="141" bestFit="1" customWidth="1"/>
    <col min="7951" max="8193" width="9.140625" style="141"/>
    <col min="8194" max="8194" width="8.5703125" style="141" customWidth="1"/>
    <col min="8195" max="8195" width="14.42578125" style="141" bestFit="1" customWidth="1"/>
    <col min="8196" max="8196" width="81.42578125" style="141" customWidth="1"/>
    <col min="8197" max="8197" width="9.7109375" style="141" customWidth="1"/>
    <col min="8198" max="8198" width="10" style="141" customWidth="1"/>
    <col min="8199" max="8199" width="10.5703125" style="141" bestFit="1" customWidth="1"/>
    <col min="8200" max="8200" width="14.140625" style="141" bestFit="1" customWidth="1"/>
    <col min="8201" max="8201" width="15.5703125" style="141" bestFit="1" customWidth="1"/>
    <col min="8202" max="8202" width="11" style="141" bestFit="1" customWidth="1"/>
    <col min="8203" max="8205" width="9.140625" style="141"/>
    <col min="8206" max="8206" width="11.7109375" style="141" bestFit="1" customWidth="1"/>
    <col min="8207" max="8449" width="9.140625" style="141"/>
    <col min="8450" max="8450" width="8.5703125" style="141" customWidth="1"/>
    <col min="8451" max="8451" width="14.42578125" style="141" bestFit="1" customWidth="1"/>
    <col min="8452" max="8452" width="81.42578125" style="141" customWidth="1"/>
    <col min="8453" max="8453" width="9.7109375" style="141" customWidth="1"/>
    <col min="8454" max="8454" width="10" style="141" customWidth="1"/>
    <col min="8455" max="8455" width="10.5703125" style="141" bestFit="1" customWidth="1"/>
    <col min="8456" max="8456" width="14.140625" style="141" bestFit="1" customWidth="1"/>
    <col min="8457" max="8457" width="15.5703125" style="141" bestFit="1" customWidth="1"/>
    <col min="8458" max="8458" width="11" style="141" bestFit="1" customWidth="1"/>
    <col min="8459" max="8461" width="9.140625" style="141"/>
    <col min="8462" max="8462" width="11.7109375" style="141" bestFit="1" customWidth="1"/>
    <col min="8463" max="8705" width="9.140625" style="141"/>
    <col min="8706" max="8706" width="8.5703125" style="141" customWidth="1"/>
    <col min="8707" max="8707" width="14.42578125" style="141" bestFit="1" customWidth="1"/>
    <col min="8708" max="8708" width="81.42578125" style="141" customWidth="1"/>
    <col min="8709" max="8709" width="9.7109375" style="141" customWidth="1"/>
    <col min="8710" max="8710" width="10" style="141" customWidth="1"/>
    <col min="8711" max="8711" width="10.5703125" style="141" bestFit="1" customWidth="1"/>
    <col min="8712" max="8712" width="14.140625" style="141" bestFit="1" customWidth="1"/>
    <col min="8713" max="8713" width="15.5703125" style="141" bestFit="1" customWidth="1"/>
    <col min="8714" max="8714" width="11" style="141" bestFit="1" customWidth="1"/>
    <col min="8715" max="8717" width="9.140625" style="141"/>
    <col min="8718" max="8718" width="11.7109375" style="141" bestFit="1" customWidth="1"/>
    <col min="8719" max="8961" width="9.140625" style="141"/>
    <col min="8962" max="8962" width="8.5703125" style="141" customWidth="1"/>
    <col min="8963" max="8963" width="14.42578125" style="141" bestFit="1" customWidth="1"/>
    <col min="8964" max="8964" width="81.42578125" style="141" customWidth="1"/>
    <col min="8965" max="8965" width="9.7109375" style="141" customWidth="1"/>
    <col min="8966" max="8966" width="10" style="141" customWidth="1"/>
    <col min="8967" max="8967" width="10.5703125" style="141" bestFit="1" customWidth="1"/>
    <col min="8968" max="8968" width="14.140625" style="141" bestFit="1" customWidth="1"/>
    <col min="8969" max="8969" width="15.5703125" style="141" bestFit="1" customWidth="1"/>
    <col min="8970" max="8970" width="11" style="141" bestFit="1" customWidth="1"/>
    <col min="8971" max="8973" width="9.140625" style="141"/>
    <col min="8974" max="8974" width="11.7109375" style="141" bestFit="1" customWidth="1"/>
    <col min="8975" max="9217" width="9.140625" style="141"/>
    <col min="9218" max="9218" width="8.5703125" style="141" customWidth="1"/>
    <col min="9219" max="9219" width="14.42578125" style="141" bestFit="1" customWidth="1"/>
    <col min="9220" max="9220" width="81.42578125" style="141" customWidth="1"/>
    <col min="9221" max="9221" width="9.7109375" style="141" customWidth="1"/>
    <col min="9222" max="9222" width="10" style="141" customWidth="1"/>
    <col min="9223" max="9223" width="10.5703125" style="141" bestFit="1" customWidth="1"/>
    <col min="9224" max="9224" width="14.140625" style="141" bestFit="1" customWidth="1"/>
    <col min="9225" max="9225" width="15.5703125" style="141" bestFit="1" customWidth="1"/>
    <col min="9226" max="9226" width="11" style="141" bestFit="1" customWidth="1"/>
    <col min="9227" max="9229" width="9.140625" style="141"/>
    <col min="9230" max="9230" width="11.7109375" style="141" bestFit="1" customWidth="1"/>
    <col min="9231" max="9473" width="9.140625" style="141"/>
    <col min="9474" max="9474" width="8.5703125" style="141" customWidth="1"/>
    <col min="9475" max="9475" width="14.42578125" style="141" bestFit="1" customWidth="1"/>
    <col min="9476" max="9476" width="81.42578125" style="141" customWidth="1"/>
    <col min="9477" max="9477" width="9.7109375" style="141" customWidth="1"/>
    <col min="9478" max="9478" width="10" style="141" customWidth="1"/>
    <col min="9479" max="9479" width="10.5703125" style="141" bestFit="1" customWidth="1"/>
    <col min="9480" max="9480" width="14.140625" style="141" bestFit="1" customWidth="1"/>
    <col min="9481" max="9481" width="15.5703125" style="141" bestFit="1" customWidth="1"/>
    <col min="9482" max="9482" width="11" style="141" bestFit="1" customWidth="1"/>
    <col min="9483" max="9485" width="9.140625" style="141"/>
    <col min="9486" max="9486" width="11.7109375" style="141" bestFit="1" customWidth="1"/>
    <col min="9487" max="9729" width="9.140625" style="141"/>
    <col min="9730" max="9730" width="8.5703125" style="141" customWidth="1"/>
    <col min="9731" max="9731" width="14.42578125" style="141" bestFit="1" customWidth="1"/>
    <col min="9732" max="9732" width="81.42578125" style="141" customWidth="1"/>
    <col min="9733" max="9733" width="9.7109375" style="141" customWidth="1"/>
    <col min="9734" max="9734" width="10" style="141" customWidth="1"/>
    <col min="9735" max="9735" width="10.5703125" style="141" bestFit="1" customWidth="1"/>
    <col min="9736" max="9736" width="14.140625" style="141" bestFit="1" customWidth="1"/>
    <col min="9737" max="9737" width="15.5703125" style="141" bestFit="1" customWidth="1"/>
    <col min="9738" max="9738" width="11" style="141" bestFit="1" customWidth="1"/>
    <col min="9739" max="9741" width="9.140625" style="141"/>
    <col min="9742" max="9742" width="11.7109375" style="141" bestFit="1" customWidth="1"/>
    <col min="9743" max="9985" width="9.140625" style="141"/>
    <col min="9986" max="9986" width="8.5703125" style="141" customWidth="1"/>
    <col min="9987" max="9987" width="14.42578125" style="141" bestFit="1" customWidth="1"/>
    <col min="9988" max="9988" width="81.42578125" style="141" customWidth="1"/>
    <col min="9989" max="9989" width="9.7109375" style="141" customWidth="1"/>
    <col min="9990" max="9990" width="10" style="141" customWidth="1"/>
    <col min="9991" max="9991" width="10.5703125" style="141" bestFit="1" customWidth="1"/>
    <col min="9992" max="9992" width="14.140625" style="141" bestFit="1" customWidth="1"/>
    <col min="9993" max="9993" width="15.5703125" style="141" bestFit="1" customWidth="1"/>
    <col min="9994" max="9994" width="11" style="141" bestFit="1" customWidth="1"/>
    <col min="9995" max="9997" width="9.140625" style="141"/>
    <col min="9998" max="9998" width="11.7109375" style="141" bestFit="1" customWidth="1"/>
    <col min="9999" max="10241" width="9.140625" style="141"/>
    <col min="10242" max="10242" width="8.5703125" style="141" customWidth="1"/>
    <col min="10243" max="10243" width="14.42578125" style="141" bestFit="1" customWidth="1"/>
    <col min="10244" max="10244" width="81.42578125" style="141" customWidth="1"/>
    <col min="10245" max="10245" width="9.7109375" style="141" customWidth="1"/>
    <col min="10246" max="10246" width="10" style="141" customWidth="1"/>
    <col min="10247" max="10247" width="10.5703125" style="141" bestFit="1" customWidth="1"/>
    <col min="10248" max="10248" width="14.140625" style="141" bestFit="1" customWidth="1"/>
    <col min="10249" max="10249" width="15.5703125" style="141" bestFit="1" customWidth="1"/>
    <col min="10250" max="10250" width="11" style="141" bestFit="1" customWidth="1"/>
    <col min="10251" max="10253" width="9.140625" style="141"/>
    <col min="10254" max="10254" width="11.7109375" style="141" bestFit="1" customWidth="1"/>
    <col min="10255" max="10497" width="9.140625" style="141"/>
    <col min="10498" max="10498" width="8.5703125" style="141" customWidth="1"/>
    <col min="10499" max="10499" width="14.42578125" style="141" bestFit="1" customWidth="1"/>
    <col min="10500" max="10500" width="81.42578125" style="141" customWidth="1"/>
    <col min="10501" max="10501" width="9.7109375" style="141" customWidth="1"/>
    <col min="10502" max="10502" width="10" style="141" customWidth="1"/>
    <col min="10503" max="10503" width="10.5703125" style="141" bestFit="1" customWidth="1"/>
    <col min="10504" max="10504" width="14.140625" style="141" bestFit="1" customWidth="1"/>
    <col min="10505" max="10505" width="15.5703125" style="141" bestFit="1" customWidth="1"/>
    <col min="10506" max="10506" width="11" style="141" bestFit="1" customWidth="1"/>
    <col min="10507" max="10509" width="9.140625" style="141"/>
    <col min="10510" max="10510" width="11.7109375" style="141" bestFit="1" customWidth="1"/>
    <col min="10511" max="10753" width="9.140625" style="141"/>
    <col min="10754" max="10754" width="8.5703125" style="141" customWidth="1"/>
    <col min="10755" max="10755" width="14.42578125" style="141" bestFit="1" customWidth="1"/>
    <col min="10756" max="10756" width="81.42578125" style="141" customWidth="1"/>
    <col min="10757" max="10757" width="9.7109375" style="141" customWidth="1"/>
    <col min="10758" max="10758" width="10" style="141" customWidth="1"/>
    <col min="10759" max="10759" width="10.5703125" style="141" bestFit="1" customWidth="1"/>
    <col min="10760" max="10760" width="14.140625" style="141" bestFit="1" customWidth="1"/>
    <col min="10761" max="10761" width="15.5703125" style="141" bestFit="1" customWidth="1"/>
    <col min="10762" max="10762" width="11" style="141" bestFit="1" customWidth="1"/>
    <col min="10763" max="10765" width="9.140625" style="141"/>
    <col min="10766" max="10766" width="11.7109375" style="141" bestFit="1" customWidth="1"/>
    <col min="10767" max="11009" width="9.140625" style="141"/>
    <col min="11010" max="11010" width="8.5703125" style="141" customWidth="1"/>
    <col min="11011" max="11011" width="14.42578125" style="141" bestFit="1" customWidth="1"/>
    <col min="11012" max="11012" width="81.42578125" style="141" customWidth="1"/>
    <col min="11013" max="11013" width="9.7109375" style="141" customWidth="1"/>
    <col min="11014" max="11014" width="10" style="141" customWidth="1"/>
    <col min="11015" max="11015" width="10.5703125" style="141" bestFit="1" customWidth="1"/>
    <col min="11016" max="11016" width="14.140625" style="141" bestFit="1" customWidth="1"/>
    <col min="11017" max="11017" width="15.5703125" style="141" bestFit="1" customWidth="1"/>
    <col min="11018" max="11018" width="11" style="141" bestFit="1" customWidth="1"/>
    <col min="11019" max="11021" width="9.140625" style="141"/>
    <col min="11022" max="11022" width="11.7109375" style="141" bestFit="1" customWidth="1"/>
    <col min="11023" max="11265" width="9.140625" style="141"/>
    <col min="11266" max="11266" width="8.5703125" style="141" customWidth="1"/>
    <col min="11267" max="11267" width="14.42578125" style="141" bestFit="1" customWidth="1"/>
    <col min="11268" max="11268" width="81.42578125" style="141" customWidth="1"/>
    <col min="11269" max="11269" width="9.7109375" style="141" customWidth="1"/>
    <col min="11270" max="11270" width="10" style="141" customWidth="1"/>
    <col min="11271" max="11271" width="10.5703125" style="141" bestFit="1" customWidth="1"/>
    <col min="11272" max="11272" width="14.140625" style="141" bestFit="1" customWidth="1"/>
    <col min="11273" max="11273" width="15.5703125" style="141" bestFit="1" customWidth="1"/>
    <col min="11274" max="11274" width="11" style="141" bestFit="1" customWidth="1"/>
    <col min="11275" max="11277" width="9.140625" style="141"/>
    <col min="11278" max="11278" width="11.7109375" style="141" bestFit="1" customWidth="1"/>
    <col min="11279" max="11521" width="9.140625" style="141"/>
    <col min="11522" max="11522" width="8.5703125" style="141" customWidth="1"/>
    <col min="11523" max="11523" width="14.42578125" style="141" bestFit="1" customWidth="1"/>
    <col min="11524" max="11524" width="81.42578125" style="141" customWidth="1"/>
    <col min="11525" max="11525" width="9.7109375" style="141" customWidth="1"/>
    <col min="11526" max="11526" width="10" style="141" customWidth="1"/>
    <col min="11527" max="11527" width="10.5703125" style="141" bestFit="1" customWidth="1"/>
    <col min="11528" max="11528" width="14.140625" style="141" bestFit="1" customWidth="1"/>
    <col min="11529" max="11529" width="15.5703125" style="141" bestFit="1" customWidth="1"/>
    <col min="11530" max="11530" width="11" style="141" bestFit="1" customWidth="1"/>
    <col min="11531" max="11533" width="9.140625" style="141"/>
    <col min="11534" max="11534" width="11.7109375" style="141" bestFit="1" customWidth="1"/>
    <col min="11535" max="11777" width="9.140625" style="141"/>
    <col min="11778" max="11778" width="8.5703125" style="141" customWidth="1"/>
    <col min="11779" max="11779" width="14.42578125" style="141" bestFit="1" customWidth="1"/>
    <col min="11780" max="11780" width="81.42578125" style="141" customWidth="1"/>
    <col min="11781" max="11781" width="9.7109375" style="141" customWidth="1"/>
    <col min="11782" max="11782" width="10" style="141" customWidth="1"/>
    <col min="11783" max="11783" width="10.5703125" style="141" bestFit="1" customWidth="1"/>
    <col min="11784" max="11784" width="14.140625" style="141" bestFit="1" customWidth="1"/>
    <col min="11785" max="11785" width="15.5703125" style="141" bestFit="1" customWidth="1"/>
    <col min="11786" max="11786" width="11" style="141" bestFit="1" customWidth="1"/>
    <col min="11787" max="11789" width="9.140625" style="141"/>
    <col min="11790" max="11790" width="11.7109375" style="141" bestFit="1" customWidth="1"/>
    <col min="11791" max="12033" width="9.140625" style="141"/>
    <col min="12034" max="12034" width="8.5703125" style="141" customWidth="1"/>
    <col min="12035" max="12035" width="14.42578125" style="141" bestFit="1" customWidth="1"/>
    <col min="12036" max="12036" width="81.42578125" style="141" customWidth="1"/>
    <col min="12037" max="12037" width="9.7109375" style="141" customWidth="1"/>
    <col min="12038" max="12038" width="10" style="141" customWidth="1"/>
    <col min="12039" max="12039" width="10.5703125" style="141" bestFit="1" customWidth="1"/>
    <col min="12040" max="12040" width="14.140625" style="141" bestFit="1" customWidth="1"/>
    <col min="12041" max="12041" width="15.5703125" style="141" bestFit="1" customWidth="1"/>
    <col min="12042" max="12042" width="11" style="141" bestFit="1" customWidth="1"/>
    <col min="12043" max="12045" width="9.140625" style="141"/>
    <col min="12046" max="12046" width="11.7109375" style="141" bestFit="1" customWidth="1"/>
    <col min="12047" max="12289" width="9.140625" style="141"/>
    <col min="12290" max="12290" width="8.5703125" style="141" customWidth="1"/>
    <col min="12291" max="12291" width="14.42578125" style="141" bestFit="1" customWidth="1"/>
    <col min="12292" max="12292" width="81.42578125" style="141" customWidth="1"/>
    <col min="12293" max="12293" width="9.7109375" style="141" customWidth="1"/>
    <col min="12294" max="12294" width="10" style="141" customWidth="1"/>
    <col min="12295" max="12295" width="10.5703125" style="141" bestFit="1" customWidth="1"/>
    <col min="12296" max="12296" width="14.140625" style="141" bestFit="1" customWidth="1"/>
    <col min="12297" max="12297" width="15.5703125" style="141" bestFit="1" customWidth="1"/>
    <col min="12298" max="12298" width="11" style="141" bestFit="1" customWidth="1"/>
    <col min="12299" max="12301" width="9.140625" style="141"/>
    <col min="12302" max="12302" width="11.7109375" style="141" bestFit="1" customWidth="1"/>
    <col min="12303" max="12545" width="9.140625" style="141"/>
    <col min="12546" max="12546" width="8.5703125" style="141" customWidth="1"/>
    <col min="12547" max="12547" width="14.42578125" style="141" bestFit="1" customWidth="1"/>
    <col min="12548" max="12548" width="81.42578125" style="141" customWidth="1"/>
    <col min="12549" max="12549" width="9.7109375" style="141" customWidth="1"/>
    <col min="12550" max="12550" width="10" style="141" customWidth="1"/>
    <col min="12551" max="12551" width="10.5703125" style="141" bestFit="1" customWidth="1"/>
    <col min="12552" max="12552" width="14.140625" style="141" bestFit="1" customWidth="1"/>
    <col min="12553" max="12553" width="15.5703125" style="141" bestFit="1" customWidth="1"/>
    <col min="12554" max="12554" width="11" style="141" bestFit="1" customWidth="1"/>
    <col min="12555" max="12557" width="9.140625" style="141"/>
    <col min="12558" max="12558" width="11.7109375" style="141" bestFit="1" customWidth="1"/>
    <col min="12559" max="12801" width="9.140625" style="141"/>
    <col min="12802" max="12802" width="8.5703125" style="141" customWidth="1"/>
    <col min="12803" max="12803" width="14.42578125" style="141" bestFit="1" customWidth="1"/>
    <col min="12804" max="12804" width="81.42578125" style="141" customWidth="1"/>
    <col min="12805" max="12805" width="9.7109375" style="141" customWidth="1"/>
    <col min="12806" max="12806" width="10" style="141" customWidth="1"/>
    <col min="12807" max="12807" width="10.5703125" style="141" bestFit="1" customWidth="1"/>
    <col min="12808" max="12808" width="14.140625" style="141" bestFit="1" customWidth="1"/>
    <col min="12809" max="12809" width="15.5703125" style="141" bestFit="1" customWidth="1"/>
    <col min="12810" max="12810" width="11" style="141" bestFit="1" customWidth="1"/>
    <col min="12811" max="12813" width="9.140625" style="141"/>
    <col min="12814" max="12814" width="11.7109375" style="141" bestFit="1" customWidth="1"/>
    <col min="12815" max="13057" width="9.140625" style="141"/>
    <col min="13058" max="13058" width="8.5703125" style="141" customWidth="1"/>
    <col min="13059" max="13059" width="14.42578125" style="141" bestFit="1" customWidth="1"/>
    <col min="13060" max="13060" width="81.42578125" style="141" customWidth="1"/>
    <col min="13061" max="13061" width="9.7109375" style="141" customWidth="1"/>
    <col min="13062" max="13062" width="10" style="141" customWidth="1"/>
    <col min="13063" max="13063" width="10.5703125" style="141" bestFit="1" customWidth="1"/>
    <col min="13064" max="13064" width="14.140625" style="141" bestFit="1" customWidth="1"/>
    <col min="13065" max="13065" width="15.5703125" style="141" bestFit="1" customWidth="1"/>
    <col min="13066" max="13066" width="11" style="141" bestFit="1" customWidth="1"/>
    <col min="13067" max="13069" width="9.140625" style="141"/>
    <col min="13070" max="13070" width="11.7109375" style="141" bestFit="1" customWidth="1"/>
    <col min="13071" max="13313" width="9.140625" style="141"/>
    <col min="13314" max="13314" width="8.5703125" style="141" customWidth="1"/>
    <col min="13315" max="13315" width="14.42578125" style="141" bestFit="1" customWidth="1"/>
    <col min="13316" max="13316" width="81.42578125" style="141" customWidth="1"/>
    <col min="13317" max="13317" width="9.7109375" style="141" customWidth="1"/>
    <col min="13318" max="13318" width="10" style="141" customWidth="1"/>
    <col min="13319" max="13319" width="10.5703125" style="141" bestFit="1" customWidth="1"/>
    <col min="13320" max="13320" width="14.140625" style="141" bestFit="1" customWidth="1"/>
    <col min="13321" max="13321" width="15.5703125" style="141" bestFit="1" customWidth="1"/>
    <col min="13322" max="13322" width="11" style="141" bestFit="1" customWidth="1"/>
    <col min="13323" max="13325" width="9.140625" style="141"/>
    <col min="13326" max="13326" width="11.7109375" style="141" bestFit="1" customWidth="1"/>
    <col min="13327" max="13569" width="9.140625" style="141"/>
    <col min="13570" max="13570" width="8.5703125" style="141" customWidth="1"/>
    <col min="13571" max="13571" width="14.42578125" style="141" bestFit="1" customWidth="1"/>
    <col min="13572" max="13572" width="81.42578125" style="141" customWidth="1"/>
    <col min="13573" max="13573" width="9.7109375" style="141" customWidth="1"/>
    <col min="13574" max="13574" width="10" style="141" customWidth="1"/>
    <col min="13575" max="13575" width="10.5703125" style="141" bestFit="1" customWidth="1"/>
    <col min="13576" max="13576" width="14.140625" style="141" bestFit="1" customWidth="1"/>
    <col min="13577" max="13577" width="15.5703125" style="141" bestFit="1" customWidth="1"/>
    <col min="13578" max="13578" width="11" style="141" bestFit="1" customWidth="1"/>
    <col min="13579" max="13581" width="9.140625" style="141"/>
    <col min="13582" max="13582" width="11.7109375" style="141" bestFit="1" customWidth="1"/>
    <col min="13583" max="13825" width="9.140625" style="141"/>
    <col min="13826" max="13826" width="8.5703125" style="141" customWidth="1"/>
    <col min="13827" max="13827" width="14.42578125" style="141" bestFit="1" customWidth="1"/>
    <col min="13828" max="13828" width="81.42578125" style="141" customWidth="1"/>
    <col min="13829" max="13829" width="9.7109375" style="141" customWidth="1"/>
    <col min="13830" max="13830" width="10" style="141" customWidth="1"/>
    <col min="13831" max="13831" width="10.5703125" style="141" bestFit="1" customWidth="1"/>
    <col min="13832" max="13832" width="14.140625" style="141" bestFit="1" customWidth="1"/>
    <col min="13833" max="13833" width="15.5703125" style="141" bestFit="1" customWidth="1"/>
    <col min="13834" max="13834" width="11" style="141" bestFit="1" customWidth="1"/>
    <col min="13835" max="13837" width="9.140625" style="141"/>
    <col min="13838" max="13838" width="11.7109375" style="141" bestFit="1" customWidth="1"/>
    <col min="13839" max="14081" width="9.140625" style="141"/>
    <col min="14082" max="14082" width="8.5703125" style="141" customWidth="1"/>
    <col min="14083" max="14083" width="14.42578125" style="141" bestFit="1" customWidth="1"/>
    <col min="14084" max="14084" width="81.42578125" style="141" customWidth="1"/>
    <col min="14085" max="14085" width="9.7109375" style="141" customWidth="1"/>
    <col min="14086" max="14086" width="10" style="141" customWidth="1"/>
    <col min="14087" max="14087" width="10.5703125" style="141" bestFit="1" customWidth="1"/>
    <col min="14088" max="14088" width="14.140625" style="141" bestFit="1" customWidth="1"/>
    <col min="14089" max="14089" width="15.5703125" style="141" bestFit="1" customWidth="1"/>
    <col min="14090" max="14090" width="11" style="141" bestFit="1" customWidth="1"/>
    <col min="14091" max="14093" width="9.140625" style="141"/>
    <col min="14094" max="14094" width="11.7109375" style="141" bestFit="1" customWidth="1"/>
    <col min="14095" max="14337" width="9.140625" style="141"/>
    <col min="14338" max="14338" width="8.5703125" style="141" customWidth="1"/>
    <col min="14339" max="14339" width="14.42578125" style="141" bestFit="1" customWidth="1"/>
    <col min="14340" max="14340" width="81.42578125" style="141" customWidth="1"/>
    <col min="14341" max="14341" width="9.7109375" style="141" customWidth="1"/>
    <col min="14342" max="14342" width="10" style="141" customWidth="1"/>
    <col min="14343" max="14343" width="10.5703125" style="141" bestFit="1" customWidth="1"/>
    <col min="14344" max="14344" width="14.140625" style="141" bestFit="1" customWidth="1"/>
    <col min="14345" max="14345" width="15.5703125" style="141" bestFit="1" customWidth="1"/>
    <col min="14346" max="14346" width="11" style="141" bestFit="1" customWidth="1"/>
    <col min="14347" max="14349" width="9.140625" style="141"/>
    <col min="14350" max="14350" width="11.7109375" style="141" bestFit="1" customWidth="1"/>
    <col min="14351" max="14593" width="9.140625" style="141"/>
    <col min="14594" max="14594" width="8.5703125" style="141" customWidth="1"/>
    <col min="14595" max="14595" width="14.42578125" style="141" bestFit="1" customWidth="1"/>
    <col min="14596" max="14596" width="81.42578125" style="141" customWidth="1"/>
    <col min="14597" max="14597" width="9.7109375" style="141" customWidth="1"/>
    <col min="14598" max="14598" width="10" style="141" customWidth="1"/>
    <col min="14599" max="14599" width="10.5703125" style="141" bestFit="1" customWidth="1"/>
    <col min="14600" max="14600" width="14.140625" style="141" bestFit="1" customWidth="1"/>
    <col min="14601" max="14601" width="15.5703125" style="141" bestFit="1" customWidth="1"/>
    <col min="14602" max="14602" width="11" style="141" bestFit="1" customWidth="1"/>
    <col min="14603" max="14605" width="9.140625" style="141"/>
    <col min="14606" max="14606" width="11.7109375" style="141" bestFit="1" customWidth="1"/>
    <col min="14607" max="14849" width="9.140625" style="141"/>
    <col min="14850" max="14850" width="8.5703125" style="141" customWidth="1"/>
    <col min="14851" max="14851" width="14.42578125" style="141" bestFit="1" customWidth="1"/>
    <col min="14852" max="14852" width="81.42578125" style="141" customWidth="1"/>
    <col min="14853" max="14853" width="9.7109375" style="141" customWidth="1"/>
    <col min="14854" max="14854" width="10" style="141" customWidth="1"/>
    <col min="14855" max="14855" width="10.5703125" style="141" bestFit="1" customWidth="1"/>
    <col min="14856" max="14856" width="14.140625" style="141" bestFit="1" customWidth="1"/>
    <col min="14857" max="14857" width="15.5703125" style="141" bestFit="1" customWidth="1"/>
    <col min="14858" max="14858" width="11" style="141" bestFit="1" customWidth="1"/>
    <col min="14859" max="14861" width="9.140625" style="141"/>
    <col min="14862" max="14862" width="11.7109375" style="141" bestFit="1" customWidth="1"/>
    <col min="14863" max="15105" width="9.140625" style="141"/>
    <col min="15106" max="15106" width="8.5703125" style="141" customWidth="1"/>
    <col min="15107" max="15107" width="14.42578125" style="141" bestFit="1" customWidth="1"/>
    <col min="15108" max="15108" width="81.42578125" style="141" customWidth="1"/>
    <col min="15109" max="15109" width="9.7109375" style="141" customWidth="1"/>
    <col min="15110" max="15110" width="10" style="141" customWidth="1"/>
    <col min="15111" max="15111" width="10.5703125" style="141" bestFit="1" customWidth="1"/>
    <col min="15112" max="15112" width="14.140625" style="141" bestFit="1" customWidth="1"/>
    <col min="15113" max="15113" width="15.5703125" style="141" bestFit="1" customWidth="1"/>
    <col min="15114" max="15114" width="11" style="141" bestFit="1" customWidth="1"/>
    <col min="15115" max="15117" width="9.140625" style="141"/>
    <col min="15118" max="15118" width="11.7109375" style="141" bestFit="1" customWidth="1"/>
    <col min="15119" max="15361" width="9.140625" style="141"/>
    <col min="15362" max="15362" width="8.5703125" style="141" customWidth="1"/>
    <col min="15363" max="15363" width="14.42578125" style="141" bestFit="1" customWidth="1"/>
    <col min="15364" max="15364" width="81.42578125" style="141" customWidth="1"/>
    <col min="15365" max="15365" width="9.7109375" style="141" customWidth="1"/>
    <col min="15366" max="15366" width="10" style="141" customWidth="1"/>
    <col min="15367" max="15367" width="10.5703125" style="141" bestFit="1" customWidth="1"/>
    <col min="15368" max="15368" width="14.140625" style="141" bestFit="1" customWidth="1"/>
    <col min="15369" max="15369" width="15.5703125" style="141" bestFit="1" customWidth="1"/>
    <col min="15370" max="15370" width="11" style="141" bestFit="1" customWidth="1"/>
    <col min="15371" max="15373" width="9.140625" style="141"/>
    <col min="15374" max="15374" width="11.7109375" style="141" bestFit="1" customWidth="1"/>
    <col min="15375" max="15617" width="9.140625" style="141"/>
    <col min="15618" max="15618" width="8.5703125" style="141" customWidth="1"/>
    <col min="15619" max="15619" width="14.42578125" style="141" bestFit="1" customWidth="1"/>
    <col min="15620" max="15620" width="81.42578125" style="141" customWidth="1"/>
    <col min="15621" max="15621" width="9.7109375" style="141" customWidth="1"/>
    <col min="15622" max="15622" width="10" style="141" customWidth="1"/>
    <col min="15623" max="15623" width="10.5703125" style="141" bestFit="1" customWidth="1"/>
    <col min="15624" max="15624" width="14.140625" style="141" bestFit="1" customWidth="1"/>
    <col min="15625" max="15625" width="15.5703125" style="141" bestFit="1" customWidth="1"/>
    <col min="15626" max="15626" width="11" style="141" bestFit="1" customWidth="1"/>
    <col min="15627" max="15629" width="9.140625" style="141"/>
    <col min="15630" max="15630" width="11.7109375" style="141" bestFit="1" customWidth="1"/>
    <col min="15631" max="15873" width="9.140625" style="141"/>
    <col min="15874" max="15874" width="8.5703125" style="141" customWidth="1"/>
    <col min="15875" max="15875" width="14.42578125" style="141" bestFit="1" customWidth="1"/>
    <col min="15876" max="15876" width="81.42578125" style="141" customWidth="1"/>
    <col min="15877" max="15877" width="9.7109375" style="141" customWidth="1"/>
    <col min="15878" max="15878" width="10" style="141" customWidth="1"/>
    <col min="15879" max="15879" width="10.5703125" style="141" bestFit="1" customWidth="1"/>
    <col min="15880" max="15880" width="14.140625" style="141" bestFit="1" customWidth="1"/>
    <col min="15881" max="15881" width="15.5703125" style="141" bestFit="1" customWidth="1"/>
    <col min="15882" max="15882" width="11" style="141" bestFit="1" customWidth="1"/>
    <col min="15883" max="15885" width="9.140625" style="141"/>
    <col min="15886" max="15886" width="11.7109375" style="141" bestFit="1" customWidth="1"/>
    <col min="15887" max="16129" width="9.140625" style="141"/>
    <col min="16130" max="16130" width="8.5703125" style="141" customWidth="1"/>
    <col min="16131" max="16131" width="14.42578125" style="141" bestFit="1" customWidth="1"/>
    <col min="16132" max="16132" width="81.42578125" style="141" customWidth="1"/>
    <col min="16133" max="16133" width="9.7109375" style="141" customWidth="1"/>
    <col min="16134" max="16134" width="10" style="141" customWidth="1"/>
    <col min="16135" max="16135" width="10.5703125" style="141" bestFit="1" customWidth="1"/>
    <col min="16136" max="16136" width="14.140625" style="141" bestFit="1" customWidth="1"/>
    <col min="16137" max="16137" width="15.5703125" style="141" bestFit="1" customWidth="1"/>
    <col min="16138" max="16138" width="11" style="141" bestFit="1" customWidth="1"/>
    <col min="16139" max="16141" width="9.140625" style="141"/>
    <col min="16142" max="16142" width="11.7109375" style="141" bestFit="1" customWidth="1"/>
    <col min="16143" max="16384" width="9.140625" style="141"/>
  </cols>
  <sheetData>
    <row r="1" spans="2:9" ht="13.5" thickBot="1"/>
    <row r="2" spans="2:9" s="147" customFormat="1" ht="6" thickBot="1">
      <c r="B2" s="142"/>
      <c r="C2" s="143"/>
      <c r="D2" s="144"/>
      <c r="E2" s="143"/>
      <c r="F2" s="145"/>
      <c r="G2" s="145"/>
      <c r="H2" s="145"/>
      <c r="I2" s="146"/>
    </row>
    <row r="3" spans="2:9" s="151" customFormat="1" ht="58.5" customHeight="1">
      <c r="B3" s="148"/>
      <c r="C3" s="149"/>
      <c r="D3" s="1928" t="s">
        <v>20273</v>
      </c>
      <c r="E3" s="1916" t="str">
        <f>'ORÇAMENTO '!F5</f>
        <v>Ref.: Tabela de Serviços
SINAPI (OUTUBRO/2019)                                                           COM DESONERAÇÃO
e/ou composições PiniTCPO</v>
      </c>
      <c r="F3" s="1917"/>
      <c r="G3" s="1918"/>
      <c r="H3" s="1898"/>
      <c r="I3" s="1899"/>
    </row>
    <row r="4" spans="2:9" s="151" customFormat="1" ht="19.5" customHeight="1" thickBot="1">
      <c r="B4" s="152"/>
      <c r="C4" s="153"/>
      <c r="D4" s="1929"/>
      <c r="E4" s="1669" t="s">
        <v>7</v>
      </c>
      <c r="F4" s="1919">
        <v>0.26369999999999999</v>
      </c>
      <c r="G4" s="1920"/>
      <c r="H4" s="1900"/>
      <c r="I4" s="1901"/>
    </row>
    <row r="5" spans="2:9" s="156" customFormat="1" ht="16.5" customHeight="1" thickBot="1">
      <c r="B5" s="1904" t="s">
        <v>20234</v>
      </c>
      <c r="C5" s="1905"/>
      <c r="D5" s="1905"/>
      <c r="E5" s="1905"/>
      <c r="F5" s="1905"/>
      <c r="G5" s="1905"/>
      <c r="H5" s="1905"/>
      <c r="I5" s="1906"/>
    </row>
    <row r="6" spans="2:9" s="147" customFormat="1" ht="6" thickBot="1">
      <c r="B6" s="142"/>
      <c r="C6" s="143"/>
      <c r="D6" s="144"/>
      <c r="E6" s="143"/>
      <c r="F6" s="145"/>
      <c r="G6" s="145"/>
      <c r="H6" s="145"/>
      <c r="I6" s="146"/>
    </row>
    <row r="7" spans="2:9" s="157" customFormat="1" ht="15.75">
      <c r="B7" s="315" t="s">
        <v>8</v>
      </c>
      <c r="C7" s="316" t="str">
        <f>'ORÇAMENTO '!D9</f>
        <v>AMPLIAÇÃO E REFORMA NA ESCOLA MUNICIPAL DE EDUCAÇÃO INFANTIL</v>
      </c>
      <c r="D7" s="317"/>
      <c r="E7" s="318"/>
      <c r="F7" s="318"/>
      <c r="G7" s="319"/>
      <c r="H7" s="320"/>
      <c r="I7" s="321"/>
    </row>
    <row r="8" spans="2:9" s="157" customFormat="1" ht="15.75">
      <c r="B8" s="1796" t="str">
        <f>'ORÇAMENTO '!C10</f>
        <v>PROP:</v>
      </c>
      <c r="C8" s="1930" t="s">
        <v>20272</v>
      </c>
      <c r="D8" s="1930"/>
      <c r="E8" s="1797"/>
      <c r="F8" s="1797"/>
      <c r="G8" s="1798"/>
      <c r="H8" s="1799"/>
      <c r="I8" s="1800"/>
    </row>
    <row r="9" spans="2:9" s="158" customFormat="1" ht="16.5" thickBot="1">
      <c r="B9" s="322" t="s">
        <v>10</v>
      </c>
      <c r="C9" s="323" t="str">
        <f>'ORÇAMENTO '!D11</f>
        <v>AV. GOVERNADOR J. CAMPOS,LOTE LP SW1B, QUADRA C9,BAIRRO UNIÃO</v>
      </c>
      <c r="D9" s="324"/>
      <c r="E9" s="325"/>
      <c r="F9" s="325"/>
      <c r="G9" s="326"/>
      <c r="H9" s="327"/>
      <c r="I9" s="328"/>
    </row>
    <row r="10" spans="2:9" s="159" customFormat="1" ht="6" thickBot="1">
      <c r="B10" s="160"/>
      <c r="C10" s="161"/>
      <c r="D10" s="162"/>
      <c r="E10" s="161"/>
      <c r="F10" s="163"/>
      <c r="G10" s="163"/>
      <c r="H10" s="163"/>
      <c r="I10" s="164"/>
    </row>
    <row r="11" spans="2:9" s="158" customFormat="1" ht="18.75" thickBot="1">
      <c r="B11" s="1921" t="str">
        <f>C7</f>
        <v>AMPLIAÇÃO E REFORMA NA ESCOLA MUNICIPAL DE EDUCAÇÃO INFANTIL</v>
      </c>
      <c r="C11" s="1922"/>
      <c r="D11" s="1922"/>
      <c r="E11" s="1922"/>
      <c r="F11" s="1922"/>
      <c r="G11" s="1922"/>
      <c r="H11" s="1922"/>
      <c r="I11" s="1923"/>
    </row>
    <row r="12" spans="2:9" s="159" customFormat="1" ht="6" thickBot="1">
      <c r="B12" s="160"/>
      <c r="C12" s="161"/>
      <c r="D12" s="162"/>
      <c r="E12" s="161"/>
      <c r="F12" s="163"/>
      <c r="G12" s="163"/>
      <c r="H12" s="163"/>
      <c r="I12" s="164"/>
    </row>
    <row r="13" spans="2:9" s="159" customFormat="1" ht="6" thickBot="1">
      <c r="B13" s="165"/>
      <c r="C13" s="166"/>
      <c r="D13" s="166"/>
      <c r="E13" s="166"/>
      <c r="F13" s="166"/>
      <c r="G13" s="166"/>
      <c r="H13" s="166"/>
      <c r="I13" s="167"/>
    </row>
    <row r="14" spans="2:9" s="168" customFormat="1" ht="5.25" customHeight="1">
      <c r="B14" s="1924"/>
      <c r="C14" s="1925"/>
      <c r="D14" s="1925"/>
      <c r="E14" s="1925"/>
      <c r="F14" s="1925"/>
      <c r="G14" s="1925"/>
      <c r="H14" s="1926"/>
      <c r="I14" s="1927"/>
    </row>
    <row r="15" spans="2:9" s="308" customFormat="1" ht="15">
      <c r="B15" s="302" t="s">
        <v>2</v>
      </c>
      <c r="C15" s="303"/>
      <c r="D15" s="304" t="str">
        <f>VLOOKUP($B15,'ORÇAMENTO '!$C$20:$J$711,3,FALSE)</f>
        <v>A D M I N I S T R A Ç Ã O  O B R A</v>
      </c>
      <c r="E15" s="305"/>
      <c r="F15" s="305"/>
      <c r="G15" s="306">
        <f>I15/$H$31</f>
        <v>3.1221283807310794E-2</v>
      </c>
      <c r="H15" s="307"/>
      <c r="I15" s="1801">
        <f>VLOOKUP($B15,'ORÇAMENTO '!$C$20:$J$711,8,FALSE)</f>
        <v>2846.86</v>
      </c>
    </row>
    <row r="16" spans="2:9" s="312" customFormat="1" ht="5.25" customHeight="1">
      <c r="B16" s="309"/>
      <c r="C16" s="310"/>
      <c r="D16" s="310"/>
      <c r="E16" s="310"/>
      <c r="F16" s="310"/>
      <c r="G16" s="310"/>
      <c r="H16" s="310"/>
      <c r="I16" s="311"/>
    </row>
    <row r="17" spans="2:10" s="308" customFormat="1" ht="15">
      <c r="B17" s="302" t="s">
        <v>4672</v>
      </c>
      <c r="C17" s="303"/>
      <c r="D17" s="304" t="str">
        <f>VLOOKUP($B17,'ORÇAMENTO '!$C$20:$J$711,3,FALSE)</f>
        <v>S E R V I Ç O S   I N I C I A I S</v>
      </c>
      <c r="E17" s="305"/>
      <c r="F17" s="305"/>
      <c r="G17" s="306">
        <f>I17/$H$31</f>
        <v>1.1652461398911709E-2</v>
      </c>
      <c r="H17" s="307"/>
      <c r="I17" s="1801">
        <f>VLOOKUP($B17,'ORÇAMENTO '!$C$20:$J$711,8,FALSE)</f>
        <v>1062.51</v>
      </c>
      <c r="J17" s="313"/>
    </row>
    <row r="18" spans="2:10" s="312" customFormat="1" ht="5.25" customHeight="1">
      <c r="B18" s="309"/>
      <c r="C18" s="310"/>
      <c r="D18" s="310"/>
      <c r="E18" s="310"/>
      <c r="F18" s="310"/>
      <c r="G18" s="310"/>
      <c r="H18" s="310"/>
      <c r="I18" s="311"/>
    </row>
    <row r="19" spans="2:10" s="314" customFormat="1" ht="15">
      <c r="B19" s="302" t="s">
        <v>4659</v>
      </c>
      <c r="C19" s="303"/>
      <c r="D19" s="304" t="str">
        <f>VLOOKUP($B19,'ORÇAMENTO '!$C$20:$J$711,3,FALSE)</f>
        <v>RETIRADA</v>
      </c>
      <c r="E19" s="305"/>
      <c r="F19" s="305"/>
      <c r="G19" s="306">
        <f>I19/$H$31</f>
        <v>1.0023764217377063E-3</v>
      </c>
      <c r="H19" s="307"/>
      <c r="I19" s="1801">
        <f>VLOOKUP($B19,'ORÇAMENTO '!$C$20:$J$711,8,FALSE)</f>
        <v>91.4</v>
      </c>
    </row>
    <row r="20" spans="2:10" s="312" customFormat="1" ht="5.25" customHeight="1">
      <c r="B20" s="309"/>
      <c r="C20" s="310"/>
      <c r="D20" s="310"/>
      <c r="E20" s="310"/>
      <c r="F20" s="310"/>
      <c r="G20" s="310"/>
      <c r="H20" s="310"/>
      <c r="I20" s="311"/>
    </row>
    <row r="21" spans="2:10" s="314" customFormat="1" ht="15">
      <c r="B21" s="302" t="s">
        <v>4660</v>
      </c>
      <c r="C21" s="303"/>
      <c r="D21" s="304" t="str">
        <f>VLOOKUP($B21,'ORÇAMENTO '!$C$20:$J$711,3,FALSE)</f>
        <v>MOVIMENTO DE TERRA</v>
      </c>
      <c r="E21" s="305"/>
      <c r="F21" s="305"/>
      <c r="G21" s="306">
        <f>I21/$H$31</f>
        <v>5.0546530938611468E-4</v>
      </c>
      <c r="H21" s="307"/>
      <c r="I21" s="1801">
        <f>VLOOKUP($B21,'ORÇAMENTO '!$C$20:$J$711,8,FALSE)</f>
        <v>46.09</v>
      </c>
    </row>
    <row r="22" spans="2:10" s="312" customFormat="1" ht="5.25" customHeight="1">
      <c r="B22" s="1714"/>
      <c r="C22" s="1715"/>
      <c r="D22" s="1715"/>
      <c r="E22" s="1715"/>
      <c r="F22" s="1715"/>
      <c r="G22" s="1715"/>
      <c r="H22" s="1715"/>
      <c r="I22" s="1716"/>
    </row>
    <row r="23" spans="2:10" s="312" customFormat="1" ht="18" customHeight="1">
      <c r="B23" s="302" t="s">
        <v>20252</v>
      </c>
      <c r="C23" s="303"/>
      <c r="D23" s="304" t="str">
        <f>VLOOKUP($B23,'ORÇAMENTO '!$C$20:$J$711,3,FALSE)</f>
        <v>I N F R A E S T R U T U R A</v>
      </c>
      <c r="E23" s="305"/>
      <c r="F23" s="305"/>
      <c r="G23" s="306">
        <f>I23/$H$31</f>
        <v>1.5600552337922371E-2</v>
      </c>
      <c r="H23" s="307"/>
      <c r="I23" s="1801">
        <f>VLOOKUP($B23,'ORÇAMENTO '!$C$20:$J$711,8,FALSE)</f>
        <v>1422.5100000000002</v>
      </c>
    </row>
    <row r="24" spans="2:10" s="312" customFormat="1" ht="6" customHeight="1">
      <c r="B24" s="1714"/>
      <c r="C24" s="1715"/>
      <c r="D24" s="1715"/>
      <c r="E24" s="1715"/>
      <c r="F24" s="1715"/>
      <c r="G24" s="1715"/>
      <c r="H24" s="1715"/>
      <c r="I24" s="1716"/>
    </row>
    <row r="25" spans="2:10" s="312" customFormat="1" ht="18" customHeight="1">
      <c r="B25" s="302" t="s">
        <v>20258</v>
      </c>
      <c r="C25" s="303"/>
      <c r="D25" s="304" t="str">
        <f>VLOOKUP($B25,'ORÇAMENTO '!$C$20:$J$711,3,FALSE)</f>
        <v xml:space="preserve">COBERTURA </v>
      </c>
      <c r="E25" s="305"/>
      <c r="F25" s="305"/>
      <c r="G25" s="306">
        <f>I25/$H$31</f>
        <v>0.93266498002759513</v>
      </c>
      <c r="H25" s="307"/>
      <c r="I25" s="1801">
        <f>VLOOKUP($B25,'ORÇAMENTO '!$C$20:$J$711,8,FALSE)</f>
        <v>85043.48000000001</v>
      </c>
    </row>
    <row r="26" spans="2:10" s="312" customFormat="1" ht="6" customHeight="1">
      <c r="B26" s="1714"/>
      <c r="C26" s="1715"/>
      <c r="D26" s="1715"/>
      <c r="E26" s="1715"/>
      <c r="F26" s="1715"/>
      <c r="G26" s="1715"/>
      <c r="H26" s="1715"/>
      <c r="I26" s="1716"/>
    </row>
    <row r="27" spans="2:10" s="312" customFormat="1" ht="18" customHeight="1">
      <c r="B27" s="302" t="s">
        <v>20260</v>
      </c>
      <c r="C27" s="303"/>
      <c r="D27" s="304" t="str">
        <f>VLOOKUP($B27,'ORÇAMENTO '!$C$20:$J$711,3,FALSE)</f>
        <v>PISOS</v>
      </c>
      <c r="E27" s="305"/>
      <c r="F27" s="305"/>
      <c r="G27" s="306">
        <f>I27/$H$31</f>
        <v>5.4659125666747565E-3</v>
      </c>
      <c r="H27" s="307"/>
      <c r="I27" s="1801">
        <f>VLOOKUP($B27,'ORÇAMENTO '!$C$20:$J$711,8,FALSE)</f>
        <v>498.4</v>
      </c>
    </row>
    <row r="28" spans="2:10" s="312" customFormat="1" ht="6" customHeight="1">
      <c r="B28" s="1714"/>
      <c r="C28" s="1715"/>
      <c r="D28" s="1715"/>
      <c r="E28" s="1715"/>
      <c r="F28" s="1715"/>
      <c r="G28" s="1715"/>
      <c r="H28" s="1715"/>
      <c r="I28" s="1716"/>
    </row>
    <row r="29" spans="2:10" s="312" customFormat="1" ht="18" customHeight="1">
      <c r="B29" s="302" t="s">
        <v>20268</v>
      </c>
      <c r="C29" s="303"/>
      <c r="D29" s="304" t="str">
        <f>VLOOKUP($B29,'ORÇAMENTO '!$C$20:$J$711,3,FALSE)</f>
        <v>LIMPEZA FINAL DA OBRA</v>
      </c>
      <c r="E29" s="305"/>
      <c r="F29" s="305"/>
      <c r="G29" s="306">
        <f>I29/$H$31</f>
        <v>1.8869681304615944E-3</v>
      </c>
      <c r="H29" s="307"/>
      <c r="I29" s="1801">
        <f>VLOOKUP($B29,'ORÇAMENTO '!$C$20:$J$711,8,FALSE)</f>
        <v>172.06</v>
      </c>
    </row>
    <row r="30" spans="2:10" s="312" customFormat="1" ht="6.75" customHeight="1" thickBot="1">
      <c r="B30" s="1714"/>
      <c r="C30" s="1715"/>
      <c r="D30" s="1715"/>
      <c r="E30" s="1715"/>
      <c r="F30" s="1715"/>
      <c r="G30" s="1715"/>
      <c r="H30" s="1715"/>
      <c r="I30" s="1716"/>
    </row>
    <row r="31" spans="2:10" ht="24" customHeight="1" thickBot="1">
      <c r="B31" s="1717"/>
      <c r="C31" s="1718"/>
      <c r="D31" s="1911" t="s">
        <v>4673</v>
      </c>
      <c r="E31" s="1911"/>
      <c r="F31" s="1912"/>
      <c r="G31" s="1719">
        <f>SUM(G15:G29)</f>
        <v>1.0000000000000002</v>
      </c>
      <c r="H31" s="1914">
        <f>SUM(I15:I29)</f>
        <v>91183.31</v>
      </c>
      <c r="I31" s="1915"/>
    </row>
    <row r="32" spans="2:10" ht="17.25" customHeight="1">
      <c r="B32" s="1913" t="s">
        <v>20295</v>
      </c>
      <c r="C32" s="1913"/>
      <c r="D32" s="1913"/>
    </row>
    <row r="33" spans="2:8" ht="18" customHeight="1">
      <c r="B33" s="1910"/>
      <c r="C33" s="1910"/>
      <c r="D33" s="1910"/>
    </row>
    <row r="34" spans="2:8" ht="17.25" customHeight="1"/>
    <row r="35" spans="2:8" ht="18">
      <c r="D35" s="1720" t="s">
        <v>20240</v>
      </c>
    </row>
    <row r="36" spans="2:8" ht="18">
      <c r="D36" s="1720" t="s">
        <v>20237</v>
      </c>
    </row>
    <row r="37" spans="2:8" ht="18">
      <c r="D37" s="1720" t="s">
        <v>20241</v>
      </c>
    </row>
    <row r="40" spans="2:8">
      <c r="H40" s="1670"/>
    </row>
  </sheetData>
  <mergeCells count="12">
    <mergeCell ref="B33:D33"/>
    <mergeCell ref="D31:F31"/>
    <mergeCell ref="B32:D32"/>
    <mergeCell ref="H31:I31"/>
    <mergeCell ref="E3:G3"/>
    <mergeCell ref="H3:I4"/>
    <mergeCell ref="F4:G4"/>
    <mergeCell ref="B5:I5"/>
    <mergeCell ref="B11:I11"/>
    <mergeCell ref="B14:I14"/>
    <mergeCell ref="D3:D4"/>
    <mergeCell ref="C8:D8"/>
  </mergeCells>
  <printOptions horizontalCentered="1"/>
  <pageMargins left="0.19685039370078741" right="0.19685039370078741" top="0.78740157480314965" bottom="0.78740157480314965" header="0.19685039370078741" footer="0.19685039370078741"/>
  <pageSetup paperSize="9" scale="75" fitToHeight="100" orientation="landscape" r:id="rId1"/>
  <headerFooter scaleWithDoc="0" alignWithMargins="0">
    <oddHeader>&amp;RPágina &amp;P de &amp;N</oddHeader>
  </headerFooter>
  <drawing r:id="rId2"/>
  <legacyDrawing r:id="rId3"/>
  <legacyDrawingHF r:id="rId4"/>
  <oleObjects>
    <mc:AlternateContent xmlns:mc="http://schemas.openxmlformats.org/markup-compatibility/2006">
      <mc:Choice Requires="x14">
        <oleObject progId="StaticMetafile" shapeId="2049" r:id="rId5">
          <objectPr defaultSize="0" autoPict="0" r:id="rId6">
            <anchor moveWithCells="1">
              <from>
                <xdr:col>1</xdr:col>
                <xdr:colOff>295275</xdr:colOff>
                <xdr:row>2</xdr:row>
                <xdr:rowOff>47625</xdr:rowOff>
              </from>
              <to>
                <xdr:col>2</xdr:col>
                <xdr:colOff>485775</xdr:colOff>
                <xdr:row>3</xdr:row>
                <xdr:rowOff>190500</xdr:rowOff>
              </to>
            </anchor>
          </objectPr>
        </oleObject>
      </mc:Choice>
      <mc:Fallback>
        <oleObject progId="StaticMetafile" shapeId="2049" r:id="rId5"/>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1:P130"/>
  <sheetViews>
    <sheetView view="pageBreakPreview" zoomScale="90" zoomScaleNormal="130" zoomScaleSheetLayoutView="90" workbookViewId="0">
      <selection activeCell="E52" sqref="E52"/>
    </sheetView>
  </sheetViews>
  <sheetFormatPr defaultRowHeight="12.75"/>
  <cols>
    <col min="1" max="1" width="8" style="5" customWidth="1"/>
    <col min="2" max="2" width="10.5703125" style="6" customWidth="1"/>
    <col min="3" max="3" width="10" style="7" customWidth="1"/>
    <col min="4" max="4" width="17" style="7" customWidth="1"/>
    <col min="5" max="5" width="88.140625" style="69" customWidth="1"/>
    <col min="6" max="6" width="12.42578125" style="7" customWidth="1"/>
    <col min="7" max="7" width="12.85546875" style="9" customWidth="1"/>
    <col min="8" max="8" width="13.5703125" style="110" customWidth="1"/>
    <col min="9" max="9" width="13" style="9" customWidth="1"/>
    <col min="10" max="10" width="19.28515625" style="9" bestFit="1" customWidth="1"/>
    <col min="11" max="11" width="34.85546875" style="10" customWidth="1"/>
    <col min="12" max="12" width="29.28515625" style="11" bestFit="1" customWidth="1"/>
    <col min="13" max="13" width="30.42578125" style="5" bestFit="1" customWidth="1"/>
    <col min="14" max="14" width="11.7109375" style="5" bestFit="1" customWidth="1"/>
    <col min="15" max="15" width="9.140625" style="5"/>
    <col min="16" max="16" width="13.85546875" style="5" bestFit="1" customWidth="1"/>
    <col min="17" max="256" width="9.140625" style="5"/>
    <col min="257" max="257" width="8" style="5" customWidth="1"/>
    <col min="258" max="258" width="10.5703125" style="5" customWidth="1"/>
    <col min="259" max="259" width="8.5703125" style="5" customWidth="1"/>
    <col min="260" max="260" width="14.42578125" style="5" customWidth="1"/>
    <col min="261" max="261" width="75.140625" style="5" customWidth="1"/>
    <col min="262" max="262" width="12.42578125" style="5" customWidth="1"/>
    <col min="263" max="263" width="10.140625" style="5" customWidth="1"/>
    <col min="264" max="264" width="13.5703125" style="5" customWidth="1"/>
    <col min="265" max="265" width="11.42578125" style="5" customWidth="1"/>
    <col min="266" max="266" width="19.28515625" style="5" bestFit="1" customWidth="1"/>
    <col min="267" max="267" width="34.85546875" style="5" customWidth="1"/>
    <col min="268" max="268" width="8" style="5" bestFit="1" customWidth="1"/>
    <col min="269" max="269" width="30.42578125" style="5" bestFit="1" customWidth="1"/>
    <col min="270" max="270" width="11.7109375" style="5" bestFit="1" customWidth="1"/>
    <col min="271" max="271" width="9.140625" style="5"/>
    <col min="272" max="272" width="13.85546875" style="5" bestFit="1" customWidth="1"/>
    <col min="273" max="512" width="9.140625" style="5"/>
    <col min="513" max="513" width="8" style="5" customWidth="1"/>
    <col min="514" max="514" width="10.5703125" style="5" customWidth="1"/>
    <col min="515" max="515" width="8.5703125" style="5" customWidth="1"/>
    <col min="516" max="516" width="14.42578125" style="5" customWidth="1"/>
    <col min="517" max="517" width="75.140625" style="5" customWidth="1"/>
    <col min="518" max="518" width="12.42578125" style="5" customWidth="1"/>
    <col min="519" max="519" width="10.140625" style="5" customWidth="1"/>
    <col min="520" max="520" width="13.5703125" style="5" customWidth="1"/>
    <col min="521" max="521" width="11.42578125" style="5" customWidth="1"/>
    <col min="522" max="522" width="19.28515625" style="5" bestFit="1" customWidth="1"/>
    <col min="523" max="523" width="34.85546875" style="5" customWidth="1"/>
    <col min="524" max="524" width="8" style="5" bestFit="1" customWidth="1"/>
    <col min="525" max="525" width="30.42578125" style="5" bestFit="1" customWidth="1"/>
    <col min="526" max="526" width="11.7109375" style="5" bestFit="1" customWidth="1"/>
    <col min="527" max="527" width="9.140625" style="5"/>
    <col min="528" max="528" width="13.85546875" style="5" bestFit="1" customWidth="1"/>
    <col min="529" max="768" width="9.140625" style="5"/>
    <col min="769" max="769" width="8" style="5" customWidth="1"/>
    <col min="770" max="770" width="10.5703125" style="5" customWidth="1"/>
    <col min="771" max="771" width="8.5703125" style="5" customWidth="1"/>
    <col min="772" max="772" width="14.42578125" style="5" customWidth="1"/>
    <col min="773" max="773" width="75.140625" style="5" customWidth="1"/>
    <col min="774" max="774" width="12.42578125" style="5" customWidth="1"/>
    <col min="775" max="775" width="10.140625" style="5" customWidth="1"/>
    <col min="776" max="776" width="13.5703125" style="5" customWidth="1"/>
    <col min="777" max="777" width="11.42578125" style="5" customWidth="1"/>
    <col min="778" max="778" width="19.28515625" style="5" bestFit="1" customWidth="1"/>
    <col min="779" max="779" width="34.85546875" style="5" customWidth="1"/>
    <col min="780" max="780" width="8" style="5" bestFit="1" customWidth="1"/>
    <col min="781" max="781" width="30.42578125" style="5" bestFit="1" customWidth="1"/>
    <col min="782" max="782" width="11.7109375" style="5" bestFit="1" customWidth="1"/>
    <col min="783" max="783" width="9.140625" style="5"/>
    <col min="784" max="784" width="13.85546875" style="5" bestFit="1" customWidth="1"/>
    <col min="785" max="1024" width="9.140625" style="5"/>
    <col min="1025" max="1025" width="8" style="5" customWidth="1"/>
    <col min="1026" max="1026" width="10.5703125" style="5" customWidth="1"/>
    <col min="1027" max="1027" width="8.5703125" style="5" customWidth="1"/>
    <col min="1028" max="1028" width="14.42578125" style="5" customWidth="1"/>
    <col min="1029" max="1029" width="75.140625" style="5" customWidth="1"/>
    <col min="1030" max="1030" width="12.42578125" style="5" customWidth="1"/>
    <col min="1031" max="1031" width="10.140625" style="5" customWidth="1"/>
    <col min="1032" max="1032" width="13.5703125" style="5" customWidth="1"/>
    <col min="1033" max="1033" width="11.42578125" style="5" customWidth="1"/>
    <col min="1034" max="1034" width="19.28515625" style="5" bestFit="1" customWidth="1"/>
    <col min="1035" max="1035" width="34.85546875" style="5" customWidth="1"/>
    <col min="1036" max="1036" width="8" style="5" bestFit="1" customWidth="1"/>
    <col min="1037" max="1037" width="30.42578125" style="5" bestFit="1" customWidth="1"/>
    <col min="1038" max="1038" width="11.7109375" style="5" bestFit="1" customWidth="1"/>
    <col min="1039" max="1039" width="9.140625" style="5"/>
    <col min="1040" max="1040" width="13.85546875" style="5" bestFit="1" customWidth="1"/>
    <col min="1041" max="1280" width="9.140625" style="5"/>
    <col min="1281" max="1281" width="8" style="5" customWidth="1"/>
    <col min="1282" max="1282" width="10.5703125" style="5" customWidth="1"/>
    <col min="1283" max="1283" width="8.5703125" style="5" customWidth="1"/>
    <col min="1284" max="1284" width="14.42578125" style="5" customWidth="1"/>
    <col min="1285" max="1285" width="75.140625" style="5" customWidth="1"/>
    <col min="1286" max="1286" width="12.42578125" style="5" customWidth="1"/>
    <col min="1287" max="1287" width="10.140625" style="5" customWidth="1"/>
    <col min="1288" max="1288" width="13.5703125" style="5" customWidth="1"/>
    <col min="1289" max="1289" width="11.42578125" style="5" customWidth="1"/>
    <col min="1290" max="1290" width="19.28515625" style="5" bestFit="1" customWidth="1"/>
    <col min="1291" max="1291" width="34.85546875" style="5" customWidth="1"/>
    <col min="1292" max="1292" width="8" style="5" bestFit="1" customWidth="1"/>
    <col min="1293" max="1293" width="30.42578125" style="5" bestFit="1" customWidth="1"/>
    <col min="1294" max="1294" width="11.7109375" style="5" bestFit="1" customWidth="1"/>
    <col min="1295" max="1295" width="9.140625" style="5"/>
    <col min="1296" max="1296" width="13.85546875" style="5" bestFit="1" customWidth="1"/>
    <col min="1297" max="1536" width="9.140625" style="5"/>
    <col min="1537" max="1537" width="8" style="5" customWidth="1"/>
    <col min="1538" max="1538" width="10.5703125" style="5" customWidth="1"/>
    <col min="1539" max="1539" width="8.5703125" style="5" customWidth="1"/>
    <col min="1540" max="1540" width="14.42578125" style="5" customWidth="1"/>
    <col min="1541" max="1541" width="75.140625" style="5" customWidth="1"/>
    <col min="1542" max="1542" width="12.42578125" style="5" customWidth="1"/>
    <col min="1543" max="1543" width="10.140625" style="5" customWidth="1"/>
    <col min="1544" max="1544" width="13.5703125" style="5" customWidth="1"/>
    <col min="1545" max="1545" width="11.42578125" style="5" customWidth="1"/>
    <col min="1546" max="1546" width="19.28515625" style="5" bestFit="1" customWidth="1"/>
    <col min="1547" max="1547" width="34.85546875" style="5" customWidth="1"/>
    <col min="1548" max="1548" width="8" style="5" bestFit="1" customWidth="1"/>
    <col min="1549" max="1549" width="30.42578125" style="5" bestFit="1" customWidth="1"/>
    <col min="1550" max="1550" width="11.7109375" style="5" bestFit="1" customWidth="1"/>
    <col min="1551" max="1551" width="9.140625" style="5"/>
    <col min="1552" max="1552" width="13.85546875" style="5" bestFit="1" customWidth="1"/>
    <col min="1553" max="1792" width="9.140625" style="5"/>
    <col min="1793" max="1793" width="8" style="5" customWidth="1"/>
    <col min="1794" max="1794" width="10.5703125" style="5" customWidth="1"/>
    <col min="1795" max="1795" width="8.5703125" style="5" customWidth="1"/>
    <col min="1796" max="1796" width="14.42578125" style="5" customWidth="1"/>
    <col min="1797" max="1797" width="75.140625" style="5" customWidth="1"/>
    <col min="1798" max="1798" width="12.42578125" style="5" customWidth="1"/>
    <col min="1799" max="1799" width="10.140625" style="5" customWidth="1"/>
    <col min="1800" max="1800" width="13.5703125" style="5" customWidth="1"/>
    <col min="1801" max="1801" width="11.42578125" style="5" customWidth="1"/>
    <col min="1802" max="1802" width="19.28515625" style="5" bestFit="1" customWidth="1"/>
    <col min="1803" max="1803" width="34.85546875" style="5" customWidth="1"/>
    <col min="1804" max="1804" width="8" style="5" bestFit="1" customWidth="1"/>
    <col min="1805" max="1805" width="30.42578125" style="5" bestFit="1" customWidth="1"/>
    <col min="1806" max="1806" width="11.7109375" style="5" bestFit="1" customWidth="1"/>
    <col min="1807" max="1807" width="9.140625" style="5"/>
    <col min="1808" max="1808" width="13.85546875" style="5" bestFit="1" customWidth="1"/>
    <col min="1809" max="2048" width="9.140625" style="5"/>
    <col min="2049" max="2049" width="8" style="5" customWidth="1"/>
    <col min="2050" max="2050" width="10.5703125" style="5" customWidth="1"/>
    <col min="2051" max="2051" width="8.5703125" style="5" customWidth="1"/>
    <col min="2052" max="2052" width="14.42578125" style="5" customWidth="1"/>
    <col min="2053" max="2053" width="75.140625" style="5" customWidth="1"/>
    <col min="2054" max="2054" width="12.42578125" style="5" customWidth="1"/>
    <col min="2055" max="2055" width="10.140625" style="5" customWidth="1"/>
    <col min="2056" max="2056" width="13.5703125" style="5" customWidth="1"/>
    <col min="2057" max="2057" width="11.42578125" style="5" customWidth="1"/>
    <col min="2058" max="2058" width="19.28515625" style="5" bestFit="1" customWidth="1"/>
    <col min="2059" max="2059" width="34.85546875" style="5" customWidth="1"/>
    <col min="2060" max="2060" width="8" style="5" bestFit="1" customWidth="1"/>
    <col min="2061" max="2061" width="30.42578125" style="5" bestFit="1" customWidth="1"/>
    <col min="2062" max="2062" width="11.7109375" style="5" bestFit="1" customWidth="1"/>
    <col min="2063" max="2063" width="9.140625" style="5"/>
    <col min="2064" max="2064" width="13.85546875" style="5" bestFit="1" customWidth="1"/>
    <col min="2065" max="2304" width="9.140625" style="5"/>
    <col min="2305" max="2305" width="8" style="5" customWidth="1"/>
    <col min="2306" max="2306" width="10.5703125" style="5" customWidth="1"/>
    <col min="2307" max="2307" width="8.5703125" style="5" customWidth="1"/>
    <col min="2308" max="2308" width="14.42578125" style="5" customWidth="1"/>
    <col min="2309" max="2309" width="75.140625" style="5" customWidth="1"/>
    <col min="2310" max="2310" width="12.42578125" style="5" customWidth="1"/>
    <col min="2311" max="2311" width="10.140625" style="5" customWidth="1"/>
    <col min="2312" max="2312" width="13.5703125" style="5" customWidth="1"/>
    <col min="2313" max="2313" width="11.42578125" style="5" customWidth="1"/>
    <col min="2314" max="2314" width="19.28515625" style="5" bestFit="1" customWidth="1"/>
    <col min="2315" max="2315" width="34.85546875" style="5" customWidth="1"/>
    <col min="2316" max="2316" width="8" style="5" bestFit="1" customWidth="1"/>
    <col min="2317" max="2317" width="30.42578125" style="5" bestFit="1" customWidth="1"/>
    <col min="2318" max="2318" width="11.7109375" style="5" bestFit="1" customWidth="1"/>
    <col min="2319" max="2319" width="9.140625" style="5"/>
    <col min="2320" max="2320" width="13.85546875" style="5" bestFit="1" customWidth="1"/>
    <col min="2321" max="2560" width="9.140625" style="5"/>
    <col min="2561" max="2561" width="8" style="5" customWidth="1"/>
    <col min="2562" max="2562" width="10.5703125" style="5" customWidth="1"/>
    <col min="2563" max="2563" width="8.5703125" style="5" customWidth="1"/>
    <col min="2564" max="2564" width="14.42578125" style="5" customWidth="1"/>
    <col min="2565" max="2565" width="75.140625" style="5" customWidth="1"/>
    <col min="2566" max="2566" width="12.42578125" style="5" customWidth="1"/>
    <col min="2567" max="2567" width="10.140625" style="5" customWidth="1"/>
    <col min="2568" max="2568" width="13.5703125" style="5" customWidth="1"/>
    <col min="2569" max="2569" width="11.42578125" style="5" customWidth="1"/>
    <col min="2570" max="2570" width="19.28515625" style="5" bestFit="1" customWidth="1"/>
    <col min="2571" max="2571" width="34.85546875" style="5" customWidth="1"/>
    <col min="2572" max="2572" width="8" style="5" bestFit="1" customWidth="1"/>
    <col min="2573" max="2573" width="30.42578125" style="5" bestFit="1" customWidth="1"/>
    <col min="2574" max="2574" width="11.7109375" style="5" bestFit="1" customWidth="1"/>
    <col min="2575" max="2575" width="9.140625" style="5"/>
    <col min="2576" max="2576" width="13.85546875" style="5" bestFit="1" customWidth="1"/>
    <col min="2577" max="2816" width="9.140625" style="5"/>
    <col min="2817" max="2817" width="8" style="5" customWidth="1"/>
    <col min="2818" max="2818" width="10.5703125" style="5" customWidth="1"/>
    <col min="2819" max="2819" width="8.5703125" style="5" customWidth="1"/>
    <col min="2820" max="2820" width="14.42578125" style="5" customWidth="1"/>
    <col min="2821" max="2821" width="75.140625" style="5" customWidth="1"/>
    <col min="2822" max="2822" width="12.42578125" style="5" customWidth="1"/>
    <col min="2823" max="2823" width="10.140625" style="5" customWidth="1"/>
    <col min="2824" max="2824" width="13.5703125" style="5" customWidth="1"/>
    <col min="2825" max="2825" width="11.42578125" style="5" customWidth="1"/>
    <col min="2826" max="2826" width="19.28515625" style="5" bestFit="1" customWidth="1"/>
    <col min="2827" max="2827" width="34.85546875" style="5" customWidth="1"/>
    <col min="2828" max="2828" width="8" style="5" bestFit="1" customWidth="1"/>
    <col min="2829" max="2829" width="30.42578125" style="5" bestFit="1" customWidth="1"/>
    <col min="2830" max="2830" width="11.7109375" style="5" bestFit="1" customWidth="1"/>
    <col min="2831" max="2831" width="9.140625" style="5"/>
    <col min="2832" max="2832" width="13.85546875" style="5" bestFit="1" customWidth="1"/>
    <col min="2833" max="3072" width="9.140625" style="5"/>
    <col min="3073" max="3073" width="8" style="5" customWidth="1"/>
    <col min="3074" max="3074" width="10.5703125" style="5" customWidth="1"/>
    <col min="3075" max="3075" width="8.5703125" style="5" customWidth="1"/>
    <col min="3076" max="3076" width="14.42578125" style="5" customWidth="1"/>
    <col min="3077" max="3077" width="75.140625" style="5" customWidth="1"/>
    <col min="3078" max="3078" width="12.42578125" style="5" customWidth="1"/>
    <col min="3079" max="3079" width="10.140625" style="5" customWidth="1"/>
    <col min="3080" max="3080" width="13.5703125" style="5" customWidth="1"/>
    <col min="3081" max="3081" width="11.42578125" style="5" customWidth="1"/>
    <col min="3082" max="3082" width="19.28515625" style="5" bestFit="1" customWidth="1"/>
    <col min="3083" max="3083" width="34.85546875" style="5" customWidth="1"/>
    <col min="3084" max="3084" width="8" style="5" bestFit="1" customWidth="1"/>
    <col min="3085" max="3085" width="30.42578125" style="5" bestFit="1" customWidth="1"/>
    <col min="3086" max="3086" width="11.7109375" style="5" bestFit="1" customWidth="1"/>
    <col min="3087" max="3087" width="9.140625" style="5"/>
    <col min="3088" max="3088" width="13.85546875" style="5" bestFit="1" customWidth="1"/>
    <col min="3089" max="3328" width="9.140625" style="5"/>
    <col min="3329" max="3329" width="8" style="5" customWidth="1"/>
    <col min="3330" max="3330" width="10.5703125" style="5" customWidth="1"/>
    <col min="3331" max="3331" width="8.5703125" style="5" customWidth="1"/>
    <col min="3332" max="3332" width="14.42578125" style="5" customWidth="1"/>
    <col min="3333" max="3333" width="75.140625" style="5" customWidth="1"/>
    <col min="3334" max="3334" width="12.42578125" style="5" customWidth="1"/>
    <col min="3335" max="3335" width="10.140625" style="5" customWidth="1"/>
    <col min="3336" max="3336" width="13.5703125" style="5" customWidth="1"/>
    <col min="3337" max="3337" width="11.42578125" style="5" customWidth="1"/>
    <col min="3338" max="3338" width="19.28515625" style="5" bestFit="1" customWidth="1"/>
    <col min="3339" max="3339" width="34.85546875" style="5" customWidth="1"/>
    <col min="3340" max="3340" width="8" style="5" bestFit="1" customWidth="1"/>
    <col min="3341" max="3341" width="30.42578125" style="5" bestFit="1" customWidth="1"/>
    <col min="3342" max="3342" width="11.7109375" style="5" bestFit="1" customWidth="1"/>
    <col min="3343" max="3343" width="9.140625" style="5"/>
    <col min="3344" max="3344" width="13.85546875" style="5" bestFit="1" customWidth="1"/>
    <col min="3345" max="3584" width="9.140625" style="5"/>
    <col min="3585" max="3585" width="8" style="5" customWidth="1"/>
    <col min="3586" max="3586" width="10.5703125" style="5" customWidth="1"/>
    <col min="3587" max="3587" width="8.5703125" style="5" customWidth="1"/>
    <col min="3588" max="3588" width="14.42578125" style="5" customWidth="1"/>
    <col min="3589" max="3589" width="75.140625" style="5" customWidth="1"/>
    <col min="3590" max="3590" width="12.42578125" style="5" customWidth="1"/>
    <col min="3591" max="3591" width="10.140625" style="5" customWidth="1"/>
    <col min="3592" max="3592" width="13.5703125" style="5" customWidth="1"/>
    <col min="3593" max="3593" width="11.42578125" style="5" customWidth="1"/>
    <col min="3594" max="3594" width="19.28515625" style="5" bestFit="1" customWidth="1"/>
    <col min="3595" max="3595" width="34.85546875" style="5" customWidth="1"/>
    <col min="3596" max="3596" width="8" style="5" bestFit="1" customWidth="1"/>
    <col min="3597" max="3597" width="30.42578125" style="5" bestFit="1" customWidth="1"/>
    <col min="3598" max="3598" width="11.7109375" style="5" bestFit="1" customWidth="1"/>
    <col min="3599" max="3599" width="9.140625" style="5"/>
    <col min="3600" max="3600" width="13.85546875" style="5" bestFit="1" customWidth="1"/>
    <col min="3601" max="3840" width="9.140625" style="5"/>
    <col min="3841" max="3841" width="8" style="5" customWidth="1"/>
    <col min="3842" max="3842" width="10.5703125" style="5" customWidth="1"/>
    <col min="3843" max="3843" width="8.5703125" style="5" customWidth="1"/>
    <col min="3844" max="3844" width="14.42578125" style="5" customWidth="1"/>
    <col min="3845" max="3845" width="75.140625" style="5" customWidth="1"/>
    <col min="3846" max="3846" width="12.42578125" style="5" customWidth="1"/>
    <col min="3847" max="3847" width="10.140625" style="5" customWidth="1"/>
    <col min="3848" max="3848" width="13.5703125" style="5" customWidth="1"/>
    <col min="3849" max="3849" width="11.42578125" style="5" customWidth="1"/>
    <col min="3850" max="3850" width="19.28515625" style="5" bestFit="1" customWidth="1"/>
    <col min="3851" max="3851" width="34.85546875" style="5" customWidth="1"/>
    <col min="3852" max="3852" width="8" style="5" bestFit="1" customWidth="1"/>
    <col min="3853" max="3853" width="30.42578125" style="5" bestFit="1" customWidth="1"/>
    <col min="3854" max="3854" width="11.7109375" style="5" bestFit="1" customWidth="1"/>
    <col min="3855" max="3855" width="9.140625" style="5"/>
    <col min="3856" max="3856" width="13.85546875" style="5" bestFit="1" customWidth="1"/>
    <col min="3857" max="4096" width="9.140625" style="5"/>
    <col min="4097" max="4097" width="8" style="5" customWidth="1"/>
    <col min="4098" max="4098" width="10.5703125" style="5" customWidth="1"/>
    <col min="4099" max="4099" width="8.5703125" style="5" customWidth="1"/>
    <col min="4100" max="4100" width="14.42578125" style="5" customWidth="1"/>
    <col min="4101" max="4101" width="75.140625" style="5" customWidth="1"/>
    <col min="4102" max="4102" width="12.42578125" style="5" customWidth="1"/>
    <col min="4103" max="4103" width="10.140625" style="5" customWidth="1"/>
    <col min="4104" max="4104" width="13.5703125" style="5" customWidth="1"/>
    <col min="4105" max="4105" width="11.42578125" style="5" customWidth="1"/>
    <col min="4106" max="4106" width="19.28515625" style="5" bestFit="1" customWidth="1"/>
    <col min="4107" max="4107" width="34.85546875" style="5" customWidth="1"/>
    <col min="4108" max="4108" width="8" style="5" bestFit="1" customWidth="1"/>
    <col min="4109" max="4109" width="30.42578125" style="5" bestFit="1" customWidth="1"/>
    <col min="4110" max="4110" width="11.7109375" style="5" bestFit="1" customWidth="1"/>
    <col min="4111" max="4111" width="9.140625" style="5"/>
    <col min="4112" max="4112" width="13.85546875" style="5" bestFit="1" customWidth="1"/>
    <col min="4113" max="4352" width="9.140625" style="5"/>
    <col min="4353" max="4353" width="8" style="5" customWidth="1"/>
    <col min="4354" max="4354" width="10.5703125" style="5" customWidth="1"/>
    <col min="4355" max="4355" width="8.5703125" style="5" customWidth="1"/>
    <col min="4356" max="4356" width="14.42578125" style="5" customWidth="1"/>
    <col min="4357" max="4357" width="75.140625" style="5" customWidth="1"/>
    <col min="4358" max="4358" width="12.42578125" style="5" customWidth="1"/>
    <col min="4359" max="4359" width="10.140625" style="5" customWidth="1"/>
    <col min="4360" max="4360" width="13.5703125" style="5" customWidth="1"/>
    <col min="4361" max="4361" width="11.42578125" style="5" customWidth="1"/>
    <col min="4362" max="4362" width="19.28515625" style="5" bestFit="1" customWidth="1"/>
    <col min="4363" max="4363" width="34.85546875" style="5" customWidth="1"/>
    <col min="4364" max="4364" width="8" style="5" bestFit="1" customWidth="1"/>
    <col min="4365" max="4365" width="30.42578125" style="5" bestFit="1" customWidth="1"/>
    <col min="4366" max="4366" width="11.7109375" style="5" bestFit="1" customWidth="1"/>
    <col min="4367" max="4367" width="9.140625" style="5"/>
    <col min="4368" max="4368" width="13.85546875" style="5" bestFit="1" customWidth="1"/>
    <col min="4369" max="4608" width="9.140625" style="5"/>
    <col min="4609" max="4609" width="8" style="5" customWidth="1"/>
    <col min="4610" max="4610" width="10.5703125" style="5" customWidth="1"/>
    <col min="4611" max="4611" width="8.5703125" style="5" customWidth="1"/>
    <col min="4612" max="4612" width="14.42578125" style="5" customWidth="1"/>
    <col min="4613" max="4613" width="75.140625" style="5" customWidth="1"/>
    <col min="4614" max="4614" width="12.42578125" style="5" customWidth="1"/>
    <col min="4615" max="4615" width="10.140625" style="5" customWidth="1"/>
    <col min="4616" max="4616" width="13.5703125" style="5" customWidth="1"/>
    <col min="4617" max="4617" width="11.42578125" style="5" customWidth="1"/>
    <col min="4618" max="4618" width="19.28515625" style="5" bestFit="1" customWidth="1"/>
    <col min="4619" max="4619" width="34.85546875" style="5" customWidth="1"/>
    <col min="4620" max="4620" width="8" style="5" bestFit="1" customWidth="1"/>
    <col min="4621" max="4621" width="30.42578125" style="5" bestFit="1" customWidth="1"/>
    <col min="4622" max="4622" width="11.7109375" style="5" bestFit="1" customWidth="1"/>
    <col min="4623" max="4623" width="9.140625" style="5"/>
    <col min="4624" max="4624" width="13.85546875" style="5" bestFit="1" customWidth="1"/>
    <col min="4625" max="4864" width="9.140625" style="5"/>
    <col min="4865" max="4865" width="8" style="5" customWidth="1"/>
    <col min="4866" max="4866" width="10.5703125" style="5" customWidth="1"/>
    <col min="4867" max="4867" width="8.5703125" style="5" customWidth="1"/>
    <col min="4868" max="4868" width="14.42578125" style="5" customWidth="1"/>
    <col min="4869" max="4869" width="75.140625" style="5" customWidth="1"/>
    <col min="4870" max="4870" width="12.42578125" style="5" customWidth="1"/>
    <col min="4871" max="4871" width="10.140625" style="5" customWidth="1"/>
    <col min="4872" max="4872" width="13.5703125" style="5" customWidth="1"/>
    <col min="4873" max="4873" width="11.42578125" style="5" customWidth="1"/>
    <col min="4874" max="4874" width="19.28515625" style="5" bestFit="1" customWidth="1"/>
    <col min="4875" max="4875" width="34.85546875" style="5" customWidth="1"/>
    <col min="4876" max="4876" width="8" style="5" bestFit="1" customWidth="1"/>
    <col min="4877" max="4877" width="30.42578125" style="5" bestFit="1" customWidth="1"/>
    <col min="4878" max="4878" width="11.7109375" style="5" bestFit="1" customWidth="1"/>
    <col min="4879" max="4879" width="9.140625" style="5"/>
    <col min="4880" max="4880" width="13.85546875" style="5" bestFit="1" customWidth="1"/>
    <col min="4881" max="5120" width="9.140625" style="5"/>
    <col min="5121" max="5121" width="8" style="5" customWidth="1"/>
    <col min="5122" max="5122" width="10.5703125" style="5" customWidth="1"/>
    <col min="5123" max="5123" width="8.5703125" style="5" customWidth="1"/>
    <col min="5124" max="5124" width="14.42578125" style="5" customWidth="1"/>
    <col min="5125" max="5125" width="75.140625" style="5" customWidth="1"/>
    <col min="5126" max="5126" width="12.42578125" style="5" customWidth="1"/>
    <col min="5127" max="5127" width="10.140625" style="5" customWidth="1"/>
    <col min="5128" max="5128" width="13.5703125" style="5" customWidth="1"/>
    <col min="5129" max="5129" width="11.42578125" style="5" customWidth="1"/>
    <col min="5130" max="5130" width="19.28515625" style="5" bestFit="1" customWidth="1"/>
    <col min="5131" max="5131" width="34.85546875" style="5" customWidth="1"/>
    <col min="5132" max="5132" width="8" style="5" bestFit="1" customWidth="1"/>
    <col min="5133" max="5133" width="30.42578125" style="5" bestFit="1" customWidth="1"/>
    <col min="5134" max="5134" width="11.7109375" style="5" bestFit="1" customWidth="1"/>
    <col min="5135" max="5135" width="9.140625" style="5"/>
    <col min="5136" max="5136" width="13.85546875" style="5" bestFit="1" customWidth="1"/>
    <col min="5137" max="5376" width="9.140625" style="5"/>
    <col min="5377" max="5377" width="8" style="5" customWidth="1"/>
    <col min="5378" max="5378" width="10.5703125" style="5" customWidth="1"/>
    <col min="5379" max="5379" width="8.5703125" style="5" customWidth="1"/>
    <col min="5380" max="5380" width="14.42578125" style="5" customWidth="1"/>
    <col min="5381" max="5381" width="75.140625" style="5" customWidth="1"/>
    <col min="5382" max="5382" width="12.42578125" style="5" customWidth="1"/>
    <col min="5383" max="5383" width="10.140625" style="5" customWidth="1"/>
    <col min="5384" max="5384" width="13.5703125" style="5" customWidth="1"/>
    <col min="5385" max="5385" width="11.42578125" style="5" customWidth="1"/>
    <col min="5386" max="5386" width="19.28515625" style="5" bestFit="1" customWidth="1"/>
    <col min="5387" max="5387" width="34.85546875" style="5" customWidth="1"/>
    <col min="5388" max="5388" width="8" style="5" bestFit="1" customWidth="1"/>
    <col min="5389" max="5389" width="30.42578125" style="5" bestFit="1" customWidth="1"/>
    <col min="5390" max="5390" width="11.7109375" style="5" bestFit="1" customWidth="1"/>
    <col min="5391" max="5391" width="9.140625" style="5"/>
    <col min="5392" max="5392" width="13.85546875" style="5" bestFit="1" customWidth="1"/>
    <col min="5393" max="5632" width="9.140625" style="5"/>
    <col min="5633" max="5633" width="8" style="5" customWidth="1"/>
    <col min="5634" max="5634" width="10.5703125" style="5" customWidth="1"/>
    <col min="5635" max="5635" width="8.5703125" style="5" customWidth="1"/>
    <col min="5636" max="5636" width="14.42578125" style="5" customWidth="1"/>
    <col min="5637" max="5637" width="75.140625" style="5" customWidth="1"/>
    <col min="5638" max="5638" width="12.42578125" style="5" customWidth="1"/>
    <col min="5639" max="5639" width="10.140625" style="5" customWidth="1"/>
    <col min="5640" max="5640" width="13.5703125" style="5" customWidth="1"/>
    <col min="5641" max="5641" width="11.42578125" style="5" customWidth="1"/>
    <col min="5642" max="5642" width="19.28515625" style="5" bestFit="1" customWidth="1"/>
    <col min="5643" max="5643" width="34.85546875" style="5" customWidth="1"/>
    <col min="5644" max="5644" width="8" style="5" bestFit="1" customWidth="1"/>
    <col min="5645" max="5645" width="30.42578125" style="5" bestFit="1" customWidth="1"/>
    <col min="5646" max="5646" width="11.7109375" style="5" bestFit="1" customWidth="1"/>
    <col min="5647" max="5647" width="9.140625" style="5"/>
    <col min="5648" max="5648" width="13.85546875" style="5" bestFit="1" customWidth="1"/>
    <col min="5649" max="5888" width="9.140625" style="5"/>
    <col min="5889" max="5889" width="8" style="5" customWidth="1"/>
    <col min="5890" max="5890" width="10.5703125" style="5" customWidth="1"/>
    <col min="5891" max="5891" width="8.5703125" style="5" customWidth="1"/>
    <col min="5892" max="5892" width="14.42578125" style="5" customWidth="1"/>
    <col min="5893" max="5893" width="75.140625" style="5" customWidth="1"/>
    <col min="5894" max="5894" width="12.42578125" style="5" customWidth="1"/>
    <col min="5895" max="5895" width="10.140625" style="5" customWidth="1"/>
    <col min="5896" max="5896" width="13.5703125" style="5" customWidth="1"/>
    <col min="5897" max="5897" width="11.42578125" style="5" customWidth="1"/>
    <col min="5898" max="5898" width="19.28515625" style="5" bestFit="1" customWidth="1"/>
    <col min="5899" max="5899" width="34.85546875" style="5" customWidth="1"/>
    <col min="5900" max="5900" width="8" style="5" bestFit="1" customWidth="1"/>
    <col min="5901" max="5901" width="30.42578125" style="5" bestFit="1" customWidth="1"/>
    <col min="5902" max="5902" width="11.7109375" style="5" bestFit="1" customWidth="1"/>
    <col min="5903" max="5903" width="9.140625" style="5"/>
    <col min="5904" max="5904" width="13.85546875" style="5" bestFit="1" customWidth="1"/>
    <col min="5905" max="6144" width="9.140625" style="5"/>
    <col min="6145" max="6145" width="8" style="5" customWidth="1"/>
    <col min="6146" max="6146" width="10.5703125" style="5" customWidth="1"/>
    <col min="6147" max="6147" width="8.5703125" style="5" customWidth="1"/>
    <col min="6148" max="6148" width="14.42578125" style="5" customWidth="1"/>
    <col min="6149" max="6149" width="75.140625" style="5" customWidth="1"/>
    <col min="6150" max="6150" width="12.42578125" style="5" customWidth="1"/>
    <col min="6151" max="6151" width="10.140625" style="5" customWidth="1"/>
    <col min="6152" max="6152" width="13.5703125" style="5" customWidth="1"/>
    <col min="6153" max="6153" width="11.42578125" style="5" customWidth="1"/>
    <col min="6154" max="6154" width="19.28515625" style="5" bestFit="1" customWidth="1"/>
    <col min="6155" max="6155" width="34.85546875" style="5" customWidth="1"/>
    <col min="6156" max="6156" width="8" style="5" bestFit="1" customWidth="1"/>
    <col min="6157" max="6157" width="30.42578125" style="5" bestFit="1" customWidth="1"/>
    <col min="6158" max="6158" width="11.7109375" style="5" bestFit="1" customWidth="1"/>
    <col min="6159" max="6159" width="9.140625" style="5"/>
    <col min="6160" max="6160" width="13.85546875" style="5" bestFit="1" customWidth="1"/>
    <col min="6161" max="6400" width="9.140625" style="5"/>
    <col min="6401" max="6401" width="8" style="5" customWidth="1"/>
    <col min="6402" max="6402" width="10.5703125" style="5" customWidth="1"/>
    <col min="6403" max="6403" width="8.5703125" style="5" customWidth="1"/>
    <col min="6404" max="6404" width="14.42578125" style="5" customWidth="1"/>
    <col min="6405" max="6405" width="75.140625" style="5" customWidth="1"/>
    <col min="6406" max="6406" width="12.42578125" style="5" customWidth="1"/>
    <col min="6407" max="6407" width="10.140625" style="5" customWidth="1"/>
    <col min="6408" max="6408" width="13.5703125" style="5" customWidth="1"/>
    <col min="6409" max="6409" width="11.42578125" style="5" customWidth="1"/>
    <col min="6410" max="6410" width="19.28515625" style="5" bestFit="1" customWidth="1"/>
    <col min="6411" max="6411" width="34.85546875" style="5" customWidth="1"/>
    <col min="6412" max="6412" width="8" style="5" bestFit="1" customWidth="1"/>
    <col min="6413" max="6413" width="30.42578125" style="5" bestFit="1" customWidth="1"/>
    <col min="6414" max="6414" width="11.7109375" style="5" bestFit="1" customWidth="1"/>
    <col min="6415" max="6415" width="9.140625" style="5"/>
    <col min="6416" max="6416" width="13.85546875" style="5" bestFit="1" customWidth="1"/>
    <col min="6417" max="6656" width="9.140625" style="5"/>
    <col min="6657" max="6657" width="8" style="5" customWidth="1"/>
    <col min="6658" max="6658" width="10.5703125" style="5" customWidth="1"/>
    <col min="6659" max="6659" width="8.5703125" style="5" customWidth="1"/>
    <col min="6660" max="6660" width="14.42578125" style="5" customWidth="1"/>
    <col min="6661" max="6661" width="75.140625" style="5" customWidth="1"/>
    <col min="6662" max="6662" width="12.42578125" style="5" customWidth="1"/>
    <col min="6663" max="6663" width="10.140625" style="5" customWidth="1"/>
    <col min="6664" max="6664" width="13.5703125" style="5" customWidth="1"/>
    <col min="6665" max="6665" width="11.42578125" style="5" customWidth="1"/>
    <col min="6666" max="6666" width="19.28515625" style="5" bestFit="1" customWidth="1"/>
    <col min="6667" max="6667" width="34.85546875" style="5" customWidth="1"/>
    <col min="6668" max="6668" width="8" style="5" bestFit="1" customWidth="1"/>
    <col min="6669" max="6669" width="30.42578125" style="5" bestFit="1" customWidth="1"/>
    <col min="6670" max="6670" width="11.7109375" style="5" bestFit="1" customWidth="1"/>
    <col min="6671" max="6671" width="9.140625" style="5"/>
    <col min="6672" max="6672" width="13.85546875" style="5" bestFit="1" customWidth="1"/>
    <col min="6673" max="6912" width="9.140625" style="5"/>
    <col min="6913" max="6913" width="8" style="5" customWidth="1"/>
    <col min="6914" max="6914" width="10.5703125" style="5" customWidth="1"/>
    <col min="6915" max="6915" width="8.5703125" style="5" customWidth="1"/>
    <col min="6916" max="6916" width="14.42578125" style="5" customWidth="1"/>
    <col min="6917" max="6917" width="75.140625" style="5" customWidth="1"/>
    <col min="6918" max="6918" width="12.42578125" style="5" customWidth="1"/>
    <col min="6919" max="6919" width="10.140625" style="5" customWidth="1"/>
    <col min="6920" max="6920" width="13.5703125" style="5" customWidth="1"/>
    <col min="6921" max="6921" width="11.42578125" style="5" customWidth="1"/>
    <col min="6922" max="6922" width="19.28515625" style="5" bestFit="1" customWidth="1"/>
    <col min="6923" max="6923" width="34.85546875" style="5" customWidth="1"/>
    <col min="6924" max="6924" width="8" style="5" bestFit="1" customWidth="1"/>
    <col min="6925" max="6925" width="30.42578125" style="5" bestFit="1" customWidth="1"/>
    <col min="6926" max="6926" width="11.7109375" style="5" bestFit="1" customWidth="1"/>
    <col min="6927" max="6927" width="9.140625" style="5"/>
    <col min="6928" max="6928" width="13.85546875" style="5" bestFit="1" customWidth="1"/>
    <col min="6929" max="7168" width="9.140625" style="5"/>
    <col min="7169" max="7169" width="8" style="5" customWidth="1"/>
    <col min="7170" max="7170" width="10.5703125" style="5" customWidth="1"/>
    <col min="7171" max="7171" width="8.5703125" style="5" customWidth="1"/>
    <col min="7172" max="7172" width="14.42578125" style="5" customWidth="1"/>
    <col min="7173" max="7173" width="75.140625" style="5" customWidth="1"/>
    <col min="7174" max="7174" width="12.42578125" style="5" customWidth="1"/>
    <col min="7175" max="7175" width="10.140625" style="5" customWidth="1"/>
    <col min="7176" max="7176" width="13.5703125" style="5" customWidth="1"/>
    <col min="7177" max="7177" width="11.42578125" style="5" customWidth="1"/>
    <col min="7178" max="7178" width="19.28515625" style="5" bestFit="1" customWidth="1"/>
    <col min="7179" max="7179" width="34.85546875" style="5" customWidth="1"/>
    <col min="7180" max="7180" width="8" style="5" bestFit="1" customWidth="1"/>
    <col min="7181" max="7181" width="30.42578125" style="5" bestFit="1" customWidth="1"/>
    <col min="7182" max="7182" width="11.7109375" style="5" bestFit="1" customWidth="1"/>
    <col min="7183" max="7183" width="9.140625" style="5"/>
    <col min="7184" max="7184" width="13.85546875" style="5" bestFit="1" customWidth="1"/>
    <col min="7185" max="7424" width="9.140625" style="5"/>
    <col min="7425" max="7425" width="8" style="5" customWidth="1"/>
    <col min="7426" max="7426" width="10.5703125" style="5" customWidth="1"/>
    <col min="7427" max="7427" width="8.5703125" style="5" customWidth="1"/>
    <col min="7428" max="7428" width="14.42578125" style="5" customWidth="1"/>
    <col min="7429" max="7429" width="75.140625" style="5" customWidth="1"/>
    <col min="7430" max="7430" width="12.42578125" style="5" customWidth="1"/>
    <col min="7431" max="7431" width="10.140625" style="5" customWidth="1"/>
    <col min="7432" max="7432" width="13.5703125" style="5" customWidth="1"/>
    <col min="7433" max="7433" width="11.42578125" style="5" customWidth="1"/>
    <col min="7434" max="7434" width="19.28515625" style="5" bestFit="1" customWidth="1"/>
    <col min="7435" max="7435" width="34.85546875" style="5" customWidth="1"/>
    <col min="7436" max="7436" width="8" style="5" bestFit="1" customWidth="1"/>
    <col min="7437" max="7437" width="30.42578125" style="5" bestFit="1" customWidth="1"/>
    <col min="7438" max="7438" width="11.7109375" style="5" bestFit="1" customWidth="1"/>
    <col min="7439" max="7439" width="9.140625" style="5"/>
    <col min="7440" max="7440" width="13.85546875" style="5" bestFit="1" customWidth="1"/>
    <col min="7441" max="7680" width="9.140625" style="5"/>
    <col min="7681" max="7681" width="8" style="5" customWidth="1"/>
    <col min="7682" max="7682" width="10.5703125" style="5" customWidth="1"/>
    <col min="7683" max="7683" width="8.5703125" style="5" customWidth="1"/>
    <col min="7684" max="7684" width="14.42578125" style="5" customWidth="1"/>
    <col min="7685" max="7685" width="75.140625" style="5" customWidth="1"/>
    <col min="7686" max="7686" width="12.42578125" style="5" customWidth="1"/>
    <col min="7687" max="7687" width="10.140625" style="5" customWidth="1"/>
    <col min="7688" max="7688" width="13.5703125" style="5" customWidth="1"/>
    <col min="7689" max="7689" width="11.42578125" style="5" customWidth="1"/>
    <col min="7690" max="7690" width="19.28515625" style="5" bestFit="1" customWidth="1"/>
    <col min="7691" max="7691" width="34.85546875" style="5" customWidth="1"/>
    <col min="7692" max="7692" width="8" style="5" bestFit="1" customWidth="1"/>
    <col min="7693" max="7693" width="30.42578125" style="5" bestFit="1" customWidth="1"/>
    <col min="7694" max="7694" width="11.7109375" style="5" bestFit="1" customWidth="1"/>
    <col min="7695" max="7695" width="9.140625" style="5"/>
    <col min="7696" max="7696" width="13.85546875" style="5" bestFit="1" customWidth="1"/>
    <col min="7697" max="7936" width="9.140625" style="5"/>
    <col min="7937" max="7937" width="8" style="5" customWidth="1"/>
    <col min="7938" max="7938" width="10.5703125" style="5" customWidth="1"/>
    <col min="7939" max="7939" width="8.5703125" style="5" customWidth="1"/>
    <col min="7940" max="7940" width="14.42578125" style="5" customWidth="1"/>
    <col min="7941" max="7941" width="75.140625" style="5" customWidth="1"/>
    <col min="7942" max="7942" width="12.42578125" style="5" customWidth="1"/>
    <col min="7943" max="7943" width="10.140625" style="5" customWidth="1"/>
    <col min="7944" max="7944" width="13.5703125" style="5" customWidth="1"/>
    <col min="7945" max="7945" width="11.42578125" style="5" customWidth="1"/>
    <col min="7946" max="7946" width="19.28515625" style="5" bestFit="1" customWidth="1"/>
    <col min="7947" max="7947" width="34.85546875" style="5" customWidth="1"/>
    <col min="7948" max="7948" width="8" style="5" bestFit="1" customWidth="1"/>
    <col min="7949" max="7949" width="30.42578125" style="5" bestFit="1" customWidth="1"/>
    <col min="7950" max="7950" width="11.7109375" style="5" bestFit="1" customWidth="1"/>
    <col min="7951" max="7951" width="9.140625" style="5"/>
    <col min="7952" max="7952" width="13.85546875" style="5" bestFit="1" customWidth="1"/>
    <col min="7953" max="8192" width="9.140625" style="5"/>
    <col min="8193" max="8193" width="8" style="5" customWidth="1"/>
    <col min="8194" max="8194" width="10.5703125" style="5" customWidth="1"/>
    <col min="8195" max="8195" width="8.5703125" style="5" customWidth="1"/>
    <col min="8196" max="8196" width="14.42578125" style="5" customWidth="1"/>
    <col min="8197" max="8197" width="75.140625" style="5" customWidth="1"/>
    <col min="8198" max="8198" width="12.42578125" style="5" customWidth="1"/>
    <col min="8199" max="8199" width="10.140625" style="5" customWidth="1"/>
    <col min="8200" max="8200" width="13.5703125" style="5" customWidth="1"/>
    <col min="8201" max="8201" width="11.42578125" style="5" customWidth="1"/>
    <col min="8202" max="8202" width="19.28515625" style="5" bestFit="1" customWidth="1"/>
    <col min="8203" max="8203" width="34.85546875" style="5" customWidth="1"/>
    <col min="8204" max="8204" width="8" style="5" bestFit="1" customWidth="1"/>
    <col min="8205" max="8205" width="30.42578125" style="5" bestFit="1" customWidth="1"/>
    <col min="8206" max="8206" width="11.7109375" style="5" bestFit="1" customWidth="1"/>
    <col min="8207" max="8207" width="9.140625" style="5"/>
    <col min="8208" max="8208" width="13.85546875" style="5" bestFit="1" customWidth="1"/>
    <col min="8209" max="8448" width="9.140625" style="5"/>
    <col min="8449" max="8449" width="8" style="5" customWidth="1"/>
    <col min="8450" max="8450" width="10.5703125" style="5" customWidth="1"/>
    <col min="8451" max="8451" width="8.5703125" style="5" customWidth="1"/>
    <col min="8452" max="8452" width="14.42578125" style="5" customWidth="1"/>
    <col min="8453" max="8453" width="75.140625" style="5" customWidth="1"/>
    <col min="8454" max="8454" width="12.42578125" style="5" customWidth="1"/>
    <col min="8455" max="8455" width="10.140625" style="5" customWidth="1"/>
    <col min="8456" max="8456" width="13.5703125" style="5" customWidth="1"/>
    <col min="8457" max="8457" width="11.42578125" style="5" customWidth="1"/>
    <col min="8458" max="8458" width="19.28515625" style="5" bestFit="1" customWidth="1"/>
    <col min="8459" max="8459" width="34.85546875" style="5" customWidth="1"/>
    <col min="8460" max="8460" width="8" style="5" bestFit="1" customWidth="1"/>
    <col min="8461" max="8461" width="30.42578125" style="5" bestFit="1" customWidth="1"/>
    <col min="8462" max="8462" width="11.7109375" style="5" bestFit="1" customWidth="1"/>
    <col min="8463" max="8463" width="9.140625" style="5"/>
    <col min="8464" max="8464" width="13.85546875" style="5" bestFit="1" customWidth="1"/>
    <col min="8465" max="8704" width="9.140625" style="5"/>
    <col min="8705" max="8705" width="8" style="5" customWidth="1"/>
    <col min="8706" max="8706" width="10.5703125" style="5" customWidth="1"/>
    <col min="8707" max="8707" width="8.5703125" style="5" customWidth="1"/>
    <col min="8708" max="8708" width="14.42578125" style="5" customWidth="1"/>
    <col min="8709" max="8709" width="75.140625" style="5" customWidth="1"/>
    <col min="8710" max="8710" width="12.42578125" style="5" customWidth="1"/>
    <col min="8711" max="8711" width="10.140625" style="5" customWidth="1"/>
    <col min="8712" max="8712" width="13.5703125" style="5" customWidth="1"/>
    <col min="8713" max="8713" width="11.42578125" style="5" customWidth="1"/>
    <col min="8714" max="8714" width="19.28515625" style="5" bestFit="1" customWidth="1"/>
    <col min="8715" max="8715" width="34.85546875" style="5" customWidth="1"/>
    <col min="8716" max="8716" width="8" style="5" bestFit="1" customWidth="1"/>
    <col min="8717" max="8717" width="30.42578125" style="5" bestFit="1" customWidth="1"/>
    <col min="8718" max="8718" width="11.7109375" style="5" bestFit="1" customWidth="1"/>
    <col min="8719" max="8719" width="9.140625" style="5"/>
    <col min="8720" max="8720" width="13.85546875" style="5" bestFit="1" customWidth="1"/>
    <col min="8721" max="8960" width="9.140625" style="5"/>
    <col min="8961" max="8961" width="8" style="5" customWidth="1"/>
    <col min="8962" max="8962" width="10.5703125" style="5" customWidth="1"/>
    <col min="8963" max="8963" width="8.5703125" style="5" customWidth="1"/>
    <col min="8964" max="8964" width="14.42578125" style="5" customWidth="1"/>
    <col min="8965" max="8965" width="75.140625" style="5" customWidth="1"/>
    <col min="8966" max="8966" width="12.42578125" style="5" customWidth="1"/>
    <col min="8967" max="8967" width="10.140625" style="5" customWidth="1"/>
    <col min="8968" max="8968" width="13.5703125" style="5" customWidth="1"/>
    <col min="8969" max="8969" width="11.42578125" style="5" customWidth="1"/>
    <col min="8970" max="8970" width="19.28515625" style="5" bestFit="1" customWidth="1"/>
    <col min="8971" max="8971" width="34.85546875" style="5" customWidth="1"/>
    <col min="8972" max="8972" width="8" style="5" bestFit="1" customWidth="1"/>
    <col min="8973" max="8973" width="30.42578125" style="5" bestFit="1" customWidth="1"/>
    <col min="8974" max="8974" width="11.7109375" style="5" bestFit="1" customWidth="1"/>
    <col min="8975" max="8975" width="9.140625" style="5"/>
    <col min="8976" max="8976" width="13.85546875" style="5" bestFit="1" customWidth="1"/>
    <col min="8977" max="9216" width="9.140625" style="5"/>
    <col min="9217" max="9217" width="8" style="5" customWidth="1"/>
    <col min="9218" max="9218" width="10.5703125" style="5" customWidth="1"/>
    <col min="9219" max="9219" width="8.5703125" style="5" customWidth="1"/>
    <col min="9220" max="9220" width="14.42578125" style="5" customWidth="1"/>
    <col min="9221" max="9221" width="75.140625" style="5" customWidth="1"/>
    <col min="9222" max="9222" width="12.42578125" style="5" customWidth="1"/>
    <col min="9223" max="9223" width="10.140625" style="5" customWidth="1"/>
    <col min="9224" max="9224" width="13.5703125" style="5" customWidth="1"/>
    <col min="9225" max="9225" width="11.42578125" style="5" customWidth="1"/>
    <col min="9226" max="9226" width="19.28515625" style="5" bestFit="1" customWidth="1"/>
    <col min="9227" max="9227" width="34.85546875" style="5" customWidth="1"/>
    <col min="9228" max="9228" width="8" style="5" bestFit="1" customWidth="1"/>
    <col min="9229" max="9229" width="30.42578125" style="5" bestFit="1" customWidth="1"/>
    <col min="9230" max="9230" width="11.7109375" style="5" bestFit="1" customWidth="1"/>
    <col min="9231" max="9231" width="9.140625" style="5"/>
    <col min="9232" max="9232" width="13.85546875" style="5" bestFit="1" customWidth="1"/>
    <col min="9233" max="9472" width="9.140625" style="5"/>
    <col min="9473" max="9473" width="8" style="5" customWidth="1"/>
    <col min="9474" max="9474" width="10.5703125" style="5" customWidth="1"/>
    <col min="9475" max="9475" width="8.5703125" style="5" customWidth="1"/>
    <col min="9476" max="9476" width="14.42578125" style="5" customWidth="1"/>
    <col min="9477" max="9477" width="75.140625" style="5" customWidth="1"/>
    <col min="9478" max="9478" width="12.42578125" style="5" customWidth="1"/>
    <col min="9479" max="9479" width="10.140625" style="5" customWidth="1"/>
    <col min="9480" max="9480" width="13.5703125" style="5" customWidth="1"/>
    <col min="9481" max="9481" width="11.42578125" style="5" customWidth="1"/>
    <col min="9482" max="9482" width="19.28515625" style="5" bestFit="1" customWidth="1"/>
    <col min="9483" max="9483" width="34.85546875" style="5" customWidth="1"/>
    <col min="9484" max="9484" width="8" style="5" bestFit="1" customWidth="1"/>
    <col min="9485" max="9485" width="30.42578125" style="5" bestFit="1" customWidth="1"/>
    <col min="9486" max="9486" width="11.7109375" style="5" bestFit="1" customWidth="1"/>
    <col min="9487" max="9487" width="9.140625" style="5"/>
    <col min="9488" max="9488" width="13.85546875" style="5" bestFit="1" customWidth="1"/>
    <col min="9489" max="9728" width="9.140625" style="5"/>
    <col min="9729" max="9729" width="8" style="5" customWidth="1"/>
    <col min="9730" max="9730" width="10.5703125" style="5" customWidth="1"/>
    <col min="9731" max="9731" width="8.5703125" style="5" customWidth="1"/>
    <col min="9732" max="9732" width="14.42578125" style="5" customWidth="1"/>
    <col min="9733" max="9733" width="75.140625" style="5" customWidth="1"/>
    <col min="9734" max="9734" width="12.42578125" style="5" customWidth="1"/>
    <col min="9735" max="9735" width="10.140625" style="5" customWidth="1"/>
    <col min="9736" max="9736" width="13.5703125" style="5" customWidth="1"/>
    <col min="9737" max="9737" width="11.42578125" style="5" customWidth="1"/>
    <col min="9738" max="9738" width="19.28515625" style="5" bestFit="1" customWidth="1"/>
    <col min="9739" max="9739" width="34.85546875" style="5" customWidth="1"/>
    <col min="9740" max="9740" width="8" style="5" bestFit="1" customWidth="1"/>
    <col min="9741" max="9741" width="30.42578125" style="5" bestFit="1" customWidth="1"/>
    <col min="9742" max="9742" width="11.7109375" style="5" bestFit="1" customWidth="1"/>
    <col min="9743" max="9743" width="9.140625" style="5"/>
    <col min="9744" max="9744" width="13.85546875" style="5" bestFit="1" customWidth="1"/>
    <col min="9745" max="9984" width="9.140625" style="5"/>
    <col min="9985" max="9985" width="8" style="5" customWidth="1"/>
    <col min="9986" max="9986" width="10.5703125" style="5" customWidth="1"/>
    <col min="9987" max="9987" width="8.5703125" style="5" customWidth="1"/>
    <col min="9988" max="9988" width="14.42578125" style="5" customWidth="1"/>
    <col min="9989" max="9989" width="75.140625" style="5" customWidth="1"/>
    <col min="9990" max="9990" width="12.42578125" style="5" customWidth="1"/>
    <col min="9991" max="9991" width="10.140625" style="5" customWidth="1"/>
    <col min="9992" max="9992" width="13.5703125" style="5" customWidth="1"/>
    <col min="9993" max="9993" width="11.42578125" style="5" customWidth="1"/>
    <col min="9994" max="9994" width="19.28515625" style="5" bestFit="1" customWidth="1"/>
    <col min="9995" max="9995" width="34.85546875" style="5" customWidth="1"/>
    <col min="9996" max="9996" width="8" style="5" bestFit="1" customWidth="1"/>
    <col min="9997" max="9997" width="30.42578125" style="5" bestFit="1" customWidth="1"/>
    <col min="9998" max="9998" width="11.7109375" style="5" bestFit="1" customWidth="1"/>
    <col min="9999" max="9999" width="9.140625" style="5"/>
    <col min="10000" max="10000" width="13.85546875" style="5" bestFit="1" customWidth="1"/>
    <col min="10001" max="10240" width="9.140625" style="5"/>
    <col min="10241" max="10241" width="8" style="5" customWidth="1"/>
    <col min="10242" max="10242" width="10.5703125" style="5" customWidth="1"/>
    <col min="10243" max="10243" width="8.5703125" style="5" customWidth="1"/>
    <col min="10244" max="10244" width="14.42578125" style="5" customWidth="1"/>
    <col min="10245" max="10245" width="75.140625" style="5" customWidth="1"/>
    <col min="10246" max="10246" width="12.42578125" style="5" customWidth="1"/>
    <col min="10247" max="10247" width="10.140625" style="5" customWidth="1"/>
    <col min="10248" max="10248" width="13.5703125" style="5" customWidth="1"/>
    <col min="10249" max="10249" width="11.42578125" style="5" customWidth="1"/>
    <col min="10250" max="10250" width="19.28515625" style="5" bestFit="1" customWidth="1"/>
    <col min="10251" max="10251" width="34.85546875" style="5" customWidth="1"/>
    <col min="10252" max="10252" width="8" style="5" bestFit="1" customWidth="1"/>
    <col min="10253" max="10253" width="30.42578125" style="5" bestFit="1" customWidth="1"/>
    <col min="10254" max="10254" width="11.7109375" style="5" bestFit="1" customWidth="1"/>
    <col min="10255" max="10255" width="9.140625" style="5"/>
    <col min="10256" max="10256" width="13.85546875" style="5" bestFit="1" customWidth="1"/>
    <col min="10257" max="10496" width="9.140625" style="5"/>
    <col min="10497" max="10497" width="8" style="5" customWidth="1"/>
    <col min="10498" max="10498" width="10.5703125" style="5" customWidth="1"/>
    <col min="10499" max="10499" width="8.5703125" style="5" customWidth="1"/>
    <col min="10500" max="10500" width="14.42578125" style="5" customWidth="1"/>
    <col min="10501" max="10501" width="75.140625" style="5" customWidth="1"/>
    <col min="10502" max="10502" width="12.42578125" style="5" customWidth="1"/>
    <col min="10503" max="10503" width="10.140625" style="5" customWidth="1"/>
    <col min="10504" max="10504" width="13.5703125" style="5" customWidth="1"/>
    <col min="10505" max="10505" width="11.42578125" style="5" customWidth="1"/>
    <col min="10506" max="10506" width="19.28515625" style="5" bestFit="1" customWidth="1"/>
    <col min="10507" max="10507" width="34.85546875" style="5" customWidth="1"/>
    <col min="10508" max="10508" width="8" style="5" bestFit="1" customWidth="1"/>
    <col min="10509" max="10509" width="30.42578125" style="5" bestFit="1" customWidth="1"/>
    <col min="10510" max="10510" width="11.7109375" style="5" bestFit="1" customWidth="1"/>
    <col min="10511" max="10511" width="9.140625" style="5"/>
    <col min="10512" max="10512" width="13.85546875" style="5" bestFit="1" customWidth="1"/>
    <col min="10513" max="10752" width="9.140625" style="5"/>
    <col min="10753" max="10753" width="8" style="5" customWidth="1"/>
    <col min="10754" max="10754" width="10.5703125" style="5" customWidth="1"/>
    <col min="10755" max="10755" width="8.5703125" style="5" customWidth="1"/>
    <col min="10756" max="10756" width="14.42578125" style="5" customWidth="1"/>
    <col min="10757" max="10757" width="75.140625" style="5" customWidth="1"/>
    <col min="10758" max="10758" width="12.42578125" style="5" customWidth="1"/>
    <col min="10759" max="10759" width="10.140625" style="5" customWidth="1"/>
    <col min="10760" max="10760" width="13.5703125" style="5" customWidth="1"/>
    <col min="10761" max="10761" width="11.42578125" style="5" customWidth="1"/>
    <col min="10762" max="10762" width="19.28515625" style="5" bestFit="1" customWidth="1"/>
    <col min="10763" max="10763" width="34.85546875" style="5" customWidth="1"/>
    <col min="10764" max="10764" width="8" style="5" bestFit="1" customWidth="1"/>
    <col min="10765" max="10765" width="30.42578125" style="5" bestFit="1" customWidth="1"/>
    <col min="10766" max="10766" width="11.7109375" style="5" bestFit="1" customWidth="1"/>
    <col min="10767" max="10767" width="9.140625" style="5"/>
    <col min="10768" max="10768" width="13.85546875" style="5" bestFit="1" customWidth="1"/>
    <col min="10769" max="11008" width="9.140625" style="5"/>
    <col min="11009" max="11009" width="8" style="5" customWidth="1"/>
    <col min="11010" max="11010" width="10.5703125" style="5" customWidth="1"/>
    <col min="11011" max="11011" width="8.5703125" style="5" customWidth="1"/>
    <col min="11012" max="11012" width="14.42578125" style="5" customWidth="1"/>
    <col min="11013" max="11013" width="75.140625" style="5" customWidth="1"/>
    <col min="11014" max="11014" width="12.42578125" style="5" customWidth="1"/>
    <col min="11015" max="11015" width="10.140625" style="5" customWidth="1"/>
    <col min="11016" max="11016" width="13.5703125" style="5" customWidth="1"/>
    <col min="11017" max="11017" width="11.42578125" style="5" customWidth="1"/>
    <col min="11018" max="11018" width="19.28515625" style="5" bestFit="1" customWidth="1"/>
    <col min="11019" max="11019" width="34.85546875" style="5" customWidth="1"/>
    <col min="11020" max="11020" width="8" style="5" bestFit="1" customWidth="1"/>
    <col min="11021" max="11021" width="30.42578125" style="5" bestFit="1" customWidth="1"/>
    <col min="11022" max="11022" width="11.7109375" style="5" bestFit="1" customWidth="1"/>
    <col min="11023" max="11023" width="9.140625" style="5"/>
    <col min="11024" max="11024" width="13.85546875" style="5" bestFit="1" customWidth="1"/>
    <col min="11025" max="11264" width="9.140625" style="5"/>
    <col min="11265" max="11265" width="8" style="5" customWidth="1"/>
    <col min="11266" max="11266" width="10.5703125" style="5" customWidth="1"/>
    <col min="11267" max="11267" width="8.5703125" style="5" customWidth="1"/>
    <col min="11268" max="11268" width="14.42578125" style="5" customWidth="1"/>
    <col min="11269" max="11269" width="75.140625" style="5" customWidth="1"/>
    <col min="11270" max="11270" width="12.42578125" style="5" customWidth="1"/>
    <col min="11271" max="11271" width="10.140625" style="5" customWidth="1"/>
    <col min="11272" max="11272" width="13.5703125" style="5" customWidth="1"/>
    <col min="11273" max="11273" width="11.42578125" style="5" customWidth="1"/>
    <col min="11274" max="11274" width="19.28515625" style="5" bestFit="1" customWidth="1"/>
    <col min="11275" max="11275" width="34.85546875" style="5" customWidth="1"/>
    <col min="11276" max="11276" width="8" style="5" bestFit="1" customWidth="1"/>
    <col min="11277" max="11277" width="30.42578125" style="5" bestFit="1" customWidth="1"/>
    <col min="11278" max="11278" width="11.7109375" style="5" bestFit="1" customWidth="1"/>
    <col min="11279" max="11279" width="9.140625" style="5"/>
    <col min="11280" max="11280" width="13.85546875" style="5" bestFit="1" customWidth="1"/>
    <col min="11281" max="11520" width="9.140625" style="5"/>
    <col min="11521" max="11521" width="8" style="5" customWidth="1"/>
    <col min="11522" max="11522" width="10.5703125" style="5" customWidth="1"/>
    <col min="11523" max="11523" width="8.5703125" style="5" customWidth="1"/>
    <col min="11524" max="11524" width="14.42578125" style="5" customWidth="1"/>
    <col min="11525" max="11525" width="75.140625" style="5" customWidth="1"/>
    <col min="11526" max="11526" width="12.42578125" style="5" customWidth="1"/>
    <col min="11527" max="11527" width="10.140625" style="5" customWidth="1"/>
    <col min="11528" max="11528" width="13.5703125" style="5" customWidth="1"/>
    <col min="11529" max="11529" width="11.42578125" style="5" customWidth="1"/>
    <col min="11530" max="11530" width="19.28515625" style="5" bestFit="1" customWidth="1"/>
    <col min="11531" max="11531" width="34.85546875" style="5" customWidth="1"/>
    <col min="11532" max="11532" width="8" style="5" bestFit="1" customWidth="1"/>
    <col min="11533" max="11533" width="30.42578125" style="5" bestFit="1" customWidth="1"/>
    <col min="11534" max="11534" width="11.7109375" style="5" bestFit="1" customWidth="1"/>
    <col min="11535" max="11535" width="9.140625" style="5"/>
    <col min="11536" max="11536" width="13.85546875" style="5" bestFit="1" customWidth="1"/>
    <col min="11537" max="11776" width="9.140625" style="5"/>
    <col min="11777" max="11777" width="8" style="5" customWidth="1"/>
    <col min="11778" max="11778" width="10.5703125" style="5" customWidth="1"/>
    <col min="11779" max="11779" width="8.5703125" style="5" customWidth="1"/>
    <col min="11780" max="11780" width="14.42578125" style="5" customWidth="1"/>
    <col min="11781" max="11781" width="75.140625" style="5" customWidth="1"/>
    <col min="11782" max="11782" width="12.42578125" style="5" customWidth="1"/>
    <col min="11783" max="11783" width="10.140625" style="5" customWidth="1"/>
    <col min="11784" max="11784" width="13.5703125" style="5" customWidth="1"/>
    <col min="11785" max="11785" width="11.42578125" style="5" customWidth="1"/>
    <col min="11786" max="11786" width="19.28515625" style="5" bestFit="1" customWidth="1"/>
    <col min="11787" max="11787" width="34.85546875" style="5" customWidth="1"/>
    <col min="11788" max="11788" width="8" style="5" bestFit="1" customWidth="1"/>
    <col min="11789" max="11789" width="30.42578125" style="5" bestFit="1" customWidth="1"/>
    <col min="11790" max="11790" width="11.7109375" style="5" bestFit="1" customWidth="1"/>
    <col min="11791" max="11791" width="9.140625" style="5"/>
    <col min="11792" max="11792" width="13.85546875" style="5" bestFit="1" customWidth="1"/>
    <col min="11793" max="12032" width="9.140625" style="5"/>
    <col min="12033" max="12033" width="8" style="5" customWidth="1"/>
    <col min="12034" max="12034" width="10.5703125" style="5" customWidth="1"/>
    <col min="12035" max="12035" width="8.5703125" style="5" customWidth="1"/>
    <col min="12036" max="12036" width="14.42578125" style="5" customWidth="1"/>
    <col min="12037" max="12037" width="75.140625" style="5" customWidth="1"/>
    <col min="12038" max="12038" width="12.42578125" style="5" customWidth="1"/>
    <col min="12039" max="12039" width="10.140625" style="5" customWidth="1"/>
    <col min="12040" max="12040" width="13.5703125" style="5" customWidth="1"/>
    <col min="12041" max="12041" width="11.42578125" style="5" customWidth="1"/>
    <col min="12042" max="12042" width="19.28515625" style="5" bestFit="1" customWidth="1"/>
    <col min="12043" max="12043" width="34.85546875" style="5" customWidth="1"/>
    <col min="12044" max="12044" width="8" style="5" bestFit="1" customWidth="1"/>
    <col min="12045" max="12045" width="30.42578125" style="5" bestFit="1" customWidth="1"/>
    <col min="12046" max="12046" width="11.7109375" style="5" bestFit="1" customWidth="1"/>
    <col min="12047" max="12047" width="9.140625" style="5"/>
    <col min="12048" max="12048" width="13.85546875" style="5" bestFit="1" customWidth="1"/>
    <col min="12049" max="12288" width="9.140625" style="5"/>
    <col min="12289" max="12289" width="8" style="5" customWidth="1"/>
    <col min="12290" max="12290" width="10.5703125" style="5" customWidth="1"/>
    <col min="12291" max="12291" width="8.5703125" style="5" customWidth="1"/>
    <col min="12292" max="12292" width="14.42578125" style="5" customWidth="1"/>
    <col min="12293" max="12293" width="75.140625" style="5" customWidth="1"/>
    <col min="12294" max="12294" width="12.42578125" style="5" customWidth="1"/>
    <col min="12295" max="12295" width="10.140625" style="5" customWidth="1"/>
    <col min="12296" max="12296" width="13.5703125" style="5" customWidth="1"/>
    <col min="12297" max="12297" width="11.42578125" style="5" customWidth="1"/>
    <col min="12298" max="12298" width="19.28515625" style="5" bestFit="1" customWidth="1"/>
    <col min="12299" max="12299" width="34.85546875" style="5" customWidth="1"/>
    <col min="12300" max="12300" width="8" style="5" bestFit="1" customWidth="1"/>
    <col min="12301" max="12301" width="30.42578125" style="5" bestFit="1" customWidth="1"/>
    <col min="12302" max="12302" width="11.7109375" style="5" bestFit="1" customWidth="1"/>
    <col min="12303" max="12303" width="9.140625" style="5"/>
    <col min="12304" max="12304" width="13.85546875" style="5" bestFit="1" customWidth="1"/>
    <col min="12305" max="12544" width="9.140625" style="5"/>
    <col min="12545" max="12545" width="8" style="5" customWidth="1"/>
    <col min="12546" max="12546" width="10.5703125" style="5" customWidth="1"/>
    <col min="12547" max="12547" width="8.5703125" style="5" customWidth="1"/>
    <col min="12548" max="12548" width="14.42578125" style="5" customWidth="1"/>
    <col min="12549" max="12549" width="75.140625" style="5" customWidth="1"/>
    <col min="12550" max="12550" width="12.42578125" style="5" customWidth="1"/>
    <col min="12551" max="12551" width="10.140625" style="5" customWidth="1"/>
    <col min="12552" max="12552" width="13.5703125" style="5" customWidth="1"/>
    <col min="12553" max="12553" width="11.42578125" style="5" customWidth="1"/>
    <col min="12554" max="12554" width="19.28515625" style="5" bestFit="1" customWidth="1"/>
    <col min="12555" max="12555" width="34.85546875" style="5" customWidth="1"/>
    <col min="12556" max="12556" width="8" style="5" bestFit="1" customWidth="1"/>
    <col min="12557" max="12557" width="30.42578125" style="5" bestFit="1" customWidth="1"/>
    <col min="12558" max="12558" width="11.7109375" style="5" bestFit="1" customWidth="1"/>
    <col min="12559" max="12559" width="9.140625" style="5"/>
    <col min="12560" max="12560" width="13.85546875" style="5" bestFit="1" customWidth="1"/>
    <col min="12561" max="12800" width="9.140625" style="5"/>
    <col min="12801" max="12801" width="8" style="5" customWidth="1"/>
    <col min="12802" max="12802" width="10.5703125" style="5" customWidth="1"/>
    <col min="12803" max="12803" width="8.5703125" style="5" customWidth="1"/>
    <col min="12804" max="12804" width="14.42578125" style="5" customWidth="1"/>
    <col min="12805" max="12805" width="75.140625" style="5" customWidth="1"/>
    <col min="12806" max="12806" width="12.42578125" style="5" customWidth="1"/>
    <col min="12807" max="12807" width="10.140625" style="5" customWidth="1"/>
    <col min="12808" max="12808" width="13.5703125" style="5" customWidth="1"/>
    <col min="12809" max="12809" width="11.42578125" style="5" customWidth="1"/>
    <col min="12810" max="12810" width="19.28515625" style="5" bestFit="1" customWidth="1"/>
    <col min="12811" max="12811" width="34.85546875" style="5" customWidth="1"/>
    <col min="12812" max="12812" width="8" style="5" bestFit="1" customWidth="1"/>
    <col min="12813" max="12813" width="30.42578125" style="5" bestFit="1" customWidth="1"/>
    <col min="12814" max="12814" width="11.7109375" style="5" bestFit="1" customWidth="1"/>
    <col min="12815" max="12815" width="9.140625" style="5"/>
    <col min="12816" max="12816" width="13.85546875" style="5" bestFit="1" customWidth="1"/>
    <col min="12817" max="13056" width="9.140625" style="5"/>
    <col min="13057" max="13057" width="8" style="5" customWidth="1"/>
    <col min="13058" max="13058" width="10.5703125" style="5" customWidth="1"/>
    <col min="13059" max="13059" width="8.5703125" style="5" customWidth="1"/>
    <col min="13060" max="13060" width="14.42578125" style="5" customWidth="1"/>
    <col min="13061" max="13061" width="75.140625" style="5" customWidth="1"/>
    <col min="13062" max="13062" width="12.42578125" style="5" customWidth="1"/>
    <col min="13063" max="13063" width="10.140625" style="5" customWidth="1"/>
    <col min="13064" max="13064" width="13.5703125" style="5" customWidth="1"/>
    <col min="13065" max="13065" width="11.42578125" style="5" customWidth="1"/>
    <col min="13066" max="13066" width="19.28515625" style="5" bestFit="1" customWidth="1"/>
    <col min="13067" max="13067" width="34.85546875" style="5" customWidth="1"/>
    <col min="13068" max="13068" width="8" style="5" bestFit="1" customWidth="1"/>
    <col min="13069" max="13069" width="30.42578125" style="5" bestFit="1" customWidth="1"/>
    <col min="13070" max="13070" width="11.7109375" style="5" bestFit="1" customWidth="1"/>
    <col min="13071" max="13071" width="9.140625" style="5"/>
    <col min="13072" max="13072" width="13.85546875" style="5" bestFit="1" customWidth="1"/>
    <col min="13073" max="13312" width="9.140625" style="5"/>
    <col min="13313" max="13313" width="8" style="5" customWidth="1"/>
    <col min="13314" max="13314" width="10.5703125" style="5" customWidth="1"/>
    <col min="13315" max="13315" width="8.5703125" style="5" customWidth="1"/>
    <col min="13316" max="13316" width="14.42578125" style="5" customWidth="1"/>
    <col min="13317" max="13317" width="75.140625" style="5" customWidth="1"/>
    <col min="13318" max="13318" width="12.42578125" style="5" customWidth="1"/>
    <col min="13319" max="13319" width="10.140625" style="5" customWidth="1"/>
    <col min="13320" max="13320" width="13.5703125" style="5" customWidth="1"/>
    <col min="13321" max="13321" width="11.42578125" style="5" customWidth="1"/>
    <col min="13322" max="13322" width="19.28515625" style="5" bestFit="1" customWidth="1"/>
    <col min="13323" max="13323" width="34.85546875" style="5" customWidth="1"/>
    <col min="13324" max="13324" width="8" style="5" bestFit="1" customWidth="1"/>
    <col min="13325" max="13325" width="30.42578125" style="5" bestFit="1" customWidth="1"/>
    <col min="13326" max="13326" width="11.7109375" style="5" bestFit="1" customWidth="1"/>
    <col min="13327" max="13327" width="9.140625" style="5"/>
    <col min="13328" max="13328" width="13.85546875" style="5" bestFit="1" customWidth="1"/>
    <col min="13329" max="13568" width="9.140625" style="5"/>
    <col min="13569" max="13569" width="8" style="5" customWidth="1"/>
    <col min="13570" max="13570" width="10.5703125" style="5" customWidth="1"/>
    <col min="13571" max="13571" width="8.5703125" style="5" customWidth="1"/>
    <col min="13572" max="13572" width="14.42578125" style="5" customWidth="1"/>
    <col min="13573" max="13573" width="75.140625" style="5" customWidth="1"/>
    <col min="13574" max="13574" width="12.42578125" style="5" customWidth="1"/>
    <col min="13575" max="13575" width="10.140625" style="5" customWidth="1"/>
    <col min="13576" max="13576" width="13.5703125" style="5" customWidth="1"/>
    <col min="13577" max="13577" width="11.42578125" style="5" customWidth="1"/>
    <col min="13578" max="13578" width="19.28515625" style="5" bestFit="1" customWidth="1"/>
    <col min="13579" max="13579" width="34.85546875" style="5" customWidth="1"/>
    <col min="13580" max="13580" width="8" style="5" bestFit="1" customWidth="1"/>
    <col min="13581" max="13581" width="30.42578125" style="5" bestFit="1" customWidth="1"/>
    <col min="13582" max="13582" width="11.7109375" style="5" bestFit="1" customWidth="1"/>
    <col min="13583" max="13583" width="9.140625" style="5"/>
    <col min="13584" max="13584" width="13.85546875" style="5" bestFit="1" customWidth="1"/>
    <col min="13585" max="13824" width="9.140625" style="5"/>
    <col min="13825" max="13825" width="8" style="5" customWidth="1"/>
    <col min="13826" max="13826" width="10.5703125" style="5" customWidth="1"/>
    <col min="13827" max="13827" width="8.5703125" style="5" customWidth="1"/>
    <col min="13828" max="13828" width="14.42578125" style="5" customWidth="1"/>
    <col min="13829" max="13829" width="75.140625" style="5" customWidth="1"/>
    <col min="13830" max="13830" width="12.42578125" style="5" customWidth="1"/>
    <col min="13831" max="13831" width="10.140625" style="5" customWidth="1"/>
    <col min="13832" max="13832" width="13.5703125" style="5" customWidth="1"/>
    <col min="13833" max="13833" width="11.42578125" style="5" customWidth="1"/>
    <col min="13834" max="13834" width="19.28515625" style="5" bestFit="1" customWidth="1"/>
    <col min="13835" max="13835" width="34.85546875" style="5" customWidth="1"/>
    <col min="13836" max="13836" width="8" style="5" bestFit="1" customWidth="1"/>
    <col min="13837" max="13837" width="30.42578125" style="5" bestFit="1" customWidth="1"/>
    <col min="13838" max="13838" width="11.7109375" style="5" bestFit="1" customWidth="1"/>
    <col min="13839" max="13839" width="9.140625" style="5"/>
    <col min="13840" max="13840" width="13.85546875" style="5" bestFit="1" customWidth="1"/>
    <col min="13841" max="14080" width="9.140625" style="5"/>
    <col min="14081" max="14081" width="8" style="5" customWidth="1"/>
    <col min="14082" max="14082" width="10.5703125" style="5" customWidth="1"/>
    <col min="14083" max="14083" width="8.5703125" style="5" customWidth="1"/>
    <col min="14084" max="14084" width="14.42578125" style="5" customWidth="1"/>
    <col min="14085" max="14085" width="75.140625" style="5" customWidth="1"/>
    <col min="14086" max="14086" width="12.42578125" style="5" customWidth="1"/>
    <col min="14087" max="14087" width="10.140625" style="5" customWidth="1"/>
    <col min="14088" max="14088" width="13.5703125" style="5" customWidth="1"/>
    <col min="14089" max="14089" width="11.42578125" style="5" customWidth="1"/>
    <col min="14090" max="14090" width="19.28515625" style="5" bestFit="1" customWidth="1"/>
    <col min="14091" max="14091" width="34.85546875" style="5" customWidth="1"/>
    <col min="14092" max="14092" width="8" style="5" bestFit="1" customWidth="1"/>
    <col min="14093" max="14093" width="30.42578125" style="5" bestFit="1" customWidth="1"/>
    <col min="14094" max="14094" width="11.7109375" style="5" bestFit="1" customWidth="1"/>
    <col min="14095" max="14095" width="9.140625" style="5"/>
    <col min="14096" max="14096" width="13.85546875" style="5" bestFit="1" customWidth="1"/>
    <col min="14097" max="14336" width="9.140625" style="5"/>
    <col min="14337" max="14337" width="8" style="5" customWidth="1"/>
    <col min="14338" max="14338" width="10.5703125" style="5" customWidth="1"/>
    <col min="14339" max="14339" width="8.5703125" style="5" customWidth="1"/>
    <col min="14340" max="14340" width="14.42578125" style="5" customWidth="1"/>
    <col min="14341" max="14341" width="75.140625" style="5" customWidth="1"/>
    <col min="14342" max="14342" width="12.42578125" style="5" customWidth="1"/>
    <col min="14343" max="14343" width="10.140625" style="5" customWidth="1"/>
    <col min="14344" max="14344" width="13.5703125" style="5" customWidth="1"/>
    <col min="14345" max="14345" width="11.42578125" style="5" customWidth="1"/>
    <col min="14346" max="14346" width="19.28515625" style="5" bestFit="1" customWidth="1"/>
    <col min="14347" max="14347" width="34.85546875" style="5" customWidth="1"/>
    <col min="14348" max="14348" width="8" style="5" bestFit="1" customWidth="1"/>
    <col min="14349" max="14349" width="30.42578125" style="5" bestFit="1" customWidth="1"/>
    <col min="14350" max="14350" width="11.7109375" style="5" bestFit="1" customWidth="1"/>
    <col min="14351" max="14351" width="9.140625" style="5"/>
    <col min="14352" max="14352" width="13.85546875" style="5" bestFit="1" customWidth="1"/>
    <col min="14353" max="14592" width="9.140625" style="5"/>
    <col min="14593" max="14593" width="8" style="5" customWidth="1"/>
    <col min="14594" max="14594" width="10.5703125" style="5" customWidth="1"/>
    <col min="14595" max="14595" width="8.5703125" style="5" customWidth="1"/>
    <col min="14596" max="14596" width="14.42578125" style="5" customWidth="1"/>
    <col min="14597" max="14597" width="75.140625" style="5" customWidth="1"/>
    <col min="14598" max="14598" width="12.42578125" style="5" customWidth="1"/>
    <col min="14599" max="14599" width="10.140625" style="5" customWidth="1"/>
    <col min="14600" max="14600" width="13.5703125" style="5" customWidth="1"/>
    <col min="14601" max="14601" width="11.42578125" style="5" customWidth="1"/>
    <col min="14602" max="14602" width="19.28515625" style="5" bestFit="1" customWidth="1"/>
    <col min="14603" max="14603" width="34.85546875" style="5" customWidth="1"/>
    <col min="14604" max="14604" width="8" style="5" bestFit="1" customWidth="1"/>
    <col min="14605" max="14605" width="30.42578125" style="5" bestFit="1" customWidth="1"/>
    <col min="14606" max="14606" width="11.7109375" style="5" bestFit="1" customWidth="1"/>
    <col min="14607" max="14607" width="9.140625" style="5"/>
    <col min="14608" max="14608" width="13.85546875" style="5" bestFit="1" customWidth="1"/>
    <col min="14609" max="14848" width="9.140625" style="5"/>
    <col min="14849" max="14849" width="8" style="5" customWidth="1"/>
    <col min="14850" max="14850" width="10.5703125" style="5" customWidth="1"/>
    <col min="14851" max="14851" width="8.5703125" style="5" customWidth="1"/>
    <col min="14852" max="14852" width="14.42578125" style="5" customWidth="1"/>
    <col min="14853" max="14853" width="75.140625" style="5" customWidth="1"/>
    <col min="14854" max="14854" width="12.42578125" style="5" customWidth="1"/>
    <col min="14855" max="14855" width="10.140625" style="5" customWidth="1"/>
    <col min="14856" max="14856" width="13.5703125" style="5" customWidth="1"/>
    <col min="14857" max="14857" width="11.42578125" style="5" customWidth="1"/>
    <col min="14858" max="14858" width="19.28515625" style="5" bestFit="1" customWidth="1"/>
    <col min="14859" max="14859" width="34.85546875" style="5" customWidth="1"/>
    <col min="14860" max="14860" width="8" style="5" bestFit="1" customWidth="1"/>
    <col min="14861" max="14861" width="30.42578125" style="5" bestFit="1" customWidth="1"/>
    <col min="14862" max="14862" width="11.7109375" style="5" bestFit="1" customWidth="1"/>
    <col min="14863" max="14863" width="9.140625" style="5"/>
    <col min="14864" max="14864" width="13.85546875" style="5" bestFit="1" customWidth="1"/>
    <col min="14865" max="15104" width="9.140625" style="5"/>
    <col min="15105" max="15105" width="8" style="5" customWidth="1"/>
    <col min="15106" max="15106" width="10.5703125" style="5" customWidth="1"/>
    <col min="15107" max="15107" width="8.5703125" style="5" customWidth="1"/>
    <col min="15108" max="15108" width="14.42578125" style="5" customWidth="1"/>
    <col min="15109" max="15109" width="75.140625" style="5" customWidth="1"/>
    <col min="15110" max="15110" width="12.42578125" style="5" customWidth="1"/>
    <col min="15111" max="15111" width="10.140625" style="5" customWidth="1"/>
    <col min="15112" max="15112" width="13.5703125" style="5" customWidth="1"/>
    <col min="15113" max="15113" width="11.42578125" style="5" customWidth="1"/>
    <col min="15114" max="15114" width="19.28515625" style="5" bestFit="1" customWidth="1"/>
    <col min="15115" max="15115" width="34.85546875" style="5" customWidth="1"/>
    <col min="15116" max="15116" width="8" style="5" bestFit="1" customWidth="1"/>
    <col min="15117" max="15117" width="30.42578125" style="5" bestFit="1" customWidth="1"/>
    <col min="15118" max="15118" width="11.7109375" style="5" bestFit="1" customWidth="1"/>
    <col min="15119" max="15119" width="9.140625" style="5"/>
    <col min="15120" max="15120" width="13.85546875" style="5" bestFit="1" customWidth="1"/>
    <col min="15121" max="15360" width="9.140625" style="5"/>
    <col min="15361" max="15361" width="8" style="5" customWidth="1"/>
    <col min="15362" max="15362" width="10.5703125" style="5" customWidth="1"/>
    <col min="15363" max="15363" width="8.5703125" style="5" customWidth="1"/>
    <col min="15364" max="15364" width="14.42578125" style="5" customWidth="1"/>
    <col min="15365" max="15365" width="75.140625" style="5" customWidth="1"/>
    <col min="15366" max="15366" width="12.42578125" style="5" customWidth="1"/>
    <col min="15367" max="15367" width="10.140625" style="5" customWidth="1"/>
    <col min="15368" max="15368" width="13.5703125" style="5" customWidth="1"/>
    <col min="15369" max="15369" width="11.42578125" style="5" customWidth="1"/>
    <col min="15370" max="15370" width="19.28515625" style="5" bestFit="1" customWidth="1"/>
    <col min="15371" max="15371" width="34.85546875" style="5" customWidth="1"/>
    <col min="15372" max="15372" width="8" style="5" bestFit="1" customWidth="1"/>
    <col min="15373" max="15373" width="30.42578125" style="5" bestFit="1" customWidth="1"/>
    <col min="15374" max="15374" width="11.7109375" style="5" bestFit="1" customWidth="1"/>
    <col min="15375" max="15375" width="9.140625" style="5"/>
    <col min="15376" max="15376" width="13.85546875" style="5" bestFit="1" customWidth="1"/>
    <col min="15377" max="15616" width="9.140625" style="5"/>
    <col min="15617" max="15617" width="8" style="5" customWidth="1"/>
    <col min="15618" max="15618" width="10.5703125" style="5" customWidth="1"/>
    <col min="15619" max="15619" width="8.5703125" style="5" customWidth="1"/>
    <col min="15620" max="15620" width="14.42578125" style="5" customWidth="1"/>
    <col min="15621" max="15621" width="75.140625" style="5" customWidth="1"/>
    <col min="15622" max="15622" width="12.42578125" style="5" customWidth="1"/>
    <col min="15623" max="15623" width="10.140625" style="5" customWidth="1"/>
    <col min="15624" max="15624" width="13.5703125" style="5" customWidth="1"/>
    <col min="15625" max="15625" width="11.42578125" style="5" customWidth="1"/>
    <col min="15626" max="15626" width="19.28515625" style="5" bestFit="1" customWidth="1"/>
    <col min="15627" max="15627" width="34.85546875" style="5" customWidth="1"/>
    <col min="15628" max="15628" width="8" style="5" bestFit="1" customWidth="1"/>
    <col min="15629" max="15629" width="30.42578125" style="5" bestFit="1" customWidth="1"/>
    <col min="15630" max="15630" width="11.7109375" style="5" bestFit="1" customWidth="1"/>
    <col min="15631" max="15631" width="9.140625" style="5"/>
    <col min="15632" max="15632" width="13.85546875" style="5" bestFit="1" customWidth="1"/>
    <col min="15633" max="15872" width="9.140625" style="5"/>
    <col min="15873" max="15873" width="8" style="5" customWidth="1"/>
    <col min="15874" max="15874" width="10.5703125" style="5" customWidth="1"/>
    <col min="15875" max="15875" width="8.5703125" style="5" customWidth="1"/>
    <col min="15876" max="15876" width="14.42578125" style="5" customWidth="1"/>
    <col min="15877" max="15877" width="75.140625" style="5" customWidth="1"/>
    <col min="15878" max="15878" width="12.42578125" style="5" customWidth="1"/>
    <col min="15879" max="15879" width="10.140625" style="5" customWidth="1"/>
    <col min="15880" max="15880" width="13.5703125" style="5" customWidth="1"/>
    <col min="15881" max="15881" width="11.42578125" style="5" customWidth="1"/>
    <col min="15882" max="15882" width="19.28515625" style="5" bestFit="1" customWidth="1"/>
    <col min="15883" max="15883" width="34.85546875" style="5" customWidth="1"/>
    <col min="15884" max="15884" width="8" style="5" bestFit="1" customWidth="1"/>
    <col min="15885" max="15885" width="30.42578125" style="5" bestFit="1" customWidth="1"/>
    <col min="15886" max="15886" width="11.7109375" style="5" bestFit="1" customWidth="1"/>
    <col min="15887" max="15887" width="9.140625" style="5"/>
    <col min="15888" max="15888" width="13.85546875" style="5" bestFit="1" customWidth="1"/>
    <col min="15889" max="16128" width="9.140625" style="5"/>
    <col min="16129" max="16129" width="8" style="5" customWidth="1"/>
    <col min="16130" max="16130" width="10.5703125" style="5" customWidth="1"/>
    <col min="16131" max="16131" width="8.5703125" style="5" customWidth="1"/>
    <col min="16132" max="16132" width="14.42578125" style="5" customWidth="1"/>
    <col min="16133" max="16133" width="75.140625" style="5" customWidth="1"/>
    <col min="16134" max="16134" width="12.42578125" style="5" customWidth="1"/>
    <col min="16135" max="16135" width="10.140625" style="5" customWidth="1"/>
    <col min="16136" max="16136" width="13.5703125" style="5" customWidth="1"/>
    <col min="16137" max="16137" width="11.42578125" style="5" customWidth="1"/>
    <col min="16138" max="16138" width="19.28515625" style="5" bestFit="1" customWidth="1"/>
    <col min="16139" max="16139" width="34.85546875" style="5" customWidth="1"/>
    <col min="16140" max="16140" width="8" style="5" bestFit="1" customWidth="1"/>
    <col min="16141" max="16141" width="30.42578125" style="5" bestFit="1" customWidth="1"/>
    <col min="16142" max="16142" width="11.7109375" style="5" bestFit="1" customWidth="1"/>
    <col min="16143" max="16143" width="9.140625" style="5"/>
    <col min="16144" max="16144" width="13.85546875" style="5" bestFit="1" customWidth="1"/>
    <col min="16145" max="16384" width="9.140625" style="5"/>
  </cols>
  <sheetData>
    <row r="1" spans="1:16" ht="13.5" thickBot="1"/>
    <row r="2" spans="1:16" s="1" customFormat="1" ht="37.5">
      <c r="B2" s="2" t="s">
        <v>5</v>
      </c>
      <c r="C2" s="3" t="s">
        <v>6</v>
      </c>
      <c r="D2" s="4"/>
      <c r="E2" s="1188"/>
      <c r="H2" s="281"/>
      <c r="L2" s="1189" t="s">
        <v>6935</v>
      </c>
      <c r="M2" s="1187"/>
    </row>
    <row r="3" spans="1:16" ht="18.75" thickBot="1">
      <c r="E3" s="8"/>
      <c r="L3" s="1190" t="s">
        <v>6936</v>
      </c>
      <c r="M3" s="1187"/>
    </row>
    <row r="4" spans="1:16" s="12" customFormat="1" ht="9.75" customHeight="1" thickBot="1">
      <c r="B4" s="13"/>
      <c r="C4" s="14"/>
      <c r="D4" s="118"/>
      <c r="E4" s="120"/>
      <c r="F4" s="118"/>
      <c r="G4" s="119"/>
      <c r="H4" s="119"/>
      <c r="I4" s="119"/>
      <c r="J4" s="121"/>
      <c r="L4" s="1190" t="s">
        <v>6938</v>
      </c>
      <c r="M4" s="1187"/>
    </row>
    <row r="5" spans="1:16" s="20" customFormat="1" ht="72" customHeight="1" thickBot="1">
      <c r="B5" s="21"/>
      <c r="C5" s="22"/>
      <c r="D5" s="135"/>
      <c r="E5" s="1958" t="s">
        <v>20273</v>
      </c>
      <c r="F5" s="1949" t="s">
        <v>20281</v>
      </c>
      <c r="G5" s="1950"/>
      <c r="H5" s="1951"/>
      <c r="I5" s="1944"/>
      <c r="J5" s="1945"/>
      <c r="L5" s="1191" t="s">
        <v>6937</v>
      </c>
      <c r="M5" s="27"/>
    </row>
    <row r="6" spans="1:16" s="20" customFormat="1" ht="27.75" customHeight="1" thickBot="1">
      <c r="B6" s="24"/>
      <c r="C6" s="25"/>
      <c r="D6" s="136"/>
      <c r="E6" s="1959"/>
      <c r="F6" s="1644" t="s">
        <v>7</v>
      </c>
      <c r="G6" s="1942">
        <v>0.26369999999999999</v>
      </c>
      <c r="H6" s="1943"/>
      <c r="I6" s="1946"/>
      <c r="J6" s="1947"/>
      <c r="K6" s="26"/>
      <c r="L6" s="23"/>
    </row>
    <row r="7" spans="1:16" s="27" customFormat="1" ht="18.75" thickBot="1">
      <c r="B7" s="28"/>
      <c r="C7" s="1952" t="str">
        <f>RESUMO!$B$5</f>
        <v>PREFEITURA MUNICIPAL DE APIACÁS - MT</v>
      </c>
      <c r="D7" s="1953"/>
      <c r="E7" s="1953"/>
      <c r="F7" s="1953"/>
      <c r="G7" s="1953"/>
      <c r="H7" s="1953"/>
      <c r="I7" s="1953"/>
      <c r="J7" s="1954"/>
      <c r="K7" s="29"/>
      <c r="L7" s="30"/>
    </row>
    <row r="8" spans="1:16" s="12" customFormat="1" ht="15.75" customHeight="1" thickBot="1">
      <c r="B8" s="13"/>
      <c r="C8" s="14"/>
      <c r="D8" s="15"/>
      <c r="E8" s="134"/>
      <c r="F8" s="15"/>
      <c r="G8" s="16"/>
      <c r="H8" s="16"/>
      <c r="I8" s="16"/>
      <c r="J8" s="17"/>
      <c r="K8" s="18"/>
      <c r="L8" s="19"/>
    </row>
    <row r="9" spans="1:16" s="27" customFormat="1" ht="18">
      <c r="B9" s="28"/>
      <c r="C9" s="1154" t="s">
        <v>8</v>
      </c>
      <c r="D9" s="1955" t="s">
        <v>20278</v>
      </c>
      <c r="E9" s="1955"/>
      <c r="F9" s="1955"/>
      <c r="G9" s="1955"/>
      <c r="H9" s="1155"/>
      <c r="I9" s="1156"/>
      <c r="J9" s="1706"/>
      <c r="K9" s="31"/>
      <c r="L9" s="30"/>
    </row>
    <row r="10" spans="1:16" s="27" customFormat="1" ht="18">
      <c r="B10" s="28"/>
      <c r="C10" s="1154" t="s">
        <v>20233</v>
      </c>
      <c r="D10" s="1957" t="s">
        <v>20272</v>
      </c>
      <c r="E10" s="1957"/>
      <c r="F10" s="1704"/>
      <c r="G10" s="1704"/>
      <c r="H10" s="1705"/>
      <c r="I10" s="1156"/>
      <c r="J10" s="1157"/>
      <c r="K10" s="31"/>
      <c r="L10" s="30"/>
    </row>
    <row r="11" spans="1:16" s="27" customFormat="1" ht="18">
      <c r="B11" s="28"/>
      <c r="C11" s="1154" t="s">
        <v>10</v>
      </c>
      <c r="D11" s="1956" t="s">
        <v>20279</v>
      </c>
      <c r="E11" s="1956"/>
      <c r="F11" s="1956"/>
      <c r="G11" s="1956"/>
      <c r="H11" s="1948"/>
      <c r="I11" s="1948"/>
      <c r="J11" s="347"/>
      <c r="K11" s="32"/>
      <c r="L11" s="30"/>
    </row>
    <row r="12" spans="1:16" s="27" customFormat="1" ht="18.75" thickBot="1">
      <c r="B12" s="28"/>
      <c r="C12" s="1957" t="s">
        <v>20280</v>
      </c>
      <c r="D12" s="1957"/>
      <c r="E12" s="1957"/>
      <c r="F12" s="1704"/>
      <c r="G12" s="1704"/>
      <c r="H12" s="1763"/>
      <c r="I12" s="1763"/>
      <c r="J12" s="1779"/>
      <c r="K12" s="32"/>
      <c r="L12" s="30"/>
    </row>
    <row r="13" spans="1:16" s="27" customFormat="1" ht="18.75" thickBot="1">
      <c r="B13" s="28"/>
      <c r="C13" s="1934" t="s">
        <v>12</v>
      </c>
      <c r="D13" s="1935"/>
      <c r="E13" s="1935"/>
      <c r="F13" s="1935"/>
      <c r="G13" s="1936"/>
      <c r="H13" s="1935"/>
      <c r="I13" s="1935"/>
      <c r="J13" s="1937"/>
      <c r="K13" s="33"/>
      <c r="L13" s="30"/>
    </row>
    <row r="14" spans="1:16" s="20" customFormat="1" ht="30.75" thickBot="1">
      <c r="B14" s="24"/>
      <c r="C14" s="34" t="s">
        <v>13</v>
      </c>
      <c r="D14" s="35" t="s">
        <v>14</v>
      </c>
      <c r="E14" s="35" t="s">
        <v>15</v>
      </c>
      <c r="F14" s="35" t="s">
        <v>16</v>
      </c>
      <c r="G14" s="36" t="s">
        <v>17</v>
      </c>
      <c r="H14" s="36" t="s">
        <v>18</v>
      </c>
      <c r="I14" s="36" t="s">
        <v>19</v>
      </c>
      <c r="J14" s="37" t="s">
        <v>20</v>
      </c>
      <c r="K14" s="38"/>
      <c r="L14" s="23"/>
    </row>
    <row r="15" spans="1:16" s="39" customFormat="1" ht="6" thickBot="1">
      <c r="B15" s="40"/>
      <c r="C15" s="41"/>
      <c r="D15" s="42"/>
      <c r="E15" s="42"/>
      <c r="F15" s="42"/>
      <c r="G15" s="43"/>
      <c r="H15" s="282"/>
      <c r="I15" s="42"/>
      <c r="J15" s="44"/>
      <c r="K15" s="45"/>
      <c r="L15" s="46"/>
    </row>
    <row r="16" spans="1:16" s="56" customFormat="1" ht="6" thickBot="1">
      <c r="A16" s="47" t="s">
        <v>21</v>
      </c>
      <c r="B16" s="48"/>
      <c r="C16" s="49"/>
      <c r="D16" s="50"/>
      <c r="E16" s="51"/>
      <c r="F16" s="50"/>
      <c r="G16" s="52"/>
      <c r="H16" s="52"/>
      <c r="I16" s="52"/>
      <c r="J16" s="53"/>
      <c r="K16" s="54"/>
      <c r="L16" s="55"/>
      <c r="M16" s="47"/>
      <c r="N16" s="47"/>
      <c r="O16" s="47"/>
      <c r="P16" s="47"/>
    </row>
    <row r="17" spans="1:16" s="57" customFormat="1" ht="18.75" thickBot="1">
      <c r="B17" s="24"/>
      <c r="C17" s="1938" t="str">
        <f>D9</f>
        <v>AMPLIAÇÃO E REFORMA NA ESCOLA MUNICIPAL DE EDUCAÇÃO INFANTIL</v>
      </c>
      <c r="D17" s="1939"/>
      <c r="E17" s="1939"/>
      <c r="F17" s="1939"/>
      <c r="G17" s="1939"/>
      <c r="H17" s="1939"/>
      <c r="I17" s="1940">
        <f>H50</f>
        <v>91183.31</v>
      </c>
      <c r="J17" s="1941"/>
      <c r="K17" s="58"/>
      <c r="L17" s="23"/>
      <c r="M17" s="59"/>
    </row>
    <row r="18" spans="1:16" s="56" customFormat="1" ht="6" thickBot="1">
      <c r="A18" s="47"/>
      <c r="B18" s="48"/>
      <c r="C18" s="60"/>
      <c r="D18" s="61"/>
      <c r="E18" s="62"/>
      <c r="F18" s="61"/>
      <c r="G18" s="63"/>
      <c r="H18" s="63"/>
      <c r="I18" s="63"/>
      <c r="J18" s="64"/>
      <c r="K18" s="54"/>
      <c r="L18" s="55"/>
      <c r="M18" s="47"/>
      <c r="N18" s="47"/>
      <c r="O18" s="47"/>
      <c r="P18" s="47"/>
    </row>
    <row r="19" spans="1:16" s="68" customFormat="1" ht="6" thickBot="1">
      <c r="B19" s="65"/>
      <c r="C19" s="66"/>
      <c r="D19" s="66"/>
      <c r="E19" s="66"/>
      <c r="F19" s="66"/>
      <c r="G19" s="66"/>
      <c r="H19" s="283"/>
      <c r="I19" s="66"/>
      <c r="J19" s="66"/>
      <c r="K19" s="67"/>
      <c r="M19" s="54"/>
      <c r="N19" s="54"/>
      <c r="O19" s="54"/>
      <c r="P19" s="54"/>
    </row>
    <row r="20" spans="1:16" s="1097" customFormat="1" ht="16.5" thickBot="1">
      <c r="B20" s="1093"/>
      <c r="C20" s="1754" t="s">
        <v>2</v>
      </c>
      <c r="D20" s="1755"/>
      <c r="E20" s="1756" t="s">
        <v>6939</v>
      </c>
      <c r="F20" s="1757"/>
      <c r="G20" s="1758"/>
      <c r="H20" s="1759"/>
      <c r="I20" s="1759"/>
      <c r="J20" s="1760">
        <f>SUM(J21)</f>
        <v>2846.86</v>
      </c>
      <c r="K20" s="1094"/>
      <c r="L20" s="1095"/>
      <c r="M20" s="1096"/>
      <c r="N20" s="1096"/>
      <c r="O20" s="1096"/>
      <c r="P20" s="1096"/>
    </row>
    <row r="21" spans="1:16" s="1102" customFormat="1" ht="16.5" thickBot="1">
      <c r="B21" s="1098"/>
      <c r="C21" s="1850" t="s">
        <v>1942</v>
      </c>
      <c r="D21" s="1851" t="str">
        <f>'COMPOSIÇÃO CIVIL'!B14</f>
        <v>COMP 01</v>
      </c>
      <c r="E21" s="1852" t="s">
        <v>5318</v>
      </c>
      <c r="F21" s="1851" t="s">
        <v>20250</v>
      </c>
      <c r="G21" s="1853">
        <v>1</v>
      </c>
      <c r="H21" s="1853">
        <f>'COMPOSIÇÃO CIVIL'!G18</f>
        <v>2252.8000000000002</v>
      </c>
      <c r="I21" s="1853">
        <f>TRUNC(H21*(1+$G$6),2)</f>
        <v>2846.86</v>
      </c>
      <c r="J21" s="1854">
        <f t="shared" ref="J21" si="0">TRUNC(I21*G21,2)</f>
        <v>2846.86</v>
      </c>
      <c r="K21" s="1094"/>
      <c r="L21" s="1099"/>
      <c r="M21" s="1100"/>
      <c r="N21" s="1101"/>
      <c r="O21" s="1100"/>
      <c r="P21" s="1101"/>
    </row>
    <row r="22" spans="1:16" s="1105" customFormat="1" ht="16.5" thickBot="1">
      <c r="B22" s="1103"/>
      <c r="C22" s="300"/>
      <c r="D22" s="300"/>
      <c r="E22" s="300"/>
      <c r="F22" s="300"/>
      <c r="G22" s="1831"/>
      <c r="H22" s="1832"/>
      <c r="I22" s="1831"/>
      <c r="J22" s="1831"/>
      <c r="K22" s="1104"/>
      <c r="M22" s="1106"/>
      <c r="N22" s="1106"/>
      <c r="O22" s="1106"/>
      <c r="P22" s="1106"/>
    </row>
    <row r="23" spans="1:16" s="1097" customFormat="1" ht="16.5" thickBot="1">
      <c r="B23" s="1093"/>
      <c r="C23" s="286" t="s">
        <v>4672</v>
      </c>
      <c r="D23" s="287"/>
      <c r="E23" s="288" t="s">
        <v>5279</v>
      </c>
      <c r="F23" s="289"/>
      <c r="G23" s="1833"/>
      <c r="H23" s="289"/>
      <c r="I23" s="289"/>
      <c r="J23" s="1834">
        <f>SUM(J24:J24)</f>
        <v>1062.51</v>
      </c>
      <c r="K23" s="1094"/>
      <c r="L23" s="1095"/>
      <c r="M23" s="1096"/>
      <c r="N23" s="1096"/>
      <c r="O23" s="1096"/>
      <c r="P23" s="1096"/>
    </row>
    <row r="24" spans="1:16" s="1102" customFormat="1" ht="16.5" thickBot="1">
      <c r="B24" s="1098"/>
      <c r="C24" s="1790" t="s">
        <v>4661</v>
      </c>
      <c r="D24" s="1791" t="s">
        <v>24</v>
      </c>
      <c r="E24" s="1792" t="s">
        <v>20232</v>
      </c>
      <c r="F24" s="1791" t="str">
        <f>VLOOKUP($D24,'BANCO DE DADOS JULHO SERV'!$B$2:$F$14711,3,FALSE)</f>
        <v>M2</v>
      </c>
      <c r="G24" s="1875">
        <v>2.25</v>
      </c>
      <c r="H24" s="1875">
        <v>373.69</v>
      </c>
      <c r="I24" s="1875">
        <f>TRUNC(H24*(1+$G$6),2)</f>
        <v>472.23</v>
      </c>
      <c r="J24" s="1876">
        <f t="shared" ref="J24" si="1">TRUNC(I24*G24,2)</f>
        <v>1062.51</v>
      </c>
      <c r="K24" s="1094"/>
      <c r="L24" s="1099"/>
      <c r="M24" s="1100"/>
      <c r="N24" s="1101"/>
      <c r="O24" s="1100"/>
      <c r="P24" s="1101"/>
    </row>
    <row r="25" spans="1:16" s="1185" customFormat="1" ht="16.5" thickBot="1">
      <c r="B25" s="1183"/>
      <c r="C25" s="1829"/>
      <c r="D25" s="1829"/>
      <c r="E25" s="1829"/>
      <c r="F25" s="1829"/>
      <c r="G25" s="1184"/>
      <c r="H25" s="1835"/>
      <c r="I25" s="1184"/>
      <c r="J25" s="1184"/>
      <c r="K25" s="1184"/>
      <c r="M25" s="1186"/>
      <c r="N25" s="1186"/>
      <c r="O25" s="1186"/>
      <c r="P25" s="1186"/>
    </row>
    <row r="26" spans="1:16" s="1185" customFormat="1" ht="15.75">
      <c r="B26" s="1183"/>
      <c r="C26" s="286" t="s">
        <v>4659</v>
      </c>
      <c r="D26" s="287"/>
      <c r="E26" s="288" t="s">
        <v>20296</v>
      </c>
      <c r="F26" s="289"/>
      <c r="G26" s="1833"/>
      <c r="H26" s="289"/>
      <c r="I26" s="289"/>
      <c r="J26" s="1834">
        <f>SUM(J27:J27)</f>
        <v>91.4</v>
      </c>
      <c r="K26" s="1184"/>
      <c r="M26" s="1186"/>
      <c r="N26" s="1186"/>
      <c r="O26" s="1186"/>
      <c r="P26" s="1186"/>
    </row>
    <row r="27" spans="1:16" s="1185" customFormat="1" ht="16.5" thickBot="1">
      <c r="B27" s="1183"/>
      <c r="C27" s="1877" t="s">
        <v>4653</v>
      </c>
      <c r="D27" s="1707">
        <v>85184</v>
      </c>
      <c r="E27" s="1708" t="s">
        <v>677</v>
      </c>
      <c r="F27" s="1707" t="s">
        <v>6940</v>
      </c>
      <c r="G27" s="1878">
        <v>20</v>
      </c>
      <c r="H27" s="1767">
        <v>3.62</v>
      </c>
      <c r="I27" s="1767">
        <f>TRUNC(H27*(1+$G$6),2)</f>
        <v>4.57</v>
      </c>
      <c r="J27" s="1770">
        <f t="shared" ref="J27" si="2">TRUNC(I27*G27,2)</f>
        <v>91.4</v>
      </c>
      <c r="K27" s="1184"/>
      <c r="M27" s="1186"/>
      <c r="N27" s="1186"/>
      <c r="O27" s="1186"/>
      <c r="P27" s="1186"/>
    </row>
    <row r="28" spans="1:16" s="1185" customFormat="1" ht="16.5" thickBot="1">
      <c r="B28" s="1183"/>
      <c r="C28" s="1829"/>
      <c r="D28" s="1829"/>
      <c r="E28" s="1829"/>
      <c r="F28" s="1829"/>
      <c r="G28" s="1829"/>
      <c r="H28" s="1830"/>
      <c r="I28" s="1829"/>
      <c r="J28" s="1829"/>
      <c r="K28" s="1184"/>
      <c r="M28" s="1186"/>
      <c r="N28" s="1186"/>
      <c r="O28" s="1186"/>
      <c r="P28" s="1186"/>
    </row>
    <row r="29" spans="1:16" s="1185" customFormat="1" ht="16.5" thickBot="1">
      <c r="B29" s="1183"/>
      <c r="C29" s="286" t="s">
        <v>4660</v>
      </c>
      <c r="D29" s="287"/>
      <c r="E29" s="288" t="s">
        <v>20285</v>
      </c>
      <c r="F29" s="289"/>
      <c r="G29" s="1833"/>
      <c r="H29" s="289"/>
      <c r="I29" s="289"/>
      <c r="J29" s="1834">
        <f>SUM(J30:J30)</f>
        <v>46.09</v>
      </c>
      <c r="K29" s="1184"/>
      <c r="M29" s="1186"/>
      <c r="N29" s="1186"/>
      <c r="O29" s="1186"/>
      <c r="P29" s="1186"/>
    </row>
    <row r="30" spans="1:16" s="1185" customFormat="1" ht="30.75" thickBot="1">
      <c r="B30" s="1183"/>
      <c r="C30" s="1790" t="s">
        <v>4657</v>
      </c>
      <c r="D30" s="1871">
        <v>93358</v>
      </c>
      <c r="E30" s="1792" t="s">
        <v>20286</v>
      </c>
      <c r="F30" s="1871" t="s">
        <v>20284</v>
      </c>
      <c r="G30" s="1873">
        <v>0.63600000000000001</v>
      </c>
      <c r="H30" s="1873">
        <v>57.36</v>
      </c>
      <c r="I30" s="1873">
        <f>TRUNC(H30*(1+$G$6),2)</f>
        <v>72.48</v>
      </c>
      <c r="J30" s="1874">
        <f t="shared" ref="J30" si="3">TRUNC(I30*G30,2)</f>
        <v>46.09</v>
      </c>
      <c r="K30" s="1184"/>
      <c r="M30" s="1186"/>
      <c r="N30" s="1186"/>
      <c r="O30" s="1186"/>
      <c r="P30" s="1186"/>
    </row>
    <row r="31" spans="1:16" s="1185" customFormat="1" ht="16.5" thickBot="1">
      <c r="B31" s="1183"/>
      <c r="C31" s="1829"/>
      <c r="D31" s="1829"/>
      <c r="E31" s="1829"/>
      <c r="F31" s="1829"/>
      <c r="G31" s="1829"/>
      <c r="H31" s="1830"/>
      <c r="I31" s="1829"/>
      <c r="J31" s="1829"/>
      <c r="K31" s="1184"/>
      <c r="M31" s="1186"/>
      <c r="N31" s="1186"/>
      <c r="O31" s="1186"/>
      <c r="P31" s="1186"/>
    </row>
    <row r="32" spans="1:16" s="1097" customFormat="1" ht="16.5" thickBot="1">
      <c r="B32" s="1093"/>
      <c r="C32" s="1754" t="s">
        <v>20252</v>
      </c>
      <c r="D32" s="1755"/>
      <c r="E32" s="1756" t="s">
        <v>20282</v>
      </c>
      <c r="F32" s="1757"/>
      <c r="G32" s="1758"/>
      <c r="H32" s="1759"/>
      <c r="I32" s="1759"/>
      <c r="J32" s="1760">
        <f>SUM(J33:J37)</f>
        <v>1422.5100000000002</v>
      </c>
      <c r="K32" s="1094"/>
      <c r="L32" s="1095"/>
      <c r="M32" s="1096"/>
      <c r="N32" s="1096"/>
      <c r="O32" s="1096"/>
      <c r="P32" s="1096"/>
    </row>
    <row r="33" spans="2:16" s="1097" customFormat="1" ht="30">
      <c r="B33" s="1093"/>
      <c r="C33" s="1866" t="s">
        <v>20253</v>
      </c>
      <c r="D33" s="1783">
        <v>94965</v>
      </c>
      <c r="E33" s="1784" t="s">
        <v>20283</v>
      </c>
      <c r="F33" s="1785" t="s">
        <v>20284</v>
      </c>
      <c r="G33" s="1786">
        <v>0.63600000000000001</v>
      </c>
      <c r="H33" s="1867">
        <v>311.82</v>
      </c>
      <c r="I33" s="1781">
        <f t="shared" ref="I33" si="4">TRUNC(H33*(1+$G$6),2)</f>
        <v>394.04</v>
      </c>
      <c r="J33" s="1782">
        <f t="shared" ref="J33" si="5">TRUNC(I33*G33,2)</f>
        <v>250.6</v>
      </c>
      <c r="K33" s="1094"/>
      <c r="L33" s="1095"/>
      <c r="M33" s="1096"/>
      <c r="N33" s="1096"/>
      <c r="O33" s="1096"/>
      <c r="P33" s="1096"/>
    </row>
    <row r="34" spans="2:16" s="1097" customFormat="1" ht="15.75">
      <c r="B34" s="1093"/>
      <c r="C34" s="1855" t="s">
        <v>20254</v>
      </c>
      <c r="D34" s="1856" t="s">
        <v>218</v>
      </c>
      <c r="E34" s="1857" t="s">
        <v>219</v>
      </c>
      <c r="F34" s="1858" t="s">
        <v>20284</v>
      </c>
      <c r="G34" s="1859">
        <f>G33</f>
        <v>0.63600000000000001</v>
      </c>
      <c r="H34" s="1860">
        <v>95.19</v>
      </c>
      <c r="I34" s="1768">
        <f t="shared" ref="I34" si="6">TRUNC(H34*(1+$G$6),2)</f>
        <v>120.29</v>
      </c>
      <c r="J34" s="1761">
        <f t="shared" ref="J34" si="7">TRUNC(I34*G34,2)</f>
        <v>76.5</v>
      </c>
      <c r="K34" s="1094"/>
      <c r="L34" s="1095"/>
      <c r="M34" s="1096"/>
      <c r="N34" s="1096"/>
      <c r="O34" s="1096"/>
      <c r="P34" s="1096"/>
    </row>
    <row r="35" spans="2:16" s="1097" customFormat="1" ht="45">
      <c r="B35" s="1093"/>
      <c r="C35" s="1855" t="s">
        <v>20255</v>
      </c>
      <c r="D35" s="1856">
        <v>92775</v>
      </c>
      <c r="E35" s="1857" t="s">
        <v>15660</v>
      </c>
      <c r="F35" s="1858" t="s">
        <v>26</v>
      </c>
      <c r="G35" s="1859">
        <v>16.63</v>
      </c>
      <c r="H35" s="1860">
        <v>11.74</v>
      </c>
      <c r="I35" s="1768">
        <f t="shared" ref="I35:I36" si="8">TRUNC(H35*(1+$G$6),2)</f>
        <v>14.83</v>
      </c>
      <c r="J35" s="1761">
        <f t="shared" ref="J35:J36" si="9">TRUNC(I35*G35,2)</f>
        <v>246.62</v>
      </c>
      <c r="K35" s="1094"/>
      <c r="L35" s="1095"/>
      <c r="M35" s="1096"/>
      <c r="N35" s="1096"/>
      <c r="O35" s="1096"/>
      <c r="P35" s="1096"/>
    </row>
    <row r="36" spans="2:16" s="1097" customFormat="1" ht="45">
      <c r="B36" s="1093"/>
      <c r="C36" s="1855" t="s">
        <v>20270</v>
      </c>
      <c r="D36" s="1856">
        <v>92777</v>
      </c>
      <c r="E36" s="1857" t="s">
        <v>15662</v>
      </c>
      <c r="F36" s="1858" t="s">
        <v>26</v>
      </c>
      <c r="G36" s="1859">
        <v>42.66</v>
      </c>
      <c r="H36" s="1860">
        <v>9.8800000000000008</v>
      </c>
      <c r="I36" s="1768">
        <f t="shared" si="8"/>
        <v>12.48</v>
      </c>
      <c r="J36" s="1761">
        <f t="shared" si="9"/>
        <v>532.39</v>
      </c>
      <c r="K36" s="1094"/>
      <c r="L36" s="1095"/>
      <c r="M36" s="1096"/>
      <c r="N36" s="1096"/>
      <c r="O36" s="1096"/>
      <c r="P36" s="1096"/>
    </row>
    <row r="37" spans="2:16" s="1097" customFormat="1" ht="60.75" thickBot="1">
      <c r="B37" s="1093"/>
      <c r="C37" s="1868" t="s">
        <v>20271</v>
      </c>
      <c r="D37" s="1861">
        <v>89168</v>
      </c>
      <c r="E37" s="1862" t="s">
        <v>10646</v>
      </c>
      <c r="F37" s="1863" t="s">
        <v>6940</v>
      </c>
      <c r="G37" s="1864">
        <v>4</v>
      </c>
      <c r="H37" s="1865">
        <v>62.6</v>
      </c>
      <c r="I37" s="1767">
        <f t="shared" ref="I37" si="10">TRUNC(H37*(1+$G$6),2)</f>
        <v>79.099999999999994</v>
      </c>
      <c r="J37" s="1770">
        <f t="shared" ref="J37" si="11">TRUNC(I37*G37,2)</f>
        <v>316.39999999999998</v>
      </c>
      <c r="K37" s="1094"/>
      <c r="L37" s="1095"/>
      <c r="M37" s="1096"/>
      <c r="N37" s="1096"/>
      <c r="O37" s="1096"/>
      <c r="P37" s="1096"/>
    </row>
    <row r="38" spans="2:16" s="1105" customFormat="1" ht="16.5" thickBot="1">
      <c r="B38" s="1103"/>
      <c r="C38" s="300"/>
      <c r="D38" s="300"/>
      <c r="E38" s="300"/>
      <c r="F38" s="300"/>
      <c r="G38" s="300"/>
      <c r="H38" s="301"/>
      <c r="I38" s="300"/>
      <c r="J38" s="300"/>
      <c r="K38" s="1104"/>
      <c r="M38" s="1106"/>
      <c r="N38" s="1106"/>
      <c r="O38" s="1106"/>
      <c r="P38" s="1106"/>
    </row>
    <row r="39" spans="2:16" s="1097" customFormat="1" ht="17.25" customHeight="1" thickBot="1">
      <c r="B39" s="1093"/>
      <c r="C39" s="286" t="s">
        <v>20258</v>
      </c>
      <c r="D39" s="287"/>
      <c r="E39" s="288" t="s">
        <v>20289</v>
      </c>
      <c r="F39" s="289"/>
      <c r="G39" s="290"/>
      <c r="H39" s="291"/>
      <c r="I39" s="291"/>
      <c r="J39" s="1703">
        <f>SUM(J40:J41)</f>
        <v>85043.48000000001</v>
      </c>
      <c r="K39" s="1094"/>
      <c r="L39" s="1095"/>
      <c r="M39" s="1096"/>
      <c r="N39" s="1096"/>
      <c r="O39" s="1096"/>
      <c r="P39" s="1096"/>
    </row>
    <row r="40" spans="2:16" s="1097" customFormat="1" ht="33" customHeight="1">
      <c r="B40" s="1093"/>
      <c r="C40" s="1789" t="s">
        <v>20293</v>
      </c>
      <c r="D40" s="1780" t="str">
        <f>'COMPOSIÇÃO CIVIL'!B20</f>
        <v>COMP 02</v>
      </c>
      <c r="E40" s="1869" t="s">
        <v>20290</v>
      </c>
      <c r="F40" s="1780" t="s">
        <v>6940</v>
      </c>
      <c r="G40" s="1781">
        <v>90.1</v>
      </c>
      <c r="H40" s="1781">
        <f>'COMPOSIÇÃO CIVIL'!D27</f>
        <v>422.5</v>
      </c>
      <c r="I40" s="1781">
        <f t="shared" ref="I40" si="12">TRUNC(H40*(1+$G$6),2)</f>
        <v>533.91</v>
      </c>
      <c r="J40" s="1782">
        <f t="shared" ref="J40" si="13">TRUNC(I40*G40,2)</f>
        <v>48105.29</v>
      </c>
      <c r="K40" s="1094"/>
      <c r="L40" s="1095"/>
      <c r="M40" s="1096"/>
      <c r="N40" s="1096"/>
      <c r="O40" s="1096"/>
      <c r="P40" s="1096"/>
    </row>
    <row r="41" spans="2:16" s="1097" customFormat="1" ht="30.75" customHeight="1" thickBot="1">
      <c r="B41" s="1093"/>
      <c r="C41" s="1788" t="s">
        <v>20259</v>
      </c>
      <c r="D41" s="1769">
        <v>94229</v>
      </c>
      <c r="E41" s="1870" t="s">
        <v>20291</v>
      </c>
      <c r="F41" s="1769" t="s">
        <v>20292</v>
      </c>
      <c r="G41" s="1767">
        <v>239.33</v>
      </c>
      <c r="H41" s="1767">
        <v>122.14</v>
      </c>
      <c r="I41" s="1767">
        <f t="shared" ref="I41" si="14">TRUNC(H41*(1+$G$6),2)</f>
        <v>154.34</v>
      </c>
      <c r="J41" s="1770">
        <f t="shared" ref="J41" si="15">TRUNC(I41*G41,2)</f>
        <v>36938.19</v>
      </c>
      <c r="K41" s="1094"/>
      <c r="L41" s="1095"/>
      <c r="M41" s="1096"/>
      <c r="N41" s="1096"/>
      <c r="O41" s="1096"/>
      <c r="P41" s="1096"/>
    </row>
    <row r="42" spans="2:16" s="1102" customFormat="1" ht="16.5" thickBot="1">
      <c r="B42" s="1098"/>
      <c r="C42" s="1745"/>
      <c r="D42" s="1745"/>
      <c r="E42" s="1746"/>
      <c r="F42" s="1745"/>
      <c r="G42" s="1747"/>
      <c r="H42" s="1748"/>
      <c r="I42" s="1748"/>
      <c r="J42" s="1749"/>
      <c r="K42" s="1094"/>
      <c r="L42" s="1099"/>
      <c r="M42" s="1100"/>
      <c r="N42" s="1101"/>
      <c r="O42" s="1100"/>
      <c r="P42" s="1101"/>
    </row>
    <row r="43" spans="2:16" s="1102" customFormat="1" ht="16.5" thickBot="1">
      <c r="B43" s="1098"/>
      <c r="C43" s="286" t="s">
        <v>20260</v>
      </c>
      <c r="D43" s="287"/>
      <c r="E43" s="288" t="s">
        <v>20246</v>
      </c>
      <c r="F43" s="289"/>
      <c r="G43" s="290"/>
      <c r="H43" s="291"/>
      <c r="I43" s="291"/>
      <c r="J43" s="1703">
        <f>SUM(J44:J44)</f>
        <v>498.4</v>
      </c>
      <c r="K43" s="1094"/>
      <c r="L43" s="1099"/>
      <c r="M43" s="1100"/>
      <c r="N43" s="1101"/>
      <c r="O43" s="1100"/>
      <c r="P43" s="1101"/>
    </row>
    <row r="44" spans="2:16" s="1102" customFormat="1" ht="30.75" thickBot="1">
      <c r="B44" s="1098"/>
      <c r="C44" s="1790" t="s">
        <v>20251</v>
      </c>
      <c r="D44" s="1871">
        <v>95241</v>
      </c>
      <c r="E44" s="1872" t="s">
        <v>20257</v>
      </c>
      <c r="F44" s="1871" t="s">
        <v>6940</v>
      </c>
      <c r="G44" s="1873">
        <v>20</v>
      </c>
      <c r="H44" s="1873">
        <v>19.72</v>
      </c>
      <c r="I44" s="1873">
        <f t="shared" ref="I44" si="16">TRUNC(H44*(1+$G$6),2)</f>
        <v>24.92</v>
      </c>
      <c r="J44" s="1874">
        <f t="shared" ref="J44" si="17">TRUNC(I44*G44,2)</f>
        <v>498.4</v>
      </c>
      <c r="K44" s="1094"/>
      <c r="L44" s="1099"/>
      <c r="M44" s="1100"/>
      <c r="N44" s="1101"/>
      <c r="O44" s="1100"/>
      <c r="P44" s="1101"/>
    </row>
    <row r="45" spans="2:16" s="1102" customFormat="1" ht="16.5" thickBot="1">
      <c r="B45" s="1098"/>
      <c r="C45" s="1745"/>
      <c r="D45" s="1745"/>
      <c r="E45" s="1746"/>
      <c r="F45" s="1745"/>
      <c r="G45" s="1747"/>
      <c r="H45" s="1748"/>
      <c r="I45" s="1748"/>
      <c r="J45" s="1749"/>
      <c r="K45" s="1094"/>
      <c r="L45" s="1099"/>
      <c r="M45" s="1100"/>
      <c r="N45" s="1101"/>
      <c r="O45" s="1100"/>
      <c r="P45" s="1101"/>
    </row>
    <row r="46" spans="2:16" s="1102" customFormat="1" ht="16.5" thickBot="1">
      <c r="B46" s="1098"/>
      <c r="C46" s="286" t="s">
        <v>20268</v>
      </c>
      <c r="D46" s="287"/>
      <c r="E46" s="288" t="s">
        <v>1</v>
      </c>
      <c r="F46" s="289"/>
      <c r="G46" s="290"/>
      <c r="H46" s="291"/>
      <c r="I46" s="291"/>
      <c r="J46" s="1703">
        <f>SUM(J47:J48)</f>
        <v>172.06</v>
      </c>
      <c r="K46" s="1094"/>
      <c r="L46" s="1099"/>
      <c r="M46" s="1100"/>
      <c r="N46" s="1101"/>
      <c r="O46" s="1100"/>
      <c r="P46" s="1101"/>
    </row>
    <row r="47" spans="2:16" s="1102" customFormat="1" ht="16.5" thickBot="1">
      <c r="B47" s="1098"/>
      <c r="C47" s="1675"/>
      <c r="D47" s="1676"/>
      <c r="E47" s="1677"/>
      <c r="F47" s="1678"/>
      <c r="G47" s="1672"/>
      <c r="H47" s="1679"/>
      <c r="I47" s="1672"/>
      <c r="J47" s="1680"/>
      <c r="K47" s="1094"/>
      <c r="L47" s="1099"/>
      <c r="M47" s="1100"/>
      <c r="N47" s="1101"/>
      <c r="O47" s="1100"/>
      <c r="P47" s="1101"/>
    </row>
    <row r="48" spans="2:16" s="1102" customFormat="1" ht="16.5" thickBot="1">
      <c r="B48" s="1098"/>
      <c r="C48" s="1790" t="s">
        <v>20269</v>
      </c>
      <c r="D48" s="1791" t="str">
        <f>'COMPOSIÇÃO CIVIL'!B29</f>
        <v>COMP 03</v>
      </c>
      <c r="E48" s="1792" t="s">
        <v>1</v>
      </c>
      <c r="F48" s="1791" t="s">
        <v>6940</v>
      </c>
      <c r="G48" s="1793">
        <v>66.180000000000007</v>
      </c>
      <c r="H48" s="1794">
        <f>'COMPOSIÇÃO CIVIL'!G33</f>
        <v>2.0594000000000001</v>
      </c>
      <c r="I48" s="1794">
        <f>TRUNC(H48*(1+$G$6),2)</f>
        <v>2.6</v>
      </c>
      <c r="J48" s="1795">
        <f t="shared" ref="J48" si="18">TRUNC(I48*G48,2)</f>
        <v>172.06</v>
      </c>
      <c r="K48" s="1094"/>
      <c r="L48" s="1099"/>
      <c r="M48" s="1100"/>
      <c r="N48" s="1101"/>
      <c r="O48" s="1100"/>
      <c r="P48" s="1101"/>
    </row>
    <row r="49" spans="1:16" s="1185" customFormat="1" ht="16.5" thickBot="1">
      <c r="B49" s="1183"/>
      <c r="C49" s="1745"/>
      <c r="D49" s="1745"/>
      <c r="E49" s="1746"/>
      <c r="F49" s="1750"/>
      <c r="G49" s="1751"/>
      <c r="H49" s="1752"/>
      <c r="I49" s="1752"/>
      <c r="J49" s="1753"/>
      <c r="K49" s="1184"/>
      <c r="M49" s="1186"/>
      <c r="N49" s="1186"/>
      <c r="O49" s="1186"/>
      <c r="P49" s="1186"/>
    </row>
    <row r="50" spans="1:16" s="642" customFormat="1" ht="24" thickBot="1">
      <c r="A50" s="1108"/>
      <c r="B50" s="1667"/>
      <c r="C50" s="1960" t="s">
        <v>20294</v>
      </c>
      <c r="D50" s="1960"/>
      <c r="E50" s="1961"/>
      <c r="F50" s="1673"/>
      <c r="G50" s="1674" t="s">
        <v>5281</v>
      </c>
      <c r="H50" s="1931">
        <f>J46+J43+J39+J32+J29+J26+J23+J20</f>
        <v>91183.31</v>
      </c>
      <c r="I50" s="1932"/>
      <c r="J50" s="1933"/>
      <c r="K50" s="1109"/>
      <c r="L50" s="1110"/>
      <c r="M50" s="1110"/>
      <c r="N50" s="1110"/>
    </row>
    <row r="51" spans="1:16" s="1097" customFormat="1" ht="15.75">
      <c r="B51" s="1098"/>
      <c r="C51" s="1668"/>
      <c r="D51" s="1111"/>
      <c r="E51" s="1112"/>
      <c r="F51" s="1111"/>
      <c r="G51" s="1113"/>
      <c r="H51" s="1113"/>
      <c r="I51" s="1113"/>
      <c r="J51" s="1113"/>
      <c r="K51" s="1105"/>
      <c r="L51" s="1102"/>
    </row>
    <row r="52" spans="1:16" s="1097" customFormat="1" ht="15.75">
      <c r="B52" s="1098"/>
      <c r="C52" s="1111"/>
      <c r="D52" s="1111"/>
      <c r="E52" s="1112"/>
      <c r="F52" s="1111"/>
      <c r="G52" s="1113"/>
      <c r="H52" s="1113"/>
      <c r="I52" s="1113"/>
      <c r="J52" s="1113"/>
      <c r="K52" s="1105"/>
      <c r="L52" s="1102"/>
    </row>
    <row r="53" spans="1:16" s="1097" customFormat="1" ht="15.75" hidden="1">
      <c r="B53" s="1093"/>
      <c r="C53" s="286"/>
      <c r="D53" s="287"/>
      <c r="E53" s="288" t="s">
        <v>4662</v>
      </c>
      <c r="F53" s="289"/>
      <c r="G53" s="290"/>
      <c r="H53" s="291"/>
      <c r="I53" s="291"/>
      <c r="J53" s="292"/>
      <c r="K53" s="1094"/>
      <c r="L53" s="1095"/>
      <c r="M53" s="1096"/>
      <c r="N53" s="1096"/>
      <c r="O53" s="1096"/>
      <c r="P53" s="1096"/>
    </row>
    <row r="54" spans="1:16" s="1102" customFormat="1" ht="15.75" hidden="1">
      <c r="B54" s="1098"/>
      <c r="C54" s="293"/>
      <c r="D54" s="913" t="str">
        <f>'BANCO DE DADOS JULHO SERV'!$B$9498</f>
        <v>AMM CIV 001</v>
      </c>
      <c r="E54" s="914" t="e">
        <f>VLOOKUP($D54,'BANCO DE DADOS JULHO SERV'!$B$2:$F$14711,2,FALSE)</f>
        <v>#N/A</v>
      </c>
      <c r="F54" s="913" t="e">
        <f>VLOOKUP($D54,'BANCO DE DADOS JULHO SERV'!$B$2:$F$14711,3,FALSE)</f>
        <v>#N/A</v>
      </c>
      <c r="G54" s="296"/>
      <c r="H54" s="846" t="e">
        <f>VLOOKUP($D54,'BANCO DE DADOS JULHO SERV'!$B$2:$F$14711,4,FALSE)</f>
        <v>#N/A</v>
      </c>
      <c r="I54" s="846" t="e">
        <f t="shared" ref="I54:I56" si="19">TRUNC(H54*(1+$G$6),2)</f>
        <v>#N/A</v>
      </c>
      <c r="J54" s="297" t="e">
        <f t="shared" ref="J54:J107" si="20">TRUNC(I54*G54,2)</f>
        <v>#N/A</v>
      </c>
      <c r="K54" s="1094"/>
      <c r="L54" s="1099"/>
      <c r="M54" s="1100"/>
      <c r="N54" s="1101"/>
      <c r="O54" s="1100"/>
      <c r="P54" s="1101"/>
    </row>
    <row r="55" spans="1:16" s="1102" customFormat="1" ht="15.75" hidden="1">
      <c r="B55" s="1098"/>
      <c r="C55" s="293"/>
      <c r="D55" s="913" t="str">
        <f>'BANCO DE DADOS JULHO SERV'!$B$9499</f>
        <v>AMM CIV 002</v>
      </c>
      <c r="E55" s="914" t="e">
        <f>VLOOKUP($D55,'BANCO DE DADOS JULHO SERV'!$B$2:$F$14711,2,FALSE)</f>
        <v>#N/A</v>
      </c>
      <c r="F55" s="913" t="e">
        <f>VLOOKUP($D55,'BANCO DE DADOS JULHO SERV'!$B$2:$F$14711,3,FALSE)</f>
        <v>#N/A</v>
      </c>
      <c r="G55" s="296"/>
      <c r="H55" s="846" t="e">
        <f>VLOOKUP($D55,'BANCO DE DADOS JULHO SERV'!$B$2:$F$14711,4,FALSE)</f>
        <v>#N/A</v>
      </c>
      <c r="I55" s="846" t="e">
        <f t="shared" si="19"/>
        <v>#N/A</v>
      </c>
      <c r="J55" s="297" t="e">
        <f t="shared" si="20"/>
        <v>#N/A</v>
      </c>
      <c r="K55" s="1094"/>
      <c r="L55" s="1099"/>
      <c r="M55" s="1100"/>
      <c r="N55" s="1101"/>
      <c r="O55" s="1100"/>
      <c r="P55" s="1101"/>
    </row>
    <row r="56" spans="1:16" s="1102" customFormat="1" ht="15.75" hidden="1">
      <c r="B56" s="1098"/>
      <c r="C56" s="293"/>
      <c r="D56" s="913" t="str">
        <f>'BANCO DE DADOS JULHO SERV'!$B$9500</f>
        <v>AMM CIV 003</v>
      </c>
      <c r="E56" s="914" t="e">
        <f>VLOOKUP($D56,'BANCO DE DADOS JULHO SERV'!$B$2:$F$14711,2,FALSE)</f>
        <v>#N/A</v>
      </c>
      <c r="F56" s="913" t="e">
        <f>VLOOKUP($D56,'BANCO DE DADOS JULHO SERV'!$B$2:$F$14711,3,FALSE)</f>
        <v>#N/A</v>
      </c>
      <c r="G56" s="296"/>
      <c r="H56" s="846" t="e">
        <f>VLOOKUP($D56,'BANCO DE DADOS JULHO SERV'!$B$2:$F$14711,4,FALSE)</f>
        <v>#N/A</v>
      </c>
      <c r="I56" s="846" t="e">
        <f t="shared" si="19"/>
        <v>#N/A</v>
      </c>
      <c r="J56" s="297" t="e">
        <f t="shared" si="20"/>
        <v>#N/A</v>
      </c>
      <c r="K56" s="1094"/>
      <c r="L56" s="1099"/>
      <c r="M56" s="1100"/>
      <c r="N56" s="1101"/>
      <c r="O56" s="1100"/>
      <c r="P56" s="1101"/>
    </row>
    <row r="57" spans="1:16" s="1102" customFormat="1" ht="15.75" hidden="1">
      <c r="B57" s="1098"/>
      <c r="C57" s="293"/>
      <c r="D57" s="913" t="str">
        <f>'BANCO DE DADOS JULHO SERV'!$B$9501</f>
        <v>AMM CIV 004</v>
      </c>
      <c r="E57" s="914" t="e">
        <f>VLOOKUP($D57,'BANCO DE DADOS JULHO SERV'!$B$2:$F$14711,2,FALSE)</f>
        <v>#N/A</v>
      </c>
      <c r="F57" s="913" t="e">
        <f>VLOOKUP($D57,'BANCO DE DADOS JULHO SERV'!$B$2:$F$14711,3,FALSE)</f>
        <v>#N/A</v>
      </c>
      <c r="G57" s="296"/>
      <c r="H57" s="846" t="e">
        <f>VLOOKUP($D57,'BANCO DE DADOS JULHO SERV'!$B$2:$F$14711,4,FALSE)</f>
        <v>#N/A</v>
      </c>
      <c r="I57" s="846" t="e">
        <f>VLOOKUP($D57,'BANCO DE DADOS JULHO SERV'!$B$2:$F$14711,4,FALSE)</f>
        <v>#N/A</v>
      </c>
      <c r="J57" s="297" t="e">
        <f t="shared" si="20"/>
        <v>#N/A</v>
      </c>
      <c r="K57" s="1094"/>
      <c r="L57" s="1099"/>
      <c r="M57" s="1100"/>
      <c r="N57" s="1101"/>
      <c r="O57" s="1100"/>
      <c r="P57" s="1101"/>
    </row>
    <row r="58" spans="1:16" s="1102" customFormat="1" ht="15.75" hidden="1">
      <c r="B58" s="1098"/>
      <c r="C58" s="293"/>
      <c r="D58" s="913" t="str">
        <f>'BANCO DE DADOS JULHO SERV'!$B$9502</f>
        <v>AMM CIV 005</v>
      </c>
      <c r="E58" s="914" t="e">
        <f>VLOOKUP($D58,'BANCO DE DADOS JULHO SERV'!$B$2:$F$14711,2,FALSE)</f>
        <v>#N/A</v>
      </c>
      <c r="F58" s="913" t="e">
        <f>VLOOKUP($D58,'BANCO DE DADOS JULHO SERV'!$B$2:$F$14711,3,FALSE)</f>
        <v>#N/A</v>
      </c>
      <c r="G58" s="296"/>
      <c r="H58" s="846" t="e">
        <f>VLOOKUP($D58,'BANCO DE DADOS JULHO SERV'!$B$2:$F$14711,4,FALSE)</f>
        <v>#N/A</v>
      </c>
      <c r="I58" s="846" t="e">
        <f>VLOOKUP($D58,'BANCO DE DADOS JULHO SERV'!$B$2:$F$14711,4,FALSE)</f>
        <v>#N/A</v>
      </c>
      <c r="J58" s="297" t="e">
        <f t="shared" si="20"/>
        <v>#N/A</v>
      </c>
      <c r="K58" s="1094"/>
      <c r="L58" s="1099"/>
      <c r="M58" s="1100"/>
      <c r="N58" s="1101"/>
      <c r="O58" s="1100"/>
      <c r="P58" s="1101"/>
    </row>
    <row r="59" spans="1:16" s="1102" customFormat="1" ht="15.75" hidden="1">
      <c r="B59" s="1098"/>
      <c r="C59" s="293"/>
      <c r="D59" s="913" t="str">
        <f>'BANCO DE DADOS JULHO SERV'!$B$9503</f>
        <v>AMM CIV 006</v>
      </c>
      <c r="E59" s="914" t="e">
        <f>VLOOKUP($D59,'BANCO DE DADOS JULHO SERV'!$B$2:$F$14711,2,FALSE)</f>
        <v>#N/A</v>
      </c>
      <c r="F59" s="913" t="e">
        <f>VLOOKUP($D59,'BANCO DE DADOS JULHO SERV'!$B$2:$F$14711,3,FALSE)</f>
        <v>#N/A</v>
      </c>
      <c r="G59" s="296"/>
      <c r="H59" s="846" t="e">
        <f>VLOOKUP($D59,'BANCO DE DADOS JULHO SERV'!$B$2:$F$14711,4,FALSE)</f>
        <v>#N/A</v>
      </c>
      <c r="I59" s="846" t="e">
        <f>VLOOKUP($D59,'BANCO DE DADOS JULHO SERV'!$B$2:$F$14711,4,FALSE)</f>
        <v>#N/A</v>
      </c>
      <c r="J59" s="297" t="e">
        <f t="shared" si="20"/>
        <v>#N/A</v>
      </c>
      <c r="K59" s="1094"/>
      <c r="L59" s="1099"/>
      <c r="M59" s="1100"/>
      <c r="N59" s="1101"/>
      <c r="O59" s="1100"/>
      <c r="P59" s="1101"/>
    </row>
    <row r="60" spans="1:16" s="1102" customFormat="1" ht="15.75" hidden="1">
      <c r="B60" s="1098"/>
      <c r="C60" s="293"/>
      <c r="D60" s="913" t="str">
        <f>'BANCO DE DADOS JULHO SERV'!$B$9504</f>
        <v>AMM CIV 007</v>
      </c>
      <c r="E60" s="914" t="e">
        <f>VLOOKUP($D60,'BANCO DE DADOS JULHO SERV'!$B$2:$F$14711,2,FALSE)</f>
        <v>#N/A</v>
      </c>
      <c r="F60" s="913" t="e">
        <f>VLOOKUP($D60,'BANCO DE DADOS JULHO SERV'!$B$2:$F$14711,3,FALSE)</f>
        <v>#N/A</v>
      </c>
      <c r="G60" s="296"/>
      <c r="H60" s="846" t="e">
        <f>VLOOKUP($D60,'BANCO DE DADOS JULHO SERV'!$B$2:$F$14711,4,FALSE)</f>
        <v>#N/A</v>
      </c>
      <c r="I60" s="846" t="e">
        <f t="shared" ref="I60:I65" si="21">TRUNC(H60*(1+$G$6),2)</f>
        <v>#N/A</v>
      </c>
      <c r="J60" s="297" t="e">
        <f t="shared" si="20"/>
        <v>#N/A</v>
      </c>
      <c r="K60" s="1094"/>
      <c r="L60" s="1099"/>
      <c r="M60" s="1100"/>
      <c r="N60" s="1101"/>
      <c r="O60" s="1100"/>
      <c r="P60" s="1101"/>
    </row>
    <row r="61" spans="1:16" s="1102" customFormat="1" ht="15.75" hidden="1">
      <c r="B61" s="1098"/>
      <c r="C61" s="293"/>
      <c r="D61" s="913" t="str">
        <f>'BANCO DE DADOS JULHO SERV'!$B$9505</f>
        <v>AMM CIV 008</v>
      </c>
      <c r="E61" s="914" t="e">
        <f>VLOOKUP($D61,'BANCO DE DADOS JULHO SERV'!$B$2:$F$14711,2,FALSE)</f>
        <v>#N/A</v>
      </c>
      <c r="F61" s="913" t="e">
        <f>VLOOKUP($D61,'BANCO DE DADOS JULHO SERV'!$B$2:$F$14711,3,FALSE)</f>
        <v>#N/A</v>
      </c>
      <c r="G61" s="296"/>
      <c r="H61" s="846" t="e">
        <f>VLOOKUP($D61,'BANCO DE DADOS JULHO SERV'!$B$2:$F$14711,4,FALSE)</f>
        <v>#N/A</v>
      </c>
      <c r="I61" s="846" t="e">
        <f t="shared" si="21"/>
        <v>#N/A</v>
      </c>
      <c r="J61" s="297" t="e">
        <f t="shared" si="20"/>
        <v>#N/A</v>
      </c>
      <c r="K61" s="1107"/>
      <c r="L61" s="1099"/>
      <c r="M61" s="1100"/>
      <c r="N61" s="1101"/>
      <c r="O61" s="1100"/>
      <c r="P61" s="1101"/>
    </row>
    <row r="62" spans="1:16" s="1102" customFormat="1" ht="15.75" hidden="1">
      <c r="B62" s="1098"/>
      <c r="C62" s="293"/>
      <c r="D62" s="913" t="str">
        <f>'BANCO DE DADOS JULHO SERV'!$B$9506</f>
        <v>AMM CIV 009</v>
      </c>
      <c r="E62" s="914" t="e">
        <f>VLOOKUP($D62,'BANCO DE DADOS JULHO SERV'!$B$2:$F$14711,2,FALSE)</f>
        <v>#N/A</v>
      </c>
      <c r="F62" s="913" t="e">
        <f>VLOOKUP($D62,'BANCO DE DADOS JULHO SERV'!$B$2:$F$14711,3,FALSE)</f>
        <v>#N/A</v>
      </c>
      <c r="G62" s="296"/>
      <c r="H62" s="846" t="e">
        <f>VLOOKUP($D62,'BANCO DE DADOS JULHO SERV'!$B$2:$F$14711,4,FALSE)</f>
        <v>#N/A</v>
      </c>
      <c r="I62" s="846" t="e">
        <f t="shared" si="21"/>
        <v>#N/A</v>
      </c>
      <c r="J62" s="297" t="e">
        <f t="shared" si="20"/>
        <v>#N/A</v>
      </c>
      <c r="K62" s="1107"/>
      <c r="L62" s="1099"/>
      <c r="M62" s="1100"/>
      <c r="N62" s="1101"/>
      <c r="O62" s="1100"/>
      <c r="P62" s="1101"/>
    </row>
    <row r="63" spans="1:16" s="1102" customFormat="1" ht="15.75" hidden="1">
      <c r="B63" s="1098"/>
      <c r="C63" s="293"/>
      <c r="D63" s="913" t="str">
        <f>'BANCO DE DADOS JULHO SERV'!$B$9507</f>
        <v>AMM CIV 010</v>
      </c>
      <c r="E63" s="914" t="e">
        <f>VLOOKUP($D63,'BANCO DE DADOS JULHO SERV'!$B$2:$F$14711,2,FALSE)</f>
        <v>#N/A</v>
      </c>
      <c r="F63" s="913" t="e">
        <f>VLOOKUP($D63,'BANCO DE DADOS JULHO SERV'!$B$2:$F$14711,3,FALSE)</f>
        <v>#N/A</v>
      </c>
      <c r="G63" s="296"/>
      <c r="H63" s="846" t="e">
        <f>VLOOKUP($D63,'BANCO DE DADOS JULHO SERV'!$B$2:$F$14711,4,FALSE)</f>
        <v>#N/A</v>
      </c>
      <c r="I63" s="846" t="e">
        <f t="shared" si="21"/>
        <v>#N/A</v>
      </c>
      <c r="J63" s="297" t="e">
        <f t="shared" si="20"/>
        <v>#N/A</v>
      </c>
      <c r="K63" s="1094"/>
      <c r="L63" s="1099"/>
      <c r="M63" s="1100"/>
      <c r="N63" s="1101"/>
      <c r="O63" s="1100"/>
      <c r="P63" s="1101"/>
    </row>
    <row r="64" spans="1:16" s="1102" customFormat="1" ht="15.75" hidden="1">
      <c r="B64" s="1098"/>
      <c r="C64" s="293"/>
      <c r="D64" s="913" t="str">
        <f>'BANCO DE DADOS JULHO SERV'!$B$9508</f>
        <v>AMM CIV 011</v>
      </c>
      <c r="E64" s="914" t="e">
        <f>VLOOKUP($D64,'BANCO DE DADOS JULHO SERV'!$B$2:$F$14711,2,FALSE)</f>
        <v>#N/A</v>
      </c>
      <c r="F64" s="913" t="e">
        <f>VLOOKUP($D64,'BANCO DE DADOS JULHO SERV'!$B$2:$F$14711,3,FALSE)</f>
        <v>#N/A</v>
      </c>
      <c r="G64" s="296"/>
      <c r="H64" s="846" t="e">
        <f>VLOOKUP($D64,'BANCO DE DADOS JULHO SERV'!$B$2:$F$14711,4,FALSE)</f>
        <v>#N/A</v>
      </c>
      <c r="I64" s="846" t="e">
        <f t="shared" si="21"/>
        <v>#N/A</v>
      </c>
      <c r="J64" s="297" t="e">
        <f t="shared" si="20"/>
        <v>#N/A</v>
      </c>
      <c r="K64" s="1094"/>
      <c r="L64" s="1099"/>
      <c r="M64" s="1100"/>
      <c r="N64" s="1101"/>
      <c r="O64" s="1100"/>
      <c r="P64" s="1101"/>
    </row>
    <row r="65" spans="2:16" s="1102" customFormat="1" ht="15.75" hidden="1">
      <c r="B65" s="1098"/>
      <c r="C65" s="293"/>
      <c r="D65" s="913" t="str">
        <f>'BANCO DE DADOS JULHO SERV'!$B$9509</f>
        <v>AMM CIV 012</v>
      </c>
      <c r="E65" s="914" t="e">
        <f>VLOOKUP($D65,'BANCO DE DADOS JULHO SERV'!$B$2:$F$14711,2,FALSE)</f>
        <v>#N/A</v>
      </c>
      <c r="F65" s="913" t="e">
        <f>VLOOKUP($D65,'BANCO DE DADOS JULHO SERV'!$B$2:$F$14711,3,FALSE)</f>
        <v>#N/A</v>
      </c>
      <c r="G65" s="296"/>
      <c r="H65" s="846" t="e">
        <f>VLOOKUP($D65,'BANCO DE DADOS JULHO SERV'!$B$2:$F$14711,4,FALSE)</f>
        <v>#N/A</v>
      </c>
      <c r="I65" s="846" t="e">
        <f t="shared" si="21"/>
        <v>#N/A</v>
      </c>
      <c r="J65" s="297" t="e">
        <f t="shared" si="20"/>
        <v>#N/A</v>
      </c>
      <c r="K65" s="1094"/>
      <c r="L65" s="1099"/>
      <c r="M65" s="1100"/>
      <c r="N65" s="1101"/>
      <c r="O65" s="1100"/>
      <c r="P65" s="1101"/>
    </row>
    <row r="66" spans="2:16" s="1102" customFormat="1" ht="15.75" hidden="1">
      <c r="B66" s="1098"/>
      <c r="C66" s="293"/>
      <c r="D66" s="913" t="str">
        <f>'BANCO DE DADOS JULHO SERV'!$B$9510</f>
        <v>AMM CIV 013</v>
      </c>
      <c r="E66" s="914" t="e">
        <f>VLOOKUP($D66,'BANCO DE DADOS JULHO SERV'!$B$2:$F$14711,2,FALSE)</f>
        <v>#N/A</v>
      </c>
      <c r="F66" s="913" t="e">
        <f>VLOOKUP($D66,'BANCO DE DADOS JULHO SERV'!$B$2:$F$14711,3,FALSE)</f>
        <v>#N/A</v>
      </c>
      <c r="G66" s="296"/>
      <c r="H66" s="846" t="e">
        <f>VLOOKUP($D66,'BANCO DE DADOS JULHO SERV'!$B$2:$F$14711,4,FALSE)</f>
        <v>#N/A</v>
      </c>
      <c r="I66" s="846" t="e">
        <f>VLOOKUP($D66,'BANCO DE DADOS JULHO SERV'!$B$2:$F$14711,4,FALSE)</f>
        <v>#N/A</v>
      </c>
      <c r="J66" s="297" t="e">
        <f t="shared" si="20"/>
        <v>#N/A</v>
      </c>
      <c r="K66" s="1094"/>
      <c r="L66" s="1099"/>
      <c r="M66" s="1100"/>
      <c r="N66" s="1101"/>
      <c r="O66" s="1100"/>
      <c r="P66" s="1101"/>
    </row>
    <row r="67" spans="2:16" s="1102" customFormat="1" ht="15.75" hidden="1">
      <c r="B67" s="1098"/>
      <c r="C67" s="293"/>
      <c r="D67" s="913" t="str">
        <f>'BANCO DE DADOS JULHO SERV'!$B$9511</f>
        <v>AMM CIV 014</v>
      </c>
      <c r="E67" s="914" t="e">
        <f>VLOOKUP($D67,'BANCO DE DADOS JULHO SERV'!$B$2:$F$14711,2,FALSE)</f>
        <v>#N/A</v>
      </c>
      <c r="F67" s="913" t="e">
        <f>VLOOKUP($D67,'BANCO DE DADOS JULHO SERV'!$B$2:$F$14711,3,FALSE)</f>
        <v>#N/A</v>
      </c>
      <c r="G67" s="296"/>
      <c r="H67" s="846" t="e">
        <f>VLOOKUP($D67,'BANCO DE DADOS JULHO SERV'!$B$2:$F$14711,4,FALSE)</f>
        <v>#N/A</v>
      </c>
      <c r="I67" s="846" t="e">
        <f>VLOOKUP($D67,'BANCO DE DADOS JULHO SERV'!$B$2:$F$14711,4,FALSE)</f>
        <v>#N/A</v>
      </c>
      <c r="J67" s="297" t="e">
        <f t="shared" si="20"/>
        <v>#N/A</v>
      </c>
      <c r="K67" s="1094"/>
      <c r="L67" s="1099"/>
      <c r="M67" s="1100"/>
      <c r="N67" s="1101"/>
      <c r="O67" s="1100"/>
      <c r="P67" s="1101"/>
    </row>
    <row r="68" spans="2:16" s="1102" customFormat="1" ht="15.75" hidden="1">
      <c r="B68" s="1098"/>
      <c r="C68" s="293"/>
      <c r="D68" s="913" t="e">
        <f>'BANCO DE DADOS JULHO SERV'!#REF!</f>
        <v>#REF!</v>
      </c>
      <c r="E68" s="914" t="e">
        <f>VLOOKUP($D68,'BANCO DE DADOS JULHO SERV'!$B$2:$F$14711,2,FALSE)</f>
        <v>#REF!</v>
      </c>
      <c r="F68" s="913" t="e">
        <f>VLOOKUP($D68,'BANCO DE DADOS JULHO SERV'!$B$2:$F$14711,3,FALSE)</f>
        <v>#REF!</v>
      </c>
      <c r="G68" s="296"/>
      <c r="H68" s="846" t="e">
        <f>VLOOKUP($D68,'BANCO DE DADOS JULHO SERV'!$B$2:$F$14711,4,FALSE)</f>
        <v>#REF!</v>
      </c>
      <c r="I68" s="846" t="e">
        <f>VLOOKUP($D68,'BANCO DE DADOS JULHO SERV'!$B$2:$F$14711,4,FALSE)</f>
        <v>#REF!</v>
      </c>
      <c r="J68" s="297" t="e">
        <f t="shared" si="20"/>
        <v>#REF!</v>
      </c>
      <c r="K68" s="1094"/>
      <c r="L68" s="1099"/>
      <c r="M68" s="1100"/>
      <c r="N68" s="1101"/>
      <c r="O68" s="1100"/>
      <c r="P68" s="1101"/>
    </row>
    <row r="69" spans="2:16" s="1102" customFormat="1" ht="15.75" hidden="1">
      <c r="B69" s="1098"/>
      <c r="C69" s="293"/>
      <c r="D69" s="913" t="str">
        <f>'BANCO DE DADOS JULHO SERV'!$B$9512</f>
        <v>AMM CIV 015</v>
      </c>
      <c r="E69" s="914" t="e">
        <f>VLOOKUP($D69,'BANCO DE DADOS JULHO SERV'!$B$2:$F$14711,2,FALSE)</f>
        <v>#N/A</v>
      </c>
      <c r="F69" s="913" t="e">
        <f>VLOOKUP($D69,'BANCO DE DADOS JULHO SERV'!$B$2:$F$14711,3,FALSE)</f>
        <v>#N/A</v>
      </c>
      <c r="G69" s="296"/>
      <c r="H69" s="846" t="e">
        <f>VLOOKUP($D69,'BANCO DE DADOS JULHO SERV'!$B$2:$F$14711,4,FALSE)</f>
        <v>#N/A</v>
      </c>
      <c r="I69" s="846" t="e">
        <f t="shared" ref="I69:I74" si="22">TRUNC(H69*(1+$G$6),2)</f>
        <v>#N/A</v>
      </c>
      <c r="J69" s="297" t="e">
        <f t="shared" si="20"/>
        <v>#N/A</v>
      </c>
      <c r="K69" s="1094"/>
      <c r="L69" s="1099"/>
      <c r="M69" s="1100"/>
      <c r="N69" s="1101"/>
      <c r="O69" s="1100"/>
      <c r="P69" s="1101"/>
    </row>
    <row r="70" spans="2:16" s="1102" customFormat="1" ht="15.75" hidden="1">
      <c r="B70" s="1098"/>
      <c r="C70" s="293"/>
      <c r="D70" s="913" t="e">
        <f>'BANCO DE DADOS JULHO SERV'!#REF!</f>
        <v>#REF!</v>
      </c>
      <c r="E70" s="914" t="e">
        <f>VLOOKUP($D70,'BANCO DE DADOS JULHO SERV'!$B$2:$F$14711,2,FALSE)</f>
        <v>#REF!</v>
      </c>
      <c r="F70" s="913" t="e">
        <f>VLOOKUP($D70,'BANCO DE DADOS JULHO SERV'!$B$2:$F$14711,3,FALSE)</f>
        <v>#REF!</v>
      </c>
      <c r="G70" s="296"/>
      <c r="H70" s="846" t="e">
        <f>VLOOKUP($D70,'BANCO DE DADOS JULHO SERV'!$B$2:$F$14711,4,FALSE)</f>
        <v>#REF!</v>
      </c>
      <c r="I70" s="846" t="e">
        <f t="shared" si="22"/>
        <v>#REF!</v>
      </c>
      <c r="J70" s="297" t="e">
        <f t="shared" si="20"/>
        <v>#REF!</v>
      </c>
      <c r="K70" s="1107"/>
      <c r="L70" s="1099"/>
      <c r="M70" s="1100"/>
      <c r="N70" s="1101"/>
      <c r="O70" s="1100"/>
      <c r="P70" s="1101"/>
    </row>
    <row r="71" spans="2:16" s="1102" customFormat="1" ht="15.75" hidden="1">
      <c r="B71" s="1098"/>
      <c r="C71" s="293"/>
      <c r="D71" s="913" t="str">
        <f>'BANCO DE DADOS JULHO SERV'!$B$9513</f>
        <v>AMM CIV 016</v>
      </c>
      <c r="E71" s="914" t="e">
        <f>VLOOKUP($D71,'BANCO DE DADOS JULHO SERV'!$B$2:$F$14711,2,FALSE)</f>
        <v>#N/A</v>
      </c>
      <c r="F71" s="913" t="e">
        <f>VLOOKUP($D71,'BANCO DE DADOS JULHO SERV'!$B$2:$F$14711,3,FALSE)</f>
        <v>#N/A</v>
      </c>
      <c r="G71" s="296"/>
      <c r="H71" s="846" t="e">
        <f>VLOOKUP($D71,'BANCO DE DADOS JULHO SERV'!$B$2:$F$14711,4,FALSE)</f>
        <v>#N/A</v>
      </c>
      <c r="I71" s="846" t="e">
        <f t="shared" si="22"/>
        <v>#N/A</v>
      </c>
      <c r="J71" s="297" t="e">
        <f t="shared" si="20"/>
        <v>#N/A</v>
      </c>
      <c r="K71" s="1107"/>
      <c r="L71" s="1099"/>
      <c r="M71" s="1100"/>
      <c r="N71" s="1101"/>
      <c r="O71" s="1100"/>
      <c r="P71" s="1101"/>
    </row>
    <row r="72" spans="2:16" s="1102" customFormat="1" ht="15.75" hidden="1">
      <c r="B72" s="1098"/>
      <c r="C72" s="293"/>
      <c r="D72" s="913" t="str">
        <f>'BANCO DE DADOS JULHO SERV'!$B$9514</f>
        <v>AMM CIV 017</v>
      </c>
      <c r="E72" s="914" t="e">
        <f>VLOOKUP($D72,'BANCO DE DADOS JULHO SERV'!$B$2:$F$14711,2,FALSE)</f>
        <v>#N/A</v>
      </c>
      <c r="F72" s="913" t="e">
        <f>VLOOKUP($D72,'BANCO DE DADOS JULHO SERV'!$B$2:$F$14711,3,FALSE)</f>
        <v>#N/A</v>
      </c>
      <c r="G72" s="296"/>
      <c r="H72" s="846" t="e">
        <f>VLOOKUP($D72,'BANCO DE DADOS JULHO SERV'!$B$2:$F$14711,4,FALSE)</f>
        <v>#N/A</v>
      </c>
      <c r="I72" s="846" t="e">
        <f t="shared" si="22"/>
        <v>#N/A</v>
      </c>
      <c r="J72" s="297" t="e">
        <f t="shared" si="20"/>
        <v>#N/A</v>
      </c>
      <c r="K72" s="1094"/>
      <c r="L72" s="1099"/>
      <c r="M72" s="1100"/>
      <c r="N72" s="1101"/>
      <c r="O72" s="1100"/>
      <c r="P72" s="1101"/>
    </row>
    <row r="73" spans="2:16" s="1102" customFormat="1" ht="15.75" hidden="1">
      <c r="B73" s="1098"/>
      <c r="C73" s="293"/>
      <c r="D73" s="913" t="str">
        <f>'BANCO DE DADOS JULHO SERV'!$B$9515</f>
        <v>AMM CIV 018</v>
      </c>
      <c r="E73" s="914" t="e">
        <f>VLOOKUP($D73,'BANCO DE DADOS JULHO SERV'!$B$2:$F$14711,2,FALSE)</f>
        <v>#N/A</v>
      </c>
      <c r="F73" s="913" t="e">
        <f>VLOOKUP($D73,'BANCO DE DADOS JULHO SERV'!$B$2:$F$14711,3,FALSE)</f>
        <v>#N/A</v>
      </c>
      <c r="G73" s="296"/>
      <c r="H73" s="846" t="e">
        <f>VLOOKUP($D73,'BANCO DE DADOS JULHO SERV'!$B$2:$F$14711,4,FALSE)</f>
        <v>#N/A</v>
      </c>
      <c r="I73" s="846" t="e">
        <f t="shared" si="22"/>
        <v>#N/A</v>
      </c>
      <c r="J73" s="297" t="e">
        <f t="shared" si="20"/>
        <v>#N/A</v>
      </c>
      <c r="K73" s="1094"/>
      <c r="L73" s="1099"/>
      <c r="M73" s="1100"/>
      <c r="N73" s="1101"/>
      <c r="O73" s="1100"/>
      <c r="P73" s="1101"/>
    </row>
    <row r="74" spans="2:16" s="1102" customFormat="1" ht="15.75" hidden="1">
      <c r="B74" s="1098"/>
      <c r="C74" s="293"/>
      <c r="D74" s="913" t="str">
        <f>'BANCO DE DADOS JULHO SERV'!$B$9516</f>
        <v>AMM CIV 019</v>
      </c>
      <c r="E74" s="914" t="e">
        <f>VLOOKUP($D74,'BANCO DE DADOS JULHO SERV'!$B$2:$F$14711,2,FALSE)</f>
        <v>#N/A</v>
      </c>
      <c r="F74" s="913" t="e">
        <f>VLOOKUP($D74,'BANCO DE DADOS JULHO SERV'!$B$2:$F$14711,3,FALSE)</f>
        <v>#N/A</v>
      </c>
      <c r="G74" s="296"/>
      <c r="H74" s="846" t="e">
        <f>VLOOKUP($D74,'BANCO DE DADOS JULHO SERV'!$B$2:$F$14711,4,FALSE)</f>
        <v>#N/A</v>
      </c>
      <c r="I74" s="846" t="e">
        <f t="shared" si="22"/>
        <v>#N/A</v>
      </c>
      <c r="J74" s="297" t="e">
        <f t="shared" si="20"/>
        <v>#N/A</v>
      </c>
      <c r="K74" s="1094"/>
      <c r="L74" s="1099"/>
      <c r="M74" s="1100"/>
      <c r="N74" s="1101"/>
      <c r="O74" s="1100"/>
      <c r="P74" s="1101"/>
    </row>
    <row r="75" spans="2:16" s="1102" customFormat="1" ht="15.75" hidden="1">
      <c r="B75" s="1098"/>
      <c r="C75" s="293"/>
      <c r="D75" s="913" t="e">
        <f>'BANCO DE DADOS JULHO SERV'!#REF!</f>
        <v>#REF!</v>
      </c>
      <c r="E75" s="914" t="e">
        <f>VLOOKUP($D75,'BANCO DE DADOS JULHO SERV'!$B$2:$F$14711,2,FALSE)</f>
        <v>#REF!</v>
      </c>
      <c r="F75" s="913" t="e">
        <f>VLOOKUP($D75,'BANCO DE DADOS JULHO SERV'!$B$2:$F$14711,3,FALSE)</f>
        <v>#REF!</v>
      </c>
      <c r="G75" s="296"/>
      <c r="H75" s="846" t="e">
        <f>VLOOKUP($D75,'BANCO DE DADOS JULHO SERV'!$B$2:$F$14711,4,FALSE)</f>
        <v>#REF!</v>
      </c>
      <c r="I75" s="846" t="e">
        <f>VLOOKUP($D75,'BANCO DE DADOS JULHO SERV'!$B$2:$F$14711,4,FALSE)</f>
        <v>#REF!</v>
      </c>
      <c r="J75" s="297" t="e">
        <f t="shared" si="20"/>
        <v>#REF!</v>
      </c>
      <c r="K75" s="1094"/>
      <c r="L75" s="1099"/>
      <c r="M75" s="1100"/>
      <c r="N75" s="1101"/>
      <c r="O75" s="1100"/>
      <c r="P75" s="1101"/>
    </row>
    <row r="76" spans="2:16" s="1102" customFormat="1" ht="15.75" hidden="1">
      <c r="B76" s="1098"/>
      <c r="C76" s="293"/>
      <c r="D76" s="913" t="e">
        <f>'BANCO DE DADOS JULHO SERV'!#REF!</f>
        <v>#REF!</v>
      </c>
      <c r="E76" s="914" t="e">
        <f>VLOOKUP($D76,'BANCO DE DADOS JULHO SERV'!$B$2:$F$14711,2,FALSE)</f>
        <v>#REF!</v>
      </c>
      <c r="F76" s="913" t="e">
        <f>VLOOKUP($D76,'BANCO DE DADOS JULHO SERV'!$B$2:$F$14711,3,FALSE)</f>
        <v>#REF!</v>
      </c>
      <c r="G76" s="296"/>
      <c r="H76" s="846" t="e">
        <f>VLOOKUP($D76,'BANCO DE DADOS JULHO SERV'!$B$2:$F$14711,4,FALSE)</f>
        <v>#REF!</v>
      </c>
      <c r="I76" s="846" t="e">
        <f>VLOOKUP($D76,'BANCO DE DADOS JULHO SERV'!$B$2:$F$14711,4,FALSE)</f>
        <v>#REF!</v>
      </c>
      <c r="J76" s="297" t="e">
        <f t="shared" si="20"/>
        <v>#REF!</v>
      </c>
      <c r="K76" s="1094"/>
      <c r="L76" s="1099"/>
      <c r="M76" s="1100"/>
      <c r="N76" s="1101"/>
      <c r="O76" s="1100"/>
      <c r="P76" s="1101"/>
    </row>
    <row r="77" spans="2:16" s="1102" customFormat="1" ht="15.75" hidden="1">
      <c r="B77" s="1098"/>
      <c r="C77" s="293"/>
      <c r="D77" s="913" t="e">
        <f>'BANCO DE DADOS JULHO SERV'!#REF!</f>
        <v>#REF!</v>
      </c>
      <c r="E77" s="914" t="e">
        <f>VLOOKUP($D77,'BANCO DE DADOS JULHO SERV'!$B$2:$F$14711,2,FALSE)</f>
        <v>#REF!</v>
      </c>
      <c r="F77" s="913" t="e">
        <f>VLOOKUP($D77,'BANCO DE DADOS JULHO SERV'!$B$2:$F$14711,3,FALSE)</f>
        <v>#REF!</v>
      </c>
      <c r="G77" s="296"/>
      <c r="H77" s="846" t="e">
        <f>VLOOKUP($D77,'BANCO DE DADOS JULHO SERV'!$B$2:$F$14711,4,FALSE)</f>
        <v>#REF!</v>
      </c>
      <c r="I77" s="846" t="e">
        <f>VLOOKUP($D77,'BANCO DE DADOS JULHO SERV'!$B$2:$F$14711,4,FALSE)</f>
        <v>#REF!</v>
      </c>
      <c r="J77" s="297" t="e">
        <f t="shared" si="20"/>
        <v>#REF!</v>
      </c>
      <c r="K77" s="1094"/>
      <c r="L77" s="1099"/>
      <c r="M77" s="1100"/>
      <c r="N77" s="1101"/>
      <c r="O77" s="1100"/>
      <c r="P77" s="1101"/>
    </row>
    <row r="78" spans="2:16" s="1102" customFormat="1" ht="15.75" hidden="1">
      <c r="B78" s="1098"/>
      <c r="C78" s="293"/>
      <c r="D78" s="913" t="e">
        <f>'BANCO DE DADOS JULHO SERV'!#REF!</f>
        <v>#REF!</v>
      </c>
      <c r="E78" s="914" t="e">
        <f>VLOOKUP($D78,'BANCO DE DADOS JULHO SERV'!$B$2:$F$14711,2,FALSE)</f>
        <v>#REF!</v>
      </c>
      <c r="F78" s="913" t="e">
        <f>VLOOKUP($D78,'BANCO DE DADOS JULHO SERV'!$B$2:$F$14711,3,FALSE)</f>
        <v>#REF!</v>
      </c>
      <c r="G78" s="296"/>
      <c r="H78" s="846" t="e">
        <f>VLOOKUP($D78,'BANCO DE DADOS JULHO SERV'!$B$2:$F$14711,4,FALSE)</f>
        <v>#REF!</v>
      </c>
      <c r="I78" s="846" t="e">
        <f t="shared" ref="I78:I83" si="23">TRUNC(H78*(1+$G$6),2)</f>
        <v>#REF!</v>
      </c>
      <c r="J78" s="297" t="e">
        <f t="shared" si="20"/>
        <v>#REF!</v>
      </c>
      <c r="K78" s="1094"/>
      <c r="L78" s="1099"/>
      <c r="M78" s="1100"/>
      <c r="N78" s="1101"/>
      <c r="O78" s="1100"/>
      <c r="P78" s="1101"/>
    </row>
    <row r="79" spans="2:16" s="1102" customFormat="1" ht="15.75" hidden="1">
      <c r="B79" s="1098"/>
      <c r="C79" s="293"/>
      <c r="D79" s="913" t="e">
        <f>'BANCO DE DADOS JULHO SERV'!#REF!</f>
        <v>#REF!</v>
      </c>
      <c r="E79" s="914" t="e">
        <f>VLOOKUP($D79,'BANCO DE DADOS JULHO SERV'!$B$2:$F$14711,2,FALSE)</f>
        <v>#REF!</v>
      </c>
      <c r="F79" s="913" t="e">
        <f>VLOOKUP($D79,'BANCO DE DADOS JULHO SERV'!$B$2:$F$14711,3,FALSE)</f>
        <v>#REF!</v>
      </c>
      <c r="G79" s="296"/>
      <c r="H79" s="846" t="e">
        <f>VLOOKUP($D79,'BANCO DE DADOS JULHO SERV'!$B$2:$F$14711,4,FALSE)</f>
        <v>#REF!</v>
      </c>
      <c r="I79" s="846" t="e">
        <f t="shared" si="23"/>
        <v>#REF!</v>
      </c>
      <c r="J79" s="297" t="e">
        <f t="shared" si="20"/>
        <v>#REF!</v>
      </c>
      <c r="K79" s="1107"/>
      <c r="L79" s="1099"/>
      <c r="M79" s="1100"/>
      <c r="N79" s="1101"/>
      <c r="O79" s="1100"/>
      <c r="P79" s="1101"/>
    </row>
    <row r="80" spans="2:16" s="1102" customFormat="1" ht="15.75" hidden="1">
      <c r="B80" s="1098"/>
      <c r="C80" s="293"/>
      <c r="D80" s="913" t="str">
        <f>'BANCO DE DADOS JULHO SERV'!$B$9517</f>
        <v>AMM CIV 020</v>
      </c>
      <c r="E80" s="914" t="e">
        <f>VLOOKUP($D80,'BANCO DE DADOS JULHO SERV'!$B$2:$F$14711,2,FALSE)</f>
        <v>#N/A</v>
      </c>
      <c r="F80" s="913" t="e">
        <f>VLOOKUP($D80,'BANCO DE DADOS JULHO SERV'!$B$2:$F$14711,3,FALSE)</f>
        <v>#N/A</v>
      </c>
      <c r="G80" s="296"/>
      <c r="H80" s="846" t="e">
        <f>VLOOKUP($D80,'BANCO DE DADOS JULHO SERV'!$B$2:$F$14711,4,FALSE)</f>
        <v>#N/A</v>
      </c>
      <c r="I80" s="846" t="e">
        <f t="shared" si="23"/>
        <v>#N/A</v>
      </c>
      <c r="J80" s="297" t="e">
        <f t="shared" si="20"/>
        <v>#N/A</v>
      </c>
      <c r="K80" s="1107"/>
      <c r="L80" s="1099"/>
      <c r="M80" s="1100"/>
      <c r="N80" s="1101"/>
      <c r="O80" s="1100"/>
      <c r="P80" s="1101"/>
    </row>
    <row r="81" spans="2:16" s="1102" customFormat="1" ht="15.75" hidden="1">
      <c r="B81" s="1098"/>
      <c r="C81" s="293"/>
      <c r="D81" s="913" t="str">
        <f>'BANCO DE DADOS JULHO SERV'!$B$9518</f>
        <v>AMM CIV 021</v>
      </c>
      <c r="E81" s="914" t="e">
        <f>VLOOKUP($D81,'BANCO DE DADOS JULHO SERV'!$B$2:$F$14711,2,FALSE)</f>
        <v>#N/A</v>
      </c>
      <c r="F81" s="913" t="e">
        <f>VLOOKUP($D81,'BANCO DE DADOS JULHO SERV'!$B$2:$F$14711,3,FALSE)</f>
        <v>#N/A</v>
      </c>
      <c r="G81" s="296"/>
      <c r="H81" s="846" t="e">
        <f>VLOOKUP($D81,'BANCO DE DADOS JULHO SERV'!$B$2:$F$14711,4,FALSE)</f>
        <v>#N/A</v>
      </c>
      <c r="I81" s="846" t="e">
        <f t="shared" si="23"/>
        <v>#N/A</v>
      </c>
      <c r="J81" s="297" t="e">
        <f t="shared" si="20"/>
        <v>#N/A</v>
      </c>
      <c r="K81" s="1094"/>
      <c r="L81" s="1099"/>
      <c r="M81" s="1100"/>
      <c r="N81" s="1101"/>
      <c r="O81" s="1100"/>
      <c r="P81" s="1101"/>
    </row>
    <row r="82" spans="2:16" s="1102" customFormat="1" ht="15.75" hidden="1">
      <c r="B82" s="1098"/>
      <c r="C82" s="293"/>
      <c r="D82" s="913" t="str">
        <f>'BANCO DE DADOS JULHO SERV'!$B$9519</f>
        <v>AMM CIV 022</v>
      </c>
      <c r="E82" s="914" t="e">
        <f>VLOOKUP($D82,'BANCO DE DADOS JULHO SERV'!$B$2:$F$14711,2,FALSE)</f>
        <v>#N/A</v>
      </c>
      <c r="F82" s="913" t="e">
        <f>VLOOKUP($D82,'BANCO DE DADOS JULHO SERV'!$B$2:$F$14711,3,FALSE)</f>
        <v>#N/A</v>
      </c>
      <c r="G82" s="296"/>
      <c r="H82" s="846" t="e">
        <f>VLOOKUP($D82,'BANCO DE DADOS JULHO SERV'!$B$2:$F$14711,4,FALSE)</f>
        <v>#N/A</v>
      </c>
      <c r="I82" s="846" t="e">
        <f t="shared" si="23"/>
        <v>#N/A</v>
      </c>
      <c r="J82" s="297" t="e">
        <f t="shared" si="20"/>
        <v>#N/A</v>
      </c>
      <c r="K82" s="1094"/>
      <c r="L82" s="1099"/>
      <c r="M82" s="1100"/>
      <c r="N82" s="1101"/>
      <c r="O82" s="1100"/>
      <c r="P82" s="1101"/>
    </row>
    <row r="83" spans="2:16" s="1102" customFormat="1" ht="15.75" hidden="1">
      <c r="B83" s="1098"/>
      <c r="C83" s="293"/>
      <c r="D83" s="913" t="str">
        <f>'BANCO DE DADOS JULHO SERV'!$B$9520</f>
        <v>AMM CIV 023</v>
      </c>
      <c r="E83" s="914" t="e">
        <f>VLOOKUP($D83,'BANCO DE DADOS JULHO SERV'!$B$2:$F$14711,2,FALSE)</f>
        <v>#N/A</v>
      </c>
      <c r="F83" s="913" t="e">
        <f>VLOOKUP($D83,'BANCO DE DADOS JULHO SERV'!$B$2:$F$14711,3,FALSE)</f>
        <v>#N/A</v>
      </c>
      <c r="G83" s="296"/>
      <c r="H83" s="846" t="e">
        <f>VLOOKUP($D83,'BANCO DE DADOS JULHO SERV'!$B$2:$F$14711,4,FALSE)</f>
        <v>#N/A</v>
      </c>
      <c r="I83" s="846" t="e">
        <f t="shared" si="23"/>
        <v>#N/A</v>
      </c>
      <c r="J83" s="297" t="e">
        <f t="shared" si="20"/>
        <v>#N/A</v>
      </c>
      <c r="K83" s="1094"/>
      <c r="L83" s="1099"/>
      <c r="M83" s="1100"/>
      <c r="N83" s="1101"/>
      <c r="O83" s="1100"/>
      <c r="P83" s="1101"/>
    </row>
    <row r="84" spans="2:16" s="1102" customFormat="1" ht="15.75" hidden="1">
      <c r="B84" s="1098"/>
      <c r="C84" s="293"/>
      <c r="D84" s="913" t="str">
        <f>'BANCO DE DADOS JULHO SERV'!$B$9521</f>
        <v>AMM CIV 024</v>
      </c>
      <c r="E84" s="914" t="e">
        <f>VLOOKUP($D84,'BANCO DE DADOS JULHO SERV'!$B$2:$F$14711,2,FALSE)</f>
        <v>#N/A</v>
      </c>
      <c r="F84" s="913" t="e">
        <f>VLOOKUP($D84,'BANCO DE DADOS JULHO SERV'!$B$2:$F$14711,3,FALSE)</f>
        <v>#N/A</v>
      </c>
      <c r="G84" s="296"/>
      <c r="H84" s="846" t="e">
        <f>VLOOKUP($D84,'BANCO DE DADOS JULHO SERV'!$B$2:$F$14711,4,FALSE)</f>
        <v>#N/A</v>
      </c>
      <c r="I84" s="846" t="e">
        <f>VLOOKUP($D84,'BANCO DE DADOS JULHO SERV'!$B$2:$F$14711,4,FALSE)</f>
        <v>#N/A</v>
      </c>
      <c r="J84" s="297" t="e">
        <f t="shared" si="20"/>
        <v>#N/A</v>
      </c>
      <c r="K84" s="1094"/>
      <c r="L84" s="1099"/>
      <c r="M84" s="1100"/>
      <c r="N84" s="1101"/>
      <c r="O84" s="1100"/>
      <c r="P84" s="1101"/>
    </row>
    <row r="85" spans="2:16" s="1102" customFormat="1" ht="15.75" hidden="1">
      <c r="B85" s="1098"/>
      <c r="C85" s="293"/>
      <c r="D85" s="913" t="str">
        <f>'BANCO DE DADOS JULHO SERV'!$B$9522</f>
        <v>AMM CIV 025</v>
      </c>
      <c r="E85" s="914" t="e">
        <f>VLOOKUP($D85,'BANCO DE DADOS JULHO SERV'!$B$2:$F$14711,2,FALSE)</f>
        <v>#N/A</v>
      </c>
      <c r="F85" s="913" t="e">
        <f>VLOOKUP($D85,'BANCO DE DADOS JULHO SERV'!$B$2:$F$14711,3,FALSE)</f>
        <v>#N/A</v>
      </c>
      <c r="G85" s="296"/>
      <c r="H85" s="846" t="e">
        <f>VLOOKUP($D85,'BANCO DE DADOS JULHO SERV'!$B$2:$F$14711,4,FALSE)</f>
        <v>#N/A</v>
      </c>
      <c r="I85" s="846" t="e">
        <f>VLOOKUP($D85,'BANCO DE DADOS JULHO SERV'!$B$2:$F$14711,4,FALSE)</f>
        <v>#N/A</v>
      </c>
      <c r="J85" s="297" t="e">
        <f t="shared" si="20"/>
        <v>#N/A</v>
      </c>
      <c r="K85" s="1094"/>
      <c r="L85" s="1099"/>
      <c r="M85" s="1100"/>
      <c r="N85" s="1101"/>
      <c r="O85" s="1100"/>
      <c r="P85" s="1101"/>
    </row>
    <row r="86" spans="2:16" s="1102" customFormat="1" ht="15.75" hidden="1">
      <c r="B86" s="1098"/>
      <c r="C86" s="293"/>
      <c r="D86" s="913" t="str">
        <f>'BANCO DE DADOS JULHO SERV'!$B$9523</f>
        <v>AMM CIV 026</v>
      </c>
      <c r="E86" s="914" t="e">
        <f>VLOOKUP($D86,'BANCO DE DADOS JULHO SERV'!$B$2:$F$14711,2,FALSE)</f>
        <v>#N/A</v>
      </c>
      <c r="F86" s="913" t="e">
        <f>VLOOKUP($D86,'BANCO DE DADOS JULHO SERV'!$B$2:$F$14711,3,FALSE)</f>
        <v>#N/A</v>
      </c>
      <c r="G86" s="296"/>
      <c r="H86" s="846" t="e">
        <f>VLOOKUP($D86,'BANCO DE DADOS JULHO SERV'!$B$2:$F$14711,4,FALSE)</f>
        <v>#N/A</v>
      </c>
      <c r="I86" s="846" t="e">
        <f>VLOOKUP($D86,'BANCO DE DADOS JULHO SERV'!$B$2:$F$14711,4,FALSE)</f>
        <v>#N/A</v>
      </c>
      <c r="J86" s="297" t="e">
        <f t="shared" si="20"/>
        <v>#N/A</v>
      </c>
      <c r="K86" s="1094"/>
      <c r="L86" s="1099"/>
      <c r="M86" s="1100"/>
      <c r="N86" s="1101"/>
      <c r="O86" s="1100"/>
      <c r="P86" s="1101"/>
    </row>
    <row r="87" spans="2:16" s="1102" customFormat="1" ht="15.75" hidden="1">
      <c r="B87" s="1098"/>
      <c r="C87" s="293"/>
      <c r="D87" s="913" t="str">
        <f>'BANCO DE DADOS JULHO SERV'!$B$9524</f>
        <v>AMM CIV 027</v>
      </c>
      <c r="E87" s="914" t="e">
        <f>VLOOKUP($D87,'BANCO DE DADOS JULHO SERV'!$B$2:$F$14711,2,FALSE)</f>
        <v>#N/A</v>
      </c>
      <c r="F87" s="913" t="e">
        <f>VLOOKUP($D87,'BANCO DE DADOS JULHO SERV'!$B$2:$F$14711,3,FALSE)</f>
        <v>#N/A</v>
      </c>
      <c r="G87" s="296"/>
      <c r="H87" s="846" t="e">
        <f>VLOOKUP($D87,'BANCO DE DADOS JULHO SERV'!$B$2:$F$14711,4,FALSE)</f>
        <v>#N/A</v>
      </c>
      <c r="I87" s="846" t="e">
        <f t="shared" ref="I87:I92" si="24">TRUNC(H87*(1+$G$6),2)</f>
        <v>#N/A</v>
      </c>
      <c r="J87" s="297" t="e">
        <f t="shared" si="20"/>
        <v>#N/A</v>
      </c>
      <c r="K87" s="1094"/>
      <c r="L87" s="1099"/>
      <c r="M87" s="1100"/>
      <c r="N87" s="1101"/>
      <c r="O87" s="1100"/>
      <c r="P87" s="1101"/>
    </row>
    <row r="88" spans="2:16" s="1102" customFormat="1" ht="15.75" hidden="1">
      <c r="B88" s="1098"/>
      <c r="C88" s="293"/>
      <c r="D88" s="913" t="str">
        <f>'BANCO DE DADOS JULHO SERV'!$B$9525</f>
        <v>AMM CIV 028</v>
      </c>
      <c r="E88" s="914" t="e">
        <f>VLOOKUP($D88,'BANCO DE DADOS JULHO SERV'!$B$2:$F$14711,2,FALSE)</f>
        <v>#N/A</v>
      </c>
      <c r="F88" s="913" t="e">
        <f>VLOOKUP($D88,'BANCO DE DADOS JULHO SERV'!$B$2:$F$14711,3,FALSE)</f>
        <v>#N/A</v>
      </c>
      <c r="G88" s="296"/>
      <c r="H88" s="846" t="e">
        <f>VLOOKUP($D88,'BANCO DE DADOS JULHO SERV'!$B$2:$F$14711,4,FALSE)</f>
        <v>#N/A</v>
      </c>
      <c r="I88" s="846" t="e">
        <f t="shared" si="24"/>
        <v>#N/A</v>
      </c>
      <c r="J88" s="297" t="e">
        <f t="shared" si="20"/>
        <v>#N/A</v>
      </c>
      <c r="K88" s="1107"/>
      <c r="L88" s="1099"/>
      <c r="M88" s="1100"/>
      <c r="N88" s="1101"/>
      <c r="O88" s="1100"/>
      <c r="P88" s="1101"/>
    </row>
    <row r="89" spans="2:16" s="1102" customFormat="1" ht="15.75" hidden="1">
      <c r="B89" s="1098"/>
      <c r="C89" s="293"/>
      <c r="D89" s="913" t="str">
        <f>'BANCO DE DADOS JULHO SERV'!$B$9526</f>
        <v>AMM CIV 029</v>
      </c>
      <c r="E89" s="914" t="e">
        <f>VLOOKUP($D89,'BANCO DE DADOS JULHO SERV'!$B$2:$F$14711,2,FALSE)</f>
        <v>#N/A</v>
      </c>
      <c r="F89" s="913" t="e">
        <f>VLOOKUP($D89,'BANCO DE DADOS JULHO SERV'!$B$2:$F$14711,3,FALSE)</f>
        <v>#N/A</v>
      </c>
      <c r="G89" s="296"/>
      <c r="H89" s="846" t="e">
        <f>VLOOKUP($D89,'BANCO DE DADOS JULHO SERV'!$B$2:$F$14711,4,FALSE)</f>
        <v>#N/A</v>
      </c>
      <c r="I89" s="846" t="e">
        <f t="shared" si="24"/>
        <v>#N/A</v>
      </c>
      <c r="J89" s="297" t="e">
        <f t="shared" si="20"/>
        <v>#N/A</v>
      </c>
      <c r="K89" s="1107"/>
      <c r="L89" s="1099"/>
      <c r="M89" s="1100"/>
      <c r="N89" s="1101"/>
      <c r="O89" s="1100"/>
      <c r="P89" s="1101"/>
    </row>
    <row r="90" spans="2:16" s="1102" customFormat="1" ht="15.75" hidden="1">
      <c r="B90" s="1098"/>
      <c r="C90" s="293"/>
      <c r="D90" s="913" t="str">
        <f>'BANCO DE DADOS JULHO SERV'!$B$9527</f>
        <v>AMM CIV 030</v>
      </c>
      <c r="E90" s="914" t="e">
        <f>VLOOKUP($D90,'BANCO DE DADOS JULHO SERV'!$B$2:$F$14711,2,FALSE)</f>
        <v>#N/A</v>
      </c>
      <c r="F90" s="913" t="e">
        <f>VLOOKUP($D90,'BANCO DE DADOS JULHO SERV'!$B$2:$F$14711,3,FALSE)</f>
        <v>#N/A</v>
      </c>
      <c r="G90" s="296"/>
      <c r="H90" s="846" t="e">
        <f>VLOOKUP($D90,'BANCO DE DADOS JULHO SERV'!$B$2:$F$14711,4,FALSE)</f>
        <v>#N/A</v>
      </c>
      <c r="I90" s="846" t="e">
        <f t="shared" si="24"/>
        <v>#N/A</v>
      </c>
      <c r="J90" s="297" t="e">
        <f t="shared" si="20"/>
        <v>#N/A</v>
      </c>
      <c r="K90" s="1094"/>
      <c r="L90" s="1099"/>
      <c r="M90" s="1100"/>
      <c r="N90" s="1101"/>
      <c r="O90" s="1100"/>
      <c r="P90" s="1101"/>
    </row>
    <row r="91" spans="2:16" s="1102" customFormat="1" ht="15.75" hidden="1">
      <c r="B91" s="1098"/>
      <c r="C91" s="293"/>
      <c r="D91" s="913" t="str">
        <f>'BANCO DE DADOS JULHO SERV'!$B$9528</f>
        <v>AMM CIV 031</v>
      </c>
      <c r="E91" s="914" t="e">
        <f>VLOOKUP($D91,'BANCO DE DADOS JULHO SERV'!$B$2:$F$14711,2,FALSE)</f>
        <v>#N/A</v>
      </c>
      <c r="F91" s="913" t="e">
        <f>VLOOKUP($D91,'BANCO DE DADOS JULHO SERV'!$B$2:$F$14711,3,FALSE)</f>
        <v>#N/A</v>
      </c>
      <c r="G91" s="296"/>
      <c r="H91" s="846" t="e">
        <f>VLOOKUP($D91,'BANCO DE DADOS JULHO SERV'!$B$2:$F$14711,4,FALSE)</f>
        <v>#N/A</v>
      </c>
      <c r="I91" s="846" t="e">
        <f t="shared" si="24"/>
        <v>#N/A</v>
      </c>
      <c r="J91" s="297" t="e">
        <f t="shared" si="20"/>
        <v>#N/A</v>
      </c>
      <c r="K91" s="1094"/>
      <c r="L91" s="1099"/>
      <c r="M91" s="1100"/>
      <c r="N91" s="1101"/>
      <c r="O91" s="1100"/>
      <c r="P91" s="1101"/>
    </row>
    <row r="92" spans="2:16" s="1102" customFormat="1" ht="15.75" hidden="1">
      <c r="B92" s="1098"/>
      <c r="C92" s="293"/>
      <c r="D92" s="913" t="e">
        <f>'BANCO DE DADOS JULHO SERV'!#REF!</f>
        <v>#REF!</v>
      </c>
      <c r="E92" s="914" t="e">
        <f>VLOOKUP($D92,'BANCO DE DADOS JULHO SERV'!$B$2:$F$14711,2,FALSE)</f>
        <v>#REF!</v>
      </c>
      <c r="F92" s="913" t="e">
        <f>VLOOKUP($D92,'BANCO DE DADOS JULHO SERV'!$B$2:$F$14711,3,FALSE)</f>
        <v>#REF!</v>
      </c>
      <c r="G92" s="296"/>
      <c r="H92" s="846" t="e">
        <f>VLOOKUP($D92,'BANCO DE DADOS JULHO SERV'!$B$2:$F$14711,4,FALSE)</f>
        <v>#REF!</v>
      </c>
      <c r="I92" s="846" t="e">
        <f t="shared" si="24"/>
        <v>#REF!</v>
      </c>
      <c r="J92" s="297" t="e">
        <f t="shared" si="20"/>
        <v>#REF!</v>
      </c>
      <c r="K92" s="1094"/>
      <c r="L92" s="1099"/>
      <c r="M92" s="1100"/>
      <c r="N92" s="1101"/>
      <c r="O92" s="1100"/>
      <c r="P92" s="1101"/>
    </row>
    <row r="93" spans="2:16" s="1102" customFormat="1" ht="15.75" hidden="1">
      <c r="B93" s="1098"/>
      <c r="C93" s="293"/>
      <c r="D93" s="913" t="e">
        <f>'BANCO DE DADOS JULHO SERV'!#REF!</f>
        <v>#REF!</v>
      </c>
      <c r="E93" s="914" t="e">
        <f>VLOOKUP($D93,'BANCO DE DADOS JULHO SERV'!$B$2:$F$14711,2,FALSE)</f>
        <v>#REF!</v>
      </c>
      <c r="F93" s="913" t="e">
        <f>VLOOKUP($D93,'BANCO DE DADOS JULHO SERV'!$B$2:$F$14711,3,FALSE)</f>
        <v>#REF!</v>
      </c>
      <c r="G93" s="296"/>
      <c r="H93" s="846" t="e">
        <f>VLOOKUP($D93,'BANCO DE DADOS JULHO SERV'!$B$2:$F$14711,4,FALSE)</f>
        <v>#REF!</v>
      </c>
      <c r="I93" s="846" t="e">
        <f>VLOOKUP($D93,'BANCO DE DADOS JULHO SERV'!$B$2:$F$14711,4,FALSE)</f>
        <v>#REF!</v>
      </c>
      <c r="J93" s="297" t="e">
        <f t="shared" si="20"/>
        <v>#REF!</v>
      </c>
      <c r="K93" s="1094"/>
      <c r="L93" s="1099"/>
      <c r="M93" s="1100"/>
      <c r="N93" s="1101"/>
      <c r="O93" s="1100"/>
      <c r="P93" s="1101"/>
    </row>
    <row r="94" spans="2:16" s="1102" customFormat="1" ht="15.75" hidden="1">
      <c r="B94" s="1098"/>
      <c r="C94" s="293"/>
      <c r="D94" s="913" t="e">
        <f>'BANCO DE DADOS JULHO SERV'!#REF!</f>
        <v>#REF!</v>
      </c>
      <c r="E94" s="914" t="e">
        <f>VLOOKUP($D94,'BANCO DE DADOS JULHO SERV'!$B$2:$F$14711,2,FALSE)</f>
        <v>#REF!</v>
      </c>
      <c r="F94" s="913" t="e">
        <f>VLOOKUP($D94,'BANCO DE DADOS JULHO SERV'!$B$2:$F$14711,3,FALSE)</f>
        <v>#REF!</v>
      </c>
      <c r="G94" s="296"/>
      <c r="H94" s="846" t="e">
        <f>VLOOKUP($D94,'BANCO DE DADOS JULHO SERV'!$B$2:$F$14711,4,FALSE)</f>
        <v>#REF!</v>
      </c>
      <c r="I94" s="846" t="e">
        <f>VLOOKUP($D94,'BANCO DE DADOS JULHO SERV'!$B$2:$F$14711,4,FALSE)</f>
        <v>#REF!</v>
      </c>
      <c r="J94" s="297" t="e">
        <f t="shared" si="20"/>
        <v>#REF!</v>
      </c>
      <c r="K94" s="1094"/>
      <c r="L94" s="1099"/>
      <c r="M94" s="1100"/>
      <c r="N94" s="1101"/>
      <c r="O94" s="1100"/>
      <c r="P94" s="1101"/>
    </row>
    <row r="95" spans="2:16" s="1102" customFormat="1" ht="15.75" hidden="1">
      <c r="B95" s="1098"/>
      <c r="C95" s="293"/>
      <c r="D95" s="913" t="str">
        <f>'BANCO DE DADOS JULHO SERV'!$B$9529</f>
        <v>AMM CIV 032</v>
      </c>
      <c r="E95" s="914" t="e">
        <f>VLOOKUP($D95,'BANCO DE DADOS JULHO SERV'!$B$2:$F$14711,2,FALSE)</f>
        <v>#N/A</v>
      </c>
      <c r="F95" s="913" t="e">
        <f>VLOOKUP($D95,'BANCO DE DADOS JULHO SERV'!$B$2:$F$14711,3,FALSE)</f>
        <v>#N/A</v>
      </c>
      <c r="G95" s="296"/>
      <c r="H95" s="846" t="e">
        <f>VLOOKUP($D95,'BANCO DE DADOS JULHO SERV'!$B$2:$F$14711,4,FALSE)</f>
        <v>#N/A</v>
      </c>
      <c r="I95" s="846" t="e">
        <f>VLOOKUP($D95,'BANCO DE DADOS JULHO SERV'!$B$2:$F$14711,4,FALSE)</f>
        <v>#N/A</v>
      </c>
      <c r="J95" s="297" t="e">
        <f t="shared" si="20"/>
        <v>#N/A</v>
      </c>
      <c r="K95" s="1094"/>
      <c r="L95" s="1099"/>
      <c r="M95" s="1100"/>
      <c r="N95" s="1101"/>
      <c r="O95" s="1100"/>
      <c r="P95" s="1101"/>
    </row>
    <row r="96" spans="2:16" s="1102" customFormat="1" ht="15.75" hidden="1">
      <c r="B96" s="1098"/>
      <c r="C96" s="293"/>
      <c r="D96" s="913" t="str">
        <f>'BANCO DE DADOS JULHO SERV'!$B$9530</f>
        <v>AMM CIV 033</v>
      </c>
      <c r="E96" s="914" t="e">
        <f>VLOOKUP($D96,'BANCO DE DADOS JULHO SERV'!$B$2:$F$14711,2,FALSE)</f>
        <v>#N/A</v>
      </c>
      <c r="F96" s="913" t="e">
        <f>VLOOKUP($D96,'BANCO DE DADOS JULHO SERV'!$B$2:$F$14711,3,FALSE)</f>
        <v>#N/A</v>
      </c>
      <c r="G96" s="296"/>
      <c r="H96" s="846" t="e">
        <f>VLOOKUP($D96,'BANCO DE DADOS JULHO SERV'!$B$2:$F$14711,4,FALSE)</f>
        <v>#N/A</v>
      </c>
      <c r="I96" s="846" t="e">
        <f t="shared" ref="I96:I101" si="25">TRUNC(H96*(1+$G$6),2)</f>
        <v>#N/A</v>
      </c>
      <c r="J96" s="297" t="e">
        <f t="shared" si="20"/>
        <v>#N/A</v>
      </c>
      <c r="K96" s="1094"/>
      <c r="L96" s="1099"/>
      <c r="M96" s="1100"/>
      <c r="N96" s="1101"/>
      <c r="O96" s="1100"/>
      <c r="P96" s="1101"/>
    </row>
    <row r="97" spans="2:16" s="1102" customFormat="1" ht="15.75" hidden="1">
      <c r="B97" s="1098"/>
      <c r="C97" s="293"/>
      <c r="D97" s="913" t="str">
        <f>'BANCO DE DADOS JULHO SERV'!$B$9531</f>
        <v>AMM CIV 034</v>
      </c>
      <c r="E97" s="914" t="e">
        <f>VLOOKUP($D97,'BANCO DE DADOS JULHO SERV'!$B$2:$F$14711,2,FALSE)</f>
        <v>#N/A</v>
      </c>
      <c r="F97" s="913" t="e">
        <f>VLOOKUP($D97,'BANCO DE DADOS JULHO SERV'!$B$2:$F$14711,3,FALSE)</f>
        <v>#N/A</v>
      </c>
      <c r="G97" s="296"/>
      <c r="H97" s="846" t="e">
        <f>VLOOKUP($D97,'BANCO DE DADOS JULHO SERV'!$B$2:$F$14711,4,FALSE)</f>
        <v>#N/A</v>
      </c>
      <c r="I97" s="846" t="e">
        <f t="shared" si="25"/>
        <v>#N/A</v>
      </c>
      <c r="J97" s="297" t="e">
        <f t="shared" si="20"/>
        <v>#N/A</v>
      </c>
      <c r="K97" s="1107"/>
      <c r="L97" s="1099"/>
      <c r="M97" s="1100"/>
      <c r="N97" s="1101"/>
      <c r="O97" s="1100"/>
      <c r="P97" s="1101"/>
    </row>
    <row r="98" spans="2:16" s="1102" customFormat="1" ht="15.75" hidden="1">
      <c r="B98" s="1098"/>
      <c r="C98" s="293"/>
      <c r="D98" s="913" t="str">
        <f>'BANCO DE DADOS JULHO SERV'!$B$9532</f>
        <v>AMM CIV 035</v>
      </c>
      <c r="E98" s="914" t="e">
        <f>VLOOKUP($D98,'BANCO DE DADOS JULHO SERV'!$B$2:$F$14711,2,FALSE)</f>
        <v>#N/A</v>
      </c>
      <c r="F98" s="913" t="e">
        <f>VLOOKUP($D98,'BANCO DE DADOS JULHO SERV'!$B$2:$F$14711,3,FALSE)</f>
        <v>#N/A</v>
      </c>
      <c r="G98" s="296"/>
      <c r="H98" s="846" t="e">
        <f>VLOOKUP($D98,'BANCO DE DADOS JULHO SERV'!$B$2:$F$14711,4,FALSE)</f>
        <v>#N/A</v>
      </c>
      <c r="I98" s="846" t="e">
        <f t="shared" si="25"/>
        <v>#N/A</v>
      </c>
      <c r="J98" s="297" t="e">
        <f t="shared" si="20"/>
        <v>#N/A</v>
      </c>
      <c r="K98" s="1107"/>
      <c r="L98" s="1099"/>
      <c r="M98" s="1100"/>
      <c r="N98" s="1101"/>
      <c r="O98" s="1100"/>
      <c r="P98" s="1101"/>
    </row>
    <row r="99" spans="2:16" s="1102" customFormat="1" ht="15.75" hidden="1">
      <c r="B99" s="1098"/>
      <c r="C99" s="293"/>
      <c r="D99" s="913" t="str">
        <f>'BANCO DE DADOS JULHO SERV'!$B$9533</f>
        <v>AMM CIV 036</v>
      </c>
      <c r="E99" s="914" t="e">
        <f>VLOOKUP($D99,'BANCO DE DADOS JULHO SERV'!$B$2:$F$14711,2,FALSE)</f>
        <v>#N/A</v>
      </c>
      <c r="F99" s="913" t="e">
        <f>VLOOKUP($D99,'BANCO DE DADOS JULHO SERV'!$B$2:$F$14711,3,FALSE)</f>
        <v>#N/A</v>
      </c>
      <c r="G99" s="296"/>
      <c r="H99" s="846" t="e">
        <f>VLOOKUP($D99,'BANCO DE DADOS JULHO SERV'!$B$2:$F$14711,4,FALSE)</f>
        <v>#N/A</v>
      </c>
      <c r="I99" s="846" t="e">
        <f t="shared" si="25"/>
        <v>#N/A</v>
      </c>
      <c r="J99" s="297" t="e">
        <f t="shared" si="20"/>
        <v>#N/A</v>
      </c>
      <c r="K99" s="1094"/>
      <c r="L99" s="1099"/>
      <c r="M99" s="1100"/>
      <c r="N99" s="1101"/>
      <c r="O99" s="1100"/>
      <c r="P99" s="1101"/>
    </row>
    <row r="100" spans="2:16" s="1102" customFormat="1" ht="15.75" hidden="1">
      <c r="B100" s="1098"/>
      <c r="C100" s="293"/>
      <c r="D100" s="913" t="str">
        <f>'BANCO DE DADOS JULHO SERV'!$B$9534</f>
        <v>AMM CIV 037</v>
      </c>
      <c r="E100" s="914" t="e">
        <f>VLOOKUP($D100,'BANCO DE DADOS JULHO SERV'!$B$2:$F$14711,2,FALSE)</f>
        <v>#N/A</v>
      </c>
      <c r="F100" s="913" t="e">
        <f>VLOOKUP($D100,'BANCO DE DADOS JULHO SERV'!$B$2:$F$14711,3,FALSE)</f>
        <v>#N/A</v>
      </c>
      <c r="G100" s="296"/>
      <c r="H100" s="846" t="e">
        <f>VLOOKUP($D100,'BANCO DE DADOS JULHO SERV'!$B$2:$F$14711,4,FALSE)</f>
        <v>#N/A</v>
      </c>
      <c r="I100" s="846" t="e">
        <f t="shared" si="25"/>
        <v>#N/A</v>
      </c>
      <c r="J100" s="297" t="e">
        <f t="shared" si="20"/>
        <v>#N/A</v>
      </c>
      <c r="K100" s="1094"/>
      <c r="L100" s="1099"/>
      <c r="M100" s="1100"/>
      <c r="N100" s="1101"/>
      <c r="O100" s="1100"/>
      <c r="P100" s="1101"/>
    </row>
    <row r="101" spans="2:16" s="1102" customFormat="1" ht="15.75" hidden="1">
      <c r="B101" s="1098"/>
      <c r="C101" s="293"/>
      <c r="D101" s="913" t="str">
        <f>'BANCO DE DADOS JULHO SERV'!$B$9535</f>
        <v>AMM CIV 038</v>
      </c>
      <c r="E101" s="914" t="e">
        <f>VLOOKUP($D101,'BANCO DE DADOS JULHO SERV'!$B$2:$F$14711,2,FALSE)</f>
        <v>#N/A</v>
      </c>
      <c r="F101" s="913" t="e">
        <f>VLOOKUP($D101,'BANCO DE DADOS JULHO SERV'!$B$2:$F$14711,3,FALSE)</f>
        <v>#N/A</v>
      </c>
      <c r="G101" s="296"/>
      <c r="H101" s="846" t="e">
        <f>VLOOKUP($D101,'BANCO DE DADOS JULHO SERV'!$B$2:$F$14711,4,FALSE)</f>
        <v>#N/A</v>
      </c>
      <c r="I101" s="846" t="e">
        <f t="shared" si="25"/>
        <v>#N/A</v>
      </c>
      <c r="J101" s="297" t="e">
        <f t="shared" si="20"/>
        <v>#N/A</v>
      </c>
      <c r="K101" s="1094"/>
      <c r="L101" s="1099"/>
      <c r="M101" s="1100"/>
      <c r="N101" s="1101"/>
      <c r="O101" s="1100"/>
      <c r="P101" s="1101"/>
    </row>
    <row r="102" spans="2:16" s="1102" customFormat="1" ht="15.75" hidden="1">
      <c r="B102" s="1098"/>
      <c r="C102" s="293"/>
      <c r="D102" s="913" t="str">
        <f>'BANCO DE DADOS JULHO SERV'!$B$9536</f>
        <v>AMM CIV 039</v>
      </c>
      <c r="E102" s="914" t="e">
        <f>VLOOKUP($D102,'BANCO DE DADOS JULHO SERV'!$B$2:$F$14711,2,FALSE)</f>
        <v>#N/A</v>
      </c>
      <c r="F102" s="913" t="e">
        <f>VLOOKUP($D102,'BANCO DE DADOS JULHO SERV'!$B$2:$F$14711,3,FALSE)</f>
        <v>#N/A</v>
      </c>
      <c r="G102" s="296"/>
      <c r="H102" s="846" t="e">
        <f>VLOOKUP($D102,'BANCO DE DADOS JULHO SERV'!$B$2:$F$14711,4,FALSE)</f>
        <v>#N/A</v>
      </c>
      <c r="I102" s="846" t="e">
        <f>VLOOKUP($D102,'BANCO DE DADOS JULHO SERV'!$B$2:$F$14711,4,FALSE)</f>
        <v>#N/A</v>
      </c>
      <c r="J102" s="297" t="e">
        <f t="shared" si="20"/>
        <v>#N/A</v>
      </c>
      <c r="K102" s="1094"/>
      <c r="L102" s="1099"/>
      <c r="M102" s="1100"/>
      <c r="N102" s="1101"/>
      <c r="O102" s="1100"/>
      <c r="P102" s="1101"/>
    </row>
    <row r="103" spans="2:16" s="1102" customFormat="1" ht="15.75" hidden="1">
      <c r="B103" s="1098"/>
      <c r="C103" s="293"/>
      <c r="D103" s="913" t="e">
        <f>'BANCO DE DADOS JULHO SERV'!#REF!</f>
        <v>#REF!</v>
      </c>
      <c r="E103" s="914" t="e">
        <f>VLOOKUP($D103,'BANCO DE DADOS JULHO SERV'!$B$2:$F$14711,2,FALSE)</f>
        <v>#REF!</v>
      </c>
      <c r="F103" s="913" t="e">
        <f>VLOOKUP($D103,'BANCO DE DADOS JULHO SERV'!$B$2:$F$14711,3,FALSE)</f>
        <v>#REF!</v>
      </c>
      <c r="G103" s="296"/>
      <c r="H103" s="846" t="e">
        <f>VLOOKUP($D103,'BANCO DE DADOS JULHO SERV'!$B$2:$F$14711,4,FALSE)</f>
        <v>#REF!</v>
      </c>
      <c r="I103" s="846" t="e">
        <f>VLOOKUP($D103,'BANCO DE DADOS JULHO SERV'!$B$2:$F$14711,4,FALSE)</f>
        <v>#REF!</v>
      </c>
      <c r="J103" s="297" t="e">
        <f t="shared" si="20"/>
        <v>#REF!</v>
      </c>
      <c r="K103" s="1094"/>
      <c r="L103" s="1099"/>
      <c r="M103" s="1100"/>
      <c r="N103" s="1101"/>
      <c r="O103" s="1100"/>
      <c r="P103" s="1101"/>
    </row>
    <row r="104" spans="2:16" s="1102" customFormat="1" ht="15.75" hidden="1">
      <c r="B104" s="1098"/>
      <c r="C104" s="293"/>
      <c r="D104" s="913" t="e">
        <f>'BANCO DE DADOS JULHO SERV'!#REF!</f>
        <v>#REF!</v>
      </c>
      <c r="E104" s="914" t="e">
        <f>VLOOKUP($D104,'BANCO DE DADOS JULHO SERV'!$B$2:$F$14711,2,FALSE)</f>
        <v>#REF!</v>
      </c>
      <c r="F104" s="913" t="e">
        <f>VLOOKUP($D104,'BANCO DE DADOS JULHO SERV'!$B$2:$F$14711,3,FALSE)</f>
        <v>#REF!</v>
      </c>
      <c r="G104" s="296"/>
      <c r="H104" s="846" t="e">
        <f>VLOOKUP($D104,'BANCO DE DADOS JULHO SERV'!$B$2:$F$14711,4,FALSE)</f>
        <v>#REF!</v>
      </c>
      <c r="I104" s="846" t="e">
        <f>VLOOKUP($D104,'BANCO DE DADOS JULHO SERV'!$B$2:$F$14711,4,FALSE)</f>
        <v>#REF!</v>
      </c>
      <c r="J104" s="297" t="e">
        <f t="shared" si="20"/>
        <v>#REF!</v>
      </c>
      <c r="K104" s="1094"/>
      <c r="L104" s="1099"/>
      <c r="M104" s="1100"/>
      <c r="N104" s="1101"/>
      <c r="O104" s="1100"/>
      <c r="P104" s="1101"/>
    </row>
    <row r="105" spans="2:16" s="1102" customFormat="1" ht="15.75" hidden="1">
      <c r="B105" s="1098"/>
      <c r="C105" s="293"/>
      <c r="D105" s="913" t="e">
        <f>'BANCO DE DADOS JULHO SERV'!#REF!</f>
        <v>#REF!</v>
      </c>
      <c r="E105" s="914" t="e">
        <f>VLOOKUP($D105,'BANCO DE DADOS JULHO SERV'!$B$2:$F$14711,2,FALSE)</f>
        <v>#REF!</v>
      </c>
      <c r="F105" s="913" t="e">
        <f>VLOOKUP($D105,'BANCO DE DADOS JULHO SERV'!$B$2:$F$14711,3,FALSE)</f>
        <v>#REF!</v>
      </c>
      <c r="G105" s="296"/>
      <c r="H105" s="846" t="e">
        <f>VLOOKUP($D105,'BANCO DE DADOS JULHO SERV'!$B$2:$F$14711,4,FALSE)</f>
        <v>#REF!</v>
      </c>
      <c r="I105" s="846" t="e">
        <f t="shared" ref="I105:I107" si="26">TRUNC(H105*(1+$G$6),2)</f>
        <v>#REF!</v>
      </c>
      <c r="J105" s="297" t="e">
        <f t="shared" si="20"/>
        <v>#REF!</v>
      </c>
      <c r="K105" s="1094"/>
      <c r="L105" s="1099"/>
      <c r="M105" s="1100"/>
      <c r="N105" s="1101"/>
      <c r="O105" s="1100"/>
      <c r="P105" s="1101"/>
    </row>
    <row r="106" spans="2:16" s="1102" customFormat="1" ht="15.75" hidden="1">
      <c r="B106" s="1098"/>
      <c r="C106" s="293"/>
      <c r="D106" s="913" t="e">
        <f>'BANCO DE DADOS JULHO SERV'!#REF!</f>
        <v>#REF!</v>
      </c>
      <c r="E106" s="914" t="e">
        <f>VLOOKUP($D106,'BANCO DE DADOS JULHO SERV'!$B$2:$F$14711,2,FALSE)</f>
        <v>#REF!</v>
      </c>
      <c r="F106" s="913" t="e">
        <f>VLOOKUP($D106,'BANCO DE DADOS JULHO SERV'!$B$2:$F$14711,3,FALSE)</f>
        <v>#REF!</v>
      </c>
      <c r="G106" s="296"/>
      <c r="H106" s="846" t="e">
        <f>VLOOKUP($D106,'BANCO DE DADOS JULHO SERV'!$B$2:$F$14711,4,FALSE)</f>
        <v>#REF!</v>
      </c>
      <c r="I106" s="846" t="e">
        <f t="shared" si="26"/>
        <v>#REF!</v>
      </c>
      <c r="J106" s="297" t="e">
        <f t="shared" si="20"/>
        <v>#REF!</v>
      </c>
      <c r="K106" s="1107"/>
      <c r="L106" s="1099"/>
      <c r="M106" s="1100"/>
      <c r="N106" s="1101"/>
      <c r="O106" s="1100"/>
      <c r="P106" s="1101"/>
    </row>
    <row r="107" spans="2:16" s="1102" customFormat="1" ht="15.75" hidden="1">
      <c r="B107" s="1098"/>
      <c r="C107" s="293"/>
      <c r="D107" s="913" t="e">
        <f>'BANCO DE DADOS JULHO SERV'!#REF!</f>
        <v>#REF!</v>
      </c>
      <c r="E107" s="914" t="e">
        <f>VLOOKUP($D107,'BANCO DE DADOS JULHO SERV'!$B$2:$F$14711,2,FALSE)</f>
        <v>#REF!</v>
      </c>
      <c r="F107" s="913" t="e">
        <f>VLOOKUP($D107,'BANCO DE DADOS JULHO SERV'!$B$2:$F$14711,3,FALSE)</f>
        <v>#REF!</v>
      </c>
      <c r="G107" s="296"/>
      <c r="H107" s="846" t="e">
        <f>VLOOKUP($D107,'BANCO DE DADOS JULHO SERV'!$B$2:$F$14711,4,FALSE)</f>
        <v>#REF!</v>
      </c>
      <c r="I107" s="846" t="e">
        <f t="shared" si="26"/>
        <v>#REF!</v>
      </c>
      <c r="J107" s="297" t="e">
        <f t="shared" si="20"/>
        <v>#REF!</v>
      </c>
      <c r="K107" s="1107"/>
      <c r="L107" s="1099"/>
      <c r="M107" s="1100"/>
      <c r="N107" s="1101"/>
      <c r="O107" s="1100"/>
      <c r="P107" s="1101"/>
    </row>
    <row r="108" spans="2:16" s="1102" customFormat="1" ht="15.75" hidden="1">
      <c r="B108" s="1098"/>
      <c r="C108" s="293"/>
      <c r="D108" s="913" t="e">
        <f>'BANCO DE DADOS JULHO SERV'!#REF!</f>
        <v>#REF!</v>
      </c>
      <c r="E108" s="914" t="e">
        <f>VLOOKUP($D108,'BANCO DE DADOS JULHO SERV'!$B$2:$F$14711,2,FALSE)</f>
        <v>#REF!</v>
      </c>
      <c r="F108" s="913" t="e">
        <f>VLOOKUP($D108,'BANCO DE DADOS JULHO SERV'!$B$2:$F$14711,3,FALSE)</f>
        <v>#REF!</v>
      </c>
      <c r="G108" s="296"/>
      <c r="H108" s="846" t="e">
        <f>VLOOKUP($D108,'BANCO DE DADOS JULHO SERV'!$B$2:$F$14711,4,FALSE)</f>
        <v>#REF!</v>
      </c>
      <c r="I108" s="846" t="e">
        <f t="shared" ref="I108:I110" si="27">TRUNC(H108*(1+$G$6),2)</f>
        <v>#REF!</v>
      </c>
      <c r="J108" s="297" t="e">
        <f t="shared" ref="J108:J123" si="28">TRUNC(I108*G108,2)</f>
        <v>#REF!</v>
      </c>
      <c r="K108" s="1094"/>
      <c r="L108" s="1099"/>
      <c r="M108" s="1100"/>
      <c r="N108" s="1101"/>
      <c r="O108" s="1100"/>
      <c r="P108" s="1101"/>
    </row>
    <row r="109" spans="2:16" s="1102" customFormat="1" ht="15.75" hidden="1">
      <c r="B109" s="1098"/>
      <c r="C109" s="293"/>
      <c r="D109" s="913" t="e">
        <f>'BANCO DE DADOS JULHO SERV'!#REF!</f>
        <v>#REF!</v>
      </c>
      <c r="E109" s="914" t="e">
        <f>VLOOKUP($D109,'BANCO DE DADOS JULHO SERV'!$B$2:$F$14711,2,FALSE)</f>
        <v>#REF!</v>
      </c>
      <c r="F109" s="913" t="e">
        <f>VLOOKUP($D109,'BANCO DE DADOS JULHO SERV'!$B$2:$F$14711,3,FALSE)</f>
        <v>#REF!</v>
      </c>
      <c r="G109" s="296"/>
      <c r="H109" s="846" t="e">
        <f>VLOOKUP($D109,'BANCO DE DADOS JULHO SERV'!$B$2:$F$14711,4,FALSE)</f>
        <v>#REF!</v>
      </c>
      <c r="I109" s="846" t="e">
        <f t="shared" si="27"/>
        <v>#REF!</v>
      </c>
      <c r="J109" s="297" t="e">
        <f t="shared" si="28"/>
        <v>#REF!</v>
      </c>
      <c r="K109" s="1094"/>
      <c r="L109" s="1099"/>
      <c r="M109" s="1100"/>
      <c r="N109" s="1101"/>
      <c r="O109" s="1100"/>
      <c r="P109" s="1101"/>
    </row>
    <row r="110" spans="2:16" s="1102" customFormat="1" ht="15.75" hidden="1">
      <c r="B110" s="1098"/>
      <c r="C110" s="293"/>
      <c r="D110" s="913" t="str">
        <f>'BANCO DE DADOS JULHO SERV'!$B$9537</f>
        <v>AMM CIV 040</v>
      </c>
      <c r="E110" s="914" t="e">
        <f>VLOOKUP($D110,'BANCO DE DADOS JULHO SERV'!$B$2:$F$14711,2,FALSE)</f>
        <v>#N/A</v>
      </c>
      <c r="F110" s="913" t="e">
        <f>VLOOKUP($D110,'BANCO DE DADOS JULHO SERV'!$B$2:$F$14711,3,FALSE)</f>
        <v>#N/A</v>
      </c>
      <c r="G110" s="296"/>
      <c r="H110" s="846" t="e">
        <f>VLOOKUP($D110,'BANCO DE DADOS JULHO SERV'!$B$2:$F$14711,4,FALSE)</f>
        <v>#N/A</v>
      </c>
      <c r="I110" s="846" t="e">
        <f t="shared" si="27"/>
        <v>#N/A</v>
      </c>
      <c r="J110" s="297" t="e">
        <f t="shared" si="28"/>
        <v>#N/A</v>
      </c>
      <c r="K110" s="1094"/>
      <c r="L110" s="1099"/>
      <c r="M110" s="1100"/>
      <c r="N110" s="1101"/>
      <c r="O110" s="1100"/>
      <c r="P110" s="1101"/>
    </row>
    <row r="111" spans="2:16" s="1102" customFormat="1" ht="15.75" hidden="1">
      <c r="B111" s="1098"/>
      <c r="C111" s="293"/>
      <c r="D111" s="913" t="str">
        <f>'BANCO DE DADOS JULHO SERV'!$B$9538</f>
        <v>AMM CIV 041</v>
      </c>
      <c r="E111" s="914" t="e">
        <f>VLOOKUP($D111,'BANCO DE DADOS JULHO SERV'!$B$2:$F$14711,2,FALSE)</f>
        <v>#N/A</v>
      </c>
      <c r="F111" s="913" t="e">
        <f>VLOOKUP($D111,'BANCO DE DADOS JULHO SERV'!$B$2:$F$14711,3,FALSE)</f>
        <v>#N/A</v>
      </c>
      <c r="G111" s="296"/>
      <c r="H111" s="846" t="e">
        <f>VLOOKUP($D111,'BANCO DE DADOS JULHO SERV'!$B$2:$F$14711,4,FALSE)</f>
        <v>#N/A</v>
      </c>
      <c r="I111" s="846" t="e">
        <f>VLOOKUP($D111,'BANCO DE DADOS JULHO SERV'!$B$2:$F$14711,4,FALSE)</f>
        <v>#N/A</v>
      </c>
      <c r="J111" s="297" t="e">
        <f t="shared" si="28"/>
        <v>#N/A</v>
      </c>
      <c r="K111" s="1094"/>
      <c r="L111" s="1099"/>
      <c r="M111" s="1100"/>
      <c r="N111" s="1101"/>
      <c r="O111" s="1100"/>
      <c r="P111" s="1101"/>
    </row>
    <row r="112" spans="2:16" s="1102" customFormat="1" ht="15.75" hidden="1">
      <c r="B112" s="1098"/>
      <c r="C112" s="293"/>
      <c r="D112" s="913" t="str">
        <f>'BANCO DE DADOS JULHO SERV'!$B$9539</f>
        <v>AMM CIV 042</v>
      </c>
      <c r="E112" s="914" t="e">
        <f>VLOOKUP($D112,'BANCO DE DADOS JULHO SERV'!$B$2:$F$14711,2,FALSE)</f>
        <v>#N/A</v>
      </c>
      <c r="F112" s="913" t="e">
        <f>VLOOKUP($D112,'BANCO DE DADOS JULHO SERV'!$B$2:$F$14711,3,FALSE)</f>
        <v>#N/A</v>
      </c>
      <c r="G112" s="296"/>
      <c r="H112" s="846" t="e">
        <f>VLOOKUP($D112,'BANCO DE DADOS JULHO SERV'!$B$2:$F$14711,4,FALSE)</f>
        <v>#N/A</v>
      </c>
      <c r="I112" s="846" t="e">
        <f>VLOOKUP($D112,'BANCO DE DADOS JULHO SERV'!$B$2:$F$14711,4,FALSE)</f>
        <v>#N/A</v>
      </c>
      <c r="J112" s="297" t="e">
        <f t="shared" si="28"/>
        <v>#N/A</v>
      </c>
      <c r="K112" s="1094"/>
      <c r="L112" s="1099"/>
      <c r="M112" s="1100"/>
      <c r="N112" s="1101"/>
      <c r="O112" s="1100"/>
      <c r="P112" s="1101"/>
    </row>
    <row r="113" spans="2:16" s="1102" customFormat="1" ht="15.75" hidden="1">
      <c r="B113" s="1098"/>
      <c r="C113" s="293"/>
      <c r="D113" s="913" t="str">
        <f>'BANCO DE DADOS JULHO SERV'!$B$9540</f>
        <v>AMM CIV 043</v>
      </c>
      <c r="E113" s="914" t="e">
        <f>VLOOKUP($D113,'BANCO DE DADOS JULHO SERV'!$B$2:$F$14711,2,FALSE)</f>
        <v>#N/A</v>
      </c>
      <c r="F113" s="913" t="e">
        <f>VLOOKUP($D113,'BANCO DE DADOS JULHO SERV'!$B$2:$F$14711,3,FALSE)</f>
        <v>#N/A</v>
      </c>
      <c r="G113" s="296"/>
      <c r="H113" s="846" t="e">
        <f>VLOOKUP($D113,'BANCO DE DADOS JULHO SERV'!$B$2:$F$14711,4,FALSE)</f>
        <v>#N/A</v>
      </c>
      <c r="I113" s="846" t="e">
        <f>VLOOKUP($D113,'BANCO DE DADOS JULHO SERV'!$B$2:$F$14711,4,FALSE)</f>
        <v>#N/A</v>
      </c>
      <c r="J113" s="297" t="e">
        <f t="shared" si="28"/>
        <v>#N/A</v>
      </c>
      <c r="K113" s="1094"/>
      <c r="L113" s="1099"/>
      <c r="M113" s="1100"/>
      <c r="N113" s="1101"/>
      <c r="O113" s="1100"/>
      <c r="P113" s="1101"/>
    </row>
    <row r="114" spans="2:16" s="1102" customFormat="1" ht="15.75" hidden="1">
      <c r="B114" s="1098"/>
      <c r="C114" s="293"/>
      <c r="D114" s="913" t="str">
        <f>'BANCO DE DADOS JULHO SERV'!$B$9541</f>
        <v>AMM CIV 044</v>
      </c>
      <c r="E114" s="914" t="e">
        <f>VLOOKUP($D114,'BANCO DE DADOS JULHO SERV'!$B$2:$F$14711,2,FALSE)</f>
        <v>#N/A</v>
      </c>
      <c r="F114" s="913" t="e">
        <f>VLOOKUP($D114,'BANCO DE DADOS JULHO SERV'!$B$2:$F$14711,3,FALSE)</f>
        <v>#N/A</v>
      </c>
      <c r="G114" s="296"/>
      <c r="H114" s="846" t="e">
        <f>VLOOKUP($D114,'BANCO DE DADOS JULHO SERV'!$B$2:$F$14711,4,FALSE)</f>
        <v>#N/A</v>
      </c>
      <c r="I114" s="846" t="e">
        <f t="shared" ref="I114:I119" si="29">TRUNC(H114*(1+$G$6),2)</f>
        <v>#N/A</v>
      </c>
      <c r="J114" s="297" t="e">
        <f t="shared" si="28"/>
        <v>#N/A</v>
      </c>
      <c r="K114" s="1094"/>
      <c r="L114" s="1099"/>
      <c r="M114" s="1100"/>
      <c r="N114" s="1101"/>
      <c r="O114" s="1100"/>
      <c r="P114" s="1101"/>
    </row>
    <row r="115" spans="2:16" s="1102" customFormat="1" ht="15.75" hidden="1">
      <c r="B115" s="1098"/>
      <c r="C115" s="293"/>
      <c r="D115" s="913" t="e">
        <f>'BANCO DE DADOS JULHO SERV'!#REF!</f>
        <v>#REF!</v>
      </c>
      <c r="E115" s="914" t="e">
        <f>VLOOKUP($D115,'BANCO DE DADOS JULHO SERV'!$B$2:$F$14711,2,FALSE)</f>
        <v>#REF!</v>
      </c>
      <c r="F115" s="913" t="e">
        <f>VLOOKUP($D115,'BANCO DE DADOS JULHO SERV'!$B$2:$F$14711,3,FALSE)</f>
        <v>#REF!</v>
      </c>
      <c r="G115" s="296"/>
      <c r="H115" s="846" t="e">
        <f>VLOOKUP($D115,'BANCO DE DADOS JULHO SERV'!$B$2:$F$14711,4,FALSE)</f>
        <v>#REF!</v>
      </c>
      <c r="I115" s="846" t="e">
        <f t="shared" si="29"/>
        <v>#REF!</v>
      </c>
      <c r="J115" s="297" t="e">
        <f t="shared" si="28"/>
        <v>#REF!</v>
      </c>
      <c r="K115" s="1107"/>
      <c r="L115" s="1099"/>
      <c r="M115" s="1100"/>
      <c r="N115" s="1101"/>
      <c r="O115" s="1100"/>
      <c r="P115" s="1101"/>
    </row>
    <row r="116" spans="2:16" s="1102" customFormat="1" ht="15.75" hidden="1">
      <c r="B116" s="1098"/>
      <c r="C116" s="293"/>
      <c r="D116" s="913" t="str">
        <f>'BANCO DE DADOS JULHO SERV'!$B$9542</f>
        <v>AMM CIV 045</v>
      </c>
      <c r="E116" s="914" t="e">
        <f>VLOOKUP($D116,'BANCO DE DADOS JULHO SERV'!$B$2:$F$14711,2,FALSE)</f>
        <v>#N/A</v>
      </c>
      <c r="F116" s="913" t="e">
        <f>VLOOKUP($D116,'BANCO DE DADOS JULHO SERV'!$B$2:$F$14711,3,FALSE)</f>
        <v>#N/A</v>
      </c>
      <c r="G116" s="296"/>
      <c r="H116" s="846" t="e">
        <f>VLOOKUP($D116,'BANCO DE DADOS JULHO SERV'!$B$2:$F$14711,4,FALSE)</f>
        <v>#N/A</v>
      </c>
      <c r="I116" s="846" t="e">
        <f t="shared" si="29"/>
        <v>#N/A</v>
      </c>
      <c r="J116" s="297" t="e">
        <f t="shared" si="28"/>
        <v>#N/A</v>
      </c>
      <c r="K116" s="1107"/>
      <c r="L116" s="1099"/>
      <c r="M116" s="1100"/>
      <c r="N116" s="1101"/>
      <c r="O116" s="1100"/>
      <c r="P116" s="1101"/>
    </row>
    <row r="117" spans="2:16" s="1102" customFormat="1" ht="15.75" hidden="1">
      <c r="B117" s="1098"/>
      <c r="C117" s="293"/>
      <c r="D117" s="913" t="str">
        <f>'BANCO DE DADOS JULHO SERV'!$B$9543</f>
        <v>AMM CIV 046</v>
      </c>
      <c r="E117" s="914" t="e">
        <f>VLOOKUP($D117,'BANCO DE DADOS JULHO SERV'!$B$2:$F$14711,2,FALSE)</f>
        <v>#N/A</v>
      </c>
      <c r="F117" s="913" t="e">
        <f>VLOOKUP($D117,'BANCO DE DADOS JULHO SERV'!$B$2:$F$14711,3,FALSE)</f>
        <v>#N/A</v>
      </c>
      <c r="G117" s="296"/>
      <c r="H117" s="846" t="e">
        <f>VLOOKUP($D117,'BANCO DE DADOS JULHO SERV'!$B$2:$F$14711,4,FALSE)</f>
        <v>#N/A</v>
      </c>
      <c r="I117" s="846" t="e">
        <f t="shared" si="29"/>
        <v>#N/A</v>
      </c>
      <c r="J117" s="297" t="e">
        <f t="shared" si="28"/>
        <v>#N/A</v>
      </c>
      <c r="K117" s="1094"/>
      <c r="L117" s="1099"/>
      <c r="M117" s="1100"/>
      <c r="N117" s="1101"/>
      <c r="O117" s="1100"/>
      <c r="P117" s="1101"/>
    </row>
    <row r="118" spans="2:16" s="1102" customFormat="1" ht="15.75" hidden="1">
      <c r="B118" s="1098"/>
      <c r="C118" s="293"/>
      <c r="D118" s="913" t="str">
        <f>'BANCO DE DADOS JULHO SERV'!$B$9544</f>
        <v>AMM CIV 047</v>
      </c>
      <c r="E118" s="914" t="e">
        <f>VLOOKUP($D118,'BANCO DE DADOS JULHO SERV'!$B$2:$F$14711,2,FALSE)</f>
        <v>#N/A</v>
      </c>
      <c r="F118" s="913" t="e">
        <f>VLOOKUP($D118,'BANCO DE DADOS JULHO SERV'!$B$2:$F$14711,3,FALSE)</f>
        <v>#N/A</v>
      </c>
      <c r="G118" s="296"/>
      <c r="H118" s="846" t="e">
        <f>VLOOKUP($D118,'BANCO DE DADOS JULHO SERV'!$B$2:$F$14711,4,FALSE)</f>
        <v>#N/A</v>
      </c>
      <c r="I118" s="846" t="e">
        <f t="shared" si="29"/>
        <v>#N/A</v>
      </c>
      <c r="J118" s="297" t="e">
        <f t="shared" si="28"/>
        <v>#N/A</v>
      </c>
      <c r="K118" s="1094"/>
      <c r="L118" s="1099"/>
      <c r="M118" s="1100"/>
      <c r="N118" s="1101"/>
      <c r="O118" s="1100"/>
      <c r="P118" s="1101"/>
    </row>
    <row r="119" spans="2:16" s="1102" customFormat="1" ht="15.75" hidden="1">
      <c r="B119" s="1098"/>
      <c r="C119" s="293"/>
      <c r="D119" s="913" t="str">
        <f>'BANCO DE DADOS JULHO SERV'!$B$9545</f>
        <v>AMM CIV 048</v>
      </c>
      <c r="E119" s="914" t="e">
        <f>VLOOKUP($D119,'BANCO DE DADOS JULHO SERV'!$B$2:$F$14711,2,FALSE)</f>
        <v>#N/A</v>
      </c>
      <c r="F119" s="913" t="e">
        <f>VLOOKUP($D119,'BANCO DE DADOS JULHO SERV'!$B$2:$F$14711,3,FALSE)</f>
        <v>#N/A</v>
      </c>
      <c r="G119" s="296"/>
      <c r="H119" s="846" t="e">
        <f>VLOOKUP($D119,'BANCO DE DADOS JULHO SERV'!$B$2:$F$14711,4,FALSE)</f>
        <v>#N/A</v>
      </c>
      <c r="I119" s="846" t="e">
        <f t="shared" si="29"/>
        <v>#N/A</v>
      </c>
      <c r="J119" s="297" t="e">
        <f t="shared" si="28"/>
        <v>#N/A</v>
      </c>
      <c r="K119" s="1094"/>
      <c r="L119" s="1099"/>
      <c r="M119" s="1100"/>
      <c r="N119" s="1101"/>
      <c r="O119" s="1100"/>
      <c r="P119" s="1101"/>
    </row>
    <row r="120" spans="2:16" s="1102" customFormat="1" ht="15.75" hidden="1">
      <c r="B120" s="1098"/>
      <c r="C120" s="293"/>
      <c r="D120" s="913" t="str">
        <f>'BANCO DE DADOS JULHO SERV'!$B$9546</f>
        <v>AMM CIV 049</v>
      </c>
      <c r="E120" s="914" t="e">
        <f>VLOOKUP($D120,'BANCO DE DADOS JULHO SERV'!$B$2:$F$14711,2,FALSE)</f>
        <v>#N/A</v>
      </c>
      <c r="F120" s="913" t="e">
        <f>VLOOKUP($D120,'BANCO DE DADOS JULHO SERV'!$B$2:$F$14711,3,FALSE)</f>
        <v>#N/A</v>
      </c>
      <c r="G120" s="296"/>
      <c r="H120" s="846" t="e">
        <f>VLOOKUP($D120,'BANCO DE DADOS JULHO SERV'!$B$2:$F$14711,4,FALSE)</f>
        <v>#N/A</v>
      </c>
      <c r="I120" s="846" t="e">
        <f>VLOOKUP($D120,'BANCO DE DADOS JULHO SERV'!$B$2:$F$14711,4,FALSE)</f>
        <v>#N/A</v>
      </c>
      <c r="J120" s="297" t="e">
        <f t="shared" si="28"/>
        <v>#N/A</v>
      </c>
      <c r="K120" s="1094"/>
      <c r="L120" s="1099"/>
      <c r="M120" s="1100"/>
      <c r="N120" s="1101"/>
      <c r="O120" s="1100"/>
      <c r="P120" s="1101"/>
    </row>
    <row r="121" spans="2:16" s="1102" customFormat="1" ht="15.75" hidden="1">
      <c r="B121" s="1098"/>
      <c r="C121" s="293"/>
      <c r="D121" s="913" t="str">
        <f>'BANCO DE DADOS JULHO SERV'!$B$9547</f>
        <v>AMM CIV 050</v>
      </c>
      <c r="E121" s="914" t="e">
        <f>VLOOKUP($D121,'BANCO DE DADOS JULHO SERV'!$B$2:$F$14711,2,FALSE)</f>
        <v>#N/A</v>
      </c>
      <c r="F121" s="913" t="e">
        <f>VLOOKUP($D121,'BANCO DE DADOS JULHO SERV'!$B$2:$F$14711,3,FALSE)</f>
        <v>#N/A</v>
      </c>
      <c r="G121" s="296"/>
      <c r="H121" s="846" t="e">
        <f>VLOOKUP($D121,'BANCO DE DADOS JULHO SERV'!$B$2:$F$14711,4,FALSE)</f>
        <v>#N/A</v>
      </c>
      <c r="I121" s="846" t="e">
        <f>VLOOKUP($D121,'BANCO DE DADOS JULHO SERV'!$B$2:$F$14711,4,FALSE)</f>
        <v>#N/A</v>
      </c>
      <c r="J121" s="297" t="e">
        <f t="shared" si="28"/>
        <v>#N/A</v>
      </c>
      <c r="K121" s="1094"/>
      <c r="L121" s="1099"/>
      <c r="M121" s="1100"/>
      <c r="N121" s="1101"/>
      <c r="O121" s="1100"/>
      <c r="P121" s="1101"/>
    </row>
    <row r="122" spans="2:16" s="1102" customFormat="1" ht="15.75" hidden="1">
      <c r="B122" s="1098"/>
      <c r="C122" s="293"/>
      <c r="D122" s="913" t="str">
        <f>'BANCO DE DADOS JULHO SERV'!$B$9548</f>
        <v>AMM CIV 051</v>
      </c>
      <c r="E122" s="914" t="e">
        <f>VLOOKUP($D122,'BANCO DE DADOS JULHO SERV'!$B$2:$F$14711,2,FALSE)</f>
        <v>#N/A</v>
      </c>
      <c r="F122" s="913" t="e">
        <f>VLOOKUP($D122,'BANCO DE DADOS JULHO SERV'!$B$2:$F$14711,3,FALSE)</f>
        <v>#N/A</v>
      </c>
      <c r="G122" s="296"/>
      <c r="H122" s="846" t="e">
        <f>VLOOKUP($D122,'BANCO DE DADOS JULHO SERV'!$B$2:$F$14711,4,FALSE)</f>
        <v>#N/A</v>
      </c>
      <c r="I122" s="846" t="e">
        <f>VLOOKUP($D122,'BANCO DE DADOS JULHO SERV'!$B$2:$F$14711,4,FALSE)</f>
        <v>#N/A</v>
      </c>
      <c r="J122" s="297" t="e">
        <f t="shared" si="28"/>
        <v>#N/A</v>
      </c>
      <c r="K122" s="1094"/>
      <c r="L122" s="1099"/>
      <c r="M122" s="1100"/>
      <c r="N122" s="1101"/>
      <c r="O122" s="1100"/>
      <c r="P122" s="1101"/>
    </row>
    <row r="123" spans="2:16" s="1102" customFormat="1" ht="15.75" hidden="1">
      <c r="B123" s="1098"/>
      <c r="C123" s="293"/>
      <c r="D123" s="913" t="str">
        <f>'BANCO DE DADOS JULHO SERV'!$B$9549</f>
        <v>AMM CIV 052</v>
      </c>
      <c r="E123" s="914" t="e">
        <f>VLOOKUP($D123,'BANCO DE DADOS JULHO SERV'!$B$2:$F$14711,2,FALSE)</f>
        <v>#N/A</v>
      </c>
      <c r="F123" s="913" t="e">
        <f>VLOOKUP($D123,'BANCO DE DADOS JULHO SERV'!$B$2:$F$14711,3,FALSE)</f>
        <v>#N/A</v>
      </c>
      <c r="G123" s="296"/>
      <c r="H123" s="846" t="e">
        <f>VLOOKUP($D123,'BANCO DE DADOS JULHO SERV'!$B$2:$F$14711,4,FALSE)</f>
        <v>#N/A</v>
      </c>
      <c r="I123" s="846" t="e">
        <f t="shared" ref="I123" si="30">TRUNC(H123*(1+$G$6),2)</f>
        <v>#N/A</v>
      </c>
      <c r="J123" s="297" t="e">
        <f t="shared" si="28"/>
        <v>#N/A</v>
      </c>
      <c r="K123" s="1094"/>
      <c r="L123" s="1099"/>
      <c r="M123" s="1100"/>
      <c r="N123" s="1101"/>
      <c r="O123" s="1100"/>
      <c r="P123" s="1101"/>
    </row>
    <row r="124" spans="2:16" s="1102" customFormat="1" ht="15.75" hidden="1">
      <c r="B124" s="1098"/>
      <c r="C124" s="293"/>
      <c r="D124" s="913" t="str">
        <f>'BANCO DE DADOS JULHO SERV'!$B$9550</f>
        <v>AMM CIV 053</v>
      </c>
      <c r="E124" s="914" t="e">
        <f>VLOOKUP($D124,'BANCO DE DADOS JULHO SERV'!$B$2:$F$14711,2,FALSE)</f>
        <v>#N/A</v>
      </c>
      <c r="F124" s="913" t="e">
        <f>VLOOKUP($D124,'BANCO DE DADOS JULHO SERV'!$B$2:$F$14711,3,FALSE)</f>
        <v>#N/A</v>
      </c>
      <c r="G124" s="296"/>
      <c r="H124" s="846" t="e">
        <f>VLOOKUP($D124,'BANCO DE DADOS JULHO SERV'!$B$2:$F$14711,4,FALSE)</f>
        <v>#N/A</v>
      </c>
      <c r="I124" s="846" t="e">
        <f t="shared" ref="I124:I125" si="31">TRUNC(H124*(1+$G$6),2)</f>
        <v>#N/A</v>
      </c>
      <c r="J124" s="297" t="e">
        <f t="shared" ref="J124:J125" si="32">TRUNC(I124*G124,2)</f>
        <v>#N/A</v>
      </c>
      <c r="K124" s="1094"/>
      <c r="L124" s="1099"/>
      <c r="M124" s="1100"/>
      <c r="N124" s="1101"/>
      <c r="O124" s="1100"/>
      <c r="P124" s="1101"/>
    </row>
    <row r="125" spans="2:16" s="1102" customFormat="1" ht="15.75" hidden="1">
      <c r="B125" s="1098"/>
      <c r="C125" s="293"/>
      <c r="D125" s="913" t="str">
        <f>'BANCO DE DADOS JULHO SERV'!$B$9551</f>
        <v>AMM CIV 054</v>
      </c>
      <c r="E125" s="914" t="e">
        <f>VLOOKUP($D125,'BANCO DE DADOS JULHO SERV'!$B$2:$F$14711,2,FALSE)</f>
        <v>#N/A</v>
      </c>
      <c r="F125" s="913" t="e">
        <f>VLOOKUP($D125,'BANCO DE DADOS JULHO SERV'!$B$2:$F$14711,3,FALSE)</f>
        <v>#N/A</v>
      </c>
      <c r="G125" s="296"/>
      <c r="H125" s="846" t="e">
        <f>VLOOKUP($D125,'BANCO DE DADOS JULHO SERV'!$B$2:$F$14711,4,FALSE)</f>
        <v>#N/A</v>
      </c>
      <c r="I125" s="846" t="e">
        <f t="shared" si="31"/>
        <v>#N/A</v>
      </c>
      <c r="J125" s="297" t="e">
        <f t="shared" si="32"/>
        <v>#N/A</v>
      </c>
      <c r="K125" s="1094"/>
      <c r="L125" s="1099"/>
      <c r="M125" s="1100"/>
      <c r="N125" s="1101"/>
      <c r="O125" s="1100"/>
      <c r="P125" s="1101"/>
    </row>
    <row r="126" spans="2:16" hidden="1"/>
    <row r="127" spans="2:16" ht="13.5" customHeight="1"/>
    <row r="128" spans="2:16" ht="17.25" customHeight="1">
      <c r="E128" s="1713" t="s">
        <v>20239</v>
      </c>
    </row>
    <row r="129" spans="5:5" ht="16.5" customHeight="1">
      <c r="E129" s="1713" t="s">
        <v>20237</v>
      </c>
    </row>
    <row r="130" spans="5:5" ht="17.25" customHeight="1">
      <c r="E130" s="1713" t="s">
        <v>20238</v>
      </c>
    </row>
  </sheetData>
  <mergeCells count="15">
    <mergeCell ref="H50:J50"/>
    <mergeCell ref="C13:J13"/>
    <mergeCell ref="C17:H17"/>
    <mergeCell ref="I17:J17"/>
    <mergeCell ref="G6:H6"/>
    <mergeCell ref="I5:J6"/>
    <mergeCell ref="H11:I11"/>
    <mergeCell ref="F5:H5"/>
    <mergeCell ref="C7:J7"/>
    <mergeCell ref="D9:G9"/>
    <mergeCell ref="D11:G11"/>
    <mergeCell ref="D10:E10"/>
    <mergeCell ref="E5:E6"/>
    <mergeCell ref="C50:E50"/>
    <mergeCell ref="C12:E12"/>
  </mergeCells>
  <printOptions horizontalCentered="1"/>
  <pageMargins left="0.19685039370078741" right="0.19685039370078741" top="0.78740157480314965" bottom="0.78740157480314965" header="0.19685039370078741" footer="0.19685039370078741"/>
  <pageSetup paperSize="9" scale="50" fitToHeight="100" orientation="portrait" r:id="rId1"/>
  <headerFooter scaleWithDoc="0" alignWithMargins="0">
    <oddHeader>&amp;RPágina &amp;P de &amp;N</oddHeader>
  </headerFooter>
  <rowBreaks count="1" manualBreakCount="1">
    <brk id="130" min="2" max="9" man="1"/>
  </rowBreaks>
  <drawing r:id="rId2"/>
  <legacyDrawing r:id="rId3"/>
  <oleObjects>
    <mc:AlternateContent xmlns:mc="http://schemas.openxmlformats.org/markup-compatibility/2006">
      <mc:Choice Requires="x14">
        <oleObject progId="StaticMetafile" shapeId="17409" r:id="rId4">
          <objectPr defaultSize="0" autoPict="0" r:id="rId5">
            <anchor moveWithCells="1">
              <from>
                <xdr:col>2</xdr:col>
                <xdr:colOff>333375</xdr:colOff>
                <xdr:row>4</xdr:row>
                <xdr:rowOff>104775</xdr:rowOff>
              </from>
              <to>
                <xdr:col>3</xdr:col>
                <xdr:colOff>704850</xdr:colOff>
                <xdr:row>5</xdr:row>
                <xdr:rowOff>228600</xdr:rowOff>
              </to>
            </anchor>
          </objectPr>
        </oleObject>
      </mc:Choice>
      <mc:Fallback>
        <oleObject progId="StaticMetafile" shapeId="17409"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1:J41"/>
  <sheetViews>
    <sheetView view="pageBreakPreview" topLeftCell="A19" zoomScale="70" zoomScaleNormal="100" zoomScaleSheetLayoutView="70" workbookViewId="0">
      <selection activeCell="E8" sqref="E8"/>
    </sheetView>
  </sheetViews>
  <sheetFormatPr defaultRowHeight="12.75"/>
  <cols>
    <col min="1" max="1" width="28.140625" style="70" customWidth="1"/>
    <col min="2" max="2" width="23" style="71" customWidth="1"/>
    <col min="3" max="3" width="86.85546875" style="71" customWidth="1"/>
    <col min="4" max="4" width="18.7109375" style="72" customWidth="1"/>
    <col min="5" max="5" width="23.28515625" style="73" customWidth="1"/>
    <col min="6" max="6" width="17.7109375" style="74" customWidth="1"/>
    <col min="7" max="7" width="18.140625" style="75" bestFit="1" customWidth="1"/>
    <col min="8" max="8" width="16.42578125" style="70" bestFit="1" customWidth="1"/>
    <col min="9" max="9" width="19.28515625" style="70" customWidth="1"/>
    <col min="10" max="10" width="17.140625" style="70" customWidth="1"/>
    <col min="11" max="257" width="9.140625" style="70"/>
    <col min="258" max="258" width="21" style="70" customWidth="1"/>
    <col min="259" max="259" width="81.42578125" style="70" customWidth="1"/>
    <col min="260" max="261" width="15.5703125" style="70" customWidth="1"/>
    <col min="262" max="262" width="14.140625" style="70" bestFit="1" customWidth="1"/>
    <col min="263" max="263" width="18" style="70" bestFit="1" customWidth="1"/>
    <col min="264" max="264" width="11" style="70" bestFit="1" customWidth="1"/>
    <col min="265" max="513" width="9.140625" style="70"/>
    <col min="514" max="514" width="21" style="70" customWidth="1"/>
    <col min="515" max="515" width="81.42578125" style="70" customWidth="1"/>
    <col min="516" max="517" width="15.5703125" style="70" customWidth="1"/>
    <col min="518" max="518" width="14.140625" style="70" bestFit="1" customWidth="1"/>
    <col min="519" max="519" width="18" style="70" bestFit="1" customWidth="1"/>
    <col min="520" max="520" width="11" style="70" bestFit="1" customWidth="1"/>
    <col min="521" max="769" width="9.140625" style="70"/>
    <col min="770" max="770" width="21" style="70" customWidth="1"/>
    <col min="771" max="771" width="81.42578125" style="70" customWidth="1"/>
    <col min="772" max="773" width="15.5703125" style="70" customWidth="1"/>
    <col min="774" max="774" width="14.140625" style="70" bestFit="1" customWidth="1"/>
    <col min="775" max="775" width="18" style="70" bestFit="1" customWidth="1"/>
    <col min="776" max="776" width="11" style="70" bestFit="1" customWidth="1"/>
    <col min="777" max="1025" width="9.140625" style="70"/>
    <col min="1026" max="1026" width="21" style="70" customWidth="1"/>
    <col min="1027" max="1027" width="81.42578125" style="70" customWidth="1"/>
    <col min="1028" max="1029" width="15.5703125" style="70" customWidth="1"/>
    <col min="1030" max="1030" width="14.140625" style="70" bestFit="1" customWidth="1"/>
    <col min="1031" max="1031" width="18" style="70" bestFit="1" customWidth="1"/>
    <col min="1032" max="1032" width="11" style="70" bestFit="1" customWidth="1"/>
    <col min="1033" max="1281" width="9.140625" style="70"/>
    <col min="1282" max="1282" width="21" style="70" customWidth="1"/>
    <col min="1283" max="1283" width="81.42578125" style="70" customWidth="1"/>
    <col min="1284" max="1285" width="15.5703125" style="70" customWidth="1"/>
    <col min="1286" max="1286" width="14.140625" style="70" bestFit="1" customWidth="1"/>
    <col min="1287" max="1287" width="18" style="70" bestFit="1" customWidth="1"/>
    <col min="1288" max="1288" width="11" style="70" bestFit="1" customWidth="1"/>
    <col min="1289" max="1537" width="9.140625" style="70"/>
    <col min="1538" max="1538" width="21" style="70" customWidth="1"/>
    <col min="1539" max="1539" width="81.42578125" style="70" customWidth="1"/>
    <col min="1540" max="1541" width="15.5703125" style="70" customWidth="1"/>
    <col min="1542" max="1542" width="14.140625" style="70" bestFit="1" customWidth="1"/>
    <col min="1543" max="1543" width="18" style="70" bestFit="1" customWidth="1"/>
    <col min="1544" max="1544" width="11" style="70" bestFit="1" customWidth="1"/>
    <col min="1545" max="1793" width="9.140625" style="70"/>
    <col min="1794" max="1794" width="21" style="70" customWidth="1"/>
    <col min="1795" max="1795" width="81.42578125" style="70" customWidth="1"/>
    <col min="1796" max="1797" width="15.5703125" style="70" customWidth="1"/>
    <col min="1798" max="1798" width="14.140625" style="70" bestFit="1" customWidth="1"/>
    <col min="1799" max="1799" width="18" style="70" bestFit="1" customWidth="1"/>
    <col min="1800" max="1800" width="11" style="70" bestFit="1" customWidth="1"/>
    <col min="1801" max="2049" width="9.140625" style="70"/>
    <col min="2050" max="2050" width="21" style="70" customWidth="1"/>
    <col min="2051" max="2051" width="81.42578125" style="70" customWidth="1"/>
    <col min="2052" max="2053" width="15.5703125" style="70" customWidth="1"/>
    <col min="2054" max="2054" width="14.140625" style="70" bestFit="1" customWidth="1"/>
    <col min="2055" max="2055" width="18" style="70" bestFit="1" customWidth="1"/>
    <col min="2056" max="2056" width="11" style="70" bestFit="1" customWidth="1"/>
    <col min="2057" max="2305" width="9.140625" style="70"/>
    <col min="2306" max="2306" width="21" style="70" customWidth="1"/>
    <col min="2307" max="2307" width="81.42578125" style="70" customWidth="1"/>
    <col min="2308" max="2309" width="15.5703125" style="70" customWidth="1"/>
    <col min="2310" max="2310" width="14.140625" style="70" bestFit="1" customWidth="1"/>
    <col min="2311" max="2311" width="18" style="70" bestFit="1" customWidth="1"/>
    <col min="2312" max="2312" width="11" style="70" bestFit="1" customWidth="1"/>
    <col min="2313" max="2561" width="9.140625" style="70"/>
    <col min="2562" max="2562" width="21" style="70" customWidth="1"/>
    <col min="2563" max="2563" width="81.42578125" style="70" customWidth="1"/>
    <col min="2564" max="2565" width="15.5703125" style="70" customWidth="1"/>
    <col min="2566" max="2566" width="14.140625" style="70" bestFit="1" customWidth="1"/>
    <col min="2567" max="2567" width="18" style="70" bestFit="1" customWidth="1"/>
    <col min="2568" max="2568" width="11" style="70" bestFit="1" customWidth="1"/>
    <col min="2569" max="2817" width="9.140625" style="70"/>
    <col min="2818" max="2818" width="21" style="70" customWidth="1"/>
    <col min="2819" max="2819" width="81.42578125" style="70" customWidth="1"/>
    <col min="2820" max="2821" width="15.5703125" style="70" customWidth="1"/>
    <col min="2822" max="2822" width="14.140625" style="70" bestFit="1" customWidth="1"/>
    <col min="2823" max="2823" width="18" style="70" bestFit="1" customWidth="1"/>
    <col min="2824" max="2824" width="11" style="70" bestFit="1" customWidth="1"/>
    <col min="2825" max="3073" width="9.140625" style="70"/>
    <col min="3074" max="3074" width="21" style="70" customWidth="1"/>
    <col min="3075" max="3075" width="81.42578125" style="70" customWidth="1"/>
    <col min="3076" max="3077" width="15.5703125" style="70" customWidth="1"/>
    <col min="3078" max="3078" width="14.140625" style="70" bestFit="1" customWidth="1"/>
    <col min="3079" max="3079" width="18" style="70" bestFit="1" customWidth="1"/>
    <col min="3080" max="3080" width="11" style="70" bestFit="1" customWidth="1"/>
    <col min="3081" max="3329" width="9.140625" style="70"/>
    <col min="3330" max="3330" width="21" style="70" customWidth="1"/>
    <col min="3331" max="3331" width="81.42578125" style="70" customWidth="1"/>
    <col min="3332" max="3333" width="15.5703125" style="70" customWidth="1"/>
    <col min="3334" max="3334" width="14.140625" style="70" bestFit="1" customWidth="1"/>
    <col min="3335" max="3335" width="18" style="70" bestFit="1" customWidth="1"/>
    <col min="3336" max="3336" width="11" style="70" bestFit="1" customWidth="1"/>
    <col min="3337" max="3585" width="9.140625" style="70"/>
    <col min="3586" max="3586" width="21" style="70" customWidth="1"/>
    <col min="3587" max="3587" width="81.42578125" style="70" customWidth="1"/>
    <col min="3588" max="3589" width="15.5703125" style="70" customWidth="1"/>
    <col min="3590" max="3590" width="14.140625" style="70" bestFit="1" customWidth="1"/>
    <col min="3591" max="3591" width="18" style="70" bestFit="1" customWidth="1"/>
    <col min="3592" max="3592" width="11" style="70" bestFit="1" customWidth="1"/>
    <col min="3593" max="3841" width="9.140625" style="70"/>
    <col min="3842" max="3842" width="21" style="70" customWidth="1"/>
    <col min="3843" max="3843" width="81.42578125" style="70" customWidth="1"/>
    <col min="3844" max="3845" width="15.5703125" style="70" customWidth="1"/>
    <col min="3846" max="3846" width="14.140625" style="70" bestFit="1" customWidth="1"/>
    <col min="3847" max="3847" width="18" style="70" bestFit="1" customWidth="1"/>
    <col min="3848" max="3848" width="11" style="70" bestFit="1" customWidth="1"/>
    <col min="3849" max="4097" width="9.140625" style="70"/>
    <col min="4098" max="4098" width="21" style="70" customWidth="1"/>
    <col min="4099" max="4099" width="81.42578125" style="70" customWidth="1"/>
    <col min="4100" max="4101" width="15.5703125" style="70" customWidth="1"/>
    <col min="4102" max="4102" width="14.140625" style="70" bestFit="1" customWidth="1"/>
    <col min="4103" max="4103" width="18" style="70" bestFit="1" customWidth="1"/>
    <col min="4104" max="4104" width="11" style="70" bestFit="1" customWidth="1"/>
    <col min="4105" max="4353" width="9.140625" style="70"/>
    <col min="4354" max="4354" width="21" style="70" customWidth="1"/>
    <col min="4355" max="4355" width="81.42578125" style="70" customWidth="1"/>
    <col min="4356" max="4357" width="15.5703125" style="70" customWidth="1"/>
    <col min="4358" max="4358" width="14.140625" style="70" bestFit="1" customWidth="1"/>
    <col min="4359" max="4359" width="18" style="70" bestFit="1" customWidth="1"/>
    <col min="4360" max="4360" width="11" style="70" bestFit="1" customWidth="1"/>
    <col min="4361" max="4609" width="9.140625" style="70"/>
    <col min="4610" max="4610" width="21" style="70" customWidth="1"/>
    <col min="4611" max="4611" width="81.42578125" style="70" customWidth="1"/>
    <col min="4612" max="4613" width="15.5703125" style="70" customWidth="1"/>
    <col min="4614" max="4614" width="14.140625" style="70" bestFit="1" customWidth="1"/>
    <col min="4615" max="4615" width="18" style="70" bestFit="1" customWidth="1"/>
    <col min="4616" max="4616" width="11" style="70" bestFit="1" customWidth="1"/>
    <col min="4617" max="4865" width="9.140625" style="70"/>
    <col min="4866" max="4866" width="21" style="70" customWidth="1"/>
    <col min="4867" max="4867" width="81.42578125" style="70" customWidth="1"/>
    <col min="4868" max="4869" width="15.5703125" style="70" customWidth="1"/>
    <col min="4870" max="4870" width="14.140625" style="70" bestFit="1" customWidth="1"/>
    <col min="4871" max="4871" width="18" style="70" bestFit="1" customWidth="1"/>
    <col min="4872" max="4872" width="11" style="70" bestFit="1" customWidth="1"/>
    <col min="4873" max="5121" width="9.140625" style="70"/>
    <col min="5122" max="5122" width="21" style="70" customWidth="1"/>
    <col min="5123" max="5123" width="81.42578125" style="70" customWidth="1"/>
    <col min="5124" max="5125" width="15.5703125" style="70" customWidth="1"/>
    <col min="5126" max="5126" width="14.140625" style="70" bestFit="1" customWidth="1"/>
    <col min="5127" max="5127" width="18" style="70" bestFit="1" customWidth="1"/>
    <col min="5128" max="5128" width="11" style="70" bestFit="1" customWidth="1"/>
    <col min="5129" max="5377" width="9.140625" style="70"/>
    <col min="5378" max="5378" width="21" style="70" customWidth="1"/>
    <col min="5379" max="5379" width="81.42578125" style="70" customWidth="1"/>
    <col min="5380" max="5381" width="15.5703125" style="70" customWidth="1"/>
    <col min="5382" max="5382" width="14.140625" style="70" bestFit="1" customWidth="1"/>
    <col min="5383" max="5383" width="18" style="70" bestFit="1" customWidth="1"/>
    <col min="5384" max="5384" width="11" style="70" bestFit="1" customWidth="1"/>
    <col min="5385" max="5633" width="9.140625" style="70"/>
    <col min="5634" max="5634" width="21" style="70" customWidth="1"/>
    <col min="5635" max="5635" width="81.42578125" style="70" customWidth="1"/>
    <col min="5636" max="5637" width="15.5703125" style="70" customWidth="1"/>
    <col min="5638" max="5638" width="14.140625" style="70" bestFit="1" customWidth="1"/>
    <col min="5639" max="5639" width="18" style="70" bestFit="1" customWidth="1"/>
    <col min="5640" max="5640" width="11" style="70" bestFit="1" customWidth="1"/>
    <col min="5641" max="5889" width="9.140625" style="70"/>
    <col min="5890" max="5890" width="21" style="70" customWidth="1"/>
    <col min="5891" max="5891" width="81.42578125" style="70" customWidth="1"/>
    <col min="5892" max="5893" width="15.5703125" style="70" customWidth="1"/>
    <col min="5894" max="5894" width="14.140625" style="70" bestFit="1" customWidth="1"/>
    <col min="5895" max="5895" width="18" style="70" bestFit="1" customWidth="1"/>
    <col min="5896" max="5896" width="11" style="70" bestFit="1" customWidth="1"/>
    <col min="5897" max="6145" width="9.140625" style="70"/>
    <col min="6146" max="6146" width="21" style="70" customWidth="1"/>
    <col min="6147" max="6147" width="81.42578125" style="70" customWidth="1"/>
    <col min="6148" max="6149" width="15.5703125" style="70" customWidth="1"/>
    <col min="6150" max="6150" width="14.140625" style="70" bestFit="1" customWidth="1"/>
    <col min="6151" max="6151" width="18" style="70" bestFit="1" customWidth="1"/>
    <col min="6152" max="6152" width="11" style="70" bestFit="1" customWidth="1"/>
    <col min="6153" max="6401" width="9.140625" style="70"/>
    <col min="6402" max="6402" width="21" style="70" customWidth="1"/>
    <col min="6403" max="6403" width="81.42578125" style="70" customWidth="1"/>
    <col min="6404" max="6405" width="15.5703125" style="70" customWidth="1"/>
    <col min="6406" max="6406" width="14.140625" style="70" bestFit="1" customWidth="1"/>
    <col min="6407" max="6407" width="18" style="70" bestFit="1" customWidth="1"/>
    <col min="6408" max="6408" width="11" style="70" bestFit="1" customWidth="1"/>
    <col min="6409" max="6657" width="9.140625" style="70"/>
    <col min="6658" max="6658" width="21" style="70" customWidth="1"/>
    <col min="6659" max="6659" width="81.42578125" style="70" customWidth="1"/>
    <col min="6660" max="6661" width="15.5703125" style="70" customWidth="1"/>
    <col min="6662" max="6662" width="14.140625" style="70" bestFit="1" customWidth="1"/>
    <col min="6663" max="6663" width="18" style="70" bestFit="1" customWidth="1"/>
    <col min="6664" max="6664" width="11" style="70" bestFit="1" customWidth="1"/>
    <col min="6665" max="6913" width="9.140625" style="70"/>
    <col min="6914" max="6914" width="21" style="70" customWidth="1"/>
    <col min="6915" max="6915" width="81.42578125" style="70" customWidth="1"/>
    <col min="6916" max="6917" width="15.5703125" style="70" customWidth="1"/>
    <col min="6918" max="6918" width="14.140625" style="70" bestFit="1" customWidth="1"/>
    <col min="6919" max="6919" width="18" style="70" bestFit="1" customWidth="1"/>
    <col min="6920" max="6920" width="11" style="70" bestFit="1" customWidth="1"/>
    <col min="6921" max="7169" width="9.140625" style="70"/>
    <col min="7170" max="7170" width="21" style="70" customWidth="1"/>
    <col min="7171" max="7171" width="81.42578125" style="70" customWidth="1"/>
    <col min="7172" max="7173" width="15.5703125" style="70" customWidth="1"/>
    <col min="7174" max="7174" width="14.140625" style="70" bestFit="1" customWidth="1"/>
    <col min="7175" max="7175" width="18" style="70" bestFit="1" customWidth="1"/>
    <col min="7176" max="7176" width="11" style="70" bestFit="1" customWidth="1"/>
    <col min="7177" max="7425" width="9.140625" style="70"/>
    <col min="7426" max="7426" width="21" style="70" customWidth="1"/>
    <col min="7427" max="7427" width="81.42578125" style="70" customWidth="1"/>
    <col min="7428" max="7429" width="15.5703125" style="70" customWidth="1"/>
    <col min="7430" max="7430" width="14.140625" style="70" bestFit="1" customWidth="1"/>
    <col min="7431" max="7431" width="18" style="70" bestFit="1" customWidth="1"/>
    <col min="7432" max="7432" width="11" style="70" bestFit="1" customWidth="1"/>
    <col min="7433" max="7681" width="9.140625" style="70"/>
    <col min="7682" max="7682" width="21" style="70" customWidth="1"/>
    <col min="7683" max="7683" width="81.42578125" style="70" customWidth="1"/>
    <col min="7684" max="7685" width="15.5703125" style="70" customWidth="1"/>
    <col min="7686" max="7686" width="14.140625" style="70" bestFit="1" customWidth="1"/>
    <col min="7687" max="7687" width="18" style="70" bestFit="1" customWidth="1"/>
    <col min="7688" max="7688" width="11" style="70" bestFit="1" customWidth="1"/>
    <col min="7689" max="7937" width="9.140625" style="70"/>
    <col min="7938" max="7938" width="21" style="70" customWidth="1"/>
    <col min="7939" max="7939" width="81.42578125" style="70" customWidth="1"/>
    <col min="7940" max="7941" width="15.5703125" style="70" customWidth="1"/>
    <col min="7942" max="7942" width="14.140625" style="70" bestFit="1" customWidth="1"/>
    <col min="7943" max="7943" width="18" style="70" bestFit="1" customWidth="1"/>
    <col min="7944" max="7944" width="11" style="70" bestFit="1" customWidth="1"/>
    <col min="7945" max="8193" width="9.140625" style="70"/>
    <col min="8194" max="8194" width="21" style="70" customWidth="1"/>
    <col min="8195" max="8195" width="81.42578125" style="70" customWidth="1"/>
    <col min="8196" max="8197" width="15.5703125" style="70" customWidth="1"/>
    <col min="8198" max="8198" width="14.140625" style="70" bestFit="1" customWidth="1"/>
    <col min="8199" max="8199" width="18" style="70" bestFit="1" customWidth="1"/>
    <col min="8200" max="8200" width="11" style="70" bestFit="1" customWidth="1"/>
    <col min="8201" max="8449" width="9.140625" style="70"/>
    <col min="8450" max="8450" width="21" style="70" customWidth="1"/>
    <col min="8451" max="8451" width="81.42578125" style="70" customWidth="1"/>
    <col min="8452" max="8453" width="15.5703125" style="70" customWidth="1"/>
    <col min="8454" max="8454" width="14.140625" style="70" bestFit="1" customWidth="1"/>
    <col min="8455" max="8455" width="18" style="70" bestFit="1" customWidth="1"/>
    <col min="8456" max="8456" width="11" style="70" bestFit="1" customWidth="1"/>
    <col min="8457" max="8705" width="9.140625" style="70"/>
    <col min="8706" max="8706" width="21" style="70" customWidth="1"/>
    <col min="8707" max="8707" width="81.42578125" style="70" customWidth="1"/>
    <col min="8708" max="8709" width="15.5703125" style="70" customWidth="1"/>
    <col min="8710" max="8710" width="14.140625" style="70" bestFit="1" customWidth="1"/>
    <col min="8711" max="8711" width="18" style="70" bestFit="1" customWidth="1"/>
    <col min="8712" max="8712" width="11" style="70" bestFit="1" customWidth="1"/>
    <col min="8713" max="8961" width="9.140625" style="70"/>
    <col min="8962" max="8962" width="21" style="70" customWidth="1"/>
    <col min="8963" max="8963" width="81.42578125" style="70" customWidth="1"/>
    <col min="8964" max="8965" width="15.5703125" style="70" customWidth="1"/>
    <col min="8966" max="8966" width="14.140625" style="70" bestFit="1" customWidth="1"/>
    <col min="8967" max="8967" width="18" style="70" bestFit="1" customWidth="1"/>
    <col min="8968" max="8968" width="11" style="70" bestFit="1" customWidth="1"/>
    <col min="8969" max="9217" width="9.140625" style="70"/>
    <col min="9218" max="9218" width="21" style="70" customWidth="1"/>
    <col min="9219" max="9219" width="81.42578125" style="70" customWidth="1"/>
    <col min="9220" max="9221" width="15.5703125" style="70" customWidth="1"/>
    <col min="9222" max="9222" width="14.140625" style="70" bestFit="1" customWidth="1"/>
    <col min="9223" max="9223" width="18" style="70" bestFit="1" customWidth="1"/>
    <col min="9224" max="9224" width="11" style="70" bestFit="1" customWidth="1"/>
    <col min="9225" max="9473" width="9.140625" style="70"/>
    <col min="9474" max="9474" width="21" style="70" customWidth="1"/>
    <col min="9475" max="9475" width="81.42578125" style="70" customWidth="1"/>
    <col min="9476" max="9477" width="15.5703125" style="70" customWidth="1"/>
    <col min="9478" max="9478" width="14.140625" style="70" bestFit="1" customWidth="1"/>
    <col min="9479" max="9479" width="18" style="70" bestFit="1" customWidth="1"/>
    <col min="9480" max="9480" width="11" style="70" bestFit="1" customWidth="1"/>
    <col min="9481" max="9729" width="9.140625" style="70"/>
    <col min="9730" max="9730" width="21" style="70" customWidth="1"/>
    <col min="9731" max="9731" width="81.42578125" style="70" customWidth="1"/>
    <col min="9732" max="9733" width="15.5703125" style="70" customWidth="1"/>
    <col min="9734" max="9734" width="14.140625" style="70" bestFit="1" customWidth="1"/>
    <col min="9735" max="9735" width="18" style="70" bestFit="1" customWidth="1"/>
    <col min="9736" max="9736" width="11" style="70" bestFit="1" customWidth="1"/>
    <col min="9737" max="9985" width="9.140625" style="70"/>
    <col min="9986" max="9986" width="21" style="70" customWidth="1"/>
    <col min="9987" max="9987" width="81.42578125" style="70" customWidth="1"/>
    <col min="9988" max="9989" width="15.5703125" style="70" customWidth="1"/>
    <col min="9990" max="9990" width="14.140625" style="70" bestFit="1" customWidth="1"/>
    <col min="9991" max="9991" width="18" style="70" bestFit="1" customWidth="1"/>
    <col min="9992" max="9992" width="11" style="70" bestFit="1" customWidth="1"/>
    <col min="9993" max="10241" width="9.140625" style="70"/>
    <col min="10242" max="10242" width="21" style="70" customWidth="1"/>
    <col min="10243" max="10243" width="81.42578125" style="70" customWidth="1"/>
    <col min="10244" max="10245" width="15.5703125" style="70" customWidth="1"/>
    <col min="10246" max="10246" width="14.140625" style="70" bestFit="1" customWidth="1"/>
    <col min="10247" max="10247" width="18" style="70" bestFit="1" customWidth="1"/>
    <col min="10248" max="10248" width="11" style="70" bestFit="1" customWidth="1"/>
    <col min="10249" max="10497" width="9.140625" style="70"/>
    <col min="10498" max="10498" width="21" style="70" customWidth="1"/>
    <col min="10499" max="10499" width="81.42578125" style="70" customWidth="1"/>
    <col min="10500" max="10501" width="15.5703125" style="70" customWidth="1"/>
    <col min="10502" max="10502" width="14.140625" style="70" bestFit="1" customWidth="1"/>
    <col min="10503" max="10503" width="18" style="70" bestFit="1" customWidth="1"/>
    <col min="10504" max="10504" width="11" style="70" bestFit="1" customWidth="1"/>
    <col min="10505" max="10753" width="9.140625" style="70"/>
    <col min="10754" max="10754" width="21" style="70" customWidth="1"/>
    <col min="10755" max="10755" width="81.42578125" style="70" customWidth="1"/>
    <col min="10756" max="10757" width="15.5703125" style="70" customWidth="1"/>
    <col min="10758" max="10758" width="14.140625" style="70" bestFit="1" customWidth="1"/>
    <col min="10759" max="10759" width="18" style="70" bestFit="1" customWidth="1"/>
    <col min="10760" max="10760" width="11" style="70" bestFit="1" customWidth="1"/>
    <col min="10761" max="11009" width="9.140625" style="70"/>
    <col min="11010" max="11010" width="21" style="70" customWidth="1"/>
    <col min="11011" max="11011" width="81.42578125" style="70" customWidth="1"/>
    <col min="11012" max="11013" width="15.5703125" style="70" customWidth="1"/>
    <col min="11014" max="11014" width="14.140625" style="70" bestFit="1" customWidth="1"/>
    <col min="11015" max="11015" width="18" style="70" bestFit="1" customWidth="1"/>
    <col min="11016" max="11016" width="11" style="70" bestFit="1" customWidth="1"/>
    <col min="11017" max="11265" width="9.140625" style="70"/>
    <col min="11266" max="11266" width="21" style="70" customWidth="1"/>
    <col min="11267" max="11267" width="81.42578125" style="70" customWidth="1"/>
    <col min="11268" max="11269" width="15.5703125" style="70" customWidth="1"/>
    <col min="11270" max="11270" width="14.140625" style="70" bestFit="1" customWidth="1"/>
    <col min="11271" max="11271" width="18" style="70" bestFit="1" customWidth="1"/>
    <col min="11272" max="11272" width="11" style="70" bestFit="1" customWidth="1"/>
    <col min="11273" max="11521" width="9.140625" style="70"/>
    <col min="11522" max="11522" width="21" style="70" customWidth="1"/>
    <col min="11523" max="11523" width="81.42578125" style="70" customWidth="1"/>
    <col min="11524" max="11525" width="15.5703125" style="70" customWidth="1"/>
    <col min="11526" max="11526" width="14.140625" style="70" bestFit="1" customWidth="1"/>
    <col min="11527" max="11527" width="18" style="70" bestFit="1" customWidth="1"/>
    <col min="11528" max="11528" width="11" style="70" bestFit="1" customWidth="1"/>
    <col min="11529" max="11777" width="9.140625" style="70"/>
    <col min="11778" max="11778" width="21" style="70" customWidth="1"/>
    <col min="11779" max="11779" width="81.42578125" style="70" customWidth="1"/>
    <col min="11780" max="11781" width="15.5703125" style="70" customWidth="1"/>
    <col min="11782" max="11782" width="14.140625" style="70" bestFit="1" customWidth="1"/>
    <col min="11783" max="11783" width="18" style="70" bestFit="1" customWidth="1"/>
    <col min="11784" max="11784" width="11" style="70" bestFit="1" customWidth="1"/>
    <col min="11785" max="12033" width="9.140625" style="70"/>
    <col min="12034" max="12034" width="21" style="70" customWidth="1"/>
    <col min="12035" max="12035" width="81.42578125" style="70" customWidth="1"/>
    <col min="12036" max="12037" width="15.5703125" style="70" customWidth="1"/>
    <col min="12038" max="12038" width="14.140625" style="70" bestFit="1" customWidth="1"/>
    <col min="12039" max="12039" width="18" style="70" bestFit="1" customWidth="1"/>
    <col min="12040" max="12040" width="11" style="70" bestFit="1" customWidth="1"/>
    <col min="12041" max="12289" width="9.140625" style="70"/>
    <col min="12290" max="12290" width="21" style="70" customWidth="1"/>
    <col min="12291" max="12291" width="81.42578125" style="70" customWidth="1"/>
    <col min="12292" max="12293" width="15.5703125" style="70" customWidth="1"/>
    <col min="12294" max="12294" width="14.140625" style="70" bestFit="1" customWidth="1"/>
    <col min="12295" max="12295" width="18" style="70" bestFit="1" customWidth="1"/>
    <col min="12296" max="12296" width="11" style="70" bestFit="1" customWidth="1"/>
    <col min="12297" max="12545" width="9.140625" style="70"/>
    <col min="12546" max="12546" width="21" style="70" customWidth="1"/>
    <col min="12547" max="12547" width="81.42578125" style="70" customWidth="1"/>
    <col min="12548" max="12549" width="15.5703125" style="70" customWidth="1"/>
    <col min="12550" max="12550" width="14.140625" style="70" bestFit="1" customWidth="1"/>
    <col min="12551" max="12551" width="18" style="70" bestFit="1" customWidth="1"/>
    <col min="12552" max="12552" width="11" style="70" bestFit="1" customWidth="1"/>
    <col min="12553" max="12801" width="9.140625" style="70"/>
    <col min="12802" max="12802" width="21" style="70" customWidth="1"/>
    <col min="12803" max="12803" width="81.42578125" style="70" customWidth="1"/>
    <col min="12804" max="12805" width="15.5703125" style="70" customWidth="1"/>
    <col min="12806" max="12806" width="14.140625" style="70" bestFit="1" customWidth="1"/>
    <col min="12807" max="12807" width="18" style="70" bestFit="1" customWidth="1"/>
    <col min="12808" max="12808" width="11" style="70" bestFit="1" customWidth="1"/>
    <col min="12809" max="13057" width="9.140625" style="70"/>
    <col min="13058" max="13058" width="21" style="70" customWidth="1"/>
    <col min="13059" max="13059" width="81.42578125" style="70" customWidth="1"/>
    <col min="13060" max="13061" width="15.5703125" style="70" customWidth="1"/>
    <col min="13062" max="13062" width="14.140625" style="70" bestFit="1" customWidth="1"/>
    <col min="13063" max="13063" width="18" style="70" bestFit="1" customWidth="1"/>
    <col min="13064" max="13064" width="11" style="70" bestFit="1" customWidth="1"/>
    <col min="13065" max="13313" width="9.140625" style="70"/>
    <col min="13314" max="13314" width="21" style="70" customWidth="1"/>
    <col min="13315" max="13315" width="81.42578125" style="70" customWidth="1"/>
    <col min="13316" max="13317" width="15.5703125" style="70" customWidth="1"/>
    <col min="13318" max="13318" width="14.140625" style="70" bestFit="1" customWidth="1"/>
    <col min="13319" max="13319" width="18" style="70" bestFit="1" customWidth="1"/>
    <col min="13320" max="13320" width="11" style="70" bestFit="1" customWidth="1"/>
    <col min="13321" max="13569" width="9.140625" style="70"/>
    <col min="13570" max="13570" width="21" style="70" customWidth="1"/>
    <col min="13571" max="13571" width="81.42578125" style="70" customWidth="1"/>
    <col min="13572" max="13573" width="15.5703125" style="70" customWidth="1"/>
    <col min="13574" max="13574" width="14.140625" style="70" bestFit="1" customWidth="1"/>
    <col min="13575" max="13575" width="18" style="70" bestFit="1" customWidth="1"/>
    <col min="13576" max="13576" width="11" style="70" bestFit="1" customWidth="1"/>
    <col min="13577" max="13825" width="9.140625" style="70"/>
    <col min="13826" max="13826" width="21" style="70" customWidth="1"/>
    <col min="13827" max="13827" width="81.42578125" style="70" customWidth="1"/>
    <col min="13828" max="13829" width="15.5703125" style="70" customWidth="1"/>
    <col min="13830" max="13830" width="14.140625" style="70" bestFit="1" customWidth="1"/>
    <col min="13831" max="13831" width="18" style="70" bestFit="1" customWidth="1"/>
    <col min="13832" max="13832" width="11" style="70" bestFit="1" customWidth="1"/>
    <col min="13833" max="14081" width="9.140625" style="70"/>
    <col min="14082" max="14082" width="21" style="70" customWidth="1"/>
    <col min="14083" max="14083" width="81.42578125" style="70" customWidth="1"/>
    <col min="14084" max="14085" width="15.5703125" style="70" customWidth="1"/>
    <col min="14086" max="14086" width="14.140625" style="70" bestFit="1" customWidth="1"/>
    <col min="14087" max="14087" width="18" style="70" bestFit="1" customWidth="1"/>
    <col min="14088" max="14088" width="11" style="70" bestFit="1" customWidth="1"/>
    <col min="14089" max="14337" width="9.140625" style="70"/>
    <col min="14338" max="14338" width="21" style="70" customWidth="1"/>
    <col min="14339" max="14339" width="81.42578125" style="70" customWidth="1"/>
    <col min="14340" max="14341" width="15.5703125" style="70" customWidth="1"/>
    <col min="14342" max="14342" width="14.140625" style="70" bestFit="1" customWidth="1"/>
    <col min="14343" max="14343" width="18" style="70" bestFit="1" customWidth="1"/>
    <col min="14344" max="14344" width="11" style="70" bestFit="1" customWidth="1"/>
    <col min="14345" max="14593" width="9.140625" style="70"/>
    <col min="14594" max="14594" width="21" style="70" customWidth="1"/>
    <col min="14595" max="14595" width="81.42578125" style="70" customWidth="1"/>
    <col min="14596" max="14597" width="15.5703125" style="70" customWidth="1"/>
    <col min="14598" max="14598" width="14.140625" style="70" bestFit="1" customWidth="1"/>
    <col min="14599" max="14599" width="18" style="70" bestFit="1" customWidth="1"/>
    <col min="14600" max="14600" width="11" style="70" bestFit="1" customWidth="1"/>
    <col min="14601" max="14849" width="9.140625" style="70"/>
    <col min="14850" max="14850" width="21" style="70" customWidth="1"/>
    <col min="14851" max="14851" width="81.42578125" style="70" customWidth="1"/>
    <col min="14852" max="14853" width="15.5703125" style="70" customWidth="1"/>
    <col min="14854" max="14854" width="14.140625" style="70" bestFit="1" customWidth="1"/>
    <col min="14855" max="14855" width="18" style="70" bestFit="1" customWidth="1"/>
    <col min="14856" max="14856" width="11" style="70" bestFit="1" customWidth="1"/>
    <col min="14857" max="15105" width="9.140625" style="70"/>
    <col min="15106" max="15106" width="21" style="70" customWidth="1"/>
    <col min="15107" max="15107" width="81.42578125" style="70" customWidth="1"/>
    <col min="15108" max="15109" width="15.5703125" style="70" customWidth="1"/>
    <col min="15110" max="15110" width="14.140625" style="70" bestFit="1" customWidth="1"/>
    <col min="15111" max="15111" width="18" style="70" bestFit="1" customWidth="1"/>
    <col min="15112" max="15112" width="11" style="70" bestFit="1" customWidth="1"/>
    <col min="15113" max="15361" width="9.140625" style="70"/>
    <col min="15362" max="15362" width="21" style="70" customWidth="1"/>
    <col min="15363" max="15363" width="81.42578125" style="70" customWidth="1"/>
    <col min="15364" max="15365" width="15.5703125" style="70" customWidth="1"/>
    <col min="15366" max="15366" width="14.140625" style="70" bestFit="1" customWidth="1"/>
    <col min="15367" max="15367" width="18" style="70" bestFit="1" customWidth="1"/>
    <col min="15368" max="15368" width="11" style="70" bestFit="1" customWidth="1"/>
    <col min="15369" max="15617" width="9.140625" style="70"/>
    <col min="15618" max="15618" width="21" style="70" customWidth="1"/>
    <col min="15619" max="15619" width="81.42578125" style="70" customWidth="1"/>
    <col min="15620" max="15621" width="15.5703125" style="70" customWidth="1"/>
    <col min="15622" max="15622" width="14.140625" style="70" bestFit="1" customWidth="1"/>
    <col min="15623" max="15623" width="18" style="70" bestFit="1" customWidth="1"/>
    <col min="15624" max="15624" width="11" style="70" bestFit="1" customWidth="1"/>
    <col min="15625" max="15873" width="9.140625" style="70"/>
    <col min="15874" max="15874" width="21" style="70" customWidth="1"/>
    <col min="15875" max="15875" width="81.42578125" style="70" customWidth="1"/>
    <col min="15876" max="15877" width="15.5703125" style="70" customWidth="1"/>
    <col min="15878" max="15878" width="14.140625" style="70" bestFit="1" customWidth="1"/>
    <col min="15879" max="15879" width="18" style="70" bestFit="1" customWidth="1"/>
    <col min="15880" max="15880" width="11" style="70" bestFit="1" customWidth="1"/>
    <col min="15881" max="16129" width="9.140625" style="70"/>
    <col min="16130" max="16130" width="21" style="70" customWidth="1"/>
    <col min="16131" max="16131" width="81.42578125" style="70" customWidth="1"/>
    <col min="16132" max="16133" width="15.5703125" style="70" customWidth="1"/>
    <col min="16134" max="16134" width="14.140625" style="70" bestFit="1" customWidth="1"/>
    <col min="16135" max="16135" width="18" style="70" bestFit="1" customWidth="1"/>
    <col min="16136" max="16136" width="11" style="70" bestFit="1" customWidth="1"/>
    <col min="16137" max="16384" width="9.140625" style="70"/>
  </cols>
  <sheetData>
    <row r="1" spans="1:10" ht="13.5" thickBot="1"/>
    <row r="2" spans="1:10" s="76" customFormat="1" ht="6" thickBot="1">
      <c r="B2" s="77"/>
      <c r="C2" s="270"/>
      <c r="D2" s="78"/>
      <c r="E2" s="79"/>
      <c r="F2" s="79"/>
      <c r="G2" s="80"/>
    </row>
    <row r="3" spans="1:10" s="82" customFormat="1" ht="57" customHeight="1">
      <c r="A3" s="625" t="s">
        <v>5064</v>
      </c>
      <c r="B3" s="273"/>
      <c r="C3" s="1997" t="s">
        <v>20273</v>
      </c>
      <c r="D3" s="1980" t="str">
        <f>'ORÇAMENTO '!F5</f>
        <v>Ref.: Tabela de Serviços
SINAPI (OUTUBRO/2019)                                                           COM DESONERAÇÃO
e/ou composições PiniTCPO</v>
      </c>
      <c r="E3" s="1981"/>
      <c r="F3" s="1982"/>
      <c r="G3" s="1983"/>
    </row>
    <row r="4" spans="1:10" s="114" customFormat="1" ht="50.25" customHeight="1" thickBot="1">
      <c r="A4" s="625" t="s">
        <v>5265</v>
      </c>
      <c r="B4" s="274"/>
      <c r="C4" s="1998"/>
      <c r="D4" s="1239" t="s">
        <v>7</v>
      </c>
      <c r="E4" s="1238">
        <v>0.26369999999999999</v>
      </c>
      <c r="F4" s="1984"/>
      <c r="G4" s="1985"/>
    </row>
    <row r="5" spans="1:10" s="83" customFormat="1" ht="15" customHeight="1" thickBot="1">
      <c r="B5" s="1994" t="s">
        <v>5532</v>
      </c>
      <c r="C5" s="1995"/>
      <c r="D5" s="1995"/>
      <c r="E5" s="1995"/>
      <c r="F5" s="1995"/>
      <c r="G5" s="1996"/>
    </row>
    <row r="6" spans="1:10" s="76" customFormat="1" ht="6" thickBot="1">
      <c r="B6" s="77"/>
      <c r="C6" s="270"/>
      <c r="D6" s="78"/>
      <c r="E6" s="79"/>
      <c r="F6" s="79"/>
      <c r="G6" s="80"/>
    </row>
    <row r="7" spans="1:10" s="84" customFormat="1" ht="18" customHeight="1">
      <c r="B7" s="342" t="s">
        <v>8</v>
      </c>
      <c r="C7" s="1992" t="str">
        <f>'ORÇAMENTO '!D9</f>
        <v>AMPLIAÇÃO E REFORMA NA ESCOLA MUNICIPAL DE EDUCAÇÃO INFANTIL</v>
      </c>
      <c r="D7" s="1992"/>
      <c r="E7" s="1992"/>
      <c r="F7" s="343"/>
      <c r="G7" s="344"/>
    </row>
    <row r="8" spans="1:10" s="84" customFormat="1" ht="18" customHeight="1">
      <c r="B8" s="345" t="str">
        <f>'ORÇAMENTO '!C10</f>
        <v>PROP:</v>
      </c>
      <c r="C8" s="1764" t="s">
        <v>20272</v>
      </c>
      <c r="D8" s="1764"/>
      <c r="E8" s="1764"/>
      <c r="F8" s="389"/>
      <c r="G8" s="390"/>
    </row>
    <row r="9" spans="1:10" s="85" customFormat="1" ht="18" customHeight="1" thickBot="1">
      <c r="B9" s="345" t="s">
        <v>10</v>
      </c>
      <c r="C9" s="1993" t="str">
        <f>'ORÇAMENTO '!D11</f>
        <v>AV. GOVERNADOR J. CAMPOS,LOTE LP SW1B, QUADRA C9,BAIRRO UNIÃO</v>
      </c>
      <c r="D9" s="1993"/>
      <c r="E9" s="1993"/>
      <c r="F9" s="346"/>
      <c r="G9" s="347"/>
    </row>
    <row r="10" spans="1:10" s="86" customFormat="1" ht="6" thickBot="1">
      <c r="B10" s="87"/>
      <c r="C10" s="88"/>
      <c r="D10" s="89"/>
      <c r="E10" s="90"/>
      <c r="F10" s="90"/>
      <c r="G10" s="91"/>
    </row>
    <row r="11" spans="1:10" s="85" customFormat="1" ht="18.75" thickBot="1">
      <c r="B11" s="1986" t="s">
        <v>1946</v>
      </c>
      <c r="C11" s="1987"/>
      <c r="D11" s="1987"/>
      <c r="E11" s="1987"/>
      <c r="F11" s="1987"/>
      <c r="G11" s="1988"/>
    </row>
    <row r="12" spans="1:10" s="86" customFormat="1" ht="6" thickBot="1">
      <c r="B12" s="87"/>
      <c r="C12" s="88"/>
      <c r="D12" s="89"/>
      <c r="E12" s="90"/>
      <c r="F12" s="90"/>
      <c r="G12" s="91"/>
    </row>
    <row r="13" spans="1:10" ht="6" customHeight="1" thickBot="1">
      <c r="B13" s="245"/>
      <c r="C13" s="115"/>
      <c r="D13" s="115"/>
      <c r="E13" s="115"/>
      <c r="F13" s="92"/>
      <c r="G13" s="1732"/>
    </row>
    <row r="14" spans="1:10" s="374" customFormat="1" ht="16.5" thickBot="1">
      <c r="A14" s="626"/>
      <c r="B14" s="1809" t="s">
        <v>20247</v>
      </c>
      <c r="C14" s="1989" t="s">
        <v>5318</v>
      </c>
      <c r="D14" s="1990"/>
      <c r="E14" s="1990"/>
      <c r="F14" s="1991"/>
      <c r="G14" s="1812" t="s">
        <v>30</v>
      </c>
      <c r="H14" s="1640">
        <f>G18</f>
        <v>2252.8000000000002</v>
      </c>
    </row>
    <row r="15" spans="1:10" s="374" customFormat="1" ht="31.5">
      <c r="A15" s="626"/>
      <c r="B15" s="1811" t="s">
        <v>2114</v>
      </c>
      <c r="C15" s="1806" t="s">
        <v>1947</v>
      </c>
      <c r="D15" s="1806" t="s">
        <v>30</v>
      </c>
      <c r="E15" s="1806" t="s">
        <v>1948</v>
      </c>
      <c r="F15" s="1807" t="s">
        <v>1949</v>
      </c>
      <c r="G15" s="1808" t="s">
        <v>1950</v>
      </c>
    </row>
    <row r="16" spans="1:10" s="374" customFormat="1" ht="15.75">
      <c r="A16" s="626"/>
      <c r="B16" s="1977" t="s">
        <v>1955</v>
      </c>
      <c r="C16" s="1978"/>
      <c r="D16" s="1978"/>
      <c r="E16" s="1978"/>
      <c r="F16" s="1978"/>
      <c r="G16" s="1979"/>
      <c r="J16" s="374">
        <v>88326</v>
      </c>
    </row>
    <row r="17" spans="1:10" s="374" customFormat="1" ht="16.5" thickBot="1">
      <c r="A17" s="626" t="s">
        <v>5265</v>
      </c>
      <c r="B17" s="984">
        <v>90780</v>
      </c>
      <c r="C17" s="914" t="str">
        <f>IF($A17="INSUMO",VLOOKUP($B17,'BANCO DE DADOS JULHO INS'!$A:$D,2,FALSE),VLOOKUP($B17,'BANCO DE DADOS JULHO SERV'!$B:$E,2,FALSE))</f>
        <v>MESTRE DE OBRAS COM ENCARGOS COMPLEMENTARES</v>
      </c>
      <c r="D17" s="913" t="str">
        <f>IF($A17="INSUMO",VLOOKUP($B17,'BANCO DE DADOS JULHO INS'!$A:$D,3,FALSE),VLOOKUP($B17,'BANCO DE DADOS JULHO SERV'!$B:$E,3,FALSE))</f>
        <v>H</v>
      </c>
      <c r="E17" s="1762">
        <f>2.5*4*4*2</f>
        <v>80</v>
      </c>
      <c r="F17" s="1802">
        <v>28.16</v>
      </c>
      <c r="G17" s="1803">
        <f>TRUNC(E17*F17,2)</f>
        <v>2252.8000000000002</v>
      </c>
      <c r="J17" s="374">
        <v>90780</v>
      </c>
    </row>
    <row r="18" spans="1:10" s="374" customFormat="1" ht="16.5" thickBot="1">
      <c r="A18" s="626"/>
      <c r="B18" s="1974"/>
      <c r="C18" s="1975"/>
      <c r="D18" s="1975"/>
      <c r="E18" s="1976"/>
      <c r="F18" s="526" t="s">
        <v>1956</v>
      </c>
      <c r="G18" s="1804">
        <f>SUM(G17:G17)</f>
        <v>2252.8000000000002</v>
      </c>
    </row>
    <row r="19" spans="1:10" s="374" customFormat="1" ht="16.5" thickBot="1">
      <c r="A19" s="626"/>
      <c r="B19" s="1733"/>
      <c r="C19" s="1734"/>
      <c r="D19" s="1735"/>
      <c r="E19" s="1736"/>
      <c r="F19" s="1737"/>
      <c r="G19" s="1738"/>
    </row>
    <row r="20" spans="1:10" s="672" customFormat="1" ht="16.5" thickBot="1">
      <c r="B20" s="1809" t="s">
        <v>20248</v>
      </c>
      <c r="C20" s="1971" t="s">
        <v>20288</v>
      </c>
      <c r="D20" s="1971"/>
      <c r="E20" s="1971"/>
      <c r="F20" s="1971"/>
      <c r="G20" s="1810" t="s">
        <v>0</v>
      </c>
      <c r="H20" s="1641" t="e">
        <f>#REF!</f>
        <v>#REF!</v>
      </c>
    </row>
    <row r="21" spans="1:10" s="1150" customFormat="1" ht="31.5">
      <c r="B21" s="1805" t="s">
        <v>20228</v>
      </c>
      <c r="C21" s="1806" t="s">
        <v>1947</v>
      </c>
      <c r="D21" s="1806" t="s">
        <v>6940</v>
      </c>
      <c r="E21" s="1806" t="s">
        <v>1948</v>
      </c>
      <c r="F21" s="1807" t="s">
        <v>1949</v>
      </c>
      <c r="G21" s="1808" t="s">
        <v>1950</v>
      </c>
    </row>
    <row r="22" spans="1:10" ht="13.5" thickBot="1">
      <c r="B22" s="1739"/>
      <c r="C22" s="1740"/>
      <c r="D22" s="1741"/>
      <c r="E22" s="1742"/>
      <c r="F22" s="1743"/>
      <c r="G22" s="1744"/>
    </row>
    <row r="23" spans="1:10" s="1166" customFormat="1" ht="33.75" customHeight="1">
      <c r="A23" s="1163"/>
      <c r="B23" s="1138"/>
      <c r="C23" s="1849" t="str">
        <f>C20</f>
        <v xml:space="preserve">COBERTURA DE ESTRUTURA METÁLICA EM POLICARBONATO 8mm - Incluso Fornecimento e Instalação </v>
      </c>
      <c r="D23" s="1139"/>
      <c r="E23" s="1140"/>
      <c r="F23" s="1137"/>
      <c r="G23" s="1141" t="s">
        <v>0</v>
      </c>
      <c r="H23" s="1165"/>
    </row>
    <row r="24" spans="1:10" s="1643" customFormat="1" ht="31.5">
      <c r="A24" s="1195"/>
      <c r="B24" s="966" t="s">
        <v>1985</v>
      </c>
      <c r="C24" s="967" t="s">
        <v>1986</v>
      </c>
      <c r="D24" s="968" t="s">
        <v>1987</v>
      </c>
      <c r="E24" s="969" t="s">
        <v>1988</v>
      </c>
      <c r="F24" s="1766" t="s">
        <v>1989</v>
      </c>
      <c r="G24" s="970" t="s">
        <v>1990</v>
      </c>
      <c r="H24" s="1180"/>
    </row>
    <row r="25" spans="1:10" s="1643" customFormat="1" ht="15">
      <c r="A25" s="1195"/>
      <c r="B25" s="1838">
        <v>43797</v>
      </c>
      <c r="C25" s="1839" t="s">
        <v>20261</v>
      </c>
      <c r="D25" s="1846">
        <v>450</v>
      </c>
      <c r="E25" s="1840" t="s">
        <v>20262</v>
      </c>
      <c r="F25" s="1841" t="s">
        <v>20263</v>
      </c>
      <c r="G25" s="1842" t="s">
        <v>20264</v>
      </c>
      <c r="H25" s="1695"/>
    </row>
    <row r="26" spans="1:10" s="1643" customFormat="1" ht="15">
      <c r="A26" s="1195"/>
      <c r="B26" s="1696">
        <f>B25</f>
        <v>43797</v>
      </c>
      <c r="C26" s="1128" t="s">
        <v>20265</v>
      </c>
      <c r="D26" s="1847">
        <v>395</v>
      </c>
      <c r="E26" s="1843" t="s">
        <v>20266</v>
      </c>
      <c r="F26" s="1844" t="s">
        <v>20267</v>
      </c>
      <c r="G26" s="1845" t="s">
        <v>20287</v>
      </c>
      <c r="H26" s="1695"/>
    </row>
    <row r="27" spans="1:10" s="1643" customFormat="1" ht="16.5" thickBot="1">
      <c r="A27" s="1195"/>
      <c r="B27" s="1142"/>
      <c r="C27" s="1143" t="s">
        <v>1991</v>
      </c>
      <c r="D27" s="1848">
        <v>422.5</v>
      </c>
      <c r="E27" s="1145"/>
      <c r="F27" s="1136"/>
      <c r="G27" s="1146"/>
      <c r="H27" s="1180"/>
    </row>
    <row r="28" spans="1:10" ht="20.25" customHeight="1" thickBot="1">
      <c r="B28" s="1972"/>
      <c r="C28" s="1973"/>
      <c r="D28" s="1741"/>
      <c r="E28" s="1742"/>
      <c r="F28" s="1743"/>
      <c r="G28" s="1744"/>
    </row>
    <row r="29" spans="1:10" ht="16.5" thickBot="1">
      <c r="B29" s="1771" t="s">
        <v>20249</v>
      </c>
      <c r="C29" s="1962" t="s">
        <v>1</v>
      </c>
      <c r="D29" s="1962"/>
      <c r="E29" s="1963"/>
      <c r="F29" s="1963"/>
      <c r="G29" s="1772" t="s">
        <v>30</v>
      </c>
    </row>
    <row r="30" spans="1:10" ht="32.25" thickBot="1">
      <c r="B30" s="1773" t="s">
        <v>20256</v>
      </c>
      <c r="C30" s="1774" t="s">
        <v>1947</v>
      </c>
      <c r="D30" s="1774" t="s">
        <v>1957</v>
      </c>
      <c r="E30" s="1774" t="s">
        <v>1948</v>
      </c>
      <c r="F30" s="1775" t="s">
        <v>1995</v>
      </c>
      <c r="G30" s="1776" t="s">
        <v>1996</v>
      </c>
    </row>
    <row r="31" spans="1:10" ht="15.75">
      <c r="B31" s="1964" t="s">
        <v>1955</v>
      </c>
      <c r="C31" s="1965"/>
      <c r="D31" s="1965"/>
      <c r="E31" s="1965"/>
      <c r="F31" s="1965"/>
      <c r="G31" s="1966"/>
    </row>
    <row r="32" spans="1:10" ht="15.75" thickBot="1">
      <c r="B32" s="1813" t="s">
        <v>7500</v>
      </c>
      <c r="C32" s="1787" t="s">
        <v>744</v>
      </c>
      <c r="D32" s="1787" t="s">
        <v>20250</v>
      </c>
      <c r="E32" s="1814">
        <v>0.14000000000000001</v>
      </c>
      <c r="F32" s="1787">
        <v>14.71</v>
      </c>
      <c r="G32" s="1815">
        <f>F32*E32</f>
        <v>2.0594000000000001</v>
      </c>
    </row>
    <row r="33" spans="2:7" ht="16.5" thickBot="1">
      <c r="B33" s="1967"/>
      <c r="C33" s="1968"/>
      <c r="D33" s="1968"/>
      <c r="E33" s="1969"/>
      <c r="F33" s="1198" t="s">
        <v>1953</v>
      </c>
      <c r="G33" s="1777">
        <f>SUM(G31:G32)</f>
        <v>2.0594000000000001</v>
      </c>
    </row>
    <row r="34" spans="2:7">
      <c r="B34" s="1739"/>
      <c r="C34" s="1740"/>
      <c r="D34" s="1741"/>
      <c r="E34" s="1742"/>
      <c r="F34" s="1743"/>
      <c r="G34" s="1744"/>
    </row>
    <row r="36" spans="2:7" ht="18">
      <c r="B36" s="1970" t="s">
        <v>20294</v>
      </c>
      <c r="C36" s="1970"/>
    </row>
    <row r="39" spans="2:7" ht="18">
      <c r="C39" s="1713" t="s">
        <v>20239</v>
      </c>
    </row>
    <row r="40" spans="2:7" ht="18">
      <c r="C40" s="1713" t="s">
        <v>20237</v>
      </c>
    </row>
    <row r="41" spans="2:7" ht="18">
      <c r="C41" s="1713" t="s">
        <v>20238</v>
      </c>
    </row>
  </sheetData>
  <mergeCells count="16">
    <mergeCell ref="B18:E18"/>
    <mergeCell ref="B16:G16"/>
    <mergeCell ref="D3:E3"/>
    <mergeCell ref="F3:G4"/>
    <mergeCell ref="B11:G11"/>
    <mergeCell ref="C14:F14"/>
    <mergeCell ref="C7:E7"/>
    <mergeCell ref="C9:E9"/>
    <mergeCell ref="B5:G5"/>
    <mergeCell ref="C3:C4"/>
    <mergeCell ref="C29:F29"/>
    <mergeCell ref="B31:G31"/>
    <mergeCell ref="B33:E33"/>
    <mergeCell ref="B36:C36"/>
    <mergeCell ref="C20:F20"/>
    <mergeCell ref="B28:C28"/>
  </mergeCells>
  <dataValidations disablePrompts="1" count="1">
    <dataValidation type="list" allowBlank="1" showInputMessage="1" showErrorMessage="1" sqref="A17">
      <formula1>$A$3:$A$4</formula1>
    </dataValidation>
  </dataValidations>
  <printOptions horizontalCentered="1"/>
  <pageMargins left="0.19685039370078741" right="0.19685039370078741" top="0.78740157480314965" bottom="0.78740157480314965" header="0.19685039370078741" footer="0.19685039370078741"/>
  <pageSetup paperSize="9" scale="50" fitToHeight="100" orientation="portrait" r:id="rId1"/>
  <headerFooter scaleWithDoc="0" alignWithMargins="0">
    <oddHeader>&amp;RPágina &amp;P de &amp;N</oddHeader>
  </headerFooter>
  <drawing r:id="rId2"/>
  <legacyDrawing r:id="rId3"/>
  <legacyDrawingHF r:id="rId4"/>
  <oleObjects>
    <mc:AlternateContent xmlns:mc="http://schemas.openxmlformats.org/markup-compatibility/2006">
      <mc:Choice Requires="x14">
        <oleObject progId="StaticMetafile" shapeId="3073" r:id="rId5">
          <objectPr defaultSize="0" autoPict="0" r:id="rId6">
            <anchor moveWithCells="1">
              <from>
                <xdr:col>1</xdr:col>
                <xdr:colOff>95250</xdr:colOff>
                <xdr:row>2</xdr:row>
                <xdr:rowOff>66675</xdr:rowOff>
              </from>
              <to>
                <xdr:col>1</xdr:col>
                <xdr:colOff>1295400</xdr:colOff>
                <xdr:row>3</xdr:row>
                <xdr:rowOff>533400</xdr:rowOff>
              </to>
            </anchor>
          </objectPr>
        </oleObject>
      </mc:Choice>
      <mc:Fallback>
        <oleObject progId="StaticMetafile" shapeId="3073" r:id="rId5"/>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M36"/>
  <sheetViews>
    <sheetView view="pageBreakPreview" topLeftCell="B1" zoomScale="85" zoomScaleNormal="100" zoomScaleSheetLayoutView="85" workbookViewId="0">
      <selection activeCell="B18" sqref="B18"/>
    </sheetView>
  </sheetViews>
  <sheetFormatPr defaultRowHeight="12.75"/>
  <cols>
    <col min="1" max="1" width="28.140625" style="672" customWidth="1"/>
    <col min="2" max="2" width="23" style="1158" customWidth="1"/>
    <col min="3" max="3" width="79.7109375" style="1158" customWidth="1"/>
    <col min="4" max="4" width="20.7109375" style="1159" customWidth="1"/>
    <col min="5" max="5" width="23.5703125" style="1160" customWidth="1"/>
    <col min="6" max="6" width="16.85546875" style="1161" customWidth="1"/>
    <col min="7" max="7" width="18.140625" style="1162" bestFit="1" customWidth="1"/>
    <col min="8" max="8" width="12.7109375" style="672" bestFit="1" customWidth="1"/>
    <col min="9" max="9" width="19.28515625" style="672" customWidth="1"/>
    <col min="10" max="10" width="17.140625" style="672" customWidth="1"/>
    <col min="11" max="257" width="9.140625" style="672"/>
    <col min="258" max="258" width="21" style="672" customWidth="1"/>
    <col min="259" max="259" width="81.42578125" style="672" customWidth="1"/>
    <col min="260" max="261" width="15.5703125" style="672" customWidth="1"/>
    <col min="262" max="262" width="14.140625" style="672" bestFit="1" customWidth="1"/>
    <col min="263" max="263" width="18" style="672" bestFit="1" customWidth="1"/>
    <col min="264" max="264" width="11" style="672" bestFit="1" customWidth="1"/>
    <col min="265" max="513" width="9.140625" style="672"/>
    <col min="514" max="514" width="21" style="672" customWidth="1"/>
    <col min="515" max="515" width="81.42578125" style="672" customWidth="1"/>
    <col min="516" max="517" width="15.5703125" style="672" customWidth="1"/>
    <col min="518" max="518" width="14.140625" style="672" bestFit="1" customWidth="1"/>
    <col min="519" max="519" width="18" style="672" bestFit="1" customWidth="1"/>
    <col min="520" max="520" width="11" style="672" bestFit="1" customWidth="1"/>
    <col min="521" max="769" width="9.140625" style="672"/>
    <col min="770" max="770" width="21" style="672" customWidth="1"/>
    <col min="771" max="771" width="81.42578125" style="672" customWidth="1"/>
    <col min="772" max="773" width="15.5703125" style="672" customWidth="1"/>
    <col min="774" max="774" width="14.140625" style="672" bestFit="1" customWidth="1"/>
    <col min="775" max="775" width="18" style="672" bestFit="1" customWidth="1"/>
    <col min="776" max="776" width="11" style="672" bestFit="1" customWidth="1"/>
    <col min="777" max="1025" width="9.140625" style="672"/>
    <col min="1026" max="1026" width="21" style="672" customWidth="1"/>
    <col min="1027" max="1027" width="81.42578125" style="672" customWidth="1"/>
    <col min="1028" max="1029" width="15.5703125" style="672" customWidth="1"/>
    <col min="1030" max="1030" width="14.140625" style="672" bestFit="1" customWidth="1"/>
    <col min="1031" max="1031" width="18" style="672" bestFit="1" customWidth="1"/>
    <col min="1032" max="1032" width="11" style="672" bestFit="1" customWidth="1"/>
    <col min="1033" max="1281" width="9.140625" style="672"/>
    <col min="1282" max="1282" width="21" style="672" customWidth="1"/>
    <col min="1283" max="1283" width="81.42578125" style="672" customWidth="1"/>
    <col min="1284" max="1285" width="15.5703125" style="672" customWidth="1"/>
    <col min="1286" max="1286" width="14.140625" style="672" bestFit="1" customWidth="1"/>
    <col min="1287" max="1287" width="18" style="672" bestFit="1" customWidth="1"/>
    <col min="1288" max="1288" width="11" style="672" bestFit="1" customWidth="1"/>
    <col min="1289" max="1537" width="9.140625" style="672"/>
    <col min="1538" max="1538" width="21" style="672" customWidth="1"/>
    <col min="1539" max="1539" width="81.42578125" style="672" customWidth="1"/>
    <col min="1540" max="1541" width="15.5703125" style="672" customWidth="1"/>
    <col min="1542" max="1542" width="14.140625" style="672" bestFit="1" customWidth="1"/>
    <col min="1543" max="1543" width="18" style="672" bestFit="1" customWidth="1"/>
    <col min="1544" max="1544" width="11" style="672" bestFit="1" customWidth="1"/>
    <col min="1545" max="1793" width="9.140625" style="672"/>
    <col min="1794" max="1794" width="21" style="672" customWidth="1"/>
    <col min="1795" max="1795" width="81.42578125" style="672" customWidth="1"/>
    <col min="1796" max="1797" width="15.5703125" style="672" customWidth="1"/>
    <col min="1798" max="1798" width="14.140625" style="672" bestFit="1" customWidth="1"/>
    <col min="1799" max="1799" width="18" style="672" bestFit="1" customWidth="1"/>
    <col min="1800" max="1800" width="11" style="672" bestFit="1" customWidth="1"/>
    <col min="1801" max="2049" width="9.140625" style="672"/>
    <col min="2050" max="2050" width="21" style="672" customWidth="1"/>
    <col min="2051" max="2051" width="81.42578125" style="672" customWidth="1"/>
    <col min="2052" max="2053" width="15.5703125" style="672" customWidth="1"/>
    <col min="2054" max="2054" width="14.140625" style="672" bestFit="1" customWidth="1"/>
    <col min="2055" max="2055" width="18" style="672" bestFit="1" customWidth="1"/>
    <col min="2056" max="2056" width="11" style="672" bestFit="1" customWidth="1"/>
    <col min="2057" max="2305" width="9.140625" style="672"/>
    <col min="2306" max="2306" width="21" style="672" customWidth="1"/>
    <col min="2307" max="2307" width="81.42578125" style="672" customWidth="1"/>
    <col min="2308" max="2309" width="15.5703125" style="672" customWidth="1"/>
    <col min="2310" max="2310" width="14.140625" style="672" bestFit="1" customWidth="1"/>
    <col min="2311" max="2311" width="18" style="672" bestFit="1" customWidth="1"/>
    <col min="2312" max="2312" width="11" style="672" bestFit="1" customWidth="1"/>
    <col min="2313" max="2561" width="9.140625" style="672"/>
    <col min="2562" max="2562" width="21" style="672" customWidth="1"/>
    <col min="2563" max="2563" width="81.42578125" style="672" customWidth="1"/>
    <col min="2564" max="2565" width="15.5703125" style="672" customWidth="1"/>
    <col min="2566" max="2566" width="14.140625" style="672" bestFit="1" customWidth="1"/>
    <col min="2567" max="2567" width="18" style="672" bestFit="1" customWidth="1"/>
    <col min="2568" max="2568" width="11" style="672" bestFit="1" customWidth="1"/>
    <col min="2569" max="2817" width="9.140625" style="672"/>
    <col min="2818" max="2818" width="21" style="672" customWidth="1"/>
    <col min="2819" max="2819" width="81.42578125" style="672" customWidth="1"/>
    <col min="2820" max="2821" width="15.5703125" style="672" customWidth="1"/>
    <col min="2822" max="2822" width="14.140625" style="672" bestFit="1" customWidth="1"/>
    <col min="2823" max="2823" width="18" style="672" bestFit="1" customWidth="1"/>
    <col min="2824" max="2824" width="11" style="672" bestFit="1" customWidth="1"/>
    <col min="2825" max="3073" width="9.140625" style="672"/>
    <col min="3074" max="3074" width="21" style="672" customWidth="1"/>
    <col min="3075" max="3075" width="81.42578125" style="672" customWidth="1"/>
    <col min="3076" max="3077" width="15.5703125" style="672" customWidth="1"/>
    <col min="3078" max="3078" width="14.140625" style="672" bestFit="1" customWidth="1"/>
    <col min="3079" max="3079" width="18" style="672" bestFit="1" customWidth="1"/>
    <col min="3080" max="3080" width="11" style="672" bestFit="1" customWidth="1"/>
    <col min="3081" max="3329" width="9.140625" style="672"/>
    <col min="3330" max="3330" width="21" style="672" customWidth="1"/>
    <col min="3331" max="3331" width="81.42578125" style="672" customWidth="1"/>
    <col min="3332" max="3333" width="15.5703125" style="672" customWidth="1"/>
    <col min="3334" max="3334" width="14.140625" style="672" bestFit="1" customWidth="1"/>
    <col min="3335" max="3335" width="18" style="672" bestFit="1" customWidth="1"/>
    <col min="3336" max="3336" width="11" style="672" bestFit="1" customWidth="1"/>
    <col min="3337" max="3585" width="9.140625" style="672"/>
    <col min="3586" max="3586" width="21" style="672" customWidth="1"/>
    <col min="3587" max="3587" width="81.42578125" style="672" customWidth="1"/>
    <col min="3588" max="3589" width="15.5703125" style="672" customWidth="1"/>
    <col min="3590" max="3590" width="14.140625" style="672" bestFit="1" customWidth="1"/>
    <col min="3591" max="3591" width="18" style="672" bestFit="1" customWidth="1"/>
    <col min="3592" max="3592" width="11" style="672" bestFit="1" customWidth="1"/>
    <col min="3593" max="3841" width="9.140625" style="672"/>
    <col min="3842" max="3842" width="21" style="672" customWidth="1"/>
    <col min="3843" max="3843" width="81.42578125" style="672" customWidth="1"/>
    <col min="3844" max="3845" width="15.5703125" style="672" customWidth="1"/>
    <col min="3846" max="3846" width="14.140625" style="672" bestFit="1" customWidth="1"/>
    <col min="3847" max="3847" width="18" style="672" bestFit="1" customWidth="1"/>
    <col min="3848" max="3848" width="11" style="672" bestFit="1" customWidth="1"/>
    <col min="3849" max="4097" width="9.140625" style="672"/>
    <col min="4098" max="4098" width="21" style="672" customWidth="1"/>
    <col min="4099" max="4099" width="81.42578125" style="672" customWidth="1"/>
    <col min="4100" max="4101" width="15.5703125" style="672" customWidth="1"/>
    <col min="4102" max="4102" width="14.140625" style="672" bestFit="1" customWidth="1"/>
    <col min="4103" max="4103" width="18" style="672" bestFit="1" customWidth="1"/>
    <col min="4104" max="4104" width="11" style="672" bestFit="1" customWidth="1"/>
    <col min="4105" max="4353" width="9.140625" style="672"/>
    <col min="4354" max="4354" width="21" style="672" customWidth="1"/>
    <col min="4355" max="4355" width="81.42578125" style="672" customWidth="1"/>
    <col min="4356" max="4357" width="15.5703125" style="672" customWidth="1"/>
    <col min="4358" max="4358" width="14.140625" style="672" bestFit="1" customWidth="1"/>
    <col min="4359" max="4359" width="18" style="672" bestFit="1" customWidth="1"/>
    <col min="4360" max="4360" width="11" style="672" bestFit="1" customWidth="1"/>
    <col min="4361" max="4609" width="9.140625" style="672"/>
    <col min="4610" max="4610" width="21" style="672" customWidth="1"/>
    <col min="4611" max="4611" width="81.42578125" style="672" customWidth="1"/>
    <col min="4612" max="4613" width="15.5703125" style="672" customWidth="1"/>
    <col min="4614" max="4614" width="14.140625" style="672" bestFit="1" customWidth="1"/>
    <col min="4615" max="4615" width="18" style="672" bestFit="1" customWidth="1"/>
    <col min="4616" max="4616" width="11" style="672" bestFit="1" customWidth="1"/>
    <col min="4617" max="4865" width="9.140625" style="672"/>
    <col min="4866" max="4866" width="21" style="672" customWidth="1"/>
    <col min="4867" max="4867" width="81.42578125" style="672" customWidth="1"/>
    <col min="4868" max="4869" width="15.5703125" style="672" customWidth="1"/>
    <col min="4870" max="4870" width="14.140625" style="672" bestFit="1" customWidth="1"/>
    <col min="4871" max="4871" width="18" style="672" bestFit="1" customWidth="1"/>
    <col min="4872" max="4872" width="11" style="672" bestFit="1" customWidth="1"/>
    <col min="4873" max="5121" width="9.140625" style="672"/>
    <col min="5122" max="5122" width="21" style="672" customWidth="1"/>
    <col min="5123" max="5123" width="81.42578125" style="672" customWidth="1"/>
    <col min="5124" max="5125" width="15.5703125" style="672" customWidth="1"/>
    <col min="5126" max="5126" width="14.140625" style="672" bestFit="1" customWidth="1"/>
    <col min="5127" max="5127" width="18" style="672" bestFit="1" customWidth="1"/>
    <col min="5128" max="5128" width="11" style="672" bestFit="1" customWidth="1"/>
    <col min="5129" max="5377" width="9.140625" style="672"/>
    <col min="5378" max="5378" width="21" style="672" customWidth="1"/>
    <col min="5379" max="5379" width="81.42578125" style="672" customWidth="1"/>
    <col min="5380" max="5381" width="15.5703125" style="672" customWidth="1"/>
    <col min="5382" max="5382" width="14.140625" style="672" bestFit="1" customWidth="1"/>
    <col min="5383" max="5383" width="18" style="672" bestFit="1" customWidth="1"/>
    <col min="5384" max="5384" width="11" style="672" bestFit="1" customWidth="1"/>
    <col min="5385" max="5633" width="9.140625" style="672"/>
    <col min="5634" max="5634" width="21" style="672" customWidth="1"/>
    <col min="5635" max="5635" width="81.42578125" style="672" customWidth="1"/>
    <col min="5636" max="5637" width="15.5703125" style="672" customWidth="1"/>
    <col min="5638" max="5638" width="14.140625" style="672" bestFit="1" customWidth="1"/>
    <col min="5639" max="5639" width="18" style="672" bestFit="1" customWidth="1"/>
    <col min="5640" max="5640" width="11" style="672" bestFit="1" customWidth="1"/>
    <col min="5641" max="5889" width="9.140625" style="672"/>
    <col min="5890" max="5890" width="21" style="672" customWidth="1"/>
    <col min="5891" max="5891" width="81.42578125" style="672" customWidth="1"/>
    <col min="5892" max="5893" width="15.5703125" style="672" customWidth="1"/>
    <col min="5894" max="5894" width="14.140625" style="672" bestFit="1" customWidth="1"/>
    <col min="5895" max="5895" width="18" style="672" bestFit="1" customWidth="1"/>
    <col min="5896" max="5896" width="11" style="672" bestFit="1" customWidth="1"/>
    <col min="5897" max="6145" width="9.140625" style="672"/>
    <col min="6146" max="6146" width="21" style="672" customWidth="1"/>
    <col min="6147" max="6147" width="81.42578125" style="672" customWidth="1"/>
    <col min="6148" max="6149" width="15.5703125" style="672" customWidth="1"/>
    <col min="6150" max="6150" width="14.140625" style="672" bestFit="1" customWidth="1"/>
    <col min="6151" max="6151" width="18" style="672" bestFit="1" customWidth="1"/>
    <col min="6152" max="6152" width="11" style="672" bestFit="1" customWidth="1"/>
    <col min="6153" max="6401" width="9.140625" style="672"/>
    <col min="6402" max="6402" width="21" style="672" customWidth="1"/>
    <col min="6403" max="6403" width="81.42578125" style="672" customWidth="1"/>
    <col min="6404" max="6405" width="15.5703125" style="672" customWidth="1"/>
    <col min="6406" max="6406" width="14.140625" style="672" bestFit="1" customWidth="1"/>
    <col min="6407" max="6407" width="18" style="672" bestFit="1" customWidth="1"/>
    <col min="6408" max="6408" width="11" style="672" bestFit="1" customWidth="1"/>
    <col min="6409" max="6657" width="9.140625" style="672"/>
    <col min="6658" max="6658" width="21" style="672" customWidth="1"/>
    <col min="6659" max="6659" width="81.42578125" style="672" customWidth="1"/>
    <col min="6660" max="6661" width="15.5703125" style="672" customWidth="1"/>
    <col min="6662" max="6662" width="14.140625" style="672" bestFit="1" customWidth="1"/>
    <col min="6663" max="6663" width="18" style="672" bestFit="1" customWidth="1"/>
    <col min="6664" max="6664" width="11" style="672" bestFit="1" customWidth="1"/>
    <col min="6665" max="6913" width="9.140625" style="672"/>
    <col min="6914" max="6914" width="21" style="672" customWidth="1"/>
    <col min="6915" max="6915" width="81.42578125" style="672" customWidth="1"/>
    <col min="6916" max="6917" width="15.5703125" style="672" customWidth="1"/>
    <col min="6918" max="6918" width="14.140625" style="672" bestFit="1" customWidth="1"/>
    <col min="6919" max="6919" width="18" style="672" bestFit="1" customWidth="1"/>
    <col min="6920" max="6920" width="11" style="672" bestFit="1" customWidth="1"/>
    <col min="6921" max="7169" width="9.140625" style="672"/>
    <col min="7170" max="7170" width="21" style="672" customWidth="1"/>
    <col min="7171" max="7171" width="81.42578125" style="672" customWidth="1"/>
    <col min="7172" max="7173" width="15.5703125" style="672" customWidth="1"/>
    <col min="7174" max="7174" width="14.140625" style="672" bestFit="1" customWidth="1"/>
    <col min="7175" max="7175" width="18" style="672" bestFit="1" customWidth="1"/>
    <col min="7176" max="7176" width="11" style="672" bestFit="1" customWidth="1"/>
    <col min="7177" max="7425" width="9.140625" style="672"/>
    <col min="7426" max="7426" width="21" style="672" customWidth="1"/>
    <col min="7427" max="7427" width="81.42578125" style="672" customWidth="1"/>
    <col min="7428" max="7429" width="15.5703125" style="672" customWidth="1"/>
    <col min="7430" max="7430" width="14.140625" style="672" bestFit="1" customWidth="1"/>
    <col min="7431" max="7431" width="18" style="672" bestFit="1" customWidth="1"/>
    <col min="7432" max="7432" width="11" style="672" bestFit="1" customWidth="1"/>
    <col min="7433" max="7681" width="9.140625" style="672"/>
    <col min="7682" max="7682" width="21" style="672" customWidth="1"/>
    <col min="7683" max="7683" width="81.42578125" style="672" customWidth="1"/>
    <col min="7684" max="7685" width="15.5703125" style="672" customWidth="1"/>
    <col min="7686" max="7686" width="14.140625" style="672" bestFit="1" customWidth="1"/>
    <col min="7687" max="7687" width="18" style="672" bestFit="1" customWidth="1"/>
    <col min="7688" max="7688" width="11" style="672" bestFit="1" customWidth="1"/>
    <col min="7689" max="7937" width="9.140625" style="672"/>
    <col min="7938" max="7938" width="21" style="672" customWidth="1"/>
    <col min="7939" max="7939" width="81.42578125" style="672" customWidth="1"/>
    <col min="7940" max="7941" width="15.5703125" style="672" customWidth="1"/>
    <col min="7942" max="7942" width="14.140625" style="672" bestFit="1" customWidth="1"/>
    <col min="7943" max="7943" width="18" style="672" bestFit="1" customWidth="1"/>
    <col min="7944" max="7944" width="11" style="672" bestFit="1" customWidth="1"/>
    <col min="7945" max="8193" width="9.140625" style="672"/>
    <col min="8194" max="8194" width="21" style="672" customWidth="1"/>
    <col min="8195" max="8195" width="81.42578125" style="672" customWidth="1"/>
    <col min="8196" max="8197" width="15.5703125" style="672" customWidth="1"/>
    <col min="8198" max="8198" width="14.140625" style="672" bestFit="1" customWidth="1"/>
    <col min="8199" max="8199" width="18" style="672" bestFit="1" customWidth="1"/>
    <col min="8200" max="8200" width="11" style="672" bestFit="1" customWidth="1"/>
    <col min="8201" max="8449" width="9.140625" style="672"/>
    <col min="8450" max="8450" width="21" style="672" customWidth="1"/>
    <col min="8451" max="8451" width="81.42578125" style="672" customWidth="1"/>
    <col min="8452" max="8453" width="15.5703125" style="672" customWidth="1"/>
    <col min="8454" max="8454" width="14.140625" style="672" bestFit="1" customWidth="1"/>
    <col min="8455" max="8455" width="18" style="672" bestFit="1" customWidth="1"/>
    <col min="8456" max="8456" width="11" style="672" bestFit="1" customWidth="1"/>
    <col min="8457" max="8705" width="9.140625" style="672"/>
    <col min="8706" max="8706" width="21" style="672" customWidth="1"/>
    <col min="8707" max="8707" width="81.42578125" style="672" customWidth="1"/>
    <col min="8708" max="8709" width="15.5703125" style="672" customWidth="1"/>
    <col min="8710" max="8710" width="14.140625" style="672" bestFit="1" customWidth="1"/>
    <col min="8711" max="8711" width="18" style="672" bestFit="1" customWidth="1"/>
    <col min="8712" max="8712" width="11" style="672" bestFit="1" customWidth="1"/>
    <col min="8713" max="8961" width="9.140625" style="672"/>
    <col min="8962" max="8962" width="21" style="672" customWidth="1"/>
    <col min="8963" max="8963" width="81.42578125" style="672" customWidth="1"/>
    <col min="8964" max="8965" width="15.5703125" style="672" customWidth="1"/>
    <col min="8966" max="8966" width="14.140625" style="672" bestFit="1" customWidth="1"/>
    <col min="8967" max="8967" width="18" style="672" bestFit="1" customWidth="1"/>
    <col min="8968" max="8968" width="11" style="672" bestFit="1" customWidth="1"/>
    <col min="8969" max="9217" width="9.140625" style="672"/>
    <col min="9218" max="9218" width="21" style="672" customWidth="1"/>
    <col min="9219" max="9219" width="81.42578125" style="672" customWidth="1"/>
    <col min="9220" max="9221" width="15.5703125" style="672" customWidth="1"/>
    <col min="9222" max="9222" width="14.140625" style="672" bestFit="1" customWidth="1"/>
    <col min="9223" max="9223" width="18" style="672" bestFit="1" customWidth="1"/>
    <col min="9224" max="9224" width="11" style="672" bestFit="1" customWidth="1"/>
    <col min="9225" max="9473" width="9.140625" style="672"/>
    <col min="9474" max="9474" width="21" style="672" customWidth="1"/>
    <col min="9475" max="9475" width="81.42578125" style="672" customWidth="1"/>
    <col min="9476" max="9477" width="15.5703125" style="672" customWidth="1"/>
    <col min="9478" max="9478" width="14.140625" style="672" bestFit="1" customWidth="1"/>
    <col min="9479" max="9479" width="18" style="672" bestFit="1" customWidth="1"/>
    <col min="9480" max="9480" width="11" style="672" bestFit="1" customWidth="1"/>
    <col min="9481" max="9729" width="9.140625" style="672"/>
    <col min="9730" max="9730" width="21" style="672" customWidth="1"/>
    <col min="9731" max="9731" width="81.42578125" style="672" customWidth="1"/>
    <col min="9732" max="9733" width="15.5703125" style="672" customWidth="1"/>
    <col min="9734" max="9734" width="14.140625" style="672" bestFit="1" customWidth="1"/>
    <col min="9735" max="9735" width="18" style="672" bestFit="1" customWidth="1"/>
    <col min="9736" max="9736" width="11" style="672" bestFit="1" customWidth="1"/>
    <col min="9737" max="9985" width="9.140625" style="672"/>
    <col min="9986" max="9986" width="21" style="672" customWidth="1"/>
    <col min="9987" max="9987" width="81.42578125" style="672" customWidth="1"/>
    <col min="9988" max="9989" width="15.5703125" style="672" customWidth="1"/>
    <col min="9990" max="9990" width="14.140625" style="672" bestFit="1" customWidth="1"/>
    <col min="9991" max="9991" width="18" style="672" bestFit="1" customWidth="1"/>
    <col min="9992" max="9992" width="11" style="672" bestFit="1" customWidth="1"/>
    <col min="9993" max="10241" width="9.140625" style="672"/>
    <col min="10242" max="10242" width="21" style="672" customWidth="1"/>
    <col min="10243" max="10243" width="81.42578125" style="672" customWidth="1"/>
    <col min="10244" max="10245" width="15.5703125" style="672" customWidth="1"/>
    <col min="10246" max="10246" width="14.140625" style="672" bestFit="1" customWidth="1"/>
    <col min="10247" max="10247" width="18" style="672" bestFit="1" customWidth="1"/>
    <col min="10248" max="10248" width="11" style="672" bestFit="1" customWidth="1"/>
    <col min="10249" max="10497" width="9.140625" style="672"/>
    <col min="10498" max="10498" width="21" style="672" customWidth="1"/>
    <col min="10499" max="10499" width="81.42578125" style="672" customWidth="1"/>
    <col min="10500" max="10501" width="15.5703125" style="672" customWidth="1"/>
    <col min="10502" max="10502" width="14.140625" style="672" bestFit="1" customWidth="1"/>
    <col min="10503" max="10503" width="18" style="672" bestFit="1" customWidth="1"/>
    <col min="10504" max="10504" width="11" style="672" bestFit="1" customWidth="1"/>
    <col min="10505" max="10753" width="9.140625" style="672"/>
    <col min="10754" max="10754" width="21" style="672" customWidth="1"/>
    <col min="10755" max="10755" width="81.42578125" style="672" customWidth="1"/>
    <col min="10756" max="10757" width="15.5703125" style="672" customWidth="1"/>
    <col min="10758" max="10758" width="14.140625" style="672" bestFit="1" customWidth="1"/>
    <col min="10759" max="10759" width="18" style="672" bestFit="1" customWidth="1"/>
    <col min="10760" max="10760" width="11" style="672" bestFit="1" customWidth="1"/>
    <col min="10761" max="11009" width="9.140625" style="672"/>
    <col min="11010" max="11010" width="21" style="672" customWidth="1"/>
    <col min="11011" max="11011" width="81.42578125" style="672" customWidth="1"/>
    <col min="11012" max="11013" width="15.5703125" style="672" customWidth="1"/>
    <col min="11014" max="11014" width="14.140625" style="672" bestFit="1" customWidth="1"/>
    <col min="11015" max="11015" width="18" style="672" bestFit="1" customWidth="1"/>
    <col min="11016" max="11016" width="11" style="672" bestFit="1" customWidth="1"/>
    <col min="11017" max="11265" width="9.140625" style="672"/>
    <col min="11266" max="11266" width="21" style="672" customWidth="1"/>
    <col min="11267" max="11267" width="81.42578125" style="672" customWidth="1"/>
    <col min="11268" max="11269" width="15.5703125" style="672" customWidth="1"/>
    <col min="11270" max="11270" width="14.140625" style="672" bestFit="1" customWidth="1"/>
    <col min="11271" max="11271" width="18" style="672" bestFit="1" customWidth="1"/>
    <col min="11272" max="11272" width="11" style="672" bestFit="1" customWidth="1"/>
    <col min="11273" max="11521" width="9.140625" style="672"/>
    <col min="11522" max="11522" width="21" style="672" customWidth="1"/>
    <col min="11523" max="11523" width="81.42578125" style="672" customWidth="1"/>
    <col min="11524" max="11525" width="15.5703125" style="672" customWidth="1"/>
    <col min="11526" max="11526" width="14.140625" style="672" bestFit="1" customWidth="1"/>
    <col min="11527" max="11527" width="18" style="672" bestFit="1" customWidth="1"/>
    <col min="11528" max="11528" width="11" style="672" bestFit="1" customWidth="1"/>
    <col min="11529" max="11777" width="9.140625" style="672"/>
    <col min="11778" max="11778" width="21" style="672" customWidth="1"/>
    <col min="11779" max="11779" width="81.42578125" style="672" customWidth="1"/>
    <col min="11780" max="11781" width="15.5703125" style="672" customWidth="1"/>
    <col min="11782" max="11782" width="14.140625" style="672" bestFit="1" customWidth="1"/>
    <col min="11783" max="11783" width="18" style="672" bestFit="1" customWidth="1"/>
    <col min="11784" max="11784" width="11" style="672" bestFit="1" customWidth="1"/>
    <col min="11785" max="12033" width="9.140625" style="672"/>
    <col min="12034" max="12034" width="21" style="672" customWidth="1"/>
    <col min="12035" max="12035" width="81.42578125" style="672" customWidth="1"/>
    <col min="12036" max="12037" width="15.5703125" style="672" customWidth="1"/>
    <col min="12038" max="12038" width="14.140625" style="672" bestFit="1" customWidth="1"/>
    <col min="12039" max="12039" width="18" style="672" bestFit="1" customWidth="1"/>
    <col min="12040" max="12040" width="11" style="672" bestFit="1" customWidth="1"/>
    <col min="12041" max="12289" width="9.140625" style="672"/>
    <col min="12290" max="12290" width="21" style="672" customWidth="1"/>
    <col min="12291" max="12291" width="81.42578125" style="672" customWidth="1"/>
    <col min="12292" max="12293" width="15.5703125" style="672" customWidth="1"/>
    <col min="12294" max="12294" width="14.140625" style="672" bestFit="1" customWidth="1"/>
    <col min="12295" max="12295" width="18" style="672" bestFit="1" customWidth="1"/>
    <col min="12296" max="12296" width="11" style="672" bestFit="1" customWidth="1"/>
    <col min="12297" max="12545" width="9.140625" style="672"/>
    <col min="12546" max="12546" width="21" style="672" customWidth="1"/>
    <col min="12547" max="12547" width="81.42578125" style="672" customWidth="1"/>
    <col min="12548" max="12549" width="15.5703125" style="672" customWidth="1"/>
    <col min="12550" max="12550" width="14.140625" style="672" bestFit="1" customWidth="1"/>
    <col min="12551" max="12551" width="18" style="672" bestFit="1" customWidth="1"/>
    <col min="12552" max="12552" width="11" style="672" bestFit="1" customWidth="1"/>
    <col min="12553" max="12801" width="9.140625" style="672"/>
    <col min="12802" max="12802" width="21" style="672" customWidth="1"/>
    <col min="12803" max="12803" width="81.42578125" style="672" customWidth="1"/>
    <col min="12804" max="12805" width="15.5703125" style="672" customWidth="1"/>
    <col min="12806" max="12806" width="14.140625" style="672" bestFit="1" customWidth="1"/>
    <col min="12807" max="12807" width="18" style="672" bestFit="1" customWidth="1"/>
    <col min="12808" max="12808" width="11" style="672" bestFit="1" customWidth="1"/>
    <col min="12809" max="13057" width="9.140625" style="672"/>
    <col min="13058" max="13058" width="21" style="672" customWidth="1"/>
    <col min="13059" max="13059" width="81.42578125" style="672" customWidth="1"/>
    <col min="13060" max="13061" width="15.5703125" style="672" customWidth="1"/>
    <col min="13062" max="13062" width="14.140625" style="672" bestFit="1" customWidth="1"/>
    <col min="13063" max="13063" width="18" style="672" bestFit="1" customWidth="1"/>
    <col min="13064" max="13064" width="11" style="672" bestFit="1" customWidth="1"/>
    <col min="13065" max="13313" width="9.140625" style="672"/>
    <col min="13314" max="13314" width="21" style="672" customWidth="1"/>
    <col min="13315" max="13315" width="81.42578125" style="672" customWidth="1"/>
    <col min="13316" max="13317" width="15.5703125" style="672" customWidth="1"/>
    <col min="13318" max="13318" width="14.140625" style="672" bestFit="1" customWidth="1"/>
    <col min="13319" max="13319" width="18" style="672" bestFit="1" customWidth="1"/>
    <col min="13320" max="13320" width="11" style="672" bestFit="1" customWidth="1"/>
    <col min="13321" max="13569" width="9.140625" style="672"/>
    <col min="13570" max="13570" width="21" style="672" customWidth="1"/>
    <col min="13571" max="13571" width="81.42578125" style="672" customWidth="1"/>
    <col min="13572" max="13573" width="15.5703125" style="672" customWidth="1"/>
    <col min="13574" max="13574" width="14.140625" style="672" bestFit="1" customWidth="1"/>
    <col min="13575" max="13575" width="18" style="672" bestFit="1" customWidth="1"/>
    <col min="13576" max="13576" width="11" style="672" bestFit="1" customWidth="1"/>
    <col min="13577" max="13825" width="9.140625" style="672"/>
    <col min="13826" max="13826" width="21" style="672" customWidth="1"/>
    <col min="13827" max="13827" width="81.42578125" style="672" customWidth="1"/>
    <col min="13828" max="13829" width="15.5703125" style="672" customWidth="1"/>
    <col min="13830" max="13830" width="14.140625" style="672" bestFit="1" customWidth="1"/>
    <col min="13831" max="13831" width="18" style="672" bestFit="1" customWidth="1"/>
    <col min="13832" max="13832" width="11" style="672" bestFit="1" customWidth="1"/>
    <col min="13833" max="14081" width="9.140625" style="672"/>
    <col min="14082" max="14082" width="21" style="672" customWidth="1"/>
    <col min="14083" max="14083" width="81.42578125" style="672" customWidth="1"/>
    <col min="14084" max="14085" width="15.5703125" style="672" customWidth="1"/>
    <col min="14086" max="14086" width="14.140625" style="672" bestFit="1" customWidth="1"/>
    <col min="14087" max="14087" width="18" style="672" bestFit="1" customWidth="1"/>
    <col min="14088" max="14088" width="11" style="672" bestFit="1" customWidth="1"/>
    <col min="14089" max="14337" width="9.140625" style="672"/>
    <col min="14338" max="14338" width="21" style="672" customWidth="1"/>
    <col min="14339" max="14339" width="81.42578125" style="672" customWidth="1"/>
    <col min="14340" max="14341" width="15.5703125" style="672" customWidth="1"/>
    <col min="14342" max="14342" width="14.140625" style="672" bestFit="1" customWidth="1"/>
    <col min="14343" max="14343" width="18" style="672" bestFit="1" customWidth="1"/>
    <col min="14344" max="14344" width="11" style="672" bestFit="1" customWidth="1"/>
    <col min="14345" max="14593" width="9.140625" style="672"/>
    <col min="14594" max="14594" width="21" style="672" customWidth="1"/>
    <col min="14595" max="14595" width="81.42578125" style="672" customWidth="1"/>
    <col min="14596" max="14597" width="15.5703125" style="672" customWidth="1"/>
    <col min="14598" max="14598" width="14.140625" style="672" bestFit="1" customWidth="1"/>
    <col min="14599" max="14599" width="18" style="672" bestFit="1" customWidth="1"/>
    <col min="14600" max="14600" width="11" style="672" bestFit="1" customWidth="1"/>
    <col min="14601" max="14849" width="9.140625" style="672"/>
    <col min="14850" max="14850" width="21" style="672" customWidth="1"/>
    <col min="14851" max="14851" width="81.42578125" style="672" customWidth="1"/>
    <col min="14852" max="14853" width="15.5703125" style="672" customWidth="1"/>
    <col min="14854" max="14854" width="14.140625" style="672" bestFit="1" customWidth="1"/>
    <col min="14855" max="14855" width="18" style="672" bestFit="1" customWidth="1"/>
    <col min="14856" max="14856" width="11" style="672" bestFit="1" customWidth="1"/>
    <col min="14857" max="15105" width="9.140625" style="672"/>
    <col min="15106" max="15106" width="21" style="672" customWidth="1"/>
    <col min="15107" max="15107" width="81.42578125" style="672" customWidth="1"/>
    <col min="15108" max="15109" width="15.5703125" style="672" customWidth="1"/>
    <col min="15110" max="15110" width="14.140625" style="672" bestFit="1" customWidth="1"/>
    <col min="15111" max="15111" width="18" style="672" bestFit="1" customWidth="1"/>
    <col min="15112" max="15112" width="11" style="672" bestFit="1" customWidth="1"/>
    <col min="15113" max="15361" width="9.140625" style="672"/>
    <col min="15362" max="15362" width="21" style="672" customWidth="1"/>
    <col min="15363" max="15363" width="81.42578125" style="672" customWidth="1"/>
    <col min="15364" max="15365" width="15.5703125" style="672" customWidth="1"/>
    <col min="15366" max="15366" width="14.140625" style="672" bestFit="1" customWidth="1"/>
    <col min="15367" max="15367" width="18" style="672" bestFit="1" customWidth="1"/>
    <col min="15368" max="15368" width="11" style="672" bestFit="1" customWidth="1"/>
    <col min="15369" max="15617" width="9.140625" style="672"/>
    <col min="15618" max="15618" width="21" style="672" customWidth="1"/>
    <col min="15619" max="15619" width="81.42578125" style="672" customWidth="1"/>
    <col min="15620" max="15621" width="15.5703125" style="672" customWidth="1"/>
    <col min="15622" max="15622" width="14.140625" style="672" bestFit="1" customWidth="1"/>
    <col min="15623" max="15623" width="18" style="672" bestFit="1" customWidth="1"/>
    <col min="15624" max="15624" width="11" style="672" bestFit="1" customWidth="1"/>
    <col min="15625" max="15873" width="9.140625" style="672"/>
    <col min="15874" max="15874" width="21" style="672" customWidth="1"/>
    <col min="15875" max="15875" width="81.42578125" style="672" customWidth="1"/>
    <col min="15876" max="15877" width="15.5703125" style="672" customWidth="1"/>
    <col min="15878" max="15878" width="14.140625" style="672" bestFit="1" customWidth="1"/>
    <col min="15879" max="15879" width="18" style="672" bestFit="1" customWidth="1"/>
    <col min="15880" max="15880" width="11" style="672" bestFit="1" customWidth="1"/>
    <col min="15881" max="16129" width="9.140625" style="672"/>
    <col min="16130" max="16130" width="21" style="672" customWidth="1"/>
    <col min="16131" max="16131" width="81.42578125" style="672" customWidth="1"/>
    <col min="16132" max="16133" width="15.5703125" style="672" customWidth="1"/>
    <col min="16134" max="16134" width="14.140625" style="672" bestFit="1" customWidth="1"/>
    <col min="16135" max="16135" width="18" style="672" bestFit="1" customWidth="1"/>
    <col min="16136" max="16136" width="11" style="672" bestFit="1" customWidth="1"/>
    <col min="16137" max="16384" width="9.140625" style="672"/>
  </cols>
  <sheetData>
    <row r="1" spans="1:7" ht="13.5" thickBot="1"/>
    <row r="2" spans="1:7" s="679" customFormat="1" ht="6" thickBot="1">
      <c r="B2" s="674"/>
      <c r="C2" s="675"/>
      <c r="D2" s="676"/>
      <c r="E2" s="677"/>
      <c r="F2" s="677"/>
      <c r="G2" s="678"/>
    </row>
    <row r="3" spans="1:7" s="683" customFormat="1" ht="57" customHeight="1" thickBot="1">
      <c r="A3" s="673" t="s">
        <v>5064</v>
      </c>
      <c r="B3" s="681"/>
      <c r="C3" s="1584" t="s">
        <v>3</v>
      </c>
      <c r="D3" s="2002" t="str">
        <f>'ORÇAMENTO '!F5</f>
        <v>Ref.: Tabela de Serviços
SINAPI (OUTUBRO/2019)                                                           COM DESONERAÇÃO
e/ou composições PiniTCPO</v>
      </c>
      <c r="E3" s="2003"/>
      <c r="F3" s="1980"/>
      <c r="G3" s="1981"/>
    </row>
    <row r="4" spans="1:7" s="683" customFormat="1" ht="50.25" customHeight="1" thickBot="1">
      <c r="A4" s="673" t="s">
        <v>5265</v>
      </c>
      <c r="B4" s="684"/>
      <c r="C4" s="1243" t="s">
        <v>4</v>
      </c>
      <c r="D4" s="1239" t="s">
        <v>7</v>
      </c>
      <c r="E4" s="1583">
        <v>0.28349999999999997</v>
      </c>
      <c r="F4" s="2004"/>
      <c r="G4" s="2005"/>
    </row>
    <row r="5" spans="1:7" s="687" customFormat="1" ht="15" customHeight="1" thickBot="1">
      <c r="B5" s="2006" t="s">
        <v>5532</v>
      </c>
      <c r="C5" s="2007"/>
      <c r="D5" s="2007"/>
      <c r="E5" s="2007"/>
      <c r="F5" s="2007"/>
      <c r="G5" s="2008"/>
    </row>
    <row r="6" spans="1:7" s="679" customFormat="1" ht="6" thickBot="1">
      <c r="B6" s="674"/>
      <c r="C6" s="675"/>
      <c r="D6" s="676"/>
      <c r="E6" s="677"/>
      <c r="F6" s="677"/>
      <c r="G6" s="678"/>
    </row>
    <row r="7" spans="1:7" s="688" customFormat="1" ht="18" customHeight="1">
      <c r="B7" s="689" t="s">
        <v>8</v>
      </c>
      <c r="C7" s="2009" t="str">
        <f>'ORÇAMENTO '!D9</f>
        <v>AMPLIAÇÃO E REFORMA NA ESCOLA MUNICIPAL DE EDUCAÇÃO INFANTIL</v>
      </c>
      <c r="D7" s="2009"/>
      <c r="E7" s="2009"/>
      <c r="F7" s="691" t="s">
        <v>9</v>
      </c>
      <c r="G7" s="692">
        <v>42906</v>
      </c>
    </row>
    <row r="8" spans="1:7" s="693" customFormat="1" ht="18" customHeight="1" thickBot="1">
      <c r="B8" s="1245" t="s">
        <v>10</v>
      </c>
      <c r="C8" s="2010" t="str">
        <f>'ORÇAMENTO '!D11</f>
        <v>AV. GOVERNADOR J. CAMPOS,LOTE LP SW1B, QUADRA C9,BAIRRO UNIÃO</v>
      </c>
      <c r="D8" s="2010"/>
      <c r="E8" s="2010"/>
      <c r="F8" s="1248" t="s">
        <v>11</v>
      </c>
      <c r="G8" s="1249">
        <v>0.90010000000000001</v>
      </c>
    </row>
    <row r="9" spans="1:7" s="998" customFormat="1" ht="6" thickBot="1">
      <c r="B9" s="699"/>
      <c r="C9" s="700"/>
      <c r="D9" s="701"/>
      <c r="E9" s="702"/>
      <c r="F9" s="702"/>
      <c r="G9" s="703"/>
    </row>
    <row r="10" spans="1:7" s="693" customFormat="1" ht="18.75" thickBot="1">
      <c r="B10" s="1999" t="s">
        <v>11402</v>
      </c>
      <c r="C10" s="2000"/>
      <c r="D10" s="2000"/>
      <c r="E10" s="2000"/>
      <c r="F10" s="2000"/>
      <c r="G10" s="2001"/>
    </row>
    <row r="11" spans="1:7" s="998" customFormat="1" ht="6" thickBot="1">
      <c r="B11" s="699"/>
      <c r="C11" s="700"/>
      <c r="D11" s="701"/>
      <c r="E11" s="702"/>
      <c r="F11" s="702"/>
      <c r="G11" s="703"/>
    </row>
    <row r="12" spans="1:7" ht="6" customHeight="1" thickBot="1">
      <c r="B12" s="1180"/>
      <c r="C12" s="1180"/>
      <c r="D12" s="1180"/>
      <c r="E12" s="1180"/>
      <c r="F12" s="1250"/>
      <c r="G12" s="1250"/>
    </row>
    <row r="13" spans="1:7" s="1150" customFormat="1" ht="15.75" customHeight="1">
      <c r="A13" s="1197"/>
      <c r="B13" s="1201" t="s">
        <v>11403</v>
      </c>
      <c r="C13" s="2011" t="s">
        <v>11404</v>
      </c>
      <c r="D13" s="2011"/>
      <c r="E13" s="2011"/>
      <c r="F13" s="2011"/>
      <c r="G13" s="943" t="s">
        <v>29</v>
      </c>
    </row>
    <row r="14" spans="1:7" s="1150" customFormat="1" ht="31.5">
      <c r="A14" s="1197"/>
      <c r="B14" s="1175" t="s">
        <v>2114</v>
      </c>
      <c r="C14" s="981" t="s">
        <v>1947</v>
      </c>
      <c r="D14" s="981" t="s">
        <v>30</v>
      </c>
      <c r="E14" s="981" t="s">
        <v>1948</v>
      </c>
      <c r="F14" s="982" t="s">
        <v>1949</v>
      </c>
      <c r="G14" s="983" t="s">
        <v>1950</v>
      </c>
    </row>
    <row r="15" spans="1:7" s="1150" customFormat="1" ht="15.75">
      <c r="A15" s="1197"/>
      <c r="B15" s="2017" t="s">
        <v>1954</v>
      </c>
      <c r="C15" s="2018"/>
      <c r="D15" s="2018"/>
      <c r="E15" s="2018"/>
      <c r="F15" s="2018"/>
      <c r="G15" s="2019"/>
    </row>
    <row r="16" spans="1:7" s="1150" customFormat="1" ht="30">
      <c r="A16" s="1197" t="s">
        <v>5265</v>
      </c>
      <c r="B16" s="1585">
        <v>94969</v>
      </c>
      <c r="C16" s="914" t="str">
        <f>IF($A16="INSUMO",VLOOKUP($B16,'BANCO DE DADOS JULHO INS'!$A:$D,2,FALSE),VLOOKUP($B16,'BANCO DE DADOS JULHO SERV'!$B:$E,2,FALSE))</f>
        <v>CONCRETO FCK = 15MPA, TRAÇO 1:3,4:3,5 (CIMENTO/ AREIA MÉDIA/ BRITA 1)  - PREPARO MECÂNICO COM BETONEIRA 600 L. AF_07/2016</v>
      </c>
      <c r="D16" s="913" t="str">
        <f>IF($A16="INSUMO",VLOOKUP($B16,'BANCO DE DADOS JULHO INS'!$A:$D,3,FALSE),VLOOKUP($B16,'BANCO DE DADOS JULHO SERV'!$B:$E,3,FALSE))</f>
        <v>M3</v>
      </c>
      <c r="E16" s="1586">
        <v>0.05</v>
      </c>
      <c r="F16" s="917" t="str">
        <f>IF($A16="INSUMO",VLOOKUP($B16,'BANCO DE DADOS JULHO INS'!$A:$D,4,FALSE),VLOOKUP($B16,'BANCO DE DADOS JULHO SERV'!$B:$E,4,FALSE))</f>
        <v>257,71</v>
      </c>
      <c r="G16" s="740">
        <f t="shared" ref="G16:G18" si="0">TRUNC(E16*F16,2)</f>
        <v>12.88</v>
      </c>
    </row>
    <row r="17" spans="1:13" s="1150" customFormat="1" ht="15.75">
      <c r="A17" s="1197" t="s">
        <v>5064</v>
      </c>
      <c r="B17" s="1585">
        <v>33</v>
      </c>
      <c r="C17" s="914" t="str">
        <f>IF($A17="INSUMO",VLOOKUP($B17,'BANCO DE DADOS JULHO INS'!$A:$D,2,FALSE),VLOOKUP($B17,'BANCO DE DADOS JULHO SERV'!$B:$E,2,FALSE))</f>
        <v>ACO CA-50, 8,0 MM, VERGALHAO</v>
      </c>
      <c r="D17" s="913" t="str">
        <f>IF($A17="INSUMO",VLOOKUP($B17,'BANCO DE DADOS JULHO INS'!$A:$D,3,FALSE),VLOOKUP($B17,'BANCO DE DADOS JULHO SERV'!$B:$E,3,FALSE))</f>
        <v xml:space="preserve">KG    </v>
      </c>
      <c r="E17" s="1587">
        <v>0.98</v>
      </c>
      <c r="F17" s="917" t="str">
        <f>IF($A17="INSUMO",VLOOKUP($B17,'BANCO DE DADOS JULHO INS'!$A:$D,4,FALSE),VLOOKUP($B17,'BANCO DE DADOS JULHO SERV'!$B:$E,4,FALSE))</f>
        <v>5,00</v>
      </c>
      <c r="G17" s="740">
        <f t="shared" si="0"/>
        <v>4.9000000000000004</v>
      </c>
    </row>
    <row r="18" spans="1:13" s="1150" customFormat="1" ht="15.75">
      <c r="A18" s="1197" t="s">
        <v>5064</v>
      </c>
      <c r="B18" s="1585">
        <v>337</v>
      </c>
      <c r="C18" s="914" t="str">
        <f>IF($A18="INSUMO",VLOOKUP($B18,'BANCO DE DADOS JULHO INS'!$A:$D,2,FALSE),VLOOKUP($B18,'BANCO DE DADOS JULHO SERV'!$B:$E,2,FALSE))</f>
        <v>ARAME RECOZIDO 18 BWG, 1,25 MM (0,01 KG/M)</v>
      </c>
      <c r="D18" s="913" t="str">
        <f>IF($A18="INSUMO",VLOOKUP($B18,'BANCO DE DADOS JULHO INS'!$A:$D,3,FALSE),VLOOKUP($B18,'BANCO DE DADOS JULHO SERV'!$B:$E,3,FALSE))</f>
        <v xml:space="preserve">KG    </v>
      </c>
      <c r="E18" s="1587">
        <v>0.02</v>
      </c>
      <c r="F18" s="917" t="str">
        <f>IF($A18="INSUMO",VLOOKUP($B18,'BANCO DE DADOS JULHO INS'!$A:$D,4,FALSE),VLOOKUP($B18,'BANCO DE DADOS JULHO SERV'!$B:$E,4,FALSE))</f>
        <v>8,43</v>
      </c>
      <c r="G18" s="740">
        <f t="shared" si="0"/>
        <v>0.16</v>
      </c>
    </row>
    <row r="19" spans="1:13" s="1150" customFormat="1" ht="15.75">
      <c r="A19" s="1197"/>
      <c r="B19" s="2017" t="s">
        <v>1955</v>
      </c>
      <c r="C19" s="2018"/>
      <c r="D19" s="2018"/>
      <c r="E19" s="2018"/>
      <c r="F19" s="2018"/>
      <c r="G19" s="2019"/>
    </row>
    <row r="20" spans="1:13" s="1150" customFormat="1" ht="15.75">
      <c r="A20" s="1197" t="s">
        <v>5265</v>
      </c>
      <c r="B20" s="1585">
        <v>88245</v>
      </c>
      <c r="C20" s="914" t="str">
        <f>IF($A20="INSUMO",VLOOKUP($B20,'BANCO DE DADOS JULHO INS'!$A:$D,2,FALSE),VLOOKUP($B20,'BANCO DE DADOS JULHO SERV'!$B:$E,2,FALSE))</f>
        <v>ARMADOR COM ENCARGOS COMPLEMENTARES</v>
      </c>
      <c r="D20" s="913" t="str">
        <f>IF($A20="INSUMO",VLOOKUP($B20,'BANCO DE DADOS JULHO INS'!$A:$D,3,FALSE),VLOOKUP($B20,'BANCO DE DADOS JULHO SERV'!$B:$E,3,FALSE))</f>
        <v>H</v>
      </c>
      <c r="E20" s="1587">
        <v>0.08</v>
      </c>
      <c r="F20" s="917" t="str">
        <f>IF($A20="INSUMO",VLOOKUP($B20,'BANCO DE DADOS JULHO INS'!$A:$D,4,FALSE),VLOOKUP($B20,'BANCO DE DADOS JULHO SERV'!$B:$E,4,FALSE))</f>
        <v>16,91</v>
      </c>
      <c r="G20" s="740">
        <f>TRUNC(E20*F20,2)</f>
        <v>1.35</v>
      </c>
    </row>
    <row r="21" spans="1:13" s="1150" customFormat="1" ht="15.75">
      <c r="A21" s="1197" t="s">
        <v>5265</v>
      </c>
      <c r="B21" s="1585">
        <v>88309</v>
      </c>
      <c r="C21" s="914" t="str">
        <f>IF($A21="INSUMO",VLOOKUP($B21,'BANCO DE DADOS JULHO INS'!$A:$D,2,FALSE),VLOOKUP($B21,'BANCO DE DADOS JULHO SERV'!$B:$E,2,FALSE))</f>
        <v>PEDREIRO COM ENCARGOS COMPLEMENTARES</v>
      </c>
      <c r="D21" s="913" t="str">
        <f>IF($A21="INSUMO",VLOOKUP($B21,'BANCO DE DADOS JULHO INS'!$A:$D,3,FALSE),VLOOKUP($B21,'BANCO DE DADOS JULHO SERV'!$B:$E,3,FALSE))</f>
        <v>H</v>
      </c>
      <c r="E21" s="1587">
        <v>0.25</v>
      </c>
      <c r="F21" s="917" t="str">
        <f>IF($A21="INSUMO",VLOOKUP($B21,'BANCO DE DADOS JULHO INS'!$A:$D,4,FALSE),VLOOKUP($B21,'BANCO DE DADOS JULHO SERV'!$B:$E,4,FALSE))</f>
        <v>17,00</v>
      </c>
      <c r="G21" s="740">
        <f>TRUNC(E21*F21,2)</f>
        <v>4.25</v>
      </c>
    </row>
    <row r="22" spans="1:13" s="1150" customFormat="1" ht="16.5" thickBot="1">
      <c r="A22" s="1197" t="s">
        <v>5265</v>
      </c>
      <c r="B22" s="1588">
        <v>88316</v>
      </c>
      <c r="C22" s="915" t="str">
        <f>IF($A22="INSUMO",VLOOKUP($B22,'BANCO DE DADOS JULHO INS'!$A:$D,2,FALSE),VLOOKUP($B22,'BANCO DE DADOS JULHO SERV'!$B:$E,2,FALSE))</f>
        <v>SERVENTE COM ENCARGOS COMPLEMENTARES</v>
      </c>
      <c r="D22" s="916" t="str">
        <f>IF($A22="INSUMO",VLOOKUP($B22,'BANCO DE DADOS JULHO INS'!$A:$D,3,FALSE),VLOOKUP($B22,'BANCO DE DADOS JULHO SERV'!$B:$E,3,FALSE))</f>
        <v>H</v>
      </c>
      <c r="E22" s="1589">
        <v>2.1</v>
      </c>
      <c r="F22" s="918" t="str">
        <f>IF($A22="INSUMO",VLOOKUP($B22,'BANCO DE DADOS JULHO INS'!$A:$D,4,FALSE),VLOOKUP($B22,'BANCO DE DADOS JULHO SERV'!$B:$E,4,FALSE))</f>
        <v>13,80</v>
      </c>
      <c r="G22" s="736">
        <f>TRUNC(E22*F22,2)</f>
        <v>28.98</v>
      </c>
    </row>
    <row r="23" spans="1:13" s="1150" customFormat="1" ht="16.5" thickBot="1">
      <c r="A23" s="1197"/>
      <c r="B23" s="1590" t="s">
        <v>11405</v>
      </c>
      <c r="C23" s="1590"/>
      <c r="D23" s="741"/>
      <c r="E23" s="742"/>
      <c r="F23" s="1198" t="s">
        <v>1956</v>
      </c>
      <c r="G23" s="1199">
        <f>TRUNC(SUM(G16:G22),2)</f>
        <v>52.52</v>
      </c>
    </row>
    <row r="24" spans="1:13" s="1150" customFormat="1" ht="16.5" thickBot="1">
      <c r="A24" s="1197"/>
      <c r="B24" s="1582"/>
      <c r="C24" s="1582"/>
      <c r="D24" s="737"/>
      <c r="E24" s="648"/>
      <c r="F24" s="738"/>
      <c r="G24" s="739"/>
    </row>
    <row r="25" spans="1:13" s="632" customFormat="1" ht="33.75" customHeight="1">
      <c r="B25" s="942" t="s">
        <v>12435</v>
      </c>
      <c r="C25" s="2011" t="s">
        <v>12436</v>
      </c>
      <c r="D25" s="2011"/>
      <c r="E25" s="2011"/>
      <c r="F25" s="2011"/>
      <c r="G25" s="943" t="s">
        <v>30</v>
      </c>
      <c r="H25" s="2015" t="s">
        <v>12441</v>
      </c>
      <c r="I25" s="2016"/>
      <c r="J25" s="2016"/>
      <c r="K25" s="2016"/>
      <c r="L25" s="2016"/>
      <c r="M25" s="2016"/>
    </row>
    <row r="26" spans="1:13" s="632" customFormat="1" ht="31.5">
      <c r="B26" s="1175" t="s">
        <v>2114</v>
      </c>
      <c r="C26" s="981" t="s">
        <v>1947</v>
      </c>
      <c r="D26" s="981" t="s">
        <v>30</v>
      </c>
      <c r="E26" s="981" t="s">
        <v>1948</v>
      </c>
      <c r="F26" s="982" t="s">
        <v>1949</v>
      </c>
      <c r="G26" s="983" t="s">
        <v>1950</v>
      </c>
    </row>
    <row r="27" spans="1:13" s="632" customFormat="1" ht="15.75">
      <c r="B27" s="2012" t="s">
        <v>1951</v>
      </c>
      <c r="C27" s="2013"/>
      <c r="D27" s="2013"/>
      <c r="E27" s="2013"/>
      <c r="F27" s="2013"/>
      <c r="G27" s="2014"/>
    </row>
    <row r="28" spans="1:13" s="632" customFormat="1" ht="15.75" thickBot="1">
      <c r="B28" s="618" t="s">
        <v>1992</v>
      </c>
      <c r="C28" s="915" t="str">
        <f>C31</f>
        <v>ESTRUTURA METÁLICA</v>
      </c>
      <c r="D28" s="1226" t="str">
        <f>G31</f>
        <v>KG</v>
      </c>
      <c r="E28" s="387">
        <v>1</v>
      </c>
      <c r="F28" s="918">
        <f>D36</f>
        <v>12</v>
      </c>
      <c r="G28" s="730">
        <f t="shared" ref="G28" si="1">TRUNC(E28*F28,2)</f>
        <v>12</v>
      </c>
    </row>
    <row r="29" spans="1:13" s="632" customFormat="1" ht="16.5" thickBot="1">
      <c r="B29" s="1975"/>
      <c r="C29" s="1975"/>
      <c r="D29" s="1975"/>
      <c r="E29" s="1976"/>
      <c r="F29" s="731" t="s">
        <v>1953</v>
      </c>
      <c r="G29" s="732">
        <f>TRUNC(SUM(G28:G28),2)</f>
        <v>12</v>
      </c>
    </row>
    <row r="30" spans="1:13" s="632" customFormat="1" ht="15.75" thickBot="1"/>
    <row r="31" spans="1:13" s="632" customFormat="1" ht="15.75">
      <c r="B31" s="1138" t="s">
        <v>1992</v>
      </c>
      <c r="C31" s="1118" t="s">
        <v>5280</v>
      </c>
      <c r="D31" s="1139"/>
      <c r="E31" s="1140"/>
      <c r="F31" s="610"/>
      <c r="G31" s="1141" t="s">
        <v>26</v>
      </c>
    </row>
    <row r="32" spans="1:13" s="632" customFormat="1" ht="15.75">
      <c r="B32" s="966" t="s">
        <v>1985</v>
      </c>
      <c r="C32" s="967" t="s">
        <v>1986</v>
      </c>
      <c r="D32" s="968" t="s">
        <v>1987</v>
      </c>
      <c r="E32" s="969" t="s">
        <v>1988</v>
      </c>
      <c r="F32" s="611" t="s">
        <v>1989</v>
      </c>
      <c r="G32" s="970" t="s">
        <v>1990</v>
      </c>
    </row>
    <row r="33" spans="2:7" s="632" customFormat="1" ht="30">
      <c r="B33" s="971">
        <v>42740</v>
      </c>
      <c r="C33" s="972" t="s">
        <v>12437</v>
      </c>
      <c r="D33" s="872">
        <f>12</f>
        <v>12</v>
      </c>
      <c r="E33" s="1631" t="s">
        <v>12438</v>
      </c>
      <c r="F33" s="385" t="s">
        <v>12439</v>
      </c>
      <c r="G33" s="609" t="s">
        <v>12440</v>
      </c>
    </row>
    <row r="34" spans="2:7" s="632" customFormat="1" ht="15">
      <c r="B34" s="971"/>
      <c r="C34" s="972"/>
      <c r="D34" s="872"/>
      <c r="E34" s="973"/>
      <c r="F34" s="733"/>
      <c r="G34" s="974"/>
    </row>
    <row r="35" spans="2:7" s="632" customFormat="1" ht="15">
      <c r="B35" s="971"/>
      <c r="C35" s="972"/>
      <c r="D35" s="872"/>
      <c r="E35" s="975"/>
      <c r="F35" s="612"/>
      <c r="G35" s="974"/>
    </row>
    <row r="36" spans="2:7" s="632" customFormat="1" ht="16.5" thickBot="1">
      <c r="B36" s="1142"/>
      <c r="C36" s="1143" t="s">
        <v>1991</v>
      </c>
      <c r="D36" s="1144">
        <f>D33</f>
        <v>12</v>
      </c>
      <c r="E36" s="1145"/>
      <c r="F36" s="613"/>
      <c r="G36" s="1146"/>
    </row>
  </sheetData>
  <mergeCells count="13">
    <mergeCell ref="C25:F25"/>
    <mergeCell ref="B27:G27"/>
    <mergeCell ref="B29:E29"/>
    <mergeCell ref="H25:M25"/>
    <mergeCell ref="C13:F13"/>
    <mergeCell ref="B15:G15"/>
    <mergeCell ref="B19:G19"/>
    <mergeCell ref="B10:G10"/>
    <mergeCell ref="D3:E3"/>
    <mergeCell ref="F3:G4"/>
    <mergeCell ref="B5:G5"/>
    <mergeCell ref="C7:E7"/>
    <mergeCell ref="C8:E8"/>
  </mergeCells>
  <dataValidations disablePrompts="1" count="1">
    <dataValidation type="list" allowBlank="1" showInputMessage="1" showErrorMessage="1" sqref="A20:A22 A16:A18">
      <formula1>$A$3:$A$4</formula1>
    </dataValidation>
  </dataValidations>
  <hyperlinks>
    <hyperlink ref="G27" r:id="rId1" display="vendasonline@agromata.com.br"/>
  </hyperlinks>
  <printOptions horizontalCentered="1"/>
  <pageMargins left="0.78740157480314965" right="0.19685039370078741" top="0.39370078740157483" bottom="0.78740157480314965" header="0.19685039370078741" footer="0.19685039370078741"/>
  <pageSetup paperSize="9" scale="51" fitToHeight="100" orientation="portrait" r:id="rId2"/>
  <headerFooter scaleWithDoc="0" alignWithMargins="0">
    <oddHeader>&amp;RPágina &amp;P de &amp;N</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J160"/>
  <sheetViews>
    <sheetView view="pageBreakPreview" zoomScale="90" zoomScaleNormal="100" zoomScaleSheetLayoutView="90" workbookViewId="0">
      <selection activeCell="H154" sqref="H154"/>
    </sheetView>
  </sheetViews>
  <sheetFormatPr defaultRowHeight="12.75"/>
  <cols>
    <col min="1" max="1" width="15.5703125" style="672" customWidth="1"/>
    <col min="2" max="2" width="21.7109375" style="1158" customWidth="1"/>
    <col min="3" max="3" width="80.85546875" style="1158" customWidth="1"/>
    <col min="4" max="4" width="13.85546875" style="1159" customWidth="1"/>
    <col min="5" max="5" width="22" style="1160" customWidth="1"/>
    <col min="6" max="6" width="16.7109375" style="1161" customWidth="1"/>
    <col min="7" max="7" width="25.5703125" style="1162" customWidth="1"/>
    <col min="8" max="8" width="13.140625" style="672" bestFit="1" customWidth="1"/>
    <col min="9" max="257" width="9.140625" style="672"/>
    <col min="258" max="258" width="21" style="672" customWidth="1"/>
    <col min="259" max="259" width="81.42578125" style="672" customWidth="1"/>
    <col min="260" max="261" width="15.5703125" style="672" customWidth="1"/>
    <col min="262" max="262" width="14.140625" style="672" bestFit="1" customWidth="1"/>
    <col min="263" max="263" width="18" style="672" bestFit="1" customWidth="1"/>
    <col min="264" max="264" width="11" style="672" bestFit="1" customWidth="1"/>
    <col min="265" max="513" width="9.140625" style="672"/>
    <col min="514" max="514" width="21" style="672" customWidth="1"/>
    <col min="515" max="515" width="81.42578125" style="672" customWidth="1"/>
    <col min="516" max="517" width="15.5703125" style="672" customWidth="1"/>
    <col min="518" max="518" width="14.140625" style="672" bestFit="1" customWidth="1"/>
    <col min="519" max="519" width="18" style="672" bestFit="1" customWidth="1"/>
    <col min="520" max="520" width="11" style="672" bestFit="1" customWidth="1"/>
    <col min="521" max="769" width="9.140625" style="672"/>
    <col min="770" max="770" width="21" style="672" customWidth="1"/>
    <col min="771" max="771" width="81.42578125" style="672" customWidth="1"/>
    <col min="772" max="773" width="15.5703125" style="672" customWidth="1"/>
    <col min="774" max="774" width="14.140625" style="672" bestFit="1" customWidth="1"/>
    <col min="775" max="775" width="18" style="672" bestFit="1" customWidth="1"/>
    <col min="776" max="776" width="11" style="672" bestFit="1" customWidth="1"/>
    <col min="777" max="1025" width="9.140625" style="672"/>
    <col min="1026" max="1026" width="21" style="672" customWidth="1"/>
    <col min="1027" max="1027" width="81.42578125" style="672" customWidth="1"/>
    <col min="1028" max="1029" width="15.5703125" style="672" customWidth="1"/>
    <col min="1030" max="1030" width="14.140625" style="672" bestFit="1" customWidth="1"/>
    <col min="1031" max="1031" width="18" style="672" bestFit="1" customWidth="1"/>
    <col min="1032" max="1032" width="11" style="672" bestFit="1" customWidth="1"/>
    <col min="1033" max="1281" width="9.140625" style="672"/>
    <col min="1282" max="1282" width="21" style="672" customWidth="1"/>
    <col min="1283" max="1283" width="81.42578125" style="672" customWidth="1"/>
    <col min="1284" max="1285" width="15.5703125" style="672" customWidth="1"/>
    <col min="1286" max="1286" width="14.140625" style="672" bestFit="1" customWidth="1"/>
    <col min="1287" max="1287" width="18" style="672" bestFit="1" customWidth="1"/>
    <col min="1288" max="1288" width="11" style="672" bestFit="1" customWidth="1"/>
    <col min="1289" max="1537" width="9.140625" style="672"/>
    <col min="1538" max="1538" width="21" style="672" customWidth="1"/>
    <col min="1539" max="1539" width="81.42578125" style="672" customWidth="1"/>
    <col min="1540" max="1541" width="15.5703125" style="672" customWidth="1"/>
    <col min="1542" max="1542" width="14.140625" style="672" bestFit="1" customWidth="1"/>
    <col min="1543" max="1543" width="18" style="672" bestFit="1" customWidth="1"/>
    <col min="1544" max="1544" width="11" style="672" bestFit="1" customWidth="1"/>
    <col min="1545" max="1793" width="9.140625" style="672"/>
    <col min="1794" max="1794" width="21" style="672" customWidth="1"/>
    <col min="1795" max="1795" width="81.42578125" style="672" customWidth="1"/>
    <col min="1796" max="1797" width="15.5703125" style="672" customWidth="1"/>
    <col min="1798" max="1798" width="14.140625" style="672" bestFit="1" customWidth="1"/>
    <col min="1799" max="1799" width="18" style="672" bestFit="1" customWidth="1"/>
    <col min="1800" max="1800" width="11" style="672" bestFit="1" customWidth="1"/>
    <col min="1801" max="2049" width="9.140625" style="672"/>
    <col min="2050" max="2050" width="21" style="672" customWidth="1"/>
    <col min="2051" max="2051" width="81.42578125" style="672" customWidth="1"/>
    <col min="2052" max="2053" width="15.5703125" style="672" customWidth="1"/>
    <col min="2054" max="2054" width="14.140625" style="672" bestFit="1" customWidth="1"/>
    <col min="2055" max="2055" width="18" style="672" bestFit="1" customWidth="1"/>
    <col min="2056" max="2056" width="11" style="672" bestFit="1" customWidth="1"/>
    <col min="2057" max="2305" width="9.140625" style="672"/>
    <col min="2306" max="2306" width="21" style="672" customWidth="1"/>
    <col min="2307" max="2307" width="81.42578125" style="672" customWidth="1"/>
    <col min="2308" max="2309" width="15.5703125" style="672" customWidth="1"/>
    <col min="2310" max="2310" width="14.140625" style="672" bestFit="1" customWidth="1"/>
    <col min="2311" max="2311" width="18" style="672" bestFit="1" customWidth="1"/>
    <col min="2312" max="2312" width="11" style="672" bestFit="1" customWidth="1"/>
    <col min="2313" max="2561" width="9.140625" style="672"/>
    <col min="2562" max="2562" width="21" style="672" customWidth="1"/>
    <col min="2563" max="2563" width="81.42578125" style="672" customWidth="1"/>
    <col min="2564" max="2565" width="15.5703125" style="672" customWidth="1"/>
    <col min="2566" max="2566" width="14.140625" style="672" bestFit="1" customWidth="1"/>
    <col min="2567" max="2567" width="18" style="672" bestFit="1" customWidth="1"/>
    <col min="2568" max="2568" width="11" style="672" bestFit="1" customWidth="1"/>
    <col min="2569" max="2817" width="9.140625" style="672"/>
    <col min="2818" max="2818" width="21" style="672" customWidth="1"/>
    <col min="2819" max="2819" width="81.42578125" style="672" customWidth="1"/>
    <col min="2820" max="2821" width="15.5703125" style="672" customWidth="1"/>
    <col min="2822" max="2822" width="14.140625" style="672" bestFit="1" customWidth="1"/>
    <col min="2823" max="2823" width="18" style="672" bestFit="1" customWidth="1"/>
    <col min="2824" max="2824" width="11" style="672" bestFit="1" customWidth="1"/>
    <col min="2825" max="3073" width="9.140625" style="672"/>
    <col min="3074" max="3074" width="21" style="672" customWidth="1"/>
    <col min="3075" max="3075" width="81.42578125" style="672" customWidth="1"/>
    <col min="3076" max="3077" width="15.5703125" style="672" customWidth="1"/>
    <col min="3078" max="3078" width="14.140625" style="672" bestFit="1" customWidth="1"/>
    <col min="3079" max="3079" width="18" style="672" bestFit="1" customWidth="1"/>
    <col min="3080" max="3080" width="11" style="672" bestFit="1" customWidth="1"/>
    <col min="3081" max="3329" width="9.140625" style="672"/>
    <col min="3330" max="3330" width="21" style="672" customWidth="1"/>
    <col min="3331" max="3331" width="81.42578125" style="672" customWidth="1"/>
    <col min="3332" max="3333" width="15.5703125" style="672" customWidth="1"/>
    <col min="3334" max="3334" width="14.140625" style="672" bestFit="1" customWidth="1"/>
    <col min="3335" max="3335" width="18" style="672" bestFit="1" customWidth="1"/>
    <col min="3336" max="3336" width="11" style="672" bestFit="1" customWidth="1"/>
    <col min="3337" max="3585" width="9.140625" style="672"/>
    <col min="3586" max="3586" width="21" style="672" customWidth="1"/>
    <col min="3587" max="3587" width="81.42578125" style="672" customWidth="1"/>
    <col min="3588" max="3589" width="15.5703125" style="672" customWidth="1"/>
    <col min="3590" max="3590" width="14.140625" style="672" bestFit="1" customWidth="1"/>
    <col min="3591" max="3591" width="18" style="672" bestFit="1" customWidth="1"/>
    <col min="3592" max="3592" width="11" style="672" bestFit="1" customWidth="1"/>
    <col min="3593" max="3841" width="9.140625" style="672"/>
    <col min="3842" max="3842" width="21" style="672" customWidth="1"/>
    <col min="3843" max="3843" width="81.42578125" style="672" customWidth="1"/>
    <col min="3844" max="3845" width="15.5703125" style="672" customWidth="1"/>
    <col min="3846" max="3846" width="14.140625" style="672" bestFit="1" customWidth="1"/>
    <col min="3847" max="3847" width="18" style="672" bestFit="1" customWidth="1"/>
    <col min="3848" max="3848" width="11" style="672" bestFit="1" customWidth="1"/>
    <col min="3849" max="4097" width="9.140625" style="672"/>
    <col min="4098" max="4098" width="21" style="672" customWidth="1"/>
    <col min="4099" max="4099" width="81.42578125" style="672" customWidth="1"/>
    <col min="4100" max="4101" width="15.5703125" style="672" customWidth="1"/>
    <col min="4102" max="4102" width="14.140625" style="672" bestFit="1" customWidth="1"/>
    <col min="4103" max="4103" width="18" style="672" bestFit="1" customWidth="1"/>
    <col min="4104" max="4104" width="11" style="672" bestFit="1" customWidth="1"/>
    <col min="4105" max="4353" width="9.140625" style="672"/>
    <col min="4354" max="4354" width="21" style="672" customWidth="1"/>
    <col min="4355" max="4355" width="81.42578125" style="672" customWidth="1"/>
    <col min="4356" max="4357" width="15.5703125" style="672" customWidth="1"/>
    <col min="4358" max="4358" width="14.140625" style="672" bestFit="1" customWidth="1"/>
    <col min="4359" max="4359" width="18" style="672" bestFit="1" customWidth="1"/>
    <col min="4360" max="4360" width="11" style="672" bestFit="1" customWidth="1"/>
    <col min="4361" max="4609" width="9.140625" style="672"/>
    <col min="4610" max="4610" width="21" style="672" customWidth="1"/>
    <col min="4611" max="4611" width="81.42578125" style="672" customWidth="1"/>
    <col min="4612" max="4613" width="15.5703125" style="672" customWidth="1"/>
    <col min="4614" max="4614" width="14.140625" style="672" bestFit="1" customWidth="1"/>
    <col min="4615" max="4615" width="18" style="672" bestFit="1" customWidth="1"/>
    <col min="4616" max="4616" width="11" style="672" bestFit="1" customWidth="1"/>
    <col min="4617" max="4865" width="9.140625" style="672"/>
    <col min="4866" max="4866" width="21" style="672" customWidth="1"/>
    <col min="4867" max="4867" width="81.42578125" style="672" customWidth="1"/>
    <col min="4868" max="4869" width="15.5703125" style="672" customWidth="1"/>
    <col min="4870" max="4870" width="14.140625" style="672" bestFit="1" customWidth="1"/>
    <col min="4871" max="4871" width="18" style="672" bestFit="1" customWidth="1"/>
    <col min="4872" max="4872" width="11" style="672" bestFit="1" customWidth="1"/>
    <col min="4873" max="5121" width="9.140625" style="672"/>
    <col min="5122" max="5122" width="21" style="672" customWidth="1"/>
    <col min="5123" max="5123" width="81.42578125" style="672" customWidth="1"/>
    <col min="5124" max="5125" width="15.5703125" style="672" customWidth="1"/>
    <col min="5126" max="5126" width="14.140625" style="672" bestFit="1" customWidth="1"/>
    <col min="5127" max="5127" width="18" style="672" bestFit="1" customWidth="1"/>
    <col min="5128" max="5128" width="11" style="672" bestFit="1" customWidth="1"/>
    <col min="5129" max="5377" width="9.140625" style="672"/>
    <col min="5378" max="5378" width="21" style="672" customWidth="1"/>
    <col min="5379" max="5379" width="81.42578125" style="672" customWidth="1"/>
    <col min="5380" max="5381" width="15.5703125" style="672" customWidth="1"/>
    <col min="5382" max="5382" width="14.140625" style="672" bestFit="1" customWidth="1"/>
    <col min="5383" max="5383" width="18" style="672" bestFit="1" customWidth="1"/>
    <col min="5384" max="5384" width="11" style="672" bestFit="1" customWidth="1"/>
    <col min="5385" max="5633" width="9.140625" style="672"/>
    <col min="5634" max="5634" width="21" style="672" customWidth="1"/>
    <col min="5635" max="5635" width="81.42578125" style="672" customWidth="1"/>
    <col min="5636" max="5637" width="15.5703125" style="672" customWidth="1"/>
    <col min="5638" max="5638" width="14.140625" style="672" bestFit="1" customWidth="1"/>
    <col min="5639" max="5639" width="18" style="672" bestFit="1" customWidth="1"/>
    <col min="5640" max="5640" width="11" style="672" bestFit="1" customWidth="1"/>
    <col min="5641" max="5889" width="9.140625" style="672"/>
    <col min="5890" max="5890" width="21" style="672" customWidth="1"/>
    <col min="5891" max="5891" width="81.42578125" style="672" customWidth="1"/>
    <col min="5892" max="5893" width="15.5703125" style="672" customWidth="1"/>
    <col min="5894" max="5894" width="14.140625" style="672" bestFit="1" customWidth="1"/>
    <col min="5895" max="5895" width="18" style="672" bestFit="1" customWidth="1"/>
    <col min="5896" max="5896" width="11" style="672" bestFit="1" customWidth="1"/>
    <col min="5897" max="6145" width="9.140625" style="672"/>
    <col min="6146" max="6146" width="21" style="672" customWidth="1"/>
    <col min="6147" max="6147" width="81.42578125" style="672" customWidth="1"/>
    <col min="6148" max="6149" width="15.5703125" style="672" customWidth="1"/>
    <col min="6150" max="6150" width="14.140625" style="672" bestFit="1" customWidth="1"/>
    <col min="6151" max="6151" width="18" style="672" bestFit="1" customWidth="1"/>
    <col min="6152" max="6152" width="11" style="672" bestFit="1" customWidth="1"/>
    <col min="6153" max="6401" width="9.140625" style="672"/>
    <col min="6402" max="6402" width="21" style="672" customWidth="1"/>
    <col min="6403" max="6403" width="81.42578125" style="672" customWidth="1"/>
    <col min="6404" max="6405" width="15.5703125" style="672" customWidth="1"/>
    <col min="6406" max="6406" width="14.140625" style="672" bestFit="1" customWidth="1"/>
    <col min="6407" max="6407" width="18" style="672" bestFit="1" customWidth="1"/>
    <col min="6408" max="6408" width="11" style="672" bestFit="1" customWidth="1"/>
    <col min="6409" max="6657" width="9.140625" style="672"/>
    <col min="6658" max="6658" width="21" style="672" customWidth="1"/>
    <col min="6659" max="6659" width="81.42578125" style="672" customWidth="1"/>
    <col min="6660" max="6661" width="15.5703125" style="672" customWidth="1"/>
    <col min="6662" max="6662" width="14.140625" style="672" bestFit="1" customWidth="1"/>
    <col min="6663" max="6663" width="18" style="672" bestFit="1" customWidth="1"/>
    <col min="6664" max="6664" width="11" style="672" bestFit="1" customWidth="1"/>
    <col min="6665" max="6913" width="9.140625" style="672"/>
    <col min="6914" max="6914" width="21" style="672" customWidth="1"/>
    <col min="6915" max="6915" width="81.42578125" style="672" customWidth="1"/>
    <col min="6916" max="6917" width="15.5703125" style="672" customWidth="1"/>
    <col min="6918" max="6918" width="14.140625" style="672" bestFit="1" customWidth="1"/>
    <col min="6919" max="6919" width="18" style="672" bestFit="1" customWidth="1"/>
    <col min="6920" max="6920" width="11" style="672" bestFit="1" customWidth="1"/>
    <col min="6921" max="7169" width="9.140625" style="672"/>
    <col min="7170" max="7170" width="21" style="672" customWidth="1"/>
    <col min="7171" max="7171" width="81.42578125" style="672" customWidth="1"/>
    <col min="7172" max="7173" width="15.5703125" style="672" customWidth="1"/>
    <col min="7174" max="7174" width="14.140625" style="672" bestFit="1" customWidth="1"/>
    <col min="7175" max="7175" width="18" style="672" bestFit="1" customWidth="1"/>
    <col min="7176" max="7176" width="11" style="672" bestFit="1" customWidth="1"/>
    <col min="7177" max="7425" width="9.140625" style="672"/>
    <col min="7426" max="7426" width="21" style="672" customWidth="1"/>
    <col min="7427" max="7427" width="81.42578125" style="672" customWidth="1"/>
    <col min="7428" max="7429" width="15.5703125" style="672" customWidth="1"/>
    <col min="7430" max="7430" width="14.140625" style="672" bestFit="1" customWidth="1"/>
    <col min="7431" max="7431" width="18" style="672" bestFit="1" customWidth="1"/>
    <col min="7432" max="7432" width="11" style="672" bestFit="1" customWidth="1"/>
    <col min="7433" max="7681" width="9.140625" style="672"/>
    <col min="7682" max="7682" width="21" style="672" customWidth="1"/>
    <col min="7683" max="7683" width="81.42578125" style="672" customWidth="1"/>
    <col min="7684" max="7685" width="15.5703125" style="672" customWidth="1"/>
    <col min="7686" max="7686" width="14.140625" style="672" bestFit="1" customWidth="1"/>
    <col min="7687" max="7687" width="18" style="672" bestFit="1" customWidth="1"/>
    <col min="7688" max="7688" width="11" style="672" bestFit="1" customWidth="1"/>
    <col min="7689" max="7937" width="9.140625" style="672"/>
    <col min="7938" max="7938" width="21" style="672" customWidth="1"/>
    <col min="7939" max="7939" width="81.42578125" style="672" customWidth="1"/>
    <col min="7940" max="7941" width="15.5703125" style="672" customWidth="1"/>
    <col min="7942" max="7942" width="14.140625" style="672" bestFit="1" customWidth="1"/>
    <col min="7943" max="7943" width="18" style="672" bestFit="1" customWidth="1"/>
    <col min="7944" max="7944" width="11" style="672" bestFit="1" customWidth="1"/>
    <col min="7945" max="8193" width="9.140625" style="672"/>
    <col min="8194" max="8194" width="21" style="672" customWidth="1"/>
    <col min="8195" max="8195" width="81.42578125" style="672" customWidth="1"/>
    <col min="8196" max="8197" width="15.5703125" style="672" customWidth="1"/>
    <col min="8198" max="8198" width="14.140625" style="672" bestFit="1" customWidth="1"/>
    <col min="8199" max="8199" width="18" style="672" bestFit="1" customWidth="1"/>
    <col min="8200" max="8200" width="11" style="672" bestFit="1" customWidth="1"/>
    <col min="8201" max="8449" width="9.140625" style="672"/>
    <col min="8450" max="8450" width="21" style="672" customWidth="1"/>
    <col min="8451" max="8451" width="81.42578125" style="672" customWidth="1"/>
    <col min="8452" max="8453" width="15.5703125" style="672" customWidth="1"/>
    <col min="8454" max="8454" width="14.140625" style="672" bestFit="1" customWidth="1"/>
    <col min="8455" max="8455" width="18" style="672" bestFit="1" customWidth="1"/>
    <col min="8456" max="8456" width="11" style="672" bestFit="1" customWidth="1"/>
    <col min="8457" max="8705" width="9.140625" style="672"/>
    <col min="8706" max="8706" width="21" style="672" customWidth="1"/>
    <col min="8707" max="8707" width="81.42578125" style="672" customWidth="1"/>
    <col min="8708" max="8709" width="15.5703125" style="672" customWidth="1"/>
    <col min="8710" max="8710" width="14.140625" style="672" bestFit="1" customWidth="1"/>
    <col min="8711" max="8711" width="18" style="672" bestFit="1" customWidth="1"/>
    <col min="8712" max="8712" width="11" style="672" bestFit="1" customWidth="1"/>
    <col min="8713" max="8961" width="9.140625" style="672"/>
    <col min="8962" max="8962" width="21" style="672" customWidth="1"/>
    <col min="8963" max="8963" width="81.42578125" style="672" customWidth="1"/>
    <col min="8964" max="8965" width="15.5703125" style="672" customWidth="1"/>
    <col min="8966" max="8966" width="14.140625" style="672" bestFit="1" customWidth="1"/>
    <col min="8967" max="8967" width="18" style="672" bestFit="1" customWidth="1"/>
    <col min="8968" max="8968" width="11" style="672" bestFit="1" customWidth="1"/>
    <col min="8969" max="9217" width="9.140625" style="672"/>
    <col min="9218" max="9218" width="21" style="672" customWidth="1"/>
    <col min="9219" max="9219" width="81.42578125" style="672" customWidth="1"/>
    <col min="9220" max="9221" width="15.5703125" style="672" customWidth="1"/>
    <col min="9222" max="9222" width="14.140625" style="672" bestFit="1" customWidth="1"/>
    <col min="9223" max="9223" width="18" style="672" bestFit="1" customWidth="1"/>
    <col min="9224" max="9224" width="11" style="672" bestFit="1" customWidth="1"/>
    <col min="9225" max="9473" width="9.140625" style="672"/>
    <col min="9474" max="9474" width="21" style="672" customWidth="1"/>
    <col min="9475" max="9475" width="81.42578125" style="672" customWidth="1"/>
    <col min="9476" max="9477" width="15.5703125" style="672" customWidth="1"/>
    <col min="9478" max="9478" width="14.140625" style="672" bestFit="1" customWidth="1"/>
    <col min="9479" max="9479" width="18" style="672" bestFit="1" customWidth="1"/>
    <col min="9480" max="9480" width="11" style="672" bestFit="1" customWidth="1"/>
    <col min="9481" max="9729" width="9.140625" style="672"/>
    <col min="9730" max="9730" width="21" style="672" customWidth="1"/>
    <col min="9731" max="9731" width="81.42578125" style="672" customWidth="1"/>
    <col min="9732" max="9733" width="15.5703125" style="672" customWidth="1"/>
    <col min="9734" max="9734" width="14.140625" style="672" bestFit="1" customWidth="1"/>
    <col min="9735" max="9735" width="18" style="672" bestFit="1" customWidth="1"/>
    <col min="9736" max="9736" width="11" style="672" bestFit="1" customWidth="1"/>
    <col min="9737" max="9985" width="9.140625" style="672"/>
    <col min="9986" max="9986" width="21" style="672" customWidth="1"/>
    <col min="9987" max="9987" width="81.42578125" style="672" customWidth="1"/>
    <col min="9988" max="9989" width="15.5703125" style="672" customWidth="1"/>
    <col min="9990" max="9990" width="14.140625" style="672" bestFit="1" customWidth="1"/>
    <col min="9991" max="9991" width="18" style="672" bestFit="1" customWidth="1"/>
    <col min="9992" max="9992" width="11" style="672" bestFit="1" customWidth="1"/>
    <col min="9993" max="10241" width="9.140625" style="672"/>
    <col min="10242" max="10242" width="21" style="672" customWidth="1"/>
    <col min="10243" max="10243" width="81.42578125" style="672" customWidth="1"/>
    <col min="10244" max="10245" width="15.5703125" style="672" customWidth="1"/>
    <col min="10246" max="10246" width="14.140625" style="672" bestFit="1" customWidth="1"/>
    <col min="10247" max="10247" width="18" style="672" bestFit="1" customWidth="1"/>
    <col min="10248" max="10248" width="11" style="672" bestFit="1" customWidth="1"/>
    <col min="10249" max="10497" width="9.140625" style="672"/>
    <col min="10498" max="10498" width="21" style="672" customWidth="1"/>
    <col min="10499" max="10499" width="81.42578125" style="672" customWidth="1"/>
    <col min="10500" max="10501" width="15.5703125" style="672" customWidth="1"/>
    <col min="10502" max="10502" width="14.140625" style="672" bestFit="1" customWidth="1"/>
    <col min="10503" max="10503" width="18" style="672" bestFit="1" customWidth="1"/>
    <col min="10504" max="10504" width="11" style="672" bestFit="1" customWidth="1"/>
    <col min="10505" max="10753" width="9.140625" style="672"/>
    <col min="10754" max="10754" width="21" style="672" customWidth="1"/>
    <col min="10755" max="10755" width="81.42578125" style="672" customWidth="1"/>
    <col min="10756" max="10757" width="15.5703125" style="672" customWidth="1"/>
    <col min="10758" max="10758" width="14.140625" style="672" bestFit="1" customWidth="1"/>
    <col min="10759" max="10759" width="18" style="672" bestFit="1" customWidth="1"/>
    <col min="10760" max="10760" width="11" style="672" bestFit="1" customWidth="1"/>
    <col min="10761" max="11009" width="9.140625" style="672"/>
    <col min="11010" max="11010" width="21" style="672" customWidth="1"/>
    <col min="11011" max="11011" width="81.42578125" style="672" customWidth="1"/>
    <col min="11012" max="11013" width="15.5703125" style="672" customWidth="1"/>
    <col min="11014" max="11014" width="14.140625" style="672" bestFit="1" customWidth="1"/>
    <col min="11015" max="11015" width="18" style="672" bestFit="1" customWidth="1"/>
    <col min="11016" max="11016" width="11" style="672" bestFit="1" customWidth="1"/>
    <col min="11017" max="11265" width="9.140625" style="672"/>
    <col min="11266" max="11266" width="21" style="672" customWidth="1"/>
    <col min="11267" max="11267" width="81.42578125" style="672" customWidth="1"/>
    <col min="11268" max="11269" width="15.5703125" style="672" customWidth="1"/>
    <col min="11270" max="11270" width="14.140625" style="672" bestFit="1" customWidth="1"/>
    <col min="11271" max="11271" width="18" style="672" bestFit="1" customWidth="1"/>
    <col min="11272" max="11272" width="11" style="672" bestFit="1" customWidth="1"/>
    <col min="11273" max="11521" width="9.140625" style="672"/>
    <col min="11522" max="11522" width="21" style="672" customWidth="1"/>
    <col min="11523" max="11523" width="81.42578125" style="672" customWidth="1"/>
    <col min="11524" max="11525" width="15.5703125" style="672" customWidth="1"/>
    <col min="11526" max="11526" width="14.140625" style="672" bestFit="1" customWidth="1"/>
    <col min="11527" max="11527" width="18" style="672" bestFit="1" customWidth="1"/>
    <col min="11528" max="11528" width="11" style="672" bestFit="1" customWidth="1"/>
    <col min="11529" max="11777" width="9.140625" style="672"/>
    <col min="11778" max="11778" width="21" style="672" customWidth="1"/>
    <col min="11779" max="11779" width="81.42578125" style="672" customWidth="1"/>
    <col min="11780" max="11781" width="15.5703125" style="672" customWidth="1"/>
    <col min="11782" max="11782" width="14.140625" style="672" bestFit="1" customWidth="1"/>
    <col min="11783" max="11783" width="18" style="672" bestFit="1" customWidth="1"/>
    <col min="11784" max="11784" width="11" style="672" bestFit="1" customWidth="1"/>
    <col min="11785" max="12033" width="9.140625" style="672"/>
    <col min="12034" max="12034" width="21" style="672" customWidth="1"/>
    <col min="12035" max="12035" width="81.42578125" style="672" customWidth="1"/>
    <col min="12036" max="12037" width="15.5703125" style="672" customWidth="1"/>
    <col min="12038" max="12038" width="14.140625" style="672" bestFit="1" customWidth="1"/>
    <col min="12039" max="12039" width="18" style="672" bestFit="1" customWidth="1"/>
    <col min="12040" max="12040" width="11" style="672" bestFit="1" customWidth="1"/>
    <col min="12041" max="12289" width="9.140625" style="672"/>
    <col min="12290" max="12290" width="21" style="672" customWidth="1"/>
    <col min="12291" max="12291" width="81.42578125" style="672" customWidth="1"/>
    <col min="12292" max="12293" width="15.5703125" style="672" customWidth="1"/>
    <col min="12294" max="12294" width="14.140625" style="672" bestFit="1" customWidth="1"/>
    <col min="12295" max="12295" width="18" style="672" bestFit="1" customWidth="1"/>
    <col min="12296" max="12296" width="11" style="672" bestFit="1" customWidth="1"/>
    <col min="12297" max="12545" width="9.140625" style="672"/>
    <col min="12546" max="12546" width="21" style="672" customWidth="1"/>
    <col min="12547" max="12547" width="81.42578125" style="672" customWidth="1"/>
    <col min="12548" max="12549" width="15.5703125" style="672" customWidth="1"/>
    <col min="12550" max="12550" width="14.140625" style="672" bestFit="1" customWidth="1"/>
    <col min="12551" max="12551" width="18" style="672" bestFit="1" customWidth="1"/>
    <col min="12552" max="12552" width="11" style="672" bestFit="1" customWidth="1"/>
    <col min="12553" max="12801" width="9.140625" style="672"/>
    <col min="12802" max="12802" width="21" style="672" customWidth="1"/>
    <col min="12803" max="12803" width="81.42578125" style="672" customWidth="1"/>
    <col min="12804" max="12805" width="15.5703125" style="672" customWidth="1"/>
    <col min="12806" max="12806" width="14.140625" style="672" bestFit="1" customWidth="1"/>
    <col min="12807" max="12807" width="18" style="672" bestFit="1" customWidth="1"/>
    <col min="12808" max="12808" width="11" style="672" bestFit="1" customWidth="1"/>
    <col min="12809" max="13057" width="9.140625" style="672"/>
    <col min="13058" max="13058" width="21" style="672" customWidth="1"/>
    <col min="13059" max="13059" width="81.42578125" style="672" customWidth="1"/>
    <col min="13060" max="13061" width="15.5703125" style="672" customWidth="1"/>
    <col min="13062" max="13062" width="14.140625" style="672" bestFit="1" customWidth="1"/>
    <col min="13063" max="13063" width="18" style="672" bestFit="1" customWidth="1"/>
    <col min="13064" max="13064" width="11" style="672" bestFit="1" customWidth="1"/>
    <col min="13065" max="13313" width="9.140625" style="672"/>
    <col min="13314" max="13314" width="21" style="672" customWidth="1"/>
    <col min="13315" max="13315" width="81.42578125" style="672" customWidth="1"/>
    <col min="13316" max="13317" width="15.5703125" style="672" customWidth="1"/>
    <col min="13318" max="13318" width="14.140625" style="672" bestFit="1" customWidth="1"/>
    <col min="13319" max="13319" width="18" style="672" bestFit="1" customWidth="1"/>
    <col min="13320" max="13320" width="11" style="672" bestFit="1" customWidth="1"/>
    <col min="13321" max="13569" width="9.140625" style="672"/>
    <col min="13570" max="13570" width="21" style="672" customWidth="1"/>
    <col min="13571" max="13571" width="81.42578125" style="672" customWidth="1"/>
    <col min="13572" max="13573" width="15.5703125" style="672" customWidth="1"/>
    <col min="13574" max="13574" width="14.140625" style="672" bestFit="1" customWidth="1"/>
    <col min="13575" max="13575" width="18" style="672" bestFit="1" customWidth="1"/>
    <col min="13576" max="13576" width="11" style="672" bestFit="1" customWidth="1"/>
    <col min="13577" max="13825" width="9.140625" style="672"/>
    <col min="13826" max="13826" width="21" style="672" customWidth="1"/>
    <col min="13827" max="13827" width="81.42578125" style="672" customWidth="1"/>
    <col min="13828" max="13829" width="15.5703125" style="672" customWidth="1"/>
    <col min="13830" max="13830" width="14.140625" style="672" bestFit="1" customWidth="1"/>
    <col min="13831" max="13831" width="18" style="672" bestFit="1" customWidth="1"/>
    <col min="13832" max="13832" width="11" style="672" bestFit="1" customWidth="1"/>
    <col min="13833" max="14081" width="9.140625" style="672"/>
    <col min="14082" max="14082" width="21" style="672" customWidth="1"/>
    <col min="14083" max="14083" width="81.42578125" style="672" customWidth="1"/>
    <col min="14084" max="14085" width="15.5703125" style="672" customWidth="1"/>
    <col min="14086" max="14086" width="14.140625" style="672" bestFit="1" customWidth="1"/>
    <col min="14087" max="14087" width="18" style="672" bestFit="1" customWidth="1"/>
    <col min="14088" max="14088" width="11" style="672" bestFit="1" customWidth="1"/>
    <col min="14089" max="14337" width="9.140625" style="672"/>
    <col min="14338" max="14338" width="21" style="672" customWidth="1"/>
    <col min="14339" max="14339" width="81.42578125" style="672" customWidth="1"/>
    <col min="14340" max="14341" width="15.5703125" style="672" customWidth="1"/>
    <col min="14342" max="14342" width="14.140625" style="672" bestFit="1" customWidth="1"/>
    <col min="14343" max="14343" width="18" style="672" bestFit="1" customWidth="1"/>
    <col min="14344" max="14344" width="11" style="672" bestFit="1" customWidth="1"/>
    <col min="14345" max="14593" width="9.140625" style="672"/>
    <col min="14594" max="14594" width="21" style="672" customWidth="1"/>
    <col min="14595" max="14595" width="81.42578125" style="672" customWidth="1"/>
    <col min="14596" max="14597" width="15.5703125" style="672" customWidth="1"/>
    <col min="14598" max="14598" width="14.140625" style="672" bestFit="1" customWidth="1"/>
    <col min="14599" max="14599" width="18" style="672" bestFit="1" customWidth="1"/>
    <col min="14600" max="14600" width="11" style="672" bestFit="1" customWidth="1"/>
    <col min="14601" max="14849" width="9.140625" style="672"/>
    <col min="14850" max="14850" width="21" style="672" customWidth="1"/>
    <col min="14851" max="14851" width="81.42578125" style="672" customWidth="1"/>
    <col min="14852" max="14853" width="15.5703125" style="672" customWidth="1"/>
    <col min="14854" max="14854" width="14.140625" style="672" bestFit="1" customWidth="1"/>
    <col min="14855" max="14855" width="18" style="672" bestFit="1" customWidth="1"/>
    <col min="14856" max="14856" width="11" style="672" bestFit="1" customWidth="1"/>
    <col min="14857" max="15105" width="9.140625" style="672"/>
    <col min="15106" max="15106" width="21" style="672" customWidth="1"/>
    <col min="15107" max="15107" width="81.42578125" style="672" customWidth="1"/>
    <col min="15108" max="15109" width="15.5703125" style="672" customWidth="1"/>
    <col min="15110" max="15110" width="14.140625" style="672" bestFit="1" customWidth="1"/>
    <col min="15111" max="15111" width="18" style="672" bestFit="1" customWidth="1"/>
    <col min="15112" max="15112" width="11" style="672" bestFit="1" customWidth="1"/>
    <col min="15113" max="15361" width="9.140625" style="672"/>
    <col min="15362" max="15362" width="21" style="672" customWidth="1"/>
    <col min="15363" max="15363" width="81.42578125" style="672" customWidth="1"/>
    <col min="15364" max="15365" width="15.5703125" style="672" customWidth="1"/>
    <col min="15366" max="15366" width="14.140625" style="672" bestFit="1" customWidth="1"/>
    <col min="15367" max="15367" width="18" style="672" bestFit="1" customWidth="1"/>
    <col min="15368" max="15368" width="11" style="672" bestFit="1" customWidth="1"/>
    <col min="15369" max="15617" width="9.140625" style="672"/>
    <col min="15618" max="15618" width="21" style="672" customWidth="1"/>
    <col min="15619" max="15619" width="81.42578125" style="672" customWidth="1"/>
    <col min="15620" max="15621" width="15.5703125" style="672" customWidth="1"/>
    <col min="15622" max="15622" width="14.140625" style="672" bestFit="1" customWidth="1"/>
    <col min="15623" max="15623" width="18" style="672" bestFit="1" customWidth="1"/>
    <col min="15624" max="15624" width="11" style="672" bestFit="1" customWidth="1"/>
    <col min="15625" max="15873" width="9.140625" style="672"/>
    <col min="15874" max="15874" width="21" style="672" customWidth="1"/>
    <col min="15875" max="15875" width="81.42578125" style="672" customWidth="1"/>
    <col min="15876" max="15877" width="15.5703125" style="672" customWidth="1"/>
    <col min="15878" max="15878" width="14.140625" style="672" bestFit="1" customWidth="1"/>
    <col min="15879" max="15879" width="18" style="672" bestFit="1" customWidth="1"/>
    <col min="15880" max="15880" width="11" style="672" bestFit="1" customWidth="1"/>
    <col min="15881" max="16129" width="9.140625" style="672"/>
    <col min="16130" max="16130" width="21" style="672" customWidth="1"/>
    <col min="16131" max="16131" width="81.42578125" style="672" customWidth="1"/>
    <col min="16132" max="16133" width="15.5703125" style="672" customWidth="1"/>
    <col min="16134" max="16134" width="14.140625" style="672" bestFit="1" customWidth="1"/>
    <col min="16135" max="16135" width="18" style="672" bestFit="1" customWidth="1"/>
    <col min="16136" max="16136" width="11" style="672" bestFit="1" customWidth="1"/>
    <col min="16137" max="16384" width="9.140625" style="672"/>
  </cols>
  <sheetData>
    <row r="1" spans="1:8" ht="13.5" thickBot="1"/>
    <row r="2" spans="1:8" s="679" customFormat="1" ht="6" thickBot="1">
      <c r="B2" s="674"/>
      <c r="C2" s="675"/>
      <c r="D2" s="676"/>
      <c r="E2" s="677"/>
      <c r="F2" s="677"/>
      <c r="G2" s="678"/>
    </row>
    <row r="3" spans="1:8" s="683" customFormat="1" ht="60" customHeight="1" thickBot="1">
      <c r="A3" s="673" t="s">
        <v>5064</v>
      </c>
      <c r="B3" s="1240"/>
      <c r="C3" s="1241" t="s">
        <v>3</v>
      </c>
      <c r="D3" s="2026" t="str">
        <f>'ORÇAMENTO '!F5</f>
        <v>Ref.: Tabela de Serviços
SINAPI (OUTUBRO/2019)                                                           COM DESONERAÇÃO
e/ou composições PiniTCPO</v>
      </c>
      <c r="E3" s="2027"/>
      <c r="F3" s="2028"/>
      <c r="G3" s="2029"/>
    </row>
    <row r="4" spans="1:8" s="683" customFormat="1" ht="39.75" customHeight="1" thickBot="1">
      <c r="A4" s="673" t="s">
        <v>5265</v>
      </c>
      <c r="B4" s="1242"/>
      <c r="C4" s="1243" t="s">
        <v>4</v>
      </c>
      <c r="D4" s="1239" t="s">
        <v>7</v>
      </c>
      <c r="E4" s="1244">
        <v>0.28349999999999997</v>
      </c>
      <c r="F4" s="2030"/>
      <c r="G4" s="2031"/>
    </row>
    <row r="5" spans="1:8" s="687" customFormat="1" ht="15" customHeight="1" thickBot="1">
      <c r="B5" s="2006" t="s">
        <v>5532</v>
      </c>
      <c r="C5" s="2007"/>
      <c r="D5" s="2007"/>
      <c r="E5" s="2007"/>
      <c r="F5" s="2007"/>
      <c r="G5" s="2008"/>
    </row>
    <row r="6" spans="1:8" s="679" customFormat="1" ht="6" thickBot="1">
      <c r="B6" s="674"/>
      <c r="C6" s="675"/>
      <c r="D6" s="676"/>
      <c r="E6" s="677"/>
      <c r="F6" s="677"/>
      <c r="G6" s="678"/>
    </row>
    <row r="7" spans="1:8" s="688" customFormat="1" ht="18" customHeight="1">
      <c r="B7" s="1245" t="s">
        <v>8</v>
      </c>
      <c r="C7" s="2009" t="str">
        <f>'ORÇAMENTO '!D9</f>
        <v>AMPLIAÇÃO E REFORMA NA ESCOLA MUNICIPAL DE EDUCAÇÃO INFANTIL</v>
      </c>
      <c r="D7" s="2009"/>
      <c r="E7" s="690"/>
      <c r="F7" s="819" t="s">
        <v>9</v>
      </c>
      <c r="G7" s="1246">
        <v>42880</v>
      </c>
    </row>
    <row r="8" spans="1:8" s="693" customFormat="1" ht="16.5" thickBot="1">
      <c r="B8" s="1245" t="s">
        <v>10</v>
      </c>
      <c r="C8" s="2010" t="str">
        <f>'ORÇAMENTO '!D11</f>
        <v>AV. GOVERNADOR J. CAMPOS,LOTE LP SW1B, QUADRA C9,BAIRRO UNIÃO</v>
      </c>
      <c r="D8" s="2010"/>
      <c r="E8" s="1247"/>
      <c r="F8" s="1248" t="s">
        <v>11</v>
      </c>
      <c r="G8" s="1249">
        <v>0.90010000000000001</v>
      </c>
    </row>
    <row r="9" spans="1:8" s="998" customFormat="1" ht="6" thickBot="1">
      <c r="B9" s="699"/>
      <c r="C9" s="700"/>
      <c r="D9" s="701"/>
      <c r="E9" s="702"/>
      <c r="F9" s="702"/>
      <c r="G9" s="703"/>
    </row>
    <row r="10" spans="1:8" s="693" customFormat="1" ht="18.75" thickBot="1">
      <c r="B10" s="1999" t="s">
        <v>4719</v>
      </c>
      <c r="C10" s="2000"/>
      <c r="D10" s="2000"/>
      <c r="E10" s="2000"/>
      <c r="F10" s="2000"/>
      <c r="G10" s="2001"/>
    </row>
    <row r="11" spans="1:8" s="998" customFormat="1" ht="6" thickBot="1">
      <c r="B11" s="699"/>
      <c r="C11" s="700"/>
      <c r="D11" s="701"/>
      <c r="E11" s="702"/>
      <c r="F11" s="702"/>
      <c r="G11" s="703"/>
    </row>
    <row r="12" spans="1:8" ht="7.5" customHeight="1" thickBot="1">
      <c r="B12" s="1180"/>
      <c r="C12" s="1180"/>
      <c r="D12" s="1180"/>
      <c r="E12" s="1180"/>
      <c r="F12" s="1250"/>
      <c r="G12" s="1250"/>
    </row>
    <row r="13" spans="1:8" s="632" customFormat="1" ht="15.75">
      <c r="B13" s="734" t="s">
        <v>2113</v>
      </c>
      <c r="C13" s="2011" t="s">
        <v>7341</v>
      </c>
      <c r="D13" s="2011"/>
      <c r="E13" s="2011"/>
      <c r="F13" s="2011"/>
      <c r="G13" s="943" t="str">
        <f>D14</f>
        <v>UN</v>
      </c>
      <c r="H13" s="1638">
        <f>G24</f>
        <v>3.18</v>
      </c>
    </row>
    <row r="14" spans="1:8" s="632" customFormat="1" ht="31.5">
      <c r="B14" s="1175" t="s">
        <v>2114</v>
      </c>
      <c r="C14" s="981" t="s">
        <v>1947</v>
      </c>
      <c r="D14" s="981" t="s">
        <v>30</v>
      </c>
      <c r="E14" s="981" t="s">
        <v>1948</v>
      </c>
      <c r="F14" s="982" t="s">
        <v>1949</v>
      </c>
      <c r="G14" s="983" t="s">
        <v>1950</v>
      </c>
    </row>
    <row r="15" spans="1:8" s="632" customFormat="1" ht="15.75">
      <c r="B15" s="2017" t="s">
        <v>1954</v>
      </c>
      <c r="C15" s="2018"/>
      <c r="D15" s="2018"/>
      <c r="E15" s="2018"/>
      <c r="F15" s="2018"/>
      <c r="G15" s="2019"/>
    </row>
    <row r="16" spans="1:8" s="632" customFormat="1" ht="30">
      <c r="A16" s="1197" t="s">
        <v>5064</v>
      </c>
      <c r="B16" s="984">
        <v>370</v>
      </c>
      <c r="C16" s="914" t="str">
        <f>IF($A16="INSUMO",VLOOKUP($B16,'BANCO DE DADOS JULHO INS'!$A:$D,2,FALSE),VLOOKUP($B16,'BANCO DE DADOS JULHO SERV'!$B:$E,2,FALSE))</f>
        <v>AREIA MEDIA - POSTO JAZIDA/FORNECEDOR (RETIRADO NA JAZIDA, SEM TRANSPORTE)</v>
      </c>
      <c r="D16" s="913" t="str">
        <f>IF($A16="INSUMO",VLOOKUP($B16,'BANCO DE DADOS JULHO INS'!$A:$D,3,FALSE),VLOOKUP($B16,'BANCO DE DADOS JULHO SERV'!$B:$E,3,FALSE))</f>
        <v xml:space="preserve">M3    </v>
      </c>
      <c r="E16" s="630">
        <v>6.4000000000000003E-3</v>
      </c>
      <c r="F16" s="917" t="str">
        <f>IF($A16="INSUMO",VLOOKUP($B16,'BANCO DE DADOS JULHO INS'!$A:$D,4,FALSE),VLOOKUP($B16,'BANCO DE DADOS JULHO SERV'!$B:$E,4,FALSE))</f>
        <v>60,00</v>
      </c>
      <c r="G16" s="740">
        <f t="shared" ref="G16:G21" si="0">TRUNC(E16*F16,2)</f>
        <v>0.38</v>
      </c>
    </row>
    <row r="17" spans="1:7" s="632" customFormat="1" ht="15.75">
      <c r="A17" s="1197" t="s">
        <v>5064</v>
      </c>
      <c r="B17" s="984">
        <v>7253</v>
      </c>
      <c r="C17" s="914" t="str">
        <f>IF($A17="INSUMO",VLOOKUP($B17,'BANCO DE DADOS JULHO INS'!$A:$D,2,FALSE),VLOOKUP($B17,'BANCO DE DADOS JULHO SERV'!$B:$E,2,FALSE))</f>
        <v>TERRA VEGETAL (GRANEL)</v>
      </c>
      <c r="D17" s="913" t="str">
        <f>IF($A17="INSUMO",VLOOKUP($B17,'BANCO DE DADOS JULHO INS'!$A:$D,3,FALSE),VLOOKUP($B17,'BANCO DE DADOS JULHO SERV'!$B:$E,3,FALSE))</f>
        <v xml:space="preserve">M3    </v>
      </c>
      <c r="E17" s="629">
        <v>0.20499999999999999</v>
      </c>
      <c r="F17" s="917" t="str">
        <f>IF($A17="INSUMO",VLOOKUP($B17,'BANCO DE DADOS JULHO INS'!$A:$D,4,FALSE),VLOOKUP($B17,'BANCO DE DADOS JULHO SERV'!$B:$E,4,FALSE))</f>
        <v>70,71</v>
      </c>
      <c r="G17" s="740">
        <f t="shared" si="0"/>
        <v>14.49</v>
      </c>
    </row>
    <row r="18" spans="1:7" s="632" customFormat="1" ht="15.75">
      <c r="A18" s="1197" t="s">
        <v>5064</v>
      </c>
      <c r="B18" s="984">
        <v>25951</v>
      </c>
      <c r="C18" s="914" t="str">
        <f>IF($A18="INSUMO",VLOOKUP($B18,'BANCO DE DADOS JULHO INS'!$A:$D,2,FALSE),VLOOKUP($B18,'BANCO DE DADOS JULHO SERV'!$B:$E,2,FALSE))</f>
        <v>FERTILIZANTE NPK - 10:10:10</v>
      </c>
      <c r="D18" s="913" t="str">
        <f>IF($A18="INSUMO",VLOOKUP($B18,'BANCO DE DADOS JULHO INS'!$A:$D,3,FALSE),VLOOKUP($B18,'BANCO DE DADOS JULHO SERV'!$B:$E,3,FALSE))</f>
        <v xml:space="preserve">KG    </v>
      </c>
      <c r="E18" s="629">
        <v>0.8</v>
      </c>
      <c r="F18" s="917" t="str">
        <f>IF($A18="INSUMO",VLOOKUP($B18,'BANCO DE DADOS JULHO INS'!$A:$D,4,FALSE),VLOOKUP($B18,'BANCO DE DADOS JULHO SERV'!$B:$E,4,FALSE))</f>
        <v>1,50</v>
      </c>
      <c r="G18" s="740">
        <f t="shared" si="0"/>
        <v>1.2</v>
      </c>
    </row>
    <row r="19" spans="1:7" s="632" customFormat="1" ht="30">
      <c r="A19" s="1197" t="s">
        <v>5064</v>
      </c>
      <c r="B19" s="984">
        <v>25963</v>
      </c>
      <c r="C19" s="914" t="str">
        <f>IF($A19="INSUMO",VLOOKUP($B19,'BANCO DE DADOS JULHO INS'!$A:$D,2,FALSE),VLOOKUP($B19,'BANCO DE DADOS JULHO SERV'!$B:$E,2,FALSE))</f>
        <v>CALCARIO DOLOMITICO A (POSTO PEDREIRA/FORNECEDOR, SEM FRETE)</v>
      </c>
      <c r="D19" s="913" t="str">
        <f>IF($A19="INSUMO",VLOOKUP($B19,'BANCO DE DADOS JULHO INS'!$A:$D,3,FALSE),VLOOKUP($B19,'BANCO DE DADOS JULHO SERV'!$B:$E,3,FALSE))</f>
        <v xml:space="preserve">KG    </v>
      </c>
      <c r="E19" s="629">
        <v>0.8</v>
      </c>
      <c r="F19" s="917" t="str">
        <f>IF($A19="INSUMO",VLOOKUP($B19,'BANCO DE DADOS JULHO INS'!$A:$D,4,FALSE),VLOOKUP($B19,'BANCO DE DADOS JULHO SERV'!$B:$E,4,FALSE))</f>
        <v>0,06</v>
      </c>
      <c r="G19" s="740">
        <f t="shared" si="0"/>
        <v>0.04</v>
      </c>
    </row>
    <row r="20" spans="1:7" s="632" customFormat="1" ht="15.75">
      <c r="A20" s="1197" t="s">
        <v>5064</v>
      </c>
      <c r="B20" s="984">
        <v>38125</v>
      </c>
      <c r="C20" s="914" t="str">
        <f>IF($A20="INSUMO",VLOOKUP($B20,'BANCO DE DADOS JULHO INS'!$A:$D,2,FALSE),VLOOKUP($B20,'BANCO DE DADOS JULHO SERV'!$B:$E,2,FALSE))</f>
        <v>FERTILIZANTE ORGANICO COMPOSTO, CLASSE A</v>
      </c>
      <c r="D20" s="913" t="str">
        <f>IF($A20="INSUMO",VLOOKUP($B20,'BANCO DE DADOS JULHO INS'!$A:$D,3,FALSE),VLOOKUP($B20,'BANCO DE DADOS JULHO SERV'!$B:$E,3,FALSE))</f>
        <v xml:space="preserve">KG    </v>
      </c>
      <c r="E20" s="514">
        <v>30</v>
      </c>
      <c r="F20" s="917" t="str">
        <f>IF($A20="INSUMO",VLOOKUP($B20,'BANCO DE DADOS JULHO INS'!$A:$D,4,FALSE),VLOOKUP($B20,'BANCO DE DADOS JULHO SERV'!$B:$E,4,FALSE))</f>
        <v>0,56</v>
      </c>
      <c r="G20" s="740">
        <f t="shared" si="0"/>
        <v>16.8</v>
      </c>
    </row>
    <row r="21" spans="1:7" s="632" customFormat="1" ht="15">
      <c r="B21" s="984" t="s">
        <v>1992</v>
      </c>
      <c r="C21" s="914" t="str">
        <f>C27</f>
        <v>MUDA PALMEIRA SEAFORTIA</v>
      </c>
      <c r="D21" s="913" t="s">
        <v>30</v>
      </c>
      <c r="E21" s="514">
        <v>1</v>
      </c>
      <c r="F21" s="917">
        <f>D32</f>
        <v>75</v>
      </c>
      <c r="G21" s="740">
        <f t="shared" si="0"/>
        <v>75</v>
      </c>
    </row>
    <row r="22" spans="1:7" s="632" customFormat="1" ht="15.75">
      <c r="B22" s="2017" t="s">
        <v>1955</v>
      </c>
      <c r="C22" s="2018"/>
      <c r="D22" s="2018"/>
      <c r="E22" s="2018"/>
      <c r="F22" s="2018"/>
      <c r="G22" s="2019"/>
    </row>
    <row r="23" spans="1:7" s="632" customFormat="1" ht="15.75">
      <c r="A23" s="1197" t="s">
        <v>5265</v>
      </c>
      <c r="B23" s="984">
        <v>88316</v>
      </c>
      <c r="C23" s="914" t="str">
        <f>IF($A23="INSUMO",VLOOKUP($B23,'BANCO DE DADOS JULHO INS'!$A:$D,2,FALSE),VLOOKUP($B23,'BANCO DE DADOS JULHO SERV'!$B:$E,2,FALSE))</f>
        <v>SERVENTE COM ENCARGOS COMPLEMENTARES</v>
      </c>
      <c r="D23" s="913" t="str">
        <f>IF($A23="INSUMO",VLOOKUP($B23,'BANCO DE DADOS JULHO INS'!$A:$D,3,FALSE),VLOOKUP($B23,'BANCO DE DADOS JULHO SERV'!$B:$E,3,FALSE))</f>
        <v>H</v>
      </c>
      <c r="E23" s="917">
        <v>1.18</v>
      </c>
      <c r="F23" s="917" t="str">
        <f>IF($A23="INSUMO",VLOOKUP($B23,'BANCO DE DADOS JULHO INS'!$A:$D,4,FALSE),VLOOKUP($B23,'BANCO DE DADOS JULHO SERV'!$B:$E,4,FALSE))</f>
        <v>13,80</v>
      </c>
      <c r="G23" s="740">
        <f>TRUNC(E23*F23,2)</f>
        <v>16.28</v>
      </c>
    </row>
    <row r="24" spans="1:7" s="632" customFormat="1" ht="16.5" thickBot="1">
      <c r="A24" s="1197" t="s">
        <v>5265</v>
      </c>
      <c r="B24" s="618">
        <v>88441</v>
      </c>
      <c r="C24" s="915" t="str">
        <f>IF($A24="INSUMO",VLOOKUP($B24,'BANCO DE DADOS JULHO INS'!$A:$D,2,FALSE),VLOOKUP($B24,'BANCO DE DADOS JULHO SERV'!$B:$E,2,FALSE))</f>
        <v>JARDINEIRO COM ENCARGOS COMPLEMENTARES</v>
      </c>
      <c r="D24" s="916" t="str">
        <f>IF($A24="INSUMO",VLOOKUP($B24,'BANCO DE DADOS JULHO INS'!$A:$D,3,FALSE),VLOOKUP($B24,'BANCO DE DADOS JULHO SERV'!$B:$E,3,FALSE))</f>
        <v>H</v>
      </c>
      <c r="E24" s="918">
        <v>0.23</v>
      </c>
      <c r="F24" s="918" t="str">
        <f>IF($A24="INSUMO",VLOOKUP($B24,'BANCO DE DADOS JULHO INS'!$A:$D,4,FALSE),VLOOKUP($B24,'BANCO DE DADOS JULHO SERV'!$B:$E,4,FALSE))</f>
        <v>13,85</v>
      </c>
      <c r="G24" s="736">
        <f>TRUNC(E24*F24,2)</f>
        <v>3.18</v>
      </c>
    </row>
    <row r="25" spans="1:7" s="632" customFormat="1" ht="16.5" thickBot="1">
      <c r="B25" s="2024" t="s">
        <v>7342</v>
      </c>
      <c r="C25" s="2024"/>
      <c r="D25" s="2024"/>
      <c r="E25" s="2024"/>
      <c r="F25" s="1198" t="s">
        <v>1956</v>
      </c>
      <c r="G25" s="1199">
        <f>SUM(G16:G24)</f>
        <v>127.37</v>
      </c>
    </row>
    <row r="26" spans="1:7" s="632" customFormat="1" ht="15.75" thickBot="1"/>
    <row r="27" spans="1:7" s="632" customFormat="1" ht="15.75">
      <c r="B27" s="1138" t="s">
        <v>1992</v>
      </c>
      <c r="C27" s="1118" t="s">
        <v>7343</v>
      </c>
      <c r="D27" s="1139"/>
      <c r="E27" s="1140"/>
      <c r="F27" s="610"/>
      <c r="G27" s="1141" t="s">
        <v>30</v>
      </c>
    </row>
    <row r="28" spans="1:7" s="632" customFormat="1" ht="31.5">
      <c r="B28" s="966" t="s">
        <v>1985</v>
      </c>
      <c r="C28" s="967" t="s">
        <v>1986</v>
      </c>
      <c r="D28" s="968" t="s">
        <v>1987</v>
      </c>
      <c r="E28" s="969" t="s">
        <v>1988</v>
      </c>
      <c r="F28" s="611" t="s">
        <v>1989</v>
      </c>
      <c r="G28" s="970" t="s">
        <v>1990</v>
      </c>
    </row>
    <row r="29" spans="1:7" s="632" customFormat="1" ht="30">
      <c r="B29" s="971">
        <v>42863</v>
      </c>
      <c r="C29" s="972" t="s">
        <v>5954</v>
      </c>
      <c r="D29" s="1126">
        <v>75</v>
      </c>
      <c r="E29" s="872" t="s">
        <v>5955</v>
      </c>
      <c r="F29" s="973" t="s">
        <v>5956</v>
      </c>
      <c r="G29" s="609" t="s">
        <v>5957</v>
      </c>
    </row>
    <row r="30" spans="1:7" s="632" customFormat="1" ht="15">
      <c r="B30" s="971">
        <v>42863</v>
      </c>
      <c r="C30" s="972" t="s">
        <v>1993</v>
      </c>
      <c r="D30" s="1126">
        <v>200</v>
      </c>
      <c r="E30" s="1084" t="s">
        <v>1994</v>
      </c>
      <c r="F30" s="612" t="s">
        <v>5958</v>
      </c>
      <c r="G30" s="609" t="s">
        <v>5286</v>
      </c>
    </row>
    <row r="31" spans="1:7" s="632" customFormat="1" ht="30.75" thickBot="1">
      <c r="B31" s="1483">
        <v>42611</v>
      </c>
      <c r="C31" s="1484" t="s">
        <v>5959</v>
      </c>
      <c r="D31" s="1485"/>
      <c r="E31" s="1486" t="s">
        <v>5960</v>
      </c>
      <c r="F31" s="1487" t="s">
        <v>5961</v>
      </c>
      <c r="G31" s="1488" t="s">
        <v>7344</v>
      </c>
    </row>
    <row r="32" spans="1:7" s="632" customFormat="1" ht="16.5" thickBot="1">
      <c r="B32" s="1476"/>
      <c r="C32" s="1477" t="s">
        <v>1991</v>
      </c>
      <c r="D32" s="1478">
        <f>D29</f>
        <v>75</v>
      </c>
      <c r="E32" s="1479"/>
      <c r="F32" s="1480"/>
      <c r="G32" s="1481"/>
    </row>
    <row r="33" spans="1:8" s="632" customFormat="1" ht="15.75" thickBot="1"/>
    <row r="34" spans="1:8" s="632" customFormat="1" ht="15.75">
      <c r="B34" s="734" t="s">
        <v>2116</v>
      </c>
      <c r="C34" s="2011" t="s">
        <v>7345</v>
      </c>
      <c r="D34" s="2011"/>
      <c r="E34" s="2011"/>
      <c r="F34" s="2011"/>
      <c r="G34" s="943" t="str">
        <f>D35</f>
        <v>UN</v>
      </c>
      <c r="H34" s="1639">
        <f>G46</f>
        <v>92.37</v>
      </c>
    </row>
    <row r="35" spans="1:8" s="632" customFormat="1" ht="31.5">
      <c r="B35" s="1175" t="s">
        <v>2114</v>
      </c>
      <c r="C35" s="981" t="s">
        <v>1947</v>
      </c>
      <c r="D35" s="981" t="s">
        <v>30</v>
      </c>
      <c r="E35" s="981" t="s">
        <v>1948</v>
      </c>
      <c r="F35" s="982" t="s">
        <v>1949</v>
      </c>
      <c r="G35" s="983" t="s">
        <v>1950</v>
      </c>
    </row>
    <row r="36" spans="1:8" s="632" customFormat="1" ht="15.75">
      <c r="B36" s="2017" t="s">
        <v>1954</v>
      </c>
      <c r="C36" s="2018"/>
      <c r="D36" s="2018"/>
      <c r="E36" s="2018"/>
      <c r="F36" s="2018"/>
      <c r="G36" s="2019"/>
    </row>
    <row r="37" spans="1:8" s="632" customFormat="1" ht="30">
      <c r="A37" s="1197" t="s">
        <v>5064</v>
      </c>
      <c r="B37" s="984">
        <v>370</v>
      </c>
      <c r="C37" s="914" t="str">
        <f>IF($A37="INSUMO",VLOOKUP($B37,'BANCO DE DADOS JULHO INS'!$A:$D,2,FALSE),VLOOKUP($B37,'BANCO DE DADOS JULHO SERV'!$B:$E,2,FALSE))</f>
        <v>AREIA MEDIA - POSTO JAZIDA/FORNECEDOR (RETIRADO NA JAZIDA, SEM TRANSPORTE)</v>
      </c>
      <c r="D37" s="913" t="str">
        <f>IF($A37="INSUMO",VLOOKUP($B37,'BANCO DE DADOS JULHO INS'!$A:$D,3,FALSE),VLOOKUP($B37,'BANCO DE DADOS JULHO SERV'!$B:$E,3,FALSE))</f>
        <v xml:space="preserve">M3    </v>
      </c>
      <c r="E37" s="630">
        <v>6.4000000000000003E-3</v>
      </c>
      <c r="F37" s="917" t="str">
        <f>IF($A37="INSUMO",VLOOKUP($B37,'BANCO DE DADOS JULHO INS'!$A:$D,4,FALSE),VLOOKUP($B37,'BANCO DE DADOS JULHO SERV'!$B:$E,4,FALSE))</f>
        <v>60,00</v>
      </c>
      <c r="G37" s="740">
        <f t="shared" ref="G37:G42" si="1">TRUNC(E37*F37,2)</f>
        <v>0.38</v>
      </c>
    </row>
    <row r="38" spans="1:8" s="632" customFormat="1" ht="15.75">
      <c r="A38" s="1197" t="s">
        <v>5064</v>
      </c>
      <c r="B38" s="984">
        <v>7253</v>
      </c>
      <c r="C38" s="914" t="str">
        <f>IF($A38="INSUMO",VLOOKUP($B38,'BANCO DE DADOS JULHO INS'!$A:$D,2,FALSE),VLOOKUP($B38,'BANCO DE DADOS JULHO SERV'!$B:$E,2,FALSE))</f>
        <v>TERRA VEGETAL (GRANEL)</v>
      </c>
      <c r="D38" s="913" t="str">
        <f>IF($A38="INSUMO",VLOOKUP($B38,'BANCO DE DADOS JULHO INS'!$A:$D,3,FALSE),VLOOKUP($B38,'BANCO DE DADOS JULHO SERV'!$B:$E,3,FALSE))</f>
        <v xml:space="preserve">M3    </v>
      </c>
      <c r="E38" s="629">
        <v>0.20499999999999999</v>
      </c>
      <c r="F38" s="917" t="str">
        <f>IF($A38="INSUMO",VLOOKUP($B38,'BANCO DE DADOS JULHO INS'!$A:$D,4,FALSE),VLOOKUP($B38,'BANCO DE DADOS JULHO SERV'!$B:$E,4,FALSE))</f>
        <v>70,71</v>
      </c>
      <c r="G38" s="740">
        <f t="shared" si="1"/>
        <v>14.49</v>
      </c>
    </row>
    <row r="39" spans="1:8" s="632" customFormat="1" ht="15.75">
      <c r="A39" s="1197" t="s">
        <v>5064</v>
      </c>
      <c r="B39" s="984">
        <v>25951</v>
      </c>
      <c r="C39" s="914" t="str">
        <f>IF($A39="INSUMO",VLOOKUP($B39,'BANCO DE DADOS JULHO INS'!$A:$D,2,FALSE),VLOOKUP($B39,'BANCO DE DADOS JULHO SERV'!$B:$E,2,FALSE))</f>
        <v>FERTILIZANTE NPK - 10:10:10</v>
      </c>
      <c r="D39" s="913" t="str">
        <f>IF($A39="INSUMO",VLOOKUP($B39,'BANCO DE DADOS JULHO INS'!$A:$D,3,FALSE),VLOOKUP($B39,'BANCO DE DADOS JULHO SERV'!$B:$E,3,FALSE))</f>
        <v xml:space="preserve">KG    </v>
      </c>
      <c r="E39" s="629">
        <v>0.8</v>
      </c>
      <c r="F39" s="917" t="str">
        <f>IF($A39="INSUMO",VLOOKUP($B39,'BANCO DE DADOS JULHO INS'!$A:$D,4,FALSE),VLOOKUP($B39,'BANCO DE DADOS JULHO SERV'!$B:$E,4,FALSE))</f>
        <v>1,50</v>
      </c>
      <c r="G39" s="740">
        <f t="shared" si="1"/>
        <v>1.2</v>
      </c>
    </row>
    <row r="40" spans="1:8" s="632" customFormat="1" ht="30">
      <c r="A40" s="1197" t="s">
        <v>5064</v>
      </c>
      <c r="B40" s="984">
        <v>25963</v>
      </c>
      <c r="C40" s="914" t="str">
        <f>IF($A40="INSUMO",VLOOKUP($B40,'BANCO DE DADOS JULHO INS'!$A:$D,2,FALSE),VLOOKUP($B40,'BANCO DE DADOS JULHO SERV'!$B:$E,2,FALSE))</f>
        <v>CALCARIO DOLOMITICO A (POSTO PEDREIRA/FORNECEDOR, SEM FRETE)</v>
      </c>
      <c r="D40" s="913" t="str">
        <f>IF($A40="INSUMO",VLOOKUP($B40,'BANCO DE DADOS JULHO INS'!$A:$D,3,FALSE),VLOOKUP($B40,'BANCO DE DADOS JULHO SERV'!$B:$E,3,FALSE))</f>
        <v xml:space="preserve">KG    </v>
      </c>
      <c r="E40" s="629">
        <v>0.8</v>
      </c>
      <c r="F40" s="917" t="str">
        <f>IF($A40="INSUMO",VLOOKUP($B40,'BANCO DE DADOS JULHO INS'!$A:$D,4,FALSE),VLOOKUP($B40,'BANCO DE DADOS JULHO SERV'!$B:$E,4,FALSE))</f>
        <v>0,06</v>
      </c>
      <c r="G40" s="740">
        <f t="shared" si="1"/>
        <v>0.04</v>
      </c>
    </row>
    <row r="41" spans="1:8" s="632" customFormat="1" ht="15.75">
      <c r="A41" s="1197" t="s">
        <v>5064</v>
      </c>
      <c r="B41" s="984">
        <v>38125</v>
      </c>
      <c r="C41" s="914" t="str">
        <f>IF($A41="INSUMO",VLOOKUP($B41,'BANCO DE DADOS JULHO INS'!$A:$D,2,FALSE),VLOOKUP($B41,'BANCO DE DADOS JULHO SERV'!$B:$E,2,FALSE))</f>
        <v>FERTILIZANTE ORGANICO COMPOSTO, CLASSE A</v>
      </c>
      <c r="D41" s="913" t="str">
        <f>IF($A41="INSUMO",VLOOKUP($B41,'BANCO DE DADOS JULHO INS'!$A:$D,3,FALSE),VLOOKUP($B41,'BANCO DE DADOS JULHO SERV'!$B:$E,3,FALSE))</f>
        <v xml:space="preserve">KG    </v>
      </c>
      <c r="E41" s="514">
        <v>30</v>
      </c>
      <c r="F41" s="917" t="str">
        <f>IF($A41="INSUMO",VLOOKUP($B41,'BANCO DE DADOS JULHO INS'!$A:$D,4,FALSE),VLOOKUP($B41,'BANCO DE DADOS JULHO SERV'!$B:$E,4,FALSE))</f>
        <v>0,56</v>
      </c>
      <c r="G41" s="740">
        <f t="shared" si="1"/>
        <v>16.8</v>
      </c>
    </row>
    <row r="42" spans="1:8" s="632" customFormat="1" ht="15">
      <c r="B42" s="984" t="s">
        <v>1992</v>
      </c>
      <c r="C42" s="914" t="str">
        <f>C48</f>
        <v>MUDA DE FICUS</v>
      </c>
      <c r="D42" s="913" t="s">
        <v>30</v>
      </c>
      <c r="E42" s="514">
        <v>1</v>
      </c>
      <c r="F42" s="917">
        <f>D53</f>
        <v>40</v>
      </c>
      <c r="G42" s="740">
        <f t="shared" si="1"/>
        <v>40</v>
      </c>
    </row>
    <row r="43" spans="1:8" s="632" customFormat="1" ht="15.75">
      <c r="B43" s="2017" t="s">
        <v>1955</v>
      </c>
      <c r="C43" s="2018"/>
      <c r="D43" s="2018"/>
      <c r="E43" s="2018"/>
      <c r="F43" s="2018"/>
      <c r="G43" s="2019"/>
    </row>
    <row r="44" spans="1:8" s="632" customFormat="1" ht="15.75">
      <c r="A44" s="1197" t="s">
        <v>5265</v>
      </c>
      <c r="B44" s="984">
        <v>88316</v>
      </c>
      <c r="C44" s="914" t="str">
        <f>IF($A44="INSUMO",VLOOKUP($B44,'BANCO DE DADOS JULHO INS'!$A:$D,2,FALSE),VLOOKUP($B44,'BANCO DE DADOS JULHO SERV'!$B:$E,2,FALSE))</f>
        <v>SERVENTE COM ENCARGOS COMPLEMENTARES</v>
      </c>
      <c r="D44" s="913" t="str">
        <f>IF($A44="INSUMO",VLOOKUP($B44,'BANCO DE DADOS JULHO INS'!$A:$D,3,FALSE),VLOOKUP($B44,'BANCO DE DADOS JULHO SERV'!$B:$E,3,FALSE))</f>
        <v>H</v>
      </c>
      <c r="E44" s="917">
        <v>1.18</v>
      </c>
      <c r="F44" s="917" t="str">
        <f>IF($A44="INSUMO",VLOOKUP($B44,'BANCO DE DADOS JULHO INS'!$A:$D,4,FALSE),VLOOKUP($B44,'BANCO DE DADOS JULHO SERV'!$B:$E,4,FALSE))</f>
        <v>13,80</v>
      </c>
      <c r="G44" s="740">
        <f>TRUNC(E44*F44,2)</f>
        <v>16.28</v>
      </c>
    </row>
    <row r="45" spans="1:8" s="632" customFormat="1" ht="16.5" thickBot="1">
      <c r="A45" s="1197" t="s">
        <v>5265</v>
      </c>
      <c r="B45" s="618">
        <v>88441</v>
      </c>
      <c r="C45" s="915" t="str">
        <f>IF($A45="INSUMO",VLOOKUP($B45,'BANCO DE DADOS JULHO INS'!$A:$D,2,FALSE),VLOOKUP($B45,'BANCO DE DADOS JULHO SERV'!$B:$E,2,FALSE))</f>
        <v>JARDINEIRO COM ENCARGOS COMPLEMENTARES</v>
      </c>
      <c r="D45" s="916" t="str">
        <f>IF($A45="INSUMO",VLOOKUP($B45,'BANCO DE DADOS JULHO INS'!$A:$D,3,FALSE),VLOOKUP($B45,'BANCO DE DADOS JULHO SERV'!$B:$E,3,FALSE))</f>
        <v>H</v>
      </c>
      <c r="E45" s="918">
        <v>0.23</v>
      </c>
      <c r="F45" s="918" t="str">
        <f>IF($A45="INSUMO",VLOOKUP($B45,'BANCO DE DADOS JULHO INS'!$A:$D,4,FALSE),VLOOKUP($B45,'BANCO DE DADOS JULHO SERV'!$B:$E,4,FALSE))</f>
        <v>13,85</v>
      </c>
      <c r="G45" s="736">
        <f>TRUNC(E45*F45,2)</f>
        <v>3.18</v>
      </c>
    </row>
    <row r="46" spans="1:8" s="632" customFormat="1" ht="16.5" thickBot="1">
      <c r="B46" s="2024" t="s">
        <v>7342</v>
      </c>
      <c r="C46" s="2024"/>
      <c r="D46" s="2024"/>
      <c r="E46" s="2024"/>
      <c r="F46" s="1198" t="s">
        <v>1956</v>
      </c>
      <c r="G46" s="1199">
        <f>SUM(G37:G45)</f>
        <v>92.37</v>
      </c>
    </row>
    <row r="47" spans="1:8" s="632" customFormat="1" ht="15.75" thickBot="1"/>
    <row r="48" spans="1:8" s="632" customFormat="1" ht="15.75">
      <c r="B48" s="1138" t="s">
        <v>1992</v>
      </c>
      <c r="C48" s="1118" t="s">
        <v>7346</v>
      </c>
      <c r="D48" s="1139"/>
      <c r="E48" s="1140"/>
      <c r="F48" s="610"/>
      <c r="G48" s="1141" t="s">
        <v>30</v>
      </c>
    </row>
    <row r="49" spans="1:8" s="632" customFormat="1" ht="31.5">
      <c r="B49" s="966" t="s">
        <v>1985</v>
      </c>
      <c r="C49" s="967" t="s">
        <v>1986</v>
      </c>
      <c r="D49" s="1121" t="s">
        <v>1987</v>
      </c>
      <c r="E49" s="969" t="s">
        <v>1988</v>
      </c>
      <c r="F49" s="611" t="s">
        <v>1989</v>
      </c>
      <c r="G49" s="970" t="s">
        <v>1990</v>
      </c>
    </row>
    <row r="50" spans="1:8" s="632" customFormat="1" ht="30">
      <c r="B50" s="971">
        <v>42863</v>
      </c>
      <c r="C50" s="972" t="s">
        <v>5954</v>
      </c>
      <c r="D50" s="1126">
        <v>75</v>
      </c>
      <c r="E50" s="872" t="s">
        <v>5955</v>
      </c>
      <c r="F50" s="973" t="s">
        <v>5956</v>
      </c>
      <c r="G50" s="609" t="s">
        <v>5957</v>
      </c>
    </row>
    <row r="51" spans="1:8" s="632" customFormat="1" ht="15">
      <c r="B51" s="971">
        <v>42863</v>
      </c>
      <c r="C51" s="972" t="s">
        <v>1993</v>
      </c>
      <c r="D51" s="1126">
        <v>40</v>
      </c>
      <c r="E51" s="1084" t="s">
        <v>1994</v>
      </c>
      <c r="F51" s="612" t="s">
        <v>5958</v>
      </c>
      <c r="G51" s="609" t="s">
        <v>5286</v>
      </c>
    </row>
    <row r="52" spans="1:8" s="632" customFormat="1" ht="30">
      <c r="B52" s="971">
        <v>42864</v>
      </c>
      <c r="C52" s="972" t="s">
        <v>5959</v>
      </c>
      <c r="D52" s="1126">
        <v>35</v>
      </c>
      <c r="E52" s="872" t="s">
        <v>5960</v>
      </c>
      <c r="F52" s="612" t="s">
        <v>5961</v>
      </c>
      <c r="G52" s="745" t="s">
        <v>7344</v>
      </c>
    </row>
    <row r="53" spans="1:8" s="632" customFormat="1" ht="16.5" thickBot="1">
      <c r="B53" s="1142"/>
      <c r="C53" s="1143" t="s">
        <v>1991</v>
      </c>
      <c r="D53" s="1144">
        <f>MEDIAN(D50:D52)</f>
        <v>40</v>
      </c>
      <c r="E53" s="1145"/>
      <c r="F53" s="613"/>
      <c r="G53" s="1146"/>
    </row>
    <row r="54" spans="1:8" s="632" customFormat="1" ht="15.75" thickBot="1"/>
    <row r="55" spans="1:8" s="632" customFormat="1" ht="15.75">
      <c r="B55" s="734" t="s">
        <v>2118</v>
      </c>
      <c r="C55" s="2011" t="s">
        <v>7347</v>
      </c>
      <c r="D55" s="2011"/>
      <c r="E55" s="2011"/>
      <c r="F55" s="2011"/>
      <c r="G55" s="943" t="str">
        <f>D56</f>
        <v>UN</v>
      </c>
      <c r="H55" s="1639">
        <f>G66</f>
        <v>31.419999999999998</v>
      </c>
    </row>
    <row r="56" spans="1:8" s="632" customFormat="1" ht="31.5">
      <c r="B56" s="1175" t="s">
        <v>2114</v>
      </c>
      <c r="C56" s="981" t="s">
        <v>1947</v>
      </c>
      <c r="D56" s="981" t="s">
        <v>30</v>
      </c>
      <c r="E56" s="981" t="s">
        <v>1948</v>
      </c>
      <c r="F56" s="982" t="s">
        <v>1949</v>
      </c>
      <c r="G56" s="983" t="s">
        <v>1950</v>
      </c>
    </row>
    <row r="57" spans="1:8" s="632" customFormat="1" ht="15.75">
      <c r="B57" s="2017" t="s">
        <v>1954</v>
      </c>
      <c r="C57" s="2018"/>
      <c r="D57" s="2018"/>
      <c r="E57" s="2018"/>
      <c r="F57" s="2018"/>
      <c r="G57" s="2019"/>
    </row>
    <row r="58" spans="1:8" s="632" customFormat="1" ht="30">
      <c r="A58" s="1197" t="s">
        <v>5064</v>
      </c>
      <c r="B58" s="984">
        <v>370</v>
      </c>
      <c r="C58" s="914" t="str">
        <f>IF($A58="INSUMO",VLOOKUP($B58,'BANCO DE DADOS JULHO INS'!$A:$D,2,FALSE),VLOOKUP($B58,'BANCO DE DADOS JULHO SERV'!$B:$E,2,FALSE))</f>
        <v>AREIA MEDIA - POSTO JAZIDA/FORNECEDOR (RETIRADO NA JAZIDA, SEM TRANSPORTE)</v>
      </c>
      <c r="D58" s="913" t="str">
        <f>IF($A58="INSUMO",VLOOKUP($B58,'BANCO DE DADOS JULHO INS'!$A:$D,3,FALSE),VLOOKUP($B58,'BANCO DE DADOS JULHO SERV'!$B:$E,3,FALSE))</f>
        <v xml:space="preserve">M3    </v>
      </c>
      <c r="E58" s="630">
        <v>3.2000000000000001E-2</v>
      </c>
      <c r="F58" s="917" t="str">
        <f>IF($A58="INSUMO",VLOOKUP($B58,'BANCO DE DADOS JULHO INS'!$A:$D,4,FALSE),VLOOKUP($B58,'BANCO DE DADOS JULHO SERV'!$B:$E,4,FALSE))</f>
        <v>60,00</v>
      </c>
      <c r="G58" s="740">
        <f>TRUNC(E58*F58,2)</f>
        <v>1.92</v>
      </c>
    </row>
    <row r="59" spans="1:8" s="632" customFormat="1" ht="15.75">
      <c r="A59" s="1197" t="s">
        <v>5064</v>
      </c>
      <c r="B59" s="984">
        <v>7253</v>
      </c>
      <c r="C59" s="914" t="str">
        <f>IF($A59="INSUMO",VLOOKUP($B59,'BANCO DE DADOS JULHO INS'!$A:$D,2,FALSE),VLOOKUP($B59,'BANCO DE DADOS JULHO SERV'!$B:$E,2,FALSE))</f>
        <v>TERRA VEGETAL (GRANEL)</v>
      </c>
      <c r="D59" s="913" t="str">
        <f>IF($A59="INSUMO",VLOOKUP($B59,'BANCO DE DADOS JULHO INS'!$A:$D,3,FALSE),VLOOKUP($B59,'BANCO DE DADOS JULHO SERV'!$B:$E,3,FALSE))</f>
        <v xml:space="preserve">M3    </v>
      </c>
      <c r="E59" s="629">
        <v>7.3999999999999996E-2</v>
      </c>
      <c r="F59" s="917" t="str">
        <f>IF($A59="INSUMO",VLOOKUP($B59,'BANCO DE DADOS JULHO INS'!$A:$D,4,FALSE),VLOOKUP($B59,'BANCO DE DADOS JULHO SERV'!$B:$E,4,FALSE))</f>
        <v>70,71</v>
      </c>
      <c r="G59" s="740">
        <f>TRUNC(E59*F59,2)</f>
        <v>5.23</v>
      </c>
    </row>
    <row r="60" spans="1:8" s="632" customFormat="1" ht="15.75">
      <c r="A60" s="1197" t="s">
        <v>5064</v>
      </c>
      <c r="B60" s="984">
        <v>25951</v>
      </c>
      <c r="C60" s="914" t="str">
        <f>IF($A60="INSUMO",VLOOKUP($B60,'BANCO DE DADOS JULHO INS'!$A:$D,2,FALSE),VLOOKUP($B60,'BANCO DE DADOS JULHO SERV'!$B:$E,2,FALSE))</f>
        <v>FERTILIZANTE NPK - 10:10:10</v>
      </c>
      <c r="D60" s="913" t="str">
        <f>IF($A60="INSUMO",VLOOKUP($B60,'BANCO DE DADOS JULHO INS'!$A:$D,3,FALSE),VLOOKUP($B60,'BANCO DE DADOS JULHO SERV'!$B:$E,3,FALSE))</f>
        <v xml:space="preserve">KG    </v>
      </c>
      <c r="E60" s="629">
        <v>7.3999999999999996E-2</v>
      </c>
      <c r="F60" s="917" t="str">
        <f>IF($A60="INSUMO",VLOOKUP($B60,'BANCO DE DADOS JULHO INS'!$A:$D,4,FALSE),VLOOKUP($B60,'BANCO DE DADOS JULHO SERV'!$B:$E,4,FALSE))</f>
        <v>1,50</v>
      </c>
      <c r="G60" s="740">
        <f>TRUNC(E60*F60,2)</f>
        <v>0.11</v>
      </c>
    </row>
    <row r="61" spans="1:8" s="632" customFormat="1" ht="15.75">
      <c r="A61" s="1197" t="s">
        <v>5064</v>
      </c>
      <c r="B61" s="984">
        <v>38125</v>
      </c>
      <c r="C61" s="914" t="str">
        <f>IF($A61="INSUMO",VLOOKUP($B61,'BANCO DE DADOS JULHO INS'!$A:$D,2,FALSE),VLOOKUP($B61,'BANCO DE DADOS JULHO SERV'!$B:$E,2,FALSE))</f>
        <v>FERTILIZANTE ORGANICO COMPOSTO, CLASSE A</v>
      </c>
      <c r="D61" s="913" t="str">
        <f>IF($A61="INSUMO",VLOOKUP($B61,'BANCO DE DADOS JULHO INS'!$A:$D,3,FALSE),VLOOKUP($B61,'BANCO DE DADOS JULHO SERV'!$B:$E,3,FALSE))</f>
        <v xml:space="preserve">KG    </v>
      </c>
      <c r="E61" s="514">
        <v>3</v>
      </c>
      <c r="F61" s="917" t="str">
        <f>IF($A61="INSUMO",VLOOKUP($B61,'BANCO DE DADOS JULHO INS'!$A:$D,4,FALSE),VLOOKUP($B61,'BANCO DE DADOS JULHO SERV'!$B:$E,4,FALSE))</f>
        <v>0,56</v>
      </c>
      <c r="G61" s="740">
        <f>TRUNC(E61*F61,2)</f>
        <v>1.68</v>
      </c>
    </row>
    <row r="62" spans="1:8" s="632" customFormat="1" ht="15">
      <c r="B62" s="984" t="s">
        <v>1992</v>
      </c>
      <c r="C62" s="914" t="str">
        <f>C68</f>
        <v>MUDA DE HELICÔNIA</v>
      </c>
      <c r="D62" s="913" t="s">
        <v>30</v>
      </c>
      <c r="E62" s="514">
        <v>1</v>
      </c>
      <c r="F62" s="917">
        <f>D73</f>
        <v>20</v>
      </c>
      <c r="G62" s="740">
        <f>TRUNC(E62*F62,2)</f>
        <v>20</v>
      </c>
    </row>
    <row r="63" spans="1:8" s="632" customFormat="1" ht="15.75">
      <c r="B63" s="2017" t="s">
        <v>1955</v>
      </c>
      <c r="C63" s="2018"/>
      <c r="D63" s="2018"/>
      <c r="E63" s="2018"/>
      <c r="F63" s="2018"/>
      <c r="G63" s="2019"/>
    </row>
    <row r="64" spans="1:8" s="632" customFormat="1" ht="15.75">
      <c r="A64" s="1197" t="s">
        <v>5265</v>
      </c>
      <c r="B64" s="984">
        <v>88316</v>
      </c>
      <c r="C64" s="914" t="str">
        <f>IF($A64="INSUMO",VLOOKUP($B64,'BANCO DE DADOS JULHO INS'!$A:$D,2,FALSE),VLOOKUP($B64,'BANCO DE DADOS JULHO SERV'!$B:$E,2,FALSE))</f>
        <v>SERVENTE COM ENCARGOS COMPLEMENTARES</v>
      </c>
      <c r="D64" s="913" t="str">
        <f>IF($A64="INSUMO",VLOOKUP($B64,'BANCO DE DADOS JULHO INS'!$A:$D,3,FALSE),VLOOKUP($B64,'BANCO DE DADOS JULHO SERV'!$B:$E,3,FALSE))</f>
        <v>H</v>
      </c>
      <c r="E64" s="917">
        <v>0.09</v>
      </c>
      <c r="F64" s="917" t="str">
        <f>IF($A64="INSUMO",VLOOKUP($B64,'BANCO DE DADOS JULHO INS'!$A:$D,4,FALSE),VLOOKUP($B64,'BANCO DE DADOS JULHO SERV'!$B:$E,4,FALSE))</f>
        <v>13,80</v>
      </c>
      <c r="G64" s="740">
        <f>TRUNC(E64*F64,2)</f>
        <v>1.24</v>
      </c>
    </row>
    <row r="65" spans="1:8" s="632" customFormat="1" ht="16.5" thickBot="1">
      <c r="A65" s="1197" t="s">
        <v>5265</v>
      </c>
      <c r="B65" s="618">
        <v>88441</v>
      </c>
      <c r="C65" s="915" t="str">
        <f>IF($A65="INSUMO",VLOOKUP($B65,'BANCO DE DADOS JULHO INS'!$A:$D,2,FALSE),VLOOKUP($B65,'BANCO DE DADOS JULHO SERV'!$B:$E,2,FALSE))</f>
        <v>JARDINEIRO COM ENCARGOS COMPLEMENTARES</v>
      </c>
      <c r="D65" s="916" t="str">
        <f>IF($A65="INSUMO",VLOOKUP($B65,'BANCO DE DADOS JULHO INS'!$A:$D,3,FALSE),VLOOKUP($B65,'BANCO DE DADOS JULHO SERV'!$B:$E,3,FALSE))</f>
        <v>H</v>
      </c>
      <c r="E65" s="918">
        <v>0.09</v>
      </c>
      <c r="F65" s="918" t="str">
        <f>IF($A65="INSUMO",VLOOKUP($B65,'BANCO DE DADOS JULHO INS'!$A:$D,4,FALSE),VLOOKUP($B65,'BANCO DE DADOS JULHO SERV'!$B:$E,4,FALSE))</f>
        <v>13,85</v>
      </c>
      <c r="G65" s="736">
        <f>TRUNC(E65*F65,2)</f>
        <v>1.24</v>
      </c>
    </row>
    <row r="66" spans="1:8" s="632" customFormat="1" ht="16.5" thickBot="1">
      <c r="B66" s="2024" t="s">
        <v>7348</v>
      </c>
      <c r="C66" s="2024"/>
      <c r="D66" s="2024"/>
      <c r="E66" s="2024"/>
      <c r="F66" s="1198" t="s">
        <v>1956</v>
      </c>
      <c r="G66" s="1199">
        <f>SUM(G58:G65)</f>
        <v>31.419999999999998</v>
      </c>
    </row>
    <row r="67" spans="1:8" s="632" customFormat="1" ht="15.75" thickBot="1"/>
    <row r="68" spans="1:8" s="632" customFormat="1" ht="15.75">
      <c r="B68" s="1138" t="s">
        <v>1992</v>
      </c>
      <c r="C68" s="1118" t="s">
        <v>7349</v>
      </c>
      <c r="D68" s="1139"/>
      <c r="E68" s="1140"/>
      <c r="F68" s="610"/>
      <c r="G68" s="1141" t="s">
        <v>30</v>
      </c>
    </row>
    <row r="69" spans="1:8" s="632" customFormat="1" ht="31.5">
      <c r="B69" s="966" t="s">
        <v>1985</v>
      </c>
      <c r="C69" s="967" t="s">
        <v>1986</v>
      </c>
      <c r="D69" s="968" t="s">
        <v>1987</v>
      </c>
      <c r="E69" s="969" t="s">
        <v>1988</v>
      </c>
      <c r="F69" s="611" t="s">
        <v>1989</v>
      </c>
      <c r="G69" s="970" t="s">
        <v>1990</v>
      </c>
    </row>
    <row r="70" spans="1:8" s="632" customFormat="1" ht="30">
      <c r="B70" s="971">
        <v>42863</v>
      </c>
      <c r="C70" s="972" t="s">
        <v>5954</v>
      </c>
      <c r="D70" s="1126">
        <v>45</v>
      </c>
      <c r="E70" s="872" t="s">
        <v>5955</v>
      </c>
      <c r="F70" s="973" t="s">
        <v>5956</v>
      </c>
      <c r="G70" s="609" t="s">
        <v>5957</v>
      </c>
    </row>
    <row r="71" spans="1:8" s="632" customFormat="1" ht="15">
      <c r="B71" s="971">
        <v>42863</v>
      </c>
      <c r="C71" s="972" t="s">
        <v>1993</v>
      </c>
      <c r="D71" s="1126">
        <v>20</v>
      </c>
      <c r="E71" s="1084" t="s">
        <v>1994</v>
      </c>
      <c r="F71" s="612" t="s">
        <v>5958</v>
      </c>
      <c r="G71" s="609" t="s">
        <v>5286</v>
      </c>
    </row>
    <row r="72" spans="1:8" s="632" customFormat="1" ht="30">
      <c r="B72" s="971">
        <v>42864</v>
      </c>
      <c r="C72" s="972" t="s">
        <v>5959</v>
      </c>
      <c r="D72" s="1126">
        <v>15</v>
      </c>
      <c r="E72" s="872" t="s">
        <v>5960</v>
      </c>
      <c r="F72" s="612" t="s">
        <v>5961</v>
      </c>
      <c r="G72" s="745" t="s">
        <v>7344</v>
      </c>
    </row>
    <row r="73" spans="1:8" s="632" customFormat="1" ht="16.5" thickBot="1">
      <c r="B73" s="1142"/>
      <c r="C73" s="1143" t="s">
        <v>1991</v>
      </c>
      <c r="D73" s="1144">
        <f>MEDIAN(D70:D72)</f>
        <v>20</v>
      </c>
      <c r="E73" s="1145"/>
      <c r="F73" s="613"/>
      <c r="G73" s="1146"/>
    </row>
    <row r="74" spans="1:8" s="632" customFormat="1" ht="15.75" thickBot="1"/>
    <row r="75" spans="1:8" s="632" customFormat="1" ht="15.75">
      <c r="B75" s="734" t="s">
        <v>2117</v>
      </c>
      <c r="C75" s="2011" t="s">
        <v>7350</v>
      </c>
      <c r="D75" s="2011"/>
      <c r="E75" s="2011"/>
      <c r="F75" s="2011"/>
      <c r="G75" s="943" t="str">
        <f>D76</f>
        <v>UN</v>
      </c>
      <c r="H75" s="1639">
        <f>G86</f>
        <v>71.419999999999987</v>
      </c>
    </row>
    <row r="76" spans="1:8" s="632" customFormat="1" ht="31.5">
      <c r="B76" s="1175" t="s">
        <v>2114</v>
      </c>
      <c r="C76" s="981" t="s">
        <v>1947</v>
      </c>
      <c r="D76" s="981" t="s">
        <v>30</v>
      </c>
      <c r="E76" s="981" t="s">
        <v>1948</v>
      </c>
      <c r="F76" s="982" t="s">
        <v>1949</v>
      </c>
      <c r="G76" s="983" t="s">
        <v>1950</v>
      </c>
    </row>
    <row r="77" spans="1:8" s="632" customFormat="1" ht="15.75">
      <c r="B77" s="2017" t="s">
        <v>1954</v>
      </c>
      <c r="C77" s="2018"/>
      <c r="D77" s="2018"/>
      <c r="E77" s="2018"/>
      <c r="F77" s="2018"/>
      <c r="G77" s="2019"/>
    </row>
    <row r="78" spans="1:8" s="632" customFormat="1" ht="30">
      <c r="A78" s="1197" t="s">
        <v>5064</v>
      </c>
      <c r="B78" s="984">
        <v>370</v>
      </c>
      <c r="C78" s="914" t="str">
        <f>IF($A78="INSUMO",VLOOKUP($B78,'BANCO DE DADOS JULHO INS'!$A:$D,2,FALSE),VLOOKUP($B78,'BANCO DE DADOS JULHO SERV'!$B:$E,2,FALSE))</f>
        <v>AREIA MEDIA - POSTO JAZIDA/FORNECEDOR (RETIRADO NA JAZIDA, SEM TRANSPORTE)</v>
      </c>
      <c r="D78" s="913" t="str">
        <f>IF($A78="INSUMO",VLOOKUP($B78,'BANCO DE DADOS JULHO INS'!$A:$D,3,FALSE),VLOOKUP($B78,'BANCO DE DADOS JULHO SERV'!$B:$E,3,FALSE))</f>
        <v xml:space="preserve">M3    </v>
      </c>
      <c r="E78" s="630">
        <v>3.2000000000000001E-2</v>
      </c>
      <c r="F78" s="917" t="str">
        <f>IF($A78="INSUMO",VLOOKUP($B78,'BANCO DE DADOS JULHO INS'!$A:$D,4,FALSE),VLOOKUP($B78,'BANCO DE DADOS JULHO SERV'!$B:$E,4,FALSE))</f>
        <v>60,00</v>
      </c>
      <c r="G78" s="740">
        <f>TRUNC(E78*F78,2)</f>
        <v>1.92</v>
      </c>
    </row>
    <row r="79" spans="1:8" s="632" customFormat="1" ht="15.75">
      <c r="A79" s="1197" t="s">
        <v>5064</v>
      </c>
      <c r="B79" s="984">
        <v>7253</v>
      </c>
      <c r="C79" s="914" t="str">
        <f>IF($A79="INSUMO",VLOOKUP($B79,'BANCO DE DADOS JULHO INS'!$A:$D,2,FALSE),VLOOKUP($B79,'BANCO DE DADOS JULHO SERV'!$B:$E,2,FALSE))</f>
        <v>TERRA VEGETAL (GRANEL)</v>
      </c>
      <c r="D79" s="913" t="str">
        <f>IF($A79="INSUMO",VLOOKUP($B79,'BANCO DE DADOS JULHO INS'!$A:$D,3,FALSE),VLOOKUP($B79,'BANCO DE DADOS JULHO SERV'!$B:$E,3,FALSE))</f>
        <v xml:space="preserve">M3    </v>
      </c>
      <c r="E79" s="629">
        <v>7.3999999999999996E-2</v>
      </c>
      <c r="F79" s="917" t="str">
        <f>IF($A79="INSUMO",VLOOKUP($B79,'BANCO DE DADOS JULHO INS'!$A:$D,4,FALSE),VLOOKUP($B79,'BANCO DE DADOS JULHO SERV'!$B:$E,4,FALSE))</f>
        <v>70,71</v>
      </c>
      <c r="G79" s="740">
        <f>TRUNC(E79*F79,2)</f>
        <v>5.23</v>
      </c>
    </row>
    <row r="80" spans="1:8" s="632" customFormat="1" ht="15.75">
      <c r="A80" s="1197" t="s">
        <v>5064</v>
      </c>
      <c r="B80" s="984">
        <v>25951</v>
      </c>
      <c r="C80" s="914" t="str">
        <f>IF($A80="INSUMO",VLOOKUP($B80,'BANCO DE DADOS JULHO INS'!$A:$D,2,FALSE),VLOOKUP($B80,'BANCO DE DADOS JULHO SERV'!$B:$E,2,FALSE))</f>
        <v>FERTILIZANTE NPK - 10:10:10</v>
      </c>
      <c r="D80" s="913" t="str">
        <f>IF($A80="INSUMO",VLOOKUP($B80,'BANCO DE DADOS JULHO INS'!$A:$D,3,FALSE),VLOOKUP($B80,'BANCO DE DADOS JULHO SERV'!$B:$E,3,FALSE))</f>
        <v xml:space="preserve">KG    </v>
      </c>
      <c r="E80" s="629">
        <v>7.3999999999999996E-2</v>
      </c>
      <c r="F80" s="917" t="str">
        <f>IF($A80="INSUMO",VLOOKUP($B80,'BANCO DE DADOS JULHO INS'!$A:$D,4,FALSE),VLOOKUP($B80,'BANCO DE DADOS JULHO SERV'!$B:$E,4,FALSE))</f>
        <v>1,50</v>
      </c>
      <c r="G80" s="740">
        <f>TRUNC(E80*F80,2)</f>
        <v>0.11</v>
      </c>
    </row>
    <row r="81" spans="1:8" s="632" customFormat="1" ht="15.75">
      <c r="A81" s="1197" t="s">
        <v>5064</v>
      </c>
      <c r="B81" s="984">
        <v>38125</v>
      </c>
      <c r="C81" s="914" t="str">
        <f>IF($A81="INSUMO",VLOOKUP($B81,'BANCO DE DADOS JULHO INS'!$A:$D,2,FALSE),VLOOKUP($B81,'BANCO DE DADOS JULHO SERV'!$B:$E,2,FALSE))</f>
        <v>FERTILIZANTE ORGANICO COMPOSTO, CLASSE A</v>
      </c>
      <c r="D81" s="913" t="str">
        <f>IF($A81="INSUMO",VLOOKUP($B81,'BANCO DE DADOS JULHO INS'!$A:$D,3,FALSE),VLOOKUP($B81,'BANCO DE DADOS JULHO SERV'!$B:$E,3,FALSE))</f>
        <v xml:space="preserve">KG    </v>
      </c>
      <c r="E81" s="514">
        <v>3</v>
      </c>
      <c r="F81" s="917" t="str">
        <f>IF($A81="INSUMO",VLOOKUP($B81,'BANCO DE DADOS JULHO INS'!$A:$D,4,FALSE),VLOOKUP($B81,'BANCO DE DADOS JULHO SERV'!$B:$E,4,FALSE))</f>
        <v>0,56</v>
      </c>
      <c r="G81" s="740">
        <f>TRUNC(E81*F81,2)</f>
        <v>1.68</v>
      </c>
    </row>
    <row r="82" spans="1:8" s="632" customFormat="1" ht="15">
      <c r="B82" s="984" t="s">
        <v>1992</v>
      </c>
      <c r="C82" s="914" t="str">
        <f>C88</f>
        <v>MUDA DE AGAVE ROSETA</v>
      </c>
      <c r="D82" s="913" t="s">
        <v>30</v>
      </c>
      <c r="E82" s="514">
        <v>1</v>
      </c>
      <c r="F82" s="917">
        <f>D93</f>
        <v>60</v>
      </c>
      <c r="G82" s="740">
        <f>TRUNC(E82*F82,2)</f>
        <v>60</v>
      </c>
    </row>
    <row r="83" spans="1:8" s="632" customFormat="1" ht="15.75">
      <c r="B83" s="2017" t="s">
        <v>1955</v>
      </c>
      <c r="C83" s="2018"/>
      <c r="D83" s="2018"/>
      <c r="E83" s="2018"/>
      <c r="F83" s="2018"/>
      <c r="G83" s="2019"/>
    </row>
    <row r="84" spans="1:8" s="632" customFormat="1" ht="15.75">
      <c r="A84" s="1197" t="s">
        <v>5265</v>
      </c>
      <c r="B84" s="984">
        <v>88316</v>
      </c>
      <c r="C84" s="914" t="str">
        <f>IF($A84="INSUMO",VLOOKUP($B84,'BANCO DE DADOS JULHO INS'!$A:$D,2,FALSE),VLOOKUP($B84,'BANCO DE DADOS JULHO SERV'!$B:$E,2,FALSE))</f>
        <v>SERVENTE COM ENCARGOS COMPLEMENTARES</v>
      </c>
      <c r="D84" s="913" t="str">
        <f>IF($A84="INSUMO",VLOOKUP($B84,'BANCO DE DADOS JULHO INS'!$A:$D,3,FALSE),VLOOKUP($B84,'BANCO DE DADOS JULHO SERV'!$B:$E,3,FALSE))</f>
        <v>H</v>
      </c>
      <c r="E84" s="917">
        <v>0.09</v>
      </c>
      <c r="F84" s="917" t="str">
        <f>IF($A84="INSUMO",VLOOKUP($B84,'BANCO DE DADOS JULHO INS'!$A:$D,4,FALSE),VLOOKUP($B84,'BANCO DE DADOS JULHO SERV'!$B:$E,4,FALSE))</f>
        <v>13,80</v>
      </c>
      <c r="G84" s="740">
        <f>TRUNC(E84*F84,2)</f>
        <v>1.24</v>
      </c>
    </row>
    <row r="85" spans="1:8" s="632" customFormat="1" ht="16.5" thickBot="1">
      <c r="A85" s="1197" t="s">
        <v>5265</v>
      </c>
      <c r="B85" s="618">
        <v>88441</v>
      </c>
      <c r="C85" s="915" t="str">
        <f>IF($A85="INSUMO",VLOOKUP($B85,'BANCO DE DADOS JULHO INS'!$A:$D,2,FALSE),VLOOKUP($B85,'BANCO DE DADOS JULHO SERV'!$B:$E,2,FALSE))</f>
        <v>JARDINEIRO COM ENCARGOS COMPLEMENTARES</v>
      </c>
      <c r="D85" s="916" t="str">
        <f>IF($A85="INSUMO",VLOOKUP($B85,'BANCO DE DADOS JULHO INS'!$A:$D,3,FALSE),VLOOKUP($B85,'BANCO DE DADOS JULHO SERV'!$B:$E,3,FALSE))</f>
        <v>H</v>
      </c>
      <c r="E85" s="918">
        <v>0.09</v>
      </c>
      <c r="F85" s="918" t="str">
        <f>IF($A85="INSUMO",VLOOKUP($B85,'BANCO DE DADOS JULHO INS'!$A:$D,4,FALSE),VLOOKUP($B85,'BANCO DE DADOS JULHO SERV'!$B:$E,4,FALSE))</f>
        <v>13,85</v>
      </c>
      <c r="G85" s="736">
        <f>TRUNC(E85*F85,2)</f>
        <v>1.24</v>
      </c>
    </row>
    <row r="86" spans="1:8" s="632" customFormat="1" ht="16.5" thickBot="1">
      <c r="B86" s="2024" t="s">
        <v>7348</v>
      </c>
      <c r="C86" s="2024"/>
      <c r="D86" s="2024"/>
      <c r="E86" s="2024"/>
      <c r="F86" s="1198" t="s">
        <v>1956</v>
      </c>
      <c r="G86" s="1199">
        <f>SUM(G78:G85)</f>
        <v>71.419999999999987</v>
      </c>
    </row>
    <row r="87" spans="1:8" s="632" customFormat="1" ht="15.75" thickBot="1"/>
    <row r="88" spans="1:8" s="632" customFormat="1" ht="15.75">
      <c r="B88" s="1138" t="s">
        <v>1992</v>
      </c>
      <c r="C88" s="1118" t="s">
        <v>7351</v>
      </c>
      <c r="D88" s="1139"/>
      <c r="E88" s="1140"/>
      <c r="F88" s="610"/>
      <c r="G88" s="1141" t="s">
        <v>30</v>
      </c>
    </row>
    <row r="89" spans="1:8" s="632" customFormat="1" ht="31.5">
      <c r="B89" s="966" t="s">
        <v>1985</v>
      </c>
      <c r="C89" s="967" t="s">
        <v>1986</v>
      </c>
      <c r="D89" s="968" t="s">
        <v>1987</v>
      </c>
      <c r="E89" s="969" t="s">
        <v>1988</v>
      </c>
      <c r="F89" s="611" t="s">
        <v>1989</v>
      </c>
      <c r="G89" s="970" t="s">
        <v>1990</v>
      </c>
    </row>
    <row r="90" spans="1:8" s="632" customFormat="1" ht="30">
      <c r="B90" s="1124">
        <v>42863</v>
      </c>
      <c r="C90" s="1125" t="s">
        <v>5954</v>
      </c>
      <c r="D90" s="1126">
        <v>80</v>
      </c>
      <c r="E90" s="1126" t="s">
        <v>5955</v>
      </c>
      <c r="F90" s="931" t="s">
        <v>5956</v>
      </c>
      <c r="G90" s="1251" t="s">
        <v>5957</v>
      </c>
    </row>
    <row r="91" spans="1:8" s="632" customFormat="1" ht="15">
      <c r="B91" s="1124">
        <v>42863</v>
      </c>
      <c r="C91" s="1125" t="s">
        <v>1993</v>
      </c>
      <c r="D91" s="1126">
        <v>60</v>
      </c>
      <c r="E91" s="1475" t="s">
        <v>1994</v>
      </c>
      <c r="F91" s="1252" t="s">
        <v>5958</v>
      </c>
      <c r="G91" s="1251" t="s">
        <v>5286</v>
      </c>
    </row>
    <row r="92" spans="1:8" s="632" customFormat="1" ht="30">
      <c r="B92" s="1124">
        <v>42864</v>
      </c>
      <c r="C92" s="1125" t="s">
        <v>5959</v>
      </c>
      <c r="D92" s="1126"/>
      <c r="E92" s="1126" t="s">
        <v>5960</v>
      </c>
      <c r="F92" s="1252" t="s">
        <v>5961</v>
      </c>
      <c r="G92" s="1253" t="s">
        <v>7344</v>
      </c>
    </row>
    <row r="93" spans="1:8" s="632" customFormat="1" ht="16.5" thickBot="1">
      <c r="B93" s="1142"/>
      <c r="C93" s="1143" t="s">
        <v>1991</v>
      </c>
      <c r="D93" s="1144">
        <f>D91</f>
        <v>60</v>
      </c>
      <c r="E93" s="1145"/>
      <c r="F93" s="613"/>
      <c r="G93" s="1146"/>
    </row>
    <row r="94" spans="1:8" s="1150" customFormat="1" ht="16.5" thickBot="1">
      <c r="B94" s="1236"/>
      <c r="C94" s="1236"/>
      <c r="D94" s="737"/>
      <c r="E94" s="648"/>
      <c r="F94" s="738"/>
      <c r="G94" s="739"/>
    </row>
    <row r="95" spans="1:8" s="632" customFormat="1" ht="15.75">
      <c r="B95" s="734" t="s">
        <v>2119</v>
      </c>
      <c r="C95" s="2011" t="s">
        <v>7352</v>
      </c>
      <c r="D95" s="2011"/>
      <c r="E95" s="2011"/>
      <c r="F95" s="2011"/>
      <c r="G95" s="943" t="str">
        <f>D96</f>
        <v>UN</v>
      </c>
      <c r="H95" s="1639">
        <f>G107</f>
        <v>202.37</v>
      </c>
    </row>
    <row r="96" spans="1:8" s="632" customFormat="1" ht="31.5">
      <c r="B96" s="1175" t="s">
        <v>2114</v>
      </c>
      <c r="C96" s="981" t="s">
        <v>1947</v>
      </c>
      <c r="D96" s="981" t="s">
        <v>30</v>
      </c>
      <c r="E96" s="981" t="s">
        <v>1948</v>
      </c>
      <c r="F96" s="982" t="s">
        <v>1949</v>
      </c>
      <c r="G96" s="983" t="s">
        <v>1950</v>
      </c>
    </row>
    <row r="97" spans="1:7" s="632" customFormat="1" ht="15.75">
      <c r="B97" s="2017" t="s">
        <v>1954</v>
      </c>
      <c r="C97" s="2018"/>
      <c r="D97" s="2018"/>
      <c r="E97" s="2018"/>
      <c r="F97" s="2018"/>
      <c r="G97" s="2019"/>
    </row>
    <row r="98" spans="1:7" s="632" customFormat="1" ht="30">
      <c r="A98" s="1197" t="s">
        <v>5064</v>
      </c>
      <c r="B98" s="984">
        <v>370</v>
      </c>
      <c r="C98" s="914" t="str">
        <f>IF($A98="INSUMO",VLOOKUP($B98,'BANCO DE DADOS JULHO INS'!$A:$D,2,FALSE),VLOOKUP($B98,'BANCO DE DADOS JULHO SERV'!$B:$E,2,FALSE))</f>
        <v>AREIA MEDIA - POSTO JAZIDA/FORNECEDOR (RETIRADO NA JAZIDA, SEM TRANSPORTE)</v>
      </c>
      <c r="D98" s="913" t="str">
        <f>IF($A98="INSUMO",VLOOKUP($B98,'BANCO DE DADOS JULHO INS'!$A:$D,3,FALSE),VLOOKUP($B98,'BANCO DE DADOS JULHO SERV'!$B:$E,3,FALSE))</f>
        <v xml:space="preserve">M3    </v>
      </c>
      <c r="E98" s="630">
        <v>6.4000000000000003E-3</v>
      </c>
      <c r="F98" s="917" t="str">
        <f>IF($A98="INSUMO",VLOOKUP($B98,'BANCO DE DADOS JULHO INS'!$A:$D,4,FALSE),VLOOKUP($B98,'BANCO DE DADOS JULHO SERV'!$B:$E,4,FALSE))</f>
        <v>60,00</v>
      </c>
      <c r="G98" s="740">
        <f t="shared" ref="G98:G103" si="2">TRUNC(E98*F98,2)</f>
        <v>0.38</v>
      </c>
    </row>
    <row r="99" spans="1:7" s="632" customFormat="1" ht="15.75">
      <c r="A99" s="1197" t="s">
        <v>5064</v>
      </c>
      <c r="B99" s="984">
        <v>7253</v>
      </c>
      <c r="C99" s="914" t="str">
        <f>IF($A99="INSUMO",VLOOKUP($B99,'BANCO DE DADOS JULHO INS'!$A:$D,2,FALSE),VLOOKUP($B99,'BANCO DE DADOS JULHO SERV'!$B:$E,2,FALSE))</f>
        <v>TERRA VEGETAL (GRANEL)</v>
      </c>
      <c r="D99" s="913" t="str">
        <f>IF($A99="INSUMO",VLOOKUP($B99,'BANCO DE DADOS JULHO INS'!$A:$D,3,FALSE),VLOOKUP($B99,'BANCO DE DADOS JULHO SERV'!$B:$E,3,FALSE))</f>
        <v xml:space="preserve">M3    </v>
      </c>
      <c r="E99" s="629">
        <v>0.20499999999999999</v>
      </c>
      <c r="F99" s="917" t="str">
        <f>IF($A99="INSUMO",VLOOKUP($B99,'BANCO DE DADOS JULHO INS'!$A:$D,4,FALSE),VLOOKUP($B99,'BANCO DE DADOS JULHO SERV'!$B:$E,4,FALSE))</f>
        <v>70,71</v>
      </c>
      <c r="G99" s="740">
        <f t="shared" si="2"/>
        <v>14.49</v>
      </c>
    </row>
    <row r="100" spans="1:7" s="632" customFormat="1" ht="15.75">
      <c r="A100" s="1197" t="s">
        <v>5064</v>
      </c>
      <c r="B100" s="984">
        <v>25951</v>
      </c>
      <c r="C100" s="914" t="str">
        <f>IF($A100="INSUMO",VLOOKUP($B100,'BANCO DE DADOS JULHO INS'!$A:$D,2,FALSE),VLOOKUP($B100,'BANCO DE DADOS JULHO SERV'!$B:$E,2,FALSE))</f>
        <v>FERTILIZANTE NPK - 10:10:10</v>
      </c>
      <c r="D100" s="913" t="str">
        <f>IF($A100="INSUMO",VLOOKUP($B100,'BANCO DE DADOS JULHO INS'!$A:$D,3,FALSE),VLOOKUP($B100,'BANCO DE DADOS JULHO SERV'!$B:$E,3,FALSE))</f>
        <v xml:space="preserve">KG    </v>
      </c>
      <c r="E100" s="629">
        <v>0.8</v>
      </c>
      <c r="F100" s="917" t="str">
        <f>IF($A100="INSUMO",VLOOKUP($B100,'BANCO DE DADOS JULHO INS'!$A:$D,4,FALSE),VLOOKUP($B100,'BANCO DE DADOS JULHO SERV'!$B:$E,4,FALSE))</f>
        <v>1,50</v>
      </c>
      <c r="G100" s="740">
        <f t="shared" si="2"/>
        <v>1.2</v>
      </c>
    </row>
    <row r="101" spans="1:7" s="632" customFormat="1" ht="30">
      <c r="A101" s="1197" t="s">
        <v>5064</v>
      </c>
      <c r="B101" s="984">
        <v>25963</v>
      </c>
      <c r="C101" s="914" t="str">
        <f>IF($A101="INSUMO",VLOOKUP($B101,'BANCO DE DADOS JULHO INS'!$A:$D,2,FALSE),VLOOKUP($B101,'BANCO DE DADOS JULHO SERV'!$B:$E,2,FALSE))</f>
        <v>CALCARIO DOLOMITICO A (POSTO PEDREIRA/FORNECEDOR, SEM FRETE)</v>
      </c>
      <c r="D101" s="913" t="str">
        <f>IF($A101="INSUMO",VLOOKUP($B101,'BANCO DE DADOS JULHO INS'!$A:$D,3,FALSE),VLOOKUP($B101,'BANCO DE DADOS JULHO SERV'!$B:$E,3,FALSE))</f>
        <v xml:space="preserve">KG    </v>
      </c>
      <c r="E101" s="629">
        <v>0.8</v>
      </c>
      <c r="F101" s="917" t="str">
        <f>IF($A101="INSUMO",VLOOKUP($B101,'BANCO DE DADOS JULHO INS'!$A:$D,4,FALSE),VLOOKUP($B101,'BANCO DE DADOS JULHO SERV'!$B:$E,4,FALSE))</f>
        <v>0,06</v>
      </c>
      <c r="G101" s="740">
        <f t="shared" si="2"/>
        <v>0.04</v>
      </c>
    </row>
    <row r="102" spans="1:7" s="632" customFormat="1" ht="15.75">
      <c r="A102" s="1197" t="s">
        <v>5064</v>
      </c>
      <c r="B102" s="984">
        <v>38125</v>
      </c>
      <c r="C102" s="914" t="str">
        <f>IF($A102="INSUMO",VLOOKUP($B102,'BANCO DE DADOS JULHO INS'!$A:$D,2,FALSE),VLOOKUP($B102,'BANCO DE DADOS JULHO SERV'!$B:$E,2,FALSE))</f>
        <v>FERTILIZANTE ORGANICO COMPOSTO, CLASSE A</v>
      </c>
      <c r="D102" s="913" t="str">
        <f>IF($A102="INSUMO",VLOOKUP($B102,'BANCO DE DADOS JULHO INS'!$A:$D,3,FALSE),VLOOKUP($B102,'BANCO DE DADOS JULHO SERV'!$B:$E,3,FALSE))</f>
        <v xml:space="preserve">KG    </v>
      </c>
      <c r="E102" s="514">
        <v>30</v>
      </c>
      <c r="F102" s="917" t="str">
        <f>IF($A102="INSUMO",VLOOKUP($B102,'BANCO DE DADOS JULHO INS'!$A:$D,4,FALSE),VLOOKUP($B102,'BANCO DE DADOS JULHO SERV'!$B:$E,4,FALSE))</f>
        <v>0,56</v>
      </c>
      <c r="G102" s="740">
        <f t="shared" si="2"/>
        <v>16.8</v>
      </c>
    </row>
    <row r="103" spans="1:7" s="632" customFormat="1" ht="15">
      <c r="B103" s="984" t="s">
        <v>1992</v>
      </c>
      <c r="C103" s="914" t="str">
        <f>C109</f>
        <v>MUDA PALMEIRA LEQUE-DE-FINJI</v>
      </c>
      <c r="D103" s="913" t="s">
        <v>30</v>
      </c>
      <c r="E103" s="514">
        <v>1</v>
      </c>
      <c r="F103" s="917">
        <f>D114</f>
        <v>150</v>
      </c>
      <c r="G103" s="740">
        <f t="shared" si="2"/>
        <v>150</v>
      </c>
    </row>
    <row r="104" spans="1:7" s="632" customFormat="1" ht="15.75">
      <c r="B104" s="2017" t="s">
        <v>1955</v>
      </c>
      <c r="C104" s="2018"/>
      <c r="D104" s="2018"/>
      <c r="E104" s="2018"/>
      <c r="F104" s="2018"/>
      <c r="G104" s="2019"/>
    </row>
    <row r="105" spans="1:7" s="632" customFormat="1" ht="15.75">
      <c r="A105" s="1197" t="s">
        <v>5265</v>
      </c>
      <c r="B105" s="984">
        <v>88316</v>
      </c>
      <c r="C105" s="914" t="str">
        <f>IF($A105="INSUMO",VLOOKUP($B105,'BANCO DE DADOS JULHO INS'!$A:$D,2,FALSE),VLOOKUP($B105,'BANCO DE DADOS JULHO SERV'!$B:$E,2,FALSE))</f>
        <v>SERVENTE COM ENCARGOS COMPLEMENTARES</v>
      </c>
      <c r="D105" s="913" t="str">
        <f>IF($A105="INSUMO",VLOOKUP($B105,'BANCO DE DADOS JULHO INS'!$A:$D,3,FALSE),VLOOKUP($B105,'BANCO DE DADOS JULHO SERV'!$B:$E,3,FALSE))</f>
        <v>H</v>
      </c>
      <c r="E105" s="917">
        <v>1.18</v>
      </c>
      <c r="F105" s="917" t="str">
        <f>IF($A105="INSUMO",VLOOKUP($B105,'BANCO DE DADOS JULHO INS'!$A:$D,4,FALSE),VLOOKUP($B105,'BANCO DE DADOS JULHO SERV'!$B:$E,4,FALSE))</f>
        <v>13,80</v>
      </c>
      <c r="G105" s="740">
        <f>TRUNC(E105*F105,2)</f>
        <v>16.28</v>
      </c>
    </row>
    <row r="106" spans="1:7" s="632" customFormat="1" ht="16.5" thickBot="1">
      <c r="A106" s="1197" t="s">
        <v>5265</v>
      </c>
      <c r="B106" s="618">
        <v>88441</v>
      </c>
      <c r="C106" s="915" t="str">
        <f>IF($A106="INSUMO",VLOOKUP($B106,'BANCO DE DADOS JULHO INS'!$A:$D,2,FALSE),VLOOKUP($B106,'BANCO DE DADOS JULHO SERV'!$B:$E,2,FALSE))</f>
        <v>JARDINEIRO COM ENCARGOS COMPLEMENTARES</v>
      </c>
      <c r="D106" s="916" t="str">
        <f>IF($A106="INSUMO",VLOOKUP($B106,'BANCO DE DADOS JULHO INS'!$A:$D,3,FALSE),VLOOKUP($B106,'BANCO DE DADOS JULHO SERV'!$B:$E,3,FALSE))</f>
        <v>H</v>
      </c>
      <c r="E106" s="918">
        <v>0.23</v>
      </c>
      <c r="F106" s="918" t="str">
        <f>IF($A106="INSUMO",VLOOKUP($B106,'BANCO DE DADOS JULHO INS'!$A:$D,4,FALSE),VLOOKUP($B106,'BANCO DE DADOS JULHO SERV'!$B:$E,4,FALSE))</f>
        <v>13,85</v>
      </c>
      <c r="G106" s="736">
        <f>TRUNC(E106*F106,2)</f>
        <v>3.18</v>
      </c>
    </row>
    <row r="107" spans="1:7" s="632" customFormat="1" ht="16.5" thickBot="1">
      <c r="B107" s="2024" t="s">
        <v>7342</v>
      </c>
      <c r="C107" s="2024"/>
      <c r="D107" s="2024"/>
      <c r="E107" s="2024"/>
      <c r="F107" s="1198" t="s">
        <v>1956</v>
      </c>
      <c r="G107" s="1199">
        <f>SUM(G98:G106)</f>
        <v>202.37</v>
      </c>
    </row>
    <row r="108" spans="1:7" s="632" customFormat="1" ht="15.75" thickBot="1"/>
    <row r="109" spans="1:7" s="632" customFormat="1" ht="15.75">
      <c r="B109" s="1138" t="s">
        <v>1992</v>
      </c>
      <c r="C109" s="1118" t="s">
        <v>7353</v>
      </c>
      <c r="D109" s="1139"/>
      <c r="E109" s="1140"/>
      <c r="F109" s="610"/>
      <c r="G109" s="1141" t="s">
        <v>30</v>
      </c>
    </row>
    <row r="110" spans="1:7" s="632" customFormat="1" ht="31.5">
      <c r="B110" s="966" t="s">
        <v>1985</v>
      </c>
      <c r="C110" s="967" t="s">
        <v>1986</v>
      </c>
      <c r="D110" s="968" t="s">
        <v>1987</v>
      </c>
      <c r="E110" s="969" t="s">
        <v>1988</v>
      </c>
      <c r="F110" s="611" t="s">
        <v>1989</v>
      </c>
      <c r="G110" s="970" t="s">
        <v>1990</v>
      </c>
    </row>
    <row r="111" spans="1:7" s="632" customFormat="1" ht="30">
      <c r="B111" s="971">
        <v>42863</v>
      </c>
      <c r="C111" s="972" t="s">
        <v>5954</v>
      </c>
      <c r="D111" s="1126"/>
      <c r="E111" s="872" t="s">
        <v>5955</v>
      </c>
      <c r="F111" s="973" t="s">
        <v>5956</v>
      </c>
      <c r="G111" s="609" t="s">
        <v>5957</v>
      </c>
    </row>
    <row r="112" spans="1:7" s="632" customFormat="1" ht="15">
      <c r="B112" s="971">
        <v>42863</v>
      </c>
      <c r="C112" s="972" t="s">
        <v>1993</v>
      </c>
      <c r="D112" s="1126">
        <v>150</v>
      </c>
      <c r="E112" s="1084" t="s">
        <v>1994</v>
      </c>
      <c r="F112" s="612" t="s">
        <v>5958</v>
      </c>
      <c r="G112" s="609" t="s">
        <v>5286</v>
      </c>
    </row>
    <row r="113" spans="1:8" s="632" customFormat="1" ht="30">
      <c r="B113" s="971">
        <v>42864</v>
      </c>
      <c r="C113" s="972" t="s">
        <v>5959</v>
      </c>
      <c r="D113" s="1126"/>
      <c r="E113" s="872" t="s">
        <v>5960</v>
      </c>
      <c r="F113" s="612" t="s">
        <v>5961</v>
      </c>
      <c r="G113" s="745" t="s">
        <v>7344</v>
      </c>
    </row>
    <row r="114" spans="1:8" s="632" customFormat="1" ht="16.5" thickBot="1">
      <c r="B114" s="1142"/>
      <c r="C114" s="1143" t="s">
        <v>1991</v>
      </c>
      <c r="D114" s="1144">
        <f>MEDIAN(D111:D113)</f>
        <v>150</v>
      </c>
      <c r="E114" s="1145"/>
      <c r="F114" s="613"/>
      <c r="G114" s="1146"/>
    </row>
    <row r="115" spans="1:8" ht="13.5" thickBot="1"/>
    <row r="116" spans="1:8" s="632" customFormat="1" ht="15.75">
      <c r="B116" s="734" t="s">
        <v>7354</v>
      </c>
      <c r="C116" s="2011" t="s">
        <v>7355</v>
      </c>
      <c r="D116" s="2011"/>
      <c r="E116" s="2011"/>
      <c r="F116" s="2011"/>
      <c r="G116" s="943" t="s">
        <v>6940</v>
      </c>
      <c r="H116" s="1639">
        <f>G128</f>
        <v>42.610000000000007</v>
      </c>
    </row>
    <row r="117" spans="1:8" s="632" customFormat="1" ht="31.5">
      <c r="B117" s="1175" t="s">
        <v>2114</v>
      </c>
      <c r="C117" s="981" t="s">
        <v>1947</v>
      </c>
      <c r="D117" s="981" t="s">
        <v>30</v>
      </c>
      <c r="E117" s="981" t="s">
        <v>1948</v>
      </c>
      <c r="F117" s="982" t="s">
        <v>1949</v>
      </c>
      <c r="G117" s="983" t="s">
        <v>1950</v>
      </c>
    </row>
    <row r="118" spans="1:8" s="632" customFormat="1" ht="15.75">
      <c r="B118" s="2017" t="s">
        <v>1954</v>
      </c>
      <c r="C118" s="2018"/>
      <c r="D118" s="2018"/>
      <c r="E118" s="2018"/>
      <c r="F118" s="2018"/>
      <c r="G118" s="2019"/>
    </row>
    <row r="119" spans="1:8" s="632" customFormat="1" ht="30">
      <c r="A119" s="1197" t="s">
        <v>5064</v>
      </c>
      <c r="B119" s="984">
        <v>370</v>
      </c>
      <c r="C119" s="914" t="str">
        <f>IF($A119="INSUMO",VLOOKUP($B119,'BANCO DE DADOS JULHO INS'!$A:$D,2,FALSE),VLOOKUP($B119,'BANCO DE DADOS JULHO SERV'!$B:$E,2,FALSE))</f>
        <v>AREIA MEDIA - POSTO JAZIDA/FORNECEDOR (RETIRADO NA JAZIDA, SEM TRANSPORTE)</v>
      </c>
      <c r="D119" s="913" t="str">
        <f>IF($A119="INSUMO",VLOOKUP($B119,'BANCO DE DADOS JULHO INS'!$A:$D,3,FALSE),VLOOKUP($B119,'BANCO DE DADOS JULHO SERV'!$B:$E,3,FALSE))</f>
        <v xml:space="preserve">M3    </v>
      </c>
      <c r="E119" s="630">
        <v>0.01</v>
      </c>
      <c r="F119" s="917" t="str">
        <f>IF($A119="INSUMO",VLOOKUP($B119,'BANCO DE DADOS JULHO INS'!$A:$D,4,FALSE),VLOOKUP($B119,'BANCO DE DADOS JULHO SERV'!$B:$E,4,FALSE))</f>
        <v>60,00</v>
      </c>
      <c r="G119" s="740">
        <f t="shared" ref="G119:G124" si="3">TRUNC(E119*F119,2)</f>
        <v>0.6</v>
      </c>
    </row>
    <row r="120" spans="1:8" s="632" customFormat="1" ht="15.75">
      <c r="A120" s="1197" t="s">
        <v>5064</v>
      </c>
      <c r="B120" s="984">
        <v>25951</v>
      </c>
      <c r="C120" s="914" t="str">
        <f>IF($A120="INSUMO",VLOOKUP($B120,'BANCO DE DADOS JULHO INS'!$A:$D,2,FALSE),VLOOKUP($B120,'BANCO DE DADOS JULHO SERV'!$B:$E,2,FALSE))</f>
        <v>FERTILIZANTE NPK - 10:10:10</v>
      </c>
      <c r="D120" s="913" t="str">
        <f>IF($A120="INSUMO",VLOOKUP($B120,'BANCO DE DADOS JULHO INS'!$A:$D,3,FALSE),VLOOKUP($B120,'BANCO DE DADOS JULHO SERV'!$B:$E,3,FALSE))</f>
        <v xml:space="preserve">KG    </v>
      </c>
      <c r="E120" s="629">
        <v>0.25</v>
      </c>
      <c r="F120" s="917" t="str">
        <f>IF($A120="INSUMO",VLOOKUP($B120,'BANCO DE DADOS JULHO INS'!$A:$D,4,FALSE),VLOOKUP($B120,'BANCO DE DADOS JULHO SERV'!$B:$E,4,FALSE))</f>
        <v>1,50</v>
      </c>
      <c r="G120" s="740">
        <f t="shared" si="3"/>
        <v>0.37</v>
      </c>
    </row>
    <row r="121" spans="1:8" s="632" customFormat="1" ht="30">
      <c r="A121" s="1197" t="s">
        <v>5064</v>
      </c>
      <c r="B121" s="984">
        <v>25963</v>
      </c>
      <c r="C121" s="914" t="str">
        <f>IF($A121="INSUMO",VLOOKUP($B121,'BANCO DE DADOS JULHO INS'!$A:$D,2,FALSE),VLOOKUP($B121,'BANCO DE DADOS JULHO SERV'!$B:$E,2,FALSE))</f>
        <v>CALCARIO DOLOMITICO A (POSTO PEDREIRA/FORNECEDOR, SEM FRETE)</v>
      </c>
      <c r="D121" s="913" t="str">
        <f>IF($A121="INSUMO",VLOOKUP($B121,'BANCO DE DADOS JULHO INS'!$A:$D,3,FALSE),VLOOKUP($B121,'BANCO DE DADOS JULHO SERV'!$B:$E,3,FALSE))</f>
        <v xml:space="preserve">KG    </v>
      </c>
      <c r="E121" s="629">
        <v>0.25</v>
      </c>
      <c r="F121" s="917" t="str">
        <f>IF($A121="INSUMO",VLOOKUP($B121,'BANCO DE DADOS JULHO INS'!$A:$D,4,FALSE),VLOOKUP($B121,'BANCO DE DADOS JULHO SERV'!$B:$E,4,FALSE))</f>
        <v>0,06</v>
      </c>
      <c r="G121" s="740">
        <f t="shared" si="3"/>
        <v>0.01</v>
      </c>
    </row>
    <row r="122" spans="1:8" s="632" customFormat="1" ht="15.75">
      <c r="A122" s="1197" t="s">
        <v>5064</v>
      </c>
      <c r="B122" s="984">
        <v>38125</v>
      </c>
      <c r="C122" s="914" t="str">
        <f>IF($A122="INSUMO",VLOOKUP($B122,'BANCO DE DADOS JULHO INS'!$A:$D,2,FALSE),VLOOKUP($B122,'BANCO DE DADOS JULHO SERV'!$B:$E,2,FALSE))</f>
        <v>FERTILIZANTE ORGANICO COMPOSTO, CLASSE A</v>
      </c>
      <c r="D122" s="913" t="str">
        <f>IF($A122="INSUMO",VLOOKUP($B122,'BANCO DE DADOS JULHO INS'!$A:$D,3,FALSE),VLOOKUP($B122,'BANCO DE DADOS JULHO SERV'!$B:$E,3,FALSE))</f>
        <v xml:space="preserve">KG    </v>
      </c>
      <c r="E122" s="514">
        <v>3</v>
      </c>
      <c r="F122" s="917" t="str">
        <f>IF($A122="INSUMO",VLOOKUP($B122,'BANCO DE DADOS JULHO INS'!$A:$D,4,FALSE),VLOOKUP($B122,'BANCO DE DADOS JULHO SERV'!$B:$E,4,FALSE))</f>
        <v>0,56</v>
      </c>
      <c r="G122" s="740">
        <f t="shared" si="3"/>
        <v>1.68</v>
      </c>
    </row>
    <row r="123" spans="1:8" s="632" customFormat="1" ht="15.75">
      <c r="A123" s="1197" t="s">
        <v>5064</v>
      </c>
      <c r="B123" s="984">
        <v>3123</v>
      </c>
      <c r="C123" s="914" t="str">
        <f>IF($A123="INSUMO",VLOOKUP($B123,'BANCO DE DADOS JULHO INS'!$A:$D,2,FALSE),VLOOKUP($B123,'BANCO DE DADOS JULHO SERV'!$B:$E,2,FALSE))</f>
        <v>FERTILIZANTE NPK - 4: 14: 8</v>
      </c>
      <c r="D123" s="913" t="str">
        <f>IF($A123="INSUMO",VLOOKUP($B123,'BANCO DE DADOS JULHO INS'!$A:$D,3,FALSE),VLOOKUP($B123,'BANCO DE DADOS JULHO SERV'!$B:$E,3,FALSE))</f>
        <v xml:space="preserve">KG    </v>
      </c>
      <c r="E123" s="514">
        <v>0.25</v>
      </c>
      <c r="F123" s="917" t="str">
        <f>IF($A123="INSUMO",VLOOKUP($B123,'BANCO DE DADOS JULHO INS'!$A:$D,4,FALSE),VLOOKUP($B123,'BANCO DE DADOS JULHO SERV'!$B:$E,4,FALSE))</f>
        <v>1,40</v>
      </c>
      <c r="G123" s="740">
        <f t="shared" si="3"/>
        <v>0.35</v>
      </c>
    </row>
    <row r="124" spans="1:8" s="632" customFormat="1" ht="15">
      <c r="B124" s="984" t="s">
        <v>1992</v>
      </c>
      <c r="C124" s="914" t="str">
        <f>C130</f>
        <v>MUDA BEIJO TURCO</v>
      </c>
      <c r="D124" s="913" t="s">
        <v>30</v>
      </c>
      <c r="E124" s="514">
        <v>8</v>
      </c>
      <c r="F124" s="917">
        <f>D135</f>
        <v>3.5</v>
      </c>
      <c r="G124" s="740">
        <f t="shared" si="3"/>
        <v>28</v>
      </c>
    </row>
    <row r="125" spans="1:8" s="632" customFormat="1" ht="15.75">
      <c r="B125" s="2017" t="s">
        <v>1955</v>
      </c>
      <c r="C125" s="2018"/>
      <c r="D125" s="2018"/>
      <c r="E125" s="2018"/>
      <c r="F125" s="2018"/>
      <c r="G125" s="2019"/>
    </row>
    <row r="126" spans="1:8" s="632" customFormat="1" ht="15.75">
      <c r="A126" s="1197" t="s">
        <v>5265</v>
      </c>
      <c r="B126" s="984">
        <v>88316</v>
      </c>
      <c r="C126" s="914" t="str">
        <f>IF($A126="INSUMO",VLOOKUP($B126,'BANCO DE DADOS JULHO INS'!$A:$D,2,FALSE),VLOOKUP($B126,'BANCO DE DADOS JULHO SERV'!$B:$E,2,FALSE))</f>
        <v>SERVENTE COM ENCARGOS COMPLEMENTARES</v>
      </c>
      <c r="D126" s="913" t="str">
        <f>IF($A126="INSUMO",VLOOKUP($B126,'BANCO DE DADOS JULHO INS'!$A:$D,3,FALSE),VLOOKUP($B126,'BANCO DE DADOS JULHO SERV'!$B:$E,3,FALSE))</f>
        <v>H</v>
      </c>
      <c r="E126" s="917">
        <v>0.42</v>
      </c>
      <c r="F126" s="917" t="str">
        <f>IF($A126="INSUMO",VLOOKUP($B126,'BANCO DE DADOS JULHO INS'!$A:$D,4,FALSE),VLOOKUP($B126,'BANCO DE DADOS JULHO SERV'!$B:$E,4,FALSE))</f>
        <v>13,80</v>
      </c>
      <c r="G126" s="740">
        <f>TRUNC(E126*F126,2)</f>
        <v>5.79</v>
      </c>
    </row>
    <row r="127" spans="1:8" s="632" customFormat="1" ht="16.5" thickBot="1">
      <c r="A127" s="1197" t="s">
        <v>5265</v>
      </c>
      <c r="B127" s="618">
        <v>88441</v>
      </c>
      <c r="C127" s="915" t="str">
        <f>IF($A127="INSUMO",VLOOKUP($B127,'BANCO DE DADOS JULHO INS'!$A:$D,2,FALSE),VLOOKUP($B127,'BANCO DE DADOS JULHO SERV'!$B:$E,2,FALSE))</f>
        <v>JARDINEIRO COM ENCARGOS COMPLEMENTARES</v>
      </c>
      <c r="D127" s="916" t="str">
        <f>IF($A127="INSUMO",VLOOKUP($B127,'BANCO DE DADOS JULHO INS'!$A:$D,3,FALSE),VLOOKUP($B127,'BANCO DE DADOS JULHO SERV'!$B:$E,3,FALSE))</f>
        <v>H</v>
      </c>
      <c r="E127" s="918">
        <v>0.42</v>
      </c>
      <c r="F127" s="918" t="str">
        <f>IF($A127="INSUMO",VLOOKUP($B127,'BANCO DE DADOS JULHO INS'!$A:$D,4,FALSE),VLOOKUP($B127,'BANCO DE DADOS JULHO SERV'!$B:$E,4,FALSE))</f>
        <v>13,85</v>
      </c>
      <c r="G127" s="736">
        <f>TRUNC(E127*F127,2)</f>
        <v>5.81</v>
      </c>
    </row>
    <row r="128" spans="1:8" s="632" customFormat="1" ht="36" customHeight="1" thickBot="1">
      <c r="B128" s="2024" t="s">
        <v>7356</v>
      </c>
      <c r="C128" s="2024"/>
      <c r="D128" s="2024"/>
      <c r="E128" s="2024"/>
      <c r="F128" s="1198" t="s">
        <v>1956</v>
      </c>
      <c r="G128" s="1199">
        <f>SUM(G119:G127)</f>
        <v>42.610000000000007</v>
      </c>
    </row>
    <row r="129" spans="1:10" s="632" customFormat="1" ht="15.75" thickBot="1"/>
    <row r="130" spans="1:10" s="632" customFormat="1" ht="16.5" thickBot="1">
      <c r="B130" s="1138" t="s">
        <v>1992</v>
      </c>
      <c r="C130" s="1118" t="s">
        <v>7357</v>
      </c>
      <c r="D130" s="1139"/>
      <c r="E130" s="1140"/>
      <c r="F130" s="610"/>
      <c r="G130" s="1141" t="s">
        <v>30</v>
      </c>
    </row>
    <row r="131" spans="1:10" s="632" customFormat="1" ht="32.25" thickBot="1">
      <c r="B131" s="966" t="s">
        <v>1985</v>
      </c>
      <c r="C131" s="967" t="s">
        <v>1986</v>
      </c>
      <c r="D131" s="968" t="s">
        <v>1987</v>
      </c>
      <c r="E131" s="969" t="s">
        <v>1988</v>
      </c>
      <c r="F131" s="611" t="s">
        <v>1989</v>
      </c>
      <c r="G131" s="970" t="s">
        <v>1990</v>
      </c>
      <c r="I131" s="1482"/>
    </row>
    <row r="132" spans="1:10" s="632" customFormat="1" ht="30">
      <c r="B132" s="971">
        <v>42863</v>
      </c>
      <c r="C132" s="972" t="s">
        <v>5954</v>
      </c>
      <c r="D132" s="1126">
        <v>3.5</v>
      </c>
      <c r="E132" s="872" t="s">
        <v>5955</v>
      </c>
      <c r="F132" s="973" t="s">
        <v>5956</v>
      </c>
      <c r="G132" s="609" t="s">
        <v>5957</v>
      </c>
    </row>
    <row r="133" spans="1:10" s="632" customFormat="1" ht="15">
      <c r="B133" s="971">
        <v>42863</v>
      </c>
      <c r="C133" s="972" t="s">
        <v>1993</v>
      </c>
      <c r="D133" s="1126">
        <v>15</v>
      </c>
      <c r="E133" s="1084" t="s">
        <v>1994</v>
      </c>
      <c r="F133" s="612" t="s">
        <v>5958</v>
      </c>
      <c r="G133" s="609" t="s">
        <v>5286</v>
      </c>
    </row>
    <row r="134" spans="1:10" s="632" customFormat="1" ht="30">
      <c r="B134" s="971">
        <v>42864</v>
      </c>
      <c r="C134" s="972" t="s">
        <v>5959</v>
      </c>
      <c r="D134" s="1126">
        <v>3.5</v>
      </c>
      <c r="E134" s="872" t="s">
        <v>5960</v>
      </c>
      <c r="F134" s="612" t="s">
        <v>5961</v>
      </c>
      <c r="G134" s="745" t="s">
        <v>7344</v>
      </c>
    </row>
    <row r="135" spans="1:10" s="632" customFormat="1" ht="16.5" thickBot="1">
      <c r="B135" s="1142"/>
      <c r="C135" s="1143" t="s">
        <v>1991</v>
      </c>
      <c r="D135" s="1144">
        <f>MEDIAN(D132:D134)</f>
        <v>3.5</v>
      </c>
      <c r="E135" s="1145"/>
      <c r="F135" s="613"/>
      <c r="G135" s="1146"/>
    </row>
    <row r="136" spans="1:10" ht="13.5" thickBot="1"/>
    <row r="137" spans="1:10" s="374" customFormat="1" ht="15.75">
      <c r="A137" s="626"/>
      <c r="B137" s="348" t="s">
        <v>7468</v>
      </c>
      <c r="C137" s="1489" t="s">
        <v>1958</v>
      </c>
      <c r="D137" s="1489"/>
      <c r="E137" s="1489"/>
      <c r="F137" s="1489"/>
      <c r="G137" s="349" t="s">
        <v>25</v>
      </c>
      <c r="H137" s="1640">
        <f>G143</f>
        <v>79.34</v>
      </c>
    </row>
    <row r="138" spans="1:10" s="374" customFormat="1" ht="31.5">
      <c r="A138" s="626"/>
      <c r="B138" s="350" t="s">
        <v>2114</v>
      </c>
      <c r="C138" s="981" t="s">
        <v>1947</v>
      </c>
      <c r="D138" s="981" t="s">
        <v>30</v>
      </c>
      <c r="E138" s="981" t="s">
        <v>1948</v>
      </c>
      <c r="F138" s="982" t="s">
        <v>1949</v>
      </c>
      <c r="G138" s="983" t="s">
        <v>1950</v>
      </c>
    </row>
    <row r="139" spans="1:10" s="374" customFormat="1" ht="15.75">
      <c r="A139" s="626"/>
      <c r="B139" s="2021" t="s">
        <v>1954</v>
      </c>
      <c r="C139" s="2022"/>
      <c r="D139" s="2022"/>
      <c r="E139" s="2022"/>
      <c r="F139" s="2022"/>
      <c r="G139" s="2023"/>
    </row>
    <row r="140" spans="1:10" s="374" customFormat="1" ht="30">
      <c r="A140" s="626" t="s">
        <v>5064</v>
      </c>
      <c r="B140" s="375">
        <v>4734</v>
      </c>
      <c r="C140" s="914" t="str">
        <f>IF($A140="INSUMO",VLOOKUP($B140,'BANCO DE DADOS JULHO INS'!$A:$D,2,FALSE),VLOOKUP($B140,'BANCO DE DADOS JULHO SERV'!$B:$E,2,FALSE))</f>
        <v>SEIXO ROLADO PARA APLICACAO EM CONCRETO (POSTO PEDREIRA/FORNECEDOR, SEM FRETE)</v>
      </c>
      <c r="D140" s="913" t="str">
        <f>IF($A140="INSUMO",VLOOKUP($B140,'BANCO DE DADOS JULHO INS'!$A:$D,3,FALSE),VLOOKUP($B140,'BANCO DE DADOS JULHO SERV'!$B:$E,3,FALSE))</f>
        <v xml:space="preserve">M3    </v>
      </c>
      <c r="E140" s="376">
        <v>1.05</v>
      </c>
      <c r="F140" s="917" t="str">
        <f>IF($A140="INSUMO",VLOOKUP($B140,'BANCO DE DADOS JULHO INS'!$A:$D,4,FALSE),VLOOKUP($B140,'BANCO DE DADOS JULHO SERV'!$B:$E,4,FALSE))</f>
        <v>61,77</v>
      </c>
      <c r="G140" s="352">
        <f>TRUNC(E140*F140,2)</f>
        <v>64.849999999999994</v>
      </c>
    </row>
    <row r="141" spans="1:10" s="374" customFormat="1" ht="15.75">
      <c r="A141" s="626"/>
      <c r="B141" s="2021" t="s">
        <v>1955</v>
      </c>
      <c r="C141" s="2022"/>
      <c r="D141" s="2022"/>
      <c r="E141" s="2022"/>
      <c r="F141" s="2022"/>
      <c r="G141" s="2023"/>
    </row>
    <row r="142" spans="1:10" s="374" customFormat="1" ht="16.5" thickBot="1">
      <c r="A142" s="626" t="s">
        <v>5265</v>
      </c>
      <c r="B142" s="382">
        <v>88316</v>
      </c>
      <c r="C142" s="915" t="str">
        <f>IF($A142="INSUMO",VLOOKUP($B142,'BANCO DE DADOS JULHO INS'!$A:$D,2,FALSE),VLOOKUP($B142,'BANCO DE DADOS JULHO SERV'!$B:$E,2,FALSE))</f>
        <v>SERVENTE COM ENCARGOS COMPLEMENTARES</v>
      </c>
      <c r="D142" s="916" t="str">
        <f>IF($A142="INSUMO",VLOOKUP($B142,'BANCO DE DADOS JULHO INS'!$A:$D,3,FALSE),VLOOKUP($B142,'BANCO DE DADOS JULHO SERV'!$B:$E,3,FALSE))</f>
        <v>H</v>
      </c>
      <c r="E142" s="381">
        <v>1.05</v>
      </c>
      <c r="F142" s="918" t="str">
        <f>IF($A142="INSUMO",VLOOKUP($B142,'BANCO DE DADOS JULHO INS'!$A:$D,4,FALSE),VLOOKUP($B142,'BANCO DE DADOS JULHO SERV'!$B:$E,4,FALSE))</f>
        <v>13,80</v>
      </c>
      <c r="G142" s="354">
        <f>TRUNC(E142*F142,2)</f>
        <v>14.49</v>
      </c>
    </row>
    <row r="143" spans="1:10" s="374" customFormat="1" ht="16.5" thickBot="1">
      <c r="A143" s="626"/>
      <c r="B143" s="2025" t="s">
        <v>1959</v>
      </c>
      <c r="C143" s="2025"/>
      <c r="D143" s="377"/>
      <c r="E143" s="378"/>
      <c r="F143" s="279" t="s">
        <v>1956</v>
      </c>
      <c r="G143" s="280">
        <f>TRUNC(SUM(G140:G142),2)</f>
        <v>79.34</v>
      </c>
      <c r="H143" s="634"/>
      <c r="I143" s="634"/>
      <c r="J143" s="634"/>
    </row>
    <row r="144" spans="1:10" s="374" customFormat="1" ht="16.5" thickBot="1">
      <c r="A144" s="626"/>
      <c r="B144" s="363"/>
      <c r="C144" s="363"/>
      <c r="D144" s="364"/>
      <c r="E144" s="365"/>
      <c r="F144" s="366"/>
      <c r="G144" s="367"/>
      <c r="H144" s="634"/>
      <c r="I144" s="634"/>
      <c r="J144" s="634"/>
    </row>
    <row r="145" spans="1:8" s="632" customFormat="1" ht="15.75">
      <c r="B145" s="734" t="s">
        <v>7469</v>
      </c>
      <c r="C145" s="2011" t="s">
        <v>5952</v>
      </c>
      <c r="D145" s="2011"/>
      <c r="E145" s="2011"/>
      <c r="F145" s="2011"/>
      <c r="G145" s="943" t="s">
        <v>25</v>
      </c>
      <c r="H145" s="1639">
        <f>G151</f>
        <v>108.91</v>
      </c>
    </row>
    <row r="146" spans="1:8" s="632" customFormat="1" ht="31.5">
      <c r="B146" s="350" t="s">
        <v>2114</v>
      </c>
      <c r="C146" s="981" t="s">
        <v>1947</v>
      </c>
      <c r="D146" s="981" t="s">
        <v>30</v>
      </c>
      <c r="E146" s="981" t="s">
        <v>1948</v>
      </c>
      <c r="F146" s="982" t="s">
        <v>1949</v>
      </c>
      <c r="G146" s="983" t="s">
        <v>1950</v>
      </c>
    </row>
    <row r="147" spans="1:8" s="632" customFormat="1" ht="15.75">
      <c r="B147" s="2017" t="s">
        <v>1954</v>
      </c>
      <c r="C147" s="2018"/>
      <c r="D147" s="2018"/>
      <c r="E147" s="2018"/>
      <c r="F147" s="2018"/>
      <c r="G147" s="2019"/>
    </row>
    <row r="148" spans="1:8" s="632" customFormat="1" ht="15.75">
      <c r="A148" s="626" t="s">
        <v>5064</v>
      </c>
      <c r="B148" s="984">
        <v>7253</v>
      </c>
      <c r="C148" s="914" t="str">
        <f>IF($A148="INSUMO",VLOOKUP($B148,'BANCO DE DADOS JULHO INS'!$A:$D,2,FALSE),VLOOKUP($B148,'BANCO DE DADOS JULHO SERV'!$B:$E,2,FALSE))</f>
        <v>TERRA VEGETAL (GRANEL)</v>
      </c>
      <c r="D148" s="913" t="str">
        <f>IF($A148="INSUMO",VLOOKUP($B148,'BANCO DE DADOS JULHO INS'!$A:$D,3,FALSE),VLOOKUP($B148,'BANCO DE DADOS JULHO SERV'!$B:$E,3,FALSE))</f>
        <v xml:space="preserve">M3    </v>
      </c>
      <c r="E148" s="627">
        <v>1.1499999999999999</v>
      </c>
      <c r="F148" s="917" t="str">
        <f>IF($A148="INSUMO",VLOOKUP($B148,'BANCO DE DADOS JULHO INS'!$A:$D,4,FALSE),VLOOKUP($B148,'BANCO DE DADOS JULHO SERV'!$B:$E,4,FALSE))</f>
        <v>70,71</v>
      </c>
      <c r="G148" s="740">
        <f>TRUNC(E148*F148,2)</f>
        <v>81.31</v>
      </c>
    </row>
    <row r="149" spans="1:8" s="632" customFormat="1" ht="15.75">
      <c r="B149" s="2017" t="s">
        <v>1955</v>
      </c>
      <c r="C149" s="2018"/>
      <c r="D149" s="2018"/>
      <c r="E149" s="2018"/>
      <c r="F149" s="2018"/>
      <c r="G149" s="2019"/>
    </row>
    <row r="150" spans="1:8" s="632" customFormat="1" ht="16.5" thickBot="1">
      <c r="A150" s="626" t="s">
        <v>5265</v>
      </c>
      <c r="B150" s="618">
        <v>88316</v>
      </c>
      <c r="C150" s="915" t="str">
        <f>IF($A150="INSUMO",VLOOKUP($B150,'BANCO DE DADOS JULHO INS'!$A:$D,2,FALSE),VLOOKUP($B150,'BANCO DE DADOS JULHO SERV'!$B:$E,2,FALSE))</f>
        <v>SERVENTE COM ENCARGOS COMPLEMENTARES</v>
      </c>
      <c r="D150" s="916" t="str">
        <f>IF($A150="INSUMO",VLOOKUP($B150,'BANCO DE DADOS JULHO INS'!$A:$D,3,FALSE),VLOOKUP($B150,'BANCO DE DADOS JULHO SERV'!$B:$E,3,FALSE))</f>
        <v>H</v>
      </c>
      <c r="E150" s="628">
        <v>2</v>
      </c>
      <c r="F150" s="918" t="str">
        <f>IF($A150="INSUMO",VLOOKUP($B150,'BANCO DE DADOS JULHO INS'!$A:$D,4,FALSE),VLOOKUP($B150,'BANCO DE DADOS JULHO SERV'!$B:$E,4,FALSE))</f>
        <v>13,80</v>
      </c>
      <c r="G150" s="736">
        <f>TRUNC(E150*F150,2)</f>
        <v>27.6</v>
      </c>
    </row>
    <row r="151" spans="1:8" s="632" customFormat="1" ht="16.5" thickBot="1">
      <c r="B151" s="2020" t="s">
        <v>5953</v>
      </c>
      <c r="C151" s="2020"/>
      <c r="D151" s="741"/>
      <c r="E151" s="742"/>
      <c r="F151" s="670" t="s">
        <v>1956</v>
      </c>
      <c r="G151" s="671">
        <f>TRUNC(SUM(G148:G150),2)</f>
        <v>108.91</v>
      </c>
    </row>
    <row r="152" spans="1:8" s="632" customFormat="1" ht="15.75" thickBot="1"/>
    <row r="153" spans="1:8" s="632" customFormat="1" ht="15.75">
      <c r="B153" s="734" t="s">
        <v>7470</v>
      </c>
      <c r="C153" s="2011" t="s">
        <v>5962</v>
      </c>
      <c r="D153" s="2011"/>
      <c r="E153" s="2011"/>
      <c r="F153" s="2011"/>
      <c r="G153" s="943" t="s">
        <v>25</v>
      </c>
      <c r="H153" s="1639">
        <f>G159</f>
        <v>78.290000000000006</v>
      </c>
    </row>
    <row r="154" spans="1:8" s="632" customFormat="1" ht="31.5">
      <c r="B154" s="350" t="s">
        <v>2114</v>
      </c>
      <c r="C154" s="981" t="s">
        <v>1947</v>
      </c>
      <c r="D154" s="981" t="s">
        <v>30</v>
      </c>
      <c r="E154" s="981" t="s">
        <v>1948</v>
      </c>
      <c r="F154" s="982" t="s">
        <v>1949</v>
      </c>
      <c r="G154" s="983" t="s">
        <v>1950</v>
      </c>
    </row>
    <row r="155" spans="1:8" s="632" customFormat="1" ht="15.75">
      <c r="B155" s="2017" t="s">
        <v>1954</v>
      </c>
      <c r="C155" s="2018"/>
      <c r="D155" s="2018"/>
      <c r="E155" s="2018"/>
      <c r="F155" s="2018"/>
      <c r="G155" s="2019"/>
    </row>
    <row r="156" spans="1:8" s="632" customFormat="1" ht="30">
      <c r="A156" s="626" t="s">
        <v>5064</v>
      </c>
      <c r="B156" s="984">
        <v>4718</v>
      </c>
      <c r="C156" s="914" t="str">
        <f>IF($A156="INSUMO",VLOOKUP($B156,'BANCO DE DADOS JULHO INS'!$A:$D,2,FALSE),VLOOKUP($B156,'BANCO DE DADOS JULHO SERV'!$B:$E,2,FALSE))</f>
        <v>PEDRA BRITADA N. 2 (19 A 38 MM) POSTO PEDREIRA/FORNECEDOR, SEM FRETE</v>
      </c>
      <c r="D156" s="913" t="str">
        <f>IF($A156="INSUMO",VLOOKUP($B156,'BANCO DE DADOS JULHO INS'!$A:$D,3,FALSE),VLOOKUP($B156,'BANCO DE DADOS JULHO SERV'!$B:$E,3,FALSE))</f>
        <v xml:space="preserve">M3    </v>
      </c>
      <c r="E156" s="627">
        <v>1.05</v>
      </c>
      <c r="F156" s="917" t="str">
        <f>IF($A156="INSUMO",VLOOKUP($B156,'BANCO DE DADOS JULHO INS'!$A:$D,4,FALSE),VLOOKUP($B156,'BANCO DE DADOS JULHO SERV'!$B:$E,4,FALSE))</f>
        <v>48,28</v>
      </c>
      <c r="G156" s="740">
        <f>TRUNC(E156*F156,2)</f>
        <v>50.69</v>
      </c>
    </row>
    <row r="157" spans="1:8" s="632" customFormat="1" ht="15.75">
      <c r="B157" s="2017" t="s">
        <v>1955</v>
      </c>
      <c r="C157" s="2018"/>
      <c r="D157" s="2018"/>
      <c r="E157" s="2018"/>
      <c r="F157" s="2018"/>
      <c r="G157" s="2019"/>
    </row>
    <row r="158" spans="1:8" s="632" customFormat="1" ht="16.5" thickBot="1">
      <c r="A158" s="626" t="s">
        <v>5265</v>
      </c>
      <c r="B158" s="618">
        <v>88316</v>
      </c>
      <c r="C158" s="915" t="str">
        <f>IF($A158="INSUMO",VLOOKUP($B158,'BANCO DE DADOS JULHO INS'!$A:$D,2,FALSE),VLOOKUP($B158,'BANCO DE DADOS JULHO SERV'!$B:$E,2,FALSE))</f>
        <v>SERVENTE COM ENCARGOS COMPLEMENTARES</v>
      </c>
      <c r="D158" s="916" t="str">
        <f>IF($A158="INSUMO",VLOOKUP($B158,'BANCO DE DADOS JULHO INS'!$A:$D,3,FALSE),VLOOKUP($B158,'BANCO DE DADOS JULHO SERV'!$B:$E,3,FALSE))</f>
        <v>H</v>
      </c>
      <c r="E158" s="628">
        <v>2</v>
      </c>
      <c r="F158" s="918" t="str">
        <f>IF($A158="INSUMO",VLOOKUP($B158,'BANCO DE DADOS JULHO INS'!$A:$D,4,FALSE),VLOOKUP($B158,'BANCO DE DADOS JULHO SERV'!$B:$E,4,FALSE))</f>
        <v>13,80</v>
      </c>
      <c r="G158" s="736">
        <f>TRUNC(E158*F158,2)</f>
        <v>27.6</v>
      </c>
    </row>
    <row r="159" spans="1:8" s="632" customFormat="1" ht="16.5" thickBot="1">
      <c r="B159" s="2020" t="s">
        <v>5963</v>
      </c>
      <c r="C159" s="2020"/>
      <c r="D159" s="741"/>
      <c r="E159" s="742"/>
      <c r="F159" s="670" t="s">
        <v>1956</v>
      </c>
      <c r="G159" s="671">
        <f>TRUNC(SUM(G156:G158),2)</f>
        <v>78.290000000000006</v>
      </c>
    </row>
    <row r="160" spans="1:8" s="374" customFormat="1" ht="15.75">
      <c r="B160" s="363"/>
      <c r="C160" s="363"/>
      <c r="D160" s="364"/>
      <c r="E160" s="365"/>
      <c r="F160" s="366"/>
      <c r="G160" s="367"/>
    </row>
  </sheetData>
  <mergeCells count="41">
    <mergeCell ref="B15:G15"/>
    <mergeCell ref="D3:E3"/>
    <mergeCell ref="F3:G4"/>
    <mergeCell ref="B5:G5"/>
    <mergeCell ref="B10:G10"/>
    <mergeCell ref="C13:F13"/>
    <mergeCell ref="B77:G77"/>
    <mergeCell ref="B22:G22"/>
    <mergeCell ref="B25:E25"/>
    <mergeCell ref="C34:F34"/>
    <mergeCell ref="B36:G36"/>
    <mergeCell ref="B43:G43"/>
    <mergeCell ref="B46:E46"/>
    <mergeCell ref="C55:F55"/>
    <mergeCell ref="B57:G57"/>
    <mergeCell ref="B63:G63"/>
    <mergeCell ref="B66:E66"/>
    <mergeCell ref="C75:F75"/>
    <mergeCell ref="B143:C143"/>
    <mergeCell ref="B83:G83"/>
    <mergeCell ref="B86:E86"/>
    <mergeCell ref="C95:F95"/>
    <mergeCell ref="B97:G97"/>
    <mergeCell ref="B104:G104"/>
    <mergeCell ref="B107:E107"/>
    <mergeCell ref="B159:C159"/>
    <mergeCell ref="B147:G147"/>
    <mergeCell ref="B141:G141"/>
    <mergeCell ref="C7:D7"/>
    <mergeCell ref="C8:D8"/>
    <mergeCell ref="C145:F145"/>
    <mergeCell ref="B149:G149"/>
    <mergeCell ref="C153:F153"/>
    <mergeCell ref="B155:G155"/>
    <mergeCell ref="B157:G157"/>
    <mergeCell ref="B151:C151"/>
    <mergeCell ref="C116:F116"/>
    <mergeCell ref="B118:G118"/>
    <mergeCell ref="B125:G125"/>
    <mergeCell ref="B128:E128"/>
    <mergeCell ref="B139:G139"/>
  </mergeCells>
  <dataValidations disablePrompts="1" count="1">
    <dataValidation type="list" allowBlank="1" showInputMessage="1" showErrorMessage="1" sqref="A23:A24 A16:A20 A44:A45 A37:A41 A64:A65 A58:A61 A84:A85 A78:A81 A105:A106 A98:A102 A126:A127 A119:A123 A140 A142 A148 A156 A158 A150">
      <formula1>$A$3:$A$4</formula1>
    </dataValidation>
  </dataValidations>
  <hyperlinks>
    <hyperlink ref="G31" r:id="rId1" display="graçaspaisagismo@hotmail.com"/>
    <hyperlink ref="G52" r:id="rId2" display="graçaspaisagismo@hotmail.com"/>
    <hyperlink ref="G72" r:id="rId3" display="graçaspaisagismo@hotmail.com"/>
    <hyperlink ref="G92" r:id="rId4" display="graçaspaisagismo@hotmail.com"/>
    <hyperlink ref="G113" r:id="rId5" display="graçaspaisagismo@hotmail.com"/>
    <hyperlink ref="G134" r:id="rId6" display="graçaspaisagismo@hotmail.com"/>
  </hyperlinks>
  <printOptions horizontalCentered="1"/>
  <pageMargins left="0.78740157480314965" right="0.19685039370078741" top="0.39370078740157483" bottom="0.78740157480314965" header="0.19685039370078741" footer="0.19685039370078741"/>
  <pageSetup paperSize="9" scale="51" fitToHeight="100" orientation="portrait" r:id="rId7"/>
  <headerFooter scaleWithDoc="0" alignWithMargins="0">
    <oddHeader>&amp;RPágina &amp;P de &amp;N</oddHeader>
  </headerFooter>
  <drawing r:id="rId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86"/>
  <sheetViews>
    <sheetView view="pageBreakPreview" topLeftCell="A37" zoomScale="90" zoomScaleNormal="100" zoomScaleSheetLayoutView="90" workbookViewId="0">
      <selection activeCell="E15" sqref="E15"/>
    </sheetView>
  </sheetViews>
  <sheetFormatPr defaultRowHeight="12.75"/>
  <cols>
    <col min="1" max="1" width="31.28515625" style="1643" customWidth="1"/>
    <col min="2" max="2" width="23.5703125" style="1643" customWidth="1"/>
    <col min="3" max="3" width="81.5703125" style="1643" customWidth="1"/>
    <col min="4" max="4" width="15" style="1643" bestFit="1" customWidth="1"/>
    <col min="5" max="5" width="20.7109375" style="1643" bestFit="1" customWidth="1"/>
    <col min="6" max="6" width="17.28515625" style="1643" customWidth="1"/>
    <col min="7" max="7" width="16.5703125" style="1643" bestFit="1" customWidth="1"/>
    <col min="8" max="8" width="11.7109375" style="1643" bestFit="1" customWidth="1"/>
    <col min="9" max="9" width="11.5703125" style="1643" bestFit="1" customWidth="1"/>
    <col min="10" max="10" width="11.7109375" style="1643" bestFit="1" customWidth="1"/>
    <col min="11" max="16384" width="9.140625" style="1643"/>
  </cols>
  <sheetData>
    <row r="1" spans="1:256" ht="13.5" thickBot="1"/>
    <row r="2" spans="1:256" ht="4.5" customHeight="1" thickBot="1">
      <c r="A2" s="1255"/>
      <c r="B2" s="1490"/>
      <c r="C2" s="1491"/>
      <c r="D2" s="1492"/>
      <c r="E2" s="1493"/>
      <c r="F2" s="1493"/>
      <c r="G2" s="1494"/>
      <c r="H2" s="1255"/>
      <c r="I2" s="1255"/>
      <c r="J2" s="1255"/>
      <c r="K2" s="1255"/>
      <c r="L2" s="1255"/>
      <c r="M2" s="1255"/>
      <c r="N2" s="1255"/>
      <c r="O2" s="1255"/>
      <c r="P2" s="1255"/>
      <c r="Q2" s="1255"/>
      <c r="R2" s="1255"/>
      <c r="S2" s="1255"/>
      <c r="T2" s="1255"/>
      <c r="U2" s="1255"/>
      <c r="V2" s="1255"/>
      <c r="W2" s="1255"/>
      <c r="X2" s="1255"/>
      <c r="Y2" s="1255"/>
      <c r="Z2" s="1255"/>
      <c r="AA2" s="1255"/>
      <c r="AB2" s="1255"/>
      <c r="AC2" s="1255"/>
      <c r="AD2" s="1255"/>
      <c r="AE2" s="1255"/>
      <c r="AF2" s="1255"/>
      <c r="AG2" s="1255"/>
      <c r="AH2" s="1255"/>
      <c r="AI2" s="1255"/>
      <c r="AJ2" s="1255"/>
      <c r="AK2" s="1255"/>
      <c r="AL2" s="1255"/>
      <c r="AM2" s="1255"/>
      <c r="AN2" s="1255"/>
      <c r="AO2" s="1255"/>
      <c r="AP2" s="1255"/>
      <c r="AQ2" s="1255"/>
      <c r="AR2" s="1255"/>
      <c r="AS2" s="1255"/>
      <c r="AT2" s="1255"/>
      <c r="AU2" s="1255"/>
      <c r="AV2" s="1255"/>
      <c r="AW2" s="1255"/>
      <c r="AX2" s="1255"/>
      <c r="AY2" s="1255"/>
      <c r="AZ2" s="1255"/>
      <c r="BA2" s="1255"/>
      <c r="BB2" s="1255"/>
      <c r="BC2" s="1255"/>
      <c r="BD2" s="1255"/>
      <c r="BE2" s="1255"/>
      <c r="BF2" s="1255"/>
      <c r="BG2" s="1255"/>
      <c r="BH2" s="1255"/>
      <c r="BI2" s="1255"/>
      <c r="BJ2" s="1255"/>
      <c r="BK2" s="1255"/>
      <c r="BL2" s="1255"/>
      <c r="BM2" s="1255"/>
      <c r="BN2" s="1255"/>
      <c r="BO2" s="1255"/>
      <c r="BP2" s="1255"/>
      <c r="BQ2" s="1255"/>
      <c r="BR2" s="1255"/>
      <c r="BS2" s="1255"/>
      <c r="BT2" s="1255"/>
      <c r="BU2" s="1255"/>
      <c r="BV2" s="1255"/>
      <c r="BW2" s="1255"/>
      <c r="BX2" s="1255"/>
      <c r="BY2" s="1255"/>
      <c r="BZ2" s="1255"/>
      <c r="CA2" s="1255"/>
      <c r="CB2" s="1255"/>
      <c r="CC2" s="1255"/>
      <c r="CD2" s="1255"/>
      <c r="CE2" s="1255"/>
      <c r="CF2" s="1255"/>
      <c r="CG2" s="1255"/>
      <c r="CH2" s="1255"/>
      <c r="CI2" s="1255"/>
      <c r="CJ2" s="1255"/>
      <c r="CK2" s="1255"/>
      <c r="CL2" s="1255"/>
      <c r="CM2" s="1255"/>
      <c r="CN2" s="1255"/>
      <c r="CO2" s="1255"/>
      <c r="CP2" s="1255"/>
      <c r="CQ2" s="1255"/>
      <c r="CR2" s="1255"/>
      <c r="CS2" s="1255"/>
      <c r="CT2" s="1255"/>
      <c r="CU2" s="1255"/>
      <c r="CV2" s="1255"/>
      <c r="CW2" s="1255"/>
      <c r="CX2" s="1255"/>
      <c r="CY2" s="1255"/>
      <c r="CZ2" s="1255"/>
      <c r="DA2" s="1255"/>
      <c r="DB2" s="1255"/>
      <c r="DC2" s="1255"/>
      <c r="DD2" s="1255"/>
      <c r="DE2" s="1255"/>
      <c r="DF2" s="1255"/>
      <c r="DG2" s="1255"/>
      <c r="DH2" s="1255"/>
      <c r="DI2" s="1255"/>
      <c r="DJ2" s="1255"/>
      <c r="DK2" s="1255"/>
      <c r="DL2" s="1255"/>
      <c r="DM2" s="1255"/>
      <c r="DN2" s="1255"/>
      <c r="DO2" s="1255"/>
      <c r="DP2" s="1255"/>
      <c r="DQ2" s="1255"/>
      <c r="DR2" s="1255"/>
      <c r="DS2" s="1255"/>
      <c r="DT2" s="1255"/>
      <c r="DU2" s="1255"/>
      <c r="DV2" s="1255"/>
      <c r="DW2" s="1255"/>
      <c r="DX2" s="1255"/>
      <c r="DY2" s="1255"/>
      <c r="DZ2" s="1255"/>
      <c r="EA2" s="1255"/>
      <c r="EB2" s="1255"/>
      <c r="EC2" s="1255"/>
      <c r="ED2" s="1255"/>
      <c r="EE2" s="1255"/>
      <c r="EF2" s="1255"/>
      <c r="EG2" s="1255"/>
      <c r="EH2" s="1255"/>
      <c r="EI2" s="1255"/>
      <c r="EJ2" s="1255"/>
      <c r="EK2" s="1255"/>
      <c r="EL2" s="1255"/>
      <c r="EM2" s="1255"/>
      <c r="EN2" s="1255"/>
      <c r="EO2" s="1255"/>
      <c r="EP2" s="1255"/>
      <c r="EQ2" s="1255"/>
      <c r="ER2" s="1255"/>
      <c r="ES2" s="1255"/>
      <c r="ET2" s="1255"/>
      <c r="EU2" s="1255"/>
      <c r="EV2" s="1255"/>
      <c r="EW2" s="1255"/>
      <c r="EX2" s="1255"/>
      <c r="EY2" s="1255"/>
      <c r="EZ2" s="1255"/>
      <c r="FA2" s="1255"/>
      <c r="FB2" s="1255"/>
      <c r="FC2" s="1255"/>
      <c r="FD2" s="1255"/>
      <c r="FE2" s="1255"/>
      <c r="FF2" s="1255"/>
      <c r="FG2" s="1255"/>
      <c r="FH2" s="1255"/>
      <c r="FI2" s="1255"/>
      <c r="FJ2" s="1255"/>
      <c r="FK2" s="1255"/>
      <c r="FL2" s="1255"/>
      <c r="FM2" s="1255"/>
      <c r="FN2" s="1255"/>
      <c r="FO2" s="1255"/>
      <c r="FP2" s="1255"/>
      <c r="FQ2" s="1255"/>
      <c r="FR2" s="1255"/>
      <c r="FS2" s="1255"/>
      <c r="FT2" s="1255"/>
      <c r="FU2" s="1255"/>
      <c r="FV2" s="1255"/>
      <c r="FW2" s="1255"/>
      <c r="FX2" s="1255"/>
      <c r="FY2" s="1255"/>
      <c r="FZ2" s="1255"/>
      <c r="GA2" s="1255"/>
      <c r="GB2" s="1255"/>
      <c r="GC2" s="1255"/>
      <c r="GD2" s="1255"/>
      <c r="GE2" s="1255"/>
      <c r="GF2" s="1255"/>
      <c r="GG2" s="1255"/>
      <c r="GH2" s="1255"/>
      <c r="GI2" s="1255"/>
      <c r="GJ2" s="1255"/>
      <c r="GK2" s="1255"/>
      <c r="GL2" s="1255"/>
      <c r="GM2" s="1255"/>
      <c r="GN2" s="1255"/>
      <c r="GO2" s="1255"/>
      <c r="GP2" s="1255"/>
      <c r="GQ2" s="1255"/>
      <c r="GR2" s="1255"/>
      <c r="GS2" s="1255"/>
      <c r="GT2" s="1255"/>
      <c r="GU2" s="1255"/>
      <c r="GV2" s="1255"/>
      <c r="GW2" s="1255"/>
      <c r="GX2" s="1255"/>
      <c r="GY2" s="1255"/>
      <c r="GZ2" s="1255"/>
      <c r="HA2" s="1255"/>
      <c r="HB2" s="1255"/>
      <c r="HC2" s="1255"/>
      <c r="HD2" s="1255"/>
      <c r="HE2" s="1255"/>
      <c r="HF2" s="1255"/>
      <c r="HG2" s="1255"/>
      <c r="HH2" s="1255"/>
      <c r="HI2" s="1255"/>
      <c r="HJ2" s="1255"/>
      <c r="HK2" s="1255"/>
      <c r="HL2" s="1255"/>
      <c r="HM2" s="1255"/>
      <c r="HN2" s="1255"/>
      <c r="HO2" s="1255"/>
      <c r="HP2" s="1255"/>
      <c r="HQ2" s="1255"/>
      <c r="HR2" s="1255"/>
      <c r="HS2" s="1255"/>
      <c r="HT2" s="1255"/>
      <c r="HU2" s="1255"/>
      <c r="HV2" s="1255"/>
      <c r="HW2" s="1255"/>
      <c r="HX2" s="1255"/>
      <c r="HY2" s="1255"/>
      <c r="HZ2" s="1255"/>
      <c r="IA2" s="1255"/>
      <c r="IB2" s="1255"/>
      <c r="IC2" s="1255"/>
      <c r="ID2" s="1255"/>
      <c r="IE2" s="1255"/>
      <c r="IF2" s="1255"/>
      <c r="IG2" s="1255"/>
      <c r="IH2" s="1255"/>
      <c r="II2" s="1255"/>
      <c r="IJ2" s="1255"/>
      <c r="IK2" s="1255"/>
      <c r="IL2" s="1255"/>
      <c r="IM2" s="1255"/>
      <c r="IN2" s="1255"/>
      <c r="IO2" s="1255"/>
      <c r="IP2" s="1255"/>
      <c r="IQ2" s="1255"/>
      <c r="IR2" s="1255"/>
      <c r="IS2" s="1255"/>
      <c r="IT2" s="1255"/>
      <c r="IU2" s="1255"/>
      <c r="IV2" s="1255"/>
    </row>
    <row r="3" spans="1:256" ht="69" customHeight="1" thickBot="1">
      <c r="A3" s="673" t="s">
        <v>5064</v>
      </c>
      <c r="B3" s="1262"/>
      <c r="C3" s="2032" t="s">
        <v>3</v>
      </c>
      <c r="D3" s="2033"/>
      <c r="E3" s="2033"/>
      <c r="F3" s="1263"/>
      <c r="G3" s="1264"/>
      <c r="H3" s="1265"/>
      <c r="I3" s="1265"/>
      <c r="J3" s="1265"/>
      <c r="K3" s="1265"/>
      <c r="L3" s="1265"/>
      <c r="M3" s="1265"/>
      <c r="N3" s="1265"/>
      <c r="O3" s="1265"/>
      <c r="P3" s="1265"/>
      <c r="Q3" s="1265"/>
      <c r="R3" s="1265"/>
      <c r="S3" s="1265"/>
      <c r="T3" s="1265"/>
      <c r="U3" s="1265"/>
      <c r="V3" s="1265"/>
      <c r="W3" s="1265"/>
      <c r="X3" s="1265"/>
      <c r="Y3" s="1265"/>
      <c r="Z3" s="1265"/>
      <c r="AA3" s="1265"/>
      <c r="AB3" s="1265"/>
      <c r="AC3" s="1265"/>
      <c r="AD3" s="1265"/>
      <c r="AE3" s="1265"/>
      <c r="AF3" s="1265"/>
      <c r="AG3" s="1265"/>
      <c r="AH3" s="1265"/>
      <c r="AI3" s="1265"/>
      <c r="AJ3" s="1265"/>
      <c r="AK3" s="1265"/>
      <c r="AL3" s="1265"/>
      <c r="AM3" s="1265"/>
      <c r="AN3" s="1265"/>
      <c r="AO3" s="1265"/>
      <c r="AP3" s="1265"/>
      <c r="AQ3" s="1265"/>
      <c r="AR3" s="1265"/>
      <c r="AS3" s="1265"/>
      <c r="AT3" s="1265"/>
      <c r="AU3" s="1265"/>
      <c r="AV3" s="1265"/>
      <c r="AW3" s="1265"/>
      <c r="AX3" s="1265"/>
      <c r="AY3" s="1265"/>
      <c r="AZ3" s="1265"/>
      <c r="BA3" s="1265"/>
      <c r="BB3" s="1265"/>
      <c r="BC3" s="1265"/>
      <c r="BD3" s="1265"/>
      <c r="BE3" s="1265"/>
      <c r="BF3" s="1265"/>
      <c r="BG3" s="1265"/>
      <c r="BH3" s="1265"/>
      <c r="BI3" s="1265"/>
      <c r="BJ3" s="1265"/>
      <c r="BK3" s="1265"/>
      <c r="BL3" s="1265"/>
      <c r="BM3" s="1265"/>
      <c r="BN3" s="1265"/>
      <c r="BO3" s="1265"/>
      <c r="BP3" s="1265"/>
      <c r="BQ3" s="1265"/>
      <c r="BR3" s="1265"/>
      <c r="BS3" s="1265"/>
      <c r="BT3" s="1265"/>
      <c r="BU3" s="1265"/>
      <c r="BV3" s="1265"/>
      <c r="BW3" s="1265"/>
      <c r="BX3" s="1265"/>
      <c r="BY3" s="1265"/>
      <c r="BZ3" s="1265"/>
      <c r="CA3" s="1265"/>
      <c r="CB3" s="1265"/>
      <c r="CC3" s="1265"/>
      <c r="CD3" s="1265"/>
      <c r="CE3" s="1265"/>
      <c r="CF3" s="1265"/>
      <c r="CG3" s="1265"/>
      <c r="CH3" s="1265"/>
      <c r="CI3" s="1265"/>
      <c r="CJ3" s="1265"/>
      <c r="CK3" s="1265"/>
      <c r="CL3" s="1265"/>
      <c r="CM3" s="1265"/>
      <c r="CN3" s="1265"/>
      <c r="CO3" s="1265"/>
      <c r="CP3" s="1265"/>
      <c r="CQ3" s="1265"/>
      <c r="CR3" s="1265"/>
      <c r="CS3" s="1265"/>
      <c r="CT3" s="1265"/>
      <c r="CU3" s="1265"/>
      <c r="CV3" s="1265"/>
      <c r="CW3" s="1265"/>
      <c r="CX3" s="1265"/>
      <c r="CY3" s="1265"/>
      <c r="CZ3" s="1265"/>
      <c r="DA3" s="1265"/>
      <c r="DB3" s="1265"/>
      <c r="DC3" s="1265"/>
      <c r="DD3" s="1265"/>
      <c r="DE3" s="1265"/>
      <c r="DF3" s="1265"/>
      <c r="DG3" s="1265"/>
      <c r="DH3" s="1265"/>
      <c r="DI3" s="1265"/>
      <c r="DJ3" s="1265"/>
      <c r="DK3" s="1265"/>
      <c r="DL3" s="1265"/>
      <c r="DM3" s="1265"/>
      <c r="DN3" s="1265"/>
      <c r="DO3" s="1265"/>
      <c r="DP3" s="1265"/>
      <c r="DQ3" s="1265"/>
      <c r="DR3" s="1265"/>
      <c r="DS3" s="1265"/>
      <c r="DT3" s="1265"/>
      <c r="DU3" s="1265"/>
      <c r="DV3" s="1265"/>
      <c r="DW3" s="1265"/>
      <c r="DX3" s="1265"/>
      <c r="DY3" s="1265"/>
      <c r="DZ3" s="1265"/>
      <c r="EA3" s="1265"/>
      <c r="EB3" s="1265"/>
      <c r="EC3" s="1265"/>
      <c r="ED3" s="1265"/>
      <c r="EE3" s="1265"/>
      <c r="EF3" s="1265"/>
      <c r="EG3" s="1265"/>
      <c r="EH3" s="1265"/>
      <c r="EI3" s="1265"/>
      <c r="EJ3" s="1265"/>
      <c r="EK3" s="1265"/>
      <c r="EL3" s="1265"/>
      <c r="EM3" s="1265"/>
      <c r="EN3" s="1265"/>
      <c r="EO3" s="1265"/>
      <c r="EP3" s="1265"/>
      <c r="EQ3" s="1265"/>
      <c r="ER3" s="1265"/>
      <c r="ES3" s="1265"/>
      <c r="ET3" s="1265"/>
      <c r="EU3" s="1265"/>
      <c r="EV3" s="1265"/>
      <c r="EW3" s="1265"/>
      <c r="EX3" s="1265"/>
      <c r="EY3" s="1265"/>
      <c r="EZ3" s="1265"/>
      <c r="FA3" s="1265"/>
      <c r="FB3" s="1265"/>
      <c r="FC3" s="1265"/>
      <c r="FD3" s="1265"/>
      <c r="FE3" s="1265"/>
      <c r="FF3" s="1265"/>
      <c r="FG3" s="1265"/>
      <c r="FH3" s="1265"/>
      <c r="FI3" s="1265"/>
      <c r="FJ3" s="1265"/>
      <c r="FK3" s="1265"/>
      <c r="FL3" s="1265"/>
      <c r="FM3" s="1265"/>
      <c r="FN3" s="1265"/>
      <c r="FO3" s="1265"/>
      <c r="FP3" s="1265"/>
      <c r="FQ3" s="1265"/>
      <c r="FR3" s="1265"/>
      <c r="FS3" s="1265"/>
      <c r="FT3" s="1265"/>
      <c r="FU3" s="1265"/>
      <c r="FV3" s="1265"/>
      <c r="FW3" s="1265"/>
      <c r="FX3" s="1265"/>
      <c r="FY3" s="1265"/>
      <c r="FZ3" s="1265"/>
      <c r="GA3" s="1265"/>
      <c r="GB3" s="1265"/>
      <c r="GC3" s="1265"/>
      <c r="GD3" s="1265"/>
      <c r="GE3" s="1265"/>
      <c r="GF3" s="1265"/>
      <c r="GG3" s="1265"/>
      <c r="GH3" s="1265"/>
      <c r="GI3" s="1265"/>
      <c r="GJ3" s="1265"/>
      <c r="GK3" s="1265"/>
      <c r="GL3" s="1265"/>
      <c r="GM3" s="1265"/>
      <c r="GN3" s="1265"/>
      <c r="GO3" s="1265"/>
      <c r="GP3" s="1265"/>
      <c r="GQ3" s="1265"/>
      <c r="GR3" s="1265"/>
      <c r="GS3" s="1265"/>
      <c r="GT3" s="1265"/>
      <c r="GU3" s="1265"/>
      <c r="GV3" s="1265"/>
      <c r="GW3" s="1265"/>
      <c r="GX3" s="1265"/>
      <c r="GY3" s="1265"/>
      <c r="GZ3" s="1265"/>
      <c r="HA3" s="1265"/>
      <c r="HB3" s="1265"/>
      <c r="HC3" s="1265"/>
      <c r="HD3" s="1265"/>
      <c r="HE3" s="1265"/>
      <c r="HF3" s="1265"/>
      <c r="HG3" s="1265"/>
      <c r="HH3" s="1265"/>
      <c r="HI3" s="1265"/>
      <c r="HJ3" s="1265"/>
      <c r="HK3" s="1265"/>
      <c r="HL3" s="1265"/>
      <c r="HM3" s="1265"/>
      <c r="HN3" s="1265"/>
      <c r="HO3" s="1265"/>
      <c r="HP3" s="1265"/>
      <c r="HQ3" s="1265"/>
      <c r="HR3" s="1265"/>
      <c r="HS3" s="1265"/>
      <c r="HT3" s="1265"/>
      <c r="HU3" s="1265"/>
      <c r="HV3" s="1265"/>
      <c r="HW3" s="1265"/>
      <c r="HX3" s="1265"/>
      <c r="HY3" s="1265"/>
      <c r="HZ3" s="1265"/>
      <c r="IA3" s="1265"/>
      <c r="IB3" s="1265"/>
      <c r="IC3" s="1265"/>
      <c r="ID3" s="1265"/>
      <c r="IE3" s="1265"/>
      <c r="IF3" s="1265"/>
      <c r="IG3" s="1265"/>
      <c r="IH3" s="1265"/>
      <c r="II3" s="1265"/>
      <c r="IJ3" s="1265"/>
      <c r="IK3" s="1265"/>
      <c r="IL3" s="1265"/>
      <c r="IM3" s="1265"/>
      <c r="IN3" s="1265"/>
      <c r="IO3" s="1265"/>
      <c r="IP3" s="1265"/>
      <c r="IQ3" s="1265"/>
      <c r="IR3" s="1265"/>
      <c r="IS3" s="1265"/>
      <c r="IT3" s="1265"/>
      <c r="IU3" s="1265"/>
      <c r="IV3" s="1265"/>
    </row>
    <row r="4" spans="1:256" ht="18.75" thickBot="1">
      <c r="A4" s="673" t="s">
        <v>5265</v>
      </c>
      <c r="B4" s="1267"/>
      <c r="C4" s="2034" t="s">
        <v>7358</v>
      </c>
      <c r="D4" s="2035"/>
      <c r="E4" s="2035"/>
      <c r="F4" s="2035"/>
      <c r="G4" s="2036"/>
      <c r="H4" s="1266"/>
      <c r="I4" s="1266"/>
      <c r="J4" s="1266"/>
      <c r="K4" s="1266"/>
      <c r="L4" s="1266"/>
      <c r="M4" s="1266"/>
      <c r="N4" s="1266"/>
      <c r="O4" s="1266"/>
      <c r="P4" s="1266"/>
      <c r="Q4" s="1266"/>
      <c r="R4" s="1266"/>
      <c r="S4" s="1266"/>
      <c r="T4" s="1266"/>
      <c r="U4" s="1266"/>
      <c r="V4" s="1266"/>
      <c r="W4" s="1266"/>
      <c r="X4" s="1266"/>
      <c r="Y4" s="1266"/>
      <c r="Z4" s="1266"/>
      <c r="AA4" s="1266"/>
      <c r="AB4" s="1266"/>
      <c r="AC4" s="1266"/>
      <c r="AD4" s="1266"/>
      <c r="AE4" s="1266"/>
      <c r="AF4" s="1266"/>
      <c r="AG4" s="1266"/>
      <c r="AH4" s="1266"/>
      <c r="AI4" s="1266"/>
      <c r="AJ4" s="1266"/>
      <c r="AK4" s="1266"/>
      <c r="AL4" s="1266"/>
      <c r="AM4" s="1266"/>
      <c r="AN4" s="1266"/>
      <c r="AO4" s="1266"/>
      <c r="AP4" s="1266"/>
      <c r="AQ4" s="1266"/>
      <c r="AR4" s="1266"/>
      <c r="AS4" s="1266"/>
      <c r="AT4" s="1266"/>
      <c r="AU4" s="1266"/>
      <c r="AV4" s="1266"/>
      <c r="AW4" s="1266"/>
      <c r="AX4" s="1266"/>
      <c r="AY4" s="1266"/>
      <c r="AZ4" s="1266"/>
      <c r="BA4" s="1266"/>
      <c r="BB4" s="1266"/>
      <c r="BC4" s="1266"/>
      <c r="BD4" s="1266"/>
      <c r="BE4" s="1266"/>
      <c r="BF4" s="1266"/>
      <c r="BG4" s="1266"/>
      <c r="BH4" s="1266"/>
      <c r="BI4" s="1266"/>
      <c r="BJ4" s="1266"/>
      <c r="BK4" s="1266"/>
      <c r="BL4" s="1266"/>
      <c r="BM4" s="1266"/>
      <c r="BN4" s="1266"/>
      <c r="BO4" s="1266"/>
      <c r="BP4" s="1266"/>
      <c r="BQ4" s="1266"/>
      <c r="BR4" s="1266"/>
      <c r="BS4" s="1266"/>
      <c r="BT4" s="1266"/>
      <c r="BU4" s="1266"/>
      <c r="BV4" s="1266"/>
      <c r="BW4" s="1266"/>
      <c r="BX4" s="1266"/>
      <c r="BY4" s="1266"/>
      <c r="BZ4" s="1266"/>
      <c r="CA4" s="1266"/>
      <c r="CB4" s="1266"/>
      <c r="CC4" s="1266"/>
      <c r="CD4" s="1266"/>
      <c r="CE4" s="1266"/>
      <c r="CF4" s="1266"/>
      <c r="CG4" s="1266"/>
      <c r="CH4" s="1266"/>
      <c r="CI4" s="1266"/>
      <c r="CJ4" s="1266"/>
      <c r="CK4" s="1266"/>
      <c r="CL4" s="1266"/>
      <c r="CM4" s="1266"/>
      <c r="CN4" s="1266"/>
      <c r="CO4" s="1266"/>
      <c r="CP4" s="1266"/>
      <c r="CQ4" s="1266"/>
      <c r="CR4" s="1266"/>
      <c r="CS4" s="1266"/>
      <c r="CT4" s="1266"/>
      <c r="CU4" s="1266"/>
      <c r="CV4" s="1266"/>
      <c r="CW4" s="1266"/>
      <c r="CX4" s="1266"/>
      <c r="CY4" s="1266"/>
      <c r="CZ4" s="1266"/>
      <c r="DA4" s="1266"/>
      <c r="DB4" s="1266"/>
      <c r="DC4" s="1266"/>
      <c r="DD4" s="1266"/>
      <c r="DE4" s="1266"/>
      <c r="DF4" s="1266"/>
      <c r="DG4" s="1266"/>
      <c r="DH4" s="1266"/>
      <c r="DI4" s="1266"/>
      <c r="DJ4" s="1266"/>
      <c r="DK4" s="1266"/>
      <c r="DL4" s="1266"/>
      <c r="DM4" s="1266"/>
      <c r="DN4" s="1266"/>
      <c r="DO4" s="1266"/>
      <c r="DP4" s="1266"/>
      <c r="DQ4" s="1266"/>
      <c r="DR4" s="1266"/>
      <c r="DS4" s="1266"/>
      <c r="DT4" s="1266"/>
      <c r="DU4" s="1266"/>
      <c r="DV4" s="1266"/>
      <c r="DW4" s="1266"/>
      <c r="DX4" s="1266"/>
      <c r="DY4" s="1266"/>
      <c r="DZ4" s="1266"/>
      <c r="EA4" s="1266"/>
      <c r="EB4" s="1266"/>
      <c r="EC4" s="1266"/>
      <c r="ED4" s="1266"/>
      <c r="EE4" s="1266"/>
      <c r="EF4" s="1266"/>
      <c r="EG4" s="1266"/>
      <c r="EH4" s="1266"/>
      <c r="EI4" s="1266"/>
      <c r="EJ4" s="1266"/>
      <c r="EK4" s="1266"/>
      <c r="EL4" s="1266"/>
      <c r="EM4" s="1266"/>
      <c r="EN4" s="1266"/>
      <c r="EO4" s="1266"/>
      <c r="EP4" s="1266"/>
      <c r="EQ4" s="1266"/>
      <c r="ER4" s="1266"/>
      <c r="ES4" s="1266"/>
      <c r="ET4" s="1266"/>
      <c r="EU4" s="1266"/>
      <c r="EV4" s="1266"/>
      <c r="EW4" s="1266"/>
      <c r="EX4" s="1266"/>
      <c r="EY4" s="1266"/>
      <c r="EZ4" s="1266"/>
      <c r="FA4" s="1266"/>
      <c r="FB4" s="1266"/>
      <c r="FC4" s="1266"/>
      <c r="FD4" s="1266"/>
      <c r="FE4" s="1266"/>
      <c r="FF4" s="1266"/>
      <c r="FG4" s="1266"/>
      <c r="FH4" s="1266"/>
      <c r="FI4" s="1266"/>
      <c r="FJ4" s="1266"/>
      <c r="FK4" s="1266"/>
      <c r="FL4" s="1266"/>
      <c r="FM4" s="1266"/>
      <c r="FN4" s="1266"/>
      <c r="FO4" s="1266"/>
      <c r="FP4" s="1266"/>
      <c r="FQ4" s="1266"/>
      <c r="FR4" s="1266"/>
      <c r="FS4" s="1266"/>
      <c r="FT4" s="1266"/>
      <c r="FU4" s="1266"/>
      <c r="FV4" s="1266"/>
      <c r="FW4" s="1266"/>
      <c r="FX4" s="1266"/>
      <c r="FY4" s="1266"/>
      <c r="FZ4" s="1266"/>
      <c r="GA4" s="1266"/>
      <c r="GB4" s="1266"/>
      <c r="GC4" s="1266"/>
      <c r="GD4" s="1266"/>
      <c r="GE4" s="1266"/>
      <c r="GF4" s="1266"/>
      <c r="GG4" s="1266"/>
      <c r="GH4" s="1266"/>
      <c r="GI4" s="1266"/>
      <c r="GJ4" s="1266"/>
      <c r="GK4" s="1266"/>
      <c r="GL4" s="1266"/>
      <c r="GM4" s="1266"/>
      <c r="GN4" s="1266"/>
      <c r="GO4" s="1266"/>
      <c r="GP4" s="1266"/>
      <c r="GQ4" s="1266"/>
      <c r="GR4" s="1266"/>
      <c r="GS4" s="1266"/>
      <c r="GT4" s="1266"/>
      <c r="GU4" s="1266"/>
      <c r="GV4" s="1266"/>
      <c r="GW4" s="1266"/>
      <c r="GX4" s="1266"/>
      <c r="GY4" s="1266"/>
      <c r="GZ4" s="1266"/>
      <c r="HA4" s="1266"/>
      <c r="HB4" s="1266"/>
      <c r="HC4" s="1266"/>
      <c r="HD4" s="1266"/>
      <c r="HE4" s="1266"/>
      <c r="HF4" s="1266"/>
      <c r="HG4" s="1266"/>
      <c r="HH4" s="1266"/>
      <c r="HI4" s="1266"/>
      <c r="HJ4" s="1266"/>
      <c r="HK4" s="1266"/>
      <c r="HL4" s="1266"/>
      <c r="HM4" s="1266"/>
      <c r="HN4" s="1266"/>
      <c r="HO4" s="1266"/>
      <c r="HP4" s="1266"/>
      <c r="HQ4" s="1266"/>
      <c r="HR4" s="1266"/>
      <c r="HS4" s="1266"/>
      <c r="HT4" s="1266"/>
      <c r="HU4" s="1266"/>
      <c r="HV4" s="1266"/>
      <c r="HW4" s="1266"/>
      <c r="HX4" s="1266"/>
      <c r="HY4" s="1266"/>
      <c r="HZ4" s="1266"/>
      <c r="IA4" s="1266"/>
      <c r="IB4" s="1266"/>
      <c r="IC4" s="1266"/>
      <c r="ID4" s="1266"/>
      <c r="IE4" s="1266"/>
      <c r="IF4" s="1266"/>
      <c r="IG4" s="1266"/>
      <c r="IH4" s="1266"/>
      <c r="II4" s="1266"/>
      <c r="IJ4" s="1266"/>
      <c r="IK4" s="1266"/>
      <c r="IL4" s="1266"/>
      <c r="IM4" s="1266"/>
      <c r="IN4" s="1266"/>
      <c r="IO4" s="1266"/>
      <c r="IP4" s="1266"/>
      <c r="IQ4" s="1266"/>
      <c r="IR4" s="1266"/>
      <c r="IS4" s="1266"/>
      <c r="IT4" s="1266"/>
      <c r="IU4" s="1266"/>
      <c r="IV4" s="1266"/>
    </row>
    <row r="5" spans="1:256" ht="13.5" thickBot="1">
      <c r="A5" s="1255"/>
      <c r="B5" s="1490"/>
      <c r="C5" s="1491"/>
      <c r="D5" s="1492"/>
      <c r="E5" s="1493"/>
      <c r="F5" s="1493"/>
      <c r="G5" s="1494"/>
      <c r="H5" s="1255"/>
      <c r="I5" s="1255"/>
      <c r="J5" s="1255"/>
      <c r="K5" s="1255"/>
      <c r="L5" s="1255"/>
      <c r="M5" s="1255"/>
      <c r="N5" s="1255"/>
      <c r="O5" s="1255"/>
      <c r="P5" s="1255"/>
      <c r="Q5" s="1255"/>
      <c r="R5" s="1255"/>
      <c r="S5" s="1255"/>
      <c r="T5" s="1255"/>
      <c r="U5" s="1255"/>
      <c r="V5" s="1255"/>
      <c r="W5" s="1255"/>
      <c r="X5" s="1255"/>
      <c r="Y5" s="1255"/>
      <c r="Z5" s="1255"/>
      <c r="AA5" s="1255"/>
      <c r="AB5" s="1255"/>
      <c r="AC5" s="1255"/>
      <c r="AD5" s="1255"/>
      <c r="AE5" s="1255"/>
      <c r="AF5" s="1255"/>
      <c r="AG5" s="1255"/>
      <c r="AH5" s="1255"/>
      <c r="AI5" s="1255"/>
      <c r="AJ5" s="1255"/>
      <c r="AK5" s="1255"/>
      <c r="AL5" s="1255"/>
      <c r="AM5" s="1255"/>
      <c r="AN5" s="1255"/>
      <c r="AO5" s="1255"/>
      <c r="AP5" s="1255"/>
      <c r="AQ5" s="1255"/>
      <c r="AR5" s="1255"/>
      <c r="AS5" s="1255"/>
      <c r="AT5" s="1255"/>
      <c r="AU5" s="1255"/>
      <c r="AV5" s="1255"/>
      <c r="AW5" s="1255"/>
      <c r="AX5" s="1255"/>
      <c r="AY5" s="1255"/>
      <c r="AZ5" s="1255"/>
      <c r="BA5" s="1255"/>
      <c r="BB5" s="1255"/>
      <c r="BC5" s="1255"/>
      <c r="BD5" s="1255"/>
      <c r="BE5" s="1255"/>
      <c r="BF5" s="1255"/>
      <c r="BG5" s="1255"/>
      <c r="BH5" s="1255"/>
      <c r="BI5" s="1255"/>
      <c r="BJ5" s="1255"/>
      <c r="BK5" s="1255"/>
      <c r="BL5" s="1255"/>
      <c r="BM5" s="1255"/>
      <c r="BN5" s="1255"/>
      <c r="BO5" s="1255"/>
      <c r="BP5" s="1255"/>
      <c r="BQ5" s="1255"/>
      <c r="BR5" s="1255"/>
      <c r="BS5" s="1255"/>
      <c r="BT5" s="1255"/>
      <c r="BU5" s="1255"/>
      <c r="BV5" s="1255"/>
      <c r="BW5" s="1255"/>
      <c r="BX5" s="1255"/>
      <c r="BY5" s="1255"/>
      <c r="BZ5" s="1255"/>
      <c r="CA5" s="1255"/>
      <c r="CB5" s="1255"/>
      <c r="CC5" s="1255"/>
      <c r="CD5" s="1255"/>
      <c r="CE5" s="1255"/>
      <c r="CF5" s="1255"/>
      <c r="CG5" s="1255"/>
      <c r="CH5" s="1255"/>
      <c r="CI5" s="1255"/>
      <c r="CJ5" s="1255"/>
      <c r="CK5" s="1255"/>
      <c r="CL5" s="1255"/>
      <c r="CM5" s="1255"/>
      <c r="CN5" s="1255"/>
      <c r="CO5" s="1255"/>
      <c r="CP5" s="1255"/>
      <c r="CQ5" s="1255"/>
      <c r="CR5" s="1255"/>
      <c r="CS5" s="1255"/>
      <c r="CT5" s="1255"/>
      <c r="CU5" s="1255"/>
      <c r="CV5" s="1255"/>
      <c r="CW5" s="1255"/>
      <c r="CX5" s="1255"/>
      <c r="CY5" s="1255"/>
      <c r="CZ5" s="1255"/>
      <c r="DA5" s="1255"/>
      <c r="DB5" s="1255"/>
      <c r="DC5" s="1255"/>
      <c r="DD5" s="1255"/>
      <c r="DE5" s="1255"/>
      <c r="DF5" s="1255"/>
      <c r="DG5" s="1255"/>
      <c r="DH5" s="1255"/>
      <c r="DI5" s="1255"/>
      <c r="DJ5" s="1255"/>
      <c r="DK5" s="1255"/>
      <c r="DL5" s="1255"/>
      <c r="DM5" s="1255"/>
      <c r="DN5" s="1255"/>
      <c r="DO5" s="1255"/>
      <c r="DP5" s="1255"/>
      <c r="DQ5" s="1255"/>
      <c r="DR5" s="1255"/>
      <c r="DS5" s="1255"/>
      <c r="DT5" s="1255"/>
      <c r="DU5" s="1255"/>
      <c r="DV5" s="1255"/>
      <c r="DW5" s="1255"/>
      <c r="DX5" s="1255"/>
      <c r="DY5" s="1255"/>
      <c r="DZ5" s="1255"/>
      <c r="EA5" s="1255"/>
      <c r="EB5" s="1255"/>
      <c r="EC5" s="1255"/>
      <c r="ED5" s="1255"/>
      <c r="EE5" s="1255"/>
      <c r="EF5" s="1255"/>
      <c r="EG5" s="1255"/>
      <c r="EH5" s="1255"/>
      <c r="EI5" s="1255"/>
      <c r="EJ5" s="1255"/>
      <c r="EK5" s="1255"/>
      <c r="EL5" s="1255"/>
      <c r="EM5" s="1255"/>
      <c r="EN5" s="1255"/>
      <c r="EO5" s="1255"/>
      <c r="EP5" s="1255"/>
      <c r="EQ5" s="1255"/>
      <c r="ER5" s="1255"/>
      <c r="ES5" s="1255"/>
      <c r="ET5" s="1255"/>
      <c r="EU5" s="1255"/>
      <c r="EV5" s="1255"/>
      <c r="EW5" s="1255"/>
      <c r="EX5" s="1255"/>
      <c r="EY5" s="1255"/>
      <c r="EZ5" s="1255"/>
      <c r="FA5" s="1255"/>
      <c r="FB5" s="1255"/>
      <c r="FC5" s="1255"/>
      <c r="FD5" s="1255"/>
      <c r="FE5" s="1255"/>
      <c r="FF5" s="1255"/>
      <c r="FG5" s="1255"/>
      <c r="FH5" s="1255"/>
      <c r="FI5" s="1255"/>
      <c r="FJ5" s="1255"/>
      <c r="FK5" s="1255"/>
      <c r="FL5" s="1255"/>
      <c r="FM5" s="1255"/>
      <c r="FN5" s="1255"/>
      <c r="FO5" s="1255"/>
      <c r="FP5" s="1255"/>
      <c r="FQ5" s="1255"/>
      <c r="FR5" s="1255"/>
      <c r="FS5" s="1255"/>
      <c r="FT5" s="1255"/>
      <c r="FU5" s="1255"/>
      <c r="FV5" s="1255"/>
      <c r="FW5" s="1255"/>
      <c r="FX5" s="1255"/>
      <c r="FY5" s="1255"/>
      <c r="FZ5" s="1255"/>
      <c r="GA5" s="1255"/>
      <c r="GB5" s="1255"/>
      <c r="GC5" s="1255"/>
      <c r="GD5" s="1255"/>
      <c r="GE5" s="1255"/>
      <c r="GF5" s="1255"/>
      <c r="GG5" s="1255"/>
      <c r="GH5" s="1255"/>
      <c r="GI5" s="1255"/>
      <c r="GJ5" s="1255"/>
      <c r="GK5" s="1255"/>
      <c r="GL5" s="1255"/>
      <c r="GM5" s="1255"/>
      <c r="GN5" s="1255"/>
      <c r="GO5" s="1255"/>
      <c r="GP5" s="1255"/>
      <c r="GQ5" s="1255"/>
      <c r="GR5" s="1255"/>
      <c r="GS5" s="1255"/>
      <c r="GT5" s="1255"/>
      <c r="GU5" s="1255"/>
      <c r="GV5" s="1255"/>
      <c r="GW5" s="1255"/>
      <c r="GX5" s="1255"/>
      <c r="GY5" s="1255"/>
      <c r="GZ5" s="1255"/>
      <c r="HA5" s="1255"/>
      <c r="HB5" s="1255"/>
      <c r="HC5" s="1255"/>
      <c r="HD5" s="1255"/>
      <c r="HE5" s="1255"/>
      <c r="HF5" s="1255"/>
      <c r="HG5" s="1255"/>
      <c r="HH5" s="1255"/>
      <c r="HI5" s="1255"/>
      <c r="HJ5" s="1255"/>
      <c r="HK5" s="1255"/>
      <c r="HL5" s="1255"/>
      <c r="HM5" s="1255"/>
      <c r="HN5" s="1255"/>
      <c r="HO5" s="1255"/>
      <c r="HP5" s="1255"/>
      <c r="HQ5" s="1255"/>
      <c r="HR5" s="1255"/>
      <c r="HS5" s="1255"/>
      <c r="HT5" s="1255"/>
      <c r="HU5" s="1255"/>
      <c r="HV5" s="1255"/>
      <c r="HW5" s="1255"/>
      <c r="HX5" s="1255"/>
      <c r="HY5" s="1255"/>
      <c r="HZ5" s="1255"/>
      <c r="IA5" s="1255"/>
      <c r="IB5" s="1255"/>
      <c r="IC5" s="1255"/>
      <c r="ID5" s="1255"/>
      <c r="IE5" s="1255"/>
      <c r="IF5" s="1255"/>
      <c r="IG5" s="1255"/>
      <c r="IH5" s="1255"/>
      <c r="II5" s="1255"/>
      <c r="IJ5" s="1255"/>
      <c r="IK5" s="1255"/>
      <c r="IL5" s="1255"/>
      <c r="IM5" s="1255"/>
      <c r="IN5" s="1255"/>
      <c r="IO5" s="1255"/>
      <c r="IP5" s="1255"/>
      <c r="IQ5" s="1255"/>
      <c r="IR5" s="1255"/>
      <c r="IS5" s="1255"/>
      <c r="IT5" s="1255"/>
      <c r="IU5" s="1255"/>
      <c r="IV5" s="1255"/>
    </row>
    <row r="6" spans="1:256" ht="15.75">
      <c r="A6" s="1268"/>
      <c r="B6" s="1269" t="s">
        <v>8</v>
      </c>
      <c r="C6" s="1600" t="str">
        <f>'ORÇAMENTO '!D9</f>
        <v>AMPLIAÇÃO E REFORMA NA ESCOLA MUNICIPAL DE EDUCAÇÃO INFANTIL</v>
      </c>
      <c r="D6" s="1601"/>
      <c r="E6" s="1270" t="s">
        <v>9</v>
      </c>
      <c r="F6" s="1271">
        <f>'ORÇAMENTO '!J9</f>
        <v>0</v>
      </c>
      <c r="G6" s="1272"/>
      <c r="H6" s="1268"/>
      <c r="I6" s="1268"/>
      <c r="J6" s="1268"/>
      <c r="K6" s="1268"/>
      <c r="L6" s="1268"/>
      <c r="M6" s="1268"/>
      <c r="N6" s="1268"/>
      <c r="O6" s="1268"/>
      <c r="P6" s="1268"/>
      <c r="Q6" s="1268"/>
      <c r="R6" s="1268"/>
      <c r="S6" s="1268"/>
      <c r="T6" s="1268"/>
      <c r="U6" s="1268"/>
      <c r="V6" s="1268"/>
      <c r="W6" s="1268"/>
      <c r="X6" s="1268"/>
      <c r="Y6" s="1268"/>
      <c r="Z6" s="1268"/>
      <c r="AA6" s="1268"/>
      <c r="AB6" s="1268"/>
      <c r="AC6" s="1268"/>
      <c r="AD6" s="1268"/>
      <c r="AE6" s="1268"/>
      <c r="AF6" s="1268"/>
      <c r="AG6" s="1268"/>
      <c r="AH6" s="1268"/>
      <c r="AI6" s="1268"/>
      <c r="AJ6" s="1268"/>
      <c r="AK6" s="1268"/>
      <c r="AL6" s="1268"/>
      <c r="AM6" s="1268"/>
      <c r="AN6" s="1268"/>
      <c r="AO6" s="1268"/>
      <c r="AP6" s="1268"/>
      <c r="AQ6" s="1268"/>
      <c r="AR6" s="1268"/>
      <c r="AS6" s="1268"/>
      <c r="AT6" s="1268"/>
      <c r="AU6" s="1268"/>
      <c r="AV6" s="1268"/>
      <c r="AW6" s="1268"/>
      <c r="AX6" s="1268"/>
      <c r="AY6" s="1268"/>
      <c r="AZ6" s="1268"/>
      <c r="BA6" s="1268"/>
      <c r="BB6" s="1268"/>
      <c r="BC6" s="1268"/>
      <c r="BD6" s="1268"/>
      <c r="BE6" s="1268"/>
      <c r="BF6" s="1268"/>
      <c r="BG6" s="1268"/>
      <c r="BH6" s="1268"/>
      <c r="BI6" s="1268"/>
      <c r="BJ6" s="1268"/>
      <c r="BK6" s="1268"/>
      <c r="BL6" s="1268"/>
      <c r="BM6" s="1268"/>
      <c r="BN6" s="1268"/>
      <c r="BO6" s="1268"/>
      <c r="BP6" s="1268"/>
      <c r="BQ6" s="1268"/>
      <c r="BR6" s="1268"/>
      <c r="BS6" s="1268"/>
      <c r="BT6" s="1268"/>
      <c r="BU6" s="1268"/>
      <c r="BV6" s="1268"/>
      <c r="BW6" s="1268"/>
      <c r="BX6" s="1268"/>
      <c r="BY6" s="1268"/>
      <c r="BZ6" s="1268"/>
      <c r="CA6" s="1268"/>
      <c r="CB6" s="1268"/>
      <c r="CC6" s="1268"/>
      <c r="CD6" s="1268"/>
      <c r="CE6" s="1268"/>
      <c r="CF6" s="1268"/>
      <c r="CG6" s="1268"/>
      <c r="CH6" s="1268"/>
      <c r="CI6" s="1268"/>
      <c r="CJ6" s="1268"/>
      <c r="CK6" s="1268"/>
      <c r="CL6" s="1268"/>
      <c r="CM6" s="1268"/>
      <c r="CN6" s="1268"/>
      <c r="CO6" s="1268"/>
      <c r="CP6" s="1268"/>
      <c r="CQ6" s="1268"/>
      <c r="CR6" s="1268"/>
      <c r="CS6" s="1268"/>
      <c r="CT6" s="1268"/>
      <c r="CU6" s="1268"/>
      <c r="CV6" s="1268"/>
      <c r="CW6" s="1268"/>
      <c r="CX6" s="1268"/>
      <c r="CY6" s="1268"/>
      <c r="CZ6" s="1268"/>
      <c r="DA6" s="1268"/>
      <c r="DB6" s="1268"/>
      <c r="DC6" s="1268"/>
      <c r="DD6" s="1268"/>
      <c r="DE6" s="1268"/>
      <c r="DF6" s="1268"/>
      <c r="DG6" s="1268"/>
      <c r="DH6" s="1268"/>
      <c r="DI6" s="1268"/>
      <c r="DJ6" s="1268"/>
      <c r="DK6" s="1268"/>
      <c r="DL6" s="1268"/>
      <c r="DM6" s="1268"/>
      <c r="DN6" s="1268"/>
      <c r="DO6" s="1268"/>
      <c r="DP6" s="1268"/>
      <c r="DQ6" s="1268"/>
      <c r="DR6" s="1268"/>
      <c r="DS6" s="1268"/>
      <c r="DT6" s="1268"/>
      <c r="DU6" s="1268"/>
      <c r="DV6" s="1268"/>
      <c r="DW6" s="1268"/>
      <c r="DX6" s="1268"/>
      <c r="DY6" s="1268"/>
      <c r="DZ6" s="1268"/>
      <c r="EA6" s="1268"/>
      <c r="EB6" s="1268"/>
      <c r="EC6" s="1268"/>
      <c r="ED6" s="1268"/>
      <c r="EE6" s="1268"/>
      <c r="EF6" s="1268"/>
      <c r="EG6" s="1268"/>
      <c r="EH6" s="1268"/>
      <c r="EI6" s="1268"/>
      <c r="EJ6" s="1268"/>
      <c r="EK6" s="1268"/>
      <c r="EL6" s="1268"/>
      <c r="EM6" s="1268"/>
      <c r="EN6" s="1268"/>
      <c r="EO6" s="1268"/>
      <c r="EP6" s="1268"/>
      <c r="EQ6" s="1268"/>
      <c r="ER6" s="1268"/>
      <c r="ES6" s="1268"/>
      <c r="ET6" s="1268"/>
      <c r="EU6" s="1268"/>
      <c r="EV6" s="1268"/>
      <c r="EW6" s="1268"/>
      <c r="EX6" s="1268"/>
      <c r="EY6" s="1268"/>
      <c r="EZ6" s="1268"/>
      <c r="FA6" s="1268"/>
      <c r="FB6" s="1268"/>
      <c r="FC6" s="1268"/>
      <c r="FD6" s="1268"/>
      <c r="FE6" s="1268"/>
      <c r="FF6" s="1268"/>
      <c r="FG6" s="1268"/>
      <c r="FH6" s="1268"/>
      <c r="FI6" s="1268"/>
      <c r="FJ6" s="1268"/>
      <c r="FK6" s="1268"/>
      <c r="FL6" s="1268"/>
      <c r="FM6" s="1268"/>
      <c r="FN6" s="1268"/>
      <c r="FO6" s="1268"/>
      <c r="FP6" s="1268"/>
      <c r="FQ6" s="1268"/>
      <c r="FR6" s="1268"/>
      <c r="FS6" s="1268"/>
      <c r="FT6" s="1268"/>
      <c r="FU6" s="1268"/>
      <c r="FV6" s="1268"/>
      <c r="FW6" s="1268"/>
      <c r="FX6" s="1268"/>
      <c r="FY6" s="1268"/>
      <c r="FZ6" s="1268"/>
      <c r="GA6" s="1268"/>
      <c r="GB6" s="1268"/>
      <c r="GC6" s="1268"/>
      <c r="GD6" s="1268"/>
      <c r="GE6" s="1268"/>
      <c r="GF6" s="1268"/>
      <c r="GG6" s="1268"/>
      <c r="GH6" s="1268"/>
      <c r="GI6" s="1268"/>
      <c r="GJ6" s="1268"/>
      <c r="GK6" s="1268"/>
      <c r="GL6" s="1268"/>
      <c r="GM6" s="1268"/>
      <c r="GN6" s="1268"/>
      <c r="GO6" s="1268"/>
      <c r="GP6" s="1268"/>
      <c r="GQ6" s="1268"/>
      <c r="GR6" s="1268"/>
      <c r="GS6" s="1268"/>
      <c r="GT6" s="1268"/>
      <c r="GU6" s="1268"/>
      <c r="GV6" s="1268"/>
      <c r="GW6" s="1268"/>
      <c r="GX6" s="1268"/>
      <c r="GY6" s="1268"/>
      <c r="GZ6" s="1268"/>
      <c r="HA6" s="1268"/>
      <c r="HB6" s="1268"/>
      <c r="HC6" s="1268"/>
      <c r="HD6" s="1268"/>
      <c r="HE6" s="1268"/>
      <c r="HF6" s="1268"/>
      <c r="HG6" s="1268"/>
      <c r="HH6" s="1268"/>
      <c r="HI6" s="1268"/>
      <c r="HJ6" s="1268"/>
      <c r="HK6" s="1268"/>
      <c r="HL6" s="1268"/>
      <c r="HM6" s="1268"/>
      <c r="HN6" s="1268"/>
      <c r="HO6" s="1268"/>
      <c r="HP6" s="1268"/>
      <c r="HQ6" s="1268"/>
      <c r="HR6" s="1268"/>
      <c r="HS6" s="1268"/>
      <c r="HT6" s="1268"/>
      <c r="HU6" s="1268"/>
      <c r="HV6" s="1268"/>
      <c r="HW6" s="1268"/>
      <c r="HX6" s="1268"/>
      <c r="HY6" s="1268"/>
      <c r="HZ6" s="1268"/>
      <c r="IA6" s="1268"/>
      <c r="IB6" s="1268"/>
      <c r="IC6" s="1268"/>
      <c r="ID6" s="1268"/>
      <c r="IE6" s="1268"/>
      <c r="IF6" s="1268"/>
      <c r="IG6" s="1268"/>
      <c r="IH6" s="1268"/>
      <c r="II6" s="1268"/>
      <c r="IJ6" s="1268"/>
      <c r="IK6" s="1268"/>
      <c r="IL6" s="1268"/>
      <c r="IM6" s="1268"/>
      <c r="IN6" s="1268"/>
      <c r="IO6" s="1268"/>
      <c r="IP6" s="1268"/>
      <c r="IQ6" s="1268"/>
      <c r="IR6" s="1268"/>
      <c r="IS6" s="1268"/>
      <c r="IT6" s="1268"/>
      <c r="IU6" s="1268"/>
      <c r="IV6" s="1268"/>
    </row>
    <row r="7" spans="1:256" ht="15.75">
      <c r="A7" s="1273"/>
      <c r="B7" s="1495" t="s">
        <v>10</v>
      </c>
      <c r="C7" s="2037" t="str">
        <f>'ORÇAMENTO '!D11</f>
        <v>AV. GOVERNADOR J. CAMPOS,LOTE LP SW1B, QUADRA C9,BAIRRO UNIÃO</v>
      </c>
      <c r="D7" s="2037"/>
      <c r="E7" s="1496" t="s">
        <v>11</v>
      </c>
      <c r="F7" s="1497">
        <f>'ORÇAMENTO '!J11</f>
        <v>0</v>
      </c>
      <c r="G7" s="1498"/>
      <c r="H7" s="1273"/>
      <c r="I7" s="1273"/>
      <c r="J7" s="1273"/>
      <c r="K7" s="1273"/>
      <c r="L7" s="1273"/>
      <c r="M7" s="1273"/>
      <c r="N7" s="1273"/>
      <c r="O7" s="1273"/>
      <c r="P7" s="1273"/>
      <c r="Q7" s="1273"/>
      <c r="R7" s="1273"/>
      <c r="S7" s="1273"/>
      <c r="T7" s="1273"/>
      <c r="U7" s="1273"/>
      <c r="V7" s="1273"/>
      <c r="W7" s="1273"/>
      <c r="X7" s="1273"/>
      <c r="Y7" s="1273"/>
      <c r="Z7" s="1273"/>
      <c r="AA7" s="1273"/>
      <c r="AB7" s="1273"/>
      <c r="AC7" s="1273"/>
      <c r="AD7" s="1273"/>
      <c r="AE7" s="1273"/>
      <c r="AF7" s="1273"/>
      <c r="AG7" s="1273"/>
      <c r="AH7" s="1273"/>
      <c r="AI7" s="1273"/>
      <c r="AJ7" s="1273"/>
      <c r="AK7" s="1273"/>
      <c r="AL7" s="1273"/>
      <c r="AM7" s="1273"/>
      <c r="AN7" s="1273"/>
      <c r="AO7" s="1273"/>
      <c r="AP7" s="1273"/>
      <c r="AQ7" s="1273"/>
      <c r="AR7" s="1273"/>
      <c r="AS7" s="1273"/>
      <c r="AT7" s="1273"/>
      <c r="AU7" s="1273"/>
      <c r="AV7" s="1273"/>
      <c r="AW7" s="1273"/>
      <c r="AX7" s="1273"/>
      <c r="AY7" s="1273"/>
      <c r="AZ7" s="1273"/>
      <c r="BA7" s="1273"/>
      <c r="BB7" s="1273"/>
      <c r="BC7" s="1273"/>
      <c r="BD7" s="1273"/>
      <c r="BE7" s="1273"/>
      <c r="BF7" s="1273"/>
      <c r="BG7" s="1273"/>
      <c r="BH7" s="1273"/>
      <c r="BI7" s="1273"/>
      <c r="BJ7" s="1273"/>
      <c r="BK7" s="1273"/>
      <c r="BL7" s="1273"/>
      <c r="BM7" s="1273"/>
      <c r="BN7" s="1273"/>
      <c r="BO7" s="1273"/>
      <c r="BP7" s="1273"/>
      <c r="BQ7" s="1273"/>
      <c r="BR7" s="1273"/>
      <c r="BS7" s="1273"/>
      <c r="BT7" s="1273"/>
      <c r="BU7" s="1273"/>
      <c r="BV7" s="1273"/>
      <c r="BW7" s="1273"/>
      <c r="BX7" s="1273"/>
      <c r="BY7" s="1273"/>
      <c r="BZ7" s="1273"/>
      <c r="CA7" s="1273"/>
      <c r="CB7" s="1273"/>
      <c r="CC7" s="1273"/>
      <c r="CD7" s="1273"/>
      <c r="CE7" s="1273"/>
      <c r="CF7" s="1273"/>
      <c r="CG7" s="1273"/>
      <c r="CH7" s="1273"/>
      <c r="CI7" s="1273"/>
      <c r="CJ7" s="1273"/>
      <c r="CK7" s="1273"/>
      <c r="CL7" s="1273"/>
      <c r="CM7" s="1273"/>
      <c r="CN7" s="1273"/>
      <c r="CO7" s="1273"/>
      <c r="CP7" s="1273"/>
      <c r="CQ7" s="1273"/>
      <c r="CR7" s="1273"/>
      <c r="CS7" s="1273"/>
      <c r="CT7" s="1273"/>
      <c r="CU7" s="1273"/>
      <c r="CV7" s="1273"/>
      <c r="CW7" s="1273"/>
      <c r="CX7" s="1273"/>
      <c r="CY7" s="1273"/>
      <c r="CZ7" s="1273"/>
      <c r="DA7" s="1273"/>
      <c r="DB7" s="1273"/>
      <c r="DC7" s="1273"/>
      <c r="DD7" s="1273"/>
      <c r="DE7" s="1273"/>
      <c r="DF7" s="1273"/>
      <c r="DG7" s="1273"/>
      <c r="DH7" s="1273"/>
      <c r="DI7" s="1273"/>
      <c r="DJ7" s="1273"/>
      <c r="DK7" s="1273"/>
      <c r="DL7" s="1273"/>
      <c r="DM7" s="1273"/>
      <c r="DN7" s="1273"/>
      <c r="DO7" s="1273"/>
      <c r="DP7" s="1273"/>
      <c r="DQ7" s="1273"/>
      <c r="DR7" s="1273"/>
      <c r="DS7" s="1273"/>
      <c r="DT7" s="1273"/>
      <c r="DU7" s="1273"/>
      <c r="DV7" s="1273"/>
      <c r="DW7" s="1273"/>
      <c r="DX7" s="1273"/>
      <c r="DY7" s="1273"/>
      <c r="DZ7" s="1273"/>
      <c r="EA7" s="1273"/>
      <c r="EB7" s="1273"/>
      <c r="EC7" s="1273"/>
      <c r="ED7" s="1273"/>
      <c r="EE7" s="1273"/>
      <c r="EF7" s="1273"/>
      <c r="EG7" s="1273"/>
      <c r="EH7" s="1273"/>
      <c r="EI7" s="1273"/>
      <c r="EJ7" s="1273"/>
      <c r="EK7" s="1273"/>
      <c r="EL7" s="1273"/>
      <c r="EM7" s="1273"/>
      <c r="EN7" s="1273"/>
      <c r="EO7" s="1273"/>
      <c r="EP7" s="1273"/>
      <c r="EQ7" s="1273"/>
      <c r="ER7" s="1273"/>
      <c r="ES7" s="1273"/>
      <c r="ET7" s="1273"/>
      <c r="EU7" s="1273"/>
      <c r="EV7" s="1273"/>
      <c r="EW7" s="1273"/>
      <c r="EX7" s="1273"/>
      <c r="EY7" s="1273"/>
      <c r="EZ7" s="1273"/>
      <c r="FA7" s="1273"/>
      <c r="FB7" s="1273"/>
      <c r="FC7" s="1273"/>
      <c r="FD7" s="1273"/>
      <c r="FE7" s="1273"/>
      <c r="FF7" s="1273"/>
      <c r="FG7" s="1273"/>
      <c r="FH7" s="1273"/>
      <c r="FI7" s="1273"/>
      <c r="FJ7" s="1273"/>
      <c r="FK7" s="1273"/>
      <c r="FL7" s="1273"/>
      <c r="FM7" s="1273"/>
      <c r="FN7" s="1273"/>
      <c r="FO7" s="1273"/>
      <c r="FP7" s="1273"/>
      <c r="FQ7" s="1273"/>
      <c r="FR7" s="1273"/>
      <c r="FS7" s="1273"/>
      <c r="FT7" s="1273"/>
      <c r="FU7" s="1273"/>
      <c r="FV7" s="1273"/>
      <c r="FW7" s="1273"/>
      <c r="FX7" s="1273"/>
      <c r="FY7" s="1273"/>
      <c r="FZ7" s="1273"/>
      <c r="GA7" s="1273"/>
      <c r="GB7" s="1273"/>
      <c r="GC7" s="1273"/>
      <c r="GD7" s="1273"/>
      <c r="GE7" s="1273"/>
      <c r="GF7" s="1273"/>
      <c r="GG7" s="1273"/>
      <c r="GH7" s="1273"/>
      <c r="GI7" s="1273"/>
      <c r="GJ7" s="1273"/>
      <c r="GK7" s="1273"/>
      <c r="GL7" s="1273"/>
      <c r="GM7" s="1273"/>
      <c r="GN7" s="1273"/>
      <c r="GO7" s="1273"/>
      <c r="GP7" s="1273"/>
      <c r="GQ7" s="1273"/>
      <c r="GR7" s="1273"/>
      <c r="GS7" s="1273"/>
      <c r="GT7" s="1273"/>
      <c r="GU7" s="1273"/>
      <c r="GV7" s="1273"/>
      <c r="GW7" s="1273"/>
      <c r="GX7" s="1273"/>
      <c r="GY7" s="1273"/>
      <c r="GZ7" s="1273"/>
      <c r="HA7" s="1273"/>
      <c r="HB7" s="1273"/>
      <c r="HC7" s="1273"/>
      <c r="HD7" s="1273"/>
      <c r="HE7" s="1273"/>
      <c r="HF7" s="1273"/>
      <c r="HG7" s="1273"/>
      <c r="HH7" s="1273"/>
      <c r="HI7" s="1273"/>
      <c r="HJ7" s="1273"/>
      <c r="HK7" s="1273"/>
      <c r="HL7" s="1273"/>
      <c r="HM7" s="1273"/>
      <c r="HN7" s="1273"/>
      <c r="HO7" s="1273"/>
      <c r="HP7" s="1273"/>
      <c r="HQ7" s="1273"/>
      <c r="HR7" s="1273"/>
      <c r="HS7" s="1273"/>
      <c r="HT7" s="1273"/>
      <c r="HU7" s="1273"/>
      <c r="HV7" s="1273"/>
      <c r="HW7" s="1273"/>
      <c r="HX7" s="1273"/>
      <c r="HY7" s="1273"/>
      <c r="HZ7" s="1273"/>
      <c r="IA7" s="1273"/>
      <c r="IB7" s="1273"/>
      <c r="IC7" s="1273"/>
      <c r="ID7" s="1273"/>
      <c r="IE7" s="1273"/>
      <c r="IF7" s="1273"/>
      <c r="IG7" s="1273"/>
      <c r="IH7" s="1273"/>
      <c r="II7" s="1273"/>
      <c r="IJ7" s="1273"/>
      <c r="IK7" s="1273"/>
      <c r="IL7" s="1273"/>
      <c r="IM7" s="1273"/>
      <c r="IN7" s="1273"/>
      <c r="IO7" s="1273"/>
      <c r="IP7" s="1273"/>
      <c r="IQ7" s="1273"/>
      <c r="IR7" s="1273"/>
      <c r="IS7" s="1273"/>
      <c r="IT7" s="1273"/>
      <c r="IU7" s="1273"/>
      <c r="IV7" s="1273"/>
    </row>
    <row r="8" spans="1:256" ht="18.75" customHeight="1" thickBot="1">
      <c r="A8" s="1275"/>
      <c r="B8" s="1499"/>
      <c r="C8" s="1500"/>
      <c r="D8" s="1500"/>
      <c r="E8" s="1501"/>
      <c r="F8" s="1274"/>
      <c r="G8" s="1502"/>
      <c r="H8" s="1275"/>
      <c r="I8" s="1275"/>
      <c r="J8" s="1275"/>
      <c r="K8" s="1275"/>
      <c r="L8" s="1275"/>
      <c r="M8" s="1275"/>
      <c r="N8" s="1275"/>
      <c r="O8" s="1275"/>
      <c r="P8" s="1275"/>
      <c r="Q8" s="1275"/>
      <c r="R8" s="1275"/>
      <c r="S8" s="1275"/>
      <c r="T8" s="1275"/>
      <c r="U8" s="1275"/>
      <c r="V8" s="1275"/>
      <c r="W8" s="1275"/>
      <c r="X8" s="1275"/>
      <c r="Y8" s="1275"/>
      <c r="Z8" s="1275"/>
      <c r="AA8" s="1275"/>
      <c r="AB8" s="1275"/>
      <c r="AC8" s="1275"/>
      <c r="AD8" s="1275"/>
      <c r="AE8" s="1275"/>
      <c r="AF8" s="1275"/>
      <c r="AG8" s="1275"/>
      <c r="AH8" s="1275"/>
      <c r="AI8" s="1275"/>
      <c r="AJ8" s="1275"/>
      <c r="AK8" s="1275"/>
      <c r="AL8" s="1275"/>
      <c r="AM8" s="1275"/>
      <c r="AN8" s="1275"/>
      <c r="AO8" s="1275"/>
      <c r="AP8" s="1275"/>
      <c r="AQ8" s="1275"/>
      <c r="AR8" s="1275"/>
      <c r="AS8" s="1275"/>
      <c r="AT8" s="1275"/>
      <c r="AU8" s="1275"/>
      <c r="AV8" s="1275"/>
      <c r="AW8" s="1275"/>
      <c r="AX8" s="1275"/>
      <c r="AY8" s="1275"/>
      <c r="AZ8" s="1275"/>
      <c r="BA8" s="1275"/>
      <c r="BB8" s="1275"/>
      <c r="BC8" s="1275"/>
      <c r="BD8" s="1275"/>
      <c r="BE8" s="1275"/>
      <c r="BF8" s="1275"/>
      <c r="BG8" s="1275"/>
      <c r="BH8" s="1275"/>
      <c r="BI8" s="1275"/>
      <c r="BJ8" s="1275"/>
      <c r="BK8" s="1275"/>
      <c r="BL8" s="1275"/>
      <c r="BM8" s="1275"/>
      <c r="BN8" s="1275"/>
      <c r="BO8" s="1275"/>
      <c r="BP8" s="1275"/>
      <c r="BQ8" s="1275"/>
      <c r="BR8" s="1275"/>
      <c r="BS8" s="1275"/>
      <c r="BT8" s="1275"/>
      <c r="BU8" s="1275"/>
      <c r="BV8" s="1275"/>
      <c r="BW8" s="1275"/>
      <c r="BX8" s="1275"/>
      <c r="BY8" s="1275"/>
      <c r="BZ8" s="1275"/>
      <c r="CA8" s="1275"/>
      <c r="CB8" s="1275"/>
      <c r="CC8" s="1275"/>
      <c r="CD8" s="1275"/>
      <c r="CE8" s="1275"/>
      <c r="CF8" s="1275"/>
      <c r="CG8" s="1275"/>
      <c r="CH8" s="1275"/>
      <c r="CI8" s="1275"/>
      <c r="CJ8" s="1275"/>
      <c r="CK8" s="1275"/>
      <c r="CL8" s="1275"/>
      <c r="CM8" s="1275"/>
      <c r="CN8" s="1275"/>
      <c r="CO8" s="1275"/>
      <c r="CP8" s="1275"/>
      <c r="CQ8" s="1275"/>
      <c r="CR8" s="1275"/>
      <c r="CS8" s="1275"/>
      <c r="CT8" s="1275"/>
      <c r="CU8" s="1275"/>
      <c r="CV8" s="1275"/>
      <c r="CW8" s="1275"/>
      <c r="CX8" s="1275"/>
      <c r="CY8" s="1275"/>
      <c r="CZ8" s="1275"/>
      <c r="DA8" s="1275"/>
      <c r="DB8" s="1275"/>
      <c r="DC8" s="1275"/>
      <c r="DD8" s="1275"/>
      <c r="DE8" s="1275"/>
      <c r="DF8" s="1275"/>
      <c r="DG8" s="1275"/>
      <c r="DH8" s="1275"/>
      <c r="DI8" s="1275"/>
      <c r="DJ8" s="1275"/>
      <c r="DK8" s="1275"/>
      <c r="DL8" s="1275"/>
      <c r="DM8" s="1275"/>
      <c r="DN8" s="1275"/>
      <c r="DO8" s="1275"/>
      <c r="DP8" s="1275"/>
      <c r="DQ8" s="1275"/>
      <c r="DR8" s="1275"/>
      <c r="DS8" s="1275"/>
      <c r="DT8" s="1275"/>
      <c r="DU8" s="1275"/>
      <c r="DV8" s="1275"/>
      <c r="DW8" s="1275"/>
      <c r="DX8" s="1275"/>
      <c r="DY8" s="1275"/>
      <c r="DZ8" s="1275"/>
      <c r="EA8" s="1275"/>
      <c r="EB8" s="1275"/>
      <c r="EC8" s="1275"/>
      <c r="ED8" s="1275"/>
      <c r="EE8" s="1275"/>
      <c r="EF8" s="1275"/>
      <c r="EG8" s="1275"/>
      <c r="EH8" s="1275"/>
      <c r="EI8" s="1275"/>
      <c r="EJ8" s="1275"/>
      <c r="EK8" s="1275"/>
      <c r="EL8" s="1275"/>
      <c r="EM8" s="1275"/>
      <c r="EN8" s="1275"/>
      <c r="EO8" s="1275"/>
      <c r="EP8" s="1275"/>
      <c r="EQ8" s="1275"/>
      <c r="ER8" s="1275"/>
      <c r="ES8" s="1275"/>
      <c r="ET8" s="1275"/>
      <c r="EU8" s="1275"/>
      <c r="EV8" s="1275"/>
      <c r="EW8" s="1275"/>
      <c r="EX8" s="1275"/>
      <c r="EY8" s="1275"/>
      <c r="EZ8" s="1275"/>
      <c r="FA8" s="1275"/>
      <c r="FB8" s="1275"/>
      <c r="FC8" s="1275"/>
      <c r="FD8" s="1275"/>
      <c r="FE8" s="1275"/>
      <c r="FF8" s="1275"/>
      <c r="FG8" s="1275"/>
      <c r="FH8" s="1275"/>
      <c r="FI8" s="1275"/>
      <c r="FJ8" s="1275"/>
      <c r="FK8" s="1275"/>
      <c r="FL8" s="1275"/>
      <c r="FM8" s="1275"/>
      <c r="FN8" s="1275"/>
      <c r="FO8" s="1275"/>
      <c r="FP8" s="1275"/>
      <c r="FQ8" s="1275"/>
      <c r="FR8" s="1275"/>
      <c r="FS8" s="1275"/>
      <c r="FT8" s="1275"/>
      <c r="FU8" s="1275"/>
      <c r="FV8" s="1275"/>
      <c r="FW8" s="1275"/>
      <c r="FX8" s="1275"/>
      <c r="FY8" s="1275"/>
      <c r="FZ8" s="1275"/>
      <c r="GA8" s="1275"/>
      <c r="GB8" s="1275"/>
      <c r="GC8" s="1275"/>
      <c r="GD8" s="1275"/>
      <c r="GE8" s="1275"/>
      <c r="GF8" s="1275"/>
      <c r="GG8" s="1275"/>
      <c r="GH8" s="1275"/>
      <c r="GI8" s="1275"/>
      <c r="GJ8" s="1275"/>
      <c r="GK8" s="1275"/>
      <c r="GL8" s="1275"/>
      <c r="GM8" s="1275"/>
      <c r="GN8" s="1275"/>
      <c r="GO8" s="1275"/>
      <c r="GP8" s="1275"/>
      <c r="GQ8" s="1275"/>
      <c r="GR8" s="1275"/>
      <c r="GS8" s="1275"/>
      <c r="GT8" s="1275"/>
      <c r="GU8" s="1275"/>
      <c r="GV8" s="1275"/>
      <c r="GW8" s="1275"/>
      <c r="GX8" s="1275"/>
      <c r="GY8" s="1275"/>
      <c r="GZ8" s="1275"/>
      <c r="HA8" s="1275"/>
      <c r="HB8" s="1275"/>
      <c r="HC8" s="1275"/>
      <c r="HD8" s="1275"/>
      <c r="HE8" s="1275"/>
      <c r="HF8" s="1275"/>
      <c r="HG8" s="1275"/>
      <c r="HH8" s="1275"/>
      <c r="HI8" s="1275"/>
      <c r="HJ8" s="1275"/>
      <c r="HK8" s="1275"/>
      <c r="HL8" s="1275"/>
      <c r="HM8" s="1275"/>
      <c r="HN8" s="1275"/>
      <c r="HO8" s="1275"/>
      <c r="HP8" s="1275"/>
      <c r="HQ8" s="1275"/>
      <c r="HR8" s="1275"/>
      <c r="HS8" s="1275"/>
      <c r="HT8" s="1275"/>
      <c r="HU8" s="1275"/>
      <c r="HV8" s="1275"/>
      <c r="HW8" s="1275"/>
      <c r="HX8" s="1275"/>
      <c r="HY8" s="1275"/>
      <c r="HZ8" s="1275"/>
      <c r="IA8" s="1275"/>
      <c r="IB8" s="1275"/>
      <c r="IC8" s="1275"/>
      <c r="ID8" s="1275"/>
      <c r="IE8" s="1275"/>
      <c r="IF8" s="1275"/>
      <c r="IG8" s="1275"/>
      <c r="IH8" s="1275"/>
      <c r="II8" s="1275"/>
      <c r="IJ8" s="1275"/>
      <c r="IK8" s="1275"/>
      <c r="IL8" s="1275"/>
      <c r="IM8" s="1275"/>
      <c r="IN8" s="1275"/>
      <c r="IO8" s="1275"/>
      <c r="IP8" s="1275"/>
      <c r="IQ8" s="1275"/>
      <c r="IR8" s="1275"/>
      <c r="IS8" s="1275"/>
      <c r="IT8" s="1275"/>
      <c r="IU8" s="1275"/>
      <c r="IV8" s="1275"/>
    </row>
    <row r="9" spans="1:256" ht="5.25" customHeight="1" thickBot="1">
      <c r="A9" s="1275"/>
      <c r="B9" s="1503"/>
      <c r="C9" s="1504"/>
      <c r="D9" s="1505"/>
      <c r="E9" s="1506"/>
      <c r="F9" s="1506"/>
      <c r="G9" s="1507"/>
      <c r="H9" s="1275"/>
      <c r="I9" s="1275"/>
      <c r="J9" s="1275"/>
      <c r="K9" s="1275"/>
      <c r="L9" s="1275"/>
      <c r="M9" s="1275"/>
      <c r="N9" s="1275"/>
      <c r="O9" s="1275"/>
      <c r="P9" s="1275"/>
      <c r="Q9" s="1275"/>
      <c r="R9" s="1275"/>
      <c r="S9" s="1275"/>
      <c r="T9" s="1275"/>
      <c r="U9" s="1275"/>
      <c r="V9" s="1275"/>
      <c r="W9" s="1275"/>
      <c r="X9" s="1275"/>
      <c r="Y9" s="1275"/>
      <c r="Z9" s="1275"/>
      <c r="AA9" s="1275"/>
      <c r="AB9" s="1275"/>
      <c r="AC9" s="1275"/>
      <c r="AD9" s="1275"/>
      <c r="AE9" s="1275"/>
      <c r="AF9" s="1275"/>
      <c r="AG9" s="1275"/>
      <c r="AH9" s="1275"/>
      <c r="AI9" s="1275"/>
      <c r="AJ9" s="1275"/>
      <c r="AK9" s="1275"/>
      <c r="AL9" s="1275"/>
      <c r="AM9" s="1275"/>
      <c r="AN9" s="1275"/>
      <c r="AO9" s="1275"/>
      <c r="AP9" s="1275"/>
      <c r="AQ9" s="1275"/>
      <c r="AR9" s="1275"/>
      <c r="AS9" s="1275"/>
      <c r="AT9" s="1275"/>
      <c r="AU9" s="1275"/>
      <c r="AV9" s="1275"/>
      <c r="AW9" s="1275"/>
      <c r="AX9" s="1275"/>
      <c r="AY9" s="1275"/>
      <c r="AZ9" s="1275"/>
      <c r="BA9" s="1275"/>
      <c r="BB9" s="1275"/>
      <c r="BC9" s="1275"/>
      <c r="BD9" s="1275"/>
      <c r="BE9" s="1275"/>
      <c r="BF9" s="1275"/>
      <c r="BG9" s="1275"/>
      <c r="BH9" s="1275"/>
      <c r="BI9" s="1275"/>
      <c r="BJ9" s="1275"/>
      <c r="BK9" s="1275"/>
      <c r="BL9" s="1275"/>
      <c r="BM9" s="1275"/>
      <c r="BN9" s="1275"/>
      <c r="BO9" s="1275"/>
      <c r="BP9" s="1275"/>
      <c r="BQ9" s="1275"/>
      <c r="BR9" s="1275"/>
      <c r="BS9" s="1275"/>
      <c r="BT9" s="1275"/>
      <c r="BU9" s="1275"/>
      <c r="BV9" s="1275"/>
      <c r="BW9" s="1275"/>
      <c r="BX9" s="1275"/>
      <c r="BY9" s="1275"/>
      <c r="BZ9" s="1275"/>
      <c r="CA9" s="1275"/>
      <c r="CB9" s="1275"/>
      <c r="CC9" s="1275"/>
      <c r="CD9" s="1275"/>
      <c r="CE9" s="1275"/>
      <c r="CF9" s="1275"/>
      <c r="CG9" s="1275"/>
      <c r="CH9" s="1275"/>
      <c r="CI9" s="1275"/>
      <c r="CJ9" s="1275"/>
      <c r="CK9" s="1275"/>
      <c r="CL9" s="1275"/>
      <c r="CM9" s="1275"/>
      <c r="CN9" s="1275"/>
      <c r="CO9" s="1275"/>
      <c r="CP9" s="1275"/>
      <c r="CQ9" s="1275"/>
      <c r="CR9" s="1275"/>
      <c r="CS9" s="1275"/>
      <c r="CT9" s="1275"/>
      <c r="CU9" s="1275"/>
      <c r="CV9" s="1275"/>
      <c r="CW9" s="1275"/>
      <c r="CX9" s="1275"/>
      <c r="CY9" s="1275"/>
      <c r="CZ9" s="1275"/>
      <c r="DA9" s="1275"/>
      <c r="DB9" s="1275"/>
      <c r="DC9" s="1275"/>
      <c r="DD9" s="1275"/>
      <c r="DE9" s="1275"/>
      <c r="DF9" s="1275"/>
      <c r="DG9" s="1275"/>
      <c r="DH9" s="1275"/>
      <c r="DI9" s="1275"/>
      <c r="DJ9" s="1275"/>
      <c r="DK9" s="1275"/>
      <c r="DL9" s="1275"/>
      <c r="DM9" s="1275"/>
      <c r="DN9" s="1275"/>
      <c r="DO9" s="1275"/>
      <c r="DP9" s="1275"/>
      <c r="DQ9" s="1275"/>
      <c r="DR9" s="1275"/>
      <c r="DS9" s="1275"/>
      <c r="DT9" s="1275"/>
      <c r="DU9" s="1275"/>
      <c r="DV9" s="1275"/>
      <c r="DW9" s="1275"/>
      <c r="DX9" s="1275"/>
      <c r="DY9" s="1275"/>
      <c r="DZ9" s="1275"/>
      <c r="EA9" s="1275"/>
      <c r="EB9" s="1275"/>
      <c r="EC9" s="1275"/>
      <c r="ED9" s="1275"/>
      <c r="EE9" s="1275"/>
      <c r="EF9" s="1275"/>
      <c r="EG9" s="1275"/>
      <c r="EH9" s="1275"/>
      <c r="EI9" s="1275"/>
      <c r="EJ9" s="1275"/>
      <c r="EK9" s="1275"/>
      <c r="EL9" s="1275"/>
      <c r="EM9" s="1275"/>
      <c r="EN9" s="1275"/>
      <c r="EO9" s="1275"/>
      <c r="EP9" s="1275"/>
      <c r="EQ9" s="1275"/>
      <c r="ER9" s="1275"/>
      <c r="ES9" s="1275"/>
      <c r="ET9" s="1275"/>
      <c r="EU9" s="1275"/>
      <c r="EV9" s="1275"/>
      <c r="EW9" s="1275"/>
      <c r="EX9" s="1275"/>
      <c r="EY9" s="1275"/>
      <c r="EZ9" s="1275"/>
      <c r="FA9" s="1275"/>
      <c r="FB9" s="1275"/>
      <c r="FC9" s="1275"/>
      <c r="FD9" s="1275"/>
      <c r="FE9" s="1275"/>
      <c r="FF9" s="1275"/>
      <c r="FG9" s="1275"/>
      <c r="FH9" s="1275"/>
      <c r="FI9" s="1275"/>
      <c r="FJ9" s="1275"/>
      <c r="FK9" s="1275"/>
      <c r="FL9" s="1275"/>
      <c r="FM9" s="1275"/>
      <c r="FN9" s="1275"/>
      <c r="FO9" s="1275"/>
      <c r="FP9" s="1275"/>
      <c r="FQ9" s="1275"/>
      <c r="FR9" s="1275"/>
      <c r="FS9" s="1275"/>
      <c r="FT9" s="1275"/>
      <c r="FU9" s="1275"/>
      <c r="FV9" s="1275"/>
      <c r="FW9" s="1275"/>
      <c r="FX9" s="1275"/>
      <c r="FY9" s="1275"/>
      <c r="FZ9" s="1275"/>
      <c r="GA9" s="1275"/>
      <c r="GB9" s="1275"/>
      <c r="GC9" s="1275"/>
      <c r="GD9" s="1275"/>
      <c r="GE9" s="1275"/>
      <c r="GF9" s="1275"/>
      <c r="GG9" s="1275"/>
      <c r="GH9" s="1275"/>
      <c r="GI9" s="1275"/>
      <c r="GJ9" s="1275"/>
      <c r="GK9" s="1275"/>
      <c r="GL9" s="1275"/>
      <c r="GM9" s="1275"/>
      <c r="GN9" s="1275"/>
      <c r="GO9" s="1275"/>
      <c r="GP9" s="1275"/>
      <c r="GQ9" s="1275"/>
      <c r="GR9" s="1275"/>
      <c r="GS9" s="1275"/>
      <c r="GT9" s="1275"/>
      <c r="GU9" s="1275"/>
      <c r="GV9" s="1275"/>
      <c r="GW9" s="1275"/>
      <c r="GX9" s="1275"/>
      <c r="GY9" s="1275"/>
      <c r="GZ9" s="1275"/>
      <c r="HA9" s="1275"/>
      <c r="HB9" s="1275"/>
      <c r="HC9" s="1275"/>
      <c r="HD9" s="1275"/>
      <c r="HE9" s="1275"/>
      <c r="HF9" s="1275"/>
      <c r="HG9" s="1275"/>
      <c r="HH9" s="1275"/>
      <c r="HI9" s="1275"/>
      <c r="HJ9" s="1275"/>
      <c r="HK9" s="1275"/>
      <c r="HL9" s="1275"/>
      <c r="HM9" s="1275"/>
      <c r="HN9" s="1275"/>
      <c r="HO9" s="1275"/>
      <c r="HP9" s="1275"/>
      <c r="HQ9" s="1275"/>
      <c r="HR9" s="1275"/>
      <c r="HS9" s="1275"/>
      <c r="HT9" s="1275"/>
      <c r="HU9" s="1275"/>
      <c r="HV9" s="1275"/>
      <c r="HW9" s="1275"/>
      <c r="HX9" s="1275"/>
      <c r="HY9" s="1275"/>
      <c r="HZ9" s="1275"/>
      <c r="IA9" s="1275"/>
      <c r="IB9" s="1275"/>
      <c r="IC9" s="1275"/>
      <c r="ID9" s="1275"/>
      <c r="IE9" s="1275"/>
      <c r="IF9" s="1275"/>
      <c r="IG9" s="1275"/>
      <c r="IH9" s="1275"/>
      <c r="II9" s="1275"/>
      <c r="IJ9" s="1275"/>
      <c r="IK9" s="1275"/>
      <c r="IL9" s="1275"/>
      <c r="IM9" s="1275"/>
      <c r="IN9" s="1275"/>
      <c r="IO9" s="1275"/>
      <c r="IP9" s="1275"/>
      <c r="IQ9" s="1275"/>
      <c r="IR9" s="1275"/>
      <c r="IS9" s="1275"/>
      <c r="IT9" s="1275"/>
      <c r="IU9" s="1275"/>
      <c r="IV9" s="1275"/>
    </row>
    <row r="10" spans="1:256" ht="18.75" thickBot="1">
      <c r="A10" s="1273"/>
      <c r="B10" s="2038" t="s">
        <v>7472</v>
      </c>
      <c r="C10" s="2039"/>
      <c r="D10" s="2039"/>
      <c r="E10" s="2039"/>
      <c r="F10" s="2039"/>
      <c r="G10" s="2040"/>
      <c r="H10" s="1273"/>
      <c r="I10" s="1273"/>
      <c r="J10" s="1273"/>
      <c r="K10" s="1273"/>
      <c r="L10" s="1273"/>
      <c r="M10" s="1273"/>
      <c r="N10" s="1273"/>
      <c r="O10" s="1273"/>
      <c r="P10" s="1273"/>
      <c r="Q10" s="1273"/>
      <c r="R10" s="1273"/>
      <c r="S10" s="1273"/>
      <c r="T10" s="1273"/>
      <c r="U10" s="1273"/>
      <c r="V10" s="1273"/>
      <c r="W10" s="1273"/>
      <c r="X10" s="1273"/>
      <c r="Y10" s="1273"/>
      <c r="Z10" s="1273"/>
      <c r="AA10" s="1273"/>
      <c r="AB10" s="1273"/>
      <c r="AC10" s="1273"/>
      <c r="AD10" s="1273"/>
      <c r="AE10" s="1273"/>
      <c r="AF10" s="1273"/>
      <c r="AG10" s="1273"/>
      <c r="AH10" s="1273"/>
      <c r="AI10" s="1273"/>
      <c r="AJ10" s="1273"/>
      <c r="AK10" s="1273"/>
      <c r="AL10" s="1273"/>
      <c r="AM10" s="1273"/>
      <c r="AN10" s="1273"/>
      <c r="AO10" s="1273"/>
      <c r="AP10" s="1273"/>
      <c r="AQ10" s="1273"/>
      <c r="AR10" s="1273"/>
      <c r="AS10" s="1273"/>
      <c r="AT10" s="1273"/>
      <c r="AU10" s="1273"/>
      <c r="AV10" s="1273"/>
      <c r="AW10" s="1273"/>
      <c r="AX10" s="1273"/>
      <c r="AY10" s="1273"/>
      <c r="AZ10" s="1273"/>
      <c r="BA10" s="1273"/>
      <c r="BB10" s="1273"/>
      <c r="BC10" s="1273"/>
      <c r="BD10" s="1273"/>
      <c r="BE10" s="1273"/>
      <c r="BF10" s="1273"/>
      <c r="BG10" s="1273"/>
      <c r="BH10" s="1273"/>
      <c r="BI10" s="1273"/>
      <c r="BJ10" s="1273"/>
      <c r="BK10" s="1273"/>
      <c r="BL10" s="1273"/>
      <c r="BM10" s="1273"/>
      <c r="BN10" s="1273"/>
      <c r="BO10" s="1273"/>
      <c r="BP10" s="1273"/>
      <c r="BQ10" s="1273"/>
      <c r="BR10" s="1273"/>
      <c r="BS10" s="1273"/>
      <c r="BT10" s="1273"/>
      <c r="BU10" s="1273"/>
      <c r="BV10" s="1273"/>
      <c r="BW10" s="1273"/>
      <c r="BX10" s="1273"/>
      <c r="BY10" s="1273"/>
      <c r="BZ10" s="1273"/>
      <c r="CA10" s="1273"/>
      <c r="CB10" s="1273"/>
      <c r="CC10" s="1273"/>
      <c r="CD10" s="1273"/>
      <c r="CE10" s="1273"/>
      <c r="CF10" s="1273"/>
      <c r="CG10" s="1273"/>
      <c r="CH10" s="1273"/>
      <c r="CI10" s="1273"/>
      <c r="CJ10" s="1273"/>
      <c r="CK10" s="1273"/>
      <c r="CL10" s="1273"/>
      <c r="CM10" s="1273"/>
      <c r="CN10" s="1273"/>
      <c r="CO10" s="1273"/>
      <c r="CP10" s="1273"/>
      <c r="CQ10" s="1273"/>
      <c r="CR10" s="1273"/>
      <c r="CS10" s="1273"/>
      <c r="CT10" s="1273"/>
      <c r="CU10" s="1273"/>
      <c r="CV10" s="1273"/>
      <c r="CW10" s="1273"/>
      <c r="CX10" s="1273"/>
      <c r="CY10" s="1273"/>
      <c r="CZ10" s="1273"/>
      <c r="DA10" s="1273"/>
      <c r="DB10" s="1273"/>
      <c r="DC10" s="1273"/>
      <c r="DD10" s="1273"/>
      <c r="DE10" s="1273"/>
      <c r="DF10" s="1273"/>
      <c r="DG10" s="1273"/>
      <c r="DH10" s="1273"/>
      <c r="DI10" s="1273"/>
      <c r="DJ10" s="1273"/>
      <c r="DK10" s="1273"/>
      <c r="DL10" s="1273"/>
      <c r="DM10" s="1273"/>
      <c r="DN10" s="1273"/>
      <c r="DO10" s="1273"/>
      <c r="DP10" s="1273"/>
      <c r="DQ10" s="1273"/>
      <c r="DR10" s="1273"/>
      <c r="DS10" s="1273"/>
      <c r="DT10" s="1273"/>
      <c r="DU10" s="1273"/>
      <c r="DV10" s="1273"/>
      <c r="DW10" s="1273"/>
      <c r="DX10" s="1273"/>
      <c r="DY10" s="1273"/>
      <c r="DZ10" s="1273"/>
      <c r="EA10" s="1273"/>
      <c r="EB10" s="1273"/>
      <c r="EC10" s="1273"/>
      <c r="ED10" s="1273"/>
      <c r="EE10" s="1273"/>
      <c r="EF10" s="1273"/>
      <c r="EG10" s="1273"/>
      <c r="EH10" s="1273"/>
      <c r="EI10" s="1273"/>
      <c r="EJ10" s="1273"/>
      <c r="EK10" s="1273"/>
      <c r="EL10" s="1273"/>
      <c r="EM10" s="1273"/>
      <c r="EN10" s="1273"/>
      <c r="EO10" s="1273"/>
      <c r="EP10" s="1273"/>
      <c r="EQ10" s="1273"/>
      <c r="ER10" s="1273"/>
      <c r="ES10" s="1273"/>
      <c r="ET10" s="1273"/>
      <c r="EU10" s="1273"/>
      <c r="EV10" s="1273"/>
      <c r="EW10" s="1273"/>
      <c r="EX10" s="1273"/>
      <c r="EY10" s="1273"/>
      <c r="EZ10" s="1273"/>
      <c r="FA10" s="1273"/>
      <c r="FB10" s="1273"/>
      <c r="FC10" s="1273"/>
      <c r="FD10" s="1273"/>
      <c r="FE10" s="1273"/>
      <c r="FF10" s="1273"/>
      <c r="FG10" s="1273"/>
      <c r="FH10" s="1273"/>
      <c r="FI10" s="1273"/>
      <c r="FJ10" s="1273"/>
      <c r="FK10" s="1273"/>
      <c r="FL10" s="1273"/>
      <c r="FM10" s="1273"/>
      <c r="FN10" s="1273"/>
      <c r="FO10" s="1273"/>
      <c r="FP10" s="1273"/>
      <c r="FQ10" s="1273"/>
      <c r="FR10" s="1273"/>
      <c r="FS10" s="1273"/>
      <c r="FT10" s="1273"/>
      <c r="FU10" s="1273"/>
      <c r="FV10" s="1273"/>
      <c r="FW10" s="1273"/>
      <c r="FX10" s="1273"/>
      <c r="FY10" s="1273"/>
      <c r="FZ10" s="1273"/>
      <c r="GA10" s="1273"/>
      <c r="GB10" s="1273"/>
      <c r="GC10" s="1273"/>
      <c r="GD10" s="1273"/>
      <c r="GE10" s="1273"/>
      <c r="GF10" s="1273"/>
      <c r="GG10" s="1273"/>
      <c r="GH10" s="1273"/>
      <c r="GI10" s="1273"/>
      <c r="GJ10" s="1273"/>
      <c r="GK10" s="1273"/>
      <c r="GL10" s="1273"/>
      <c r="GM10" s="1273"/>
      <c r="GN10" s="1273"/>
      <c r="GO10" s="1273"/>
      <c r="GP10" s="1273"/>
      <c r="GQ10" s="1273"/>
      <c r="GR10" s="1273"/>
      <c r="GS10" s="1273"/>
      <c r="GT10" s="1273"/>
      <c r="GU10" s="1273"/>
      <c r="GV10" s="1273"/>
      <c r="GW10" s="1273"/>
      <c r="GX10" s="1273"/>
      <c r="GY10" s="1273"/>
      <c r="GZ10" s="1273"/>
      <c r="HA10" s="1273"/>
      <c r="HB10" s="1273"/>
      <c r="HC10" s="1273"/>
      <c r="HD10" s="1273"/>
      <c r="HE10" s="1273"/>
      <c r="HF10" s="1273"/>
      <c r="HG10" s="1273"/>
      <c r="HH10" s="1273"/>
      <c r="HI10" s="1273"/>
      <c r="HJ10" s="1273"/>
      <c r="HK10" s="1273"/>
      <c r="HL10" s="1273"/>
      <c r="HM10" s="1273"/>
      <c r="HN10" s="1273"/>
      <c r="HO10" s="1273"/>
      <c r="HP10" s="1273"/>
      <c r="HQ10" s="1273"/>
      <c r="HR10" s="1273"/>
      <c r="HS10" s="1273"/>
      <c r="HT10" s="1273"/>
      <c r="HU10" s="1273"/>
      <c r="HV10" s="1273"/>
      <c r="HW10" s="1273"/>
      <c r="HX10" s="1273"/>
      <c r="HY10" s="1273"/>
      <c r="HZ10" s="1273"/>
      <c r="IA10" s="1273"/>
      <c r="IB10" s="1273"/>
      <c r="IC10" s="1273"/>
      <c r="ID10" s="1273"/>
      <c r="IE10" s="1273"/>
      <c r="IF10" s="1273"/>
      <c r="IG10" s="1273"/>
      <c r="IH10" s="1273"/>
      <c r="II10" s="1273"/>
      <c r="IJ10" s="1273"/>
      <c r="IK10" s="1273"/>
      <c r="IL10" s="1273"/>
      <c r="IM10" s="1273"/>
      <c r="IN10" s="1273"/>
      <c r="IO10" s="1273"/>
      <c r="IP10" s="1273"/>
      <c r="IQ10" s="1273"/>
      <c r="IR10" s="1273"/>
      <c r="IS10" s="1273"/>
      <c r="IT10" s="1273"/>
      <c r="IU10" s="1273"/>
      <c r="IV10" s="1273"/>
    </row>
    <row r="11" spans="1:256" ht="5.25" customHeight="1" thickBot="1">
      <c r="A11" s="1275"/>
      <c r="B11" s="1508"/>
      <c r="C11" s="1509"/>
      <c r="D11" s="1510"/>
      <c r="E11" s="1511"/>
      <c r="F11" s="1511"/>
      <c r="G11" s="1512"/>
      <c r="H11" s="1275"/>
      <c r="I11" s="1275"/>
      <c r="J11" s="1275"/>
      <c r="K11" s="1275"/>
      <c r="L11" s="1275"/>
      <c r="M11" s="1275"/>
      <c r="N11" s="1275"/>
      <c r="O11" s="1275"/>
      <c r="P11" s="1275"/>
      <c r="Q11" s="1275"/>
      <c r="R11" s="1275"/>
      <c r="S11" s="1275"/>
      <c r="T11" s="1275"/>
      <c r="U11" s="1275"/>
      <c r="V11" s="1275"/>
      <c r="W11" s="1275"/>
      <c r="X11" s="1275"/>
      <c r="Y11" s="1275"/>
      <c r="Z11" s="1275"/>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6" ht="15.75" thickBot="1">
      <c r="A12" s="1286"/>
      <c r="B12" s="1287"/>
      <c r="C12" s="1287"/>
      <c r="D12" s="1287"/>
      <c r="E12" s="1287"/>
      <c r="F12" s="1288"/>
      <c r="G12" s="1288"/>
      <c r="H12" s="1286"/>
      <c r="I12" s="1286"/>
      <c r="J12" s="1286"/>
      <c r="K12" s="1286"/>
      <c r="L12" s="1286"/>
      <c r="M12" s="1286"/>
      <c r="N12" s="1286"/>
      <c r="O12" s="1286"/>
      <c r="P12" s="1286"/>
      <c r="Q12" s="1286"/>
      <c r="R12" s="1286"/>
      <c r="S12" s="1286"/>
      <c r="T12" s="1286"/>
      <c r="U12" s="1286"/>
      <c r="V12" s="1286"/>
      <c r="W12" s="1286"/>
      <c r="X12" s="1286"/>
      <c r="Y12" s="1286"/>
      <c r="Z12" s="1286"/>
      <c r="AA12" s="1286"/>
      <c r="AB12" s="1286"/>
      <c r="AC12" s="1286"/>
      <c r="AD12" s="1286"/>
      <c r="AE12" s="1286"/>
      <c r="AF12" s="1286"/>
      <c r="AG12" s="1286"/>
      <c r="AH12" s="1286"/>
      <c r="AI12" s="1286"/>
      <c r="AJ12" s="1286"/>
      <c r="AK12" s="1286"/>
      <c r="AL12" s="1286"/>
      <c r="AM12" s="1286"/>
      <c r="AN12" s="1286"/>
      <c r="AO12" s="1286"/>
      <c r="AP12" s="1286"/>
      <c r="AQ12" s="1286"/>
      <c r="AR12" s="1286"/>
      <c r="AS12" s="1286"/>
      <c r="AT12" s="1286"/>
      <c r="AU12" s="1286"/>
      <c r="AV12" s="1286"/>
      <c r="AW12" s="1286"/>
      <c r="AX12" s="1286"/>
      <c r="AY12" s="1286"/>
      <c r="AZ12" s="1286"/>
      <c r="BA12" s="1286"/>
      <c r="BB12" s="1286"/>
      <c r="BC12" s="1286"/>
      <c r="BD12" s="1286"/>
      <c r="BE12" s="1286"/>
      <c r="BF12" s="1286"/>
      <c r="BG12" s="1286"/>
      <c r="BH12" s="1286"/>
      <c r="BI12" s="1286"/>
      <c r="BJ12" s="1286"/>
      <c r="BK12" s="1286"/>
      <c r="BL12" s="1286"/>
      <c r="BM12" s="1286"/>
      <c r="BN12" s="1286"/>
      <c r="BO12" s="1286"/>
      <c r="BP12" s="1286"/>
      <c r="BQ12" s="1286"/>
      <c r="BR12" s="1286"/>
      <c r="BS12" s="1286"/>
      <c r="BT12" s="1286"/>
      <c r="BU12" s="1286"/>
      <c r="BV12" s="1286"/>
      <c r="BW12" s="1286"/>
      <c r="BX12" s="1286"/>
      <c r="BY12" s="1286"/>
      <c r="BZ12" s="1286"/>
      <c r="CA12" s="1286"/>
      <c r="CB12" s="1286"/>
      <c r="CC12" s="1286"/>
      <c r="CD12" s="1286"/>
      <c r="CE12" s="1286"/>
      <c r="CF12" s="1286"/>
      <c r="CG12" s="1286"/>
      <c r="CH12" s="1286"/>
      <c r="CI12" s="1286"/>
      <c r="CJ12" s="1286"/>
      <c r="CK12" s="1286"/>
      <c r="CL12" s="1286"/>
      <c r="CM12" s="1286"/>
      <c r="CN12" s="1286"/>
      <c r="CO12" s="1286"/>
      <c r="CP12" s="1286"/>
      <c r="CQ12" s="1286"/>
      <c r="CR12" s="1286"/>
      <c r="CS12" s="1286"/>
      <c r="CT12" s="1286"/>
      <c r="CU12" s="1286"/>
      <c r="CV12" s="1286"/>
      <c r="CW12" s="1286"/>
      <c r="CX12" s="1286"/>
      <c r="CY12" s="1286"/>
      <c r="CZ12" s="1286"/>
      <c r="DA12" s="1286"/>
      <c r="DB12" s="1286"/>
      <c r="DC12" s="1286"/>
      <c r="DD12" s="1286"/>
      <c r="DE12" s="1286"/>
      <c r="DF12" s="1286"/>
      <c r="DG12" s="1286"/>
      <c r="DH12" s="1286"/>
      <c r="DI12" s="1286"/>
      <c r="DJ12" s="1286"/>
      <c r="DK12" s="1286"/>
      <c r="DL12" s="1286"/>
      <c r="DM12" s="1286"/>
      <c r="DN12" s="1286"/>
      <c r="DO12" s="1286"/>
      <c r="DP12" s="1286"/>
      <c r="DQ12" s="1286"/>
      <c r="DR12" s="1286"/>
      <c r="DS12" s="1286"/>
      <c r="DT12" s="1286"/>
      <c r="DU12" s="1286"/>
      <c r="DV12" s="1286"/>
      <c r="DW12" s="1286"/>
      <c r="DX12" s="1286"/>
      <c r="DY12" s="1286"/>
      <c r="DZ12" s="1286"/>
      <c r="EA12" s="1286"/>
      <c r="EB12" s="1286"/>
      <c r="EC12" s="1286"/>
      <c r="ED12" s="1286"/>
      <c r="EE12" s="1286"/>
      <c r="EF12" s="1286"/>
      <c r="EG12" s="1286"/>
      <c r="EH12" s="1286"/>
      <c r="EI12" s="1286"/>
      <c r="EJ12" s="1286"/>
      <c r="EK12" s="1286"/>
      <c r="EL12" s="1286"/>
      <c r="EM12" s="1286"/>
      <c r="EN12" s="1286"/>
      <c r="EO12" s="1286"/>
      <c r="EP12" s="1286"/>
      <c r="EQ12" s="1286"/>
      <c r="ER12" s="1286"/>
      <c r="ES12" s="1286"/>
      <c r="ET12" s="1286"/>
      <c r="EU12" s="1286"/>
      <c r="EV12" s="1286"/>
      <c r="EW12" s="1286"/>
      <c r="EX12" s="1286"/>
      <c r="EY12" s="1286"/>
      <c r="EZ12" s="1286"/>
      <c r="FA12" s="1286"/>
      <c r="FB12" s="1286"/>
      <c r="FC12" s="1286"/>
      <c r="FD12" s="1286"/>
      <c r="FE12" s="1286"/>
      <c r="FF12" s="1286"/>
      <c r="FG12" s="1286"/>
      <c r="FH12" s="1286"/>
      <c r="FI12" s="1286"/>
      <c r="FJ12" s="1286"/>
      <c r="FK12" s="1286"/>
      <c r="FL12" s="1286"/>
      <c r="FM12" s="1286"/>
      <c r="FN12" s="1286"/>
      <c r="FO12" s="1286"/>
      <c r="FP12" s="1286"/>
      <c r="FQ12" s="1286"/>
      <c r="FR12" s="1286"/>
      <c r="FS12" s="1286"/>
      <c r="FT12" s="1286"/>
      <c r="FU12" s="1286"/>
      <c r="FV12" s="1286"/>
      <c r="FW12" s="1286"/>
      <c r="FX12" s="1286"/>
      <c r="FY12" s="1286"/>
      <c r="FZ12" s="1286"/>
      <c r="GA12" s="1286"/>
      <c r="GB12" s="1286"/>
      <c r="GC12" s="1286"/>
      <c r="GD12" s="1286"/>
      <c r="GE12" s="1286"/>
      <c r="GF12" s="1286"/>
      <c r="GG12" s="1286"/>
      <c r="GH12" s="1286"/>
      <c r="GI12" s="1286"/>
      <c r="GJ12" s="1286"/>
      <c r="GK12" s="1286"/>
      <c r="GL12" s="1286"/>
      <c r="GM12" s="1286"/>
      <c r="GN12" s="1286"/>
      <c r="GO12" s="1286"/>
      <c r="GP12" s="1286"/>
      <c r="GQ12" s="1286"/>
      <c r="GR12" s="1286"/>
      <c r="GS12" s="1286"/>
      <c r="GT12" s="1286"/>
      <c r="GU12" s="1286"/>
      <c r="GV12" s="1286"/>
      <c r="GW12" s="1286"/>
      <c r="GX12" s="1286"/>
      <c r="GY12" s="1286"/>
      <c r="GZ12" s="1286"/>
      <c r="HA12" s="1286"/>
      <c r="HB12" s="1286"/>
      <c r="HC12" s="1286"/>
      <c r="HD12" s="1286"/>
      <c r="HE12" s="1286"/>
      <c r="HF12" s="1286"/>
      <c r="HG12" s="1286"/>
      <c r="HH12" s="1286"/>
      <c r="HI12" s="1286"/>
      <c r="HJ12" s="1286"/>
      <c r="HK12" s="1286"/>
      <c r="HL12" s="1286"/>
      <c r="HM12" s="1286"/>
      <c r="HN12" s="1286"/>
      <c r="HO12" s="1286"/>
      <c r="HP12" s="1286"/>
      <c r="HQ12" s="1286"/>
      <c r="HR12" s="1286"/>
      <c r="HS12" s="1286"/>
      <c r="HT12" s="1286"/>
      <c r="HU12" s="1286"/>
      <c r="HV12" s="1286"/>
      <c r="HW12" s="1286"/>
      <c r="HX12" s="1286"/>
      <c r="HY12" s="1286"/>
      <c r="HZ12" s="1286"/>
      <c r="IA12" s="1286"/>
      <c r="IB12" s="1286"/>
      <c r="IC12" s="1286"/>
      <c r="ID12" s="1286"/>
      <c r="IE12" s="1286"/>
      <c r="IF12" s="1286"/>
      <c r="IG12" s="1286"/>
      <c r="IH12" s="1286"/>
      <c r="II12" s="1286"/>
      <c r="IJ12" s="1286"/>
      <c r="IK12" s="1286"/>
      <c r="IL12" s="1286"/>
      <c r="IM12" s="1286"/>
      <c r="IN12" s="1286"/>
      <c r="IO12" s="1286"/>
      <c r="IP12" s="1286"/>
      <c r="IQ12" s="1286"/>
      <c r="IR12" s="1286"/>
      <c r="IS12" s="1286"/>
      <c r="IT12" s="1286"/>
      <c r="IU12" s="1286"/>
      <c r="IV12" s="1286"/>
    </row>
    <row r="13" spans="1:256" ht="16.5" thickBot="1">
      <c r="A13" s="1286"/>
      <c r="B13" s="1513"/>
      <c r="C13" s="1514" t="s">
        <v>7360</v>
      </c>
      <c r="D13" s="1515"/>
      <c r="E13" s="1516"/>
      <c r="F13" s="1515"/>
      <c r="G13" s="1517"/>
      <c r="H13" s="1286"/>
      <c r="I13" s="1286"/>
      <c r="J13" s="1286"/>
      <c r="K13" s="1286"/>
      <c r="L13" s="1286"/>
      <c r="M13" s="1286"/>
      <c r="N13" s="1286"/>
      <c r="O13" s="1286"/>
      <c r="P13" s="1286"/>
      <c r="Q13" s="1286"/>
      <c r="R13" s="1286"/>
      <c r="S13" s="1286"/>
      <c r="T13" s="1286"/>
      <c r="U13" s="1286"/>
      <c r="V13" s="1286"/>
      <c r="W13" s="1286"/>
      <c r="X13" s="1286"/>
      <c r="Y13" s="1286"/>
      <c r="Z13" s="1286"/>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row>
    <row r="14" spans="1:256" ht="16.5" thickBot="1">
      <c r="A14" s="1286"/>
      <c r="B14" s="2041" t="s">
        <v>7361</v>
      </c>
      <c r="C14" s="2042"/>
      <c r="D14" s="2043"/>
      <c r="E14" s="1518" t="s">
        <v>7362</v>
      </c>
      <c r="F14" s="1518" t="s">
        <v>7363</v>
      </c>
      <c r="G14" s="1645" t="s">
        <v>7364</v>
      </c>
      <c r="H14" s="1519"/>
      <c r="I14" s="1286"/>
      <c r="J14" s="1286"/>
      <c r="K14" s="1286"/>
      <c r="L14" s="1286"/>
      <c r="M14" s="1286"/>
      <c r="N14" s="1286"/>
      <c r="O14" s="1286"/>
      <c r="P14" s="1286"/>
      <c r="Q14" s="1286"/>
      <c r="R14" s="1286"/>
      <c r="S14" s="1286"/>
      <c r="T14" s="1286"/>
      <c r="U14" s="1286"/>
      <c r="V14" s="1286"/>
      <c r="W14" s="1286"/>
      <c r="X14" s="1286"/>
      <c r="Y14" s="1286"/>
      <c r="Z14" s="1286"/>
      <c r="AA14" s="1286"/>
      <c r="AB14" s="1286"/>
      <c r="AC14" s="1286"/>
      <c r="AD14" s="1286"/>
      <c r="AE14" s="1286"/>
      <c r="AF14" s="1286"/>
      <c r="AG14" s="1286"/>
      <c r="AH14" s="1286"/>
      <c r="AI14" s="1286"/>
      <c r="AJ14" s="1286"/>
      <c r="AK14" s="1286"/>
      <c r="AL14" s="1286"/>
      <c r="AM14" s="1286"/>
      <c r="AN14" s="1286"/>
      <c r="AO14" s="1286"/>
      <c r="AP14" s="1286"/>
      <c r="AQ14" s="1286"/>
      <c r="AR14" s="1286"/>
      <c r="AS14" s="1286"/>
      <c r="AT14" s="1286"/>
      <c r="AU14" s="1286"/>
      <c r="AV14" s="1286"/>
      <c r="AW14" s="1286"/>
      <c r="AX14" s="1286"/>
      <c r="AY14" s="1286"/>
      <c r="AZ14" s="1286"/>
      <c r="BA14" s="1286"/>
      <c r="BB14" s="1286"/>
      <c r="BC14" s="1286"/>
      <c r="BD14" s="1286"/>
      <c r="BE14" s="1286"/>
      <c r="BF14" s="1286"/>
      <c r="BG14" s="1286"/>
      <c r="BH14" s="1286"/>
      <c r="BI14" s="1286"/>
      <c r="BJ14" s="1286"/>
      <c r="BK14" s="1286"/>
      <c r="BL14" s="1286"/>
      <c r="BM14" s="1286"/>
      <c r="BN14" s="1286"/>
      <c r="BO14" s="1286"/>
      <c r="BP14" s="1286"/>
      <c r="BQ14" s="1286"/>
      <c r="BR14" s="1286"/>
      <c r="BS14" s="1286"/>
      <c r="BT14" s="1286"/>
      <c r="BU14" s="1286"/>
      <c r="BV14" s="1286"/>
      <c r="BW14" s="1286"/>
      <c r="BX14" s="1286"/>
      <c r="BY14" s="1286"/>
      <c r="BZ14" s="1286"/>
      <c r="CA14" s="1286"/>
      <c r="CB14" s="1286"/>
      <c r="CC14" s="1286"/>
      <c r="CD14" s="1286"/>
      <c r="CE14" s="1286"/>
      <c r="CF14" s="1286"/>
      <c r="CG14" s="1286"/>
      <c r="CH14" s="1286"/>
      <c r="CI14" s="1286"/>
      <c r="CJ14" s="1286"/>
      <c r="CK14" s="1286"/>
      <c r="CL14" s="1286"/>
      <c r="CM14" s="1286"/>
      <c r="CN14" s="1286"/>
      <c r="CO14" s="1286"/>
      <c r="CP14" s="1286"/>
      <c r="CQ14" s="1286"/>
      <c r="CR14" s="1286"/>
      <c r="CS14" s="1286"/>
      <c r="CT14" s="1286"/>
      <c r="CU14" s="1286"/>
      <c r="CV14" s="1286"/>
      <c r="CW14" s="1286"/>
      <c r="CX14" s="1286"/>
      <c r="CY14" s="1286"/>
      <c r="CZ14" s="1286"/>
      <c r="DA14" s="1286"/>
      <c r="DB14" s="1286"/>
      <c r="DC14" s="1286"/>
      <c r="DD14" s="1286"/>
      <c r="DE14" s="1286"/>
      <c r="DF14" s="1286"/>
      <c r="DG14" s="1286"/>
      <c r="DH14" s="1286"/>
      <c r="DI14" s="1286"/>
      <c r="DJ14" s="1286"/>
      <c r="DK14" s="1286"/>
      <c r="DL14" s="1286"/>
      <c r="DM14" s="1286"/>
      <c r="DN14" s="1286"/>
      <c r="DO14" s="1286"/>
      <c r="DP14" s="1286"/>
      <c r="DQ14" s="1286"/>
      <c r="DR14" s="1286"/>
      <c r="DS14" s="1286"/>
      <c r="DT14" s="1286"/>
      <c r="DU14" s="1286"/>
      <c r="DV14" s="1286"/>
      <c r="DW14" s="1286"/>
      <c r="DX14" s="1286"/>
      <c r="DY14" s="1286"/>
      <c r="DZ14" s="1286"/>
      <c r="EA14" s="1286"/>
      <c r="EB14" s="1286"/>
      <c r="EC14" s="1286"/>
      <c r="ED14" s="1286"/>
      <c r="EE14" s="1286"/>
      <c r="EF14" s="1286"/>
      <c r="EG14" s="1286"/>
      <c r="EH14" s="1286"/>
      <c r="EI14" s="1286"/>
      <c r="EJ14" s="1286"/>
      <c r="EK14" s="1286"/>
      <c r="EL14" s="1286"/>
      <c r="EM14" s="1286"/>
      <c r="EN14" s="1286"/>
      <c r="EO14" s="1286"/>
      <c r="EP14" s="1286"/>
      <c r="EQ14" s="1286"/>
      <c r="ER14" s="1286"/>
      <c r="ES14" s="1286"/>
      <c r="ET14" s="1286"/>
      <c r="EU14" s="1286"/>
      <c r="EV14" s="1286"/>
      <c r="EW14" s="1286"/>
      <c r="EX14" s="1286"/>
      <c r="EY14" s="1286"/>
      <c r="EZ14" s="1286"/>
      <c r="FA14" s="1286"/>
      <c r="FB14" s="1286"/>
      <c r="FC14" s="1286"/>
      <c r="FD14" s="1286"/>
      <c r="FE14" s="1286"/>
      <c r="FF14" s="1286"/>
      <c r="FG14" s="1286"/>
      <c r="FH14" s="1286"/>
      <c r="FI14" s="1286"/>
      <c r="FJ14" s="1286"/>
      <c r="FK14" s="1286"/>
      <c r="FL14" s="1286"/>
      <c r="FM14" s="1286"/>
      <c r="FN14" s="1286"/>
      <c r="FO14" s="1286"/>
      <c r="FP14" s="1286"/>
      <c r="FQ14" s="1286"/>
      <c r="FR14" s="1286"/>
      <c r="FS14" s="1286"/>
      <c r="FT14" s="1286"/>
      <c r="FU14" s="1286"/>
      <c r="FV14" s="1286"/>
      <c r="FW14" s="1286"/>
      <c r="FX14" s="1286"/>
      <c r="FY14" s="1286"/>
      <c r="FZ14" s="1286"/>
      <c r="GA14" s="1286"/>
      <c r="GB14" s="1286"/>
      <c r="GC14" s="1286"/>
      <c r="GD14" s="1286"/>
      <c r="GE14" s="1286"/>
      <c r="GF14" s="1286"/>
      <c r="GG14" s="1286"/>
      <c r="GH14" s="1286"/>
      <c r="GI14" s="1286"/>
      <c r="GJ14" s="1286"/>
      <c r="GK14" s="1286"/>
      <c r="GL14" s="1286"/>
      <c r="GM14" s="1286"/>
      <c r="GN14" s="1286"/>
      <c r="GO14" s="1286"/>
      <c r="GP14" s="1286"/>
      <c r="GQ14" s="1286"/>
      <c r="GR14" s="1286"/>
      <c r="GS14" s="1286"/>
      <c r="GT14" s="1286"/>
      <c r="GU14" s="1286"/>
      <c r="GV14" s="1286"/>
      <c r="GW14" s="1286"/>
      <c r="GX14" s="1286"/>
      <c r="GY14" s="1286"/>
      <c r="GZ14" s="1286"/>
      <c r="HA14" s="1286"/>
      <c r="HB14" s="1286"/>
      <c r="HC14" s="1286"/>
      <c r="HD14" s="1286"/>
      <c r="HE14" s="1286"/>
      <c r="HF14" s="1286"/>
      <c r="HG14" s="1286"/>
      <c r="HH14" s="1286"/>
      <c r="HI14" s="1286"/>
      <c r="HJ14" s="1286"/>
      <c r="HK14" s="1286"/>
      <c r="HL14" s="1286"/>
      <c r="HM14" s="1286"/>
      <c r="HN14" s="1286"/>
      <c r="HO14" s="1286"/>
      <c r="HP14" s="1286"/>
      <c r="HQ14" s="1286"/>
      <c r="HR14" s="1286"/>
      <c r="HS14" s="1286"/>
      <c r="HT14" s="1286"/>
      <c r="HU14" s="1286"/>
      <c r="HV14" s="1286"/>
      <c r="HW14" s="1286"/>
      <c r="HX14" s="1286"/>
      <c r="HY14" s="1286"/>
      <c r="HZ14" s="1286"/>
      <c r="IA14" s="1286"/>
      <c r="IB14" s="1286"/>
      <c r="IC14" s="1286"/>
      <c r="ID14" s="1286"/>
      <c r="IE14" s="1286"/>
      <c r="IF14" s="1286"/>
      <c r="IG14" s="1286"/>
      <c r="IH14" s="1286"/>
      <c r="II14" s="1286"/>
      <c r="IJ14" s="1286"/>
      <c r="IK14" s="1286"/>
      <c r="IL14" s="1286"/>
      <c r="IM14" s="1286"/>
      <c r="IN14" s="1286"/>
      <c r="IO14" s="1286"/>
      <c r="IP14" s="1286"/>
      <c r="IQ14" s="1286"/>
      <c r="IR14" s="1286"/>
      <c r="IS14" s="1286"/>
      <c r="IT14" s="1286"/>
      <c r="IU14" s="1286"/>
      <c r="IV14" s="1286"/>
    </row>
    <row r="15" spans="1:256" ht="15.75">
      <c r="A15" s="1286"/>
      <c r="B15" s="1520" t="s">
        <v>1997</v>
      </c>
      <c r="C15" s="2044" t="s">
        <v>7473</v>
      </c>
      <c r="D15" s="2045"/>
      <c r="E15" s="1663">
        <v>9646</v>
      </c>
      <c r="F15" s="1663">
        <v>10902</v>
      </c>
      <c r="G15" s="1661">
        <v>8300</v>
      </c>
      <c r="H15" s="1646">
        <f>MEDIAN(E15:G15)</f>
        <v>9646</v>
      </c>
      <c r="I15" s="1286"/>
      <c r="J15" s="1286"/>
      <c r="K15" s="1286"/>
      <c r="L15" s="1286"/>
      <c r="M15" s="1286"/>
      <c r="N15" s="1286"/>
      <c r="O15" s="1286"/>
      <c r="P15" s="1286"/>
      <c r="Q15" s="1286"/>
      <c r="R15" s="1286"/>
      <c r="S15" s="1286"/>
      <c r="T15" s="1286"/>
      <c r="U15" s="1286"/>
      <c r="V15" s="1286"/>
      <c r="W15" s="1286"/>
      <c r="X15" s="1286"/>
      <c r="Y15" s="1286"/>
      <c r="Z15" s="1286"/>
      <c r="AA15" s="1286"/>
      <c r="AB15" s="1286"/>
      <c r="AC15" s="1286"/>
      <c r="AD15" s="1286"/>
      <c r="AE15" s="1286"/>
      <c r="AF15" s="1286"/>
      <c r="AG15" s="1286"/>
      <c r="AH15" s="1286"/>
      <c r="AI15" s="1286"/>
      <c r="AJ15" s="1286"/>
      <c r="AK15" s="1286"/>
      <c r="AL15" s="1286"/>
      <c r="AM15" s="1286"/>
      <c r="AN15" s="1286"/>
      <c r="AO15" s="1286"/>
      <c r="AP15" s="1286"/>
      <c r="AQ15" s="1286"/>
      <c r="AR15" s="1286"/>
      <c r="AS15" s="1286"/>
      <c r="AT15" s="1286"/>
      <c r="AU15" s="1286"/>
      <c r="AV15" s="1286"/>
      <c r="AW15" s="1286"/>
      <c r="AX15" s="1286"/>
      <c r="AY15" s="1286"/>
      <c r="AZ15" s="1286"/>
      <c r="BA15" s="1286"/>
      <c r="BB15" s="1286"/>
      <c r="BC15" s="1286"/>
      <c r="BD15" s="1286"/>
      <c r="BE15" s="1286"/>
      <c r="BF15" s="1286"/>
      <c r="BG15" s="1286"/>
      <c r="BH15" s="1286"/>
      <c r="BI15" s="1286"/>
      <c r="BJ15" s="1286"/>
      <c r="BK15" s="1286"/>
      <c r="BL15" s="1286"/>
      <c r="BM15" s="1286"/>
      <c r="BN15" s="1286"/>
      <c r="BO15" s="1286"/>
      <c r="BP15" s="1286"/>
      <c r="BQ15" s="1286"/>
      <c r="BR15" s="1286"/>
      <c r="BS15" s="1286"/>
      <c r="BT15" s="1286"/>
      <c r="BU15" s="1286"/>
      <c r="BV15" s="1286"/>
      <c r="BW15" s="1286"/>
      <c r="BX15" s="1286"/>
      <c r="BY15" s="1286"/>
      <c r="BZ15" s="1286"/>
      <c r="CA15" s="1286"/>
      <c r="CB15" s="1286"/>
      <c r="CC15" s="1286"/>
      <c r="CD15" s="1286"/>
      <c r="CE15" s="1286"/>
      <c r="CF15" s="1286"/>
      <c r="CG15" s="1286"/>
      <c r="CH15" s="1286"/>
      <c r="CI15" s="1286"/>
      <c r="CJ15" s="1286"/>
      <c r="CK15" s="1286"/>
      <c r="CL15" s="1286"/>
      <c r="CM15" s="1286"/>
      <c r="CN15" s="1286"/>
      <c r="CO15" s="1286"/>
      <c r="CP15" s="1286"/>
      <c r="CQ15" s="1286"/>
      <c r="CR15" s="1286"/>
      <c r="CS15" s="1286"/>
      <c r="CT15" s="1286"/>
      <c r="CU15" s="1286"/>
      <c r="CV15" s="1286"/>
      <c r="CW15" s="1286"/>
      <c r="CX15" s="1286"/>
      <c r="CY15" s="1286"/>
      <c r="CZ15" s="1286"/>
      <c r="DA15" s="1286"/>
      <c r="DB15" s="1286"/>
      <c r="DC15" s="1286"/>
      <c r="DD15" s="1286"/>
      <c r="DE15" s="1286"/>
      <c r="DF15" s="1286"/>
      <c r="DG15" s="1286"/>
      <c r="DH15" s="1286"/>
      <c r="DI15" s="1286"/>
      <c r="DJ15" s="1286"/>
      <c r="DK15" s="1286"/>
      <c r="DL15" s="1286"/>
      <c r="DM15" s="1286"/>
      <c r="DN15" s="1286"/>
      <c r="DO15" s="1286"/>
      <c r="DP15" s="1286"/>
      <c r="DQ15" s="1286"/>
      <c r="DR15" s="1286"/>
      <c r="DS15" s="1286"/>
      <c r="DT15" s="1286"/>
      <c r="DU15" s="1286"/>
      <c r="DV15" s="1286"/>
      <c r="DW15" s="1286"/>
      <c r="DX15" s="1286"/>
      <c r="DY15" s="1286"/>
      <c r="DZ15" s="1286"/>
      <c r="EA15" s="1286"/>
      <c r="EB15" s="1286"/>
      <c r="EC15" s="1286"/>
      <c r="ED15" s="1286"/>
      <c r="EE15" s="1286"/>
      <c r="EF15" s="1286"/>
      <c r="EG15" s="1286"/>
      <c r="EH15" s="1286"/>
      <c r="EI15" s="1286"/>
      <c r="EJ15" s="1286"/>
      <c r="EK15" s="1286"/>
      <c r="EL15" s="1286"/>
      <c r="EM15" s="1286"/>
      <c r="EN15" s="1286"/>
      <c r="EO15" s="1286"/>
      <c r="EP15" s="1286"/>
      <c r="EQ15" s="1286"/>
      <c r="ER15" s="1286"/>
      <c r="ES15" s="1286"/>
      <c r="ET15" s="1286"/>
      <c r="EU15" s="1286"/>
      <c r="EV15" s="1286"/>
      <c r="EW15" s="1286"/>
      <c r="EX15" s="1286"/>
      <c r="EY15" s="1286"/>
      <c r="EZ15" s="1286"/>
      <c r="FA15" s="1286"/>
      <c r="FB15" s="1286"/>
      <c r="FC15" s="1286"/>
      <c r="FD15" s="1286"/>
      <c r="FE15" s="1286"/>
      <c r="FF15" s="1286"/>
      <c r="FG15" s="1286"/>
      <c r="FH15" s="1286"/>
      <c r="FI15" s="1286"/>
      <c r="FJ15" s="1286"/>
      <c r="FK15" s="1286"/>
      <c r="FL15" s="1286"/>
      <c r="FM15" s="1286"/>
      <c r="FN15" s="1286"/>
      <c r="FO15" s="1286"/>
      <c r="FP15" s="1286"/>
      <c r="FQ15" s="1286"/>
      <c r="FR15" s="1286"/>
      <c r="FS15" s="1286"/>
      <c r="FT15" s="1286"/>
      <c r="FU15" s="1286"/>
      <c r="FV15" s="1286"/>
      <c r="FW15" s="1286"/>
      <c r="FX15" s="1286"/>
      <c r="FY15" s="1286"/>
      <c r="FZ15" s="1286"/>
      <c r="GA15" s="1286"/>
      <c r="GB15" s="1286"/>
      <c r="GC15" s="1286"/>
      <c r="GD15" s="1286"/>
      <c r="GE15" s="1286"/>
      <c r="GF15" s="1286"/>
      <c r="GG15" s="1286"/>
      <c r="GH15" s="1286"/>
      <c r="GI15" s="1286"/>
      <c r="GJ15" s="1286"/>
      <c r="GK15" s="1286"/>
      <c r="GL15" s="1286"/>
      <c r="GM15" s="1286"/>
      <c r="GN15" s="1286"/>
      <c r="GO15" s="1286"/>
      <c r="GP15" s="1286"/>
      <c r="GQ15" s="1286"/>
      <c r="GR15" s="1286"/>
      <c r="GS15" s="1286"/>
      <c r="GT15" s="1286"/>
      <c r="GU15" s="1286"/>
      <c r="GV15" s="1286"/>
      <c r="GW15" s="1286"/>
      <c r="GX15" s="1286"/>
      <c r="GY15" s="1286"/>
      <c r="GZ15" s="1286"/>
      <c r="HA15" s="1286"/>
      <c r="HB15" s="1286"/>
      <c r="HC15" s="1286"/>
      <c r="HD15" s="1286"/>
      <c r="HE15" s="1286"/>
      <c r="HF15" s="1286"/>
      <c r="HG15" s="1286"/>
      <c r="HH15" s="1286"/>
      <c r="HI15" s="1286"/>
      <c r="HJ15" s="1286"/>
      <c r="HK15" s="1286"/>
      <c r="HL15" s="1286"/>
      <c r="HM15" s="1286"/>
      <c r="HN15" s="1286"/>
      <c r="HO15" s="1286"/>
      <c r="HP15" s="1286"/>
      <c r="HQ15" s="1286"/>
      <c r="HR15" s="1286"/>
      <c r="HS15" s="1286"/>
      <c r="HT15" s="1286"/>
      <c r="HU15" s="1286"/>
      <c r="HV15" s="1286"/>
      <c r="HW15" s="1286"/>
      <c r="HX15" s="1286"/>
      <c r="HY15" s="1286"/>
      <c r="HZ15" s="1286"/>
      <c r="IA15" s="1286"/>
      <c r="IB15" s="1286"/>
      <c r="IC15" s="1286"/>
      <c r="ID15" s="1286"/>
      <c r="IE15" s="1286"/>
      <c r="IF15" s="1286"/>
      <c r="IG15" s="1286"/>
      <c r="IH15" s="1286"/>
      <c r="II15" s="1286"/>
      <c r="IJ15" s="1286"/>
      <c r="IK15" s="1286"/>
      <c r="IL15" s="1286"/>
      <c r="IM15" s="1286"/>
      <c r="IN15" s="1286"/>
      <c r="IO15" s="1286"/>
      <c r="IP15" s="1286"/>
      <c r="IQ15" s="1286"/>
      <c r="IR15" s="1286"/>
      <c r="IS15" s="1286"/>
      <c r="IT15" s="1286"/>
      <c r="IU15" s="1286"/>
      <c r="IV15" s="1286"/>
    </row>
    <row r="16" spans="1:256" ht="15.75">
      <c r="A16" s="1286"/>
      <c r="B16" s="1520" t="s">
        <v>2049</v>
      </c>
      <c r="C16" s="2044" t="s">
        <v>7474</v>
      </c>
      <c r="D16" s="2045"/>
      <c r="E16" s="1664">
        <v>1787</v>
      </c>
      <c r="F16" s="1664">
        <v>1508</v>
      </c>
      <c r="G16" s="1662">
        <v>1600</v>
      </c>
      <c r="H16" s="1646">
        <f t="shared" ref="H16:H19" si="0">MEDIAN(E16:G16)</f>
        <v>1600</v>
      </c>
      <c r="I16" s="1286"/>
      <c r="J16" s="1286"/>
      <c r="K16" s="1286"/>
      <c r="L16" s="1286"/>
      <c r="M16" s="1286"/>
      <c r="N16" s="1286"/>
      <c r="O16" s="1286"/>
      <c r="P16" s="1286"/>
      <c r="Q16" s="1286"/>
      <c r="R16" s="1286"/>
      <c r="S16" s="1286"/>
      <c r="T16" s="1286"/>
      <c r="U16" s="1286"/>
      <c r="V16" s="1286"/>
      <c r="W16" s="1286"/>
      <c r="X16" s="1286"/>
      <c r="Y16" s="1286"/>
      <c r="Z16" s="1286"/>
      <c r="AA16" s="1286"/>
      <c r="AB16" s="1286"/>
      <c r="AC16" s="1286"/>
      <c r="AD16" s="1286"/>
      <c r="AE16" s="1286"/>
      <c r="AF16" s="1286"/>
      <c r="AG16" s="1286"/>
      <c r="AH16" s="1286"/>
      <c r="AI16" s="1286"/>
      <c r="AJ16" s="1286"/>
      <c r="AK16" s="1286"/>
      <c r="AL16" s="1286"/>
      <c r="AM16" s="1286"/>
      <c r="AN16" s="1286"/>
      <c r="AO16" s="1286"/>
      <c r="AP16" s="1286"/>
      <c r="AQ16" s="1286"/>
      <c r="AR16" s="1286"/>
      <c r="AS16" s="1286"/>
      <c r="AT16" s="1286"/>
      <c r="AU16" s="1286"/>
      <c r="AV16" s="1286"/>
      <c r="AW16" s="1286"/>
      <c r="AX16" s="1286"/>
      <c r="AY16" s="1286"/>
      <c r="AZ16" s="1286"/>
      <c r="BA16" s="1286"/>
      <c r="BB16" s="1286"/>
      <c r="BC16" s="1286"/>
      <c r="BD16" s="1286"/>
      <c r="BE16" s="1286"/>
      <c r="BF16" s="1286"/>
      <c r="BG16" s="1286"/>
      <c r="BH16" s="1286"/>
      <c r="BI16" s="1286"/>
      <c r="BJ16" s="1286"/>
      <c r="BK16" s="1286"/>
      <c r="BL16" s="1286"/>
      <c r="BM16" s="1286"/>
      <c r="BN16" s="1286"/>
      <c r="BO16" s="1286"/>
      <c r="BP16" s="1286"/>
      <c r="BQ16" s="1286"/>
      <c r="BR16" s="1286"/>
      <c r="BS16" s="1286"/>
      <c r="BT16" s="1286"/>
      <c r="BU16" s="1286"/>
      <c r="BV16" s="1286"/>
      <c r="BW16" s="1286"/>
      <c r="BX16" s="1286"/>
      <c r="BY16" s="1286"/>
      <c r="BZ16" s="1286"/>
      <c r="CA16" s="1286"/>
      <c r="CB16" s="1286"/>
      <c r="CC16" s="1286"/>
      <c r="CD16" s="1286"/>
      <c r="CE16" s="1286"/>
      <c r="CF16" s="1286"/>
      <c r="CG16" s="1286"/>
      <c r="CH16" s="1286"/>
      <c r="CI16" s="1286"/>
      <c r="CJ16" s="1286"/>
      <c r="CK16" s="1286"/>
      <c r="CL16" s="1286"/>
      <c r="CM16" s="1286"/>
      <c r="CN16" s="1286"/>
      <c r="CO16" s="1286"/>
      <c r="CP16" s="1286"/>
      <c r="CQ16" s="1286"/>
      <c r="CR16" s="1286"/>
      <c r="CS16" s="1286"/>
      <c r="CT16" s="1286"/>
      <c r="CU16" s="1286"/>
      <c r="CV16" s="1286"/>
      <c r="CW16" s="1286"/>
      <c r="CX16" s="1286"/>
      <c r="CY16" s="1286"/>
      <c r="CZ16" s="1286"/>
      <c r="DA16" s="1286"/>
      <c r="DB16" s="1286"/>
      <c r="DC16" s="1286"/>
      <c r="DD16" s="1286"/>
      <c r="DE16" s="1286"/>
      <c r="DF16" s="1286"/>
      <c r="DG16" s="1286"/>
      <c r="DH16" s="1286"/>
      <c r="DI16" s="1286"/>
      <c r="DJ16" s="1286"/>
      <c r="DK16" s="1286"/>
      <c r="DL16" s="1286"/>
      <c r="DM16" s="1286"/>
      <c r="DN16" s="1286"/>
      <c r="DO16" s="1286"/>
      <c r="DP16" s="1286"/>
      <c r="DQ16" s="1286"/>
      <c r="DR16" s="1286"/>
      <c r="DS16" s="1286"/>
      <c r="DT16" s="1286"/>
      <c r="DU16" s="1286"/>
      <c r="DV16" s="1286"/>
      <c r="DW16" s="1286"/>
      <c r="DX16" s="1286"/>
      <c r="DY16" s="1286"/>
      <c r="DZ16" s="1286"/>
      <c r="EA16" s="1286"/>
      <c r="EB16" s="1286"/>
      <c r="EC16" s="1286"/>
      <c r="ED16" s="1286"/>
      <c r="EE16" s="1286"/>
      <c r="EF16" s="1286"/>
      <c r="EG16" s="1286"/>
      <c r="EH16" s="1286"/>
      <c r="EI16" s="1286"/>
      <c r="EJ16" s="1286"/>
      <c r="EK16" s="1286"/>
      <c r="EL16" s="1286"/>
      <c r="EM16" s="1286"/>
      <c r="EN16" s="1286"/>
      <c r="EO16" s="1286"/>
      <c r="EP16" s="1286"/>
      <c r="EQ16" s="1286"/>
      <c r="ER16" s="1286"/>
      <c r="ES16" s="1286"/>
      <c r="ET16" s="1286"/>
      <c r="EU16" s="1286"/>
      <c r="EV16" s="1286"/>
      <c r="EW16" s="1286"/>
      <c r="EX16" s="1286"/>
      <c r="EY16" s="1286"/>
      <c r="EZ16" s="1286"/>
      <c r="FA16" s="1286"/>
      <c r="FB16" s="1286"/>
      <c r="FC16" s="1286"/>
      <c r="FD16" s="1286"/>
      <c r="FE16" s="1286"/>
      <c r="FF16" s="1286"/>
      <c r="FG16" s="1286"/>
      <c r="FH16" s="1286"/>
      <c r="FI16" s="1286"/>
      <c r="FJ16" s="1286"/>
      <c r="FK16" s="1286"/>
      <c r="FL16" s="1286"/>
      <c r="FM16" s="1286"/>
      <c r="FN16" s="1286"/>
      <c r="FO16" s="1286"/>
      <c r="FP16" s="1286"/>
      <c r="FQ16" s="1286"/>
      <c r="FR16" s="1286"/>
      <c r="FS16" s="1286"/>
      <c r="FT16" s="1286"/>
      <c r="FU16" s="1286"/>
      <c r="FV16" s="1286"/>
      <c r="FW16" s="1286"/>
      <c r="FX16" s="1286"/>
      <c r="FY16" s="1286"/>
      <c r="FZ16" s="1286"/>
      <c r="GA16" s="1286"/>
      <c r="GB16" s="1286"/>
      <c r="GC16" s="1286"/>
      <c r="GD16" s="1286"/>
      <c r="GE16" s="1286"/>
      <c r="GF16" s="1286"/>
      <c r="GG16" s="1286"/>
      <c r="GH16" s="1286"/>
      <c r="GI16" s="1286"/>
      <c r="GJ16" s="1286"/>
      <c r="GK16" s="1286"/>
      <c r="GL16" s="1286"/>
      <c r="GM16" s="1286"/>
      <c r="GN16" s="1286"/>
      <c r="GO16" s="1286"/>
      <c r="GP16" s="1286"/>
      <c r="GQ16" s="1286"/>
      <c r="GR16" s="1286"/>
      <c r="GS16" s="1286"/>
      <c r="GT16" s="1286"/>
      <c r="GU16" s="1286"/>
      <c r="GV16" s="1286"/>
      <c r="GW16" s="1286"/>
      <c r="GX16" s="1286"/>
      <c r="GY16" s="1286"/>
      <c r="GZ16" s="1286"/>
      <c r="HA16" s="1286"/>
      <c r="HB16" s="1286"/>
      <c r="HC16" s="1286"/>
      <c r="HD16" s="1286"/>
      <c r="HE16" s="1286"/>
      <c r="HF16" s="1286"/>
      <c r="HG16" s="1286"/>
      <c r="HH16" s="1286"/>
      <c r="HI16" s="1286"/>
      <c r="HJ16" s="1286"/>
      <c r="HK16" s="1286"/>
      <c r="HL16" s="1286"/>
      <c r="HM16" s="1286"/>
      <c r="HN16" s="1286"/>
      <c r="HO16" s="1286"/>
      <c r="HP16" s="1286"/>
      <c r="HQ16" s="1286"/>
      <c r="HR16" s="1286"/>
      <c r="HS16" s="1286"/>
      <c r="HT16" s="1286"/>
      <c r="HU16" s="1286"/>
      <c r="HV16" s="1286"/>
      <c r="HW16" s="1286"/>
      <c r="HX16" s="1286"/>
      <c r="HY16" s="1286"/>
      <c r="HZ16" s="1286"/>
      <c r="IA16" s="1286"/>
      <c r="IB16" s="1286"/>
      <c r="IC16" s="1286"/>
      <c r="ID16" s="1286"/>
      <c r="IE16" s="1286"/>
      <c r="IF16" s="1286"/>
      <c r="IG16" s="1286"/>
      <c r="IH16" s="1286"/>
      <c r="II16" s="1286"/>
      <c r="IJ16" s="1286"/>
      <c r="IK16" s="1286"/>
      <c r="IL16" s="1286"/>
      <c r="IM16" s="1286"/>
      <c r="IN16" s="1286"/>
      <c r="IO16" s="1286"/>
      <c r="IP16" s="1286"/>
      <c r="IQ16" s="1286"/>
      <c r="IR16" s="1286"/>
      <c r="IS16" s="1286"/>
      <c r="IT16" s="1286"/>
      <c r="IU16" s="1286"/>
      <c r="IV16" s="1286"/>
    </row>
    <row r="17" spans="1:256" ht="15.75">
      <c r="A17" s="1286"/>
      <c r="B17" s="1520" t="s">
        <v>7367</v>
      </c>
      <c r="C17" s="2044" t="s">
        <v>7475</v>
      </c>
      <c r="D17" s="2045"/>
      <c r="E17" s="1664">
        <v>4414</v>
      </c>
      <c r="F17" s="1664">
        <v>3527</v>
      </c>
      <c r="G17" s="1662">
        <v>2470</v>
      </c>
      <c r="H17" s="1646">
        <f t="shared" si="0"/>
        <v>3527</v>
      </c>
      <c r="I17" s="1286"/>
      <c r="J17" s="1286"/>
      <c r="K17" s="1286"/>
      <c r="L17" s="1286"/>
      <c r="M17" s="1286"/>
      <c r="N17" s="1286"/>
      <c r="O17" s="1286"/>
      <c r="P17" s="1286"/>
      <c r="Q17" s="1286"/>
      <c r="R17" s="1286"/>
      <c r="S17" s="1286"/>
      <c r="T17" s="1286"/>
      <c r="U17" s="1286"/>
      <c r="V17" s="1286"/>
      <c r="W17" s="1286"/>
      <c r="X17" s="1286"/>
      <c r="Y17" s="1286"/>
      <c r="Z17" s="1286"/>
      <c r="AA17" s="1286"/>
      <c r="AB17" s="1286"/>
      <c r="AC17" s="1286"/>
      <c r="AD17" s="1286"/>
      <c r="AE17" s="1286"/>
      <c r="AF17" s="1286"/>
      <c r="AG17" s="1286"/>
      <c r="AH17" s="1286"/>
      <c r="AI17" s="1286"/>
      <c r="AJ17" s="1286"/>
      <c r="AK17" s="1286"/>
      <c r="AL17" s="1286"/>
      <c r="AM17" s="1286"/>
      <c r="AN17" s="1286"/>
      <c r="AO17" s="1286"/>
      <c r="AP17" s="1286"/>
      <c r="AQ17" s="1286"/>
      <c r="AR17" s="1286"/>
      <c r="AS17" s="1286"/>
      <c r="AT17" s="1286"/>
      <c r="AU17" s="1286"/>
      <c r="AV17" s="1286"/>
      <c r="AW17" s="1286"/>
      <c r="AX17" s="1286"/>
      <c r="AY17" s="1286"/>
      <c r="AZ17" s="1286"/>
      <c r="BA17" s="1286"/>
      <c r="BB17" s="1286"/>
      <c r="BC17" s="1286"/>
      <c r="BD17" s="1286"/>
      <c r="BE17" s="1286"/>
      <c r="BF17" s="1286"/>
      <c r="BG17" s="1286"/>
      <c r="BH17" s="1286"/>
      <c r="BI17" s="1286"/>
      <c r="BJ17" s="1286"/>
      <c r="BK17" s="1286"/>
      <c r="BL17" s="1286"/>
      <c r="BM17" s="1286"/>
      <c r="BN17" s="1286"/>
      <c r="BO17" s="1286"/>
      <c r="BP17" s="1286"/>
      <c r="BQ17" s="1286"/>
      <c r="BR17" s="1286"/>
      <c r="BS17" s="1286"/>
      <c r="BT17" s="1286"/>
      <c r="BU17" s="1286"/>
      <c r="BV17" s="1286"/>
      <c r="BW17" s="1286"/>
      <c r="BX17" s="1286"/>
      <c r="BY17" s="1286"/>
      <c r="BZ17" s="1286"/>
      <c r="CA17" s="1286"/>
      <c r="CB17" s="1286"/>
      <c r="CC17" s="1286"/>
      <c r="CD17" s="1286"/>
      <c r="CE17" s="1286"/>
      <c r="CF17" s="1286"/>
      <c r="CG17" s="1286"/>
      <c r="CH17" s="1286"/>
      <c r="CI17" s="1286"/>
      <c r="CJ17" s="1286"/>
      <c r="CK17" s="1286"/>
      <c r="CL17" s="1286"/>
      <c r="CM17" s="1286"/>
      <c r="CN17" s="1286"/>
      <c r="CO17" s="1286"/>
      <c r="CP17" s="1286"/>
      <c r="CQ17" s="1286"/>
      <c r="CR17" s="1286"/>
      <c r="CS17" s="1286"/>
      <c r="CT17" s="1286"/>
      <c r="CU17" s="1286"/>
      <c r="CV17" s="1286"/>
      <c r="CW17" s="1286"/>
      <c r="CX17" s="1286"/>
      <c r="CY17" s="1286"/>
      <c r="CZ17" s="1286"/>
      <c r="DA17" s="1286"/>
      <c r="DB17" s="1286"/>
      <c r="DC17" s="1286"/>
      <c r="DD17" s="1286"/>
      <c r="DE17" s="1286"/>
      <c r="DF17" s="1286"/>
      <c r="DG17" s="1286"/>
      <c r="DH17" s="1286"/>
      <c r="DI17" s="1286"/>
      <c r="DJ17" s="1286"/>
      <c r="DK17" s="1286"/>
      <c r="DL17" s="1286"/>
      <c r="DM17" s="1286"/>
      <c r="DN17" s="1286"/>
      <c r="DO17" s="1286"/>
      <c r="DP17" s="1286"/>
      <c r="DQ17" s="1286"/>
      <c r="DR17" s="1286"/>
      <c r="DS17" s="1286"/>
      <c r="DT17" s="1286"/>
      <c r="DU17" s="1286"/>
      <c r="DV17" s="1286"/>
      <c r="DW17" s="1286"/>
      <c r="DX17" s="1286"/>
      <c r="DY17" s="1286"/>
      <c r="DZ17" s="1286"/>
      <c r="EA17" s="1286"/>
      <c r="EB17" s="1286"/>
      <c r="EC17" s="1286"/>
      <c r="ED17" s="1286"/>
      <c r="EE17" s="1286"/>
      <c r="EF17" s="1286"/>
      <c r="EG17" s="1286"/>
      <c r="EH17" s="1286"/>
      <c r="EI17" s="1286"/>
      <c r="EJ17" s="1286"/>
      <c r="EK17" s="1286"/>
      <c r="EL17" s="1286"/>
      <c r="EM17" s="1286"/>
      <c r="EN17" s="1286"/>
      <c r="EO17" s="1286"/>
      <c r="EP17" s="1286"/>
      <c r="EQ17" s="1286"/>
      <c r="ER17" s="1286"/>
      <c r="ES17" s="1286"/>
      <c r="ET17" s="1286"/>
      <c r="EU17" s="1286"/>
      <c r="EV17" s="1286"/>
      <c r="EW17" s="1286"/>
      <c r="EX17" s="1286"/>
      <c r="EY17" s="1286"/>
      <c r="EZ17" s="1286"/>
      <c r="FA17" s="1286"/>
      <c r="FB17" s="1286"/>
      <c r="FC17" s="1286"/>
      <c r="FD17" s="1286"/>
      <c r="FE17" s="1286"/>
      <c r="FF17" s="1286"/>
      <c r="FG17" s="1286"/>
      <c r="FH17" s="1286"/>
      <c r="FI17" s="1286"/>
      <c r="FJ17" s="1286"/>
      <c r="FK17" s="1286"/>
      <c r="FL17" s="1286"/>
      <c r="FM17" s="1286"/>
      <c r="FN17" s="1286"/>
      <c r="FO17" s="1286"/>
      <c r="FP17" s="1286"/>
      <c r="FQ17" s="1286"/>
      <c r="FR17" s="1286"/>
      <c r="FS17" s="1286"/>
      <c r="FT17" s="1286"/>
      <c r="FU17" s="1286"/>
      <c r="FV17" s="1286"/>
      <c r="FW17" s="1286"/>
      <c r="FX17" s="1286"/>
      <c r="FY17" s="1286"/>
      <c r="FZ17" s="1286"/>
      <c r="GA17" s="1286"/>
      <c r="GB17" s="1286"/>
      <c r="GC17" s="1286"/>
      <c r="GD17" s="1286"/>
      <c r="GE17" s="1286"/>
      <c r="GF17" s="1286"/>
      <c r="GG17" s="1286"/>
      <c r="GH17" s="1286"/>
      <c r="GI17" s="1286"/>
      <c r="GJ17" s="1286"/>
      <c r="GK17" s="1286"/>
      <c r="GL17" s="1286"/>
      <c r="GM17" s="1286"/>
      <c r="GN17" s="1286"/>
      <c r="GO17" s="1286"/>
      <c r="GP17" s="1286"/>
      <c r="GQ17" s="1286"/>
      <c r="GR17" s="1286"/>
      <c r="GS17" s="1286"/>
      <c r="GT17" s="1286"/>
      <c r="GU17" s="1286"/>
      <c r="GV17" s="1286"/>
      <c r="GW17" s="1286"/>
      <c r="GX17" s="1286"/>
      <c r="GY17" s="1286"/>
      <c r="GZ17" s="1286"/>
      <c r="HA17" s="1286"/>
      <c r="HB17" s="1286"/>
      <c r="HC17" s="1286"/>
      <c r="HD17" s="1286"/>
      <c r="HE17" s="1286"/>
      <c r="HF17" s="1286"/>
      <c r="HG17" s="1286"/>
      <c r="HH17" s="1286"/>
      <c r="HI17" s="1286"/>
      <c r="HJ17" s="1286"/>
      <c r="HK17" s="1286"/>
      <c r="HL17" s="1286"/>
      <c r="HM17" s="1286"/>
      <c r="HN17" s="1286"/>
      <c r="HO17" s="1286"/>
      <c r="HP17" s="1286"/>
      <c r="HQ17" s="1286"/>
      <c r="HR17" s="1286"/>
      <c r="HS17" s="1286"/>
      <c r="HT17" s="1286"/>
      <c r="HU17" s="1286"/>
      <c r="HV17" s="1286"/>
      <c r="HW17" s="1286"/>
      <c r="HX17" s="1286"/>
      <c r="HY17" s="1286"/>
      <c r="HZ17" s="1286"/>
      <c r="IA17" s="1286"/>
      <c r="IB17" s="1286"/>
      <c r="IC17" s="1286"/>
      <c r="ID17" s="1286"/>
      <c r="IE17" s="1286"/>
      <c r="IF17" s="1286"/>
      <c r="IG17" s="1286"/>
      <c r="IH17" s="1286"/>
      <c r="II17" s="1286"/>
      <c r="IJ17" s="1286"/>
      <c r="IK17" s="1286"/>
      <c r="IL17" s="1286"/>
      <c r="IM17" s="1286"/>
      <c r="IN17" s="1286"/>
      <c r="IO17" s="1286"/>
      <c r="IP17" s="1286"/>
      <c r="IQ17" s="1286"/>
      <c r="IR17" s="1286"/>
      <c r="IS17" s="1286"/>
      <c r="IT17" s="1286"/>
      <c r="IU17" s="1286"/>
      <c r="IV17" s="1286"/>
    </row>
    <row r="18" spans="1:256" ht="15.75">
      <c r="A18" s="1286"/>
      <c r="B18" s="1520" t="s">
        <v>7369</v>
      </c>
      <c r="C18" s="2044" t="s">
        <v>7476</v>
      </c>
      <c r="D18" s="2045"/>
      <c r="E18" s="1664">
        <v>2192</v>
      </c>
      <c r="F18" s="1664">
        <v>1901</v>
      </c>
      <c r="G18" s="1662">
        <v>2070</v>
      </c>
      <c r="H18" s="1646">
        <f t="shared" si="0"/>
        <v>2070</v>
      </c>
      <c r="I18" s="1286"/>
      <c r="J18" s="1286"/>
      <c r="K18" s="1286"/>
      <c r="L18" s="1286"/>
      <c r="M18" s="1286"/>
      <c r="N18" s="1286"/>
      <c r="O18" s="1286"/>
      <c r="P18" s="1286"/>
      <c r="Q18" s="1286"/>
      <c r="R18" s="1286"/>
      <c r="S18" s="1286"/>
      <c r="T18" s="1286"/>
      <c r="U18" s="1286"/>
      <c r="V18" s="1286"/>
      <c r="W18" s="1286"/>
      <c r="X18" s="1286"/>
      <c r="Y18" s="1286"/>
      <c r="Z18" s="1286"/>
      <c r="AA18" s="1286"/>
      <c r="AB18" s="1286"/>
      <c r="AC18" s="1286"/>
      <c r="AD18" s="1286"/>
      <c r="AE18" s="1286"/>
      <c r="AF18" s="1286"/>
      <c r="AG18" s="1286"/>
      <c r="AH18" s="1286"/>
      <c r="AI18" s="1286"/>
      <c r="AJ18" s="1286"/>
      <c r="AK18" s="1286"/>
      <c r="AL18" s="1286"/>
      <c r="AM18" s="1286"/>
      <c r="AN18" s="1286"/>
      <c r="AO18" s="1286"/>
      <c r="AP18" s="1286"/>
      <c r="AQ18" s="1286"/>
      <c r="AR18" s="1286"/>
      <c r="AS18" s="1286"/>
      <c r="AT18" s="1286"/>
      <c r="AU18" s="1286"/>
      <c r="AV18" s="1286"/>
      <c r="AW18" s="1286"/>
      <c r="AX18" s="1286"/>
      <c r="AY18" s="1286"/>
      <c r="AZ18" s="1286"/>
      <c r="BA18" s="1286"/>
      <c r="BB18" s="1286"/>
      <c r="BC18" s="1286"/>
      <c r="BD18" s="1286"/>
      <c r="BE18" s="1286"/>
      <c r="BF18" s="1286"/>
      <c r="BG18" s="1286"/>
      <c r="BH18" s="1286"/>
      <c r="BI18" s="1286"/>
      <c r="BJ18" s="1286"/>
      <c r="BK18" s="1286"/>
      <c r="BL18" s="1286"/>
      <c r="BM18" s="1286"/>
      <c r="BN18" s="1286"/>
      <c r="BO18" s="1286"/>
      <c r="BP18" s="1286"/>
      <c r="BQ18" s="1286"/>
      <c r="BR18" s="1286"/>
      <c r="BS18" s="1286"/>
      <c r="BT18" s="1286"/>
      <c r="BU18" s="1286"/>
      <c r="BV18" s="1286"/>
      <c r="BW18" s="1286"/>
      <c r="BX18" s="1286"/>
      <c r="BY18" s="1286"/>
      <c r="BZ18" s="1286"/>
      <c r="CA18" s="1286"/>
      <c r="CB18" s="1286"/>
      <c r="CC18" s="1286"/>
      <c r="CD18" s="1286"/>
      <c r="CE18" s="1286"/>
      <c r="CF18" s="1286"/>
      <c r="CG18" s="1286"/>
      <c r="CH18" s="1286"/>
      <c r="CI18" s="1286"/>
      <c r="CJ18" s="1286"/>
      <c r="CK18" s="1286"/>
      <c r="CL18" s="1286"/>
      <c r="CM18" s="1286"/>
      <c r="CN18" s="1286"/>
      <c r="CO18" s="1286"/>
      <c r="CP18" s="1286"/>
      <c r="CQ18" s="1286"/>
      <c r="CR18" s="1286"/>
      <c r="CS18" s="1286"/>
      <c r="CT18" s="1286"/>
      <c r="CU18" s="1286"/>
      <c r="CV18" s="1286"/>
      <c r="CW18" s="1286"/>
      <c r="CX18" s="1286"/>
      <c r="CY18" s="1286"/>
      <c r="CZ18" s="1286"/>
      <c r="DA18" s="1286"/>
      <c r="DB18" s="1286"/>
      <c r="DC18" s="1286"/>
      <c r="DD18" s="1286"/>
      <c r="DE18" s="1286"/>
      <c r="DF18" s="1286"/>
      <c r="DG18" s="1286"/>
      <c r="DH18" s="1286"/>
      <c r="DI18" s="1286"/>
      <c r="DJ18" s="1286"/>
      <c r="DK18" s="1286"/>
      <c r="DL18" s="1286"/>
      <c r="DM18" s="1286"/>
      <c r="DN18" s="1286"/>
      <c r="DO18" s="1286"/>
      <c r="DP18" s="1286"/>
      <c r="DQ18" s="1286"/>
      <c r="DR18" s="1286"/>
      <c r="DS18" s="1286"/>
      <c r="DT18" s="1286"/>
      <c r="DU18" s="1286"/>
      <c r="DV18" s="1286"/>
      <c r="DW18" s="1286"/>
      <c r="DX18" s="1286"/>
      <c r="DY18" s="1286"/>
      <c r="DZ18" s="1286"/>
      <c r="EA18" s="1286"/>
      <c r="EB18" s="1286"/>
      <c r="EC18" s="1286"/>
      <c r="ED18" s="1286"/>
      <c r="EE18" s="1286"/>
      <c r="EF18" s="1286"/>
      <c r="EG18" s="1286"/>
      <c r="EH18" s="1286"/>
      <c r="EI18" s="1286"/>
      <c r="EJ18" s="1286"/>
      <c r="EK18" s="1286"/>
      <c r="EL18" s="1286"/>
      <c r="EM18" s="1286"/>
      <c r="EN18" s="1286"/>
      <c r="EO18" s="1286"/>
      <c r="EP18" s="1286"/>
      <c r="EQ18" s="1286"/>
      <c r="ER18" s="1286"/>
      <c r="ES18" s="1286"/>
      <c r="ET18" s="1286"/>
      <c r="EU18" s="1286"/>
      <c r="EV18" s="1286"/>
      <c r="EW18" s="1286"/>
      <c r="EX18" s="1286"/>
      <c r="EY18" s="1286"/>
      <c r="EZ18" s="1286"/>
      <c r="FA18" s="1286"/>
      <c r="FB18" s="1286"/>
      <c r="FC18" s="1286"/>
      <c r="FD18" s="1286"/>
      <c r="FE18" s="1286"/>
      <c r="FF18" s="1286"/>
      <c r="FG18" s="1286"/>
      <c r="FH18" s="1286"/>
      <c r="FI18" s="1286"/>
      <c r="FJ18" s="1286"/>
      <c r="FK18" s="1286"/>
      <c r="FL18" s="1286"/>
      <c r="FM18" s="1286"/>
      <c r="FN18" s="1286"/>
      <c r="FO18" s="1286"/>
      <c r="FP18" s="1286"/>
      <c r="FQ18" s="1286"/>
      <c r="FR18" s="1286"/>
      <c r="FS18" s="1286"/>
      <c r="FT18" s="1286"/>
      <c r="FU18" s="1286"/>
      <c r="FV18" s="1286"/>
      <c r="FW18" s="1286"/>
      <c r="FX18" s="1286"/>
      <c r="FY18" s="1286"/>
      <c r="FZ18" s="1286"/>
      <c r="GA18" s="1286"/>
      <c r="GB18" s="1286"/>
      <c r="GC18" s="1286"/>
      <c r="GD18" s="1286"/>
      <c r="GE18" s="1286"/>
      <c r="GF18" s="1286"/>
      <c r="GG18" s="1286"/>
      <c r="GH18" s="1286"/>
      <c r="GI18" s="1286"/>
      <c r="GJ18" s="1286"/>
      <c r="GK18" s="1286"/>
      <c r="GL18" s="1286"/>
      <c r="GM18" s="1286"/>
      <c r="GN18" s="1286"/>
      <c r="GO18" s="1286"/>
      <c r="GP18" s="1286"/>
      <c r="GQ18" s="1286"/>
      <c r="GR18" s="1286"/>
      <c r="GS18" s="1286"/>
      <c r="GT18" s="1286"/>
      <c r="GU18" s="1286"/>
      <c r="GV18" s="1286"/>
      <c r="GW18" s="1286"/>
      <c r="GX18" s="1286"/>
      <c r="GY18" s="1286"/>
      <c r="GZ18" s="1286"/>
      <c r="HA18" s="1286"/>
      <c r="HB18" s="1286"/>
      <c r="HC18" s="1286"/>
      <c r="HD18" s="1286"/>
      <c r="HE18" s="1286"/>
      <c r="HF18" s="1286"/>
      <c r="HG18" s="1286"/>
      <c r="HH18" s="1286"/>
      <c r="HI18" s="1286"/>
      <c r="HJ18" s="1286"/>
      <c r="HK18" s="1286"/>
      <c r="HL18" s="1286"/>
      <c r="HM18" s="1286"/>
      <c r="HN18" s="1286"/>
      <c r="HO18" s="1286"/>
      <c r="HP18" s="1286"/>
      <c r="HQ18" s="1286"/>
      <c r="HR18" s="1286"/>
      <c r="HS18" s="1286"/>
      <c r="HT18" s="1286"/>
      <c r="HU18" s="1286"/>
      <c r="HV18" s="1286"/>
      <c r="HW18" s="1286"/>
      <c r="HX18" s="1286"/>
      <c r="HY18" s="1286"/>
      <c r="HZ18" s="1286"/>
      <c r="IA18" s="1286"/>
      <c r="IB18" s="1286"/>
      <c r="IC18" s="1286"/>
      <c r="ID18" s="1286"/>
      <c r="IE18" s="1286"/>
      <c r="IF18" s="1286"/>
      <c r="IG18" s="1286"/>
      <c r="IH18" s="1286"/>
      <c r="II18" s="1286"/>
      <c r="IJ18" s="1286"/>
      <c r="IK18" s="1286"/>
      <c r="IL18" s="1286"/>
      <c r="IM18" s="1286"/>
      <c r="IN18" s="1286"/>
      <c r="IO18" s="1286"/>
      <c r="IP18" s="1286"/>
      <c r="IQ18" s="1286"/>
      <c r="IR18" s="1286"/>
      <c r="IS18" s="1286"/>
      <c r="IT18" s="1286"/>
      <c r="IU18" s="1286"/>
      <c r="IV18" s="1286"/>
    </row>
    <row r="19" spans="1:256" ht="16.5" thickBot="1">
      <c r="A19" s="1286"/>
      <c r="B19" s="1520" t="s">
        <v>7371</v>
      </c>
      <c r="C19" s="2044" t="s">
        <v>7477</v>
      </c>
      <c r="D19" s="2045"/>
      <c r="E19" s="1665">
        <v>2381</v>
      </c>
      <c r="F19" s="1665">
        <v>1560</v>
      </c>
      <c r="G19" s="1666">
        <v>1350</v>
      </c>
      <c r="H19" s="1646">
        <f t="shared" si="0"/>
        <v>1560</v>
      </c>
      <c r="I19" s="1286"/>
      <c r="J19" s="1286"/>
      <c r="K19" s="1286"/>
      <c r="L19" s="1286"/>
      <c r="M19" s="1286"/>
      <c r="N19" s="1286"/>
      <c r="O19" s="1286"/>
      <c r="P19" s="1286"/>
      <c r="Q19" s="1286"/>
      <c r="R19" s="1286"/>
      <c r="S19" s="1286"/>
      <c r="T19" s="1286"/>
      <c r="U19" s="1286"/>
      <c r="V19" s="1286"/>
      <c r="W19" s="1286"/>
      <c r="X19" s="1286"/>
      <c r="Y19" s="1286"/>
      <c r="Z19" s="1286"/>
      <c r="AA19" s="1286"/>
      <c r="AB19" s="1286"/>
      <c r="AC19" s="1286"/>
      <c r="AD19" s="1286"/>
      <c r="AE19" s="1286"/>
      <c r="AF19" s="1286"/>
      <c r="AG19" s="1286"/>
      <c r="AH19" s="1286"/>
      <c r="AI19" s="1286"/>
      <c r="AJ19" s="1286"/>
      <c r="AK19" s="1286"/>
      <c r="AL19" s="1286"/>
      <c r="AM19" s="1286"/>
      <c r="AN19" s="1286"/>
      <c r="AO19" s="1286"/>
      <c r="AP19" s="1286"/>
      <c r="AQ19" s="1286"/>
      <c r="AR19" s="1286"/>
      <c r="AS19" s="1286"/>
      <c r="AT19" s="1286"/>
      <c r="AU19" s="1286"/>
      <c r="AV19" s="1286"/>
      <c r="AW19" s="1286"/>
      <c r="AX19" s="1286"/>
      <c r="AY19" s="1286"/>
      <c r="AZ19" s="1286"/>
      <c r="BA19" s="1286"/>
      <c r="BB19" s="1286"/>
      <c r="BC19" s="1286"/>
      <c r="BD19" s="1286"/>
      <c r="BE19" s="1286"/>
      <c r="BF19" s="1286"/>
      <c r="BG19" s="1286"/>
      <c r="BH19" s="1286"/>
      <c r="BI19" s="1286"/>
      <c r="BJ19" s="1286"/>
      <c r="BK19" s="1286"/>
      <c r="BL19" s="1286"/>
      <c r="BM19" s="1286"/>
      <c r="BN19" s="1286"/>
      <c r="BO19" s="1286"/>
      <c r="BP19" s="1286"/>
      <c r="BQ19" s="1286"/>
      <c r="BR19" s="1286"/>
      <c r="BS19" s="1286"/>
      <c r="BT19" s="1286"/>
      <c r="BU19" s="1286"/>
      <c r="BV19" s="1286"/>
      <c r="BW19" s="1286"/>
      <c r="BX19" s="1286"/>
      <c r="BY19" s="1286"/>
      <c r="BZ19" s="1286"/>
      <c r="CA19" s="1286"/>
      <c r="CB19" s="1286"/>
      <c r="CC19" s="1286"/>
      <c r="CD19" s="1286"/>
      <c r="CE19" s="1286"/>
      <c r="CF19" s="1286"/>
      <c r="CG19" s="1286"/>
      <c r="CH19" s="1286"/>
      <c r="CI19" s="1286"/>
      <c r="CJ19" s="1286"/>
      <c r="CK19" s="1286"/>
      <c r="CL19" s="1286"/>
      <c r="CM19" s="1286"/>
      <c r="CN19" s="1286"/>
      <c r="CO19" s="1286"/>
      <c r="CP19" s="1286"/>
      <c r="CQ19" s="1286"/>
      <c r="CR19" s="1286"/>
      <c r="CS19" s="1286"/>
      <c r="CT19" s="1286"/>
      <c r="CU19" s="1286"/>
      <c r="CV19" s="1286"/>
      <c r="CW19" s="1286"/>
      <c r="CX19" s="1286"/>
      <c r="CY19" s="1286"/>
      <c r="CZ19" s="1286"/>
      <c r="DA19" s="1286"/>
      <c r="DB19" s="1286"/>
      <c r="DC19" s="1286"/>
      <c r="DD19" s="1286"/>
      <c r="DE19" s="1286"/>
      <c r="DF19" s="1286"/>
      <c r="DG19" s="1286"/>
      <c r="DH19" s="1286"/>
      <c r="DI19" s="1286"/>
      <c r="DJ19" s="1286"/>
      <c r="DK19" s="1286"/>
      <c r="DL19" s="1286"/>
      <c r="DM19" s="1286"/>
      <c r="DN19" s="1286"/>
      <c r="DO19" s="1286"/>
      <c r="DP19" s="1286"/>
      <c r="DQ19" s="1286"/>
      <c r="DR19" s="1286"/>
      <c r="DS19" s="1286"/>
      <c r="DT19" s="1286"/>
      <c r="DU19" s="1286"/>
      <c r="DV19" s="1286"/>
      <c r="DW19" s="1286"/>
      <c r="DX19" s="1286"/>
      <c r="DY19" s="1286"/>
      <c r="DZ19" s="1286"/>
      <c r="EA19" s="1286"/>
      <c r="EB19" s="1286"/>
      <c r="EC19" s="1286"/>
      <c r="ED19" s="1286"/>
      <c r="EE19" s="1286"/>
      <c r="EF19" s="1286"/>
      <c r="EG19" s="1286"/>
      <c r="EH19" s="1286"/>
      <c r="EI19" s="1286"/>
      <c r="EJ19" s="1286"/>
      <c r="EK19" s="1286"/>
      <c r="EL19" s="1286"/>
      <c r="EM19" s="1286"/>
      <c r="EN19" s="1286"/>
      <c r="EO19" s="1286"/>
      <c r="EP19" s="1286"/>
      <c r="EQ19" s="1286"/>
      <c r="ER19" s="1286"/>
      <c r="ES19" s="1286"/>
      <c r="ET19" s="1286"/>
      <c r="EU19" s="1286"/>
      <c r="EV19" s="1286"/>
      <c r="EW19" s="1286"/>
      <c r="EX19" s="1286"/>
      <c r="EY19" s="1286"/>
      <c r="EZ19" s="1286"/>
      <c r="FA19" s="1286"/>
      <c r="FB19" s="1286"/>
      <c r="FC19" s="1286"/>
      <c r="FD19" s="1286"/>
      <c r="FE19" s="1286"/>
      <c r="FF19" s="1286"/>
      <c r="FG19" s="1286"/>
      <c r="FH19" s="1286"/>
      <c r="FI19" s="1286"/>
      <c r="FJ19" s="1286"/>
      <c r="FK19" s="1286"/>
      <c r="FL19" s="1286"/>
      <c r="FM19" s="1286"/>
      <c r="FN19" s="1286"/>
      <c r="FO19" s="1286"/>
      <c r="FP19" s="1286"/>
      <c r="FQ19" s="1286"/>
      <c r="FR19" s="1286"/>
      <c r="FS19" s="1286"/>
      <c r="FT19" s="1286"/>
      <c r="FU19" s="1286"/>
      <c r="FV19" s="1286"/>
      <c r="FW19" s="1286"/>
      <c r="FX19" s="1286"/>
      <c r="FY19" s="1286"/>
      <c r="FZ19" s="1286"/>
      <c r="GA19" s="1286"/>
      <c r="GB19" s="1286"/>
      <c r="GC19" s="1286"/>
      <c r="GD19" s="1286"/>
      <c r="GE19" s="1286"/>
      <c r="GF19" s="1286"/>
      <c r="GG19" s="1286"/>
      <c r="GH19" s="1286"/>
      <c r="GI19" s="1286"/>
      <c r="GJ19" s="1286"/>
      <c r="GK19" s="1286"/>
      <c r="GL19" s="1286"/>
      <c r="GM19" s="1286"/>
      <c r="GN19" s="1286"/>
      <c r="GO19" s="1286"/>
      <c r="GP19" s="1286"/>
      <c r="GQ19" s="1286"/>
      <c r="GR19" s="1286"/>
      <c r="GS19" s="1286"/>
      <c r="GT19" s="1286"/>
      <c r="GU19" s="1286"/>
      <c r="GV19" s="1286"/>
      <c r="GW19" s="1286"/>
      <c r="GX19" s="1286"/>
      <c r="GY19" s="1286"/>
      <c r="GZ19" s="1286"/>
      <c r="HA19" s="1286"/>
      <c r="HB19" s="1286"/>
      <c r="HC19" s="1286"/>
      <c r="HD19" s="1286"/>
      <c r="HE19" s="1286"/>
      <c r="HF19" s="1286"/>
      <c r="HG19" s="1286"/>
      <c r="HH19" s="1286"/>
      <c r="HI19" s="1286"/>
      <c r="HJ19" s="1286"/>
      <c r="HK19" s="1286"/>
      <c r="HL19" s="1286"/>
      <c r="HM19" s="1286"/>
      <c r="HN19" s="1286"/>
      <c r="HO19" s="1286"/>
      <c r="HP19" s="1286"/>
      <c r="HQ19" s="1286"/>
      <c r="HR19" s="1286"/>
      <c r="HS19" s="1286"/>
      <c r="HT19" s="1286"/>
      <c r="HU19" s="1286"/>
      <c r="HV19" s="1286"/>
      <c r="HW19" s="1286"/>
      <c r="HX19" s="1286"/>
      <c r="HY19" s="1286"/>
      <c r="HZ19" s="1286"/>
      <c r="IA19" s="1286"/>
      <c r="IB19" s="1286"/>
      <c r="IC19" s="1286"/>
      <c r="ID19" s="1286"/>
      <c r="IE19" s="1286"/>
      <c r="IF19" s="1286"/>
      <c r="IG19" s="1286"/>
      <c r="IH19" s="1286"/>
      <c r="II19" s="1286"/>
      <c r="IJ19" s="1286"/>
      <c r="IK19" s="1286"/>
      <c r="IL19" s="1286"/>
      <c r="IM19" s="1286"/>
      <c r="IN19" s="1286"/>
      <c r="IO19" s="1286"/>
      <c r="IP19" s="1286"/>
      <c r="IQ19" s="1286"/>
      <c r="IR19" s="1286"/>
      <c r="IS19" s="1286"/>
      <c r="IT19" s="1286"/>
      <c r="IU19" s="1286"/>
      <c r="IV19" s="1286"/>
    </row>
    <row r="20" spans="1:256" s="1254" customFormat="1" ht="16.5" thickBot="1">
      <c r="A20" s="1286"/>
      <c r="B20" s="2058" t="s">
        <v>7385</v>
      </c>
      <c r="C20" s="2059"/>
      <c r="D20" s="2060"/>
      <c r="E20" s="1659">
        <f>SUM(E15:E19)</f>
        <v>20420</v>
      </c>
      <c r="F20" s="1659">
        <f>SUM(F15:F19)</f>
        <v>19398</v>
      </c>
      <c r="G20" s="1660">
        <f>SUM(G15:G19)</f>
        <v>15790</v>
      </c>
      <c r="H20" s="1286"/>
      <c r="I20" s="1286"/>
      <c r="J20" s="1286"/>
      <c r="K20" s="1286"/>
      <c r="L20" s="1286"/>
      <c r="M20" s="1286"/>
      <c r="N20" s="1286"/>
      <c r="O20" s="1286"/>
      <c r="P20" s="1286"/>
      <c r="Q20" s="1286"/>
      <c r="R20" s="1286"/>
      <c r="S20" s="1286"/>
      <c r="T20" s="1286"/>
      <c r="U20" s="1286"/>
      <c r="V20" s="1286"/>
      <c r="W20" s="1286"/>
      <c r="X20" s="1286"/>
      <c r="Y20" s="1286"/>
      <c r="Z20" s="1286"/>
      <c r="AA20" s="1286"/>
      <c r="AB20" s="1286"/>
      <c r="AC20" s="1286"/>
      <c r="AD20" s="1286"/>
      <c r="AE20" s="1286"/>
      <c r="AF20" s="1286"/>
      <c r="AG20" s="1286"/>
      <c r="AH20" s="1286"/>
      <c r="AI20" s="1286"/>
      <c r="AJ20" s="1286"/>
      <c r="AK20" s="1286"/>
      <c r="AL20" s="1286"/>
      <c r="AM20" s="1286"/>
      <c r="AN20" s="1286"/>
      <c r="AO20" s="1286"/>
      <c r="AP20" s="1286"/>
      <c r="AQ20" s="1286"/>
      <c r="AR20" s="1286"/>
      <c r="AS20" s="1286"/>
      <c r="AT20" s="1286"/>
      <c r="AU20" s="1286"/>
      <c r="AV20" s="1286"/>
      <c r="AW20" s="1286"/>
      <c r="AX20" s="1286"/>
      <c r="AY20" s="1286"/>
      <c r="AZ20" s="1286"/>
      <c r="BA20" s="1286"/>
      <c r="BB20" s="1286"/>
      <c r="BC20" s="1286"/>
      <c r="BD20" s="1286"/>
      <c r="BE20" s="1286"/>
      <c r="BF20" s="1286"/>
      <c r="BG20" s="1286"/>
      <c r="BH20" s="1286"/>
      <c r="BI20" s="1286"/>
      <c r="BJ20" s="1286"/>
      <c r="BK20" s="1286"/>
      <c r="BL20" s="1286"/>
      <c r="BM20" s="1286"/>
      <c r="BN20" s="1286"/>
      <c r="BO20" s="1286"/>
      <c r="BP20" s="1286"/>
      <c r="BQ20" s="1286"/>
      <c r="BR20" s="1286"/>
      <c r="BS20" s="1286"/>
      <c r="BT20" s="1286"/>
      <c r="BU20" s="1286"/>
      <c r="BV20" s="1286"/>
      <c r="BW20" s="1286"/>
      <c r="BX20" s="1286"/>
      <c r="BY20" s="1286"/>
      <c r="BZ20" s="1286"/>
      <c r="CA20" s="1286"/>
      <c r="CB20" s="1286"/>
      <c r="CC20" s="1286"/>
      <c r="CD20" s="1286"/>
      <c r="CE20" s="1286"/>
      <c r="CF20" s="1286"/>
      <c r="CG20" s="1286"/>
      <c r="CH20" s="1286"/>
      <c r="CI20" s="1286"/>
      <c r="CJ20" s="1286"/>
      <c r="CK20" s="1286"/>
      <c r="CL20" s="1286"/>
      <c r="CM20" s="1286"/>
      <c r="CN20" s="1286"/>
      <c r="CO20" s="1286"/>
      <c r="CP20" s="1286"/>
      <c r="CQ20" s="1286"/>
      <c r="CR20" s="1286"/>
      <c r="CS20" s="1286"/>
      <c r="CT20" s="1286"/>
      <c r="CU20" s="1286"/>
      <c r="CV20" s="1286"/>
      <c r="CW20" s="1286"/>
      <c r="CX20" s="1286"/>
      <c r="CY20" s="1286"/>
      <c r="CZ20" s="1286"/>
      <c r="DA20" s="1286"/>
      <c r="DB20" s="1286"/>
      <c r="DC20" s="1286"/>
      <c r="DD20" s="1286"/>
      <c r="DE20" s="1286"/>
      <c r="DF20" s="1286"/>
      <c r="DG20" s="1286"/>
      <c r="DH20" s="1286"/>
      <c r="DI20" s="1286"/>
      <c r="DJ20" s="1286"/>
      <c r="DK20" s="1286"/>
      <c r="DL20" s="1286"/>
      <c r="DM20" s="1286"/>
      <c r="DN20" s="1286"/>
      <c r="DO20" s="1286"/>
      <c r="DP20" s="1286"/>
      <c r="DQ20" s="1286"/>
      <c r="DR20" s="1286"/>
      <c r="DS20" s="1286"/>
      <c r="DT20" s="1286"/>
      <c r="DU20" s="1286"/>
      <c r="DV20" s="1286"/>
      <c r="DW20" s="1286"/>
      <c r="DX20" s="1286"/>
      <c r="DY20" s="1286"/>
      <c r="DZ20" s="1286"/>
      <c r="EA20" s="1286"/>
      <c r="EB20" s="1286"/>
      <c r="EC20" s="1286"/>
      <c r="ED20" s="1286"/>
      <c r="EE20" s="1286"/>
      <c r="EF20" s="1286"/>
      <c r="EG20" s="1286"/>
      <c r="EH20" s="1286"/>
      <c r="EI20" s="1286"/>
      <c r="EJ20" s="1286"/>
      <c r="EK20" s="1286"/>
      <c r="EL20" s="1286"/>
      <c r="EM20" s="1286"/>
      <c r="EN20" s="1286"/>
      <c r="EO20" s="1286"/>
      <c r="EP20" s="1286"/>
      <c r="EQ20" s="1286"/>
      <c r="ER20" s="1286"/>
      <c r="ES20" s="1286"/>
      <c r="ET20" s="1286"/>
      <c r="EU20" s="1286"/>
      <c r="EV20" s="1286"/>
      <c r="EW20" s="1286"/>
      <c r="EX20" s="1286"/>
      <c r="EY20" s="1286"/>
      <c r="EZ20" s="1286"/>
      <c r="FA20" s="1286"/>
      <c r="FB20" s="1286"/>
      <c r="FC20" s="1286"/>
      <c r="FD20" s="1286"/>
      <c r="FE20" s="1286"/>
      <c r="FF20" s="1286"/>
      <c r="FG20" s="1286"/>
      <c r="FH20" s="1286"/>
      <c r="FI20" s="1286"/>
      <c r="FJ20" s="1286"/>
      <c r="FK20" s="1286"/>
      <c r="FL20" s="1286"/>
      <c r="FM20" s="1286"/>
      <c r="FN20" s="1286"/>
      <c r="FO20" s="1286"/>
      <c r="FP20" s="1286"/>
      <c r="FQ20" s="1286"/>
      <c r="FR20" s="1286"/>
      <c r="FS20" s="1286"/>
      <c r="FT20" s="1286"/>
      <c r="FU20" s="1286"/>
      <c r="FV20" s="1286"/>
      <c r="FW20" s="1286"/>
      <c r="FX20" s="1286"/>
      <c r="FY20" s="1286"/>
      <c r="FZ20" s="1286"/>
      <c r="GA20" s="1286"/>
      <c r="GB20" s="1286"/>
      <c r="GC20" s="1286"/>
      <c r="GD20" s="1286"/>
      <c r="GE20" s="1286"/>
      <c r="GF20" s="1286"/>
      <c r="GG20" s="1286"/>
      <c r="GH20" s="1286"/>
      <c r="GI20" s="1286"/>
      <c r="GJ20" s="1286"/>
      <c r="GK20" s="1286"/>
      <c r="GL20" s="1286"/>
      <c r="GM20" s="1286"/>
      <c r="GN20" s="1286"/>
      <c r="GO20" s="1286"/>
      <c r="GP20" s="1286"/>
      <c r="GQ20" s="1286"/>
      <c r="GR20" s="1286"/>
      <c r="GS20" s="1286"/>
      <c r="GT20" s="1286"/>
      <c r="GU20" s="1286"/>
      <c r="GV20" s="1286"/>
      <c r="GW20" s="1286"/>
      <c r="GX20" s="1286"/>
      <c r="GY20" s="1286"/>
      <c r="GZ20" s="1286"/>
      <c r="HA20" s="1286"/>
      <c r="HB20" s="1286"/>
      <c r="HC20" s="1286"/>
      <c r="HD20" s="1286"/>
      <c r="HE20" s="1286"/>
      <c r="HF20" s="1286"/>
      <c r="HG20" s="1286"/>
      <c r="HH20" s="1286"/>
      <c r="HI20" s="1286"/>
      <c r="HJ20" s="1286"/>
      <c r="HK20" s="1286"/>
      <c r="HL20" s="1286"/>
      <c r="HM20" s="1286"/>
      <c r="HN20" s="1286"/>
      <c r="HO20" s="1286"/>
      <c r="HP20" s="1286"/>
      <c r="HQ20" s="1286"/>
      <c r="HR20" s="1286"/>
      <c r="HS20" s="1286"/>
      <c r="HT20" s="1286"/>
      <c r="HU20" s="1286"/>
      <c r="HV20" s="1286"/>
      <c r="HW20" s="1286"/>
      <c r="HX20" s="1286"/>
      <c r="HY20" s="1286"/>
      <c r="HZ20" s="1286"/>
      <c r="IA20" s="1286"/>
      <c r="IB20" s="1286"/>
      <c r="IC20" s="1286"/>
      <c r="ID20" s="1286"/>
      <c r="IE20" s="1286"/>
      <c r="IF20" s="1286"/>
      <c r="IG20" s="1286"/>
      <c r="IH20" s="1286"/>
      <c r="II20" s="1286"/>
      <c r="IJ20" s="1286"/>
      <c r="IK20" s="1286"/>
      <c r="IL20" s="1286"/>
      <c r="IM20" s="1286"/>
      <c r="IN20" s="1286"/>
      <c r="IO20" s="1286"/>
      <c r="IP20" s="1286"/>
      <c r="IQ20" s="1286"/>
      <c r="IR20" s="1286"/>
      <c r="IS20" s="1286"/>
      <c r="IT20" s="1286"/>
      <c r="IU20" s="1286"/>
      <c r="IV20" s="1286"/>
    </row>
    <row r="21" spans="1:256" s="1254" customFormat="1" ht="16.5" thickBot="1">
      <c r="A21" s="1286"/>
      <c r="B21" s="2061" t="s">
        <v>1991</v>
      </c>
      <c r="C21" s="2062"/>
      <c r="D21" s="2063">
        <v>8923.75</v>
      </c>
      <c r="E21" s="2046">
        <f>MEDIAN(E20:G20)</f>
        <v>19398</v>
      </c>
      <c r="F21" s="2046"/>
      <c r="G21" s="2047"/>
      <c r="H21" s="1286"/>
      <c r="I21" s="1286"/>
      <c r="J21" s="1286"/>
      <c r="K21" s="1286"/>
      <c r="L21" s="1286"/>
      <c r="M21" s="1286"/>
      <c r="N21" s="1286"/>
      <c r="O21" s="1286"/>
      <c r="P21" s="1286"/>
      <c r="Q21" s="1286"/>
      <c r="R21" s="1286"/>
      <c r="S21" s="1286"/>
      <c r="T21" s="1286"/>
      <c r="U21" s="1286"/>
      <c r="V21" s="1286"/>
      <c r="W21" s="1286"/>
      <c r="X21" s="1286"/>
      <c r="Y21" s="1286"/>
      <c r="Z21" s="1286"/>
      <c r="AA21" s="1286"/>
      <c r="AB21" s="1286"/>
      <c r="AC21" s="1286"/>
      <c r="AD21" s="1286"/>
      <c r="AE21" s="1286"/>
      <c r="AF21" s="1286"/>
      <c r="AG21" s="1286"/>
      <c r="AH21" s="1286"/>
      <c r="AI21" s="1286"/>
      <c r="AJ21" s="1286"/>
      <c r="AK21" s="1286"/>
      <c r="AL21" s="1286"/>
      <c r="AM21" s="1286"/>
      <c r="AN21" s="1286"/>
      <c r="AO21" s="1286"/>
      <c r="AP21" s="1286"/>
      <c r="AQ21" s="1286"/>
      <c r="AR21" s="1286"/>
      <c r="AS21" s="1286"/>
      <c r="AT21" s="1286"/>
      <c r="AU21" s="1286"/>
      <c r="AV21" s="1286"/>
      <c r="AW21" s="1286"/>
      <c r="AX21" s="1286"/>
      <c r="AY21" s="1286"/>
      <c r="AZ21" s="1286"/>
      <c r="BA21" s="1286"/>
      <c r="BB21" s="1286"/>
      <c r="BC21" s="1286"/>
      <c r="BD21" s="1286"/>
      <c r="BE21" s="1286"/>
      <c r="BF21" s="1286"/>
      <c r="BG21" s="1286"/>
      <c r="BH21" s="1286"/>
      <c r="BI21" s="1286"/>
      <c r="BJ21" s="1286"/>
      <c r="BK21" s="1286"/>
      <c r="BL21" s="1286"/>
      <c r="BM21" s="1286"/>
      <c r="BN21" s="1286"/>
      <c r="BO21" s="1286"/>
      <c r="BP21" s="1286"/>
      <c r="BQ21" s="1286"/>
      <c r="BR21" s="1286"/>
      <c r="BS21" s="1286"/>
      <c r="BT21" s="1286"/>
      <c r="BU21" s="1286"/>
      <c r="BV21" s="1286"/>
      <c r="BW21" s="1286"/>
      <c r="BX21" s="1286"/>
      <c r="BY21" s="1286"/>
      <c r="BZ21" s="1286"/>
      <c r="CA21" s="1286"/>
      <c r="CB21" s="1286"/>
      <c r="CC21" s="1286"/>
      <c r="CD21" s="1286"/>
      <c r="CE21" s="1286"/>
      <c r="CF21" s="1286"/>
      <c r="CG21" s="1286"/>
      <c r="CH21" s="1286"/>
      <c r="CI21" s="1286"/>
      <c r="CJ21" s="1286"/>
      <c r="CK21" s="1286"/>
      <c r="CL21" s="1286"/>
      <c r="CM21" s="1286"/>
      <c r="CN21" s="1286"/>
      <c r="CO21" s="1286"/>
      <c r="CP21" s="1286"/>
      <c r="CQ21" s="1286"/>
      <c r="CR21" s="1286"/>
      <c r="CS21" s="1286"/>
      <c r="CT21" s="1286"/>
      <c r="CU21" s="1286"/>
      <c r="CV21" s="1286"/>
      <c r="CW21" s="1286"/>
      <c r="CX21" s="1286"/>
      <c r="CY21" s="1286"/>
      <c r="CZ21" s="1286"/>
      <c r="DA21" s="1286"/>
      <c r="DB21" s="1286"/>
      <c r="DC21" s="1286"/>
      <c r="DD21" s="1286"/>
      <c r="DE21" s="1286"/>
      <c r="DF21" s="1286"/>
      <c r="DG21" s="1286"/>
      <c r="DH21" s="1286"/>
      <c r="DI21" s="1286"/>
      <c r="DJ21" s="1286"/>
      <c r="DK21" s="1286"/>
      <c r="DL21" s="1286"/>
      <c r="DM21" s="1286"/>
      <c r="DN21" s="1286"/>
      <c r="DO21" s="1286"/>
      <c r="DP21" s="1286"/>
      <c r="DQ21" s="1286"/>
      <c r="DR21" s="1286"/>
      <c r="DS21" s="1286"/>
      <c r="DT21" s="1286"/>
      <c r="DU21" s="1286"/>
      <c r="DV21" s="1286"/>
      <c r="DW21" s="1286"/>
      <c r="DX21" s="1286"/>
      <c r="DY21" s="1286"/>
      <c r="DZ21" s="1286"/>
      <c r="EA21" s="1286"/>
      <c r="EB21" s="1286"/>
      <c r="EC21" s="1286"/>
      <c r="ED21" s="1286"/>
      <c r="EE21" s="1286"/>
      <c r="EF21" s="1286"/>
      <c r="EG21" s="1286"/>
      <c r="EH21" s="1286"/>
      <c r="EI21" s="1286"/>
      <c r="EJ21" s="1286"/>
      <c r="EK21" s="1286"/>
      <c r="EL21" s="1286"/>
      <c r="EM21" s="1286"/>
      <c r="EN21" s="1286"/>
      <c r="EO21" s="1286"/>
      <c r="EP21" s="1286"/>
      <c r="EQ21" s="1286"/>
      <c r="ER21" s="1286"/>
      <c r="ES21" s="1286"/>
      <c r="ET21" s="1286"/>
      <c r="EU21" s="1286"/>
      <c r="EV21" s="1286"/>
      <c r="EW21" s="1286"/>
      <c r="EX21" s="1286"/>
      <c r="EY21" s="1286"/>
      <c r="EZ21" s="1286"/>
      <c r="FA21" s="1286"/>
      <c r="FB21" s="1286"/>
      <c r="FC21" s="1286"/>
      <c r="FD21" s="1286"/>
      <c r="FE21" s="1286"/>
      <c r="FF21" s="1286"/>
      <c r="FG21" s="1286"/>
      <c r="FH21" s="1286"/>
      <c r="FI21" s="1286"/>
      <c r="FJ21" s="1286"/>
      <c r="FK21" s="1286"/>
      <c r="FL21" s="1286"/>
      <c r="FM21" s="1286"/>
      <c r="FN21" s="1286"/>
      <c r="FO21" s="1286"/>
      <c r="FP21" s="1286"/>
      <c r="FQ21" s="1286"/>
      <c r="FR21" s="1286"/>
      <c r="FS21" s="1286"/>
      <c r="FT21" s="1286"/>
      <c r="FU21" s="1286"/>
      <c r="FV21" s="1286"/>
      <c r="FW21" s="1286"/>
      <c r="FX21" s="1286"/>
      <c r="FY21" s="1286"/>
      <c r="FZ21" s="1286"/>
      <c r="GA21" s="1286"/>
      <c r="GB21" s="1286"/>
      <c r="GC21" s="1286"/>
      <c r="GD21" s="1286"/>
      <c r="GE21" s="1286"/>
      <c r="GF21" s="1286"/>
      <c r="GG21" s="1286"/>
      <c r="GH21" s="1286"/>
      <c r="GI21" s="1286"/>
      <c r="GJ21" s="1286"/>
      <c r="GK21" s="1286"/>
      <c r="GL21" s="1286"/>
      <c r="GM21" s="1286"/>
      <c r="GN21" s="1286"/>
      <c r="GO21" s="1286"/>
      <c r="GP21" s="1286"/>
      <c r="GQ21" s="1286"/>
      <c r="GR21" s="1286"/>
      <c r="GS21" s="1286"/>
      <c r="GT21" s="1286"/>
      <c r="GU21" s="1286"/>
      <c r="GV21" s="1286"/>
      <c r="GW21" s="1286"/>
      <c r="GX21" s="1286"/>
      <c r="GY21" s="1286"/>
      <c r="GZ21" s="1286"/>
      <c r="HA21" s="1286"/>
      <c r="HB21" s="1286"/>
      <c r="HC21" s="1286"/>
      <c r="HD21" s="1286"/>
      <c r="HE21" s="1286"/>
      <c r="HF21" s="1286"/>
      <c r="HG21" s="1286"/>
      <c r="HH21" s="1286"/>
      <c r="HI21" s="1286"/>
      <c r="HJ21" s="1286"/>
      <c r="HK21" s="1286"/>
      <c r="HL21" s="1286"/>
      <c r="HM21" s="1286"/>
      <c r="HN21" s="1286"/>
      <c r="HO21" s="1286"/>
      <c r="HP21" s="1286"/>
      <c r="HQ21" s="1286"/>
      <c r="HR21" s="1286"/>
      <c r="HS21" s="1286"/>
      <c r="HT21" s="1286"/>
      <c r="HU21" s="1286"/>
      <c r="HV21" s="1286"/>
      <c r="HW21" s="1286"/>
      <c r="HX21" s="1286"/>
      <c r="HY21" s="1286"/>
      <c r="HZ21" s="1286"/>
      <c r="IA21" s="1286"/>
      <c r="IB21" s="1286"/>
      <c r="IC21" s="1286"/>
      <c r="ID21" s="1286"/>
      <c r="IE21" s="1286"/>
      <c r="IF21" s="1286"/>
      <c r="IG21" s="1286"/>
      <c r="IH21" s="1286"/>
      <c r="II21" s="1286"/>
      <c r="IJ21" s="1286"/>
      <c r="IK21" s="1286"/>
      <c r="IL21" s="1286"/>
      <c r="IM21" s="1286"/>
      <c r="IN21" s="1286"/>
      <c r="IO21" s="1286"/>
      <c r="IP21" s="1286"/>
      <c r="IQ21" s="1286"/>
      <c r="IR21" s="1286"/>
      <c r="IS21" s="1286"/>
      <c r="IT21" s="1286"/>
      <c r="IU21" s="1286"/>
      <c r="IV21" s="1286"/>
    </row>
    <row r="22" spans="1:256" s="1521" customFormat="1" ht="15.75" customHeight="1" thickBot="1">
      <c r="B22" s="1647"/>
      <c r="C22" s="1648"/>
      <c r="D22" s="1648"/>
      <c r="E22" s="1648"/>
      <c r="F22" s="1649"/>
      <c r="G22" s="1650"/>
    </row>
    <row r="23" spans="1:256" ht="16.5" thickBot="1">
      <c r="A23" s="1286"/>
      <c r="B23" s="2048" t="s">
        <v>7478</v>
      </c>
      <c r="C23" s="2049"/>
      <c r="D23" s="2049"/>
      <c r="E23" s="2049"/>
      <c r="F23" s="2049"/>
      <c r="G23" s="2050"/>
      <c r="H23" s="1286"/>
      <c r="I23" s="1286"/>
      <c r="J23" s="1286"/>
      <c r="K23" s="1286"/>
      <c r="L23" s="1286"/>
      <c r="M23" s="1286"/>
      <c r="N23" s="1286"/>
      <c r="O23" s="1286"/>
      <c r="P23" s="1286"/>
      <c r="Q23" s="1286"/>
      <c r="R23" s="1286"/>
      <c r="S23" s="1286"/>
      <c r="T23" s="1286"/>
      <c r="U23" s="1286"/>
      <c r="V23" s="1286"/>
      <c r="W23" s="1286"/>
      <c r="X23" s="1286"/>
      <c r="Y23" s="1286"/>
      <c r="Z23" s="1286"/>
      <c r="AA23" s="1286"/>
      <c r="AB23" s="1286"/>
      <c r="AC23" s="1286"/>
      <c r="AD23" s="1286"/>
      <c r="AE23" s="1286"/>
      <c r="AF23" s="1286"/>
      <c r="AG23" s="1286"/>
      <c r="AH23" s="1286"/>
      <c r="AI23" s="1286"/>
      <c r="AJ23" s="1286"/>
      <c r="AK23" s="1286"/>
      <c r="AL23" s="1286"/>
      <c r="AM23" s="1286"/>
      <c r="AN23" s="1286"/>
      <c r="AO23" s="1286"/>
      <c r="AP23" s="1286"/>
      <c r="AQ23" s="1286"/>
      <c r="AR23" s="1286"/>
      <c r="AS23" s="1286"/>
      <c r="AT23" s="1286"/>
      <c r="AU23" s="1286"/>
      <c r="AV23" s="1286"/>
      <c r="AW23" s="1286"/>
      <c r="AX23" s="1286"/>
      <c r="AY23" s="1286"/>
      <c r="AZ23" s="1286"/>
      <c r="BA23" s="1286"/>
      <c r="BB23" s="1286"/>
      <c r="BC23" s="1286"/>
      <c r="BD23" s="1286"/>
      <c r="BE23" s="1286"/>
      <c r="BF23" s="1286"/>
      <c r="BG23" s="1286"/>
      <c r="BH23" s="1286"/>
      <c r="BI23" s="1286"/>
      <c r="BJ23" s="1286"/>
      <c r="BK23" s="1286"/>
      <c r="BL23" s="1286"/>
      <c r="BM23" s="1286"/>
      <c r="BN23" s="1286"/>
      <c r="BO23" s="1286"/>
      <c r="BP23" s="1286"/>
      <c r="BQ23" s="1286"/>
      <c r="BR23" s="1286"/>
      <c r="BS23" s="1286"/>
      <c r="BT23" s="1286"/>
      <c r="BU23" s="1286"/>
      <c r="BV23" s="1286"/>
      <c r="BW23" s="1286"/>
      <c r="BX23" s="1286"/>
      <c r="BY23" s="1286"/>
      <c r="BZ23" s="1286"/>
      <c r="CA23" s="1286"/>
      <c r="CB23" s="1286"/>
      <c r="CC23" s="1286"/>
      <c r="CD23" s="1286"/>
      <c r="CE23" s="1286"/>
      <c r="CF23" s="1286"/>
      <c r="CG23" s="1286"/>
      <c r="CH23" s="1286"/>
      <c r="CI23" s="1286"/>
      <c r="CJ23" s="1286"/>
      <c r="CK23" s="1286"/>
      <c r="CL23" s="1286"/>
      <c r="CM23" s="1286"/>
      <c r="CN23" s="1286"/>
      <c r="CO23" s="1286"/>
      <c r="CP23" s="1286"/>
      <c r="CQ23" s="1286"/>
      <c r="CR23" s="1286"/>
      <c r="CS23" s="1286"/>
      <c r="CT23" s="1286"/>
      <c r="CU23" s="1286"/>
      <c r="CV23" s="1286"/>
      <c r="CW23" s="1286"/>
      <c r="CX23" s="1286"/>
      <c r="CY23" s="1286"/>
      <c r="CZ23" s="1286"/>
      <c r="DA23" s="1286"/>
      <c r="DB23" s="1286"/>
      <c r="DC23" s="1286"/>
      <c r="DD23" s="1286"/>
      <c r="DE23" s="1286"/>
      <c r="DF23" s="1286"/>
      <c r="DG23" s="1286"/>
      <c r="DH23" s="1286"/>
      <c r="DI23" s="1286"/>
      <c r="DJ23" s="1286"/>
      <c r="DK23" s="1286"/>
      <c r="DL23" s="1286"/>
      <c r="DM23" s="1286"/>
      <c r="DN23" s="1286"/>
      <c r="DO23" s="1286"/>
      <c r="DP23" s="1286"/>
      <c r="DQ23" s="1286"/>
      <c r="DR23" s="1286"/>
      <c r="DS23" s="1286"/>
      <c r="DT23" s="1286"/>
      <c r="DU23" s="1286"/>
      <c r="DV23" s="1286"/>
      <c r="DW23" s="1286"/>
      <c r="DX23" s="1286"/>
      <c r="DY23" s="1286"/>
      <c r="DZ23" s="1286"/>
      <c r="EA23" s="1286"/>
      <c r="EB23" s="1286"/>
      <c r="EC23" s="1286"/>
      <c r="ED23" s="1286"/>
      <c r="EE23" s="1286"/>
      <c r="EF23" s="1286"/>
      <c r="EG23" s="1286"/>
      <c r="EH23" s="1286"/>
      <c r="EI23" s="1286"/>
      <c r="EJ23" s="1286"/>
      <c r="EK23" s="1286"/>
      <c r="EL23" s="1286"/>
      <c r="EM23" s="1286"/>
      <c r="EN23" s="1286"/>
      <c r="EO23" s="1286"/>
      <c r="EP23" s="1286"/>
      <c r="EQ23" s="1286"/>
      <c r="ER23" s="1286"/>
      <c r="ES23" s="1286"/>
      <c r="ET23" s="1286"/>
      <c r="EU23" s="1286"/>
      <c r="EV23" s="1286"/>
      <c r="EW23" s="1286"/>
      <c r="EX23" s="1286"/>
      <c r="EY23" s="1286"/>
      <c r="EZ23" s="1286"/>
      <c r="FA23" s="1286"/>
      <c r="FB23" s="1286"/>
      <c r="FC23" s="1286"/>
      <c r="FD23" s="1286"/>
      <c r="FE23" s="1286"/>
      <c r="FF23" s="1286"/>
      <c r="FG23" s="1286"/>
      <c r="FH23" s="1286"/>
      <c r="FI23" s="1286"/>
      <c r="FJ23" s="1286"/>
      <c r="FK23" s="1286"/>
      <c r="FL23" s="1286"/>
      <c r="FM23" s="1286"/>
      <c r="FN23" s="1286"/>
      <c r="FO23" s="1286"/>
      <c r="FP23" s="1286"/>
      <c r="FQ23" s="1286"/>
      <c r="FR23" s="1286"/>
      <c r="FS23" s="1286"/>
      <c r="FT23" s="1286"/>
      <c r="FU23" s="1286"/>
      <c r="FV23" s="1286"/>
      <c r="FW23" s="1286"/>
      <c r="FX23" s="1286"/>
      <c r="FY23" s="1286"/>
      <c r="FZ23" s="1286"/>
      <c r="GA23" s="1286"/>
      <c r="GB23" s="1286"/>
      <c r="GC23" s="1286"/>
      <c r="GD23" s="1286"/>
      <c r="GE23" s="1286"/>
      <c r="GF23" s="1286"/>
      <c r="GG23" s="1286"/>
      <c r="GH23" s="1286"/>
      <c r="GI23" s="1286"/>
      <c r="GJ23" s="1286"/>
      <c r="GK23" s="1286"/>
      <c r="GL23" s="1286"/>
      <c r="GM23" s="1286"/>
      <c r="GN23" s="1286"/>
      <c r="GO23" s="1286"/>
      <c r="GP23" s="1286"/>
      <c r="GQ23" s="1286"/>
      <c r="GR23" s="1286"/>
      <c r="GS23" s="1286"/>
      <c r="GT23" s="1286"/>
      <c r="GU23" s="1286"/>
      <c r="GV23" s="1286"/>
      <c r="GW23" s="1286"/>
      <c r="GX23" s="1286"/>
      <c r="GY23" s="1286"/>
      <c r="GZ23" s="1286"/>
      <c r="HA23" s="1286"/>
      <c r="HB23" s="1286"/>
      <c r="HC23" s="1286"/>
      <c r="HD23" s="1286"/>
      <c r="HE23" s="1286"/>
      <c r="HF23" s="1286"/>
      <c r="HG23" s="1286"/>
      <c r="HH23" s="1286"/>
      <c r="HI23" s="1286"/>
      <c r="HJ23" s="1286"/>
      <c r="HK23" s="1286"/>
      <c r="HL23" s="1286"/>
      <c r="HM23" s="1286"/>
      <c r="HN23" s="1286"/>
      <c r="HO23" s="1286"/>
      <c r="HP23" s="1286"/>
      <c r="HQ23" s="1286"/>
      <c r="HR23" s="1286"/>
      <c r="HS23" s="1286"/>
      <c r="HT23" s="1286"/>
      <c r="HU23" s="1286"/>
      <c r="HV23" s="1286"/>
      <c r="HW23" s="1286"/>
      <c r="HX23" s="1286"/>
      <c r="HY23" s="1286"/>
      <c r="HZ23" s="1286"/>
      <c r="IA23" s="1286"/>
      <c r="IB23" s="1286"/>
      <c r="IC23" s="1286"/>
      <c r="ID23" s="1286"/>
      <c r="IE23" s="1286"/>
      <c r="IF23" s="1286"/>
      <c r="IG23" s="1286"/>
      <c r="IH23" s="1286"/>
      <c r="II23" s="1286"/>
      <c r="IJ23" s="1286"/>
      <c r="IK23" s="1286"/>
      <c r="IL23" s="1286"/>
      <c r="IM23" s="1286"/>
      <c r="IN23" s="1286"/>
      <c r="IO23" s="1286"/>
      <c r="IP23" s="1286"/>
      <c r="IQ23" s="1286"/>
      <c r="IR23" s="1286"/>
      <c r="IS23" s="1286"/>
      <c r="IT23" s="1286"/>
      <c r="IU23" s="1286"/>
      <c r="IV23" s="1286"/>
    </row>
    <row r="24" spans="1:256" s="672" customFormat="1" ht="31.5">
      <c r="B24" s="1524" t="s">
        <v>1985</v>
      </c>
      <c r="C24" s="1525" t="s">
        <v>7479</v>
      </c>
      <c r="D24" s="2051"/>
      <c r="E24" s="2052"/>
      <c r="F24" s="2052"/>
      <c r="G24" s="2053"/>
    </row>
    <row r="25" spans="1:256" s="672" customFormat="1" ht="15.75">
      <c r="B25" s="1526"/>
      <c r="C25" s="1527" t="s">
        <v>1986</v>
      </c>
      <c r="D25" s="2054" t="s">
        <v>1988</v>
      </c>
      <c r="E25" s="2055"/>
      <c r="F25" s="611" t="s">
        <v>1989</v>
      </c>
      <c r="G25" s="1528" t="s">
        <v>1990</v>
      </c>
    </row>
    <row r="26" spans="1:256" s="672" customFormat="1" ht="15" customHeight="1">
      <c r="B26" s="1651">
        <v>42873</v>
      </c>
      <c r="C26" s="1652" t="s">
        <v>7388</v>
      </c>
      <c r="D26" s="2056" t="s">
        <v>7389</v>
      </c>
      <c r="E26" s="2057"/>
      <c r="F26" s="1653" t="s">
        <v>7390</v>
      </c>
      <c r="G26" s="1654" t="s">
        <v>7391</v>
      </c>
    </row>
    <row r="27" spans="1:256" s="672" customFormat="1" ht="15" customHeight="1">
      <c r="B27" s="1651">
        <v>42874</v>
      </c>
      <c r="C27" s="1652" t="s">
        <v>7392</v>
      </c>
      <c r="D27" s="2056" t="s">
        <v>7393</v>
      </c>
      <c r="E27" s="2057"/>
      <c r="F27" s="1653" t="s">
        <v>7394</v>
      </c>
      <c r="G27" s="1655" t="s">
        <v>7395</v>
      </c>
    </row>
    <row r="28" spans="1:256" s="672" customFormat="1" ht="15">
      <c r="B28" s="1651">
        <v>42873</v>
      </c>
      <c r="C28" s="1652" t="s">
        <v>7396</v>
      </c>
      <c r="D28" s="2072" t="s">
        <v>7397</v>
      </c>
      <c r="E28" s="2073"/>
      <c r="F28" s="1653" t="s">
        <v>7398</v>
      </c>
      <c r="G28" s="1655" t="s">
        <v>5317</v>
      </c>
    </row>
    <row r="29" spans="1:256" s="672" customFormat="1" ht="16.5" thickBot="1">
      <c r="B29" s="1529"/>
      <c r="C29" s="1530"/>
      <c r="D29" s="2074"/>
      <c r="E29" s="2075"/>
      <c r="F29" s="2075"/>
      <c r="G29" s="2076"/>
    </row>
    <row r="30" spans="1:256" s="1521" customFormat="1" ht="15.75" customHeight="1" thickBot="1">
      <c r="B30" s="1522"/>
      <c r="C30" s="1522"/>
      <c r="D30" s="1522"/>
      <c r="E30" s="1522"/>
      <c r="F30" s="1523"/>
      <c r="G30" s="1523"/>
    </row>
    <row r="31" spans="1:256" ht="15.75">
      <c r="A31" s="1286"/>
      <c r="B31" s="1531" t="s">
        <v>7480</v>
      </c>
      <c r="C31" s="1532" t="s">
        <v>7481</v>
      </c>
      <c r="D31" s="1532"/>
      <c r="E31" s="1532"/>
      <c r="F31" s="1532"/>
      <c r="G31" s="1533" t="s">
        <v>30</v>
      </c>
      <c r="H31" s="1286"/>
      <c r="I31" s="1286"/>
      <c r="J31" s="1286"/>
      <c r="K31" s="1286"/>
      <c r="L31" s="1286"/>
      <c r="M31" s="1286"/>
      <c r="N31" s="1286"/>
      <c r="O31" s="1286"/>
      <c r="P31" s="1286"/>
      <c r="Q31" s="1286"/>
      <c r="R31" s="1286"/>
      <c r="S31" s="1286"/>
      <c r="T31" s="1286"/>
      <c r="U31" s="1286"/>
      <c r="V31" s="1286"/>
      <c r="W31" s="1286"/>
      <c r="X31" s="1286"/>
      <c r="Y31" s="1286"/>
      <c r="Z31" s="1286"/>
      <c r="AA31" s="1286"/>
      <c r="AB31" s="1286"/>
      <c r="AC31" s="1286"/>
      <c r="AD31" s="1286"/>
      <c r="AE31" s="1286"/>
      <c r="AF31" s="1286"/>
      <c r="AG31" s="1286"/>
      <c r="AH31" s="1286"/>
      <c r="AI31" s="1286"/>
      <c r="AJ31" s="1286"/>
      <c r="AK31" s="1286"/>
      <c r="AL31" s="1286"/>
      <c r="AM31" s="1286"/>
      <c r="AN31" s="1286"/>
      <c r="AO31" s="1286"/>
      <c r="AP31" s="1286"/>
      <c r="AQ31" s="1286"/>
      <c r="AR31" s="1286"/>
      <c r="AS31" s="1286"/>
      <c r="AT31" s="1286"/>
      <c r="AU31" s="1286"/>
      <c r="AV31" s="1286"/>
      <c r="AW31" s="1286"/>
      <c r="AX31" s="1286"/>
      <c r="AY31" s="1286"/>
      <c r="AZ31" s="1286"/>
      <c r="BA31" s="1286"/>
      <c r="BB31" s="1286"/>
      <c r="BC31" s="1286"/>
      <c r="BD31" s="1286"/>
      <c r="BE31" s="1286"/>
      <c r="BF31" s="1286"/>
      <c r="BG31" s="1286"/>
      <c r="BH31" s="1286"/>
      <c r="BI31" s="1286"/>
      <c r="BJ31" s="1286"/>
      <c r="BK31" s="1286"/>
      <c r="BL31" s="1286"/>
      <c r="BM31" s="1286"/>
      <c r="BN31" s="1286"/>
      <c r="BO31" s="1286"/>
      <c r="BP31" s="1286"/>
      <c r="BQ31" s="1286"/>
      <c r="BR31" s="1286"/>
      <c r="BS31" s="1286"/>
      <c r="BT31" s="1286"/>
      <c r="BU31" s="1286"/>
      <c r="BV31" s="1286"/>
      <c r="BW31" s="1286"/>
      <c r="BX31" s="1286"/>
      <c r="BY31" s="1286"/>
      <c r="BZ31" s="1286"/>
      <c r="CA31" s="1286"/>
      <c r="CB31" s="1286"/>
      <c r="CC31" s="1286"/>
      <c r="CD31" s="1286"/>
      <c r="CE31" s="1286"/>
      <c r="CF31" s="1286"/>
      <c r="CG31" s="1286"/>
      <c r="CH31" s="1286"/>
      <c r="CI31" s="1286"/>
      <c r="CJ31" s="1286"/>
      <c r="CK31" s="1286"/>
      <c r="CL31" s="1286"/>
      <c r="CM31" s="1286"/>
      <c r="CN31" s="1286"/>
      <c r="CO31" s="1286"/>
      <c r="CP31" s="1286"/>
      <c r="CQ31" s="1286"/>
      <c r="CR31" s="1286"/>
      <c r="CS31" s="1286"/>
      <c r="CT31" s="1286"/>
      <c r="CU31" s="1286"/>
      <c r="CV31" s="1286"/>
      <c r="CW31" s="1286"/>
      <c r="CX31" s="1286"/>
      <c r="CY31" s="1286"/>
      <c r="CZ31" s="1286"/>
      <c r="DA31" s="1286"/>
      <c r="DB31" s="1286"/>
      <c r="DC31" s="1286"/>
      <c r="DD31" s="1286"/>
      <c r="DE31" s="1286"/>
      <c r="DF31" s="1286"/>
      <c r="DG31" s="1286"/>
      <c r="DH31" s="1286"/>
      <c r="DI31" s="1286"/>
      <c r="DJ31" s="1286"/>
      <c r="DK31" s="1286"/>
      <c r="DL31" s="1286"/>
      <c r="DM31" s="1286"/>
      <c r="DN31" s="1286"/>
      <c r="DO31" s="1286"/>
      <c r="DP31" s="1286"/>
      <c r="DQ31" s="1286"/>
      <c r="DR31" s="1286"/>
      <c r="DS31" s="1286"/>
      <c r="DT31" s="1286"/>
      <c r="DU31" s="1286"/>
      <c r="DV31" s="1286"/>
      <c r="DW31" s="1286"/>
      <c r="DX31" s="1286"/>
      <c r="DY31" s="1286"/>
      <c r="DZ31" s="1286"/>
      <c r="EA31" s="1286"/>
      <c r="EB31" s="1286"/>
      <c r="EC31" s="1286"/>
      <c r="ED31" s="1286"/>
      <c r="EE31" s="1286"/>
      <c r="EF31" s="1286"/>
      <c r="EG31" s="1286"/>
      <c r="EH31" s="1286"/>
      <c r="EI31" s="1286"/>
      <c r="EJ31" s="1286"/>
      <c r="EK31" s="1286"/>
      <c r="EL31" s="1286"/>
      <c r="EM31" s="1286"/>
      <c r="EN31" s="1286"/>
      <c r="EO31" s="1286"/>
      <c r="EP31" s="1286"/>
      <c r="EQ31" s="1286"/>
      <c r="ER31" s="1286"/>
      <c r="ES31" s="1286"/>
      <c r="ET31" s="1286"/>
      <c r="EU31" s="1286"/>
      <c r="EV31" s="1286"/>
      <c r="EW31" s="1286"/>
      <c r="EX31" s="1286"/>
      <c r="EY31" s="1286"/>
      <c r="EZ31" s="1286"/>
      <c r="FA31" s="1286"/>
      <c r="FB31" s="1286"/>
      <c r="FC31" s="1286"/>
      <c r="FD31" s="1286"/>
      <c r="FE31" s="1286"/>
      <c r="FF31" s="1286"/>
      <c r="FG31" s="1286"/>
      <c r="FH31" s="1286"/>
      <c r="FI31" s="1286"/>
      <c r="FJ31" s="1286"/>
      <c r="FK31" s="1286"/>
      <c r="FL31" s="1286"/>
      <c r="FM31" s="1286"/>
      <c r="FN31" s="1286"/>
      <c r="FO31" s="1286"/>
      <c r="FP31" s="1286"/>
      <c r="FQ31" s="1286"/>
      <c r="FR31" s="1286"/>
      <c r="FS31" s="1286"/>
      <c r="FT31" s="1286"/>
      <c r="FU31" s="1286"/>
      <c r="FV31" s="1286"/>
      <c r="FW31" s="1286"/>
      <c r="FX31" s="1286"/>
      <c r="FY31" s="1286"/>
      <c r="FZ31" s="1286"/>
      <c r="GA31" s="1286"/>
      <c r="GB31" s="1286"/>
      <c r="GC31" s="1286"/>
      <c r="GD31" s="1286"/>
      <c r="GE31" s="1286"/>
      <c r="GF31" s="1286"/>
      <c r="GG31" s="1286"/>
      <c r="GH31" s="1286"/>
      <c r="GI31" s="1286"/>
      <c r="GJ31" s="1286"/>
      <c r="GK31" s="1286"/>
      <c r="GL31" s="1286"/>
      <c r="GM31" s="1286"/>
      <c r="GN31" s="1286"/>
      <c r="GO31" s="1286"/>
      <c r="GP31" s="1286"/>
      <c r="GQ31" s="1286"/>
      <c r="GR31" s="1286"/>
      <c r="GS31" s="1286"/>
      <c r="GT31" s="1286"/>
      <c r="GU31" s="1286"/>
      <c r="GV31" s="1286"/>
      <c r="GW31" s="1286"/>
      <c r="GX31" s="1286"/>
      <c r="GY31" s="1286"/>
      <c r="GZ31" s="1286"/>
      <c r="HA31" s="1286"/>
      <c r="HB31" s="1286"/>
      <c r="HC31" s="1286"/>
      <c r="HD31" s="1286"/>
      <c r="HE31" s="1286"/>
      <c r="HF31" s="1286"/>
      <c r="HG31" s="1286"/>
      <c r="HH31" s="1286"/>
      <c r="HI31" s="1286"/>
      <c r="HJ31" s="1286"/>
      <c r="HK31" s="1286"/>
      <c r="HL31" s="1286"/>
      <c r="HM31" s="1286"/>
      <c r="HN31" s="1286"/>
      <c r="HO31" s="1286"/>
      <c r="HP31" s="1286"/>
      <c r="HQ31" s="1286"/>
      <c r="HR31" s="1286"/>
      <c r="HS31" s="1286"/>
      <c r="HT31" s="1286"/>
      <c r="HU31" s="1286"/>
      <c r="HV31" s="1286"/>
      <c r="HW31" s="1286"/>
      <c r="HX31" s="1286"/>
      <c r="HY31" s="1286"/>
      <c r="HZ31" s="1286"/>
      <c r="IA31" s="1286"/>
      <c r="IB31" s="1286"/>
      <c r="IC31" s="1286"/>
      <c r="ID31" s="1286"/>
      <c r="IE31" s="1286"/>
      <c r="IF31" s="1286"/>
      <c r="IG31" s="1286"/>
      <c r="IH31" s="1286"/>
      <c r="II31" s="1286"/>
      <c r="IJ31" s="1286"/>
      <c r="IK31" s="1286"/>
      <c r="IL31" s="1286"/>
      <c r="IM31" s="1286"/>
      <c r="IN31" s="1286"/>
      <c r="IO31" s="1286"/>
      <c r="IP31" s="1286"/>
      <c r="IQ31" s="1286"/>
      <c r="IR31" s="1286"/>
      <c r="IS31" s="1286"/>
      <c r="IT31" s="1286"/>
      <c r="IU31" s="1286"/>
      <c r="IV31" s="1286"/>
    </row>
    <row r="32" spans="1:256" ht="31.5">
      <c r="A32" s="1286"/>
      <c r="B32" s="1343" t="s">
        <v>2114</v>
      </c>
      <c r="C32" s="1534" t="s">
        <v>1947</v>
      </c>
      <c r="D32" s="1534" t="s">
        <v>30</v>
      </c>
      <c r="E32" s="1534" t="s">
        <v>1948</v>
      </c>
      <c r="F32" s="1535" t="s">
        <v>1995</v>
      </c>
      <c r="G32" s="1536" t="s">
        <v>1996</v>
      </c>
      <c r="H32" s="1286"/>
      <c r="I32" s="1286"/>
      <c r="J32" s="1286"/>
      <c r="K32" s="1286"/>
      <c r="L32" s="1286"/>
      <c r="M32" s="1286"/>
      <c r="N32" s="1286"/>
      <c r="O32" s="1286"/>
      <c r="P32" s="1286"/>
      <c r="Q32" s="1286"/>
      <c r="R32" s="1286"/>
      <c r="S32" s="1286"/>
      <c r="T32" s="1286"/>
      <c r="U32" s="1286"/>
      <c r="V32" s="1286"/>
      <c r="W32" s="1286"/>
      <c r="X32" s="1286"/>
      <c r="Y32" s="1286"/>
      <c r="Z32" s="1286"/>
      <c r="AA32" s="1286"/>
      <c r="AB32" s="1286"/>
      <c r="AC32" s="1286"/>
      <c r="AD32" s="1286"/>
      <c r="AE32" s="1286"/>
      <c r="AF32" s="1286"/>
      <c r="AG32" s="1286"/>
      <c r="AH32" s="1286"/>
      <c r="AI32" s="1286"/>
      <c r="AJ32" s="1286"/>
      <c r="AK32" s="1286"/>
      <c r="AL32" s="1286"/>
      <c r="AM32" s="1286"/>
      <c r="AN32" s="1286"/>
      <c r="AO32" s="1286"/>
      <c r="AP32" s="1286"/>
      <c r="AQ32" s="1286"/>
      <c r="AR32" s="1286"/>
      <c r="AS32" s="1286"/>
      <c r="AT32" s="1286"/>
      <c r="AU32" s="1286"/>
      <c r="AV32" s="1286"/>
      <c r="AW32" s="1286"/>
      <c r="AX32" s="1286"/>
      <c r="AY32" s="1286"/>
      <c r="AZ32" s="1286"/>
      <c r="BA32" s="1286"/>
      <c r="BB32" s="1286"/>
      <c r="BC32" s="1286"/>
      <c r="BD32" s="1286"/>
      <c r="BE32" s="1286"/>
      <c r="BF32" s="1286"/>
      <c r="BG32" s="1286"/>
      <c r="BH32" s="1286"/>
      <c r="BI32" s="1286"/>
      <c r="BJ32" s="1286"/>
      <c r="BK32" s="1286"/>
      <c r="BL32" s="1286"/>
      <c r="BM32" s="1286"/>
      <c r="BN32" s="1286"/>
      <c r="BO32" s="1286"/>
      <c r="BP32" s="1286"/>
      <c r="BQ32" s="1286"/>
      <c r="BR32" s="1286"/>
      <c r="BS32" s="1286"/>
      <c r="BT32" s="1286"/>
      <c r="BU32" s="1286"/>
      <c r="BV32" s="1286"/>
      <c r="BW32" s="1286"/>
      <c r="BX32" s="1286"/>
      <c r="BY32" s="1286"/>
      <c r="BZ32" s="1286"/>
      <c r="CA32" s="1286"/>
      <c r="CB32" s="1286"/>
      <c r="CC32" s="1286"/>
      <c r="CD32" s="1286"/>
      <c r="CE32" s="1286"/>
      <c r="CF32" s="1286"/>
      <c r="CG32" s="1286"/>
      <c r="CH32" s="1286"/>
      <c r="CI32" s="1286"/>
      <c r="CJ32" s="1286"/>
      <c r="CK32" s="1286"/>
      <c r="CL32" s="1286"/>
      <c r="CM32" s="1286"/>
      <c r="CN32" s="1286"/>
      <c r="CO32" s="1286"/>
      <c r="CP32" s="1286"/>
      <c r="CQ32" s="1286"/>
      <c r="CR32" s="1286"/>
      <c r="CS32" s="1286"/>
      <c r="CT32" s="1286"/>
      <c r="CU32" s="1286"/>
      <c r="CV32" s="1286"/>
      <c r="CW32" s="1286"/>
      <c r="CX32" s="1286"/>
      <c r="CY32" s="1286"/>
      <c r="CZ32" s="1286"/>
      <c r="DA32" s="1286"/>
      <c r="DB32" s="1286"/>
      <c r="DC32" s="1286"/>
      <c r="DD32" s="1286"/>
      <c r="DE32" s="1286"/>
      <c r="DF32" s="1286"/>
      <c r="DG32" s="1286"/>
      <c r="DH32" s="1286"/>
      <c r="DI32" s="1286"/>
      <c r="DJ32" s="1286"/>
      <c r="DK32" s="1286"/>
      <c r="DL32" s="1286"/>
      <c r="DM32" s="1286"/>
      <c r="DN32" s="1286"/>
      <c r="DO32" s="1286"/>
      <c r="DP32" s="1286"/>
      <c r="DQ32" s="1286"/>
      <c r="DR32" s="1286"/>
      <c r="DS32" s="1286"/>
      <c r="DT32" s="1286"/>
      <c r="DU32" s="1286"/>
      <c r="DV32" s="1286"/>
      <c r="DW32" s="1286"/>
      <c r="DX32" s="1286"/>
      <c r="DY32" s="1286"/>
      <c r="DZ32" s="1286"/>
      <c r="EA32" s="1286"/>
      <c r="EB32" s="1286"/>
      <c r="EC32" s="1286"/>
      <c r="ED32" s="1286"/>
      <c r="EE32" s="1286"/>
      <c r="EF32" s="1286"/>
      <c r="EG32" s="1286"/>
      <c r="EH32" s="1286"/>
      <c r="EI32" s="1286"/>
      <c r="EJ32" s="1286"/>
      <c r="EK32" s="1286"/>
      <c r="EL32" s="1286"/>
      <c r="EM32" s="1286"/>
      <c r="EN32" s="1286"/>
      <c r="EO32" s="1286"/>
      <c r="EP32" s="1286"/>
      <c r="EQ32" s="1286"/>
      <c r="ER32" s="1286"/>
      <c r="ES32" s="1286"/>
      <c r="ET32" s="1286"/>
      <c r="EU32" s="1286"/>
      <c r="EV32" s="1286"/>
      <c r="EW32" s="1286"/>
      <c r="EX32" s="1286"/>
      <c r="EY32" s="1286"/>
      <c r="EZ32" s="1286"/>
      <c r="FA32" s="1286"/>
      <c r="FB32" s="1286"/>
      <c r="FC32" s="1286"/>
      <c r="FD32" s="1286"/>
      <c r="FE32" s="1286"/>
      <c r="FF32" s="1286"/>
      <c r="FG32" s="1286"/>
      <c r="FH32" s="1286"/>
      <c r="FI32" s="1286"/>
      <c r="FJ32" s="1286"/>
      <c r="FK32" s="1286"/>
      <c r="FL32" s="1286"/>
      <c r="FM32" s="1286"/>
      <c r="FN32" s="1286"/>
      <c r="FO32" s="1286"/>
      <c r="FP32" s="1286"/>
      <c r="FQ32" s="1286"/>
      <c r="FR32" s="1286"/>
      <c r="FS32" s="1286"/>
      <c r="FT32" s="1286"/>
      <c r="FU32" s="1286"/>
      <c r="FV32" s="1286"/>
      <c r="FW32" s="1286"/>
      <c r="FX32" s="1286"/>
      <c r="FY32" s="1286"/>
      <c r="FZ32" s="1286"/>
      <c r="GA32" s="1286"/>
      <c r="GB32" s="1286"/>
      <c r="GC32" s="1286"/>
      <c r="GD32" s="1286"/>
      <c r="GE32" s="1286"/>
      <c r="GF32" s="1286"/>
      <c r="GG32" s="1286"/>
      <c r="GH32" s="1286"/>
      <c r="GI32" s="1286"/>
      <c r="GJ32" s="1286"/>
      <c r="GK32" s="1286"/>
      <c r="GL32" s="1286"/>
      <c r="GM32" s="1286"/>
      <c r="GN32" s="1286"/>
      <c r="GO32" s="1286"/>
      <c r="GP32" s="1286"/>
      <c r="GQ32" s="1286"/>
      <c r="GR32" s="1286"/>
      <c r="GS32" s="1286"/>
      <c r="GT32" s="1286"/>
      <c r="GU32" s="1286"/>
      <c r="GV32" s="1286"/>
      <c r="GW32" s="1286"/>
      <c r="GX32" s="1286"/>
      <c r="GY32" s="1286"/>
      <c r="GZ32" s="1286"/>
      <c r="HA32" s="1286"/>
      <c r="HB32" s="1286"/>
      <c r="HC32" s="1286"/>
      <c r="HD32" s="1286"/>
      <c r="HE32" s="1286"/>
      <c r="HF32" s="1286"/>
      <c r="HG32" s="1286"/>
      <c r="HH32" s="1286"/>
      <c r="HI32" s="1286"/>
      <c r="HJ32" s="1286"/>
      <c r="HK32" s="1286"/>
      <c r="HL32" s="1286"/>
      <c r="HM32" s="1286"/>
      <c r="HN32" s="1286"/>
      <c r="HO32" s="1286"/>
      <c r="HP32" s="1286"/>
      <c r="HQ32" s="1286"/>
      <c r="HR32" s="1286"/>
      <c r="HS32" s="1286"/>
      <c r="HT32" s="1286"/>
      <c r="HU32" s="1286"/>
      <c r="HV32" s="1286"/>
      <c r="HW32" s="1286"/>
      <c r="HX32" s="1286"/>
      <c r="HY32" s="1286"/>
      <c r="HZ32" s="1286"/>
      <c r="IA32" s="1286"/>
      <c r="IB32" s="1286"/>
      <c r="IC32" s="1286"/>
      <c r="ID32" s="1286"/>
      <c r="IE32" s="1286"/>
      <c r="IF32" s="1286"/>
      <c r="IG32" s="1286"/>
      <c r="IH32" s="1286"/>
      <c r="II32" s="1286"/>
      <c r="IJ32" s="1286"/>
      <c r="IK32" s="1286"/>
      <c r="IL32" s="1286"/>
      <c r="IM32" s="1286"/>
      <c r="IN32" s="1286"/>
      <c r="IO32" s="1286"/>
      <c r="IP32" s="1286"/>
      <c r="IQ32" s="1286"/>
      <c r="IR32" s="1286"/>
      <c r="IS32" s="1286"/>
      <c r="IT32" s="1286"/>
      <c r="IU32" s="1286"/>
      <c r="IV32" s="1286"/>
    </row>
    <row r="33" spans="1:256" ht="15.75">
      <c r="A33" s="1286"/>
      <c r="B33" s="2077" t="s">
        <v>1951</v>
      </c>
      <c r="C33" s="2078"/>
      <c r="D33" s="2078"/>
      <c r="E33" s="2078"/>
      <c r="F33" s="2078"/>
      <c r="G33" s="2079"/>
      <c r="H33" s="1286"/>
      <c r="I33" s="1286"/>
      <c r="J33" s="1286"/>
      <c r="K33" s="1286"/>
      <c r="L33" s="1286"/>
      <c r="M33" s="1286"/>
      <c r="N33" s="1286"/>
      <c r="O33" s="1286"/>
      <c r="P33" s="1286"/>
      <c r="Q33" s="1286"/>
      <c r="R33" s="1286"/>
      <c r="S33" s="1286"/>
      <c r="T33" s="1286"/>
      <c r="U33" s="1286"/>
      <c r="V33" s="1286"/>
      <c r="W33" s="1286"/>
      <c r="X33" s="1286"/>
      <c r="Y33" s="1286"/>
      <c r="Z33" s="1286"/>
      <c r="AA33" s="1286"/>
      <c r="AB33" s="1286"/>
      <c r="AC33" s="1286"/>
      <c r="AD33" s="1286"/>
      <c r="AE33" s="1286"/>
      <c r="AF33" s="1286"/>
      <c r="AG33" s="1286"/>
      <c r="AH33" s="1286"/>
      <c r="AI33" s="1286"/>
      <c r="AJ33" s="1286"/>
      <c r="AK33" s="1286"/>
      <c r="AL33" s="1286"/>
      <c r="AM33" s="1286"/>
      <c r="AN33" s="1286"/>
      <c r="AO33" s="1286"/>
      <c r="AP33" s="1286"/>
      <c r="AQ33" s="1286"/>
      <c r="AR33" s="1286"/>
      <c r="AS33" s="1286"/>
      <c r="AT33" s="1286"/>
      <c r="AU33" s="1286"/>
      <c r="AV33" s="1286"/>
      <c r="AW33" s="1286"/>
      <c r="AX33" s="1286"/>
      <c r="AY33" s="1286"/>
      <c r="AZ33" s="1286"/>
      <c r="BA33" s="1286"/>
      <c r="BB33" s="1286"/>
      <c r="BC33" s="1286"/>
      <c r="BD33" s="1286"/>
      <c r="BE33" s="1286"/>
      <c r="BF33" s="1286"/>
      <c r="BG33" s="1286"/>
      <c r="BH33" s="1286"/>
      <c r="BI33" s="1286"/>
      <c r="BJ33" s="1286"/>
      <c r="BK33" s="1286"/>
      <c r="BL33" s="1286"/>
      <c r="BM33" s="1286"/>
      <c r="BN33" s="1286"/>
      <c r="BO33" s="1286"/>
      <c r="BP33" s="1286"/>
      <c r="BQ33" s="1286"/>
      <c r="BR33" s="1286"/>
      <c r="BS33" s="1286"/>
      <c r="BT33" s="1286"/>
      <c r="BU33" s="1286"/>
      <c r="BV33" s="1286"/>
      <c r="BW33" s="1286"/>
      <c r="BX33" s="1286"/>
      <c r="BY33" s="1286"/>
      <c r="BZ33" s="1286"/>
      <c r="CA33" s="1286"/>
      <c r="CB33" s="1286"/>
      <c r="CC33" s="1286"/>
      <c r="CD33" s="1286"/>
      <c r="CE33" s="1286"/>
      <c r="CF33" s="1286"/>
      <c r="CG33" s="1286"/>
      <c r="CH33" s="1286"/>
      <c r="CI33" s="1286"/>
      <c r="CJ33" s="1286"/>
      <c r="CK33" s="1286"/>
      <c r="CL33" s="1286"/>
      <c r="CM33" s="1286"/>
      <c r="CN33" s="1286"/>
      <c r="CO33" s="1286"/>
      <c r="CP33" s="1286"/>
      <c r="CQ33" s="1286"/>
      <c r="CR33" s="1286"/>
      <c r="CS33" s="1286"/>
      <c r="CT33" s="1286"/>
      <c r="CU33" s="1286"/>
      <c r="CV33" s="1286"/>
      <c r="CW33" s="1286"/>
      <c r="CX33" s="1286"/>
      <c r="CY33" s="1286"/>
      <c r="CZ33" s="1286"/>
      <c r="DA33" s="1286"/>
      <c r="DB33" s="1286"/>
      <c r="DC33" s="1286"/>
      <c r="DD33" s="1286"/>
      <c r="DE33" s="1286"/>
      <c r="DF33" s="1286"/>
      <c r="DG33" s="1286"/>
      <c r="DH33" s="1286"/>
      <c r="DI33" s="1286"/>
      <c r="DJ33" s="1286"/>
      <c r="DK33" s="1286"/>
      <c r="DL33" s="1286"/>
      <c r="DM33" s="1286"/>
      <c r="DN33" s="1286"/>
      <c r="DO33" s="1286"/>
      <c r="DP33" s="1286"/>
      <c r="DQ33" s="1286"/>
      <c r="DR33" s="1286"/>
      <c r="DS33" s="1286"/>
      <c r="DT33" s="1286"/>
      <c r="DU33" s="1286"/>
      <c r="DV33" s="1286"/>
      <c r="DW33" s="1286"/>
      <c r="DX33" s="1286"/>
      <c r="DY33" s="1286"/>
      <c r="DZ33" s="1286"/>
      <c r="EA33" s="1286"/>
      <c r="EB33" s="1286"/>
      <c r="EC33" s="1286"/>
      <c r="ED33" s="1286"/>
      <c r="EE33" s="1286"/>
      <c r="EF33" s="1286"/>
      <c r="EG33" s="1286"/>
      <c r="EH33" s="1286"/>
      <c r="EI33" s="1286"/>
      <c r="EJ33" s="1286"/>
      <c r="EK33" s="1286"/>
      <c r="EL33" s="1286"/>
      <c r="EM33" s="1286"/>
      <c r="EN33" s="1286"/>
      <c r="EO33" s="1286"/>
      <c r="EP33" s="1286"/>
      <c r="EQ33" s="1286"/>
      <c r="ER33" s="1286"/>
      <c r="ES33" s="1286"/>
      <c r="ET33" s="1286"/>
      <c r="EU33" s="1286"/>
      <c r="EV33" s="1286"/>
      <c r="EW33" s="1286"/>
      <c r="EX33" s="1286"/>
      <c r="EY33" s="1286"/>
      <c r="EZ33" s="1286"/>
      <c r="FA33" s="1286"/>
      <c r="FB33" s="1286"/>
      <c r="FC33" s="1286"/>
      <c r="FD33" s="1286"/>
      <c r="FE33" s="1286"/>
      <c r="FF33" s="1286"/>
      <c r="FG33" s="1286"/>
      <c r="FH33" s="1286"/>
      <c r="FI33" s="1286"/>
      <c r="FJ33" s="1286"/>
      <c r="FK33" s="1286"/>
      <c r="FL33" s="1286"/>
      <c r="FM33" s="1286"/>
      <c r="FN33" s="1286"/>
      <c r="FO33" s="1286"/>
      <c r="FP33" s="1286"/>
      <c r="FQ33" s="1286"/>
      <c r="FR33" s="1286"/>
      <c r="FS33" s="1286"/>
      <c r="FT33" s="1286"/>
      <c r="FU33" s="1286"/>
      <c r="FV33" s="1286"/>
      <c r="FW33" s="1286"/>
      <c r="FX33" s="1286"/>
      <c r="FY33" s="1286"/>
      <c r="FZ33" s="1286"/>
      <c r="GA33" s="1286"/>
      <c r="GB33" s="1286"/>
      <c r="GC33" s="1286"/>
      <c r="GD33" s="1286"/>
      <c r="GE33" s="1286"/>
      <c r="GF33" s="1286"/>
      <c r="GG33" s="1286"/>
      <c r="GH33" s="1286"/>
      <c r="GI33" s="1286"/>
      <c r="GJ33" s="1286"/>
      <c r="GK33" s="1286"/>
      <c r="GL33" s="1286"/>
      <c r="GM33" s="1286"/>
      <c r="GN33" s="1286"/>
      <c r="GO33" s="1286"/>
      <c r="GP33" s="1286"/>
      <c r="GQ33" s="1286"/>
      <c r="GR33" s="1286"/>
      <c r="GS33" s="1286"/>
      <c r="GT33" s="1286"/>
      <c r="GU33" s="1286"/>
      <c r="GV33" s="1286"/>
      <c r="GW33" s="1286"/>
      <c r="GX33" s="1286"/>
      <c r="GY33" s="1286"/>
      <c r="GZ33" s="1286"/>
      <c r="HA33" s="1286"/>
      <c r="HB33" s="1286"/>
      <c r="HC33" s="1286"/>
      <c r="HD33" s="1286"/>
      <c r="HE33" s="1286"/>
      <c r="HF33" s="1286"/>
      <c r="HG33" s="1286"/>
      <c r="HH33" s="1286"/>
      <c r="HI33" s="1286"/>
      <c r="HJ33" s="1286"/>
      <c r="HK33" s="1286"/>
      <c r="HL33" s="1286"/>
      <c r="HM33" s="1286"/>
      <c r="HN33" s="1286"/>
      <c r="HO33" s="1286"/>
      <c r="HP33" s="1286"/>
      <c r="HQ33" s="1286"/>
      <c r="HR33" s="1286"/>
      <c r="HS33" s="1286"/>
      <c r="HT33" s="1286"/>
      <c r="HU33" s="1286"/>
      <c r="HV33" s="1286"/>
      <c r="HW33" s="1286"/>
      <c r="HX33" s="1286"/>
      <c r="HY33" s="1286"/>
      <c r="HZ33" s="1286"/>
      <c r="IA33" s="1286"/>
      <c r="IB33" s="1286"/>
      <c r="IC33" s="1286"/>
      <c r="ID33" s="1286"/>
      <c r="IE33" s="1286"/>
      <c r="IF33" s="1286"/>
      <c r="IG33" s="1286"/>
      <c r="IH33" s="1286"/>
      <c r="II33" s="1286"/>
      <c r="IJ33" s="1286"/>
      <c r="IK33" s="1286"/>
      <c r="IL33" s="1286"/>
      <c r="IM33" s="1286"/>
      <c r="IN33" s="1286"/>
      <c r="IO33" s="1286"/>
      <c r="IP33" s="1286"/>
      <c r="IQ33" s="1286"/>
      <c r="IR33" s="1286"/>
      <c r="IS33" s="1286"/>
      <c r="IT33" s="1286"/>
      <c r="IU33" s="1286"/>
      <c r="IV33" s="1286"/>
    </row>
    <row r="34" spans="1:256" ht="15.75">
      <c r="A34" s="1286"/>
      <c r="B34" s="1344" t="s">
        <v>1997</v>
      </c>
      <c r="C34" s="1345" t="str">
        <f>C15</f>
        <v>MULTI INFANTIL</v>
      </c>
      <c r="D34" s="1346" t="s">
        <v>30</v>
      </c>
      <c r="E34" s="1537">
        <v>1</v>
      </c>
      <c r="F34" s="1538">
        <f>F15</f>
        <v>10902</v>
      </c>
      <c r="G34" s="1472">
        <f>TRUNC(F34*E34,2)</f>
        <v>10902</v>
      </c>
      <c r="H34" s="1286"/>
      <c r="I34" s="1286"/>
      <c r="J34" s="1286"/>
      <c r="K34" s="1286"/>
      <c r="L34" s="1286"/>
      <c r="M34" s="1286"/>
      <c r="N34" s="1286"/>
      <c r="O34" s="1286"/>
      <c r="P34" s="1286"/>
      <c r="Q34" s="1286"/>
      <c r="R34" s="1286"/>
      <c r="S34" s="1286"/>
      <c r="T34" s="1286"/>
      <c r="U34" s="1286"/>
      <c r="V34" s="1286"/>
      <c r="W34" s="1286"/>
      <c r="X34" s="1286"/>
      <c r="Y34" s="1286"/>
      <c r="Z34" s="1286"/>
      <c r="AA34" s="1286"/>
      <c r="AB34" s="1286"/>
      <c r="AC34" s="1286"/>
      <c r="AD34" s="1286"/>
      <c r="AE34" s="1286"/>
      <c r="AF34" s="1286"/>
      <c r="AG34" s="1286"/>
      <c r="AH34" s="1286"/>
      <c r="AI34" s="1286"/>
      <c r="AJ34" s="1286"/>
      <c r="AK34" s="1286"/>
      <c r="AL34" s="1286"/>
      <c r="AM34" s="1286"/>
      <c r="AN34" s="1286"/>
      <c r="AO34" s="1286"/>
      <c r="AP34" s="1286"/>
      <c r="AQ34" s="1286"/>
      <c r="AR34" s="1286"/>
      <c r="AS34" s="1286"/>
      <c r="AT34" s="1286"/>
      <c r="AU34" s="1286"/>
      <c r="AV34" s="1286"/>
      <c r="AW34" s="1286"/>
      <c r="AX34" s="1286"/>
      <c r="AY34" s="1286"/>
      <c r="AZ34" s="1286"/>
      <c r="BA34" s="1286"/>
      <c r="BB34" s="1286"/>
      <c r="BC34" s="1286"/>
      <c r="BD34" s="1286"/>
      <c r="BE34" s="1286"/>
      <c r="BF34" s="1286"/>
      <c r="BG34" s="1286"/>
      <c r="BH34" s="1286"/>
      <c r="BI34" s="1286"/>
      <c r="BJ34" s="1286"/>
      <c r="BK34" s="1286"/>
      <c r="BL34" s="1286"/>
      <c r="BM34" s="1286"/>
      <c r="BN34" s="1286"/>
      <c r="BO34" s="1286"/>
      <c r="BP34" s="1286"/>
      <c r="BQ34" s="1286"/>
      <c r="BR34" s="1286"/>
      <c r="BS34" s="1286"/>
      <c r="BT34" s="1286"/>
      <c r="BU34" s="1286"/>
      <c r="BV34" s="1286"/>
      <c r="BW34" s="1286"/>
      <c r="BX34" s="1286"/>
      <c r="BY34" s="1286"/>
      <c r="BZ34" s="1286"/>
      <c r="CA34" s="1286"/>
      <c r="CB34" s="1286"/>
      <c r="CC34" s="1286"/>
      <c r="CD34" s="1286"/>
      <c r="CE34" s="1286"/>
      <c r="CF34" s="1286"/>
      <c r="CG34" s="1286"/>
      <c r="CH34" s="1286"/>
      <c r="CI34" s="1286"/>
      <c r="CJ34" s="1286"/>
      <c r="CK34" s="1286"/>
      <c r="CL34" s="1286"/>
      <c r="CM34" s="1286"/>
      <c r="CN34" s="1286"/>
      <c r="CO34" s="1286"/>
      <c r="CP34" s="1286"/>
      <c r="CQ34" s="1286"/>
      <c r="CR34" s="1286"/>
      <c r="CS34" s="1286"/>
      <c r="CT34" s="1286"/>
      <c r="CU34" s="1286"/>
      <c r="CV34" s="1286"/>
      <c r="CW34" s="1286"/>
      <c r="CX34" s="1286"/>
      <c r="CY34" s="1286"/>
      <c r="CZ34" s="1286"/>
      <c r="DA34" s="1286"/>
      <c r="DB34" s="1286"/>
      <c r="DC34" s="1286"/>
      <c r="DD34" s="1286"/>
      <c r="DE34" s="1286"/>
      <c r="DF34" s="1286"/>
      <c r="DG34" s="1286"/>
      <c r="DH34" s="1286"/>
      <c r="DI34" s="1286"/>
      <c r="DJ34" s="1286"/>
      <c r="DK34" s="1286"/>
      <c r="DL34" s="1286"/>
      <c r="DM34" s="1286"/>
      <c r="DN34" s="1286"/>
      <c r="DO34" s="1286"/>
      <c r="DP34" s="1286"/>
      <c r="DQ34" s="1286"/>
      <c r="DR34" s="1286"/>
      <c r="DS34" s="1286"/>
      <c r="DT34" s="1286"/>
      <c r="DU34" s="1286"/>
      <c r="DV34" s="1286"/>
      <c r="DW34" s="1286"/>
      <c r="DX34" s="1286"/>
      <c r="DY34" s="1286"/>
      <c r="DZ34" s="1286"/>
      <c r="EA34" s="1286"/>
      <c r="EB34" s="1286"/>
      <c r="EC34" s="1286"/>
      <c r="ED34" s="1286"/>
      <c r="EE34" s="1286"/>
      <c r="EF34" s="1286"/>
      <c r="EG34" s="1286"/>
      <c r="EH34" s="1286"/>
      <c r="EI34" s="1286"/>
      <c r="EJ34" s="1286"/>
      <c r="EK34" s="1286"/>
      <c r="EL34" s="1286"/>
      <c r="EM34" s="1286"/>
      <c r="EN34" s="1286"/>
      <c r="EO34" s="1286"/>
      <c r="EP34" s="1286"/>
      <c r="EQ34" s="1286"/>
      <c r="ER34" s="1286"/>
      <c r="ES34" s="1286"/>
      <c r="ET34" s="1286"/>
      <c r="EU34" s="1286"/>
      <c r="EV34" s="1286"/>
      <c r="EW34" s="1286"/>
      <c r="EX34" s="1286"/>
      <c r="EY34" s="1286"/>
      <c r="EZ34" s="1286"/>
      <c r="FA34" s="1286"/>
      <c r="FB34" s="1286"/>
      <c r="FC34" s="1286"/>
      <c r="FD34" s="1286"/>
      <c r="FE34" s="1286"/>
      <c r="FF34" s="1286"/>
      <c r="FG34" s="1286"/>
      <c r="FH34" s="1286"/>
      <c r="FI34" s="1286"/>
      <c r="FJ34" s="1286"/>
      <c r="FK34" s="1286"/>
      <c r="FL34" s="1286"/>
      <c r="FM34" s="1286"/>
      <c r="FN34" s="1286"/>
      <c r="FO34" s="1286"/>
      <c r="FP34" s="1286"/>
      <c r="FQ34" s="1286"/>
      <c r="FR34" s="1286"/>
      <c r="FS34" s="1286"/>
      <c r="FT34" s="1286"/>
      <c r="FU34" s="1286"/>
      <c r="FV34" s="1286"/>
      <c r="FW34" s="1286"/>
      <c r="FX34" s="1286"/>
      <c r="FY34" s="1286"/>
      <c r="FZ34" s="1286"/>
      <c r="GA34" s="1286"/>
      <c r="GB34" s="1286"/>
      <c r="GC34" s="1286"/>
      <c r="GD34" s="1286"/>
      <c r="GE34" s="1286"/>
      <c r="GF34" s="1286"/>
      <c r="GG34" s="1286"/>
      <c r="GH34" s="1286"/>
      <c r="GI34" s="1286"/>
      <c r="GJ34" s="1286"/>
      <c r="GK34" s="1286"/>
      <c r="GL34" s="1286"/>
      <c r="GM34" s="1286"/>
      <c r="GN34" s="1286"/>
      <c r="GO34" s="1286"/>
      <c r="GP34" s="1286"/>
      <c r="GQ34" s="1286"/>
      <c r="GR34" s="1286"/>
      <c r="GS34" s="1286"/>
      <c r="GT34" s="1286"/>
      <c r="GU34" s="1286"/>
      <c r="GV34" s="1286"/>
      <c r="GW34" s="1286"/>
      <c r="GX34" s="1286"/>
      <c r="GY34" s="1286"/>
      <c r="GZ34" s="1286"/>
      <c r="HA34" s="1286"/>
      <c r="HB34" s="1286"/>
      <c r="HC34" s="1286"/>
      <c r="HD34" s="1286"/>
      <c r="HE34" s="1286"/>
      <c r="HF34" s="1286"/>
      <c r="HG34" s="1286"/>
      <c r="HH34" s="1286"/>
      <c r="HI34" s="1286"/>
      <c r="HJ34" s="1286"/>
      <c r="HK34" s="1286"/>
      <c r="HL34" s="1286"/>
      <c r="HM34" s="1286"/>
      <c r="HN34" s="1286"/>
      <c r="HO34" s="1286"/>
      <c r="HP34" s="1286"/>
      <c r="HQ34" s="1286"/>
      <c r="HR34" s="1286"/>
      <c r="HS34" s="1286"/>
      <c r="HT34" s="1286"/>
      <c r="HU34" s="1286"/>
      <c r="HV34" s="1286"/>
      <c r="HW34" s="1286"/>
      <c r="HX34" s="1286"/>
      <c r="HY34" s="1286"/>
      <c r="HZ34" s="1286"/>
      <c r="IA34" s="1286"/>
      <c r="IB34" s="1286"/>
      <c r="IC34" s="1286"/>
      <c r="ID34" s="1286"/>
      <c r="IE34" s="1286"/>
      <c r="IF34" s="1286"/>
      <c r="IG34" s="1286"/>
      <c r="IH34" s="1286"/>
      <c r="II34" s="1286"/>
      <c r="IJ34" s="1286"/>
      <c r="IK34" s="1286"/>
      <c r="IL34" s="1286"/>
      <c r="IM34" s="1286"/>
      <c r="IN34" s="1286"/>
      <c r="IO34" s="1286"/>
      <c r="IP34" s="1286"/>
      <c r="IQ34" s="1286"/>
      <c r="IR34" s="1286"/>
      <c r="IS34" s="1286"/>
      <c r="IT34" s="1286"/>
      <c r="IU34" s="1286"/>
      <c r="IV34" s="1286"/>
    </row>
    <row r="35" spans="1:256" ht="15.75">
      <c r="A35" s="1642" t="s">
        <v>5265</v>
      </c>
      <c r="B35" s="1348">
        <v>93358</v>
      </c>
      <c r="C35" s="914" t="str">
        <f>IF($A35="INSUMO",VLOOKUP($B35,'BANCO DE DADOS JULHO INS'!$A:$D,2,FALSE),VLOOKUP($B35,'BANCO DE DADOS JULHO SERV'!$B:$E,2,FALSE))</f>
        <v>ESCAVAÇÃO MANUAL DE VALAS. AF_03/2016</v>
      </c>
      <c r="D35" s="913" t="str">
        <f>IF($A35="INSUMO",VLOOKUP($B35,'BANCO DE DADOS JULHO INS'!$A:$D,3,FALSE),VLOOKUP($B35,'BANCO DE DADOS JULHO SERV'!$B:$E,3,FALSE))</f>
        <v>M3</v>
      </c>
      <c r="E35" s="1539">
        <f>TRUNC(((0.4*0.4*0.3)*6),2)</f>
        <v>0.28000000000000003</v>
      </c>
      <c r="F35" s="917" t="str">
        <f>IF($A35="INSUMO",VLOOKUP($B35,'BANCO DE DADOS JULHO INS'!$A:$D,4,FALSE),VLOOKUP($B35,'BANCO DE DADOS JULHO SERV'!$B:$E,4,FALSE))</f>
        <v>54,59</v>
      </c>
      <c r="G35" s="1472">
        <f>TRUNC(F35*E35,2)</f>
        <v>15.28</v>
      </c>
      <c r="H35" s="1286"/>
      <c r="I35" s="1286"/>
      <c r="J35" s="1286"/>
      <c r="K35" s="1286"/>
      <c r="L35" s="1286"/>
      <c r="M35" s="1286"/>
      <c r="N35" s="1286"/>
      <c r="O35" s="1286"/>
      <c r="P35" s="1286"/>
      <c r="Q35" s="1286"/>
      <c r="R35" s="1286"/>
      <c r="S35" s="1286"/>
      <c r="T35" s="1286"/>
      <c r="U35" s="1286"/>
      <c r="V35" s="1286"/>
      <c r="W35" s="1286"/>
      <c r="X35" s="1286"/>
      <c r="Y35" s="1286"/>
      <c r="Z35" s="1286"/>
      <c r="AA35" s="1286"/>
      <c r="AB35" s="1286"/>
      <c r="AC35" s="1286"/>
      <c r="AD35" s="1286"/>
      <c r="AE35" s="1286"/>
      <c r="AF35" s="1286"/>
      <c r="AG35" s="1286"/>
      <c r="AH35" s="1286"/>
      <c r="AI35" s="1286"/>
      <c r="AJ35" s="1286"/>
      <c r="AK35" s="1286"/>
      <c r="AL35" s="1286"/>
      <c r="AM35" s="1286"/>
      <c r="AN35" s="1286"/>
      <c r="AO35" s="1286"/>
      <c r="AP35" s="1286"/>
      <c r="AQ35" s="1286"/>
      <c r="AR35" s="1286"/>
      <c r="AS35" s="1286"/>
      <c r="AT35" s="1286"/>
      <c r="AU35" s="1286"/>
      <c r="AV35" s="1286"/>
      <c r="AW35" s="1286"/>
      <c r="AX35" s="1286"/>
      <c r="AY35" s="1286"/>
      <c r="AZ35" s="1286"/>
      <c r="BA35" s="1286"/>
      <c r="BB35" s="1286"/>
      <c r="BC35" s="1286"/>
      <c r="BD35" s="1286"/>
      <c r="BE35" s="1286"/>
      <c r="BF35" s="1286"/>
      <c r="BG35" s="1286"/>
      <c r="BH35" s="1286"/>
      <c r="BI35" s="1286"/>
      <c r="BJ35" s="1286"/>
      <c r="BK35" s="1286"/>
      <c r="BL35" s="1286"/>
      <c r="BM35" s="1286"/>
      <c r="BN35" s="1286"/>
      <c r="BO35" s="1286"/>
      <c r="BP35" s="1286"/>
      <c r="BQ35" s="1286"/>
      <c r="BR35" s="1286"/>
      <c r="BS35" s="1286"/>
      <c r="BT35" s="1286"/>
      <c r="BU35" s="1286"/>
      <c r="BV35" s="1286"/>
      <c r="BW35" s="1286"/>
      <c r="BX35" s="1286"/>
      <c r="BY35" s="1286"/>
      <c r="BZ35" s="1286"/>
      <c r="CA35" s="1286"/>
      <c r="CB35" s="1286"/>
      <c r="CC35" s="1286"/>
      <c r="CD35" s="1286"/>
      <c r="CE35" s="1286"/>
      <c r="CF35" s="1286"/>
      <c r="CG35" s="1286"/>
      <c r="CH35" s="1286"/>
      <c r="CI35" s="1286"/>
      <c r="CJ35" s="1286"/>
      <c r="CK35" s="1286"/>
      <c r="CL35" s="1286"/>
      <c r="CM35" s="1286"/>
      <c r="CN35" s="1286"/>
      <c r="CO35" s="1286"/>
      <c r="CP35" s="1286"/>
      <c r="CQ35" s="1286"/>
      <c r="CR35" s="1286"/>
      <c r="CS35" s="1286"/>
      <c r="CT35" s="1286"/>
      <c r="CU35" s="1286"/>
      <c r="CV35" s="1286"/>
      <c r="CW35" s="1286"/>
      <c r="CX35" s="1286"/>
      <c r="CY35" s="1286"/>
      <c r="CZ35" s="1286"/>
      <c r="DA35" s="1286"/>
      <c r="DB35" s="1286"/>
      <c r="DC35" s="1286"/>
      <c r="DD35" s="1286"/>
      <c r="DE35" s="1286"/>
      <c r="DF35" s="1286"/>
      <c r="DG35" s="1286"/>
      <c r="DH35" s="1286"/>
      <c r="DI35" s="1286"/>
      <c r="DJ35" s="1286"/>
      <c r="DK35" s="1286"/>
      <c r="DL35" s="1286"/>
      <c r="DM35" s="1286"/>
      <c r="DN35" s="1286"/>
      <c r="DO35" s="1286"/>
      <c r="DP35" s="1286"/>
      <c r="DQ35" s="1286"/>
      <c r="DR35" s="1286"/>
      <c r="DS35" s="1286"/>
      <c r="DT35" s="1286"/>
      <c r="DU35" s="1286"/>
      <c r="DV35" s="1286"/>
      <c r="DW35" s="1286"/>
      <c r="DX35" s="1286"/>
      <c r="DY35" s="1286"/>
      <c r="DZ35" s="1286"/>
      <c r="EA35" s="1286"/>
      <c r="EB35" s="1286"/>
      <c r="EC35" s="1286"/>
      <c r="ED35" s="1286"/>
      <c r="EE35" s="1286"/>
      <c r="EF35" s="1286"/>
      <c r="EG35" s="1286"/>
      <c r="EH35" s="1286"/>
      <c r="EI35" s="1286"/>
      <c r="EJ35" s="1286"/>
      <c r="EK35" s="1286"/>
      <c r="EL35" s="1286"/>
      <c r="EM35" s="1286"/>
      <c r="EN35" s="1286"/>
      <c r="EO35" s="1286"/>
      <c r="EP35" s="1286"/>
      <c r="EQ35" s="1286"/>
      <c r="ER35" s="1286"/>
      <c r="ES35" s="1286"/>
      <c r="ET35" s="1286"/>
      <c r="EU35" s="1286"/>
      <c r="EV35" s="1286"/>
      <c r="EW35" s="1286"/>
      <c r="EX35" s="1286"/>
      <c r="EY35" s="1286"/>
      <c r="EZ35" s="1286"/>
      <c r="FA35" s="1286"/>
      <c r="FB35" s="1286"/>
      <c r="FC35" s="1286"/>
      <c r="FD35" s="1286"/>
      <c r="FE35" s="1286"/>
      <c r="FF35" s="1286"/>
      <c r="FG35" s="1286"/>
      <c r="FH35" s="1286"/>
      <c r="FI35" s="1286"/>
      <c r="FJ35" s="1286"/>
      <c r="FK35" s="1286"/>
      <c r="FL35" s="1286"/>
      <c r="FM35" s="1286"/>
      <c r="FN35" s="1286"/>
      <c r="FO35" s="1286"/>
      <c r="FP35" s="1286"/>
      <c r="FQ35" s="1286"/>
      <c r="FR35" s="1286"/>
      <c r="FS35" s="1286"/>
      <c r="FT35" s="1286"/>
      <c r="FU35" s="1286"/>
      <c r="FV35" s="1286"/>
      <c r="FW35" s="1286"/>
      <c r="FX35" s="1286"/>
      <c r="FY35" s="1286"/>
      <c r="FZ35" s="1286"/>
      <c r="GA35" s="1286"/>
      <c r="GB35" s="1286"/>
      <c r="GC35" s="1286"/>
      <c r="GD35" s="1286"/>
      <c r="GE35" s="1286"/>
      <c r="GF35" s="1286"/>
      <c r="GG35" s="1286"/>
      <c r="GH35" s="1286"/>
      <c r="GI35" s="1286"/>
      <c r="GJ35" s="1286"/>
      <c r="GK35" s="1286"/>
      <c r="GL35" s="1286"/>
      <c r="GM35" s="1286"/>
      <c r="GN35" s="1286"/>
      <c r="GO35" s="1286"/>
      <c r="GP35" s="1286"/>
      <c r="GQ35" s="1286"/>
      <c r="GR35" s="1286"/>
      <c r="GS35" s="1286"/>
      <c r="GT35" s="1286"/>
      <c r="GU35" s="1286"/>
      <c r="GV35" s="1286"/>
      <c r="GW35" s="1286"/>
      <c r="GX35" s="1286"/>
      <c r="GY35" s="1286"/>
      <c r="GZ35" s="1286"/>
      <c r="HA35" s="1286"/>
      <c r="HB35" s="1286"/>
      <c r="HC35" s="1286"/>
      <c r="HD35" s="1286"/>
      <c r="HE35" s="1286"/>
      <c r="HF35" s="1286"/>
      <c r="HG35" s="1286"/>
      <c r="HH35" s="1286"/>
      <c r="HI35" s="1286"/>
      <c r="HJ35" s="1286"/>
      <c r="HK35" s="1286"/>
      <c r="HL35" s="1286"/>
      <c r="HM35" s="1286"/>
      <c r="HN35" s="1286"/>
      <c r="HO35" s="1286"/>
      <c r="HP35" s="1286"/>
      <c r="HQ35" s="1286"/>
      <c r="HR35" s="1286"/>
      <c r="HS35" s="1286"/>
      <c r="HT35" s="1286"/>
      <c r="HU35" s="1286"/>
      <c r="HV35" s="1286"/>
      <c r="HW35" s="1286"/>
      <c r="HX35" s="1286"/>
      <c r="HY35" s="1286"/>
      <c r="HZ35" s="1286"/>
      <c r="IA35" s="1286"/>
      <c r="IB35" s="1286"/>
      <c r="IC35" s="1286"/>
      <c r="ID35" s="1286"/>
      <c r="IE35" s="1286"/>
      <c r="IF35" s="1286"/>
      <c r="IG35" s="1286"/>
      <c r="IH35" s="1286"/>
      <c r="II35" s="1286"/>
      <c r="IJ35" s="1286"/>
      <c r="IK35" s="1286"/>
      <c r="IL35" s="1286"/>
      <c r="IM35" s="1286"/>
      <c r="IN35" s="1286"/>
      <c r="IO35" s="1286"/>
      <c r="IP35" s="1286"/>
      <c r="IQ35" s="1286"/>
      <c r="IR35" s="1286"/>
      <c r="IS35" s="1286"/>
      <c r="IT35" s="1286"/>
      <c r="IU35" s="1286"/>
      <c r="IV35" s="1286"/>
    </row>
    <row r="36" spans="1:256" ht="30.75">
      <c r="A36" s="1642" t="s">
        <v>5265</v>
      </c>
      <c r="B36" s="1348">
        <v>94969</v>
      </c>
      <c r="C36" s="914" t="str">
        <f>IF($A36="INSUMO",VLOOKUP($B36,'BANCO DE DADOS JULHO INS'!$A:$D,2,FALSE),VLOOKUP($B36,'BANCO DE DADOS JULHO SERV'!$B:$E,2,FALSE))</f>
        <v>CONCRETO FCK = 15MPA, TRAÇO 1:3,4:3,5 (CIMENTO/ AREIA MÉDIA/ BRITA 1)  - PREPARO MECÂNICO COM BETONEIRA 600 L. AF_07/2016</v>
      </c>
      <c r="D36" s="913" t="str">
        <f>IF($A36="INSUMO",VLOOKUP($B36,'BANCO DE DADOS JULHO INS'!$A:$D,3,FALSE),VLOOKUP($B36,'BANCO DE DADOS JULHO SERV'!$B:$E,3,FALSE))</f>
        <v>M3</v>
      </c>
      <c r="E36" s="1539">
        <f>E35</f>
        <v>0.28000000000000003</v>
      </c>
      <c r="F36" s="917" t="str">
        <f>IF($A36="INSUMO",VLOOKUP($B36,'BANCO DE DADOS JULHO INS'!$A:$D,4,FALSE),VLOOKUP($B36,'BANCO DE DADOS JULHO SERV'!$B:$E,4,FALSE))</f>
        <v>257,71</v>
      </c>
      <c r="G36" s="1472">
        <f>TRUNC(F36*E36,2)</f>
        <v>72.150000000000006</v>
      </c>
      <c r="H36" s="1286"/>
      <c r="I36" s="1286"/>
      <c r="J36" s="1286"/>
      <c r="K36" s="1286"/>
      <c r="L36" s="1286"/>
      <c r="M36" s="1286"/>
      <c r="N36" s="1286"/>
      <c r="O36" s="1286"/>
      <c r="P36" s="1286"/>
      <c r="Q36" s="1286"/>
      <c r="R36" s="1286"/>
      <c r="S36" s="1286"/>
      <c r="T36" s="1286"/>
      <c r="U36" s="1286"/>
      <c r="V36" s="1286"/>
      <c r="W36" s="1286"/>
      <c r="X36" s="1286"/>
      <c r="Y36" s="1286"/>
      <c r="Z36" s="1286"/>
      <c r="AA36" s="1286"/>
      <c r="AB36" s="1286"/>
      <c r="AC36" s="1286"/>
      <c r="AD36" s="1286"/>
      <c r="AE36" s="1286"/>
      <c r="AF36" s="1286"/>
      <c r="AG36" s="1286"/>
      <c r="AH36" s="1286"/>
      <c r="AI36" s="1286"/>
      <c r="AJ36" s="1286"/>
      <c r="AK36" s="1286"/>
      <c r="AL36" s="1286"/>
      <c r="AM36" s="1286"/>
      <c r="AN36" s="1286"/>
      <c r="AO36" s="1286"/>
      <c r="AP36" s="1286"/>
      <c r="AQ36" s="1286"/>
      <c r="AR36" s="1286"/>
      <c r="AS36" s="1286"/>
      <c r="AT36" s="1286"/>
      <c r="AU36" s="1286"/>
      <c r="AV36" s="1286"/>
      <c r="AW36" s="1286"/>
      <c r="AX36" s="1286"/>
      <c r="AY36" s="1286"/>
      <c r="AZ36" s="1286"/>
      <c r="BA36" s="1286"/>
      <c r="BB36" s="1286"/>
      <c r="BC36" s="1286"/>
      <c r="BD36" s="1286"/>
      <c r="BE36" s="1286"/>
      <c r="BF36" s="1286"/>
      <c r="BG36" s="1286"/>
      <c r="BH36" s="1286"/>
      <c r="BI36" s="1286"/>
      <c r="BJ36" s="1286"/>
      <c r="BK36" s="1286"/>
      <c r="BL36" s="1286"/>
      <c r="BM36" s="1286"/>
      <c r="BN36" s="1286"/>
      <c r="BO36" s="1286"/>
      <c r="BP36" s="1286"/>
      <c r="BQ36" s="1286"/>
      <c r="BR36" s="1286"/>
      <c r="BS36" s="1286"/>
      <c r="BT36" s="1286"/>
      <c r="BU36" s="1286"/>
      <c r="BV36" s="1286"/>
      <c r="BW36" s="1286"/>
      <c r="BX36" s="1286"/>
      <c r="BY36" s="1286"/>
      <c r="BZ36" s="1286"/>
      <c r="CA36" s="1286"/>
      <c r="CB36" s="1286"/>
      <c r="CC36" s="1286"/>
      <c r="CD36" s="1286"/>
      <c r="CE36" s="1286"/>
      <c r="CF36" s="1286"/>
      <c r="CG36" s="1286"/>
      <c r="CH36" s="1286"/>
      <c r="CI36" s="1286"/>
      <c r="CJ36" s="1286"/>
      <c r="CK36" s="1286"/>
      <c r="CL36" s="1286"/>
      <c r="CM36" s="1286"/>
      <c r="CN36" s="1286"/>
      <c r="CO36" s="1286"/>
      <c r="CP36" s="1286"/>
      <c r="CQ36" s="1286"/>
      <c r="CR36" s="1286"/>
      <c r="CS36" s="1286"/>
      <c r="CT36" s="1286"/>
      <c r="CU36" s="1286"/>
      <c r="CV36" s="1286"/>
      <c r="CW36" s="1286"/>
      <c r="CX36" s="1286"/>
      <c r="CY36" s="1286"/>
      <c r="CZ36" s="1286"/>
      <c r="DA36" s="1286"/>
      <c r="DB36" s="1286"/>
      <c r="DC36" s="1286"/>
      <c r="DD36" s="1286"/>
      <c r="DE36" s="1286"/>
      <c r="DF36" s="1286"/>
      <c r="DG36" s="1286"/>
      <c r="DH36" s="1286"/>
      <c r="DI36" s="1286"/>
      <c r="DJ36" s="1286"/>
      <c r="DK36" s="1286"/>
      <c r="DL36" s="1286"/>
      <c r="DM36" s="1286"/>
      <c r="DN36" s="1286"/>
      <c r="DO36" s="1286"/>
      <c r="DP36" s="1286"/>
      <c r="DQ36" s="1286"/>
      <c r="DR36" s="1286"/>
      <c r="DS36" s="1286"/>
      <c r="DT36" s="1286"/>
      <c r="DU36" s="1286"/>
      <c r="DV36" s="1286"/>
      <c r="DW36" s="1286"/>
      <c r="DX36" s="1286"/>
      <c r="DY36" s="1286"/>
      <c r="DZ36" s="1286"/>
      <c r="EA36" s="1286"/>
      <c r="EB36" s="1286"/>
      <c r="EC36" s="1286"/>
      <c r="ED36" s="1286"/>
      <c r="EE36" s="1286"/>
      <c r="EF36" s="1286"/>
      <c r="EG36" s="1286"/>
      <c r="EH36" s="1286"/>
      <c r="EI36" s="1286"/>
      <c r="EJ36" s="1286"/>
      <c r="EK36" s="1286"/>
      <c r="EL36" s="1286"/>
      <c r="EM36" s="1286"/>
      <c r="EN36" s="1286"/>
      <c r="EO36" s="1286"/>
      <c r="EP36" s="1286"/>
      <c r="EQ36" s="1286"/>
      <c r="ER36" s="1286"/>
      <c r="ES36" s="1286"/>
      <c r="ET36" s="1286"/>
      <c r="EU36" s="1286"/>
      <c r="EV36" s="1286"/>
      <c r="EW36" s="1286"/>
      <c r="EX36" s="1286"/>
      <c r="EY36" s="1286"/>
      <c r="EZ36" s="1286"/>
      <c r="FA36" s="1286"/>
      <c r="FB36" s="1286"/>
      <c r="FC36" s="1286"/>
      <c r="FD36" s="1286"/>
      <c r="FE36" s="1286"/>
      <c r="FF36" s="1286"/>
      <c r="FG36" s="1286"/>
      <c r="FH36" s="1286"/>
      <c r="FI36" s="1286"/>
      <c r="FJ36" s="1286"/>
      <c r="FK36" s="1286"/>
      <c r="FL36" s="1286"/>
      <c r="FM36" s="1286"/>
      <c r="FN36" s="1286"/>
      <c r="FO36" s="1286"/>
      <c r="FP36" s="1286"/>
      <c r="FQ36" s="1286"/>
      <c r="FR36" s="1286"/>
      <c r="FS36" s="1286"/>
      <c r="FT36" s="1286"/>
      <c r="FU36" s="1286"/>
      <c r="FV36" s="1286"/>
      <c r="FW36" s="1286"/>
      <c r="FX36" s="1286"/>
      <c r="FY36" s="1286"/>
      <c r="FZ36" s="1286"/>
      <c r="GA36" s="1286"/>
      <c r="GB36" s="1286"/>
      <c r="GC36" s="1286"/>
      <c r="GD36" s="1286"/>
      <c r="GE36" s="1286"/>
      <c r="GF36" s="1286"/>
      <c r="GG36" s="1286"/>
      <c r="GH36" s="1286"/>
      <c r="GI36" s="1286"/>
      <c r="GJ36" s="1286"/>
      <c r="GK36" s="1286"/>
      <c r="GL36" s="1286"/>
      <c r="GM36" s="1286"/>
      <c r="GN36" s="1286"/>
      <c r="GO36" s="1286"/>
      <c r="GP36" s="1286"/>
      <c r="GQ36" s="1286"/>
      <c r="GR36" s="1286"/>
      <c r="GS36" s="1286"/>
      <c r="GT36" s="1286"/>
      <c r="GU36" s="1286"/>
      <c r="GV36" s="1286"/>
      <c r="GW36" s="1286"/>
      <c r="GX36" s="1286"/>
      <c r="GY36" s="1286"/>
      <c r="GZ36" s="1286"/>
      <c r="HA36" s="1286"/>
      <c r="HB36" s="1286"/>
      <c r="HC36" s="1286"/>
      <c r="HD36" s="1286"/>
      <c r="HE36" s="1286"/>
      <c r="HF36" s="1286"/>
      <c r="HG36" s="1286"/>
      <c r="HH36" s="1286"/>
      <c r="HI36" s="1286"/>
      <c r="HJ36" s="1286"/>
      <c r="HK36" s="1286"/>
      <c r="HL36" s="1286"/>
      <c r="HM36" s="1286"/>
      <c r="HN36" s="1286"/>
      <c r="HO36" s="1286"/>
      <c r="HP36" s="1286"/>
      <c r="HQ36" s="1286"/>
      <c r="HR36" s="1286"/>
      <c r="HS36" s="1286"/>
      <c r="HT36" s="1286"/>
      <c r="HU36" s="1286"/>
      <c r="HV36" s="1286"/>
      <c r="HW36" s="1286"/>
      <c r="HX36" s="1286"/>
      <c r="HY36" s="1286"/>
      <c r="HZ36" s="1286"/>
      <c r="IA36" s="1286"/>
      <c r="IB36" s="1286"/>
      <c r="IC36" s="1286"/>
      <c r="ID36" s="1286"/>
      <c r="IE36" s="1286"/>
      <c r="IF36" s="1286"/>
      <c r="IG36" s="1286"/>
      <c r="IH36" s="1286"/>
      <c r="II36" s="1286"/>
      <c r="IJ36" s="1286"/>
      <c r="IK36" s="1286"/>
      <c r="IL36" s="1286"/>
      <c r="IM36" s="1286"/>
      <c r="IN36" s="1286"/>
      <c r="IO36" s="1286"/>
      <c r="IP36" s="1286"/>
      <c r="IQ36" s="1286"/>
      <c r="IR36" s="1286"/>
      <c r="IS36" s="1286"/>
      <c r="IT36" s="1286"/>
      <c r="IU36" s="1286"/>
      <c r="IV36" s="1286"/>
    </row>
    <row r="37" spans="1:256" ht="30.75">
      <c r="A37" s="1642" t="s">
        <v>5265</v>
      </c>
      <c r="B37" s="1348">
        <v>92873</v>
      </c>
      <c r="C37" s="914" t="str">
        <f>IF($A37="INSUMO",VLOOKUP($B37,'BANCO DE DADOS JULHO INS'!$A:$D,2,FALSE),VLOOKUP($B37,'BANCO DE DADOS JULHO SERV'!$B:$E,2,FALSE))</f>
        <v>LANÇAMENTO COM USO DE BALDES, ADENSAMENTO E ACABAMENTO DE CONCRETO EM ESTRUTURAS. AF_12/2015</v>
      </c>
      <c r="D37" s="913" t="str">
        <f>IF($A37="INSUMO",VLOOKUP($B37,'BANCO DE DADOS JULHO INS'!$A:$D,3,FALSE),VLOOKUP($B37,'BANCO DE DADOS JULHO SERV'!$B:$E,3,FALSE))</f>
        <v>M3</v>
      </c>
      <c r="E37" s="1539">
        <f>E36</f>
        <v>0.28000000000000003</v>
      </c>
      <c r="F37" s="917" t="str">
        <f>IF($A37="INSUMO",VLOOKUP($B37,'BANCO DE DADOS JULHO INS'!$A:$D,4,FALSE),VLOOKUP($B37,'BANCO DE DADOS JULHO SERV'!$B:$E,4,FALSE))</f>
        <v>140,28</v>
      </c>
      <c r="G37" s="1472">
        <f>TRUNC(F37*E37,2)</f>
        <v>39.270000000000003</v>
      </c>
      <c r="H37" s="1286"/>
      <c r="I37" s="1286"/>
      <c r="J37" s="1286"/>
      <c r="K37" s="1286"/>
      <c r="L37" s="1286"/>
      <c r="M37" s="1286"/>
      <c r="N37" s="1286"/>
      <c r="O37" s="1286"/>
      <c r="P37" s="1286"/>
      <c r="Q37" s="1286"/>
      <c r="R37" s="1286"/>
      <c r="S37" s="1286"/>
      <c r="T37" s="1286"/>
      <c r="U37" s="1286"/>
      <c r="V37" s="1286"/>
      <c r="W37" s="1286"/>
      <c r="X37" s="1286"/>
      <c r="Y37" s="1286"/>
      <c r="Z37" s="1286"/>
      <c r="AA37" s="1286"/>
      <c r="AB37" s="1286"/>
      <c r="AC37" s="1286"/>
      <c r="AD37" s="1286"/>
      <c r="AE37" s="1286"/>
      <c r="AF37" s="1286"/>
      <c r="AG37" s="1286"/>
      <c r="AH37" s="1286"/>
      <c r="AI37" s="1286"/>
      <c r="AJ37" s="1286"/>
      <c r="AK37" s="1286"/>
      <c r="AL37" s="1286"/>
      <c r="AM37" s="1286"/>
      <c r="AN37" s="1286"/>
      <c r="AO37" s="1286"/>
      <c r="AP37" s="1286"/>
      <c r="AQ37" s="1286"/>
      <c r="AR37" s="1286"/>
      <c r="AS37" s="1286"/>
      <c r="AT37" s="1286"/>
      <c r="AU37" s="1286"/>
      <c r="AV37" s="1286"/>
      <c r="AW37" s="1286"/>
      <c r="AX37" s="1286"/>
      <c r="AY37" s="1286"/>
      <c r="AZ37" s="1286"/>
      <c r="BA37" s="1286"/>
      <c r="BB37" s="1286"/>
      <c r="BC37" s="1286"/>
      <c r="BD37" s="1286"/>
      <c r="BE37" s="1286"/>
      <c r="BF37" s="1286"/>
      <c r="BG37" s="1286"/>
      <c r="BH37" s="1286"/>
      <c r="BI37" s="1286"/>
      <c r="BJ37" s="1286"/>
      <c r="BK37" s="1286"/>
      <c r="BL37" s="1286"/>
      <c r="BM37" s="1286"/>
      <c r="BN37" s="1286"/>
      <c r="BO37" s="1286"/>
      <c r="BP37" s="1286"/>
      <c r="BQ37" s="1286"/>
      <c r="BR37" s="1286"/>
      <c r="BS37" s="1286"/>
      <c r="BT37" s="1286"/>
      <c r="BU37" s="1286"/>
      <c r="BV37" s="1286"/>
      <c r="BW37" s="1286"/>
      <c r="BX37" s="1286"/>
      <c r="BY37" s="1286"/>
      <c r="BZ37" s="1286"/>
      <c r="CA37" s="1286"/>
      <c r="CB37" s="1286"/>
      <c r="CC37" s="1286"/>
      <c r="CD37" s="1286"/>
      <c r="CE37" s="1286"/>
      <c r="CF37" s="1286"/>
      <c r="CG37" s="1286"/>
      <c r="CH37" s="1286"/>
      <c r="CI37" s="1286"/>
      <c r="CJ37" s="1286"/>
      <c r="CK37" s="1286"/>
      <c r="CL37" s="1286"/>
      <c r="CM37" s="1286"/>
      <c r="CN37" s="1286"/>
      <c r="CO37" s="1286"/>
      <c r="CP37" s="1286"/>
      <c r="CQ37" s="1286"/>
      <c r="CR37" s="1286"/>
      <c r="CS37" s="1286"/>
      <c r="CT37" s="1286"/>
      <c r="CU37" s="1286"/>
      <c r="CV37" s="1286"/>
      <c r="CW37" s="1286"/>
      <c r="CX37" s="1286"/>
      <c r="CY37" s="1286"/>
      <c r="CZ37" s="1286"/>
      <c r="DA37" s="1286"/>
      <c r="DB37" s="1286"/>
      <c r="DC37" s="1286"/>
      <c r="DD37" s="1286"/>
      <c r="DE37" s="1286"/>
      <c r="DF37" s="1286"/>
      <c r="DG37" s="1286"/>
      <c r="DH37" s="1286"/>
      <c r="DI37" s="1286"/>
      <c r="DJ37" s="1286"/>
      <c r="DK37" s="1286"/>
      <c r="DL37" s="1286"/>
      <c r="DM37" s="1286"/>
      <c r="DN37" s="1286"/>
      <c r="DO37" s="1286"/>
      <c r="DP37" s="1286"/>
      <c r="DQ37" s="1286"/>
      <c r="DR37" s="1286"/>
      <c r="DS37" s="1286"/>
      <c r="DT37" s="1286"/>
      <c r="DU37" s="1286"/>
      <c r="DV37" s="1286"/>
      <c r="DW37" s="1286"/>
      <c r="DX37" s="1286"/>
      <c r="DY37" s="1286"/>
      <c r="DZ37" s="1286"/>
      <c r="EA37" s="1286"/>
      <c r="EB37" s="1286"/>
      <c r="EC37" s="1286"/>
      <c r="ED37" s="1286"/>
      <c r="EE37" s="1286"/>
      <c r="EF37" s="1286"/>
      <c r="EG37" s="1286"/>
      <c r="EH37" s="1286"/>
      <c r="EI37" s="1286"/>
      <c r="EJ37" s="1286"/>
      <c r="EK37" s="1286"/>
      <c r="EL37" s="1286"/>
      <c r="EM37" s="1286"/>
      <c r="EN37" s="1286"/>
      <c r="EO37" s="1286"/>
      <c r="EP37" s="1286"/>
      <c r="EQ37" s="1286"/>
      <c r="ER37" s="1286"/>
      <c r="ES37" s="1286"/>
      <c r="ET37" s="1286"/>
      <c r="EU37" s="1286"/>
      <c r="EV37" s="1286"/>
      <c r="EW37" s="1286"/>
      <c r="EX37" s="1286"/>
      <c r="EY37" s="1286"/>
      <c r="EZ37" s="1286"/>
      <c r="FA37" s="1286"/>
      <c r="FB37" s="1286"/>
      <c r="FC37" s="1286"/>
      <c r="FD37" s="1286"/>
      <c r="FE37" s="1286"/>
      <c r="FF37" s="1286"/>
      <c r="FG37" s="1286"/>
      <c r="FH37" s="1286"/>
      <c r="FI37" s="1286"/>
      <c r="FJ37" s="1286"/>
      <c r="FK37" s="1286"/>
      <c r="FL37" s="1286"/>
      <c r="FM37" s="1286"/>
      <c r="FN37" s="1286"/>
      <c r="FO37" s="1286"/>
      <c r="FP37" s="1286"/>
      <c r="FQ37" s="1286"/>
      <c r="FR37" s="1286"/>
      <c r="FS37" s="1286"/>
      <c r="FT37" s="1286"/>
      <c r="FU37" s="1286"/>
      <c r="FV37" s="1286"/>
      <c r="FW37" s="1286"/>
      <c r="FX37" s="1286"/>
      <c r="FY37" s="1286"/>
      <c r="FZ37" s="1286"/>
      <c r="GA37" s="1286"/>
      <c r="GB37" s="1286"/>
      <c r="GC37" s="1286"/>
      <c r="GD37" s="1286"/>
      <c r="GE37" s="1286"/>
      <c r="GF37" s="1286"/>
      <c r="GG37" s="1286"/>
      <c r="GH37" s="1286"/>
      <c r="GI37" s="1286"/>
      <c r="GJ37" s="1286"/>
      <c r="GK37" s="1286"/>
      <c r="GL37" s="1286"/>
      <c r="GM37" s="1286"/>
      <c r="GN37" s="1286"/>
      <c r="GO37" s="1286"/>
      <c r="GP37" s="1286"/>
      <c r="GQ37" s="1286"/>
      <c r="GR37" s="1286"/>
      <c r="GS37" s="1286"/>
      <c r="GT37" s="1286"/>
      <c r="GU37" s="1286"/>
      <c r="GV37" s="1286"/>
      <c r="GW37" s="1286"/>
      <c r="GX37" s="1286"/>
      <c r="GY37" s="1286"/>
      <c r="GZ37" s="1286"/>
      <c r="HA37" s="1286"/>
      <c r="HB37" s="1286"/>
      <c r="HC37" s="1286"/>
      <c r="HD37" s="1286"/>
      <c r="HE37" s="1286"/>
      <c r="HF37" s="1286"/>
      <c r="HG37" s="1286"/>
      <c r="HH37" s="1286"/>
      <c r="HI37" s="1286"/>
      <c r="HJ37" s="1286"/>
      <c r="HK37" s="1286"/>
      <c r="HL37" s="1286"/>
      <c r="HM37" s="1286"/>
      <c r="HN37" s="1286"/>
      <c r="HO37" s="1286"/>
      <c r="HP37" s="1286"/>
      <c r="HQ37" s="1286"/>
      <c r="HR37" s="1286"/>
      <c r="HS37" s="1286"/>
      <c r="HT37" s="1286"/>
      <c r="HU37" s="1286"/>
      <c r="HV37" s="1286"/>
      <c r="HW37" s="1286"/>
      <c r="HX37" s="1286"/>
      <c r="HY37" s="1286"/>
      <c r="HZ37" s="1286"/>
      <c r="IA37" s="1286"/>
      <c r="IB37" s="1286"/>
      <c r="IC37" s="1286"/>
      <c r="ID37" s="1286"/>
      <c r="IE37" s="1286"/>
      <c r="IF37" s="1286"/>
      <c r="IG37" s="1286"/>
      <c r="IH37" s="1286"/>
      <c r="II37" s="1286"/>
      <c r="IJ37" s="1286"/>
      <c r="IK37" s="1286"/>
      <c r="IL37" s="1286"/>
      <c r="IM37" s="1286"/>
      <c r="IN37" s="1286"/>
      <c r="IO37" s="1286"/>
      <c r="IP37" s="1286"/>
      <c r="IQ37" s="1286"/>
      <c r="IR37" s="1286"/>
      <c r="IS37" s="1286"/>
      <c r="IT37" s="1286"/>
      <c r="IU37" s="1286"/>
      <c r="IV37" s="1286"/>
    </row>
    <row r="38" spans="1:256" ht="15.75">
      <c r="A38" s="1286"/>
      <c r="B38" s="2077" t="s">
        <v>2115</v>
      </c>
      <c r="C38" s="2078"/>
      <c r="D38" s="2078"/>
      <c r="E38" s="2078"/>
      <c r="F38" s="2078"/>
      <c r="G38" s="2079"/>
      <c r="H38" s="1286"/>
      <c r="I38" s="1286"/>
      <c r="J38" s="1286"/>
      <c r="K38" s="1286"/>
      <c r="L38" s="1286"/>
      <c r="M38" s="1286"/>
      <c r="N38" s="1286"/>
      <c r="O38" s="1286"/>
      <c r="P38" s="1286"/>
      <c r="Q38" s="1286"/>
      <c r="R38" s="1286"/>
      <c r="S38" s="1286"/>
      <c r="T38" s="1286"/>
      <c r="U38" s="1286"/>
      <c r="V38" s="1286"/>
      <c r="W38" s="1286"/>
      <c r="X38" s="1286"/>
      <c r="Y38" s="1286"/>
      <c r="Z38" s="1286"/>
      <c r="AA38" s="1286"/>
      <c r="AB38" s="1286"/>
      <c r="AC38" s="1286"/>
      <c r="AD38" s="1286"/>
      <c r="AE38" s="1286"/>
      <c r="AF38" s="1286"/>
      <c r="AG38" s="1286"/>
      <c r="AH38" s="1286"/>
      <c r="AI38" s="1286"/>
      <c r="AJ38" s="1286"/>
      <c r="AK38" s="1286"/>
      <c r="AL38" s="1286"/>
      <c r="AM38" s="1286"/>
      <c r="AN38" s="1286"/>
      <c r="AO38" s="1286"/>
      <c r="AP38" s="1286"/>
      <c r="AQ38" s="1286"/>
      <c r="AR38" s="1286"/>
      <c r="AS38" s="1286"/>
      <c r="AT38" s="1286"/>
      <c r="AU38" s="1286"/>
      <c r="AV38" s="1286"/>
      <c r="AW38" s="1286"/>
      <c r="AX38" s="1286"/>
      <c r="AY38" s="1286"/>
      <c r="AZ38" s="1286"/>
      <c r="BA38" s="1286"/>
      <c r="BB38" s="1286"/>
      <c r="BC38" s="1286"/>
      <c r="BD38" s="1286"/>
      <c r="BE38" s="1286"/>
      <c r="BF38" s="1286"/>
      <c r="BG38" s="1286"/>
      <c r="BH38" s="1286"/>
      <c r="BI38" s="1286"/>
      <c r="BJ38" s="1286"/>
      <c r="BK38" s="1286"/>
      <c r="BL38" s="1286"/>
      <c r="BM38" s="1286"/>
      <c r="BN38" s="1286"/>
      <c r="BO38" s="1286"/>
      <c r="BP38" s="1286"/>
      <c r="BQ38" s="1286"/>
      <c r="BR38" s="1286"/>
      <c r="BS38" s="1286"/>
      <c r="BT38" s="1286"/>
      <c r="BU38" s="1286"/>
      <c r="BV38" s="1286"/>
      <c r="BW38" s="1286"/>
      <c r="BX38" s="1286"/>
      <c r="BY38" s="1286"/>
      <c r="BZ38" s="1286"/>
      <c r="CA38" s="1286"/>
      <c r="CB38" s="1286"/>
      <c r="CC38" s="1286"/>
      <c r="CD38" s="1286"/>
      <c r="CE38" s="1286"/>
      <c r="CF38" s="1286"/>
      <c r="CG38" s="1286"/>
      <c r="CH38" s="1286"/>
      <c r="CI38" s="1286"/>
      <c r="CJ38" s="1286"/>
      <c r="CK38" s="1286"/>
      <c r="CL38" s="1286"/>
      <c r="CM38" s="1286"/>
      <c r="CN38" s="1286"/>
      <c r="CO38" s="1286"/>
      <c r="CP38" s="1286"/>
      <c r="CQ38" s="1286"/>
      <c r="CR38" s="1286"/>
      <c r="CS38" s="1286"/>
      <c r="CT38" s="1286"/>
      <c r="CU38" s="1286"/>
      <c r="CV38" s="1286"/>
      <c r="CW38" s="1286"/>
      <c r="CX38" s="1286"/>
      <c r="CY38" s="1286"/>
      <c r="CZ38" s="1286"/>
      <c r="DA38" s="1286"/>
      <c r="DB38" s="1286"/>
      <c r="DC38" s="1286"/>
      <c r="DD38" s="1286"/>
      <c r="DE38" s="1286"/>
      <c r="DF38" s="1286"/>
      <c r="DG38" s="1286"/>
      <c r="DH38" s="1286"/>
      <c r="DI38" s="1286"/>
      <c r="DJ38" s="1286"/>
      <c r="DK38" s="1286"/>
      <c r="DL38" s="1286"/>
      <c r="DM38" s="1286"/>
      <c r="DN38" s="1286"/>
      <c r="DO38" s="1286"/>
      <c r="DP38" s="1286"/>
      <c r="DQ38" s="1286"/>
      <c r="DR38" s="1286"/>
      <c r="DS38" s="1286"/>
      <c r="DT38" s="1286"/>
      <c r="DU38" s="1286"/>
      <c r="DV38" s="1286"/>
      <c r="DW38" s="1286"/>
      <c r="DX38" s="1286"/>
      <c r="DY38" s="1286"/>
      <c r="DZ38" s="1286"/>
      <c r="EA38" s="1286"/>
      <c r="EB38" s="1286"/>
      <c r="EC38" s="1286"/>
      <c r="ED38" s="1286"/>
      <c r="EE38" s="1286"/>
      <c r="EF38" s="1286"/>
      <c r="EG38" s="1286"/>
      <c r="EH38" s="1286"/>
      <c r="EI38" s="1286"/>
      <c r="EJ38" s="1286"/>
      <c r="EK38" s="1286"/>
      <c r="EL38" s="1286"/>
      <c r="EM38" s="1286"/>
      <c r="EN38" s="1286"/>
      <c r="EO38" s="1286"/>
      <c r="EP38" s="1286"/>
      <c r="EQ38" s="1286"/>
      <c r="ER38" s="1286"/>
      <c r="ES38" s="1286"/>
      <c r="ET38" s="1286"/>
      <c r="EU38" s="1286"/>
      <c r="EV38" s="1286"/>
      <c r="EW38" s="1286"/>
      <c r="EX38" s="1286"/>
      <c r="EY38" s="1286"/>
      <c r="EZ38" s="1286"/>
      <c r="FA38" s="1286"/>
      <c r="FB38" s="1286"/>
      <c r="FC38" s="1286"/>
      <c r="FD38" s="1286"/>
      <c r="FE38" s="1286"/>
      <c r="FF38" s="1286"/>
      <c r="FG38" s="1286"/>
      <c r="FH38" s="1286"/>
      <c r="FI38" s="1286"/>
      <c r="FJ38" s="1286"/>
      <c r="FK38" s="1286"/>
      <c r="FL38" s="1286"/>
      <c r="FM38" s="1286"/>
      <c r="FN38" s="1286"/>
      <c r="FO38" s="1286"/>
      <c r="FP38" s="1286"/>
      <c r="FQ38" s="1286"/>
      <c r="FR38" s="1286"/>
      <c r="FS38" s="1286"/>
      <c r="FT38" s="1286"/>
      <c r="FU38" s="1286"/>
      <c r="FV38" s="1286"/>
      <c r="FW38" s="1286"/>
      <c r="FX38" s="1286"/>
      <c r="FY38" s="1286"/>
      <c r="FZ38" s="1286"/>
      <c r="GA38" s="1286"/>
      <c r="GB38" s="1286"/>
      <c r="GC38" s="1286"/>
      <c r="GD38" s="1286"/>
      <c r="GE38" s="1286"/>
      <c r="GF38" s="1286"/>
      <c r="GG38" s="1286"/>
      <c r="GH38" s="1286"/>
      <c r="GI38" s="1286"/>
      <c r="GJ38" s="1286"/>
      <c r="GK38" s="1286"/>
      <c r="GL38" s="1286"/>
      <c r="GM38" s="1286"/>
      <c r="GN38" s="1286"/>
      <c r="GO38" s="1286"/>
      <c r="GP38" s="1286"/>
      <c r="GQ38" s="1286"/>
      <c r="GR38" s="1286"/>
      <c r="GS38" s="1286"/>
      <c r="GT38" s="1286"/>
      <c r="GU38" s="1286"/>
      <c r="GV38" s="1286"/>
      <c r="GW38" s="1286"/>
      <c r="GX38" s="1286"/>
      <c r="GY38" s="1286"/>
      <c r="GZ38" s="1286"/>
      <c r="HA38" s="1286"/>
      <c r="HB38" s="1286"/>
      <c r="HC38" s="1286"/>
      <c r="HD38" s="1286"/>
      <c r="HE38" s="1286"/>
      <c r="HF38" s="1286"/>
      <c r="HG38" s="1286"/>
      <c r="HH38" s="1286"/>
      <c r="HI38" s="1286"/>
      <c r="HJ38" s="1286"/>
      <c r="HK38" s="1286"/>
      <c r="HL38" s="1286"/>
      <c r="HM38" s="1286"/>
      <c r="HN38" s="1286"/>
      <c r="HO38" s="1286"/>
      <c r="HP38" s="1286"/>
      <c r="HQ38" s="1286"/>
      <c r="HR38" s="1286"/>
      <c r="HS38" s="1286"/>
      <c r="HT38" s="1286"/>
      <c r="HU38" s="1286"/>
      <c r="HV38" s="1286"/>
      <c r="HW38" s="1286"/>
      <c r="HX38" s="1286"/>
      <c r="HY38" s="1286"/>
      <c r="HZ38" s="1286"/>
      <c r="IA38" s="1286"/>
      <c r="IB38" s="1286"/>
      <c r="IC38" s="1286"/>
      <c r="ID38" s="1286"/>
      <c r="IE38" s="1286"/>
      <c r="IF38" s="1286"/>
      <c r="IG38" s="1286"/>
      <c r="IH38" s="1286"/>
      <c r="II38" s="1286"/>
      <c r="IJ38" s="1286"/>
      <c r="IK38" s="1286"/>
      <c r="IL38" s="1286"/>
      <c r="IM38" s="1286"/>
      <c r="IN38" s="1286"/>
      <c r="IO38" s="1286"/>
      <c r="IP38" s="1286"/>
      <c r="IQ38" s="1286"/>
      <c r="IR38" s="1286"/>
      <c r="IS38" s="1286"/>
      <c r="IT38" s="1286"/>
      <c r="IU38" s="1286"/>
      <c r="IV38" s="1286"/>
    </row>
    <row r="39" spans="1:256" ht="16.5" thickBot="1">
      <c r="A39" s="1642" t="s">
        <v>5265</v>
      </c>
      <c r="B39" s="1349">
        <v>88316</v>
      </c>
      <c r="C39" s="915" t="str">
        <f>IF($A39="INSUMO",VLOOKUP($B39,'BANCO DE DADOS JULHO INS'!$A:$D,2,FALSE),VLOOKUP($B39,'BANCO DE DADOS JULHO SERV'!$B:$E,2,FALSE))</f>
        <v>SERVENTE COM ENCARGOS COMPLEMENTARES</v>
      </c>
      <c r="D39" s="916" t="str">
        <f>IF($A39="INSUMO",VLOOKUP($B39,'BANCO DE DADOS JULHO INS'!$A:$D,3,FALSE),VLOOKUP($B39,'BANCO DE DADOS JULHO SERV'!$B:$E,3,FALSE))</f>
        <v>H</v>
      </c>
      <c r="E39" s="1540">
        <v>3</v>
      </c>
      <c r="F39" s="918" t="str">
        <f>IF($A39="INSUMO",VLOOKUP($B39,'BANCO DE DADOS JULHO INS'!$A:$D,4,FALSE),VLOOKUP($B39,'BANCO DE DADOS JULHO SERV'!$B:$E,4,FALSE))</f>
        <v>13,80</v>
      </c>
      <c r="G39" s="1473">
        <f>TRUNC(F39*E39,2)</f>
        <v>41.4</v>
      </c>
      <c r="H39" s="1286"/>
      <c r="I39" s="1286"/>
      <c r="J39" s="1286"/>
      <c r="K39" s="1286"/>
      <c r="L39" s="1286"/>
      <c r="M39" s="1286"/>
      <c r="N39" s="1286"/>
      <c r="O39" s="1286"/>
      <c r="P39" s="1286"/>
      <c r="Q39" s="1286"/>
      <c r="R39" s="1286"/>
      <c r="S39" s="1286"/>
      <c r="T39" s="1286"/>
      <c r="U39" s="1286"/>
      <c r="V39" s="1286"/>
      <c r="W39" s="1286"/>
      <c r="X39" s="1286"/>
      <c r="Y39" s="1286"/>
      <c r="Z39" s="1286"/>
      <c r="AA39" s="1286"/>
      <c r="AB39" s="1286"/>
      <c r="AC39" s="1286"/>
      <c r="AD39" s="1286"/>
      <c r="AE39" s="1286"/>
      <c r="AF39" s="1286"/>
      <c r="AG39" s="1286"/>
      <c r="AH39" s="1286"/>
      <c r="AI39" s="1286"/>
      <c r="AJ39" s="1286"/>
      <c r="AK39" s="1286"/>
      <c r="AL39" s="1286"/>
      <c r="AM39" s="1286"/>
      <c r="AN39" s="1286"/>
      <c r="AO39" s="1286"/>
      <c r="AP39" s="1286"/>
      <c r="AQ39" s="1286"/>
      <c r="AR39" s="1286"/>
      <c r="AS39" s="1286"/>
      <c r="AT39" s="1286"/>
      <c r="AU39" s="1286"/>
      <c r="AV39" s="1286"/>
      <c r="AW39" s="1286"/>
      <c r="AX39" s="1286"/>
      <c r="AY39" s="1286"/>
      <c r="AZ39" s="1286"/>
      <c r="BA39" s="1286"/>
      <c r="BB39" s="1286"/>
      <c r="BC39" s="1286"/>
      <c r="BD39" s="1286"/>
      <c r="BE39" s="1286"/>
      <c r="BF39" s="1286"/>
      <c r="BG39" s="1286"/>
      <c r="BH39" s="1286"/>
      <c r="BI39" s="1286"/>
      <c r="BJ39" s="1286"/>
      <c r="BK39" s="1286"/>
      <c r="BL39" s="1286"/>
      <c r="BM39" s="1286"/>
      <c r="BN39" s="1286"/>
      <c r="BO39" s="1286"/>
      <c r="BP39" s="1286"/>
      <c r="BQ39" s="1286"/>
      <c r="BR39" s="1286"/>
      <c r="BS39" s="1286"/>
      <c r="BT39" s="1286"/>
      <c r="BU39" s="1286"/>
      <c r="BV39" s="1286"/>
      <c r="BW39" s="1286"/>
      <c r="BX39" s="1286"/>
      <c r="BY39" s="1286"/>
      <c r="BZ39" s="1286"/>
      <c r="CA39" s="1286"/>
      <c r="CB39" s="1286"/>
      <c r="CC39" s="1286"/>
      <c r="CD39" s="1286"/>
      <c r="CE39" s="1286"/>
      <c r="CF39" s="1286"/>
      <c r="CG39" s="1286"/>
      <c r="CH39" s="1286"/>
      <c r="CI39" s="1286"/>
      <c r="CJ39" s="1286"/>
      <c r="CK39" s="1286"/>
      <c r="CL39" s="1286"/>
      <c r="CM39" s="1286"/>
      <c r="CN39" s="1286"/>
      <c r="CO39" s="1286"/>
      <c r="CP39" s="1286"/>
      <c r="CQ39" s="1286"/>
      <c r="CR39" s="1286"/>
      <c r="CS39" s="1286"/>
      <c r="CT39" s="1286"/>
      <c r="CU39" s="1286"/>
      <c r="CV39" s="1286"/>
      <c r="CW39" s="1286"/>
      <c r="CX39" s="1286"/>
      <c r="CY39" s="1286"/>
      <c r="CZ39" s="1286"/>
      <c r="DA39" s="1286"/>
      <c r="DB39" s="1286"/>
      <c r="DC39" s="1286"/>
      <c r="DD39" s="1286"/>
      <c r="DE39" s="1286"/>
      <c r="DF39" s="1286"/>
      <c r="DG39" s="1286"/>
      <c r="DH39" s="1286"/>
      <c r="DI39" s="1286"/>
      <c r="DJ39" s="1286"/>
      <c r="DK39" s="1286"/>
      <c r="DL39" s="1286"/>
      <c r="DM39" s="1286"/>
      <c r="DN39" s="1286"/>
      <c r="DO39" s="1286"/>
      <c r="DP39" s="1286"/>
      <c r="DQ39" s="1286"/>
      <c r="DR39" s="1286"/>
      <c r="DS39" s="1286"/>
      <c r="DT39" s="1286"/>
      <c r="DU39" s="1286"/>
      <c r="DV39" s="1286"/>
      <c r="DW39" s="1286"/>
      <c r="DX39" s="1286"/>
      <c r="DY39" s="1286"/>
      <c r="DZ39" s="1286"/>
      <c r="EA39" s="1286"/>
      <c r="EB39" s="1286"/>
      <c r="EC39" s="1286"/>
      <c r="ED39" s="1286"/>
      <c r="EE39" s="1286"/>
      <c r="EF39" s="1286"/>
      <c r="EG39" s="1286"/>
      <c r="EH39" s="1286"/>
      <c r="EI39" s="1286"/>
      <c r="EJ39" s="1286"/>
      <c r="EK39" s="1286"/>
      <c r="EL39" s="1286"/>
      <c r="EM39" s="1286"/>
      <c r="EN39" s="1286"/>
      <c r="EO39" s="1286"/>
      <c r="EP39" s="1286"/>
      <c r="EQ39" s="1286"/>
      <c r="ER39" s="1286"/>
      <c r="ES39" s="1286"/>
      <c r="ET39" s="1286"/>
      <c r="EU39" s="1286"/>
      <c r="EV39" s="1286"/>
      <c r="EW39" s="1286"/>
      <c r="EX39" s="1286"/>
      <c r="EY39" s="1286"/>
      <c r="EZ39" s="1286"/>
      <c r="FA39" s="1286"/>
      <c r="FB39" s="1286"/>
      <c r="FC39" s="1286"/>
      <c r="FD39" s="1286"/>
      <c r="FE39" s="1286"/>
      <c r="FF39" s="1286"/>
      <c r="FG39" s="1286"/>
      <c r="FH39" s="1286"/>
      <c r="FI39" s="1286"/>
      <c r="FJ39" s="1286"/>
      <c r="FK39" s="1286"/>
      <c r="FL39" s="1286"/>
      <c r="FM39" s="1286"/>
      <c r="FN39" s="1286"/>
      <c r="FO39" s="1286"/>
      <c r="FP39" s="1286"/>
      <c r="FQ39" s="1286"/>
      <c r="FR39" s="1286"/>
      <c r="FS39" s="1286"/>
      <c r="FT39" s="1286"/>
      <c r="FU39" s="1286"/>
      <c r="FV39" s="1286"/>
      <c r="FW39" s="1286"/>
      <c r="FX39" s="1286"/>
      <c r="FY39" s="1286"/>
      <c r="FZ39" s="1286"/>
      <c r="GA39" s="1286"/>
      <c r="GB39" s="1286"/>
      <c r="GC39" s="1286"/>
      <c r="GD39" s="1286"/>
      <c r="GE39" s="1286"/>
      <c r="GF39" s="1286"/>
      <c r="GG39" s="1286"/>
      <c r="GH39" s="1286"/>
      <c r="GI39" s="1286"/>
      <c r="GJ39" s="1286"/>
      <c r="GK39" s="1286"/>
      <c r="GL39" s="1286"/>
      <c r="GM39" s="1286"/>
      <c r="GN39" s="1286"/>
      <c r="GO39" s="1286"/>
      <c r="GP39" s="1286"/>
      <c r="GQ39" s="1286"/>
      <c r="GR39" s="1286"/>
      <c r="GS39" s="1286"/>
      <c r="GT39" s="1286"/>
      <c r="GU39" s="1286"/>
      <c r="GV39" s="1286"/>
      <c r="GW39" s="1286"/>
      <c r="GX39" s="1286"/>
      <c r="GY39" s="1286"/>
      <c r="GZ39" s="1286"/>
      <c r="HA39" s="1286"/>
      <c r="HB39" s="1286"/>
      <c r="HC39" s="1286"/>
      <c r="HD39" s="1286"/>
      <c r="HE39" s="1286"/>
      <c r="HF39" s="1286"/>
      <c r="HG39" s="1286"/>
      <c r="HH39" s="1286"/>
      <c r="HI39" s="1286"/>
      <c r="HJ39" s="1286"/>
      <c r="HK39" s="1286"/>
      <c r="HL39" s="1286"/>
      <c r="HM39" s="1286"/>
      <c r="HN39" s="1286"/>
      <c r="HO39" s="1286"/>
      <c r="HP39" s="1286"/>
      <c r="HQ39" s="1286"/>
      <c r="HR39" s="1286"/>
      <c r="HS39" s="1286"/>
      <c r="HT39" s="1286"/>
      <c r="HU39" s="1286"/>
      <c r="HV39" s="1286"/>
      <c r="HW39" s="1286"/>
      <c r="HX39" s="1286"/>
      <c r="HY39" s="1286"/>
      <c r="HZ39" s="1286"/>
      <c r="IA39" s="1286"/>
      <c r="IB39" s="1286"/>
      <c r="IC39" s="1286"/>
      <c r="ID39" s="1286"/>
      <c r="IE39" s="1286"/>
      <c r="IF39" s="1286"/>
      <c r="IG39" s="1286"/>
      <c r="IH39" s="1286"/>
      <c r="II39" s="1286"/>
      <c r="IJ39" s="1286"/>
      <c r="IK39" s="1286"/>
      <c r="IL39" s="1286"/>
      <c r="IM39" s="1286"/>
      <c r="IN39" s="1286"/>
      <c r="IO39" s="1286"/>
      <c r="IP39" s="1286"/>
      <c r="IQ39" s="1286"/>
      <c r="IR39" s="1286"/>
      <c r="IS39" s="1286"/>
      <c r="IT39" s="1286"/>
      <c r="IU39" s="1286"/>
      <c r="IV39" s="1286"/>
    </row>
    <row r="40" spans="1:256" ht="16.5" thickBot="1">
      <c r="A40" s="1286"/>
      <c r="B40" s="762"/>
      <c r="C40" s="1352"/>
      <c r="D40" s="1353"/>
      <c r="E40" s="1354"/>
      <c r="F40" s="731" t="s">
        <v>1953</v>
      </c>
      <c r="G40" s="1541">
        <f>TRUNC(SUM(G34:G39),2)</f>
        <v>11070.1</v>
      </c>
      <c r="H40" s="1286"/>
      <c r="I40" s="1286"/>
      <c r="J40" s="1286"/>
      <c r="K40" s="1286"/>
      <c r="L40" s="1286"/>
      <c r="M40" s="1286"/>
      <c r="N40" s="1286"/>
      <c r="O40" s="1286"/>
      <c r="P40" s="1286"/>
      <c r="Q40" s="1286"/>
      <c r="R40" s="1286"/>
      <c r="S40" s="1286"/>
      <c r="T40" s="1286"/>
      <c r="U40" s="1286"/>
      <c r="V40" s="1286"/>
      <c r="W40" s="1286"/>
      <c r="X40" s="1286"/>
      <c r="Y40" s="1286"/>
      <c r="Z40" s="1286"/>
      <c r="AA40" s="1286"/>
      <c r="AB40" s="1286"/>
      <c r="AC40" s="1286"/>
      <c r="AD40" s="1286"/>
      <c r="AE40" s="1286"/>
      <c r="AF40" s="1286"/>
      <c r="AG40" s="1286"/>
      <c r="AH40" s="1286"/>
      <c r="AI40" s="1286"/>
      <c r="AJ40" s="1286"/>
      <c r="AK40" s="1286"/>
      <c r="AL40" s="1286"/>
      <c r="AM40" s="1286"/>
      <c r="AN40" s="1286"/>
      <c r="AO40" s="1286"/>
      <c r="AP40" s="1286"/>
      <c r="AQ40" s="1286"/>
      <c r="AR40" s="1286"/>
      <c r="AS40" s="1286"/>
      <c r="AT40" s="1286"/>
      <c r="AU40" s="1286"/>
      <c r="AV40" s="1286"/>
      <c r="AW40" s="1286"/>
      <c r="AX40" s="1286"/>
      <c r="AY40" s="1286"/>
      <c r="AZ40" s="1286"/>
      <c r="BA40" s="1286"/>
      <c r="BB40" s="1286"/>
      <c r="BC40" s="1286"/>
      <c r="BD40" s="1286"/>
      <c r="BE40" s="1286"/>
      <c r="BF40" s="1286"/>
      <c r="BG40" s="1286"/>
      <c r="BH40" s="1286"/>
      <c r="BI40" s="1286"/>
      <c r="BJ40" s="1286"/>
      <c r="BK40" s="1286"/>
      <c r="BL40" s="1286"/>
      <c r="BM40" s="1286"/>
      <c r="BN40" s="1286"/>
      <c r="BO40" s="1286"/>
      <c r="BP40" s="1286"/>
      <c r="BQ40" s="1286"/>
      <c r="BR40" s="1286"/>
      <c r="BS40" s="1286"/>
      <c r="BT40" s="1286"/>
      <c r="BU40" s="1286"/>
      <c r="BV40" s="1286"/>
      <c r="BW40" s="1286"/>
      <c r="BX40" s="1286"/>
      <c r="BY40" s="1286"/>
      <c r="BZ40" s="1286"/>
      <c r="CA40" s="1286"/>
      <c r="CB40" s="1286"/>
      <c r="CC40" s="1286"/>
      <c r="CD40" s="1286"/>
      <c r="CE40" s="1286"/>
      <c r="CF40" s="1286"/>
      <c r="CG40" s="1286"/>
      <c r="CH40" s="1286"/>
      <c r="CI40" s="1286"/>
      <c r="CJ40" s="1286"/>
      <c r="CK40" s="1286"/>
      <c r="CL40" s="1286"/>
      <c r="CM40" s="1286"/>
      <c r="CN40" s="1286"/>
      <c r="CO40" s="1286"/>
      <c r="CP40" s="1286"/>
      <c r="CQ40" s="1286"/>
      <c r="CR40" s="1286"/>
      <c r="CS40" s="1286"/>
      <c r="CT40" s="1286"/>
      <c r="CU40" s="1286"/>
      <c r="CV40" s="1286"/>
      <c r="CW40" s="1286"/>
      <c r="CX40" s="1286"/>
      <c r="CY40" s="1286"/>
      <c r="CZ40" s="1286"/>
      <c r="DA40" s="1286"/>
      <c r="DB40" s="1286"/>
      <c r="DC40" s="1286"/>
      <c r="DD40" s="1286"/>
      <c r="DE40" s="1286"/>
      <c r="DF40" s="1286"/>
      <c r="DG40" s="1286"/>
      <c r="DH40" s="1286"/>
      <c r="DI40" s="1286"/>
      <c r="DJ40" s="1286"/>
      <c r="DK40" s="1286"/>
      <c r="DL40" s="1286"/>
      <c r="DM40" s="1286"/>
      <c r="DN40" s="1286"/>
      <c r="DO40" s="1286"/>
      <c r="DP40" s="1286"/>
      <c r="DQ40" s="1286"/>
      <c r="DR40" s="1286"/>
      <c r="DS40" s="1286"/>
      <c r="DT40" s="1286"/>
      <c r="DU40" s="1286"/>
      <c r="DV40" s="1286"/>
      <c r="DW40" s="1286"/>
      <c r="DX40" s="1286"/>
      <c r="DY40" s="1286"/>
      <c r="DZ40" s="1286"/>
      <c r="EA40" s="1286"/>
      <c r="EB40" s="1286"/>
      <c r="EC40" s="1286"/>
      <c r="ED40" s="1286"/>
      <c r="EE40" s="1286"/>
      <c r="EF40" s="1286"/>
      <c r="EG40" s="1286"/>
      <c r="EH40" s="1286"/>
      <c r="EI40" s="1286"/>
      <c r="EJ40" s="1286"/>
      <c r="EK40" s="1286"/>
      <c r="EL40" s="1286"/>
      <c r="EM40" s="1286"/>
      <c r="EN40" s="1286"/>
      <c r="EO40" s="1286"/>
      <c r="EP40" s="1286"/>
      <c r="EQ40" s="1286"/>
      <c r="ER40" s="1286"/>
      <c r="ES40" s="1286"/>
      <c r="ET40" s="1286"/>
      <c r="EU40" s="1286"/>
      <c r="EV40" s="1286"/>
      <c r="EW40" s="1286"/>
      <c r="EX40" s="1286"/>
      <c r="EY40" s="1286"/>
      <c r="EZ40" s="1286"/>
      <c r="FA40" s="1286"/>
      <c r="FB40" s="1286"/>
      <c r="FC40" s="1286"/>
      <c r="FD40" s="1286"/>
      <c r="FE40" s="1286"/>
      <c r="FF40" s="1286"/>
      <c r="FG40" s="1286"/>
      <c r="FH40" s="1286"/>
      <c r="FI40" s="1286"/>
      <c r="FJ40" s="1286"/>
      <c r="FK40" s="1286"/>
      <c r="FL40" s="1286"/>
      <c r="FM40" s="1286"/>
      <c r="FN40" s="1286"/>
      <c r="FO40" s="1286"/>
      <c r="FP40" s="1286"/>
      <c r="FQ40" s="1286"/>
      <c r="FR40" s="1286"/>
      <c r="FS40" s="1286"/>
      <c r="FT40" s="1286"/>
      <c r="FU40" s="1286"/>
      <c r="FV40" s="1286"/>
      <c r="FW40" s="1286"/>
      <c r="FX40" s="1286"/>
      <c r="FY40" s="1286"/>
      <c r="FZ40" s="1286"/>
      <c r="GA40" s="1286"/>
      <c r="GB40" s="1286"/>
      <c r="GC40" s="1286"/>
      <c r="GD40" s="1286"/>
      <c r="GE40" s="1286"/>
      <c r="GF40" s="1286"/>
      <c r="GG40" s="1286"/>
      <c r="GH40" s="1286"/>
      <c r="GI40" s="1286"/>
      <c r="GJ40" s="1286"/>
      <c r="GK40" s="1286"/>
      <c r="GL40" s="1286"/>
      <c r="GM40" s="1286"/>
      <c r="GN40" s="1286"/>
      <c r="GO40" s="1286"/>
      <c r="GP40" s="1286"/>
      <c r="GQ40" s="1286"/>
      <c r="GR40" s="1286"/>
      <c r="GS40" s="1286"/>
      <c r="GT40" s="1286"/>
      <c r="GU40" s="1286"/>
      <c r="GV40" s="1286"/>
      <c r="GW40" s="1286"/>
      <c r="GX40" s="1286"/>
      <c r="GY40" s="1286"/>
      <c r="GZ40" s="1286"/>
      <c r="HA40" s="1286"/>
      <c r="HB40" s="1286"/>
      <c r="HC40" s="1286"/>
      <c r="HD40" s="1286"/>
      <c r="HE40" s="1286"/>
      <c r="HF40" s="1286"/>
      <c r="HG40" s="1286"/>
      <c r="HH40" s="1286"/>
      <c r="HI40" s="1286"/>
      <c r="HJ40" s="1286"/>
      <c r="HK40" s="1286"/>
      <c r="HL40" s="1286"/>
      <c r="HM40" s="1286"/>
      <c r="HN40" s="1286"/>
      <c r="HO40" s="1286"/>
      <c r="HP40" s="1286"/>
      <c r="HQ40" s="1286"/>
      <c r="HR40" s="1286"/>
      <c r="HS40" s="1286"/>
      <c r="HT40" s="1286"/>
      <c r="HU40" s="1286"/>
      <c r="HV40" s="1286"/>
      <c r="HW40" s="1286"/>
      <c r="HX40" s="1286"/>
      <c r="HY40" s="1286"/>
      <c r="HZ40" s="1286"/>
      <c r="IA40" s="1286"/>
      <c r="IB40" s="1286"/>
      <c r="IC40" s="1286"/>
      <c r="ID40" s="1286"/>
      <c r="IE40" s="1286"/>
      <c r="IF40" s="1286"/>
      <c r="IG40" s="1286"/>
      <c r="IH40" s="1286"/>
      <c r="II40" s="1286"/>
      <c r="IJ40" s="1286"/>
      <c r="IK40" s="1286"/>
      <c r="IL40" s="1286"/>
      <c r="IM40" s="1286"/>
      <c r="IN40" s="1286"/>
      <c r="IO40" s="1286"/>
      <c r="IP40" s="1286"/>
      <c r="IQ40" s="1286"/>
      <c r="IR40" s="1286"/>
      <c r="IS40" s="1286"/>
      <c r="IT40" s="1286"/>
      <c r="IU40" s="1286"/>
      <c r="IV40" s="1286"/>
    </row>
    <row r="41" spans="1:256" ht="13.5" thickBot="1">
      <c r="A41" s="1286"/>
      <c r="B41" s="1542"/>
      <c r="C41" s="1543"/>
      <c r="D41" s="1542"/>
      <c r="E41" s="1359"/>
      <c r="F41" s="1359"/>
      <c r="G41" s="1359"/>
      <c r="H41" s="1286"/>
      <c r="I41" s="1286"/>
      <c r="J41" s="1286"/>
      <c r="K41" s="1286"/>
      <c r="L41" s="1286"/>
      <c r="M41" s="1286"/>
      <c r="N41" s="1286"/>
      <c r="O41" s="1286"/>
      <c r="P41" s="1286"/>
      <c r="Q41" s="1286"/>
      <c r="R41" s="1286"/>
      <c r="S41" s="1286"/>
      <c r="T41" s="1286"/>
      <c r="U41" s="1286"/>
      <c r="V41" s="1286"/>
      <c r="W41" s="1286"/>
      <c r="X41" s="1286"/>
      <c r="Y41" s="1286"/>
      <c r="Z41" s="1286"/>
      <c r="AA41" s="1286"/>
      <c r="AB41" s="1286"/>
      <c r="AC41" s="1286"/>
      <c r="AD41" s="1286"/>
      <c r="AE41" s="1286"/>
      <c r="AF41" s="1286"/>
      <c r="AG41" s="1286"/>
      <c r="AH41" s="1286"/>
      <c r="AI41" s="1286"/>
      <c r="AJ41" s="1286"/>
      <c r="AK41" s="1286"/>
      <c r="AL41" s="1286"/>
      <c r="AM41" s="1286"/>
      <c r="AN41" s="1286"/>
      <c r="AO41" s="1286"/>
      <c r="AP41" s="1286"/>
      <c r="AQ41" s="1286"/>
      <c r="AR41" s="1286"/>
      <c r="AS41" s="1286"/>
      <c r="AT41" s="1286"/>
      <c r="AU41" s="1286"/>
      <c r="AV41" s="1286"/>
      <c r="AW41" s="1286"/>
      <c r="AX41" s="1286"/>
      <c r="AY41" s="1286"/>
      <c r="AZ41" s="1286"/>
      <c r="BA41" s="1286"/>
      <c r="BB41" s="1286"/>
      <c r="BC41" s="1286"/>
      <c r="BD41" s="1286"/>
      <c r="BE41" s="1286"/>
      <c r="BF41" s="1286"/>
      <c r="BG41" s="1286"/>
      <c r="BH41" s="1286"/>
      <c r="BI41" s="1286"/>
      <c r="BJ41" s="1286"/>
      <c r="BK41" s="1286"/>
      <c r="BL41" s="1286"/>
      <c r="BM41" s="1286"/>
      <c r="BN41" s="1286"/>
      <c r="BO41" s="1286"/>
      <c r="BP41" s="1286"/>
      <c r="BQ41" s="1286"/>
      <c r="BR41" s="1286"/>
      <c r="BS41" s="1286"/>
      <c r="BT41" s="1286"/>
      <c r="BU41" s="1286"/>
      <c r="BV41" s="1286"/>
      <c r="BW41" s="1286"/>
      <c r="BX41" s="1286"/>
      <c r="BY41" s="1286"/>
      <c r="BZ41" s="1286"/>
      <c r="CA41" s="1286"/>
      <c r="CB41" s="1286"/>
      <c r="CC41" s="1286"/>
      <c r="CD41" s="1286"/>
      <c r="CE41" s="1286"/>
      <c r="CF41" s="1286"/>
      <c r="CG41" s="1286"/>
      <c r="CH41" s="1286"/>
      <c r="CI41" s="1286"/>
      <c r="CJ41" s="1286"/>
      <c r="CK41" s="1286"/>
      <c r="CL41" s="1286"/>
      <c r="CM41" s="1286"/>
      <c r="CN41" s="1286"/>
      <c r="CO41" s="1286"/>
      <c r="CP41" s="1286"/>
      <c r="CQ41" s="1286"/>
      <c r="CR41" s="1286"/>
      <c r="CS41" s="1286"/>
      <c r="CT41" s="1286"/>
      <c r="CU41" s="1286"/>
      <c r="CV41" s="1286"/>
      <c r="CW41" s="1286"/>
      <c r="CX41" s="1286"/>
      <c r="CY41" s="1286"/>
      <c r="CZ41" s="1286"/>
      <c r="DA41" s="1286"/>
      <c r="DB41" s="1286"/>
      <c r="DC41" s="1286"/>
      <c r="DD41" s="1286"/>
      <c r="DE41" s="1286"/>
      <c r="DF41" s="1286"/>
      <c r="DG41" s="1286"/>
      <c r="DH41" s="1286"/>
      <c r="DI41" s="1286"/>
      <c r="DJ41" s="1286"/>
      <c r="DK41" s="1286"/>
      <c r="DL41" s="1286"/>
      <c r="DM41" s="1286"/>
      <c r="DN41" s="1286"/>
      <c r="DO41" s="1286"/>
      <c r="DP41" s="1286"/>
      <c r="DQ41" s="1286"/>
      <c r="DR41" s="1286"/>
      <c r="DS41" s="1286"/>
      <c r="DT41" s="1286"/>
      <c r="DU41" s="1286"/>
      <c r="DV41" s="1286"/>
      <c r="DW41" s="1286"/>
      <c r="DX41" s="1286"/>
      <c r="DY41" s="1286"/>
      <c r="DZ41" s="1286"/>
      <c r="EA41" s="1286"/>
      <c r="EB41" s="1286"/>
      <c r="EC41" s="1286"/>
      <c r="ED41" s="1286"/>
      <c r="EE41" s="1286"/>
      <c r="EF41" s="1286"/>
      <c r="EG41" s="1286"/>
      <c r="EH41" s="1286"/>
      <c r="EI41" s="1286"/>
      <c r="EJ41" s="1286"/>
      <c r="EK41" s="1286"/>
      <c r="EL41" s="1286"/>
      <c r="EM41" s="1286"/>
      <c r="EN41" s="1286"/>
      <c r="EO41" s="1286"/>
      <c r="EP41" s="1286"/>
      <c r="EQ41" s="1286"/>
      <c r="ER41" s="1286"/>
      <c r="ES41" s="1286"/>
      <c r="ET41" s="1286"/>
      <c r="EU41" s="1286"/>
      <c r="EV41" s="1286"/>
      <c r="EW41" s="1286"/>
      <c r="EX41" s="1286"/>
      <c r="EY41" s="1286"/>
      <c r="EZ41" s="1286"/>
      <c r="FA41" s="1286"/>
      <c r="FB41" s="1286"/>
      <c r="FC41" s="1286"/>
      <c r="FD41" s="1286"/>
      <c r="FE41" s="1286"/>
      <c r="FF41" s="1286"/>
      <c r="FG41" s="1286"/>
      <c r="FH41" s="1286"/>
      <c r="FI41" s="1286"/>
      <c r="FJ41" s="1286"/>
      <c r="FK41" s="1286"/>
      <c r="FL41" s="1286"/>
      <c r="FM41" s="1286"/>
      <c r="FN41" s="1286"/>
      <c r="FO41" s="1286"/>
      <c r="FP41" s="1286"/>
      <c r="FQ41" s="1286"/>
      <c r="FR41" s="1286"/>
      <c r="FS41" s="1286"/>
      <c r="FT41" s="1286"/>
      <c r="FU41" s="1286"/>
      <c r="FV41" s="1286"/>
      <c r="FW41" s="1286"/>
      <c r="FX41" s="1286"/>
      <c r="FY41" s="1286"/>
      <c r="FZ41" s="1286"/>
      <c r="GA41" s="1286"/>
      <c r="GB41" s="1286"/>
      <c r="GC41" s="1286"/>
      <c r="GD41" s="1286"/>
      <c r="GE41" s="1286"/>
      <c r="GF41" s="1286"/>
      <c r="GG41" s="1286"/>
      <c r="GH41" s="1286"/>
      <c r="GI41" s="1286"/>
      <c r="GJ41" s="1286"/>
      <c r="GK41" s="1286"/>
      <c r="GL41" s="1286"/>
      <c r="GM41" s="1286"/>
      <c r="GN41" s="1286"/>
      <c r="GO41" s="1286"/>
      <c r="GP41" s="1286"/>
      <c r="GQ41" s="1286"/>
      <c r="GR41" s="1286"/>
      <c r="GS41" s="1286"/>
      <c r="GT41" s="1286"/>
      <c r="GU41" s="1286"/>
      <c r="GV41" s="1286"/>
      <c r="GW41" s="1286"/>
      <c r="GX41" s="1286"/>
      <c r="GY41" s="1286"/>
      <c r="GZ41" s="1286"/>
      <c r="HA41" s="1286"/>
      <c r="HB41" s="1286"/>
      <c r="HC41" s="1286"/>
      <c r="HD41" s="1286"/>
      <c r="HE41" s="1286"/>
      <c r="HF41" s="1286"/>
      <c r="HG41" s="1286"/>
      <c r="HH41" s="1286"/>
      <c r="HI41" s="1286"/>
      <c r="HJ41" s="1286"/>
      <c r="HK41" s="1286"/>
      <c r="HL41" s="1286"/>
      <c r="HM41" s="1286"/>
      <c r="HN41" s="1286"/>
      <c r="HO41" s="1286"/>
      <c r="HP41" s="1286"/>
      <c r="HQ41" s="1286"/>
      <c r="HR41" s="1286"/>
      <c r="HS41" s="1286"/>
      <c r="HT41" s="1286"/>
      <c r="HU41" s="1286"/>
      <c r="HV41" s="1286"/>
      <c r="HW41" s="1286"/>
      <c r="HX41" s="1286"/>
      <c r="HY41" s="1286"/>
      <c r="HZ41" s="1286"/>
      <c r="IA41" s="1286"/>
      <c r="IB41" s="1286"/>
      <c r="IC41" s="1286"/>
      <c r="ID41" s="1286"/>
      <c r="IE41" s="1286"/>
      <c r="IF41" s="1286"/>
      <c r="IG41" s="1286"/>
      <c r="IH41" s="1286"/>
      <c r="II41" s="1286"/>
      <c r="IJ41" s="1286"/>
      <c r="IK41" s="1286"/>
      <c r="IL41" s="1286"/>
      <c r="IM41" s="1286"/>
      <c r="IN41" s="1286"/>
      <c r="IO41" s="1286"/>
      <c r="IP41" s="1286"/>
      <c r="IQ41" s="1286"/>
      <c r="IR41" s="1286"/>
      <c r="IS41" s="1286"/>
      <c r="IT41" s="1286"/>
      <c r="IU41" s="1286"/>
      <c r="IV41" s="1286"/>
    </row>
    <row r="42" spans="1:256" s="1544" customFormat="1" ht="15.75">
      <c r="B42" s="2080" t="s">
        <v>7482</v>
      </c>
      <c r="C42" s="2081"/>
      <c r="D42" s="2081"/>
      <c r="E42" s="2081"/>
      <c r="F42" s="2081"/>
      <c r="G42" s="2082"/>
    </row>
    <row r="43" spans="1:256" s="1544" customFormat="1" ht="15.75">
      <c r="B43" s="2083" t="s">
        <v>1947</v>
      </c>
      <c r="C43" s="2084"/>
      <c r="D43" s="1545" t="s">
        <v>30</v>
      </c>
      <c r="E43" s="2085" t="s">
        <v>7483</v>
      </c>
      <c r="F43" s="2086"/>
      <c r="G43" s="2087"/>
    </row>
    <row r="44" spans="1:256" s="1544" customFormat="1" ht="15.75">
      <c r="B44" s="2064" t="s">
        <v>1951</v>
      </c>
      <c r="C44" s="2065"/>
      <c r="D44" s="2065"/>
      <c r="E44" s="2065"/>
      <c r="F44" s="2065"/>
      <c r="G44" s="2066"/>
    </row>
    <row r="45" spans="1:256" s="1544" customFormat="1" ht="15">
      <c r="B45" s="2067" t="s">
        <v>7473</v>
      </c>
      <c r="C45" s="2068"/>
      <c r="D45" s="1546" t="s">
        <v>30</v>
      </c>
      <c r="E45" s="2069" t="s">
        <v>7484</v>
      </c>
      <c r="F45" s="2070"/>
      <c r="G45" s="2071"/>
    </row>
    <row r="46" spans="1:256" s="1544" customFormat="1" ht="31.5" customHeight="1">
      <c r="B46" s="2067" t="s">
        <v>7485</v>
      </c>
      <c r="C46" s="2068"/>
      <c r="D46" s="1546" t="s">
        <v>25</v>
      </c>
      <c r="E46" s="2069" t="s">
        <v>20220</v>
      </c>
      <c r="F46" s="2070"/>
      <c r="G46" s="2071"/>
    </row>
    <row r="47" spans="1:256" s="1544" customFormat="1" ht="31.5" customHeight="1">
      <c r="B47" s="2067" t="s">
        <v>7486</v>
      </c>
      <c r="C47" s="2068"/>
      <c r="D47" s="1546" t="s">
        <v>25</v>
      </c>
      <c r="E47" s="2069" t="str">
        <f>E46</f>
        <v>(0,40*0,40*0,30)*6</v>
      </c>
      <c r="F47" s="2070"/>
      <c r="G47" s="2071"/>
    </row>
    <row r="48" spans="1:256" s="1544" customFormat="1" ht="32.25" customHeight="1">
      <c r="B48" s="2067" t="s">
        <v>2341</v>
      </c>
      <c r="C48" s="2068"/>
      <c r="D48" s="1546" t="s">
        <v>25</v>
      </c>
      <c r="E48" s="2069" t="str">
        <f>E47</f>
        <v>(0,40*0,40*0,30)*6</v>
      </c>
      <c r="F48" s="2070"/>
      <c r="G48" s="2071"/>
    </row>
    <row r="49" spans="2:7" s="1544" customFormat="1" ht="32.25" customHeight="1" thickBot="1">
      <c r="B49" s="2088" t="s">
        <v>744</v>
      </c>
      <c r="C49" s="2089"/>
      <c r="D49" s="1656" t="s">
        <v>85</v>
      </c>
      <c r="E49" s="2090" t="s">
        <v>12413</v>
      </c>
      <c r="F49" s="2090"/>
      <c r="G49" s="2091"/>
    </row>
    <row r="50" spans="2:7" s="1521" customFormat="1" ht="15.75" customHeight="1">
      <c r="B50" s="1522"/>
      <c r="C50" s="1522"/>
      <c r="D50" s="1522"/>
      <c r="E50" s="1522"/>
      <c r="F50" s="1523"/>
      <c r="G50" s="1523"/>
    </row>
    <row r="51" spans="2:7" s="1521" customFormat="1" ht="15.75" customHeight="1">
      <c r="B51" s="1522"/>
      <c r="C51" s="1522"/>
      <c r="D51" s="1522"/>
      <c r="E51" s="1522"/>
      <c r="F51" s="1523"/>
      <c r="G51" s="1523"/>
    </row>
    <row r="52" spans="2:7" s="1521" customFormat="1" ht="15.75" customHeight="1">
      <c r="B52" s="1522"/>
      <c r="C52" s="1522"/>
      <c r="D52" s="1522"/>
      <c r="E52" s="1522"/>
      <c r="F52" s="1523"/>
      <c r="G52" s="1523"/>
    </row>
    <row r="53" spans="2:7" s="1521" customFormat="1" ht="15.75" customHeight="1">
      <c r="B53" s="1522"/>
      <c r="C53" s="1522"/>
      <c r="D53" s="1522"/>
      <c r="E53" s="1522"/>
      <c r="F53" s="1523"/>
      <c r="G53" s="1523"/>
    </row>
    <row r="54" spans="2:7" s="1521" customFormat="1" ht="15.75" customHeight="1">
      <c r="B54" s="1522"/>
      <c r="C54" s="1522"/>
      <c r="D54" s="1522"/>
      <c r="E54" s="1522"/>
      <c r="F54" s="1523"/>
      <c r="G54" s="1523"/>
    </row>
    <row r="55" spans="2:7" s="1521" customFormat="1" ht="15.75" customHeight="1">
      <c r="B55" s="1522"/>
      <c r="C55" s="1522"/>
      <c r="D55" s="1522"/>
      <c r="E55" s="1522"/>
      <c r="F55" s="1523"/>
      <c r="G55" s="1523"/>
    </row>
    <row r="56" spans="2:7" s="1521" customFormat="1" ht="15.75" customHeight="1">
      <c r="B56" s="1522"/>
      <c r="C56" s="1522"/>
      <c r="D56" s="1522"/>
      <c r="E56" s="1522"/>
      <c r="F56" s="1523"/>
      <c r="G56" s="1523"/>
    </row>
    <row r="57" spans="2:7" s="1521" customFormat="1" ht="15.75" customHeight="1">
      <c r="B57" s="1522"/>
      <c r="C57" s="1522"/>
      <c r="D57" s="1522"/>
      <c r="E57" s="1522"/>
      <c r="F57" s="1523"/>
      <c r="G57" s="1523"/>
    </row>
    <row r="58" spans="2:7" s="1521" customFormat="1" ht="15.75" customHeight="1">
      <c r="B58" s="1522"/>
      <c r="C58" s="1522"/>
      <c r="D58" s="1522"/>
      <c r="E58" s="1522"/>
      <c r="F58" s="1523"/>
      <c r="G58" s="1523"/>
    </row>
    <row r="59" spans="2:7" s="1521" customFormat="1" ht="15.75" customHeight="1">
      <c r="B59" s="1522"/>
      <c r="C59" s="1522"/>
      <c r="D59" s="1522"/>
      <c r="E59" s="1522"/>
      <c r="F59" s="1523"/>
      <c r="G59" s="1523"/>
    </row>
    <row r="60" spans="2:7" s="1521" customFormat="1" ht="15.75" customHeight="1">
      <c r="B60" s="1522"/>
      <c r="C60" s="1522"/>
      <c r="D60" s="1522"/>
      <c r="E60" s="1522"/>
      <c r="F60" s="1523"/>
      <c r="G60" s="1523"/>
    </row>
    <row r="61" spans="2:7" s="1521" customFormat="1" ht="15.75" customHeight="1">
      <c r="B61" s="1522"/>
      <c r="C61" s="1522"/>
      <c r="D61" s="1522"/>
      <c r="E61" s="1522"/>
      <c r="F61" s="1523"/>
      <c r="G61" s="1523"/>
    </row>
    <row r="62" spans="2:7" s="1521" customFormat="1" ht="15.75" customHeight="1">
      <c r="B62" s="1522"/>
      <c r="C62" s="1522"/>
      <c r="D62" s="1522"/>
      <c r="E62" s="1522"/>
      <c r="F62" s="1523"/>
      <c r="G62" s="1523"/>
    </row>
    <row r="63" spans="2:7" s="1521" customFormat="1" ht="15.75" customHeight="1">
      <c r="B63" s="1522"/>
      <c r="C63" s="1522"/>
      <c r="D63" s="1522"/>
      <c r="E63" s="1522"/>
      <c r="F63" s="1523"/>
      <c r="G63" s="1523"/>
    </row>
    <row r="64" spans="2:7" s="1521" customFormat="1" ht="15.75" customHeight="1">
      <c r="B64" s="1522"/>
      <c r="C64" s="1522"/>
      <c r="D64" s="1522"/>
      <c r="E64" s="1522"/>
      <c r="F64" s="1523"/>
      <c r="G64" s="1523"/>
    </row>
    <row r="65" spans="1:256" s="1521" customFormat="1" ht="15.75" customHeight="1">
      <c r="B65" s="1522"/>
      <c r="C65" s="1522"/>
      <c r="D65" s="1522"/>
      <c r="E65" s="1522"/>
      <c r="F65" s="1523"/>
      <c r="G65" s="1523"/>
    </row>
    <row r="66" spans="1:256" s="1521" customFormat="1" ht="15.75" customHeight="1">
      <c r="B66" s="1522"/>
      <c r="C66" s="1522"/>
      <c r="D66" s="1522"/>
      <c r="E66" s="1522"/>
      <c r="F66" s="1523"/>
      <c r="G66" s="1523"/>
    </row>
    <row r="67" spans="1:256" s="1521" customFormat="1" ht="15.75" customHeight="1">
      <c r="B67" s="1522"/>
      <c r="C67" s="1522"/>
      <c r="D67" s="1522"/>
      <c r="E67" s="1522"/>
      <c r="F67" s="1523"/>
      <c r="G67" s="1523"/>
    </row>
    <row r="68" spans="1:256" s="1521" customFormat="1" ht="15.75" customHeight="1">
      <c r="B68" s="1522"/>
      <c r="C68" s="1522"/>
      <c r="D68" s="1522"/>
      <c r="E68" s="1522"/>
      <c r="F68" s="1523"/>
      <c r="G68" s="1523"/>
    </row>
    <row r="69" spans="1:256" s="1521" customFormat="1" ht="15.75" customHeight="1">
      <c r="B69" s="1522"/>
      <c r="C69" s="1522"/>
      <c r="D69" s="1522"/>
      <c r="E69" s="1522"/>
      <c r="F69" s="1523"/>
      <c r="G69" s="1523"/>
    </row>
    <row r="70" spans="1:256" s="1521" customFormat="1" ht="15.75" customHeight="1">
      <c r="B70" s="1522"/>
      <c r="C70" s="1522"/>
      <c r="D70" s="1522"/>
      <c r="E70" s="1522"/>
      <c r="F70" s="1523"/>
      <c r="G70" s="1523"/>
    </row>
    <row r="71" spans="1:256" s="1521" customFormat="1" ht="15.75" customHeight="1">
      <c r="B71" s="1522"/>
      <c r="C71" s="1522"/>
      <c r="D71" s="1522"/>
      <c r="E71" s="1522"/>
      <c r="F71" s="1523"/>
      <c r="G71" s="1523"/>
    </row>
    <row r="72" spans="1:256" s="1521" customFormat="1" ht="15.75" customHeight="1">
      <c r="B72" s="1522"/>
      <c r="C72" s="1522"/>
      <c r="D72" s="1522"/>
      <c r="E72" s="1522"/>
      <c r="F72" s="1523"/>
      <c r="G72" s="1523"/>
    </row>
    <row r="73" spans="1:256" s="1521" customFormat="1" ht="15.75" customHeight="1">
      <c r="B73" s="1522"/>
      <c r="C73" s="1522"/>
      <c r="D73" s="1522"/>
      <c r="E73" s="1522"/>
      <c r="F73" s="1523"/>
      <c r="G73" s="1523"/>
    </row>
    <row r="74" spans="1:256" s="1521" customFormat="1" ht="15.75" customHeight="1">
      <c r="B74" s="1522"/>
      <c r="C74" s="1522"/>
      <c r="D74" s="1522"/>
      <c r="E74" s="1522"/>
      <c r="F74" s="1523"/>
      <c r="G74" s="1523"/>
    </row>
    <row r="75" spans="1:256" s="1521" customFormat="1" ht="15.75" customHeight="1">
      <c r="B75" s="1522"/>
      <c r="C75" s="1522"/>
      <c r="D75" s="1522"/>
      <c r="E75" s="1522"/>
      <c r="F75" s="1523"/>
      <c r="G75" s="1523"/>
    </row>
    <row r="76" spans="1:256" s="1521" customFormat="1" ht="15.75" customHeight="1">
      <c r="B76" s="1522"/>
      <c r="C76" s="1522"/>
      <c r="D76" s="1522"/>
      <c r="E76" s="1522"/>
      <c r="F76" s="1523"/>
      <c r="G76" s="1523"/>
    </row>
    <row r="77" spans="1:256" s="1547" customFormat="1" ht="6" customHeight="1" thickBot="1">
      <c r="B77" s="1522"/>
      <c r="C77" s="1522"/>
      <c r="D77" s="1522"/>
      <c r="E77" s="1548"/>
      <c r="F77" s="1523"/>
      <c r="G77" s="1523"/>
    </row>
    <row r="78" spans="1:256" s="1547" customFormat="1" ht="6" thickBot="1">
      <c r="B78" s="1549"/>
      <c r="C78" s="1550" t="s">
        <v>21</v>
      </c>
      <c r="D78" s="1550"/>
      <c r="E78" s="1550"/>
      <c r="F78" s="1550"/>
      <c r="G78" s="1550"/>
    </row>
    <row r="79" spans="1:256" s="1547" customFormat="1" ht="6.75" customHeight="1" thickBot="1">
      <c r="B79" s="1551"/>
      <c r="C79" s="1552"/>
      <c r="D79" s="1552"/>
      <c r="E79" s="1552"/>
      <c r="F79" s="1552"/>
      <c r="G79" s="1552"/>
    </row>
    <row r="80" spans="1:256" ht="15.75">
      <c r="A80" s="1286"/>
      <c r="B80" s="1531" t="s">
        <v>7487</v>
      </c>
      <c r="C80" s="1532" t="s">
        <v>7488</v>
      </c>
      <c r="D80" s="1532"/>
      <c r="E80" s="1532"/>
      <c r="F80" s="1532"/>
      <c r="G80" s="1533" t="s">
        <v>30</v>
      </c>
      <c r="H80" s="1286"/>
      <c r="I80" s="1286"/>
      <c r="J80" s="1286"/>
      <c r="K80" s="1286"/>
      <c r="L80" s="1286"/>
      <c r="M80" s="1286"/>
      <c r="N80" s="1286"/>
      <c r="O80" s="1286"/>
      <c r="P80" s="1286"/>
      <c r="Q80" s="1286"/>
      <c r="R80" s="1286"/>
      <c r="S80" s="1286"/>
      <c r="T80" s="1286"/>
      <c r="U80" s="1286"/>
      <c r="V80" s="1286"/>
      <c r="W80" s="1286"/>
      <c r="X80" s="1286"/>
      <c r="Y80" s="1286"/>
      <c r="Z80" s="1286"/>
      <c r="AA80" s="1286"/>
      <c r="AB80" s="1286"/>
      <c r="AC80" s="1286"/>
      <c r="AD80" s="1286"/>
      <c r="AE80" s="1286"/>
      <c r="AF80" s="1286"/>
      <c r="AG80" s="1286"/>
      <c r="AH80" s="1286"/>
      <c r="AI80" s="1286"/>
      <c r="AJ80" s="1286"/>
      <c r="AK80" s="1286"/>
      <c r="AL80" s="1286"/>
      <c r="AM80" s="1286"/>
      <c r="AN80" s="1286"/>
      <c r="AO80" s="1286"/>
      <c r="AP80" s="1286"/>
      <c r="AQ80" s="1286"/>
      <c r="AR80" s="1286"/>
      <c r="AS80" s="1286"/>
      <c r="AT80" s="1286"/>
      <c r="AU80" s="1286"/>
      <c r="AV80" s="1286"/>
      <c r="AW80" s="1286"/>
      <c r="AX80" s="1286"/>
      <c r="AY80" s="1286"/>
      <c r="AZ80" s="1286"/>
      <c r="BA80" s="1286"/>
      <c r="BB80" s="1286"/>
      <c r="BC80" s="1286"/>
      <c r="BD80" s="1286"/>
      <c r="BE80" s="1286"/>
      <c r="BF80" s="1286"/>
      <c r="BG80" s="1286"/>
      <c r="BH80" s="1286"/>
      <c r="BI80" s="1286"/>
      <c r="BJ80" s="1286"/>
      <c r="BK80" s="1286"/>
      <c r="BL80" s="1286"/>
      <c r="BM80" s="1286"/>
      <c r="BN80" s="1286"/>
      <c r="BO80" s="1286"/>
      <c r="BP80" s="1286"/>
      <c r="BQ80" s="1286"/>
      <c r="BR80" s="1286"/>
      <c r="BS80" s="1286"/>
      <c r="BT80" s="1286"/>
      <c r="BU80" s="1286"/>
      <c r="BV80" s="1286"/>
      <c r="BW80" s="1286"/>
      <c r="BX80" s="1286"/>
      <c r="BY80" s="1286"/>
      <c r="BZ80" s="1286"/>
      <c r="CA80" s="1286"/>
      <c r="CB80" s="1286"/>
      <c r="CC80" s="1286"/>
      <c r="CD80" s="1286"/>
      <c r="CE80" s="1286"/>
      <c r="CF80" s="1286"/>
      <c r="CG80" s="1286"/>
      <c r="CH80" s="1286"/>
      <c r="CI80" s="1286"/>
      <c r="CJ80" s="1286"/>
      <c r="CK80" s="1286"/>
      <c r="CL80" s="1286"/>
      <c r="CM80" s="1286"/>
      <c r="CN80" s="1286"/>
      <c r="CO80" s="1286"/>
      <c r="CP80" s="1286"/>
      <c r="CQ80" s="1286"/>
      <c r="CR80" s="1286"/>
      <c r="CS80" s="1286"/>
      <c r="CT80" s="1286"/>
      <c r="CU80" s="1286"/>
      <c r="CV80" s="1286"/>
      <c r="CW80" s="1286"/>
      <c r="CX80" s="1286"/>
      <c r="CY80" s="1286"/>
      <c r="CZ80" s="1286"/>
      <c r="DA80" s="1286"/>
      <c r="DB80" s="1286"/>
      <c r="DC80" s="1286"/>
      <c r="DD80" s="1286"/>
      <c r="DE80" s="1286"/>
      <c r="DF80" s="1286"/>
      <c r="DG80" s="1286"/>
      <c r="DH80" s="1286"/>
      <c r="DI80" s="1286"/>
      <c r="DJ80" s="1286"/>
      <c r="DK80" s="1286"/>
      <c r="DL80" s="1286"/>
      <c r="DM80" s="1286"/>
      <c r="DN80" s="1286"/>
      <c r="DO80" s="1286"/>
      <c r="DP80" s="1286"/>
      <c r="DQ80" s="1286"/>
      <c r="DR80" s="1286"/>
      <c r="DS80" s="1286"/>
      <c r="DT80" s="1286"/>
      <c r="DU80" s="1286"/>
      <c r="DV80" s="1286"/>
      <c r="DW80" s="1286"/>
      <c r="DX80" s="1286"/>
      <c r="DY80" s="1286"/>
      <c r="DZ80" s="1286"/>
      <c r="EA80" s="1286"/>
      <c r="EB80" s="1286"/>
      <c r="EC80" s="1286"/>
      <c r="ED80" s="1286"/>
      <c r="EE80" s="1286"/>
      <c r="EF80" s="1286"/>
      <c r="EG80" s="1286"/>
      <c r="EH80" s="1286"/>
      <c r="EI80" s="1286"/>
      <c r="EJ80" s="1286"/>
      <c r="EK80" s="1286"/>
      <c r="EL80" s="1286"/>
      <c r="EM80" s="1286"/>
      <c r="EN80" s="1286"/>
      <c r="EO80" s="1286"/>
      <c r="EP80" s="1286"/>
      <c r="EQ80" s="1286"/>
      <c r="ER80" s="1286"/>
      <c r="ES80" s="1286"/>
      <c r="ET80" s="1286"/>
      <c r="EU80" s="1286"/>
      <c r="EV80" s="1286"/>
      <c r="EW80" s="1286"/>
      <c r="EX80" s="1286"/>
      <c r="EY80" s="1286"/>
      <c r="EZ80" s="1286"/>
      <c r="FA80" s="1286"/>
      <c r="FB80" s="1286"/>
      <c r="FC80" s="1286"/>
      <c r="FD80" s="1286"/>
      <c r="FE80" s="1286"/>
      <c r="FF80" s="1286"/>
      <c r="FG80" s="1286"/>
      <c r="FH80" s="1286"/>
      <c r="FI80" s="1286"/>
      <c r="FJ80" s="1286"/>
      <c r="FK80" s="1286"/>
      <c r="FL80" s="1286"/>
      <c r="FM80" s="1286"/>
      <c r="FN80" s="1286"/>
      <c r="FO80" s="1286"/>
      <c r="FP80" s="1286"/>
      <c r="FQ80" s="1286"/>
      <c r="FR80" s="1286"/>
      <c r="FS80" s="1286"/>
      <c r="FT80" s="1286"/>
      <c r="FU80" s="1286"/>
      <c r="FV80" s="1286"/>
      <c r="FW80" s="1286"/>
      <c r="FX80" s="1286"/>
      <c r="FY80" s="1286"/>
      <c r="FZ80" s="1286"/>
      <c r="GA80" s="1286"/>
      <c r="GB80" s="1286"/>
      <c r="GC80" s="1286"/>
      <c r="GD80" s="1286"/>
      <c r="GE80" s="1286"/>
      <c r="GF80" s="1286"/>
      <c r="GG80" s="1286"/>
      <c r="GH80" s="1286"/>
      <c r="GI80" s="1286"/>
      <c r="GJ80" s="1286"/>
      <c r="GK80" s="1286"/>
      <c r="GL80" s="1286"/>
      <c r="GM80" s="1286"/>
      <c r="GN80" s="1286"/>
      <c r="GO80" s="1286"/>
      <c r="GP80" s="1286"/>
      <c r="GQ80" s="1286"/>
      <c r="GR80" s="1286"/>
      <c r="GS80" s="1286"/>
      <c r="GT80" s="1286"/>
      <c r="GU80" s="1286"/>
      <c r="GV80" s="1286"/>
      <c r="GW80" s="1286"/>
      <c r="GX80" s="1286"/>
      <c r="GY80" s="1286"/>
      <c r="GZ80" s="1286"/>
      <c r="HA80" s="1286"/>
      <c r="HB80" s="1286"/>
      <c r="HC80" s="1286"/>
      <c r="HD80" s="1286"/>
      <c r="HE80" s="1286"/>
      <c r="HF80" s="1286"/>
      <c r="HG80" s="1286"/>
      <c r="HH80" s="1286"/>
      <c r="HI80" s="1286"/>
      <c r="HJ80" s="1286"/>
      <c r="HK80" s="1286"/>
      <c r="HL80" s="1286"/>
      <c r="HM80" s="1286"/>
      <c r="HN80" s="1286"/>
      <c r="HO80" s="1286"/>
      <c r="HP80" s="1286"/>
      <c r="HQ80" s="1286"/>
      <c r="HR80" s="1286"/>
      <c r="HS80" s="1286"/>
      <c r="HT80" s="1286"/>
      <c r="HU80" s="1286"/>
      <c r="HV80" s="1286"/>
      <c r="HW80" s="1286"/>
      <c r="HX80" s="1286"/>
      <c r="HY80" s="1286"/>
      <c r="HZ80" s="1286"/>
      <c r="IA80" s="1286"/>
      <c r="IB80" s="1286"/>
      <c r="IC80" s="1286"/>
      <c r="ID80" s="1286"/>
      <c r="IE80" s="1286"/>
      <c r="IF80" s="1286"/>
      <c r="IG80" s="1286"/>
      <c r="IH80" s="1286"/>
      <c r="II80" s="1286"/>
      <c r="IJ80" s="1286"/>
      <c r="IK80" s="1286"/>
      <c r="IL80" s="1286"/>
      <c r="IM80" s="1286"/>
      <c r="IN80" s="1286"/>
      <c r="IO80" s="1286"/>
      <c r="IP80" s="1286"/>
      <c r="IQ80" s="1286"/>
      <c r="IR80" s="1286"/>
      <c r="IS80" s="1286"/>
      <c r="IT80" s="1286"/>
      <c r="IU80" s="1286"/>
      <c r="IV80" s="1286"/>
    </row>
    <row r="81" spans="1:256" ht="31.5">
      <c r="A81" s="1286"/>
      <c r="B81" s="1343" t="s">
        <v>2114</v>
      </c>
      <c r="C81" s="1534" t="s">
        <v>1947</v>
      </c>
      <c r="D81" s="1534" t="s">
        <v>30</v>
      </c>
      <c r="E81" s="1534" t="s">
        <v>1948</v>
      </c>
      <c r="F81" s="1535" t="s">
        <v>1995</v>
      </c>
      <c r="G81" s="1536" t="s">
        <v>1996</v>
      </c>
      <c r="H81" s="1286"/>
      <c r="I81" s="1286"/>
      <c r="J81" s="1286"/>
      <c r="K81" s="1286"/>
      <c r="L81" s="1286"/>
      <c r="M81" s="1286"/>
      <c r="N81" s="1286"/>
      <c r="O81" s="1286"/>
      <c r="P81" s="1286"/>
      <c r="Q81" s="1286"/>
      <c r="R81" s="1286"/>
      <c r="S81" s="1286"/>
      <c r="T81" s="1286"/>
      <c r="U81" s="1286"/>
      <c r="V81" s="1286"/>
      <c r="W81" s="1286"/>
      <c r="X81" s="1286"/>
      <c r="Y81" s="1286"/>
      <c r="Z81" s="1286"/>
      <c r="AA81" s="1286"/>
      <c r="AB81" s="1286"/>
      <c r="AC81" s="1286"/>
      <c r="AD81" s="1286"/>
      <c r="AE81" s="1286"/>
      <c r="AF81" s="1286"/>
      <c r="AG81" s="1286"/>
      <c r="AH81" s="1286"/>
      <c r="AI81" s="1286"/>
      <c r="AJ81" s="1286"/>
      <c r="AK81" s="1286"/>
      <c r="AL81" s="1286"/>
      <c r="AM81" s="1286"/>
      <c r="AN81" s="1286"/>
      <c r="AO81" s="1286"/>
      <c r="AP81" s="1286"/>
      <c r="AQ81" s="1286"/>
      <c r="AR81" s="1286"/>
      <c r="AS81" s="1286"/>
      <c r="AT81" s="1286"/>
      <c r="AU81" s="1286"/>
      <c r="AV81" s="1286"/>
      <c r="AW81" s="1286"/>
      <c r="AX81" s="1286"/>
      <c r="AY81" s="1286"/>
      <c r="AZ81" s="1286"/>
      <c r="BA81" s="1286"/>
      <c r="BB81" s="1286"/>
      <c r="BC81" s="1286"/>
      <c r="BD81" s="1286"/>
      <c r="BE81" s="1286"/>
      <c r="BF81" s="1286"/>
      <c r="BG81" s="1286"/>
      <c r="BH81" s="1286"/>
      <c r="BI81" s="1286"/>
      <c r="BJ81" s="1286"/>
      <c r="BK81" s="1286"/>
      <c r="BL81" s="1286"/>
      <c r="BM81" s="1286"/>
      <c r="BN81" s="1286"/>
      <c r="BO81" s="1286"/>
      <c r="BP81" s="1286"/>
      <c r="BQ81" s="1286"/>
      <c r="BR81" s="1286"/>
      <c r="BS81" s="1286"/>
      <c r="BT81" s="1286"/>
      <c r="BU81" s="1286"/>
      <c r="BV81" s="1286"/>
      <c r="BW81" s="1286"/>
      <c r="BX81" s="1286"/>
      <c r="BY81" s="1286"/>
      <c r="BZ81" s="1286"/>
      <c r="CA81" s="1286"/>
      <c r="CB81" s="1286"/>
      <c r="CC81" s="1286"/>
      <c r="CD81" s="1286"/>
      <c r="CE81" s="1286"/>
      <c r="CF81" s="1286"/>
      <c r="CG81" s="1286"/>
      <c r="CH81" s="1286"/>
      <c r="CI81" s="1286"/>
      <c r="CJ81" s="1286"/>
      <c r="CK81" s="1286"/>
      <c r="CL81" s="1286"/>
      <c r="CM81" s="1286"/>
      <c r="CN81" s="1286"/>
      <c r="CO81" s="1286"/>
      <c r="CP81" s="1286"/>
      <c r="CQ81" s="1286"/>
      <c r="CR81" s="1286"/>
      <c r="CS81" s="1286"/>
      <c r="CT81" s="1286"/>
      <c r="CU81" s="1286"/>
      <c r="CV81" s="1286"/>
      <c r="CW81" s="1286"/>
      <c r="CX81" s="1286"/>
      <c r="CY81" s="1286"/>
      <c r="CZ81" s="1286"/>
      <c r="DA81" s="1286"/>
      <c r="DB81" s="1286"/>
      <c r="DC81" s="1286"/>
      <c r="DD81" s="1286"/>
      <c r="DE81" s="1286"/>
      <c r="DF81" s="1286"/>
      <c r="DG81" s="1286"/>
      <c r="DH81" s="1286"/>
      <c r="DI81" s="1286"/>
      <c r="DJ81" s="1286"/>
      <c r="DK81" s="1286"/>
      <c r="DL81" s="1286"/>
      <c r="DM81" s="1286"/>
      <c r="DN81" s="1286"/>
      <c r="DO81" s="1286"/>
      <c r="DP81" s="1286"/>
      <c r="DQ81" s="1286"/>
      <c r="DR81" s="1286"/>
      <c r="DS81" s="1286"/>
      <c r="DT81" s="1286"/>
      <c r="DU81" s="1286"/>
      <c r="DV81" s="1286"/>
      <c r="DW81" s="1286"/>
      <c r="DX81" s="1286"/>
      <c r="DY81" s="1286"/>
      <c r="DZ81" s="1286"/>
      <c r="EA81" s="1286"/>
      <c r="EB81" s="1286"/>
      <c r="EC81" s="1286"/>
      <c r="ED81" s="1286"/>
      <c r="EE81" s="1286"/>
      <c r="EF81" s="1286"/>
      <c r="EG81" s="1286"/>
      <c r="EH81" s="1286"/>
      <c r="EI81" s="1286"/>
      <c r="EJ81" s="1286"/>
      <c r="EK81" s="1286"/>
      <c r="EL81" s="1286"/>
      <c r="EM81" s="1286"/>
      <c r="EN81" s="1286"/>
      <c r="EO81" s="1286"/>
      <c r="EP81" s="1286"/>
      <c r="EQ81" s="1286"/>
      <c r="ER81" s="1286"/>
      <c r="ES81" s="1286"/>
      <c r="ET81" s="1286"/>
      <c r="EU81" s="1286"/>
      <c r="EV81" s="1286"/>
      <c r="EW81" s="1286"/>
      <c r="EX81" s="1286"/>
      <c r="EY81" s="1286"/>
      <c r="EZ81" s="1286"/>
      <c r="FA81" s="1286"/>
      <c r="FB81" s="1286"/>
      <c r="FC81" s="1286"/>
      <c r="FD81" s="1286"/>
      <c r="FE81" s="1286"/>
      <c r="FF81" s="1286"/>
      <c r="FG81" s="1286"/>
      <c r="FH81" s="1286"/>
      <c r="FI81" s="1286"/>
      <c r="FJ81" s="1286"/>
      <c r="FK81" s="1286"/>
      <c r="FL81" s="1286"/>
      <c r="FM81" s="1286"/>
      <c r="FN81" s="1286"/>
      <c r="FO81" s="1286"/>
      <c r="FP81" s="1286"/>
      <c r="FQ81" s="1286"/>
      <c r="FR81" s="1286"/>
      <c r="FS81" s="1286"/>
      <c r="FT81" s="1286"/>
      <c r="FU81" s="1286"/>
      <c r="FV81" s="1286"/>
      <c r="FW81" s="1286"/>
      <c r="FX81" s="1286"/>
      <c r="FY81" s="1286"/>
      <c r="FZ81" s="1286"/>
      <c r="GA81" s="1286"/>
      <c r="GB81" s="1286"/>
      <c r="GC81" s="1286"/>
      <c r="GD81" s="1286"/>
      <c r="GE81" s="1286"/>
      <c r="GF81" s="1286"/>
      <c r="GG81" s="1286"/>
      <c r="GH81" s="1286"/>
      <c r="GI81" s="1286"/>
      <c r="GJ81" s="1286"/>
      <c r="GK81" s="1286"/>
      <c r="GL81" s="1286"/>
      <c r="GM81" s="1286"/>
      <c r="GN81" s="1286"/>
      <c r="GO81" s="1286"/>
      <c r="GP81" s="1286"/>
      <c r="GQ81" s="1286"/>
      <c r="GR81" s="1286"/>
      <c r="GS81" s="1286"/>
      <c r="GT81" s="1286"/>
      <c r="GU81" s="1286"/>
      <c r="GV81" s="1286"/>
      <c r="GW81" s="1286"/>
      <c r="GX81" s="1286"/>
      <c r="GY81" s="1286"/>
      <c r="GZ81" s="1286"/>
      <c r="HA81" s="1286"/>
      <c r="HB81" s="1286"/>
      <c r="HC81" s="1286"/>
      <c r="HD81" s="1286"/>
      <c r="HE81" s="1286"/>
      <c r="HF81" s="1286"/>
      <c r="HG81" s="1286"/>
      <c r="HH81" s="1286"/>
      <c r="HI81" s="1286"/>
      <c r="HJ81" s="1286"/>
      <c r="HK81" s="1286"/>
      <c r="HL81" s="1286"/>
      <c r="HM81" s="1286"/>
      <c r="HN81" s="1286"/>
      <c r="HO81" s="1286"/>
      <c r="HP81" s="1286"/>
      <c r="HQ81" s="1286"/>
      <c r="HR81" s="1286"/>
      <c r="HS81" s="1286"/>
      <c r="HT81" s="1286"/>
      <c r="HU81" s="1286"/>
      <c r="HV81" s="1286"/>
      <c r="HW81" s="1286"/>
      <c r="HX81" s="1286"/>
      <c r="HY81" s="1286"/>
      <c r="HZ81" s="1286"/>
      <c r="IA81" s="1286"/>
      <c r="IB81" s="1286"/>
      <c r="IC81" s="1286"/>
      <c r="ID81" s="1286"/>
      <c r="IE81" s="1286"/>
      <c r="IF81" s="1286"/>
      <c r="IG81" s="1286"/>
      <c r="IH81" s="1286"/>
      <c r="II81" s="1286"/>
      <c r="IJ81" s="1286"/>
      <c r="IK81" s="1286"/>
      <c r="IL81" s="1286"/>
      <c r="IM81" s="1286"/>
      <c r="IN81" s="1286"/>
      <c r="IO81" s="1286"/>
      <c r="IP81" s="1286"/>
      <c r="IQ81" s="1286"/>
      <c r="IR81" s="1286"/>
      <c r="IS81" s="1286"/>
      <c r="IT81" s="1286"/>
      <c r="IU81" s="1286"/>
      <c r="IV81" s="1286"/>
    </row>
    <row r="82" spans="1:256" ht="15.75">
      <c r="A82" s="1286"/>
      <c r="B82" s="2077" t="s">
        <v>1951</v>
      </c>
      <c r="C82" s="2078"/>
      <c r="D82" s="2078"/>
      <c r="E82" s="2078"/>
      <c r="F82" s="2078"/>
      <c r="G82" s="2079"/>
      <c r="H82" s="1286"/>
      <c r="I82" s="1286"/>
      <c r="J82" s="1286"/>
      <c r="K82" s="1286"/>
      <c r="L82" s="1286"/>
      <c r="M82" s="1286"/>
      <c r="N82" s="1286"/>
      <c r="O82" s="1286"/>
      <c r="P82" s="1286"/>
      <c r="Q82" s="1286"/>
      <c r="R82" s="1286"/>
      <c r="S82" s="1286"/>
      <c r="T82" s="1286"/>
      <c r="U82" s="1286"/>
      <c r="V82" s="1286"/>
      <c r="W82" s="1286"/>
      <c r="X82" s="1286"/>
      <c r="Y82" s="1286"/>
      <c r="Z82" s="1286"/>
      <c r="AA82" s="1286"/>
      <c r="AB82" s="1286"/>
      <c r="AC82" s="1286"/>
      <c r="AD82" s="1286"/>
      <c r="AE82" s="1286"/>
      <c r="AF82" s="1286"/>
      <c r="AG82" s="1286"/>
      <c r="AH82" s="1286"/>
      <c r="AI82" s="1286"/>
      <c r="AJ82" s="1286"/>
      <c r="AK82" s="1286"/>
      <c r="AL82" s="1286"/>
      <c r="AM82" s="1286"/>
      <c r="AN82" s="1286"/>
      <c r="AO82" s="1286"/>
      <c r="AP82" s="1286"/>
      <c r="AQ82" s="1286"/>
      <c r="AR82" s="1286"/>
      <c r="AS82" s="1286"/>
      <c r="AT82" s="1286"/>
      <c r="AU82" s="1286"/>
      <c r="AV82" s="1286"/>
      <c r="AW82" s="1286"/>
      <c r="AX82" s="1286"/>
      <c r="AY82" s="1286"/>
      <c r="AZ82" s="1286"/>
      <c r="BA82" s="1286"/>
      <c r="BB82" s="1286"/>
      <c r="BC82" s="1286"/>
      <c r="BD82" s="1286"/>
      <c r="BE82" s="1286"/>
      <c r="BF82" s="1286"/>
      <c r="BG82" s="1286"/>
      <c r="BH82" s="1286"/>
      <c r="BI82" s="1286"/>
      <c r="BJ82" s="1286"/>
      <c r="BK82" s="1286"/>
      <c r="BL82" s="1286"/>
      <c r="BM82" s="1286"/>
      <c r="BN82" s="1286"/>
      <c r="BO82" s="1286"/>
      <c r="BP82" s="1286"/>
      <c r="BQ82" s="1286"/>
      <c r="BR82" s="1286"/>
      <c r="BS82" s="1286"/>
      <c r="BT82" s="1286"/>
      <c r="BU82" s="1286"/>
      <c r="BV82" s="1286"/>
      <c r="BW82" s="1286"/>
      <c r="BX82" s="1286"/>
      <c r="BY82" s="1286"/>
      <c r="BZ82" s="1286"/>
      <c r="CA82" s="1286"/>
      <c r="CB82" s="1286"/>
      <c r="CC82" s="1286"/>
      <c r="CD82" s="1286"/>
      <c r="CE82" s="1286"/>
      <c r="CF82" s="1286"/>
      <c r="CG82" s="1286"/>
      <c r="CH82" s="1286"/>
      <c r="CI82" s="1286"/>
      <c r="CJ82" s="1286"/>
      <c r="CK82" s="1286"/>
      <c r="CL82" s="1286"/>
      <c r="CM82" s="1286"/>
      <c r="CN82" s="1286"/>
      <c r="CO82" s="1286"/>
      <c r="CP82" s="1286"/>
      <c r="CQ82" s="1286"/>
      <c r="CR82" s="1286"/>
      <c r="CS82" s="1286"/>
      <c r="CT82" s="1286"/>
      <c r="CU82" s="1286"/>
      <c r="CV82" s="1286"/>
      <c r="CW82" s="1286"/>
      <c r="CX82" s="1286"/>
      <c r="CY82" s="1286"/>
      <c r="CZ82" s="1286"/>
      <c r="DA82" s="1286"/>
      <c r="DB82" s="1286"/>
      <c r="DC82" s="1286"/>
      <c r="DD82" s="1286"/>
      <c r="DE82" s="1286"/>
      <c r="DF82" s="1286"/>
      <c r="DG82" s="1286"/>
      <c r="DH82" s="1286"/>
      <c r="DI82" s="1286"/>
      <c r="DJ82" s="1286"/>
      <c r="DK82" s="1286"/>
      <c r="DL82" s="1286"/>
      <c r="DM82" s="1286"/>
      <c r="DN82" s="1286"/>
      <c r="DO82" s="1286"/>
      <c r="DP82" s="1286"/>
      <c r="DQ82" s="1286"/>
      <c r="DR82" s="1286"/>
      <c r="DS82" s="1286"/>
      <c r="DT82" s="1286"/>
      <c r="DU82" s="1286"/>
      <c r="DV82" s="1286"/>
      <c r="DW82" s="1286"/>
      <c r="DX82" s="1286"/>
      <c r="DY82" s="1286"/>
      <c r="DZ82" s="1286"/>
      <c r="EA82" s="1286"/>
      <c r="EB82" s="1286"/>
      <c r="EC82" s="1286"/>
      <c r="ED82" s="1286"/>
      <c r="EE82" s="1286"/>
      <c r="EF82" s="1286"/>
      <c r="EG82" s="1286"/>
      <c r="EH82" s="1286"/>
      <c r="EI82" s="1286"/>
      <c r="EJ82" s="1286"/>
      <c r="EK82" s="1286"/>
      <c r="EL82" s="1286"/>
      <c r="EM82" s="1286"/>
      <c r="EN82" s="1286"/>
      <c r="EO82" s="1286"/>
      <c r="EP82" s="1286"/>
      <c r="EQ82" s="1286"/>
      <c r="ER82" s="1286"/>
      <c r="ES82" s="1286"/>
      <c r="ET82" s="1286"/>
      <c r="EU82" s="1286"/>
      <c r="EV82" s="1286"/>
      <c r="EW82" s="1286"/>
      <c r="EX82" s="1286"/>
      <c r="EY82" s="1286"/>
      <c r="EZ82" s="1286"/>
      <c r="FA82" s="1286"/>
      <c r="FB82" s="1286"/>
      <c r="FC82" s="1286"/>
      <c r="FD82" s="1286"/>
      <c r="FE82" s="1286"/>
      <c r="FF82" s="1286"/>
      <c r="FG82" s="1286"/>
      <c r="FH82" s="1286"/>
      <c r="FI82" s="1286"/>
      <c r="FJ82" s="1286"/>
      <c r="FK82" s="1286"/>
      <c r="FL82" s="1286"/>
      <c r="FM82" s="1286"/>
      <c r="FN82" s="1286"/>
      <c r="FO82" s="1286"/>
      <c r="FP82" s="1286"/>
      <c r="FQ82" s="1286"/>
      <c r="FR82" s="1286"/>
      <c r="FS82" s="1286"/>
      <c r="FT82" s="1286"/>
      <c r="FU82" s="1286"/>
      <c r="FV82" s="1286"/>
      <c r="FW82" s="1286"/>
      <c r="FX82" s="1286"/>
      <c r="FY82" s="1286"/>
      <c r="FZ82" s="1286"/>
      <c r="GA82" s="1286"/>
      <c r="GB82" s="1286"/>
      <c r="GC82" s="1286"/>
      <c r="GD82" s="1286"/>
      <c r="GE82" s="1286"/>
      <c r="GF82" s="1286"/>
      <c r="GG82" s="1286"/>
      <c r="GH82" s="1286"/>
      <c r="GI82" s="1286"/>
      <c r="GJ82" s="1286"/>
      <c r="GK82" s="1286"/>
      <c r="GL82" s="1286"/>
      <c r="GM82" s="1286"/>
      <c r="GN82" s="1286"/>
      <c r="GO82" s="1286"/>
      <c r="GP82" s="1286"/>
      <c r="GQ82" s="1286"/>
      <c r="GR82" s="1286"/>
      <c r="GS82" s="1286"/>
      <c r="GT82" s="1286"/>
      <c r="GU82" s="1286"/>
      <c r="GV82" s="1286"/>
      <c r="GW82" s="1286"/>
      <c r="GX82" s="1286"/>
      <c r="GY82" s="1286"/>
      <c r="GZ82" s="1286"/>
      <c r="HA82" s="1286"/>
      <c r="HB82" s="1286"/>
      <c r="HC82" s="1286"/>
      <c r="HD82" s="1286"/>
      <c r="HE82" s="1286"/>
      <c r="HF82" s="1286"/>
      <c r="HG82" s="1286"/>
      <c r="HH82" s="1286"/>
      <c r="HI82" s="1286"/>
      <c r="HJ82" s="1286"/>
      <c r="HK82" s="1286"/>
      <c r="HL82" s="1286"/>
      <c r="HM82" s="1286"/>
      <c r="HN82" s="1286"/>
      <c r="HO82" s="1286"/>
      <c r="HP82" s="1286"/>
      <c r="HQ82" s="1286"/>
      <c r="HR82" s="1286"/>
      <c r="HS82" s="1286"/>
      <c r="HT82" s="1286"/>
      <c r="HU82" s="1286"/>
      <c r="HV82" s="1286"/>
      <c r="HW82" s="1286"/>
      <c r="HX82" s="1286"/>
      <c r="HY82" s="1286"/>
      <c r="HZ82" s="1286"/>
      <c r="IA82" s="1286"/>
      <c r="IB82" s="1286"/>
      <c r="IC82" s="1286"/>
      <c r="ID82" s="1286"/>
      <c r="IE82" s="1286"/>
      <c r="IF82" s="1286"/>
      <c r="IG82" s="1286"/>
      <c r="IH82" s="1286"/>
      <c r="II82" s="1286"/>
      <c r="IJ82" s="1286"/>
      <c r="IK82" s="1286"/>
      <c r="IL82" s="1286"/>
      <c r="IM82" s="1286"/>
      <c r="IN82" s="1286"/>
      <c r="IO82" s="1286"/>
      <c r="IP82" s="1286"/>
      <c r="IQ82" s="1286"/>
      <c r="IR82" s="1286"/>
      <c r="IS82" s="1286"/>
      <c r="IT82" s="1286"/>
      <c r="IU82" s="1286"/>
      <c r="IV82" s="1286"/>
    </row>
    <row r="83" spans="1:256" ht="15.75">
      <c r="A83" s="1286"/>
      <c r="B83" s="1344" t="s">
        <v>2049</v>
      </c>
      <c r="C83" s="1345" t="str">
        <f>C16</f>
        <v>GANGORRA</v>
      </c>
      <c r="D83" s="1346" t="s">
        <v>30</v>
      </c>
      <c r="E83" s="1553">
        <v>1</v>
      </c>
      <c r="F83" s="1538">
        <f>F16</f>
        <v>1508</v>
      </c>
      <c r="G83" s="1472">
        <f>TRUNC(F83*E83,2)</f>
        <v>1508</v>
      </c>
      <c r="H83" s="1286"/>
      <c r="I83" s="1286"/>
      <c r="J83" s="1286"/>
      <c r="K83" s="1286"/>
      <c r="L83" s="1286"/>
      <c r="M83" s="1286"/>
      <c r="N83" s="1286"/>
      <c r="O83" s="1286"/>
      <c r="P83" s="1286"/>
      <c r="Q83" s="1286"/>
      <c r="R83" s="1286"/>
      <c r="S83" s="1286"/>
      <c r="T83" s="1286"/>
      <c r="U83" s="1286"/>
      <c r="V83" s="1286"/>
      <c r="W83" s="1286"/>
      <c r="X83" s="1286"/>
      <c r="Y83" s="1286"/>
      <c r="Z83" s="1286"/>
      <c r="AA83" s="1286"/>
      <c r="AB83" s="1286"/>
      <c r="AC83" s="1286"/>
      <c r="AD83" s="1286"/>
      <c r="AE83" s="1286"/>
      <c r="AF83" s="1286"/>
      <c r="AG83" s="1286"/>
      <c r="AH83" s="1286"/>
      <c r="AI83" s="1286"/>
      <c r="AJ83" s="1286"/>
      <c r="AK83" s="1286"/>
      <c r="AL83" s="1286"/>
      <c r="AM83" s="1286"/>
      <c r="AN83" s="1286"/>
      <c r="AO83" s="1286"/>
      <c r="AP83" s="1286"/>
      <c r="AQ83" s="1286"/>
      <c r="AR83" s="1286"/>
      <c r="AS83" s="1286"/>
      <c r="AT83" s="1286"/>
      <c r="AU83" s="1286"/>
      <c r="AV83" s="1286"/>
      <c r="AW83" s="1286"/>
      <c r="AX83" s="1286"/>
      <c r="AY83" s="1286"/>
      <c r="AZ83" s="1286"/>
      <c r="BA83" s="1286"/>
      <c r="BB83" s="1286"/>
      <c r="BC83" s="1286"/>
      <c r="BD83" s="1286"/>
      <c r="BE83" s="1286"/>
      <c r="BF83" s="1286"/>
      <c r="BG83" s="1286"/>
      <c r="BH83" s="1286"/>
      <c r="BI83" s="1286"/>
      <c r="BJ83" s="1286"/>
      <c r="BK83" s="1286"/>
      <c r="BL83" s="1286"/>
      <c r="BM83" s="1286"/>
      <c r="BN83" s="1286"/>
      <c r="BO83" s="1286"/>
      <c r="BP83" s="1286"/>
      <c r="BQ83" s="1286"/>
      <c r="BR83" s="1286"/>
      <c r="BS83" s="1286"/>
      <c r="BT83" s="1286"/>
      <c r="BU83" s="1286"/>
      <c r="BV83" s="1286"/>
      <c r="BW83" s="1286"/>
      <c r="BX83" s="1286"/>
      <c r="BY83" s="1286"/>
      <c r="BZ83" s="1286"/>
      <c r="CA83" s="1286"/>
      <c r="CB83" s="1286"/>
      <c r="CC83" s="1286"/>
      <c r="CD83" s="1286"/>
      <c r="CE83" s="1286"/>
      <c r="CF83" s="1286"/>
      <c r="CG83" s="1286"/>
      <c r="CH83" s="1286"/>
      <c r="CI83" s="1286"/>
      <c r="CJ83" s="1286"/>
      <c r="CK83" s="1286"/>
      <c r="CL83" s="1286"/>
      <c r="CM83" s="1286"/>
      <c r="CN83" s="1286"/>
      <c r="CO83" s="1286"/>
      <c r="CP83" s="1286"/>
      <c r="CQ83" s="1286"/>
      <c r="CR83" s="1286"/>
      <c r="CS83" s="1286"/>
      <c r="CT83" s="1286"/>
      <c r="CU83" s="1286"/>
      <c r="CV83" s="1286"/>
      <c r="CW83" s="1286"/>
      <c r="CX83" s="1286"/>
      <c r="CY83" s="1286"/>
      <c r="CZ83" s="1286"/>
      <c r="DA83" s="1286"/>
      <c r="DB83" s="1286"/>
      <c r="DC83" s="1286"/>
      <c r="DD83" s="1286"/>
      <c r="DE83" s="1286"/>
      <c r="DF83" s="1286"/>
      <c r="DG83" s="1286"/>
      <c r="DH83" s="1286"/>
      <c r="DI83" s="1286"/>
      <c r="DJ83" s="1286"/>
      <c r="DK83" s="1286"/>
      <c r="DL83" s="1286"/>
      <c r="DM83" s="1286"/>
      <c r="DN83" s="1286"/>
      <c r="DO83" s="1286"/>
      <c r="DP83" s="1286"/>
      <c r="DQ83" s="1286"/>
      <c r="DR83" s="1286"/>
      <c r="DS83" s="1286"/>
      <c r="DT83" s="1286"/>
      <c r="DU83" s="1286"/>
      <c r="DV83" s="1286"/>
      <c r="DW83" s="1286"/>
      <c r="DX83" s="1286"/>
      <c r="DY83" s="1286"/>
      <c r="DZ83" s="1286"/>
      <c r="EA83" s="1286"/>
      <c r="EB83" s="1286"/>
      <c r="EC83" s="1286"/>
      <c r="ED83" s="1286"/>
      <c r="EE83" s="1286"/>
      <c r="EF83" s="1286"/>
      <c r="EG83" s="1286"/>
      <c r="EH83" s="1286"/>
      <c r="EI83" s="1286"/>
      <c r="EJ83" s="1286"/>
      <c r="EK83" s="1286"/>
      <c r="EL83" s="1286"/>
      <c r="EM83" s="1286"/>
      <c r="EN83" s="1286"/>
      <c r="EO83" s="1286"/>
      <c r="EP83" s="1286"/>
      <c r="EQ83" s="1286"/>
      <c r="ER83" s="1286"/>
      <c r="ES83" s="1286"/>
      <c r="ET83" s="1286"/>
      <c r="EU83" s="1286"/>
      <c r="EV83" s="1286"/>
      <c r="EW83" s="1286"/>
      <c r="EX83" s="1286"/>
      <c r="EY83" s="1286"/>
      <c r="EZ83" s="1286"/>
      <c r="FA83" s="1286"/>
      <c r="FB83" s="1286"/>
      <c r="FC83" s="1286"/>
      <c r="FD83" s="1286"/>
      <c r="FE83" s="1286"/>
      <c r="FF83" s="1286"/>
      <c r="FG83" s="1286"/>
      <c r="FH83" s="1286"/>
      <c r="FI83" s="1286"/>
      <c r="FJ83" s="1286"/>
      <c r="FK83" s="1286"/>
      <c r="FL83" s="1286"/>
      <c r="FM83" s="1286"/>
      <c r="FN83" s="1286"/>
      <c r="FO83" s="1286"/>
      <c r="FP83" s="1286"/>
      <c r="FQ83" s="1286"/>
      <c r="FR83" s="1286"/>
      <c r="FS83" s="1286"/>
      <c r="FT83" s="1286"/>
      <c r="FU83" s="1286"/>
      <c r="FV83" s="1286"/>
      <c r="FW83" s="1286"/>
      <c r="FX83" s="1286"/>
      <c r="FY83" s="1286"/>
      <c r="FZ83" s="1286"/>
      <c r="GA83" s="1286"/>
      <c r="GB83" s="1286"/>
      <c r="GC83" s="1286"/>
      <c r="GD83" s="1286"/>
      <c r="GE83" s="1286"/>
      <c r="GF83" s="1286"/>
      <c r="GG83" s="1286"/>
      <c r="GH83" s="1286"/>
      <c r="GI83" s="1286"/>
      <c r="GJ83" s="1286"/>
      <c r="GK83" s="1286"/>
      <c r="GL83" s="1286"/>
      <c r="GM83" s="1286"/>
      <c r="GN83" s="1286"/>
      <c r="GO83" s="1286"/>
      <c r="GP83" s="1286"/>
      <c r="GQ83" s="1286"/>
      <c r="GR83" s="1286"/>
      <c r="GS83" s="1286"/>
      <c r="GT83" s="1286"/>
      <c r="GU83" s="1286"/>
      <c r="GV83" s="1286"/>
      <c r="GW83" s="1286"/>
      <c r="GX83" s="1286"/>
      <c r="GY83" s="1286"/>
      <c r="GZ83" s="1286"/>
      <c r="HA83" s="1286"/>
      <c r="HB83" s="1286"/>
      <c r="HC83" s="1286"/>
      <c r="HD83" s="1286"/>
      <c r="HE83" s="1286"/>
      <c r="HF83" s="1286"/>
      <c r="HG83" s="1286"/>
      <c r="HH83" s="1286"/>
      <c r="HI83" s="1286"/>
      <c r="HJ83" s="1286"/>
      <c r="HK83" s="1286"/>
      <c r="HL83" s="1286"/>
      <c r="HM83" s="1286"/>
      <c r="HN83" s="1286"/>
      <c r="HO83" s="1286"/>
      <c r="HP83" s="1286"/>
      <c r="HQ83" s="1286"/>
      <c r="HR83" s="1286"/>
      <c r="HS83" s="1286"/>
      <c r="HT83" s="1286"/>
      <c r="HU83" s="1286"/>
      <c r="HV83" s="1286"/>
      <c r="HW83" s="1286"/>
      <c r="HX83" s="1286"/>
      <c r="HY83" s="1286"/>
      <c r="HZ83" s="1286"/>
      <c r="IA83" s="1286"/>
      <c r="IB83" s="1286"/>
      <c r="IC83" s="1286"/>
      <c r="ID83" s="1286"/>
      <c r="IE83" s="1286"/>
      <c r="IF83" s="1286"/>
      <c r="IG83" s="1286"/>
      <c r="IH83" s="1286"/>
      <c r="II83" s="1286"/>
      <c r="IJ83" s="1286"/>
      <c r="IK83" s="1286"/>
      <c r="IL83" s="1286"/>
      <c r="IM83" s="1286"/>
      <c r="IN83" s="1286"/>
      <c r="IO83" s="1286"/>
      <c r="IP83" s="1286"/>
      <c r="IQ83" s="1286"/>
      <c r="IR83" s="1286"/>
      <c r="IS83" s="1286"/>
      <c r="IT83" s="1286"/>
      <c r="IU83" s="1286"/>
      <c r="IV83" s="1286"/>
    </row>
    <row r="84" spans="1:256" ht="15.75">
      <c r="A84" s="1642" t="s">
        <v>5265</v>
      </c>
      <c r="B84" s="1348">
        <v>93358</v>
      </c>
      <c r="C84" s="914" t="str">
        <f>IF($A84="INSUMO",VLOOKUP($B84,'BANCO DE DADOS JULHO INS'!$A:$D,2,FALSE),VLOOKUP($B84,'BANCO DE DADOS JULHO SERV'!$B:$E,2,FALSE))</f>
        <v>ESCAVAÇÃO MANUAL DE VALAS. AF_03/2016</v>
      </c>
      <c r="D84" s="913" t="str">
        <f>IF($A84="INSUMO",VLOOKUP($B84,'BANCO DE DADOS JULHO INS'!$A:$D,3,FALSE),VLOOKUP($B84,'BANCO DE DADOS JULHO SERV'!$B:$E,3,FALSE))</f>
        <v>M3</v>
      </c>
      <c r="E84" s="1554">
        <f>TRUNC(0.4*0.4*0.8,2)</f>
        <v>0.12</v>
      </c>
      <c r="F84" s="917" t="str">
        <f>IF($A84="INSUMO",VLOOKUP($B84,'BANCO DE DADOS JULHO INS'!$A:$D,4,FALSE),VLOOKUP($B84,'BANCO DE DADOS JULHO SERV'!$B:$E,4,FALSE))</f>
        <v>54,59</v>
      </c>
      <c r="G84" s="1472">
        <f>TRUNC(F84*E84,2)</f>
        <v>6.55</v>
      </c>
      <c r="H84" s="1286"/>
      <c r="I84" s="1286"/>
      <c r="J84" s="1286"/>
      <c r="K84" s="1286"/>
      <c r="L84" s="1286"/>
      <c r="M84" s="1286"/>
      <c r="N84" s="1286"/>
      <c r="O84" s="1286"/>
      <c r="P84" s="1286"/>
      <c r="Q84" s="1286"/>
      <c r="R84" s="1286"/>
      <c r="S84" s="1286"/>
      <c r="T84" s="1286"/>
      <c r="U84" s="1286"/>
      <c r="V84" s="1286"/>
      <c r="W84" s="1286"/>
      <c r="X84" s="1286"/>
      <c r="Y84" s="1286"/>
      <c r="Z84" s="1286"/>
      <c r="AA84" s="1286"/>
      <c r="AB84" s="1286"/>
      <c r="AC84" s="1286"/>
      <c r="AD84" s="1286"/>
      <c r="AE84" s="1286"/>
      <c r="AF84" s="1286"/>
      <c r="AG84" s="1286"/>
      <c r="AH84" s="1286"/>
      <c r="AI84" s="1286"/>
      <c r="AJ84" s="1286"/>
      <c r="AK84" s="1286"/>
      <c r="AL84" s="1286"/>
      <c r="AM84" s="1286"/>
      <c r="AN84" s="1286"/>
      <c r="AO84" s="1286"/>
      <c r="AP84" s="1286"/>
      <c r="AQ84" s="1286"/>
      <c r="AR84" s="1286"/>
      <c r="AS84" s="1286"/>
      <c r="AT84" s="1286"/>
      <c r="AU84" s="1286"/>
      <c r="AV84" s="1286"/>
      <c r="AW84" s="1286"/>
      <c r="AX84" s="1286"/>
      <c r="AY84" s="1286"/>
      <c r="AZ84" s="1286"/>
      <c r="BA84" s="1286"/>
      <c r="BB84" s="1286"/>
      <c r="BC84" s="1286"/>
      <c r="BD84" s="1286"/>
      <c r="BE84" s="1286"/>
      <c r="BF84" s="1286"/>
      <c r="BG84" s="1286"/>
      <c r="BH84" s="1286"/>
      <c r="BI84" s="1286"/>
      <c r="BJ84" s="1286"/>
      <c r="BK84" s="1286"/>
      <c r="BL84" s="1286"/>
      <c r="BM84" s="1286"/>
      <c r="BN84" s="1286"/>
      <c r="BO84" s="1286"/>
      <c r="BP84" s="1286"/>
      <c r="BQ84" s="1286"/>
      <c r="BR84" s="1286"/>
      <c r="BS84" s="1286"/>
      <c r="BT84" s="1286"/>
      <c r="BU84" s="1286"/>
      <c r="BV84" s="1286"/>
      <c r="BW84" s="1286"/>
      <c r="BX84" s="1286"/>
      <c r="BY84" s="1286"/>
      <c r="BZ84" s="1286"/>
      <c r="CA84" s="1286"/>
      <c r="CB84" s="1286"/>
      <c r="CC84" s="1286"/>
      <c r="CD84" s="1286"/>
      <c r="CE84" s="1286"/>
      <c r="CF84" s="1286"/>
      <c r="CG84" s="1286"/>
      <c r="CH84" s="1286"/>
      <c r="CI84" s="1286"/>
      <c r="CJ84" s="1286"/>
      <c r="CK84" s="1286"/>
      <c r="CL84" s="1286"/>
      <c r="CM84" s="1286"/>
      <c r="CN84" s="1286"/>
      <c r="CO84" s="1286"/>
      <c r="CP84" s="1286"/>
      <c r="CQ84" s="1286"/>
      <c r="CR84" s="1286"/>
      <c r="CS84" s="1286"/>
      <c r="CT84" s="1286"/>
      <c r="CU84" s="1286"/>
      <c r="CV84" s="1286"/>
      <c r="CW84" s="1286"/>
      <c r="CX84" s="1286"/>
      <c r="CY84" s="1286"/>
      <c r="CZ84" s="1286"/>
      <c r="DA84" s="1286"/>
      <c r="DB84" s="1286"/>
      <c r="DC84" s="1286"/>
      <c r="DD84" s="1286"/>
      <c r="DE84" s="1286"/>
      <c r="DF84" s="1286"/>
      <c r="DG84" s="1286"/>
      <c r="DH84" s="1286"/>
      <c r="DI84" s="1286"/>
      <c r="DJ84" s="1286"/>
      <c r="DK84" s="1286"/>
      <c r="DL84" s="1286"/>
      <c r="DM84" s="1286"/>
      <c r="DN84" s="1286"/>
      <c r="DO84" s="1286"/>
      <c r="DP84" s="1286"/>
      <c r="DQ84" s="1286"/>
      <c r="DR84" s="1286"/>
      <c r="DS84" s="1286"/>
      <c r="DT84" s="1286"/>
      <c r="DU84" s="1286"/>
      <c r="DV84" s="1286"/>
      <c r="DW84" s="1286"/>
      <c r="DX84" s="1286"/>
      <c r="DY84" s="1286"/>
      <c r="DZ84" s="1286"/>
      <c r="EA84" s="1286"/>
      <c r="EB84" s="1286"/>
      <c r="EC84" s="1286"/>
      <c r="ED84" s="1286"/>
      <c r="EE84" s="1286"/>
      <c r="EF84" s="1286"/>
      <c r="EG84" s="1286"/>
      <c r="EH84" s="1286"/>
      <c r="EI84" s="1286"/>
      <c r="EJ84" s="1286"/>
      <c r="EK84" s="1286"/>
      <c r="EL84" s="1286"/>
      <c r="EM84" s="1286"/>
      <c r="EN84" s="1286"/>
      <c r="EO84" s="1286"/>
      <c r="EP84" s="1286"/>
      <c r="EQ84" s="1286"/>
      <c r="ER84" s="1286"/>
      <c r="ES84" s="1286"/>
      <c r="ET84" s="1286"/>
      <c r="EU84" s="1286"/>
      <c r="EV84" s="1286"/>
      <c r="EW84" s="1286"/>
      <c r="EX84" s="1286"/>
      <c r="EY84" s="1286"/>
      <c r="EZ84" s="1286"/>
      <c r="FA84" s="1286"/>
      <c r="FB84" s="1286"/>
      <c r="FC84" s="1286"/>
      <c r="FD84" s="1286"/>
      <c r="FE84" s="1286"/>
      <c r="FF84" s="1286"/>
      <c r="FG84" s="1286"/>
      <c r="FH84" s="1286"/>
      <c r="FI84" s="1286"/>
      <c r="FJ84" s="1286"/>
      <c r="FK84" s="1286"/>
      <c r="FL84" s="1286"/>
      <c r="FM84" s="1286"/>
      <c r="FN84" s="1286"/>
      <c r="FO84" s="1286"/>
      <c r="FP84" s="1286"/>
      <c r="FQ84" s="1286"/>
      <c r="FR84" s="1286"/>
      <c r="FS84" s="1286"/>
      <c r="FT84" s="1286"/>
      <c r="FU84" s="1286"/>
      <c r="FV84" s="1286"/>
      <c r="FW84" s="1286"/>
      <c r="FX84" s="1286"/>
      <c r="FY84" s="1286"/>
      <c r="FZ84" s="1286"/>
      <c r="GA84" s="1286"/>
      <c r="GB84" s="1286"/>
      <c r="GC84" s="1286"/>
      <c r="GD84" s="1286"/>
      <c r="GE84" s="1286"/>
      <c r="GF84" s="1286"/>
      <c r="GG84" s="1286"/>
      <c r="GH84" s="1286"/>
      <c r="GI84" s="1286"/>
      <c r="GJ84" s="1286"/>
      <c r="GK84" s="1286"/>
      <c r="GL84" s="1286"/>
      <c r="GM84" s="1286"/>
      <c r="GN84" s="1286"/>
      <c r="GO84" s="1286"/>
      <c r="GP84" s="1286"/>
      <c r="GQ84" s="1286"/>
      <c r="GR84" s="1286"/>
      <c r="GS84" s="1286"/>
      <c r="GT84" s="1286"/>
      <c r="GU84" s="1286"/>
      <c r="GV84" s="1286"/>
      <c r="GW84" s="1286"/>
      <c r="GX84" s="1286"/>
      <c r="GY84" s="1286"/>
      <c r="GZ84" s="1286"/>
      <c r="HA84" s="1286"/>
      <c r="HB84" s="1286"/>
      <c r="HC84" s="1286"/>
      <c r="HD84" s="1286"/>
      <c r="HE84" s="1286"/>
      <c r="HF84" s="1286"/>
      <c r="HG84" s="1286"/>
      <c r="HH84" s="1286"/>
      <c r="HI84" s="1286"/>
      <c r="HJ84" s="1286"/>
      <c r="HK84" s="1286"/>
      <c r="HL84" s="1286"/>
      <c r="HM84" s="1286"/>
      <c r="HN84" s="1286"/>
      <c r="HO84" s="1286"/>
      <c r="HP84" s="1286"/>
      <c r="HQ84" s="1286"/>
      <c r="HR84" s="1286"/>
      <c r="HS84" s="1286"/>
      <c r="HT84" s="1286"/>
      <c r="HU84" s="1286"/>
      <c r="HV84" s="1286"/>
      <c r="HW84" s="1286"/>
      <c r="HX84" s="1286"/>
      <c r="HY84" s="1286"/>
      <c r="HZ84" s="1286"/>
      <c r="IA84" s="1286"/>
      <c r="IB84" s="1286"/>
      <c r="IC84" s="1286"/>
      <c r="ID84" s="1286"/>
      <c r="IE84" s="1286"/>
      <c r="IF84" s="1286"/>
      <c r="IG84" s="1286"/>
      <c r="IH84" s="1286"/>
      <c r="II84" s="1286"/>
      <c r="IJ84" s="1286"/>
      <c r="IK84" s="1286"/>
      <c r="IL84" s="1286"/>
      <c r="IM84" s="1286"/>
      <c r="IN84" s="1286"/>
      <c r="IO84" s="1286"/>
      <c r="IP84" s="1286"/>
      <c r="IQ84" s="1286"/>
      <c r="IR84" s="1286"/>
      <c r="IS84" s="1286"/>
      <c r="IT84" s="1286"/>
      <c r="IU84" s="1286"/>
      <c r="IV84" s="1286"/>
    </row>
    <row r="85" spans="1:256" ht="30.75">
      <c r="A85" s="1642" t="s">
        <v>5265</v>
      </c>
      <c r="B85" s="1348">
        <v>94969</v>
      </c>
      <c r="C85" s="914" t="str">
        <f>IF($A85="INSUMO",VLOOKUP($B85,'BANCO DE DADOS JULHO INS'!$A:$D,2,FALSE),VLOOKUP($B85,'BANCO DE DADOS JULHO SERV'!$B:$E,2,FALSE))</f>
        <v>CONCRETO FCK = 15MPA, TRAÇO 1:3,4:3,5 (CIMENTO/ AREIA MÉDIA/ BRITA 1)  - PREPARO MECÂNICO COM BETONEIRA 600 L. AF_07/2016</v>
      </c>
      <c r="D85" s="913" t="str">
        <f>IF($A85="INSUMO",VLOOKUP($B85,'BANCO DE DADOS JULHO INS'!$A:$D,3,FALSE),VLOOKUP($B85,'BANCO DE DADOS JULHO SERV'!$B:$E,3,FALSE))</f>
        <v>M3</v>
      </c>
      <c r="E85" s="1554">
        <f>E84</f>
        <v>0.12</v>
      </c>
      <c r="F85" s="917" t="str">
        <f>IF($A85="INSUMO",VLOOKUP($B85,'BANCO DE DADOS JULHO INS'!$A:$D,4,FALSE),VLOOKUP($B85,'BANCO DE DADOS JULHO SERV'!$B:$E,4,FALSE))</f>
        <v>257,71</v>
      </c>
      <c r="G85" s="1472">
        <f>TRUNC(F85*E85,2)</f>
        <v>30.92</v>
      </c>
      <c r="H85" s="1286"/>
      <c r="I85" s="1286"/>
      <c r="J85" s="1286"/>
      <c r="K85" s="1286"/>
      <c r="L85" s="1286"/>
      <c r="M85" s="1286"/>
      <c r="N85" s="1286"/>
      <c r="O85" s="1286"/>
      <c r="P85" s="1286"/>
      <c r="Q85" s="1286"/>
      <c r="R85" s="1286"/>
      <c r="S85" s="1286"/>
      <c r="T85" s="1286"/>
      <c r="U85" s="1286"/>
      <c r="V85" s="1286"/>
      <c r="W85" s="1286"/>
      <c r="X85" s="1286"/>
      <c r="Y85" s="1286"/>
      <c r="Z85" s="1286"/>
      <c r="AA85" s="1286"/>
      <c r="AB85" s="1286"/>
      <c r="AC85" s="1286"/>
      <c r="AD85" s="1286"/>
      <c r="AE85" s="1286"/>
      <c r="AF85" s="1286"/>
      <c r="AG85" s="1286"/>
      <c r="AH85" s="1286"/>
      <c r="AI85" s="1286"/>
      <c r="AJ85" s="1286"/>
      <c r="AK85" s="1286"/>
      <c r="AL85" s="1286"/>
      <c r="AM85" s="1286"/>
      <c r="AN85" s="1286"/>
      <c r="AO85" s="1286"/>
      <c r="AP85" s="1286"/>
      <c r="AQ85" s="1286"/>
      <c r="AR85" s="1286"/>
      <c r="AS85" s="1286"/>
      <c r="AT85" s="1286"/>
      <c r="AU85" s="1286"/>
      <c r="AV85" s="1286"/>
      <c r="AW85" s="1286"/>
      <c r="AX85" s="1286"/>
      <c r="AY85" s="1286"/>
      <c r="AZ85" s="1286"/>
      <c r="BA85" s="1286"/>
      <c r="BB85" s="1286"/>
      <c r="BC85" s="1286"/>
      <c r="BD85" s="1286"/>
      <c r="BE85" s="1286"/>
      <c r="BF85" s="1286"/>
      <c r="BG85" s="1286"/>
      <c r="BH85" s="1286"/>
      <c r="BI85" s="1286"/>
      <c r="BJ85" s="1286"/>
      <c r="BK85" s="1286"/>
      <c r="BL85" s="1286"/>
      <c r="BM85" s="1286"/>
      <c r="BN85" s="1286"/>
      <c r="BO85" s="1286"/>
      <c r="BP85" s="1286"/>
      <c r="BQ85" s="1286"/>
      <c r="BR85" s="1286"/>
      <c r="BS85" s="1286"/>
      <c r="BT85" s="1286"/>
      <c r="BU85" s="1286"/>
      <c r="BV85" s="1286"/>
      <c r="BW85" s="1286"/>
      <c r="BX85" s="1286"/>
      <c r="BY85" s="1286"/>
      <c r="BZ85" s="1286"/>
      <c r="CA85" s="1286"/>
      <c r="CB85" s="1286"/>
      <c r="CC85" s="1286"/>
      <c r="CD85" s="1286"/>
      <c r="CE85" s="1286"/>
      <c r="CF85" s="1286"/>
      <c r="CG85" s="1286"/>
      <c r="CH85" s="1286"/>
      <c r="CI85" s="1286"/>
      <c r="CJ85" s="1286"/>
      <c r="CK85" s="1286"/>
      <c r="CL85" s="1286"/>
      <c r="CM85" s="1286"/>
      <c r="CN85" s="1286"/>
      <c r="CO85" s="1286"/>
      <c r="CP85" s="1286"/>
      <c r="CQ85" s="1286"/>
      <c r="CR85" s="1286"/>
      <c r="CS85" s="1286"/>
      <c r="CT85" s="1286"/>
      <c r="CU85" s="1286"/>
      <c r="CV85" s="1286"/>
      <c r="CW85" s="1286"/>
      <c r="CX85" s="1286"/>
      <c r="CY85" s="1286"/>
      <c r="CZ85" s="1286"/>
      <c r="DA85" s="1286"/>
      <c r="DB85" s="1286"/>
      <c r="DC85" s="1286"/>
      <c r="DD85" s="1286"/>
      <c r="DE85" s="1286"/>
      <c r="DF85" s="1286"/>
      <c r="DG85" s="1286"/>
      <c r="DH85" s="1286"/>
      <c r="DI85" s="1286"/>
      <c r="DJ85" s="1286"/>
      <c r="DK85" s="1286"/>
      <c r="DL85" s="1286"/>
      <c r="DM85" s="1286"/>
      <c r="DN85" s="1286"/>
      <c r="DO85" s="1286"/>
      <c r="DP85" s="1286"/>
      <c r="DQ85" s="1286"/>
      <c r="DR85" s="1286"/>
      <c r="DS85" s="1286"/>
      <c r="DT85" s="1286"/>
      <c r="DU85" s="1286"/>
      <c r="DV85" s="1286"/>
      <c r="DW85" s="1286"/>
      <c r="DX85" s="1286"/>
      <c r="DY85" s="1286"/>
      <c r="DZ85" s="1286"/>
      <c r="EA85" s="1286"/>
      <c r="EB85" s="1286"/>
      <c r="EC85" s="1286"/>
      <c r="ED85" s="1286"/>
      <c r="EE85" s="1286"/>
      <c r="EF85" s="1286"/>
      <c r="EG85" s="1286"/>
      <c r="EH85" s="1286"/>
      <c r="EI85" s="1286"/>
      <c r="EJ85" s="1286"/>
      <c r="EK85" s="1286"/>
      <c r="EL85" s="1286"/>
      <c r="EM85" s="1286"/>
      <c r="EN85" s="1286"/>
      <c r="EO85" s="1286"/>
      <c r="EP85" s="1286"/>
      <c r="EQ85" s="1286"/>
      <c r="ER85" s="1286"/>
      <c r="ES85" s="1286"/>
      <c r="ET85" s="1286"/>
      <c r="EU85" s="1286"/>
      <c r="EV85" s="1286"/>
      <c r="EW85" s="1286"/>
      <c r="EX85" s="1286"/>
      <c r="EY85" s="1286"/>
      <c r="EZ85" s="1286"/>
      <c r="FA85" s="1286"/>
      <c r="FB85" s="1286"/>
      <c r="FC85" s="1286"/>
      <c r="FD85" s="1286"/>
      <c r="FE85" s="1286"/>
      <c r="FF85" s="1286"/>
      <c r="FG85" s="1286"/>
      <c r="FH85" s="1286"/>
      <c r="FI85" s="1286"/>
      <c r="FJ85" s="1286"/>
      <c r="FK85" s="1286"/>
      <c r="FL85" s="1286"/>
      <c r="FM85" s="1286"/>
      <c r="FN85" s="1286"/>
      <c r="FO85" s="1286"/>
      <c r="FP85" s="1286"/>
      <c r="FQ85" s="1286"/>
      <c r="FR85" s="1286"/>
      <c r="FS85" s="1286"/>
      <c r="FT85" s="1286"/>
      <c r="FU85" s="1286"/>
      <c r="FV85" s="1286"/>
      <c r="FW85" s="1286"/>
      <c r="FX85" s="1286"/>
      <c r="FY85" s="1286"/>
      <c r="FZ85" s="1286"/>
      <c r="GA85" s="1286"/>
      <c r="GB85" s="1286"/>
      <c r="GC85" s="1286"/>
      <c r="GD85" s="1286"/>
      <c r="GE85" s="1286"/>
      <c r="GF85" s="1286"/>
      <c r="GG85" s="1286"/>
      <c r="GH85" s="1286"/>
      <c r="GI85" s="1286"/>
      <c r="GJ85" s="1286"/>
      <c r="GK85" s="1286"/>
      <c r="GL85" s="1286"/>
      <c r="GM85" s="1286"/>
      <c r="GN85" s="1286"/>
      <c r="GO85" s="1286"/>
      <c r="GP85" s="1286"/>
      <c r="GQ85" s="1286"/>
      <c r="GR85" s="1286"/>
      <c r="GS85" s="1286"/>
      <c r="GT85" s="1286"/>
      <c r="GU85" s="1286"/>
      <c r="GV85" s="1286"/>
      <c r="GW85" s="1286"/>
      <c r="GX85" s="1286"/>
      <c r="GY85" s="1286"/>
      <c r="GZ85" s="1286"/>
      <c r="HA85" s="1286"/>
      <c r="HB85" s="1286"/>
      <c r="HC85" s="1286"/>
      <c r="HD85" s="1286"/>
      <c r="HE85" s="1286"/>
      <c r="HF85" s="1286"/>
      <c r="HG85" s="1286"/>
      <c r="HH85" s="1286"/>
      <c r="HI85" s="1286"/>
      <c r="HJ85" s="1286"/>
      <c r="HK85" s="1286"/>
      <c r="HL85" s="1286"/>
      <c r="HM85" s="1286"/>
      <c r="HN85" s="1286"/>
      <c r="HO85" s="1286"/>
      <c r="HP85" s="1286"/>
      <c r="HQ85" s="1286"/>
      <c r="HR85" s="1286"/>
      <c r="HS85" s="1286"/>
      <c r="HT85" s="1286"/>
      <c r="HU85" s="1286"/>
      <c r="HV85" s="1286"/>
      <c r="HW85" s="1286"/>
      <c r="HX85" s="1286"/>
      <c r="HY85" s="1286"/>
      <c r="HZ85" s="1286"/>
      <c r="IA85" s="1286"/>
      <c r="IB85" s="1286"/>
      <c r="IC85" s="1286"/>
      <c r="ID85" s="1286"/>
      <c r="IE85" s="1286"/>
      <c r="IF85" s="1286"/>
      <c r="IG85" s="1286"/>
      <c r="IH85" s="1286"/>
      <c r="II85" s="1286"/>
      <c r="IJ85" s="1286"/>
      <c r="IK85" s="1286"/>
      <c r="IL85" s="1286"/>
      <c r="IM85" s="1286"/>
      <c r="IN85" s="1286"/>
      <c r="IO85" s="1286"/>
      <c r="IP85" s="1286"/>
      <c r="IQ85" s="1286"/>
      <c r="IR85" s="1286"/>
      <c r="IS85" s="1286"/>
      <c r="IT85" s="1286"/>
      <c r="IU85" s="1286"/>
      <c r="IV85" s="1286"/>
    </row>
    <row r="86" spans="1:256" ht="30.75">
      <c r="A86" s="1642" t="s">
        <v>5265</v>
      </c>
      <c r="B86" s="1348">
        <v>92873</v>
      </c>
      <c r="C86" s="914" t="str">
        <f>IF($A86="INSUMO",VLOOKUP($B86,'BANCO DE DADOS JULHO INS'!$A:$D,2,FALSE),VLOOKUP($B86,'BANCO DE DADOS JULHO SERV'!$B:$E,2,FALSE))</f>
        <v>LANÇAMENTO COM USO DE BALDES, ADENSAMENTO E ACABAMENTO DE CONCRETO EM ESTRUTURAS. AF_12/2015</v>
      </c>
      <c r="D86" s="913" t="str">
        <f>IF($A86="INSUMO",VLOOKUP($B86,'BANCO DE DADOS JULHO INS'!$A:$D,3,FALSE),VLOOKUP($B86,'BANCO DE DADOS JULHO SERV'!$B:$E,3,FALSE))</f>
        <v>M3</v>
      </c>
      <c r="E86" s="1554">
        <f>E85</f>
        <v>0.12</v>
      </c>
      <c r="F86" s="917" t="str">
        <f>IF($A86="INSUMO",VLOOKUP($B86,'BANCO DE DADOS JULHO INS'!$A:$D,4,FALSE),VLOOKUP($B86,'BANCO DE DADOS JULHO SERV'!$B:$E,4,FALSE))</f>
        <v>140,28</v>
      </c>
      <c r="G86" s="1472">
        <f>TRUNC(F86*E86,2)</f>
        <v>16.829999999999998</v>
      </c>
      <c r="H86" s="1286"/>
      <c r="I86" s="1286"/>
      <c r="J86" s="1286"/>
      <c r="K86" s="1286"/>
      <c r="L86" s="1286"/>
      <c r="M86" s="1286"/>
      <c r="N86" s="1286"/>
      <c r="O86" s="1286"/>
      <c r="P86" s="1286"/>
      <c r="Q86" s="1286"/>
      <c r="R86" s="1286"/>
      <c r="S86" s="1286"/>
      <c r="T86" s="1286"/>
      <c r="U86" s="1286"/>
      <c r="V86" s="1286"/>
      <c r="W86" s="1286"/>
      <c r="X86" s="1286"/>
      <c r="Y86" s="1286"/>
      <c r="Z86" s="1286"/>
      <c r="AA86" s="1286"/>
      <c r="AB86" s="1286"/>
      <c r="AC86" s="1286"/>
      <c r="AD86" s="1286"/>
      <c r="AE86" s="1286"/>
      <c r="AF86" s="1286"/>
      <c r="AG86" s="1286"/>
      <c r="AH86" s="1286"/>
      <c r="AI86" s="1286"/>
      <c r="AJ86" s="1286"/>
      <c r="AK86" s="1286"/>
      <c r="AL86" s="1286"/>
      <c r="AM86" s="1286"/>
      <c r="AN86" s="1286"/>
      <c r="AO86" s="1286"/>
      <c r="AP86" s="1286"/>
      <c r="AQ86" s="1286"/>
      <c r="AR86" s="1286"/>
      <c r="AS86" s="1286"/>
      <c r="AT86" s="1286"/>
      <c r="AU86" s="1286"/>
      <c r="AV86" s="1286"/>
      <c r="AW86" s="1286"/>
      <c r="AX86" s="1286"/>
      <c r="AY86" s="1286"/>
      <c r="AZ86" s="1286"/>
      <c r="BA86" s="1286"/>
      <c r="BB86" s="1286"/>
      <c r="BC86" s="1286"/>
      <c r="BD86" s="1286"/>
      <c r="BE86" s="1286"/>
      <c r="BF86" s="1286"/>
      <c r="BG86" s="1286"/>
      <c r="BH86" s="1286"/>
      <c r="BI86" s="1286"/>
      <c r="BJ86" s="1286"/>
      <c r="BK86" s="1286"/>
      <c r="BL86" s="1286"/>
      <c r="BM86" s="1286"/>
      <c r="BN86" s="1286"/>
      <c r="BO86" s="1286"/>
      <c r="BP86" s="1286"/>
      <c r="BQ86" s="1286"/>
      <c r="BR86" s="1286"/>
      <c r="BS86" s="1286"/>
      <c r="BT86" s="1286"/>
      <c r="BU86" s="1286"/>
      <c r="BV86" s="1286"/>
      <c r="BW86" s="1286"/>
      <c r="BX86" s="1286"/>
      <c r="BY86" s="1286"/>
      <c r="BZ86" s="1286"/>
      <c r="CA86" s="1286"/>
      <c r="CB86" s="1286"/>
      <c r="CC86" s="1286"/>
      <c r="CD86" s="1286"/>
      <c r="CE86" s="1286"/>
      <c r="CF86" s="1286"/>
      <c r="CG86" s="1286"/>
      <c r="CH86" s="1286"/>
      <c r="CI86" s="1286"/>
      <c r="CJ86" s="1286"/>
      <c r="CK86" s="1286"/>
      <c r="CL86" s="1286"/>
      <c r="CM86" s="1286"/>
      <c r="CN86" s="1286"/>
      <c r="CO86" s="1286"/>
      <c r="CP86" s="1286"/>
      <c r="CQ86" s="1286"/>
      <c r="CR86" s="1286"/>
      <c r="CS86" s="1286"/>
      <c r="CT86" s="1286"/>
      <c r="CU86" s="1286"/>
      <c r="CV86" s="1286"/>
      <c r="CW86" s="1286"/>
      <c r="CX86" s="1286"/>
      <c r="CY86" s="1286"/>
      <c r="CZ86" s="1286"/>
      <c r="DA86" s="1286"/>
      <c r="DB86" s="1286"/>
      <c r="DC86" s="1286"/>
      <c r="DD86" s="1286"/>
      <c r="DE86" s="1286"/>
      <c r="DF86" s="1286"/>
      <c r="DG86" s="1286"/>
      <c r="DH86" s="1286"/>
      <c r="DI86" s="1286"/>
      <c r="DJ86" s="1286"/>
      <c r="DK86" s="1286"/>
      <c r="DL86" s="1286"/>
      <c r="DM86" s="1286"/>
      <c r="DN86" s="1286"/>
      <c r="DO86" s="1286"/>
      <c r="DP86" s="1286"/>
      <c r="DQ86" s="1286"/>
      <c r="DR86" s="1286"/>
      <c r="DS86" s="1286"/>
      <c r="DT86" s="1286"/>
      <c r="DU86" s="1286"/>
      <c r="DV86" s="1286"/>
      <c r="DW86" s="1286"/>
      <c r="DX86" s="1286"/>
      <c r="DY86" s="1286"/>
      <c r="DZ86" s="1286"/>
      <c r="EA86" s="1286"/>
      <c r="EB86" s="1286"/>
      <c r="EC86" s="1286"/>
      <c r="ED86" s="1286"/>
      <c r="EE86" s="1286"/>
      <c r="EF86" s="1286"/>
      <c r="EG86" s="1286"/>
      <c r="EH86" s="1286"/>
      <c r="EI86" s="1286"/>
      <c r="EJ86" s="1286"/>
      <c r="EK86" s="1286"/>
      <c r="EL86" s="1286"/>
      <c r="EM86" s="1286"/>
      <c r="EN86" s="1286"/>
      <c r="EO86" s="1286"/>
      <c r="EP86" s="1286"/>
      <c r="EQ86" s="1286"/>
      <c r="ER86" s="1286"/>
      <c r="ES86" s="1286"/>
      <c r="ET86" s="1286"/>
      <c r="EU86" s="1286"/>
      <c r="EV86" s="1286"/>
      <c r="EW86" s="1286"/>
      <c r="EX86" s="1286"/>
      <c r="EY86" s="1286"/>
      <c r="EZ86" s="1286"/>
      <c r="FA86" s="1286"/>
      <c r="FB86" s="1286"/>
      <c r="FC86" s="1286"/>
      <c r="FD86" s="1286"/>
      <c r="FE86" s="1286"/>
      <c r="FF86" s="1286"/>
      <c r="FG86" s="1286"/>
      <c r="FH86" s="1286"/>
      <c r="FI86" s="1286"/>
      <c r="FJ86" s="1286"/>
      <c r="FK86" s="1286"/>
      <c r="FL86" s="1286"/>
      <c r="FM86" s="1286"/>
      <c r="FN86" s="1286"/>
      <c r="FO86" s="1286"/>
      <c r="FP86" s="1286"/>
      <c r="FQ86" s="1286"/>
      <c r="FR86" s="1286"/>
      <c r="FS86" s="1286"/>
      <c r="FT86" s="1286"/>
      <c r="FU86" s="1286"/>
      <c r="FV86" s="1286"/>
      <c r="FW86" s="1286"/>
      <c r="FX86" s="1286"/>
      <c r="FY86" s="1286"/>
      <c r="FZ86" s="1286"/>
      <c r="GA86" s="1286"/>
      <c r="GB86" s="1286"/>
      <c r="GC86" s="1286"/>
      <c r="GD86" s="1286"/>
      <c r="GE86" s="1286"/>
      <c r="GF86" s="1286"/>
      <c r="GG86" s="1286"/>
      <c r="GH86" s="1286"/>
      <c r="GI86" s="1286"/>
      <c r="GJ86" s="1286"/>
      <c r="GK86" s="1286"/>
      <c r="GL86" s="1286"/>
      <c r="GM86" s="1286"/>
      <c r="GN86" s="1286"/>
      <c r="GO86" s="1286"/>
      <c r="GP86" s="1286"/>
      <c r="GQ86" s="1286"/>
      <c r="GR86" s="1286"/>
      <c r="GS86" s="1286"/>
      <c r="GT86" s="1286"/>
      <c r="GU86" s="1286"/>
      <c r="GV86" s="1286"/>
      <c r="GW86" s="1286"/>
      <c r="GX86" s="1286"/>
      <c r="GY86" s="1286"/>
      <c r="GZ86" s="1286"/>
      <c r="HA86" s="1286"/>
      <c r="HB86" s="1286"/>
      <c r="HC86" s="1286"/>
      <c r="HD86" s="1286"/>
      <c r="HE86" s="1286"/>
      <c r="HF86" s="1286"/>
      <c r="HG86" s="1286"/>
      <c r="HH86" s="1286"/>
      <c r="HI86" s="1286"/>
      <c r="HJ86" s="1286"/>
      <c r="HK86" s="1286"/>
      <c r="HL86" s="1286"/>
      <c r="HM86" s="1286"/>
      <c r="HN86" s="1286"/>
      <c r="HO86" s="1286"/>
      <c r="HP86" s="1286"/>
      <c r="HQ86" s="1286"/>
      <c r="HR86" s="1286"/>
      <c r="HS86" s="1286"/>
      <c r="HT86" s="1286"/>
      <c r="HU86" s="1286"/>
      <c r="HV86" s="1286"/>
      <c r="HW86" s="1286"/>
      <c r="HX86" s="1286"/>
      <c r="HY86" s="1286"/>
      <c r="HZ86" s="1286"/>
      <c r="IA86" s="1286"/>
      <c r="IB86" s="1286"/>
      <c r="IC86" s="1286"/>
      <c r="ID86" s="1286"/>
      <c r="IE86" s="1286"/>
      <c r="IF86" s="1286"/>
      <c r="IG86" s="1286"/>
      <c r="IH86" s="1286"/>
      <c r="II86" s="1286"/>
      <c r="IJ86" s="1286"/>
      <c r="IK86" s="1286"/>
      <c r="IL86" s="1286"/>
      <c r="IM86" s="1286"/>
      <c r="IN86" s="1286"/>
      <c r="IO86" s="1286"/>
      <c r="IP86" s="1286"/>
      <c r="IQ86" s="1286"/>
      <c r="IR86" s="1286"/>
      <c r="IS86" s="1286"/>
      <c r="IT86" s="1286"/>
      <c r="IU86" s="1286"/>
      <c r="IV86" s="1286"/>
    </row>
    <row r="87" spans="1:256" ht="15.75">
      <c r="A87" s="1286"/>
      <c r="B87" s="2077" t="s">
        <v>2115</v>
      </c>
      <c r="C87" s="2078"/>
      <c r="D87" s="2078"/>
      <c r="E87" s="2078"/>
      <c r="F87" s="2078"/>
      <c r="G87" s="2079"/>
      <c r="H87" s="1286"/>
      <c r="I87" s="1286"/>
      <c r="J87" s="1286"/>
      <c r="K87" s="1286"/>
      <c r="L87" s="1286"/>
      <c r="M87" s="1286"/>
      <c r="N87" s="1286"/>
      <c r="O87" s="1286"/>
      <c r="P87" s="1286"/>
      <c r="Q87" s="1286"/>
      <c r="R87" s="1286"/>
      <c r="S87" s="1286"/>
      <c r="T87" s="1286"/>
      <c r="U87" s="1286"/>
      <c r="V87" s="1286"/>
      <c r="W87" s="1286"/>
      <c r="X87" s="1286"/>
      <c r="Y87" s="1286"/>
      <c r="Z87" s="1286"/>
      <c r="AA87" s="1286"/>
      <c r="AB87" s="1286"/>
      <c r="AC87" s="1286"/>
      <c r="AD87" s="1286"/>
      <c r="AE87" s="1286"/>
      <c r="AF87" s="1286"/>
      <c r="AG87" s="1286"/>
      <c r="AH87" s="1286"/>
      <c r="AI87" s="1286"/>
      <c r="AJ87" s="1286"/>
      <c r="AK87" s="1286"/>
      <c r="AL87" s="1286"/>
      <c r="AM87" s="1286"/>
      <c r="AN87" s="1286"/>
      <c r="AO87" s="1286"/>
      <c r="AP87" s="1286"/>
      <c r="AQ87" s="1286"/>
      <c r="AR87" s="1286"/>
      <c r="AS87" s="1286"/>
      <c r="AT87" s="1286"/>
      <c r="AU87" s="1286"/>
      <c r="AV87" s="1286"/>
      <c r="AW87" s="1286"/>
      <c r="AX87" s="1286"/>
      <c r="AY87" s="1286"/>
      <c r="AZ87" s="1286"/>
      <c r="BA87" s="1286"/>
      <c r="BB87" s="1286"/>
      <c r="BC87" s="1286"/>
      <c r="BD87" s="1286"/>
      <c r="BE87" s="1286"/>
      <c r="BF87" s="1286"/>
      <c r="BG87" s="1286"/>
      <c r="BH87" s="1286"/>
      <c r="BI87" s="1286"/>
      <c r="BJ87" s="1286"/>
      <c r="BK87" s="1286"/>
      <c r="BL87" s="1286"/>
      <c r="BM87" s="1286"/>
      <c r="BN87" s="1286"/>
      <c r="BO87" s="1286"/>
      <c r="BP87" s="1286"/>
      <c r="BQ87" s="1286"/>
      <c r="BR87" s="1286"/>
      <c r="BS87" s="1286"/>
      <c r="BT87" s="1286"/>
      <c r="BU87" s="1286"/>
      <c r="BV87" s="1286"/>
      <c r="BW87" s="1286"/>
      <c r="BX87" s="1286"/>
      <c r="BY87" s="1286"/>
      <c r="BZ87" s="1286"/>
      <c r="CA87" s="1286"/>
      <c r="CB87" s="1286"/>
      <c r="CC87" s="1286"/>
      <c r="CD87" s="1286"/>
      <c r="CE87" s="1286"/>
      <c r="CF87" s="1286"/>
      <c r="CG87" s="1286"/>
      <c r="CH87" s="1286"/>
      <c r="CI87" s="1286"/>
      <c r="CJ87" s="1286"/>
      <c r="CK87" s="1286"/>
      <c r="CL87" s="1286"/>
      <c r="CM87" s="1286"/>
      <c r="CN87" s="1286"/>
      <c r="CO87" s="1286"/>
      <c r="CP87" s="1286"/>
      <c r="CQ87" s="1286"/>
      <c r="CR87" s="1286"/>
      <c r="CS87" s="1286"/>
      <c r="CT87" s="1286"/>
      <c r="CU87" s="1286"/>
      <c r="CV87" s="1286"/>
      <c r="CW87" s="1286"/>
      <c r="CX87" s="1286"/>
      <c r="CY87" s="1286"/>
      <c r="CZ87" s="1286"/>
      <c r="DA87" s="1286"/>
      <c r="DB87" s="1286"/>
      <c r="DC87" s="1286"/>
      <c r="DD87" s="1286"/>
      <c r="DE87" s="1286"/>
      <c r="DF87" s="1286"/>
      <c r="DG87" s="1286"/>
      <c r="DH87" s="1286"/>
      <c r="DI87" s="1286"/>
      <c r="DJ87" s="1286"/>
      <c r="DK87" s="1286"/>
      <c r="DL87" s="1286"/>
      <c r="DM87" s="1286"/>
      <c r="DN87" s="1286"/>
      <c r="DO87" s="1286"/>
      <c r="DP87" s="1286"/>
      <c r="DQ87" s="1286"/>
      <c r="DR87" s="1286"/>
      <c r="DS87" s="1286"/>
      <c r="DT87" s="1286"/>
      <c r="DU87" s="1286"/>
      <c r="DV87" s="1286"/>
      <c r="DW87" s="1286"/>
      <c r="DX87" s="1286"/>
      <c r="DY87" s="1286"/>
      <c r="DZ87" s="1286"/>
      <c r="EA87" s="1286"/>
      <c r="EB87" s="1286"/>
      <c r="EC87" s="1286"/>
      <c r="ED87" s="1286"/>
      <c r="EE87" s="1286"/>
      <c r="EF87" s="1286"/>
      <c r="EG87" s="1286"/>
      <c r="EH87" s="1286"/>
      <c r="EI87" s="1286"/>
      <c r="EJ87" s="1286"/>
      <c r="EK87" s="1286"/>
      <c r="EL87" s="1286"/>
      <c r="EM87" s="1286"/>
      <c r="EN87" s="1286"/>
      <c r="EO87" s="1286"/>
      <c r="EP87" s="1286"/>
      <c r="EQ87" s="1286"/>
      <c r="ER87" s="1286"/>
      <c r="ES87" s="1286"/>
      <c r="ET87" s="1286"/>
      <c r="EU87" s="1286"/>
      <c r="EV87" s="1286"/>
      <c r="EW87" s="1286"/>
      <c r="EX87" s="1286"/>
      <c r="EY87" s="1286"/>
      <c r="EZ87" s="1286"/>
      <c r="FA87" s="1286"/>
      <c r="FB87" s="1286"/>
      <c r="FC87" s="1286"/>
      <c r="FD87" s="1286"/>
      <c r="FE87" s="1286"/>
      <c r="FF87" s="1286"/>
      <c r="FG87" s="1286"/>
      <c r="FH87" s="1286"/>
      <c r="FI87" s="1286"/>
      <c r="FJ87" s="1286"/>
      <c r="FK87" s="1286"/>
      <c r="FL87" s="1286"/>
      <c r="FM87" s="1286"/>
      <c r="FN87" s="1286"/>
      <c r="FO87" s="1286"/>
      <c r="FP87" s="1286"/>
      <c r="FQ87" s="1286"/>
      <c r="FR87" s="1286"/>
      <c r="FS87" s="1286"/>
      <c r="FT87" s="1286"/>
      <c r="FU87" s="1286"/>
      <c r="FV87" s="1286"/>
      <c r="FW87" s="1286"/>
      <c r="FX87" s="1286"/>
      <c r="FY87" s="1286"/>
      <c r="FZ87" s="1286"/>
      <c r="GA87" s="1286"/>
      <c r="GB87" s="1286"/>
      <c r="GC87" s="1286"/>
      <c r="GD87" s="1286"/>
      <c r="GE87" s="1286"/>
      <c r="GF87" s="1286"/>
      <c r="GG87" s="1286"/>
      <c r="GH87" s="1286"/>
      <c r="GI87" s="1286"/>
      <c r="GJ87" s="1286"/>
      <c r="GK87" s="1286"/>
      <c r="GL87" s="1286"/>
      <c r="GM87" s="1286"/>
      <c r="GN87" s="1286"/>
      <c r="GO87" s="1286"/>
      <c r="GP87" s="1286"/>
      <c r="GQ87" s="1286"/>
      <c r="GR87" s="1286"/>
      <c r="GS87" s="1286"/>
      <c r="GT87" s="1286"/>
      <c r="GU87" s="1286"/>
      <c r="GV87" s="1286"/>
      <c r="GW87" s="1286"/>
      <c r="GX87" s="1286"/>
      <c r="GY87" s="1286"/>
      <c r="GZ87" s="1286"/>
      <c r="HA87" s="1286"/>
      <c r="HB87" s="1286"/>
      <c r="HC87" s="1286"/>
      <c r="HD87" s="1286"/>
      <c r="HE87" s="1286"/>
      <c r="HF87" s="1286"/>
      <c r="HG87" s="1286"/>
      <c r="HH87" s="1286"/>
      <c r="HI87" s="1286"/>
      <c r="HJ87" s="1286"/>
      <c r="HK87" s="1286"/>
      <c r="HL87" s="1286"/>
      <c r="HM87" s="1286"/>
      <c r="HN87" s="1286"/>
      <c r="HO87" s="1286"/>
      <c r="HP87" s="1286"/>
      <c r="HQ87" s="1286"/>
      <c r="HR87" s="1286"/>
      <c r="HS87" s="1286"/>
      <c r="HT87" s="1286"/>
      <c r="HU87" s="1286"/>
      <c r="HV87" s="1286"/>
      <c r="HW87" s="1286"/>
      <c r="HX87" s="1286"/>
      <c r="HY87" s="1286"/>
      <c r="HZ87" s="1286"/>
      <c r="IA87" s="1286"/>
      <c r="IB87" s="1286"/>
      <c r="IC87" s="1286"/>
      <c r="ID87" s="1286"/>
      <c r="IE87" s="1286"/>
      <c r="IF87" s="1286"/>
      <c r="IG87" s="1286"/>
      <c r="IH87" s="1286"/>
      <c r="II87" s="1286"/>
      <c r="IJ87" s="1286"/>
      <c r="IK87" s="1286"/>
      <c r="IL87" s="1286"/>
      <c r="IM87" s="1286"/>
      <c r="IN87" s="1286"/>
      <c r="IO87" s="1286"/>
      <c r="IP87" s="1286"/>
      <c r="IQ87" s="1286"/>
      <c r="IR87" s="1286"/>
      <c r="IS87" s="1286"/>
      <c r="IT87" s="1286"/>
      <c r="IU87" s="1286"/>
      <c r="IV87" s="1286"/>
    </row>
    <row r="88" spans="1:256" ht="16.5" thickBot="1">
      <c r="A88" s="1642" t="s">
        <v>5265</v>
      </c>
      <c r="B88" s="1349">
        <v>88316</v>
      </c>
      <c r="C88" s="915" t="str">
        <f>IF($A88="INSUMO",VLOOKUP($B88,'BANCO DE DADOS JULHO INS'!$A:$D,2,FALSE),VLOOKUP($B88,'BANCO DE DADOS JULHO SERV'!$B:$E,2,FALSE))</f>
        <v>SERVENTE COM ENCARGOS COMPLEMENTARES</v>
      </c>
      <c r="D88" s="916" t="str">
        <f>IF($A88="INSUMO",VLOOKUP($B88,'BANCO DE DADOS JULHO INS'!$A:$D,3,FALSE),VLOOKUP($B88,'BANCO DE DADOS JULHO SERV'!$B:$E,3,FALSE))</f>
        <v>H</v>
      </c>
      <c r="E88" s="1540">
        <v>3</v>
      </c>
      <c r="F88" s="918" t="str">
        <f>IF($A88="INSUMO",VLOOKUP($B88,'BANCO DE DADOS JULHO INS'!$A:$D,4,FALSE),VLOOKUP($B88,'BANCO DE DADOS JULHO SERV'!$B:$E,4,FALSE))</f>
        <v>13,80</v>
      </c>
      <c r="G88" s="1473">
        <f>TRUNC(F88*E88,2)</f>
        <v>41.4</v>
      </c>
      <c r="H88" s="1286"/>
      <c r="I88" s="1286"/>
      <c r="J88" s="1286"/>
      <c r="K88" s="1286"/>
      <c r="L88" s="1286"/>
      <c r="M88" s="1286"/>
      <c r="N88" s="1286"/>
      <c r="O88" s="1286"/>
      <c r="P88" s="1286"/>
      <c r="Q88" s="1286"/>
      <c r="R88" s="1286"/>
      <c r="S88" s="1286"/>
      <c r="T88" s="1286"/>
      <c r="U88" s="1286"/>
      <c r="V88" s="1286"/>
      <c r="W88" s="1286"/>
      <c r="X88" s="1286"/>
      <c r="Y88" s="1286"/>
      <c r="Z88" s="1286"/>
      <c r="AA88" s="1286"/>
      <c r="AB88" s="1286"/>
      <c r="AC88" s="1286"/>
      <c r="AD88" s="1286"/>
      <c r="AE88" s="1286"/>
      <c r="AF88" s="1286"/>
      <c r="AG88" s="1286"/>
      <c r="AH88" s="1286"/>
      <c r="AI88" s="1286"/>
      <c r="AJ88" s="1286"/>
      <c r="AK88" s="1286"/>
      <c r="AL88" s="1286"/>
      <c r="AM88" s="1286"/>
      <c r="AN88" s="1286"/>
      <c r="AO88" s="1286"/>
      <c r="AP88" s="1286"/>
      <c r="AQ88" s="1286"/>
      <c r="AR88" s="1286"/>
      <c r="AS88" s="1286"/>
      <c r="AT88" s="1286"/>
      <c r="AU88" s="1286"/>
      <c r="AV88" s="1286"/>
      <c r="AW88" s="1286"/>
      <c r="AX88" s="1286"/>
      <c r="AY88" s="1286"/>
      <c r="AZ88" s="1286"/>
      <c r="BA88" s="1286"/>
      <c r="BB88" s="1286"/>
      <c r="BC88" s="1286"/>
      <c r="BD88" s="1286"/>
      <c r="BE88" s="1286"/>
      <c r="BF88" s="1286"/>
      <c r="BG88" s="1286"/>
      <c r="BH88" s="1286"/>
      <c r="BI88" s="1286"/>
      <c r="BJ88" s="1286"/>
      <c r="BK88" s="1286"/>
      <c r="BL88" s="1286"/>
      <c r="BM88" s="1286"/>
      <c r="BN88" s="1286"/>
      <c r="BO88" s="1286"/>
      <c r="BP88" s="1286"/>
      <c r="BQ88" s="1286"/>
      <c r="BR88" s="1286"/>
      <c r="BS88" s="1286"/>
      <c r="BT88" s="1286"/>
      <c r="BU88" s="1286"/>
      <c r="BV88" s="1286"/>
      <c r="BW88" s="1286"/>
      <c r="BX88" s="1286"/>
      <c r="BY88" s="1286"/>
      <c r="BZ88" s="1286"/>
      <c r="CA88" s="1286"/>
      <c r="CB88" s="1286"/>
      <c r="CC88" s="1286"/>
      <c r="CD88" s="1286"/>
      <c r="CE88" s="1286"/>
      <c r="CF88" s="1286"/>
      <c r="CG88" s="1286"/>
      <c r="CH88" s="1286"/>
      <c r="CI88" s="1286"/>
      <c r="CJ88" s="1286"/>
      <c r="CK88" s="1286"/>
      <c r="CL88" s="1286"/>
      <c r="CM88" s="1286"/>
      <c r="CN88" s="1286"/>
      <c r="CO88" s="1286"/>
      <c r="CP88" s="1286"/>
      <c r="CQ88" s="1286"/>
      <c r="CR88" s="1286"/>
      <c r="CS88" s="1286"/>
      <c r="CT88" s="1286"/>
      <c r="CU88" s="1286"/>
      <c r="CV88" s="1286"/>
      <c r="CW88" s="1286"/>
      <c r="CX88" s="1286"/>
      <c r="CY88" s="1286"/>
      <c r="CZ88" s="1286"/>
      <c r="DA88" s="1286"/>
      <c r="DB88" s="1286"/>
      <c r="DC88" s="1286"/>
      <c r="DD88" s="1286"/>
      <c r="DE88" s="1286"/>
      <c r="DF88" s="1286"/>
      <c r="DG88" s="1286"/>
      <c r="DH88" s="1286"/>
      <c r="DI88" s="1286"/>
      <c r="DJ88" s="1286"/>
      <c r="DK88" s="1286"/>
      <c r="DL88" s="1286"/>
      <c r="DM88" s="1286"/>
      <c r="DN88" s="1286"/>
      <c r="DO88" s="1286"/>
      <c r="DP88" s="1286"/>
      <c r="DQ88" s="1286"/>
      <c r="DR88" s="1286"/>
      <c r="DS88" s="1286"/>
      <c r="DT88" s="1286"/>
      <c r="DU88" s="1286"/>
      <c r="DV88" s="1286"/>
      <c r="DW88" s="1286"/>
      <c r="DX88" s="1286"/>
      <c r="DY88" s="1286"/>
      <c r="DZ88" s="1286"/>
      <c r="EA88" s="1286"/>
      <c r="EB88" s="1286"/>
      <c r="EC88" s="1286"/>
      <c r="ED88" s="1286"/>
      <c r="EE88" s="1286"/>
      <c r="EF88" s="1286"/>
      <c r="EG88" s="1286"/>
      <c r="EH88" s="1286"/>
      <c r="EI88" s="1286"/>
      <c r="EJ88" s="1286"/>
      <c r="EK88" s="1286"/>
      <c r="EL88" s="1286"/>
      <c r="EM88" s="1286"/>
      <c r="EN88" s="1286"/>
      <c r="EO88" s="1286"/>
      <c r="EP88" s="1286"/>
      <c r="EQ88" s="1286"/>
      <c r="ER88" s="1286"/>
      <c r="ES88" s="1286"/>
      <c r="ET88" s="1286"/>
      <c r="EU88" s="1286"/>
      <c r="EV88" s="1286"/>
      <c r="EW88" s="1286"/>
      <c r="EX88" s="1286"/>
      <c r="EY88" s="1286"/>
      <c r="EZ88" s="1286"/>
      <c r="FA88" s="1286"/>
      <c r="FB88" s="1286"/>
      <c r="FC88" s="1286"/>
      <c r="FD88" s="1286"/>
      <c r="FE88" s="1286"/>
      <c r="FF88" s="1286"/>
      <c r="FG88" s="1286"/>
      <c r="FH88" s="1286"/>
      <c r="FI88" s="1286"/>
      <c r="FJ88" s="1286"/>
      <c r="FK88" s="1286"/>
      <c r="FL88" s="1286"/>
      <c r="FM88" s="1286"/>
      <c r="FN88" s="1286"/>
      <c r="FO88" s="1286"/>
      <c r="FP88" s="1286"/>
      <c r="FQ88" s="1286"/>
      <c r="FR88" s="1286"/>
      <c r="FS88" s="1286"/>
      <c r="FT88" s="1286"/>
      <c r="FU88" s="1286"/>
      <c r="FV88" s="1286"/>
      <c r="FW88" s="1286"/>
      <c r="FX88" s="1286"/>
      <c r="FY88" s="1286"/>
      <c r="FZ88" s="1286"/>
      <c r="GA88" s="1286"/>
      <c r="GB88" s="1286"/>
      <c r="GC88" s="1286"/>
      <c r="GD88" s="1286"/>
      <c r="GE88" s="1286"/>
      <c r="GF88" s="1286"/>
      <c r="GG88" s="1286"/>
      <c r="GH88" s="1286"/>
      <c r="GI88" s="1286"/>
      <c r="GJ88" s="1286"/>
      <c r="GK88" s="1286"/>
      <c r="GL88" s="1286"/>
      <c r="GM88" s="1286"/>
      <c r="GN88" s="1286"/>
      <c r="GO88" s="1286"/>
      <c r="GP88" s="1286"/>
      <c r="GQ88" s="1286"/>
      <c r="GR88" s="1286"/>
      <c r="GS88" s="1286"/>
      <c r="GT88" s="1286"/>
      <c r="GU88" s="1286"/>
      <c r="GV88" s="1286"/>
      <c r="GW88" s="1286"/>
      <c r="GX88" s="1286"/>
      <c r="GY88" s="1286"/>
      <c r="GZ88" s="1286"/>
      <c r="HA88" s="1286"/>
      <c r="HB88" s="1286"/>
      <c r="HC88" s="1286"/>
      <c r="HD88" s="1286"/>
      <c r="HE88" s="1286"/>
      <c r="HF88" s="1286"/>
      <c r="HG88" s="1286"/>
      <c r="HH88" s="1286"/>
      <c r="HI88" s="1286"/>
      <c r="HJ88" s="1286"/>
      <c r="HK88" s="1286"/>
      <c r="HL88" s="1286"/>
      <c r="HM88" s="1286"/>
      <c r="HN88" s="1286"/>
      <c r="HO88" s="1286"/>
      <c r="HP88" s="1286"/>
      <c r="HQ88" s="1286"/>
      <c r="HR88" s="1286"/>
      <c r="HS88" s="1286"/>
      <c r="HT88" s="1286"/>
      <c r="HU88" s="1286"/>
      <c r="HV88" s="1286"/>
      <c r="HW88" s="1286"/>
      <c r="HX88" s="1286"/>
      <c r="HY88" s="1286"/>
      <c r="HZ88" s="1286"/>
      <c r="IA88" s="1286"/>
      <c r="IB88" s="1286"/>
      <c r="IC88" s="1286"/>
      <c r="ID88" s="1286"/>
      <c r="IE88" s="1286"/>
      <c r="IF88" s="1286"/>
      <c r="IG88" s="1286"/>
      <c r="IH88" s="1286"/>
      <c r="II88" s="1286"/>
      <c r="IJ88" s="1286"/>
      <c r="IK88" s="1286"/>
      <c r="IL88" s="1286"/>
      <c r="IM88" s="1286"/>
      <c r="IN88" s="1286"/>
      <c r="IO88" s="1286"/>
      <c r="IP88" s="1286"/>
      <c r="IQ88" s="1286"/>
      <c r="IR88" s="1286"/>
      <c r="IS88" s="1286"/>
      <c r="IT88" s="1286"/>
      <c r="IU88" s="1286"/>
      <c r="IV88" s="1286"/>
    </row>
    <row r="89" spans="1:256" ht="16.5" thickBot="1">
      <c r="A89" s="1286"/>
      <c r="B89" s="762"/>
      <c r="C89" s="1352"/>
      <c r="D89" s="1353"/>
      <c r="E89" s="1354"/>
      <c r="F89" s="731" t="s">
        <v>1953</v>
      </c>
      <c r="G89" s="1541">
        <f>TRUNC(SUM(G83:G88),2)</f>
        <v>1603.7</v>
      </c>
      <c r="H89" s="1286"/>
      <c r="I89" s="1286"/>
      <c r="J89" s="1286"/>
      <c r="K89" s="1286"/>
      <c r="L89" s="1286"/>
      <c r="M89" s="1286"/>
      <c r="N89" s="1286"/>
      <c r="O89" s="1286"/>
      <c r="P89" s="1286"/>
      <c r="Q89" s="1286"/>
      <c r="R89" s="1286"/>
      <c r="S89" s="1286"/>
      <c r="T89" s="1286"/>
      <c r="U89" s="1286"/>
      <c r="V89" s="1286"/>
      <c r="W89" s="1286"/>
      <c r="X89" s="1286"/>
      <c r="Y89" s="1286"/>
      <c r="Z89" s="1286"/>
      <c r="AA89" s="1286"/>
      <c r="AB89" s="1286"/>
      <c r="AC89" s="1286"/>
      <c r="AD89" s="1286"/>
      <c r="AE89" s="1286"/>
      <c r="AF89" s="1286"/>
      <c r="AG89" s="1286"/>
      <c r="AH89" s="1286"/>
      <c r="AI89" s="1286"/>
      <c r="AJ89" s="1286"/>
      <c r="AK89" s="1286"/>
      <c r="AL89" s="1286"/>
      <c r="AM89" s="1286"/>
      <c r="AN89" s="1286"/>
      <c r="AO89" s="1286"/>
      <c r="AP89" s="1286"/>
      <c r="AQ89" s="1286"/>
      <c r="AR89" s="1286"/>
      <c r="AS89" s="1286"/>
      <c r="AT89" s="1286"/>
      <c r="AU89" s="1286"/>
      <c r="AV89" s="1286"/>
      <c r="AW89" s="1286"/>
      <c r="AX89" s="1286"/>
      <c r="AY89" s="1286"/>
      <c r="AZ89" s="1286"/>
      <c r="BA89" s="1286"/>
      <c r="BB89" s="1286"/>
      <c r="BC89" s="1286"/>
      <c r="BD89" s="1286"/>
      <c r="BE89" s="1286"/>
      <c r="BF89" s="1286"/>
      <c r="BG89" s="1286"/>
      <c r="BH89" s="1286"/>
      <c r="BI89" s="1286"/>
      <c r="BJ89" s="1286"/>
      <c r="BK89" s="1286"/>
      <c r="BL89" s="1286"/>
      <c r="BM89" s="1286"/>
      <c r="BN89" s="1286"/>
      <c r="BO89" s="1286"/>
      <c r="BP89" s="1286"/>
      <c r="BQ89" s="1286"/>
      <c r="BR89" s="1286"/>
      <c r="BS89" s="1286"/>
      <c r="BT89" s="1286"/>
      <c r="BU89" s="1286"/>
      <c r="BV89" s="1286"/>
      <c r="BW89" s="1286"/>
      <c r="BX89" s="1286"/>
      <c r="BY89" s="1286"/>
      <c r="BZ89" s="1286"/>
      <c r="CA89" s="1286"/>
      <c r="CB89" s="1286"/>
      <c r="CC89" s="1286"/>
      <c r="CD89" s="1286"/>
      <c r="CE89" s="1286"/>
      <c r="CF89" s="1286"/>
      <c r="CG89" s="1286"/>
      <c r="CH89" s="1286"/>
      <c r="CI89" s="1286"/>
      <c r="CJ89" s="1286"/>
      <c r="CK89" s="1286"/>
      <c r="CL89" s="1286"/>
      <c r="CM89" s="1286"/>
      <c r="CN89" s="1286"/>
      <c r="CO89" s="1286"/>
      <c r="CP89" s="1286"/>
      <c r="CQ89" s="1286"/>
      <c r="CR89" s="1286"/>
      <c r="CS89" s="1286"/>
      <c r="CT89" s="1286"/>
      <c r="CU89" s="1286"/>
      <c r="CV89" s="1286"/>
      <c r="CW89" s="1286"/>
      <c r="CX89" s="1286"/>
      <c r="CY89" s="1286"/>
      <c r="CZ89" s="1286"/>
      <c r="DA89" s="1286"/>
      <c r="DB89" s="1286"/>
      <c r="DC89" s="1286"/>
      <c r="DD89" s="1286"/>
      <c r="DE89" s="1286"/>
      <c r="DF89" s="1286"/>
      <c r="DG89" s="1286"/>
      <c r="DH89" s="1286"/>
      <c r="DI89" s="1286"/>
      <c r="DJ89" s="1286"/>
      <c r="DK89" s="1286"/>
      <c r="DL89" s="1286"/>
      <c r="DM89" s="1286"/>
      <c r="DN89" s="1286"/>
      <c r="DO89" s="1286"/>
      <c r="DP89" s="1286"/>
      <c r="DQ89" s="1286"/>
      <c r="DR89" s="1286"/>
      <c r="DS89" s="1286"/>
      <c r="DT89" s="1286"/>
      <c r="DU89" s="1286"/>
      <c r="DV89" s="1286"/>
      <c r="DW89" s="1286"/>
      <c r="DX89" s="1286"/>
      <c r="DY89" s="1286"/>
      <c r="DZ89" s="1286"/>
      <c r="EA89" s="1286"/>
      <c r="EB89" s="1286"/>
      <c r="EC89" s="1286"/>
      <c r="ED89" s="1286"/>
      <c r="EE89" s="1286"/>
      <c r="EF89" s="1286"/>
      <c r="EG89" s="1286"/>
      <c r="EH89" s="1286"/>
      <c r="EI89" s="1286"/>
      <c r="EJ89" s="1286"/>
      <c r="EK89" s="1286"/>
      <c r="EL89" s="1286"/>
      <c r="EM89" s="1286"/>
      <c r="EN89" s="1286"/>
      <c r="EO89" s="1286"/>
      <c r="EP89" s="1286"/>
      <c r="EQ89" s="1286"/>
      <c r="ER89" s="1286"/>
      <c r="ES89" s="1286"/>
      <c r="ET89" s="1286"/>
      <c r="EU89" s="1286"/>
      <c r="EV89" s="1286"/>
      <c r="EW89" s="1286"/>
      <c r="EX89" s="1286"/>
      <c r="EY89" s="1286"/>
      <c r="EZ89" s="1286"/>
      <c r="FA89" s="1286"/>
      <c r="FB89" s="1286"/>
      <c r="FC89" s="1286"/>
      <c r="FD89" s="1286"/>
      <c r="FE89" s="1286"/>
      <c r="FF89" s="1286"/>
      <c r="FG89" s="1286"/>
      <c r="FH89" s="1286"/>
      <c r="FI89" s="1286"/>
      <c r="FJ89" s="1286"/>
      <c r="FK89" s="1286"/>
      <c r="FL89" s="1286"/>
      <c r="FM89" s="1286"/>
      <c r="FN89" s="1286"/>
      <c r="FO89" s="1286"/>
      <c r="FP89" s="1286"/>
      <c r="FQ89" s="1286"/>
      <c r="FR89" s="1286"/>
      <c r="FS89" s="1286"/>
      <c r="FT89" s="1286"/>
      <c r="FU89" s="1286"/>
      <c r="FV89" s="1286"/>
      <c r="FW89" s="1286"/>
      <c r="FX89" s="1286"/>
      <c r="FY89" s="1286"/>
      <c r="FZ89" s="1286"/>
      <c r="GA89" s="1286"/>
      <c r="GB89" s="1286"/>
      <c r="GC89" s="1286"/>
      <c r="GD89" s="1286"/>
      <c r="GE89" s="1286"/>
      <c r="GF89" s="1286"/>
      <c r="GG89" s="1286"/>
      <c r="GH89" s="1286"/>
      <c r="GI89" s="1286"/>
      <c r="GJ89" s="1286"/>
      <c r="GK89" s="1286"/>
      <c r="GL89" s="1286"/>
      <c r="GM89" s="1286"/>
      <c r="GN89" s="1286"/>
      <c r="GO89" s="1286"/>
      <c r="GP89" s="1286"/>
      <c r="GQ89" s="1286"/>
      <c r="GR89" s="1286"/>
      <c r="GS89" s="1286"/>
      <c r="GT89" s="1286"/>
      <c r="GU89" s="1286"/>
      <c r="GV89" s="1286"/>
      <c r="GW89" s="1286"/>
      <c r="GX89" s="1286"/>
      <c r="GY89" s="1286"/>
      <c r="GZ89" s="1286"/>
      <c r="HA89" s="1286"/>
      <c r="HB89" s="1286"/>
      <c r="HC89" s="1286"/>
      <c r="HD89" s="1286"/>
      <c r="HE89" s="1286"/>
      <c r="HF89" s="1286"/>
      <c r="HG89" s="1286"/>
      <c r="HH89" s="1286"/>
      <c r="HI89" s="1286"/>
      <c r="HJ89" s="1286"/>
      <c r="HK89" s="1286"/>
      <c r="HL89" s="1286"/>
      <c r="HM89" s="1286"/>
      <c r="HN89" s="1286"/>
      <c r="HO89" s="1286"/>
      <c r="HP89" s="1286"/>
      <c r="HQ89" s="1286"/>
      <c r="HR89" s="1286"/>
      <c r="HS89" s="1286"/>
      <c r="HT89" s="1286"/>
      <c r="HU89" s="1286"/>
      <c r="HV89" s="1286"/>
      <c r="HW89" s="1286"/>
      <c r="HX89" s="1286"/>
      <c r="HY89" s="1286"/>
      <c r="HZ89" s="1286"/>
      <c r="IA89" s="1286"/>
      <c r="IB89" s="1286"/>
      <c r="IC89" s="1286"/>
      <c r="ID89" s="1286"/>
      <c r="IE89" s="1286"/>
      <c r="IF89" s="1286"/>
      <c r="IG89" s="1286"/>
      <c r="IH89" s="1286"/>
      <c r="II89" s="1286"/>
      <c r="IJ89" s="1286"/>
      <c r="IK89" s="1286"/>
      <c r="IL89" s="1286"/>
      <c r="IM89" s="1286"/>
      <c r="IN89" s="1286"/>
      <c r="IO89" s="1286"/>
      <c r="IP89" s="1286"/>
      <c r="IQ89" s="1286"/>
      <c r="IR89" s="1286"/>
      <c r="IS89" s="1286"/>
      <c r="IT89" s="1286"/>
      <c r="IU89" s="1286"/>
      <c r="IV89" s="1286"/>
    </row>
    <row r="90" spans="1:256" ht="13.5" thickBot="1">
      <c r="A90" s="1286"/>
      <c r="B90" s="1555"/>
      <c r="C90" s="1555"/>
      <c r="D90" s="1555"/>
      <c r="E90" s="1555"/>
      <c r="F90" s="1555"/>
      <c r="G90" s="1555"/>
      <c r="H90" s="1286"/>
      <c r="I90" s="1286"/>
      <c r="J90" s="1286"/>
      <c r="K90" s="1286"/>
      <c r="L90" s="1286"/>
      <c r="M90" s="1286"/>
      <c r="N90" s="1286"/>
      <c r="O90" s="1286"/>
      <c r="P90" s="1286"/>
      <c r="Q90" s="1286"/>
      <c r="R90" s="1286"/>
      <c r="S90" s="1286"/>
      <c r="T90" s="1286"/>
      <c r="U90" s="1286"/>
      <c r="V90" s="1286"/>
      <c r="W90" s="1286"/>
      <c r="X90" s="1286"/>
      <c r="Y90" s="1286"/>
      <c r="Z90" s="1286"/>
      <c r="AA90" s="1286"/>
      <c r="AB90" s="1286"/>
      <c r="AC90" s="1286"/>
      <c r="AD90" s="1286"/>
      <c r="AE90" s="1286"/>
      <c r="AF90" s="1286"/>
      <c r="AG90" s="1286"/>
      <c r="AH90" s="1286"/>
      <c r="AI90" s="1286"/>
      <c r="AJ90" s="1286"/>
      <c r="AK90" s="1286"/>
      <c r="AL90" s="1286"/>
      <c r="AM90" s="1286"/>
      <c r="AN90" s="1286"/>
      <c r="AO90" s="1286"/>
      <c r="AP90" s="1286"/>
      <c r="AQ90" s="1286"/>
      <c r="AR90" s="1286"/>
      <c r="AS90" s="1286"/>
      <c r="AT90" s="1286"/>
      <c r="AU90" s="1286"/>
      <c r="AV90" s="1286"/>
      <c r="AW90" s="1286"/>
      <c r="AX90" s="1286"/>
      <c r="AY90" s="1286"/>
      <c r="AZ90" s="1286"/>
      <c r="BA90" s="1286"/>
      <c r="BB90" s="1286"/>
      <c r="BC90" s="1286"/>
      <c r="BD90" s="1286"/>
      <c r="BE90" s="1286"/>
      <c r="BF90" s="1286"/>
      <c r="BG90" s="1286"/>
      <c r="BH90" s="1286"/>
      <c r="BI90" s="1286"/>
      <c r="BJ90" s="1286"/>
      <c r="BK90" s="1286"/>
      <c r="BL90" s="1286"/>
      <c r="BM90" s="1286"/>
      <c r="BN90" s="1286"/>
      <c r="BO90" s="1286"/>
      <c r="BP90" s="1286"/>
      <c r="BQ90" s="1286"/>
      <c r="BR90" s="1286"/>
      <c r="BS90" s="1286"/>
      <c r="BT90" s="1286"/>
      <c r="BU90" s="1286"/>
      <c r="BV90" s="1286"/>
      <c r="BW90" s="1286"/>
      <c r="BX90" s="1286"/>
      <c r="BY90" s="1286"/>
      <c r="BZ90" s="1286"/>
      <c r="CA90" s="1286"/>
      <c r="CB90" s="1286"/>
      <c r="CC90" s="1286"/>
      <c r="CD90" s="1286"/>
      <c r="CE90" s="1286"/>
      <c r="CF90" s="1286"/>
      <c r="CG90" s="1286"/>
      <c r="CH90" s="1286"/>
      <c r="CI90" s="1286"/>
      <c r="CJ90" s="1286"/>
      <c r="CK90" s="1286"/>
      <c r="CL90" s="1286"/>
      <c r="CM90" s="1286"/>
      <c r="CN90" s="1286"/>
      <c r="CO90" s="1286"/>
      <c r="CP90" s="1286"/>
      <c r="CQ90" s="1286"/>
      <c r="CR90" s="1286"/>
      <c r="CS90" s="1286"/>
      <c r="CT90" s="1286"/>
      <c r="CU90" s="1286"/>
      <c r="CV90" s="1286"/>
      <c r="CW90" s="1286"/>
      <c r="CX90" s="1286"/>
      <c r="CY90" s="1286"/>
      <c r="CZ90" s="1286"/>
      <c r="DA90" s="1286"/>
      <c r="DB90" s="1286"/>
      <c r="DC90" s="1286"/>
      <c r="DD90" s="1286"/>
      <c r="DE90" s="1286"/>
      <c r="DF90" s="1286"/>
      <c r="DG90" s="1286"/>
      <c r="DH90" s="1286"/>
      <c r="DI90" s="1286"/>
      <c r="DJ90" s="1286"/>
      <c r="DK90" s="1286"/>
      <c r="DL90" s="1286"/>
      <c r="DM90" s="1286"/>
      <c r="DN90" s="1286"/>
      <c r="DO90" s="1286"/>
      <c r="DP90" s="1286"/>
      <c r="DQ90" s="1286"/>
      <c r="DR90" s="1286"/>
      <c r="DS90" s="1286"/>
      <c r="DT90" s="1286"/>
      <c r="DU90" s="1286"/>
      <c r="DV90" s="1286"/>
      <c r="DW90" s="1286"/>
      <c r="DX90" s="1286"/>
      <c r="DY90" s="1286"/>
      <c r="DZ90" s="1286"/>
      <c r="EA90" s="1286"/>
      <c r="EB90" s="1286"/>
      <c r="EC90" s="1286"/>
      <c r="ED90" s="1286"/>
      <c r="EE90" s="1286"/>
      <c r="EF90" s="1286"/>
      <c r="EG90" s="1286"/>
      <c r="EH90" s="1286"/>
      <c r="EI90" s="1286"/>
      <c r="EJ90" s="1286"/>
      <c r="EK90" s="1286"/>
      <c r="EL90" s="1286"/>
      <c r="EM90" s="1286"/>
      <c r="EN90" s="1286"/>
      <c r="EO90" s="1286"/>
      <c r="EP90" s="1286"/>
      <c r="EQ90" s="1286"/>
      <c r="ER90" s="1286"/>
      <c r="ES90" s="1286"/>
      <c r="ET90" s="1286"/>
      <c r="EU90" s="1286"/>
      <c r="EV90" s="1286"/>
      <c r="EW90" s="1286"/>
      <c r="EX90" s="1286"/>
      <c r="EY90" s="1286"/>
      <c r="EZ90" s="1286"/>
      <c r="FA90" s="1286"/>
      <c r="FB90" s="1286"/>
      <c r="FC90" s="1286"/>
      <c r="FD90" s="1286"/>
      <c r="FE90" s="1286"/>
      <c r="FF90" s="1286"/>
      <c r="FG90" s="1286"/>
      <c r="FH90" s="1286"/>
      <c r="FI90" s="1286"/>
      <c r="FJ90" s="1286"/>
      <c r="FK90" s="1286"/>
      <c r="FL90" s="1286"/>
      <c r="FM90" s="1286"/>
      <c r="FN90" s="1286"/>
      <c r="FO90" s="1286"/>
      <c r="FP90" s="1286"/>
      <c r="FQ90" s="1286"/>
      <c r="FR90" s="1286"/>
      <c r="FS90" s="1286"/>
      <c r="FT90" s="1286"/>
      <c r="FU90" s="1286"/>
      <c r="FV90" s="1286"/>
      <c r="FW90" s="1286"/>
      <c r="FX90" s="1286"/>
      <c r="FY90" s="1286"/>
      <c r="FZ90" s="1286"/>
      <c r="GA90" s="1286"/>
      <c r="GB90" s="1286"/>
      <c r="GC90" s="1286"/>
      <c r="GD90" s="1286"/>
      <c r="GE90" s="1286"/>
      <c r="GF90" s="1286"/>
      <c r="GG90" s="1286"/>
      <c r="GH90" s="1286"/>
      <c r="GI90" s="1286"/>
      <c r="GJ90" s="1286"/>
      <c r="GK90" s="1286"/>
      <c r="GL90" s="1286"/>
      <c r="GM90" s="1286"/>
      <c r="GN90" s="1286"/>
      <c r="GO90" s="1286"/>
      <c r="GP90" s="1286"/>
      <c r="GQ90" s="1286"/>
      <c r="GR90" s="1286"/>
      <c r="GS90" s="1286"/>
      <c r="GT90" s="1286"/>
      <c r="GU90" s="1286"/>
      <c r="GV90" s="1286"/>
      <c r="GW90" s="1286"/>
      <c r="GX90" s="1286"/>
      <c r="GY90" s="1286"/>
      <c r="GZ90" s="1286"/>
      <c r="HA90" s="1286"/>
      <c r="HB90" s="1286"/>
      <c r="HC90" s="1286"/>
      <c r="HD90" s="1286"/>
      <c r="HE90" s="1286"/>
      <c r="HF90" s="1286"/>
      <c r="HG90" s="1286"/>
      <c r="HH90" s="1286"/>
      <c r="HI90" s="1286"/>
      <c r="HJ90" s="1286"/>
      <c r="HK90" s="1286"/>
      <c r="HL90" s="1286"/>
      <c r="HM90" s="1286"/>
      <c r="HN90" s="1286"/>
      <c r="HO90" s="1286"/>
      <c r="HP90" s="1286"/>
      <c r="HQ90" s="1286"/>
      <c r="HR90" s="1286"/>
      <c r="HS90" s="1286"/>
      <c r="HT90" s="1286"/>
      <c r="HU90" s="1286"/>
      <c r="HV90" s="1286"/>
      <c r="HW90" s="1286"/>
      <c r="HX90" s="1286"/>
      <c r="HY90" s="1286"/>
      <c r="HZ90" s="1286"/>
      <c r="IA90" s="1286"/>
      <c r="IB90" s="1286"/>
      <c r="IC90" s="1286"/>
      <c r="ID90" s="1286"/>
      <c r="IE90" s="1286"/>
      <c r="IF90" s="1286"/>
      <c r="IG90" s="1286"/>
      <c r="IH90" s="1286"/>
      <c r="II90" s="1286"/>
      <c r="IJ90" s="1286"/>
      <c r="IK90" s="1286"/>
      <c r="IL90" s="1286"/>
      <c r="IM90" s="1286"/>
      <c r="IN90" s="1286"/>
      <c r="IO90" s="1286"/>
      <c r="IP90" s="1286"/>
      <c r="IQ90" s="1286"/>
      <c r="IR90" s="1286"/>
      <c r="IS90" s="1286"/>
      <c r="IT90" s="1286"/>
      <c r="IU90" s="1286"/>
      <c r="IV90" s="1286"/>
    </row>
    <row r="91" spans="1:256" s="1544" customFormat="1" ht="15.75">
      <c r="B91" s="2080" t="s">
        <v>7489</v>
      </c>
      <c r="C91" s="2081"/>
      <c r="D91" s="2081"/>
      <c r="E91" s="2081"/>
      <c r="F91" s="2081"/>
      <c r="G91" s="2082"/>
    </row>
    <row r="92" spans="1:256" s="1544" customFormat="1" ht="15.75">
      <c r="B92" s="2083" t="s">
        <v>1947</v>
      </c>
      <c r="C92" s="2084"/>
      <c r="D92" s="1545" t="s">
        <v>30</v>
      </c>
      <c r="E92" s="2085" t="s">
        <v>7483</v>
      </c>
      <c r="F92" s="2086"/>
      <c r="G92" s="2087"/>
    </row>
    <row r="93" spans="1:256" s="1544" customFormat="1" ht="15.75">
      <c r="B93" s="2064" t="s">
        <v>1951</v>
      </c>
      <c r="C93" s="2065"/>
      <c r="D93" s="2065"/>
      <c r="E93" s="2065"/>
      <c r="F93" s="2065"/>
      <c r="G93" s="2066"/>
    </row>
    <row r="94" spans="1:256" s="1544" customFormat="1" ht="15">
      <c r="B94" s="2067" t="s">
        <v>7474</v>
      </c>
      <c r="C94" s="2068"/>
      <c r="D94" s="1546" t="s">
        <v>30</v>
      </c>
      <c r="E94" s="2069" t="s">
        <v>7484</v>
      </c>
      <c r="F94" s="2070"/>
      <c r="G94" s="2071"/>
    </row>
    <row r="95" spans="1:256" s="1544" customFormat="1" ht="30.75" customHeight="1">
      <c r="B95" s="2067" t="s">
        <v>7485</v>
      </c>
      <c r="C95" s="2068"/>
      <c r="D95" s="1546" t="s">
        <v>25</v>
      </c>
      <c r="E95" s="2069" t="s">
        <v>20221</v>
      </c>
      <c r="F95" s="2070"/>
      <c r="G95" s="2071"/>
    </row>
    <row r="96" spans="1:256" s="1544" customFormat="1" ht="39" customHeight="1">
      <c r="B96" s="2067" t="s">
        <v>7486</v>
      </c>
      <c r="C96" s="2068"/>
      <c r="D96" s="1546" t="s">
        <v>25</v>
      </c>
      <c r="E96" s="2069" t="str">
        <f>E95</f>
        <v>(0,40*0,40*0,80)</v>
      </c>
      <c r="F96" s="2070"/>
      <c r="G96" s="2071"/>
    </row>
    <row r="97" spans="2:7" s="1544" customFormat="1" ht="39" customHeight="1">
      <c r="B97" s="2067" t="s">
        <v>2341</v>
      </c>
      <c r="C97" s="2068"/>
      <c r="D97" s="1546" t="s">
        <v>25</v>
      </c>
      <c r="E97" s="2069" t="str">
        <f>E96</f>
        <v>(0,40*0,40*0,80)</v>
      </c>
      <c r="F97" s="2070"/>
      <c r="G97" s="2071"/>
    </row>
    <row r="98" spans="2:7" s="1544" customFormat="1" ht="32.25" customHeight="1" thickBot="1">
      <c r="B98" s="2088" t="s">
        <v>744</v>
      </c>
      <c r="C98" s="2089"/>
      <c r="D98" s="1656" t="s">
        <v>85</v>
      </c>
      <c r="E98" s="2090" t="s">
        <v>12413</v>
      </c>
      <c r="F98" s="2090"/>
      <c r="G98" s="2091"/>
    </row>
    <row r="99" spans="2:7" s="1521" customFormat="1" ht="15.75" customHeight="1">
      <c r="B99" s="1522"/>
      <c r="C99" s="1522"/>
      <c r="D99" s="1522"/>
      <c r="E99" s="1522"/>
      <c r="F99" s="1523"/>
      <c r="G99" s="1523"/>
    </row>
    <row r="100" spans="2:7" s="1521" customFormat="1" ht="15.75" customHeight="1">
      <c r="B100" s="1522"/>
      <c r="C100" s="1522"/>
      <c r="D100" s="1522"/>
      <c r="E100" s="1522"/>
      <c r="F100" s="1523"/>
      <c r="G100" s="1523"/>
    </row>
    <row r="101" spans="2:7" s="1521" customFormat="1" ht="15.75" customHeight="1">
      <c r="B101" s="1522"/>
      <c r="C101" s="1522"/>
      <c r="D101" s="1522"/>
      <c r="E101" s="1522"/>
      <c r="F101" s="1523"/>
      <c r="G101" s="1523"/>
    </row>
    <row r="102" spans="2:7" s="1521" customFormat="1" ht="15.75" customHeight="1">
      <c r="B102" s="1522"/>
      <c r="C102" s="1522"/>
      <c r="D102" s="1522"/>
      <c r="E102" s="1522"/>
      <c r="F102" s="1523"/>
      <c r="G102" s="1523"/>
    </row>
    <row r="103" spans="2:7" s="1521" customFormat="1" ht="15.75" customHeight="1">
      <c r="B103" s="1522"/>
      <c r="C103" s="1522"/>
      <c r="D103" s="1522"/>
      <c r="E103" s="1522"/>
      <c r="F103" s="1523"/>
      <c r="G103" s="1523"/>
    </row>
    <row r="104" spans="2:7" s="1521" customFormat="1" ht="15.75" customHeight="1">
      <c r="B104" s="1522"/>
      <c r="C104" s="1522"/>
      <c r="D104" s="1522"/>
      <c r="E104" s="1522"/>
      <c r="F104" s="1523"/>
      <c r="G104" s="1523"/>
    </row>
    <row r="105" spans="2:7" s="1521" customFormat="1" ht="15.75" customHeight="1">
      <c r="B105" s="1522"/>
      <c r="C105" s="1522"/>
      <c r="D105" s="1522"/>
      <c r="E105" s="1522"/>
      <c r="F105" s="1523"/>
      <c r="G105" s="1523"/>
    </row>
    <row r="106" spans="2:7" s="1521" customFormat="1" ht="15.75" customHeight="1">
      <c r="B106" s="1522"/>
      <c r="C106" s="1522"/>
      <c r="D106" s="1522"/>
      <c r="E106" s="1522"/>
      <c r="F106" s="1523"/>
      <c r="G106" s="1523"/>
    </row>
    <row r="107" spans="2:7" s="1521" customFormat="1" ht="15.75" customHeight="1">
      <c r="B107" s="1522"/>
      <c r="C107" s="1522"/>
      <c r="D107" s="1522"/>
      <c r="E107" s="1522"/>
      <c r="F107" s="1523"/>
      <c r="G107" s="1523"/>
    </row>
    <row r="108" spans="2:7" s="1521" customFormat="1" ht="15.75" customHeight="1">
      <c r="B108" s="1522"/>
      <c r="C108" s="1522"/>
      <c r="D108" s="1522"/>
      <c r="E108" s="1522"/>
      <c r="F108" s="1523"/>
      <c r="G108" s="1523"/>
    </row>
    <row r="109" spans="2:7" s="1521" customFormat="1" ht="15.75" customHeight="1">
      <c r="B109" s="1522"/>
      <c r="C109" s="1522"/>
      <c r="D109" s="1522"/>
      <c r="E109" s="1522"/>
      <c r="F109" s="1523"/>
      <c r="G109" s="1523"/>
    </row>
    <row r="110" spans="2:7" s="1521" customFormat="1" ht="15.75" customHeight="1">
      <c r="B110" s="1522"/>
      <c r="C110" s="1522"/>
      <c r="D110" s="1522"/>
      <c r="E110" s="1522"/>
      <c r="F110" s="1523"/>
      <c r="G110" s="1523"/>
    </row>
    <row r="111" spans="2:7" s="1521" customFormat="1" ht="15.75" customHeight="1">
      <c r="B111" s="1522"/>
      <c r="C111" s="1522"/>
      <c r="D111" s="1522"/>
      <c r="E111" s="1522"/>
      <c r="F111" s="1523"/>
      <c r="G111" s="1523"/>
    </row>
    <row r="112" spans="2:7" s="1521" customFormat="1" ht="15.75" customHeight="1">
      <c r="B112" s="1522"/>
      <c r="C112" s="1522"/>
      <c r="D112" s="1522"/>
      <c r="E112" s="1522"/>
      <c r="F112" s="1523"/>
      <c r="G112" s="1523"/>
    </row>
    <row r="113" spans="1:256" s="1521" customFormat="1" ht="15.75" customHeight="1">
      <c r="B113" s="1522"/>
      <c r="C113" s="1522"/>
      <c r="D113" s="1522"/>
      <c r="E113" s="1522"/>
      <c r="F113" s="1523"/>
      <c r="G113" s="1523"/>
    </row>
    <row r="114" spans="1:256" s="1521" customFormat="1" ht="15.75" customHeight="1">
      <c r="B114" s="1522"/>
      <c r="C114" s="1522"/>
      <c r="D114" s="1522"/>
      <c r="E114" s="1522"/>
      <c r="F114" s="1523"/>
      <c r="G114" s="1523"/>
    </row>
    <row r="115" spans="1:256" s="1521" customFormat="1" ht="15.75" customHeight="1">
      <c r="B115" s="1522"/>
      <c r="C115" s="1522"/>
      <c r="D115" s="1522"/>
      <c r="E115" s="1522"/>
      <c r="F115" s="1523"/>
      <c r="G115" s="1523"/>
    </row>
    <row r="116" spans="1:256" s="1521" customFormat="1" ht="15.75" customHeight="1">
      <c r="B116" s="1522"/>
      <c r="C116" s="1522"/>
      <c r="D116" s="1522"/>
      <c r="E116" s="1522"/>
      <c r="F116" s="1523"/>
      <c r="G116" s="1523"/>
    </row>
    <row r="117" spans="1:256" s="1521" customFormat="1" ht="15.75" customHeight="1">
      <c r="B117" s="1522"/>
      <c r="C117" s="1522"/>
      <c r="D117" s="1522"/>
      <c r="E117" s="1522"/>
      <c r="F117" s="1523"/>
      <c r="G117" s="1523"/>
    </row>
    <row r="118" spans="1:256" s="1521" customFormat="1" ht="15.75" customHeight="1">
      <c r="B118" s="1522"/>
      <c r="C118" s="1522"/>
      <c r="D118" s="1522"/>
      <c r="E118" s="1522"/>
      <c r="F118" s="1523"/>
      <c r="G118" s="1523"/>
    </row>
    <row r="119" spans="1:256" s="1521" customFormat="1" ht="15.75" customHeight="1">
      <c r="B119" s="1522"/>
      <c r="C119" s="1522"/>
      <c r="D119" s="1522"/>
      <c r="E119" s="1522"/>
      <c r="F119" s="1523"/>
      <c r="G119" s="1523"/>
    </row>
    <row r="120" spans="1:256" s="1547" customFormat="1" ht="6" customHeight="1" thickBot="1">
      <c r="B120" s="1522"/>
      <c r="C120" s="1522"/>
      <c r="D120" s="1522"/>
      <c r="E120" s="1548"/>
      <c r="F120" s="1523"/>
      <c r="G120" s="1523"/>
    </row>
    <row r="121" spans="1:256" s="1547" customFormat="1" ht="6" thickBot="1">
      <c r="B121" s="1549"/>
      <c r="C121" s="1550" t="s">
        <v>21</v>
      </c>
      <c r="D121" s="1550"/>
      <c r="E121" s="1550"/>
      <c r="F121" s="1550"/>
      <c r="G121" s="1550"/>
    </row>
    <row r="122" spans="1:256" s="1547" customFormat="1" ht="6.75" customHeight="1" thickBot="1">
      <c r="B122" s="1551"/>
      <c r="C122" s="1552"/>
      <c r="D122" s="1552"/>
      <c r="E122" s="1552"/>
      <c r="F122" s="1552"/>
      <c r="G122" s="1552"/>
    </row>
    <row r="123" spans="1:256" ht="15.75">
      <c r="A123" s="1286"/>
      <c r="B123" s="1531" t="s">
        <v>7490</v>
      </c>
      <c r="C123" s="1532" t="s">
        <v>7491</v>
      </c>
      <c r="D123" s="1532"/>
      <c r="E123" s="1532"/>
      <c r="F123" s="1532"/>
      <c r="G123" s="1533" t="s">
        <v>30</v>
      </c>
      <c r="H123" s="1286"/>
      <c r="I123" s="1286"/>
      <c r="J123" s="1286"/>
      <c r="K123" s="1286"/>
      <c r="L123" s="1286"/>
      <c r="M123" s="1286"/>
      <c r="N123" s="1286"/>
      <c r="O123" s="1286"/>
      <c r="P123" s="1286"/>
      <c r="Q123" s="1286"/>
      <c r="R123" s="1286"/>
      <c r="S123" s="1286"/>
      <c r="T123" s="1286"/>
      <c r="U123" s="1286"/>
      <c r="V123" s="1286"/>
      <c r="W123" s="1286"/>
      <c r="X123" s="1286"/>
      <c r="Y123" s="1286"/>
      <c r="Z123" s="1286"/>
      <c r="AA123" s="1286"/>
      <c r="AB123" s="1286"/>
      <c r="AC123" s="1286"/>
      <c r="AD123" s="1286"/>
      <c r="AE123" s="1286"/>
      <c r="AF123" s="1286"/>
      <c r="AG123" s="1286"/>
      <c r="AH123" s="1286"/>
      <c r="AI123" s="1286"/>
      <c r="AJ123" s="1286"/>
      <c r="AK123" s="1286"/>
      <c r="AL123" s="1286"/>
      <c r="AM123" s="1286"/>
      <c r="AN123" s="1286"/>
      <c r="AO123" s="1286"/>
      <c r="AP123" s="1286"/>
      <c r="AQ123" s="1286"/>
      <c r="AR123" s="1286"/>
      <c r="AS123" s="1286"/>
      <c r="AT123" s="1286"/>
      <c r="AU123" s="1286"/>
      <c r="AV123" s="1286"/>
      <c r="AW123" s="1286"/>
      <c r="AX123" s="1286"/>
      <c r="AY123" s="1286"/>
      <c r="AZ123" s="1286"/>
      <c r="BA123" s="1286"/>
      <c r="BB123" s="1286"/>
      <c r="BC123" s="1286"/>
      <c r="BD123" s="1286"/>
      <c r="BE123" s="1286"/>
      <c r="BF123" s="1286"/>
      <c r="BG123" s="1286"/>
      <c r="BH123" s="1286"/>
      <c r="BI123" s="1286"/>
      <c r="BJ123" s="1286"/>
      <c r="BK123" s="1286"/>
      <c r="BL123" s="1286"/>
      <c r="BM123" s="1286"/>
      <c r="BN123" s="1286"/>
      <c r="BO123" s="1286"/>
      <c r="BP123" s="1286"/>
      <c r="BQ123" s="1286"/>
      <c r="BR123" s="1286"/>
      <c r="BS123" s="1286"/>
      <c r="BT123" s="1286"/>
      <c r="BU123" s="1286"/>
      <c r="BV123" s="1286"/>
      <c r="BW123" s="1286"/>
      <c r="BX123" s="1286"/>
      <c r="BY123" s="1286"/>
      <c r="BZ123" s="1286"/>
      <c r="CA123" s="1286"/>
      <c r="CB123" s="1286"/>
      <c r="CC123" s="1286"/>
      <c r="CD123" s="1286"/>
      <c r="CE123" s="1286"/>
      <c r="CF123" s="1286"/>
      <c r="CG123" s="1286"/>
      <c r="CH123" s="1286"/>
      <c r="CI123" s="1286"/>
      <c r="CJ123" s="1286"/>
      <c r="CK123" s="1286"/>
      <c r="CL123" s="1286"/>
      <c r="CM123" s="1286"/>
      <c r="CN123" s="1286"/>
      <c r="CO123" s="1286"/>
      <c r="CP123" s="1286"/>
      <c r="CQ123" s="1286"/>
      <c r="CR123" s="1286"/>
      <c r="CS123" s="1286"/>
      <c r="CT123" s="1286"/>
      <c r="CU123" s="1286"/>
      <c r="CV123" s="1286"/>
      <c r="CW123" s="1286"/>
      <c r="CX123" s="1286"/>
      <c r="CY123" s="1286"/>
      <c r="CZ123" s="1286"/>
      <c r="DA123" s="1286"/>
      <c r="DB123" s="1286"/>
      <c r="DC123" s="1286"/>
      <c r="DD123" s="1286"/>
      <c r="DE123" s="1286"/>
      <c r="DF123" s="1286"/>
      <c r="DG123" s="1286"/>
      <c r="DH123" s="1286"/>
      <c r="DI123" s="1286"/>
      <c r="DJ123" s="1286"/>
      <c r="DK123" s="1286"/>
      <c r="DL123" s="1286"/>
      <c r="DM123" s="1286"/>
      <c r="DN123" s="1286"/>
      <c r="DO123" s="1286"/>
      <c r="DP123" s="1286"/>
      <c r="DQ123" s="1286"/>
      <c r="DR123" s="1286"/>
      <c r="DS123" s="1286"/>
      <c r="DT123" s="1286"/>
      <c r="DU123" s="1286"/>
      <c r="DV123" s="1286"/>
      <c r="DW123" s="1286"/>
      <c r="DX123" s="1286"/>
      <c r="DY123" s="1286"/>
      <c r="DZ123" s="1286"/>
      <c r="EA123" s="1286"/>
      <c r="EB123" s="1286"/>
      <c r="EC123" s="1286"/>
      <c r="ED123" s="1286"/>
      <c r="EE123" s="1286"/>
      <c r="EF123" s="1286"/>
      <c r="EG123" s="1286"/>
      <c r="EH123" s="1286"/>
      <c r="EI123" s="1286"/>
      <c r="EJ123" s="1286"/>
      <c r="EK123" s="1286"/>
      <c r="EL123" s="1286"/>
      <c r="EM123" s="1286"/>
      <c r="EN123" s="1286"/>
      <c r="EO123" s="1286"/>
      <c r="EP123" s="1286"/>
      <c r="EQ123" s="1286"/>
      <c r="ER123" s="1286"/>
      <c r="ES123" s="1286"/>
      <c r="ET123" s="1286"/>
      <c r="EU123" s="1286"/>
      <c r="EV123" s="1286"/>
      <c r="EW123" s="1286"/>
      <c r="EX123" s="1286"/>
      <c r="EY123" s="1286"/>
      <c r="EZ123" s="1286"/>
      <c r="FA123" s="1286"/>
      <c r="FB123" s="1286"/>
      <c r="FC123" s="1286"/>
      <c r="FD123" s="1286"/>
      <c r="FE123" s="1286"/>
      <c r="FF123" s="1286"/>
      <c r="FG123" s="1286"/>
      <c r="FH123" s="1286"/>
      <c r="FI123" s="1286"/>
      <c r="FJ123" s="1286"/>
      <c r="FK123" s="1286"/>
      <c r="FL123" s="1286"/>
      <c r="FM123" s="1286"/>
      <c r="FN123" s="1286"/>
      <c r="FO123" s="1286"/>
      <c r="FP123" s="1286"/>
      <c r="FQ123" s="1286"/>
      <c r="FR123" s="1286"/>
      <c r="FS123" s="1286"/>
      <c r="FT123" s="1286"/>
      <c r="FU123" s="1286"/>
      <c r="FV123" s="1286"/>
      <c r="FW123" s="1286"/>
      <c r="FX123" s="1286"/>
      <c r="FY123" s="1286"/>
      <c r="FZ123" s="1286"/>
      <c r="GA123" s="1286"/>
      <c r="GB123" s="1286"/>
      <c r="GC123" s="1286"/>
      <c r="GD123" s="1286"/>
      <c r="GE123" s="1286"/>
      <c r="GF123" s="1286"/>
      <c r="GG123" s="1286"/>
      <c r="GH123" s="1286"/>
      <c r="GI123" s="1286"/>
      <c r="GJ123" s="1286"/>
      <c r="GK123" s="1286"/>
      <c r="GL123" s="1286"/>
      <c r="GM123" s="1286"/>
      <c r="GN123" s="1286"/>
      <c r="GO123" s="1286"/>
      <c r="GP123" s="1286"/>
      <c r="GQ123" s="1286"/>
      <c r="GR123" s="1286"/>
      <c r="GS123" s="1286"/>
      <c r="GT123" s="1286"/>
      <c r="GU123" s="1286"/>
      <c r="GV123" s="1286"/>
      <c r="GW123" s="1286"/>
      <c r="GX123" s="1286"/>
      <c r="GY123" s="1286"/>
      <c r="GZ123" s="1286"/>
      <c r="HA123" s="1286"/>
      <c r="HB123" s="1286"/>
      <c r="HC123" s="1286"/>
      <c r="HD123" s="1286"/>
      <c r="HE123" s="1286"/>
      <c r="HF123" s="1286"/>
      <c r="HG123" s="1286"/>
      <c r="HH123" s="1286"/>
      <c r="HI123" s="1286"/>
      <c r="HJ123" s="1286"/>
      <c r="HK123" s="1286"/>
      <c r="HL123" s="1286"/>
      <c r="HM123" s="1286"/>
      <c r="HN123" s="1286"/>
      <c r="HO123" s="1286"/>
      <c r="HP123" s="1286"/>
      <c r="HQ123" s="1286"/>
      <c r="HR123" s="1286"/>
      <c r="HS123" s="1286"/>
      <c r="HT123" s="1286"/>
      <c r="HU123" s="1286"/>
      <c r="HV123" s="1286"/>
      <c r="HW123" s="1286"/>
      <c r="HX123" s="1286"/>
      <c r="HY123" s="1286"/>
      <c r="HZ123" s="1286"/>
      <c r="IA123" s="1286"/>
      <c r="IB123" s="1286"/>
      <c r="IC123" s="1286"/>
      <c r="ID123" s="1286"/>
      <c r="IE123" s="1286"/>
      <c r="IF123" s="1286"/>
      <c r="IG123" s="1286"/>
      <c r="IH123" s="1286"/>
      <c r="II123" s="1286"/>
      <c r="IJ123" s="1286"/>
      <c r="IK123" s="1286"/>
      <c r="IL123" s="1286"/>
      <c r="IM123" s="1286"/>
      <c r="IN123" s="1286"/>
      <c r="IO123" s="1286"/>
      <c r="IP123" s="1286"/>
      <c r="IQ123" s="1286"/>
      <c r="IR123" s="1286"/>
      <c r="IS123" s="1286"/>
      <c r="IT123" s="1286"/>
      <c r="IU123" s="1286"/>
      <c r="IV123" s="1286"/>
    </row>
    <row r="124" spans="1:256" ht="31.5">
      <c r="A124" s="1286"/>
      <c r="B124" s="1343" t="s">
        <v>2114</v>
      </c>
      <c r="C124" s="1534" t="s">
        <v>1947</v>
      </c>
      <c r="D124" s="1534" t="s">
        <v>30</v>
      </c>
      <c r="E124" s="1534" t="s">
        <v>1948</v>
      </c>
      <c r="F124" s="1535" t="s">
        <v>1995</v>
      </c>
      <c r="G124" s="1536" t="s">
        <v>1996</v>
      </c>
      <c r="H124" s="1286"/>
      <c r="I124" s="1286"/>
      <c r="J124" s="1286"/>
      <c r="K124" s="1286"/>
      <c r="L124" s="1286"/>
      <c r="M124" s="1286"/>
      <c r="N124" s="1286"/>
      <c r="O124" s="1286"/>
      <c r="P124" s="1286"/>
      <c r="Q124" s="1286"/>
      <c r="R124" s="1286"/>
      <c r="S124" s="1286"/>
      <c r="T124" s="1286"/>
      <c r="U124" s="1286"/>
      <c r="V124" s="1286"/>
      <c r="W124" s="1286"/>
      <c r="X124" s="1286"/>
      <c r="Y124" s="1286"/>
      <c r="Z124" s="1286"/>
      <c r="AA124" s="1286"/>
      <c r="AB124" s="1286"/>
      <c r="AC124" s="1286"/>
      <c r="AD124" s="1286"/>
      <c r="AE124" s="1286"/>
      <c r="AF124" s="1286"/>
      <c r="AG124" s="1286"/>
      <c r="AH124" s="1286"/>
      <c r="AI124" s="1286"/>
      <c r="AJ124" s="1286"/>
      <c r="AK124" s="1286"/>
      <c r="AL124" s="1286"/>
      <c r="AM124" s="1286"/>
      <c r="AN124" s="1286"/>
      <c r="AO124" s="1286"/>
      <c r="AP124" s="1286"/>
      <c r="AQ124" s="1286"/>
      <c r="AR124" s="1286"/>
      <c r="AS124" s="1286"/>
      <c r="AT124" s="1286"/>
      <c r="AU124" s="1286"/>
      <c r="AV124" s="1286"/>
      <c r="AW124" s="1286"/>
      <c r="AX124" s="1286"/>
      <c r="AY124" s="1286"/>
      <c r="AZ124" s="1286"/>
      <c r="BA124" s="1286"/>
      <c r="BB124" s="1286"/>
      <c r="BC124" s="1286"/>
      <c r="BD124" s="1286"/>
      <c r="BE124" s="1286"/>
      <c r="BF124" s="1286"/>
      <c r="BG124" s="1286"/>
      <c r="BH124" s="1286"/>
      <c r="BI124" s="1286"/>
      <c r="BJ124" s="1286"/>
      <c r="BK124" s="1286"/>
      <c r="BL124" s="1286"/>
      <c r="BM124" s="1286"/>
      <c r="BN124" s="1286"/>
      <c r="BO124" s="1286"/>
      <c r="BP124" s="1286"/>
      <c r="BQ124" s="1286"/>
      <c r="BR124" s="1286"/>
      <c r="BS124" s="1286"/>
      <c r="BT124" s="1286"/>
      <c r="BU124" s="1286"/>
      <c r="BV124" s="1286"/>
      <c r="BW124" s="1286"/>
      <c r="BX124" s="1286"/>
      <c r="BY124" s="1286"/>
      <c r="BZ124" s="1286"/>
      <c r="CA124" s="1286"/>
      <c r="CB124" s="1286"/>
      <c r="CC124" s="1286"/>
      <c r="CD124" s="1286"/>
      <c r="CE124" s="1286"/>
      <c r="CF124" s="1286"/>
      <c r="CG124" s="1286"/>
      <c r="CH124" s="1286"/>
      <c r="CI124" s="1286"/>
      <c r="CJ124" s="1286"/>
      <c r="CK124" s="1286"/>
      <c r="CL124" s="1286"/>
      <c r="CM124" s="1286"/>
      <c r="CN124" s="1286"/>
      <c r="CO124" s="1286"/>
      <c r="CP124" s="1286"/>
      <c r="CQ124" s="1286"/>
      <c r="CR124" s="1286"/>
      <c r="CS124" s="1286"/>
      <c r="CT124" s="1286"/>
      <c r="CU124" s="1286"/>
      <c r="CV124" s="1286"/>
      <c r="CW124" s="1286"/>
      <c r="CX124" s="1286"/>
      <c r="CY124" s="1286"/>
      <c r="CZ124" s="1286"/>
      <c r="DA124" s="1286"/>
      <c r="DB124" s="1286"/>
      <c r="DC124" s="1286"/>
      <c r="DD124" s="1286"/>
      <c r="DE124" s="1286"/>
      <c r="DF124" s="1286"/>
      <c r="DG124" s="1286"/>
      <c r="DH124" s="1286"/>
      <c r="DI124" s="1286"/>
      <c r="DJ124" s="1286"/>
      <c r="DK124" s="1286"/>
      <c r="DL124" s="1286"/>
      <c r="DM124" s="1286"/>
      <c r="DN124" s="1286"/>
      <c r="DO124" s="1286"/>
      <c r="DP124" s="1286"/>
      <c r="DQ124" s="1286"/>
      <c r="DR124" s="1286"/>
      <c r="DS124" s="1286"/>
      <c r="DT124" s="1286"/>
      <c r="DU124" s="1286"/>
      <c r="DV124" s="1286"/>
      <c r="DW124" s="1286"/>
      <c r="DX124" s="1286"/>
      <c r="DY124" s="1286"/>
      <c r="DZ124" s="1286"/>
      <c r="EA124" s="1286"/>
      <c r="EB124" s="1286"/>
      <c r="EC124" s="1286"/>
      <c r="ED124" s="1286"/>
      <c r="EE124" s="1286"/>
      <c r="EF124" s="1286"/>
      <c r="EG124" s="1286"/>
      <c r="EH124" s="1286"/>
      <c r="EI124" s="1286"/>
      <c r="EJ124" s="1286"/>
      <c r="EK124" s="1286"/>
      <c r="EL124" s="1286"/>
      <c r="EM124" s="1286"/>
      <c r="EN124" s="1286"/>
      <c r="EO124" s="1286"/>
      <c r="EP124" s="1286"/>
      <c r="EQ124" s="1286"/>
      <c r="ER124" s="1286"/>
      <c r="ES124" s="1286"/>
      <c r="ET124" s="1286"/>
      <c r="EU124" s="1286"/>
      <c r="EV124" s="1286"/>
      <c r="EW124" s="1286"/>
      <c r="EX124" s="1286"/>
      <c r="EY124" s="1286"/>
      <c r="EZ124" s="1286"/>
      <c r="FA124" s="1286"/>
      <c r="FB124" s="1286"/>
      <c r="FC124" s="1286"/>
      <c r="FD124" s="1286"/>
      <c r="FE124" s="1286"/>
      <c r="FF124" s="1286"/>
      <c r="FG124" s="1286"/>
      <c r="FH124" s="1286"/>
      <c r="FI124" s="1286"/>
      <c r="FJ124" s="1286"/>
      <c r="FK124" s="1286"/>
      <c r="FL124" s="1286"/>
      <c r="FM124" s="1286"/>
      <c r="FN124" s="1286"/>
      <c r="FO124" s="1286"/>
      <c r="FP124" s="1286"/>
      <c r="FQ124" s="1286"/>
      <c r="FR124" s="1286"/>
      <c r="FS124" s="1286"/>
      <c r="FT124" s="1286"/>
      <c r="FU124" s="1286"/>
      <c r="FV124" s="1286"/>
      <c r="FW124" s="1286"/>
      <c r="FX124" s="1286"/>
      <c r="FY124" s="1286"/>
      <c r="FZ124" s="1286"/>
      <c r="GA124" s="1286"/>
      <c r="GB124" s="1286"/>
      <c r="GC124" s="1286"/>
      <c r="GD124" s="1286"/>
      <c r="GE124" s="1286"/>
      <c r="GF124" s="1286"/>
      <c r="GG124" s="1286"/>
      <c r="GH124" s="1286"/>
      <c r="GI124" s="1286"/>
      <c r="GJ124" s="1286"/>
      <c r="GK124" s="1286"/>
      <c r="GL124" s="1286"/>
      <c r="GM124" s="1286"/>
      <c r="GN124" s="1286"/>
      <c r="GO124" s="1286"/>
      <c r="GP124" s="1286"/>
      <c r="GQ124" s="1286"/>
      <c r="GR124" s="1286"/>
      <c r="GS124" s="1286"/>
      <c r="GT124" s="1286"/>
      <c r="GU124" s="1286"/>
      <c r="GV124" s="1286"/>
      <c r="GW124" s="1286"/>
      <c r="GX124" s="1286"/>
      <c r="GY124" s="1286"/>
      <c r="GZ124" s="1286"/>
      <c r="HA124" s="1286"/>
      <c r="HB124" s="1286"/>
      <c r="HC124" s="1286"/>
      <c r="HD124" s="1286"/>
      <c r="HE124" s="1286"/>
      <c r="HF124" s="1286"/>
      <c r="HG124" s="1286"/>
      <c r="HH124" s="1286"/>
      <c r="HI124" s="1286"/>
      <c r="HJ124" s="1286"/>
      <c r="HK124" s="1286"/>
      <c r="HL124" s="1286"/>
      <c r="HM124" s="1286"/>
      <c r="HN124" s="1286"/>
      <c r="HO124" s="1286"/>
      <c r="HP124" s="1286"/>
      <c r="HQ124" s="1286"/>
      <c r="HR124" s="1286"/>
      <c r="HS124" s="1286"/>
      <c r="HT124" s="1286"/>
      <c r="HU124" s="1286"/>
      <c r="HV124" s="1286"/>
      <c r="HW124" s="1286"/>
      <c r="HX124" s="1286"/>
      <c r="HY124" s="1286"/>
      <c r="HZ124" s="1286"/>
      <c r="IA124" s="1286"/>
      <c r="IB124" s="1286"/>
      <c r="IC124" s="1286"/>
      <c r="ID124" s="1286"/>
      <c r="IE124" s="1286"/>
      <c r="IF124" s="1286"/>
      <c r="IG124" s="1286"/>
      <c r="IH124" s="1286"/>
      <c r="II124" s="1286"/>
      <c r="IJ124" s="1286"/>
      <c r="IK124" s="1286"/>
      <c r="IL124" s="1286"/>
      <c r="IM124" s="1286"/>
      <c r="IN124" s="1286"/>
      <c r="IO124" s="1286"/>
      <c r="IP124" s="1286"/>
      <c r="IQ124" s="1286"/>
      <c r="IR124" s="1286"/>
      <c r="IS124" s="1286"/>
      <c r="IT124" s="1286"/>
      <c r="IU124" s="1286"/>
      <c r="IV124" s="1286"/>
    </row>
    <row r="125" spans="1:256" ht="15.75">
      <c r="A125" s="1286"/>
      <c r="B125" s="2077" t="s">
        <v>1951</v>
      </c>
      <c r="C125" s="2078"/>
      <c r="D125" s="2078"/>
      <c r="E125" s="2078"/>
      <c r="F125" s="2078"/>
      <c r="G125" s="2079"/>
      <c r="H125" s="1286"/>
      <c r="I125" s="1286"/>
      <c r="J125" s="1286"/>
      <c r="K125" s="1286"/>
      <c r="L125" s="1286"/>
      <c r="M125" s="1286"/>
      <c r="N125" s="1286"/>
      <c r="O125" s="1286"/>
      <c r="P125" s="1286"/>
      <c r="Q125" s="1286"/>
      <c r="R125" s="1286"/>
      <c r="S125" s="1286"/>
      <c r="T125" s="1286"/>
      <c r="U125" s="1286"/>
      <c r="V125" s="1286"/>
      <c r="W125" s="1286"/>
      <c r="X125" s="1286"/>
      <c r="Y125" s="1286"/>
      <c r="Z125" s="1286"/>
      <c r="AA125" s="1286"/>
      <c r="AB125" s="1286"/>
      <c r="AC125" s="1286"/>
      <c r="AD125" s="1286"/>
      <c r="AE125" s="1286"/>
      <c r="AF125" s="1286"/>
      <c r="AG125" s="1286"/>
      <c r="AH125" s="1286"/>
      <c r="AI125" s="1286"/>
      <c r="AJ125" s="1286"/>
      <c r="AK125" s="1286"/>
      <c r="AL125" s="1286"/>
      <c r="AM125" s="1286"/>
      <c r="AN125" s="1286"/>
      <c r="AO125" s="1286"/>
      <c r="AP125" s="1286"/>
      <c r="AQ125" s="1286"/>
      <c r="AR125" s="1286"/>
      <c r="AS125" s="1286"/>
      <c r="AT125" s="1286"/>
      <c r="AU125" s="1286"/>
      <c r="AV125" s="1286"/>
      <c r="AW125" s="1286"/>
      <c r="AX125" s="1286"/>
      <c r="AY125" s="1286"/>
      <c r="AZ125" s="1286"/>
      <c r="BA125" s="1286"/>
      <c r="BB125" s="1286"/>
      <c r="BC125" s="1286"/>
      <c r="BD125" s="1286"/>
      <c r="BE125" s="1286"/>
      <c r="BF125" s="1286"/>
      <c r="BG125" s="1286"/>
      <c r="BH125" s="1286"/>
      <c r="BI125" s="1286"/>
      <c r="BJ125" s="1286"/>
      <c r="BK125" s="1286"/>
      <c r="BL125" s="1286"/>
      <c r="BM125" s="1286"/>
      <c r="BN125" s="1286"/>
      <c r="BO125" s="1286"/>
      <c r="BP125" s="1286"/>
      <c r="BQ125" s="1286"/>
      <c r="BR125" s="1286"/>
      <c r="BS125" s="1286"/>
      <c r="BT125" s="1286"/>
      <c r="BU125" s="1286"/>
      <c r="BV125" s="1286"/>
      <c r="BW125" s="1286"/>
      <c r="BX125" s="1286"/>
      <c r="BY125" s="1286"/>
      <c r="BZ125" s="1286"/>
      <c r="CA125" s="1286"/>
      <c r="CB125" s="1286"/>
      <c r="CC125" s="1286"/>
      <c r="CD125" s="1286"/>
      <c r="CE125" s="1286"/>
      <c r="CF125" s="1286"/>
      <c r="CG125" s="1286"/>
      <c r="CH125" s="1286"/>
      <c r="CI125" s="1286"/>
      <c r="CJ125" s="1286"/>
      <c r="CK125" s="1286"/>
      <c r="CL125" s="1286"/>
      <c r="CM125" s="1286"/>
      <c r="CN125" s="1286"/>
      <c r="CO125" s="1286"/>
      <c r="CP125" s="1286"/>
      <c r="CQ125" s="1286"/>
      <c r="CR125" s="1286"/>
      <c r="CS125" s="1286"/>
      <c r="CT125" s="1286"/>
      <c r="CU125" s="1286"/>
      <c r="CV125" s="1286"/>
      <c r="CW125" s="1286"/>
      <c r="CX125" s="1286"/>
      <c r="CY125" s="1286"/>
      <c r="CZ125" s="1286"/>
      <c r="DA125" s="1286"/>
      <c r="DB125" s="1286"/>
      <c r="DC125" s="1286"/>
      <c r="DD125" s="1286"/>
      <c r="DE125" s="1286"/>
      <c r="DF125" s="1286"/>
      <c r="DG125" s="1286"/>
      <c r="DH125" s="1286"/>
      <c r="DI125" s="1286"/>
      <c r="DJ125" s="1286"/>
      <c r="DK125" s="1286"/>
      <c r="DL125" s="1286"/>
      <c r="DM125" s="1286"/>
      <c r="DN125" s="1286"/>
      <c r="DO125" s="1286"/>
      <c r="DP125" s="1286"/>
      <c r="DQ125" s="1286"/>
      <c r="DR125" s="1286"/>
      <c r="DS125" s="1286"/>
      <c r="DT125" s="1286"/>
      <c r="DU125" s="1286"/>
      <c r="DV125" s="1286"/>
      <c r="DW125" s="1286"/>
      <c r="DX125" s="1286"/>
      <c r="DY125" s="1286"/>
      <c r="DZ125" s="1286"/>
      <c r="EA125" s="1286"/>
      <c r="EB125" s="1286"/>
      <c r="EC125" s="1286"/>
      <c r="ED125" s="1286"/>
      <c r="EE125" s="1286"/>
      <c r="EF125" s="1286"/>
      <c r="EG125" s="1286"/>
      <c r="EH125" s="1286"/>
      <c r="EI125" s="1286"/>
      <c r="EJ125" s="1286"/>
      <c r="EK125" s="1286"/>
      <c r="EL125" s="1286"/>
      <c r="EM125" s="1286"/>
      <c r="EN125" s="1286"/>
      <c r="EO125" s="1286"/>
      <c r="EP125" s="1286"/>
      <c r="EQ125" s="1286"/>
      <c r="ER125" s="1286"/>
      <c r="ES125" s="1286"/>
      <c r="ET125" s="1286"/>
      <c r="EU125" s="1286"/>
      <c r="EV125" s="1286"/>
      <c r="EW125" s="1286"/>
      <c r="EX125" s="1286"/>
      <c r="EY125" s="1286"/>
      <c r="EZ125" s="1286"/>
      <c r="FA125" s="1286"/>
      <c r="FB125" s="1286"/>
      <c r="FC125" s="1286"/>
      <c r="FD125" s="1286"/>
      <c r="FE125" s="1286"/>
      <c r="FF125" s="1286"/>
      <c r="FG125" s="1286"/>
      <c r="FH125" s="1286"/>
      <c r="FI125" s="1286"/>
      <c r="FJ125" s="1286"/>
      <c r="FK125" s="1286"/>
      <c r="FL125" s="1286"/>
      <c r="FM125" s="1286"/>
      <c r="FN125" s="1286"/>
      <c r="FO125" s="1286"/>
      <c r="FP125" s="1286"/>
      <c r="FQ125" s="1286"/>
      <c r="FR125" s="1286"/>
      <c r="FS125" s="1286"/>
      <c r="FT125" s="1286"/>
      <c r="FU125" s="1286"/>
      <c r="FV125" s="1286"/>
      <c r="FW125" s="1286"/>
      <c r="FX125" s="1286"/>
      <c r="FY125" s="1286"/>
      <c r="FZ125" s="1286"/>
      <c r="GA125" s="1286"/>
      <c r="GB125" s="1286"/>
      <c r="GC125" s="1286"/>
      <c r="GD125" s="1286"/>
      <c r="GE125" s="1286"/>
      <c r="GF125" s="1286"/>
      <c r="GG125" s="1286"/>
      <c r="GH125" s="1286"/>
      <c r="GI125" s="1286"/>
      <c r="GJ125" s="1286"/>
      <c r="GK125" s="1286"/>
      <c r="GL125" s="1286"/>
      <c r="GM125" s="1286"/>
      <c r="GN125" s="1286"/>
      <c r="GO125" s="1286"/>
      <c r="GP125" s="1286"/>
      <c r="GQ125" s="1286"/>
      <c r="GR125" s="1286"/>
      <c r="GS125" s="1286"/>
      <c r="GT125" s="1286"/>
      <c r="GU125" s="1286"/>
      <c r="GV125" s="1286"/>
      <c r="GW125" s="1286"/>
      <c r="GX125" s="1286"/>
      <c r="GY125" s="1286"/>
      <c r="GZ125" s="1286"/>
      <c r="HA125" s="1286"/>
      <c r="HB125" s="1286"/>
      <c r="HC125" s="1286"/>
      <c r="HD125" s="1286"/>
      <c r="HE125" s="1286"/>
      <c r="HF125" s="1286"/>
      <c r="HG125" s="1286"/>
      <c r="HH125" s="1286"/>
      <c r="HI125" s="1286"/>
      <c r="HJ125" s="1286"/>
      <c r="HK125" s="1286"/>
      <c r="HL125" s="1286"/>
      <c r="HM125" s="1286"/>
      <c r="HN125" s="1286"/>
      <c r="HO125" s="1286"/>
      <c r="HP125" s="1286"/>
      <c r="HQ125" s="1286"/>
      <c r="HR125" s="1286"/>
      <c r="HS125" s="1286"/>
      <c r="HT125" s="1286"/>
      <c r="HU125" s="1286"/>
      <c r="HV125" s="1286"/>
      <c r="HW125" s="1286"/>
      <c r="HX125" s="1286"/>
      <c r="HY125" s="1286"/>
      <c r="HZ125" s="1286"/>
      <c r="IA125" s="1286"/>
      <c r="IB125" s="1286"/>
      <c r="IC125" s="1286"/>
      <c r="ID125" s="1286"/>
      <c r="IE125" s="1286"/>
      <c r="IF125" s="1286"/>
      <c r="IG125" s="1286"/>
      <c r="IH125" s="1286"/>
      <c r="II125" s="1286"/>
      <c r="IJ125" s="1286"/>
      <c r="IK125" s="1286"/>
      <c r="IL125" s="1286"/>
      <c r="IM125" s="1286"/>
      <c r="IN125" s="1286"/>
      <c r="IO125" s="1286"/>
      <c r="IP125" s="1286"/>
      <c r="IQ125" s="1286"/>
      <c r="IR125" s="1286"/>
      <c r="IS125" s="1286"/>
      <c r="IT125" s="1286"/>
      <c r="IU125" s="1286"/>
      <c r="IV125" s="1286"/>
    </row>
    <row r="126" spans="1:256" ht="15.75">
      <c r="A126" s="1286"/>
      <c r="B126" s="1344" t="s">
        <v>7367</v>
      </c>
      <c r="C126" s="1345" t="str">
        <f>C17</f>
        <v>ESCALADA OU TREPA-TREPA</v>
      </c>
      <c r="D126" s="1346" t="s">
        <v>30</v>
      </c>
      <c r="E126" s="1553">
        <v>1</v>
      </c>
      <c r="F126" s="1538">
        <f>F17</f>
        <v>3527</v>
      </c>
      <c r="G126" s="1472">
        <f>TRUNC(F126*E126,2)</f>
        <v>3527</v>
      </c>
      <c r="H126" s="1286"/>
      <c r="I126" s="1286"/>
      <c r="J126" s="1286"/>
      <c r="K126" s="1286"/>
      <c r="L126" s="1286"/>
      <c r="M126" s="1286"/>
      <c r="N126" s="1286"/>
      <c r="O126" s="1286"/>
      <c r="P126" s="1286"/>
      <c r="Q126" s="1286"/>
      <c r="R126" s="1286"/>
      <c r="S126" s="1286"/>
      <c r="T126" s="1286"/>
      <c r="U126" s="1286"/>
      <c r="V126" s="1286"/>
      <c r="W126" s="1286"/>
      <c r="X126" s="1286"/>
      <c r="Y126" s="1286"/>
      <c r="Z126" s="1286"/>
      <c r="AA126" s="1286"/>
      <c r="AB126" s="1286"/>
      <c r="AC126" s="1286"/>
      <c r="AD126" s="1286"/>
      <c r="AE126" s="1286"/>
      <c r="AF126" s="1286"/>
      <c r="AG126" s="1286"/>
      <c r="AH126" s="1286"/>
      <c r="AI126" s="1286"/>
      <c r="AJ126" s="1286"/>
      <c r="AK126" s="1286"/>
      <c r="AL126" s="1286"/>
      <c r="AM126" s="1286"/>
      <c r="AN126" s="1286"/>
      <c r="AO126" s="1286"/>
      <c r="AP126" s="1286"/>
      <c r="AQ126" s="1286"/>
      <c r="AR126" s="1286"/>
      <c r="AS126" s="1286"/>
      <c r="AT126" s="1286"/>
      <c r="AU126" s="1286"/>
      <c r="AV126" s="1286"/>
      <c r="AW126" s="1286"/>
      <c r="AX126" s="1286"/>
      <c r="AY126" s="1286"/>
      <c r="AZ126" s="1286"/>
      <c r="BA126" s="1286"/>
      <c r="BB126" s="1286"/>
      <c r="BC126" s="1286"/>
      <c r="BD126" s="1286"/>
      <c r="BE126" s="1286"/>
      <c r="BF126" s="1286"/>
      <c r="BG126" s="1286"/>
      <c r="BH126" s="1286"/>
      <c r="BI126" s="1286"/>
      <c r="BJ126" s="1286"/>
      <c r="BK126" s="1286"/>
      <c r="BL126" s="1286"/>
      <c r="BM126" s="1286"/>
      <c r="BN126" s="1286"/>
      <c r="BO126" s="1286"/>
      <c r="BP126" s="1286"/>
      <c r="BQ126" s="1286"/>
      <c r="BR126" s="1286"/>
      <c r="BS126" s="1286"/>
      <c r="BT126" s="1286"/>
      <c r="BU126" s="1286"/>
      <c r="BV126" s="1286"/>
      <c r="BW126" s="1286"/>
      <c r="BX126" s="1286"/>
      <c r="BY126" s="1286"/>
      <c r="BZ126" s="1286"/>
      <c r="CA126" s="1286"/>
      <c r="CB126" s="1286"/>
      <c r="CC126" s="1286"/>
      <c r="CD126" s="1286"/>
      <c r="CE126" s="1286"/>
      <c r="CF126" s="1286"/>
      <c r="CG126" s="1286"/>
      <c r="CH126" s="1286"/>
      <c r="CI126" s="1286"/>
      <c r="CJ126" s="1286"/>
      <c r="CK126" s="1286"/>
      <c r="CL126" s="1286"/>
      <c r="CM126" s="1286"/>
      <c r="CN126" s="1286"/>
      <c r="CO126" s="1286"/>
      <c r="CP126" s="1286"/>
      <c r="CQ126" s="1286"/>
      <c r="CR126" s="1286"/>
      <c r="CS126" s="1286"/>
      <c r="CT126" s="1286"/>
      <c r="CU126" s="1286"/>
      <c r="CV126" s="1286"/>
      <c r="CW126" s="1286"/>
      <c r="CX126" s="1286"/>
      <c r="CY126" s="1286"/>
      <c r="CZ126" s="1286"/>
      <c r="DA126" s="1286"/>
      <c r="DB126" s="1286"/>
      <c r="DC126" s="1286"/>
      <c r="DD126" s="1286"/>
      <c r="DE126" s="1286"/>
      <c r="DF126" s="1286"/>
      <c r="DG126" s="1286"/>
      <c r="DH126" s="1286"/>
      <c r="DI126" s="1286"/>
      <c r="DJ126" s="1286"/>
      <c r="DK126" s="1286"/>
      <c r="DL126" s="1286"/>
      <c r="DM126" s="1286"/>
      <c r="DN126" s="1286"/>
      <c r="DO126" s="1286"/>
      <c r="DP126" s="1286"/>
      <c r="DQ126" s="1286"/>
      <c r="DR126" s="1286"/>
      <c r="DS126" s="1286"/>
      <c r="DT126" s="1286"/>
      <c r="DU126" s="1286"/>
      <c r="DV126" s="1286"/>
      <c r="DW126" s="1286"/>
      <c r="DX126" s="1286"/>
      <c r="DY126" s="1286"/>
      <c r="DZ126" s="1286"/>
      <c r="EA126" s="1286"/>
      <c r="EB126" s="1286"/>
      <c r="EC126" s="1286"/>
      <c r="ED126" s="1286"/>
      <c r="EE126" s="1286"/>
      <c r="EF126" s="1286"/>
      <c r="EG126" s="1286"/>
      <c r="EH126" s="1286"/>
      <c r="EI126" s="1286"/>
      <c r="EJ126" s="1286"/>
      <c r="EK126" s="1286"/>
      <c r="EL126" s="1286"/>
      <c r="EM126" s="1286"/>
      <c r="EN126" s="1286"/>
      <c r="EO126" s="1286"/>
      <c r="EP126" s="1286"/>
      <c r="EQ126" s="1286"/>
      <c r="ER126" s="1286"/>
      <c r="ES126" s="1286"/>
      <c r="ET126" s="1286"/>
      <c r="EU126" s="1286"/>
      <c r="EV126" s="1286"/>
      <c r="EW126" s="1286"/>
      <c r="EX126" s="1286"/>
      <c r="EY126" s="1286"/>
      <c r="EZ126" s="1286"/>
      <c r="FA126" s="1286"/>
      <c r="FB126" s="1286"/>
      <c r="FC126" s="1286"/>
      <c r="FD126" s="1286"/>
      <c r="FE126" s="1286"/>
      <c r="FF126" s="1286"/>
      <c r="FG126" s="1286"/>
      <c r="FH126" s="1286"/>
      <c r="FI126" s="1286"/>
      <c r="FJ126" s="1286"/>
      <c r="FK126" s="1286"/>
      <c r="FL126" s="1286"/>
      <c r="FM126" s="1286"/>
      <c r="FN126" s="1286"/>
      <c r="FO126" s="1286"/>
      <c r="FP126" s="1286"/>
      <c r="FQ126" s="1286"/>
      <c r="FR126" s="1286"/>
      <c r="FS126" s="1286"/>
      <c r="FT126" s="1286"/>
      <c r="FU126" s="1286"/>
      <c r="FV126" s="1286"/>
      <c r="FW126" s="1286"/>
      <c r="FX126" s="1286"/>
      <c r="FY126" s="1286"/>
      <c r="FZ126" s="1286"/>
      <c r="GA126" s="1286"/>
      <c r="GB126" s="1286"/>
      <c r="GC126" s="1286"/>
      <c r="GD126" s="1286"/>
      <c r="GE126" s="1286"/>
      <c r="GF126" s="1286"/>
      <c r="GG126" s="1286"/>
      <c r="GH126" s="1286"/>
      <c r="GI126" s="1286"/>
      <c r="GJ126" s="1286"/>
      <c r="GK126" s="1286"/>
      <c r="GL126" s="1286"/>
      <c r="GM126" s="1286"/>
      <c r="GN126" s="1286"/>
      <c r="GO126" s="1286"/>
      <c r="GP126" s="1286"/>
      <c r="GQ126" s="1286"/>
      <c r="GR126" s="1286"/>
      <c r="GS126" s="1286"/>
      <c r="GT126" s="1286"/>
      <c r="GU126" s="1286"/>
      <c r="GV126" s="1286"/>
      <c r="GW126" s="1286"/>
      <c r="GX126" s="1286"/>
      <c r="GY126" s="1286"/>
      <c r="GZ126" s="1286"/>
      <c r="HA126" s="1286"/>
      <c r="HB126" s="1286"/>
      <c r="HC126" s="1286"/>
      <c r="HD126" s="1286"/>
      <c r="HE126" s="1286"/>
      <c r="HF126" s="1286"/>
      <c r="HG126" s="1286"/>
      <c r="HH126" s="1286"/>
      <c r="HI126" s="1286"/>
      <c r="HJ126" s="1286"/>
      <c r="HK126" s="1286"/>
      <c r="HL126" s="1286"/>
      <c r="HM126" s="1286"/>
      <c r="HN126" s="1286"/>
      <c r="HO126" s="1286"/>
      <c r="HP126" s="1286"/>
      <c r="HQ126" s="1286"/>
      <c r="HR126" s="1286"/>
      <c r="HS126" s="1286"/>
      <c r="HT126" s="1286"/>
      <c r="HU126" s="1286"/>
      <c r="HV126" s="1286"/>
      <c r="HW126" s="1286"/>
      <c r="HX126" s="1286"/>
      <c r="HY126" s="1286"/>
      <c r="HZ126" s="1286"/>
      <c r="IA126" s="1286"/>
      <c r="IB126" s="1286"/>
      <c r="IC126" s="1286"/>
      <c r="ID126" s="1286"/>
      <c r="IE126" s="1286"/>
      <c r="IF126" s="1286"/>
      <c r="IG126" s="1286"/>
      <c r="IH126" s="1286"/>
      <c r="II126" s="1286"/>
      <c r="IJ126" s="1286"/>
      <c r="IK126" s="1286"/>
      <c r="IL126" s="1286"/>
      <c r="IM126" s="1286"/>
      <c r="IN126" s="1286"/>
      <c r="IO126" s="1286"/>
      <c r="IP126" s="1286"/>
      <c r="IQ126" s="1286"/>
      <c r="IR126" s="1286"/>
      <c r="IS126" s="1286"/>
      <c r="IT126" s="1286"/>
      <c r="IU126" s="1286"/>
      <c r="IV126" s="1286"/>
    </row>
    <row r="127" spans="1:256" ht="15.75">
      <c r="A127" s="1642" t="s">
        <v>5265</v>
      </c>
      <c r="B127" s="1348">
        <v>93358</v>
      </c>
      <c r="C127" s="914" t="str">
        <f>IF($A127="INSUMO",VLOOKUP($B127,'BANCO DE DADOS JULHO INS'!$A:$D,2,FALSE),VLOOKUP($B127,'BANCO DE DADOS JULHO SERV'!$B:$E,2,FALSE))</f>
        <v>ESCAVAÇÃO MANUAL DE VALAS. AF_03/2016</v>
      </c>
      <c r="D127" s="913" t="str">
        <f>IF($A127="INSUMO",VLOOKUP($B127,'BANCO DE DADOS JULHO INS'!$A:$D,3,FALSE),VLOOKUP($B127,'BANCO DE DADOS JULHO SERV'!$B:$E,3,FALSE))</f>
        <v>M3</v>
      </c>
      <c r="E127" s="1554">
        <f>TRUNC((0.3*0.3*0.5),2)</f>
        <v>0.04</v>
      </c>
      <c r="F127" s="917" t="str">
        <f>IF($A127="INSUMO",VLOOKUP($B127,'BANCO DE DADOS JULHO INS'!$A:$D,4,FALSE),VLOOKUP($B127,'BANCO DE DADOS JULHO SERV'!$B:$E,4,FALSE))</f>
        <v>54,59</v>
      </c>
      <c r="G127" s="1472">
        <f>TRUNC(F127*E127,2)</f>
        <v>2.1800000000000002</v>
      </c>
      <c r="H127" s="1286"/>
      <c r="I127" s="1286"/>
      <c r="J127" s="1286"/>
      <c r="K127" s="1286"/>
      <c r="L127" s="1286"/>
      <c r="M127" s="1286"/>
      <c r="N127" s="1286"/>
      <c r="O127" s="1286"/>
      <c r="P127" s="1286"/>
      <c r="Q127" s="1286"/>
      <c r="R127" s="1286"/>
      <c r="S127" s="1286"/>
      <c r="T127" s="1286"/>
      <c r="U127" s="1286"/>
      <c r="V127" s="1286"/>
      <c r="W127" s="1286"/>
      <c r="X127" s="1286"/>
      <c r="Y127" s="1286"/>
      <c r="Z127" s="1286"/>
      <c r="AA127" s="1286"/>
      <c r="AB127" s="1286"/>
      <c r="AC127" s="1286"/>
      <c r="AD127" s="1286"/>
      <c r="AE127" s="1286"/>
      <c r="AF127" s="1286"/>
      <c r="AG127" s="1286"/>
      <c r="AH127" s="1286"/>
      <c r="AI127" s="1286"/>
      <c r="AJ127" s="1286"/>
      <c r="AK127" s="1286"/>
      <c r="AL127" s="1286"/>
      <c r="AM127" s="1286"/>
      <c r="AN127" s="1286"/>
      <c r="AO127" s="1286"/>
      <c r="AP127" s="1286"/>
      <c r="AQ127" s="1286"/>
      <c r="AR127" s="1286"/>
      <c r="AS127" s="1286"/>
      <c r="AT127" s="1286"/>
      <c r="AU127" s="1286"/>
      <c r="AV127" s="1286"/>
      <c r="AW127" s="1286"/>
      <c r="AX127" s="1286"/>
      <c r="AY127" s="1286"/>
      <c r="AZ127" s="1286"/>
      <c r="BA127" s="1286"/>
      <c r="BB127" s="1286"/>
      <c r="BC127" s="1286"/>
      <c r="BD127" s="1286"/>
      <c r="BE127" s="1286"/>
      <c r="BF127" s="1286"/>
      <c r="BG127" s="1286"/>
      <c r="BH127" s="1286"/>
      <c r="BI127" s="1286"/>
      <c r="BJ127" s="1286"/>
      <c r="BK127" s="1286"/>
      <c r="BL127" s="1286"/>
      <c r="BM127" s="1286"/>
      <c r="BN127" s="1286"/>
      <c r="BO127" s="1286"/>
      <c r="BP127" s="1286"/>
      <c r="BQ127" s="1286"/>
      <c r="BR127" s="1286"/>
      <c r="BS127" s="1286"/>
      <c r="BT127" s="1286"/>
      <c r="BU127" s="1286"/>
      <c r="BV127" s="1286"/>
      <c r="BW127" s="1286"/>
      <c r="BX127" s="1286"/>
      <c r="BY127" s="1286"/>
      <c r="BZ127" s="1286"/>
      <c r="CA127" s="1286"/>
      <c r="CB127" s="1286"/>
      <c r="CC127" s="1286"/>
      <c r="CD127" s="1286"/>
      <c r="CE127" s="1286"/>
      <c r="CF127" s="1286"/>
      <c r="CG127" s="1286"/>
      <c r="CH127" s="1286"/>
      <c r="CI127" s="1286"/>
      <c r="CJ127" s="1286"/>
      <c r="CK127" s="1286"/>
      <c r="CL127" s="1286"/>
      <c r="CM127" s="1286"/>
      <c r="CN127" s="1286"/>
      <c r="CO127" s="1286"/>
      <c r="CP127" s="1286"/>
      <c r="CQ127" s="1286"/>
      <c r="CR127" s="1286"/>
      <c r="CS127" s="1286"/>
      <c r="CT127" s="1286"/>
      <c r="CU127" s="1286"/>
      <c r="CV127" s="1286"/>
      <c r="CW127" s="1286"/>
      <c r="CX127" s="1286"/>
      <c r="CY127" s="1286"/>
      <c r="CZ127" s="1286"/>
      <c r="DA127" s="1286"/>
      <c r="DB127" s="1286"/>
      <c r="DC127" s="1286"/>
      <c r="DD127" s="1286"/>
      <c r="DE127" s="1286"/>
      <c r="DF127" s="1286"/>
      <c r="DG127" s="1286"/>
      <c r="DH127" s="1286"/>
      <c r="DI127" s="1286"/>
      <c r="DJ127" s="1286"/>
      <c r="DK127" s="1286"/>
      <c r="DL127" s="1286"/>
      <c r="DM127" s="1286"/>
      <c r="DN127" s="1286"/>
      <c r="DO127" s="1286"/>
      <c r="DP127" s="1286"/>
      <c r="DQ127" s="1286"/>
      <c r="DR127" s="1286"/>
      <c r="DS127" s="1286"/>
      <c r="DT127" s="1286"/>
      <c r="DU127" s="1286"/>
      <c r="DV127" s="1286"/>
      <c r="DW127" s="1286"/>
      <c r="DX127" s="1286"/>
      <c r="DY127" s="1286"/>
      <c r="DZ127" s="1286"/>
      <c r="EA127" s="1286"/>
      <c r="EB127" s="1286"/>
      <c r="EC127" s="1286"/>
      <c r="ED127" s="1286"/>
      <c r="EE127" s="1286"/>
      <c r="EF127" s="1286"/>
      <c r="EG127" s="1286"/>
      <c r="EH127" s="1286"/>
      <c r="EI127" s="1286"/>
      <c r="EJ127" s="1286"/>
      <c r="EK127" s="1286"/>
      <c r="EL127" s="1286"/>
      <c r="EM127" s="1286"/>
      <c r="EN127" s="1286"/>
      <c r="EO127" s="1286"/>
      <c r="EP127" s="1286"/>
      <c r="EQ127" s="1286"/>
      <c r="ER127" s="1286"/>
      <c r="ES127" s="1286"/>
      <c r="ET127" s="1286"/>
      <c r="EU127" s="1286"/>
      <c r="EV127" s="1286"/>
      <c r="EW127" s="1286"/>
      <c r="EX127" s="1286"/>
      <c r="EY127" s="1286"/>
      <c r="EZ127" s="1286"/>
      <c r="FA127" s="1286"/>
      <c r="FB127" s="1286"/>
      <c r="FC127" s="1286"/>
      <c r="FD127" s="1286"/>
      <c r="FE127" s="1286"/>
      <c r="FF127" s="1286"/>
      <c r="FG127" s="1286"/>
      <c r="FH127" s="1286"/>
      <c r="FI127" s="1286"/>
      <c r="FJ127" s="1286"/>
      <c r="FK127" s="1286"/>
      <c r="FL127" s="1286"/>
      <c r="FM127" s="1286"/>
      <c r="FN127" s="1286"/>
      <c r="FO127" s="1286"/>
      <c r="FP127" s="1286"/>
      <c r="FQ127" s="1286"/>
      <c r="FR127" s="1286"/>
      <c r="FS127" s="1286"/>
      <c r="FT127" s="1286"/>
      <c r="FU127" s="1286"/>
      <c r="FV127" s="1286"/>
      <c r="FW127" s="1286"/>
      <c r="FX127" s="1286"/>
      <c r="FY127" s="1286"/>
      <c r="FZ127" s="1286"/>
      <c r="GA127" s="1286"/>
      <c r="GB127" s="1286"/>
      <c r="GC127" s="1286"/>
      <c r="GD127" s="1286"/>
      <c r="GE127" s="1286"/>
      <c r="GF127" s="1286"/>
      <c r="GG127" s="1286"/>
      <c r="GH127" s="1286"/>
      <c r="GI127" s="1286"/>
      <c r="GJ127" s="1286"/>
      <c r="GK127" s="1286"/>
      <c r="GL127" s="1286"/>
      <c r="GM127" s="1286"/>
      <c r="GN127" s="1286"/>
      <c r="GO127" s="1286"/>
      <c r="GP127" s="1286"/>
      <c r="GQ127" s="1286"/>
      <c r="GR127" s="1286"/>
      <c r="GS127" s="1286"/>
      <c r="GT127" s="1286"/>
      <c r="GU127" s="1286"/>
      <c r="GV127" s="1286"/>
      <c r="GW127" s="1286"/>
      <c r="GX127" s="1286"/>
      <c r="GY127" s="1286"/>
      <c r="GZ127" s="1286"/>
      <c r="HA127" s="1286"/>
      <c r="HB127" s="1286"/>
      <c r="HC127" s="1286"/>
      <c r="HD127" s="1286"/>
      <c r="HE127" s="1286"/>
      <c r="HF127" s="1286"/>
      <c r="HG127" s="1286"/>
      <c r="HH127" s="1286"/>
      <c r="HI127" s="1286"/>
      <c r="HJ127" s="1286"/>
      <c r="HK127" s="1286"/>
      <c r="HL127" s="1286"/>
      <c r="HM127" s="1286"/>
      <c r="HN127" s="1286"/>
      <c r="HO127" s="1286"/>
      <c r="HP127" s="1286"/>
      <c r="HQ127" s="1286"/>
      <c r="HR127" s="1286"/>
      <c r="HS127" s="1286"/>
      <c r="HT127" s="1286"/>
      <c r="HU127" s="1286"/>
      <c r="HV127" s="1286"/>
      <c r="HW127" s="1286"/>
      <c r="HX127" s="1286"/>
      <c r="HY127" s="1286"/>
      <c r="HZ127" s="1286"/>
      <c r="IA127" s="1286"/>
      <c r="IB127" s="1286"/>
      <c r="IC127" s="1286"/>
      <c r="ID127" s="1286"/>
      <c r="IE127" s="1286"/>
      <c r="IF127" s="1286"/>
      <c r="IG127" s="1286"/>
      <c r="IH127" s="1286"/>
      <c r="II127" s="1286"/>
      <c r="IJ127" s="1286"/>
      <c r="IK127" s="1286"/>
      <c r="IL127" s="1286"/>
      <c r="IM127" s="1286"/>
      <c r="IN127" s="1286"/>
      <c r="IO127" s="1286"/>
      <c r="IP127" s="1286"/>
      <c r="IQ127" s="1286"/>
      <c r="IR127" s="1286"/>
      <c r="IS127" s="1286"/>
      <c r="IT127" s="1286"/>
      <c r="IU127" s="1286"/>
      <c r="IV127" s="1286"/>
    </row>
    <row r="128" spans="1:256" ht="30.75">
      <c r="A128" s="1642" t="s">
        <v>5265</v>
      </c>
      <c r="B128" s="1348">
        <v>94969</v>
      </c>
      <c r="C128" s="914" t="str">
        <f>IF($A128="INSUMO",VLOOKUP($B128,'BANCO DE DADOS JULHO INS'!$A:$D,2,FALSE),VLOOKUP($B128,'BANCO DE DADOS JULHO SERV'!$B:$E,2,FALSE))</f>
        <v>CONCRETO FCK = 15MPA, TRAÇO 1:3,4:3,5 (CIMENTO/ AREIA MÉDIA/ BRITA 1)  - PREPARO MECÂNICO COM BETONEIRA 600 L. AF_07/2016</v>
      </c>
      <c r="D128" s="913" t="str">
        <f>IF($A128="INSUMO",VLOOKUP($B128,'BANCO DE DADOS JULHO INS'!$A:$D,3,FALSE),VLOOKUP($B128,'BANCO DE DADOS JULHO SERV'!$B:$E,3,FALSE))</f>
        <v>M3</v>
      </c>
      <c r="E128" s="1554">
        <f>E127</f>
        <v>0.04</v>
      </c>
      <c r="F128" s="917" t="str">
        <f>IF($A128="INSUMO",VLOOKUP($B128,'BANCO DE DADOS JULHO INS'!$A:$D,4,FALSE),VLOOKUP($B128,'BANCO DE DADOS JULHO SERV'!$B:$E,4,FALSE))</f>
        <v>257,71</v>
      </c>
      <c r="G128" s="1472">
        <f>TRUNC(F128*E128,2)</f>
        <v>10.3</v>
      </c>
      <c r="H128" s="1286"/>
      <c r="I128" s="1286"/>
      <c r="J128" s="1286"/>
      <c r="K128" s="1286"/>
      <c r="L128" s="1286"/>
      <c r="M128" s="1286"/>
      <c r="N128" s="1286"/>
      <c r="O128" s="1286"/>
      <c r="P128" s="1286"/>
      <c r="Q128" s="1286"/>
      <c r="R128" s="1286"/>
      <c r="S128" s="1286"/>
      <c r="T128" s="1286"/>
      <c r="U128" s="1286"/>
      <c r="V128" s="1286"/>
      <c r="W128" s="1286"/>
      <c r="X128" s="1286"/>
      <c r="Y128" s="1286"/>
      <c r="Z128" s="1286"/>
      <c r="AA128" s="1286"/>
      <c r="AB128" s="1286"/>
      <c r="AC128" s="1286"/>
      <c r="AD128" s="1286"/>
      <c r="AE128" s="1286"/>
      <c r="AF128" s="1286"/>
      <c r="AG128" s="1286"/>
      <c r="AH128" s="1286"/>
      <c r="AI128" s="1286"/>
      <c r="AJ128" s="1286"/>
      <c r="AK128" s="1286"/>
      <c r="AL128" s="1286"/>
      <c r="AM128" s="1286"/>
      <c r="AN128" s="1286"/>
      <c r="AO128" s="1286"/>
      <c r="AP128" s="1286"/>
      <c r="AQ128" s="1286"/>
      <c r="AR128" s="1286"/>
      <c r="AS128" s="1286"/>
      <c r="AT128" s="1286"/>
      <c r="AU128" s="1286"/>
      <c r="AV128" s="1286"/>
      <c r="AW128" s="1286"/>
      <c r="AX128" s="1286"/>
      <c r="AY128" s="1286"/>
      <c r="AZ128" s="1286"/>
      <c r="BA128" s="1286"/>
      <c r="BB128" s="1286"/>
      <c r="BC128" s="1286"/>
      <c r="BD128" s="1286"/>
      <c r="BE128" s="1286"/>
      <c r="BF128" s="1286"/>
      <c r="BG128" s="1286"/>
      <c r="BH128" s="1286"/>
      <c r="BI128" s="1286"/>
      <c r="BJ128" s="1286"/>
      <c r="BK128" s="1286"/>
      <c r="BL128" s="1286"/>
      <c r="BM128" s="1286"/>
      <c r="BN128" s="1286"/>
      <c r="BO128" s="1286"/>
      <c r="BP128" s="1286"/>
      <c r="BQ128" s="1286"/>
      <c r="BR128" s="1286"/>
      <c r="BS128" s="1286"/>
      <c r="BT128" s="1286"/>
      <c r="BU128" s="1286"/>
      <c r="BV128" s="1286"/>
      <c r="BW128" s="1286"/>
      <c r="BX128" s="1286"/>
      <c r="BY128" s="1286"/>
      <c r="BZ128" s="1286"/>
      <c r="CA128" s="1286"/>
      <c r="CB128" s="1286"/>
      <c r="CC128" s="1286"/>
      <c r="CD128" s="1286"/>
      <c r="CE128" s="1286"/>
      <c r="CF128" s="1286"/>
      <c r="CG128" s="1286"/>
      <c r="CH128" s="1286"/>
      <c r="CI128" s="1286"/>
      <c r="CJ128" s="1286"/>
      <c r="CK128" s="1286"/>
      <c r="CL128" s="1286"/>
      <c r="CM128" s="1286"/>
      <c r="CN128" s="1286"/>
      <c r="CO128" s="1286"/>
      <c r="CP128" s="1286"/>
      <c r="CQ128" s="1286"/>
      <c r="CR128" s="1286"/>
      <c r="CS128" s="1286"/>
      <c r="CT128" s="1286"/>
      <c r="CU128" s="1286"/>
      <c r="CV128" s="1286"/>
      <c r="CW128" s="1286"/>
      <c r="CX128" s="1286"/>
      <c r="CY128" s="1286"/>
      <c r="CZ128" s="1286"/>
      <c r="DA128" s="1286"/>
      <c r="DB128" s="1286"/>
      <c r="DC128" s="1286"/>
      <c r="DD128" s="1286"/>
      <c r="DE128" s="1286"/>
      <c r="DF128" s="1286"/>
      <c r="DG128" s="1286"/>
      <c r="DH128" s="1286"/>
      <c r="DI128" s="1286"/>
      <c r="DJ128" s="1286"/>
      <c r="DK128" s="1286"/>
      <c r="DL128" s="1286"/>
      <c r="DM128" s="1286"/>
      <c r="DN128" s="1286"/>
      <c r="DO128" s="1286"/>
      <c r="DP128" s="1286"/>
      <c r="DQ128" s="1286"/>
      <c r="DR128" s="1286"/>
      <c r="DS128" s="1286"/>
      <c r="DT128" s="1286"/>
      <c r="DU128" s="1286"/>
      <c r="DV128" s="1286"/>
      <c r="DW128" s="1286"/>
      <c r="DX128" s="1286"/>
      <c r="DY128" s="1286"/>
      <c r="DZ128" s="1286"/>
      <c r="EA128" s="1286"/>
      <c r="EB128" s="1286"/>
      <c r="EC128" s="1286"/>
      <c r="ED128" s="1286"/>
      <c r="EE128" s="1286"/>
      <c r="EF128" s="1286"/>
      <c r="EG128" s="1286"/>
      <c r="EH128" s="1286"/>
      <c r="EI128" s="1286"/>
      <c r="EJ128" s="1286"/>
      <c r="EK128" s="1286"/>
      <c r="EL128" s="1286"/>
      <c r="EM128" s="1286"/>
      <c r="EN128" s="1286"/>
      <c r="EO128" s="1286"/>
      <c r="EP128" s="1286"/>
      <c r="EQ128" s="1286"/>
      <c r="ER128" s="1286"/>
      <c r="ES128" s="1286"/>
      <c r="ET128" s="1286"/>
      <c r="EU128" s="1286"/>
      <c r="EV128" s="1286"/>
      <c r="EW128" s="1286"/>
      <c r="EX128" s="1286"/>
      <c r="EY128" s="1286"/>
      <c r="EZ128" s="1286"/>
      <c r="FA128" s="1286"/>
      <c r="FB128" s="1286"/>
      <c r="FC128" s="1286"/>
      <c r="FD128" s="1286"/>
      <c r="FE128" s="1286"/>
      <c r="FF128" s="1286"/>
      <c r="FG128" s="1286"/>
      <c r="FH128" s="1286"/>
      <c r="FI128" s="1286"/>
      <c r="FJ128" s="1286"/>
      <c r="FK128" s="1286"/>
      <c r="FL128" s="1286"/>
      <c r="FM128" s="1286"/>
      <c r="FN128" s="1286"/>
      <c r="FO128" s="1286"/>
      <c r="FP128" s="1286"/>
      <c r="FQ128" s="1286"/>
      <c r="FR128" s="1286"/>
      <c r="FS128" s="1286"/>
      <c r="FT128" s="1286"/>
      <c r="FU128" s="1286"/>
      <c r="FV128" s="1286"/>
      <c r="FW128" s="1286"/>
      <c r="FX128" s="1286"/>
      <c r="FY128" s="1286"/>
      <c r="FZ128" s="1286"/>
      <c r="GA128" s="1286"/>
      <c r="GB128" s="1286"/>
      <c r="GC128" s="1286"/>
      <c r="GD128" s="1286"/>
      <c r="GE128" s="1286"/>
      <c r="GF128" s="1286"/>
      <c r="GG128" s="1286"/>
      <c r="GH128" s="1286"/>
      <c r="GI128" s="1286"/>
      <c r="GJ128" s="1286"/>
      <c r="GK128" s="1286"/>
      <c r="GL128" s="1286"/>
      <c r="GM128" s="1286"/>
      <c r="GN128" s="1286"/>
      <c r="GO128" s="1286"/>
      <c r="GP128" s="1286"/>
      <c r="GQ128" s="1286"/>
      <c r="GR128" s="1286"/>
      <c r="GS128" s="1286"/>
      <c r="GT128" s="1286"/>
      <c r="GU128" s="1286"/>
      <c r="GV128" s="1286"/>
      <c r="GW128" s="1286"/>
      <c r="GX128" s="1286"/>
      <c r="GY128" s="1286"/>
      <c r="GZ128" s="1286"/>
      <c r="HA128" s="1286"/>
      <c r="HB128" s="1286"/>
      <c r="HC128" s="1286"/>
      <c r="HD128" s="1286"/>
      <c r="HE128" s="1286"/>
      <c r="HF128" s="1286"/>
      <c r="HG128" s="1286"/>
      <c r="HH128" s="1286"/>
      <c r="HI128" s="1286"/>
      <c r="HJ128" s="1286"/>
      <c r="HK128" s="1286"/>
      <c r="HL128" s="1286"/>
      <c r="HM128" s="1286"/>
      <c r="HN128" s="1286"/>
      <c r="HO128" s="1286"/>
      <c r="HP128" s="1286"/>
      <c r="HQ128" s="1286"/>
      <c r="HR128" s="1286"/>
      <c r="HS128" s="1286"/>
      <c r="HT128" s="1286"/>
      <c r="HU128" s="1286"/>
      <c r="HV128" s="1286"/>
      <c r="HW128" s="1286"/>
      <c r="HX128" s="1286"/>
      <c r="HY128" s="1286"/>
      <c r="HZ128" s="1286"/>
      <c r="IA128" s="1286"/>
      <c r="IB128" s="1286"/>
      <c r="IC128" s="1286"/>
      <c r="ID128" s="1286"/>
      <c r="IE128" s="1286"/>
      <c r="IF128" s="1286"/>
      <c r="IG128" s="1286"/>
      <c r="IH128" s="1286"/>
      <c r="II128" s="1286"/>
      <c r="IJ128" s="1286"/>
      <c r="IK128" s="1286"/>
      <c r="IL128" s="1286"/>
      <c r="IM128" s="1286"/>
      <c r="IN128" s="1286"/>
      <c r="IO128" s="1286"/>
      <c r="IP128" s="1286"/>
      <c r="IQ128" s="1286"/>
      <c r="IR128" s="1286"/>
      <c r="IS128" s="1286"/>
      <c r="IT128" s="1286"/>
      <c r="IU128" s="1286"/>
      <c r="IV128" s="1286"/>
    </row>
    <row r="129" spans="1:256" ht="30.75">
      <c r="A129" s="1642" t="s">
        <v>5265</v>
      </c>
      <c r="B129" s="1348">
        <v>92873</v>
      </c>
      <c r="C129" s="914" t="str">
        <f>IF($A129="INSUMO",VLOOKUP($B129,'BANCO DE DADOS JULHO INS'!$A:$D,2,FALSE),VLOOKUP($B129,'BANCO DE DADOS JULHO SERV'!$B:$E,2,FALSE))</f>
        <v>LANÇAMENTO COM USO DE BALDES, ADENSAMENTO E ACABAMENTO DE CONCRETO EM ESTRUTURAS. AF_12/2015</v>
      </c>
      <c r="D129" s="913" t="str">
        <f>IF($A129="INSUMO",VLOOKUP($B129,'BANCO DE DADOS JULHO INS'!$A:$D,3,FALSE),VLOOKUP($B129,'BANCO DE DADOS JULHO SERV'!$B:$E,3,FALSE))</f>
        <v>M3</v>
      </c>
      <c r="E129" s="1554">
        <f>E128</f>
        <v>0.04</v>
      </c>
      <c r="F129" s="917" t="str">
        <f>IF($A129="INSUMO",VLOOKUP($B129,'BANCO DE DADOS JULHO INS'!$A:$D,4,FALSE),VLOOKUP($B129,'BANCO DE DADOS JULHO SERV'!$B:$E,4,FALSE))</f>
        <v>140,28</v>
      </c>
      <c r="G129" s="1472">
        <f>TRUNC(F129*E129,2)</f>
        <v>5.61</v>
      </c>
      <c r="H129" s="1286"/>
      <c r="I129" s="1286"/>
      <c r="J129" s="1286"/>
      <c r="K129" s="1286"/>
      <c r="L129" s="1286"/>
      <c r="M129" s="1286"/>
      <c r="N129" s="1286"/>
      <c r="O129" s="1286"/>
      <c r="P129" s="1286"/>
      <c r="Q129" s="1286"/>
      <c r="R129" s="1286"/>
      <c r="S129" s="1286"/>
      <c r="T129" s="1286"/>
      <c r="U129" s="1286"/>
      <c r="V129" s="1286"/>
      <c r="W129" s="1286"/>
      <c r="X129" s="1286"/>
      <c r="Y129" s="1286"/>
      <c r="Z129" s="1286"/>
      <c r="AA129" s="1286"/>
      <c r="AB129" s="1286"/>
      <c r="AC129" s="1286"/>
      <c r="AD129" s="1286"/>
      <c r="AE129" s="1286"/>
      <c r="AF129" s="1286"/>
      <c r="AG129" s="1286"/>
      <c r="AH129" s="1286"/>
      <c r="AI129" s="1286"/>
      <c r="AJ129" s="1286"/>
      <c r="AK129" s="1286"/>
      <c r="AL129" s="1286"/>
      <c r="AM129" s="1286"/>
      <c r="AN129" s="1286"/>
      <c r="AO129" s="1286"/>
      <c r="AP129" s="1286"/>
      <c r="AQ129" s="1286"/>
      <c r="AR129" s="1286"/>
      <c r="AS129" s="1286"/>
      <c r="AT129" s="1286"/>
      <c r="AU129" s="1286"/>
      <c r="AV129" s="1286"/>
      <c r="AW129" s="1286"/>
      <c r="AX129" s="1286"/>
      <c r="AY129" s="1286"/>
      <c r="AZ129" s="1286"/>
      <c r="BA129" s="1286"/>
      <c r="BB129" s="1286"/>
      <c r="BC129" s="1286"/>
      <c r="BD129" s="1286"/>
      <c r="BE129" s="1286"/>
      <c r="BF129" s="1286"/>
      <c r="BG129" s="1286"/>
      <c r="BH129" s="1286"/>
      <c r="BI129" s="1286"/>
      <c r="BJ129" s="1286"/>
      <c r="BK129" s="1286"/>
      <c r="BL129" s="1286"/>
      <c r="BM129" s="1286"/>
      <c r="BN129" s="1286"/>
      <c r="BO129" s="1286"/>
      <c r="BP129" s="1286"/>
      <c r="BQ129" s="1286"/>
      <c r="BR129" s="1286"/>
      <c r="BS129" s="1286"/>
      <c r="BT129" s="1286"/>
      <c r="BU129" s="1286"/>
      <c r="BV129" s="1286"/>
      <c r="BW129" s="1286"/>
      <c r="BX129" s="1286"/>
      <c r="BY129" s="1286"/>
      <c r="BZ129" s="1286"/>
      <c r="CA129" s="1286"/>
      <c r="CB129" s="1286"/>
      <c r="CC129" s="1286"/>
      <c r="CD129" s="1286"/>
      <c r="CE129" s="1286"/>
      <c r="CF129" s="1286"/>
      <c r="CG129" s="1286"/>
      <c r="CH129" s="1286"/>
      <c r="CI129" s="1286"/>
      <c r="CJ129" s="1286"/>
      <c r="CK129" s="1286"/>
      <c r="CL129" s="1286"/>
      <c r="CM129" s="1286"/>
      <c r="CN129" s="1286"/>
      <c r="CO129" s="1286"/>
      <c r="CP129" s="1286"/>
      <c r="CQ129" s="1286"/>
      <c r="CR129" s="1286"/>
      <c r="CS129" s="1286"/>
      <c r="CT129" s="1286"/>
      <c r="CU129" s="1286"/>
      <c r="CV129" s="1286"/>
      <c r="CW129" s="1286"/>
      <c r="CX129" s="1286"/>
      <c r="CY129" s="1286"/>
      <c r="CZ129" s="1286"/>
      <c r="DA129" s="1286"/>
      <c r="DB129" s="1286"/>
      <c r="DC129" s="1286"/>
      <c r="DD129" s="1286"/>
      <c r="DE129" s="1286"/>
      <c r="DF129" s="1286"/>
      <c r="DG129" s="1286"/>
      <c r="DH129" s="1286"/>
      <c r="DI129" s="1286"/>
      <c r="DJ129" s="1286"/>
      <c r="DK129" s="1286"/>
      <c r="DL129" s="1286"/>
      <c r="DM129" s="1286"/>
      <c r="DN129" s="1286"/>
      <c r="DO129" s="1286"/>
      <c r="DP129" s="1286"/>
      <c r="DQ129" s="1286"/>
      <c r="DR129" s="1286"/>
      <c r="DS129" s="1286"/>
      <c r="DT129" s="1286"/>
      <c r="DU129" s="1286"/>
      <c r="DV129" s="1286"/>
      <c r="DW129" s="1286"/>
      <c r="DX129" s="1286"/>
      <c r="DY129" s="1286"/>
      <c r="DZ129" s="1286"/>
      <c r="EA129" s="1286"/>
      <c r="EB129" s="1286"/>
      <c r="EC129" s="1286"/>
      <c r="ED129" s="1286"/>
      <c r="EE129" s="1286"/>
      <c r="EF129" s="1286"/>
      <c r="EG129" s="1286"/>
      <c r="EH129" s="1286"/>
      <c r="EI129" s="1286"/>
      <c r="EJ129" s="1286"/>
      <c r="EK129" s="1286"/>
      <c r="EL129" s="1286"/>
      <c r="EM129" s="1286"/>
      <c r="EN129" s="1286"/>
      <c r="EO129" s="1286"/>
      <c r="EP129" s="1286"/>
      <c r="EQ129" s="1286"/>
      <c r="ER129" s="1286"/>
      <c r="ES129" s="1286"/>
      <c r="ET129" s="1286"/>
      <c r="EU129" s="1286"/>
      <c r="EV129" s="1286"/>
      <c r="EW129" s="1286"/>
      <c r="EX129" s="1286"/>
      <c r="EY129" s="1286"/>
      <c r="EZ129" s="1286"/>
      <c r="FA129" s="1286"/>
      <c r="FB129" s="1286"/>
      <c r="FC129" s="1286"/>
      <c r="FD129" s="1286"/>
      <c r="FE129" s="1286"/>
      <c r="FF129" s="1286"/>
      <c r="FG129" s="1286"/>
      <c r="FH129" s="1286"/>
      <c r="FI129" s="1286"/>
      <c r="FJ129" s="1286"/>
      <c r="FK129" s="1286"/>
      <c r="FL129" s="1286"/>
      <c r="FM129" s="1286"/>
      <c r="FN129" s="1286"/>
      <c r="FO129" s="1286"/>
      <c r="FP129" s="1286"/>
      <c r="FQ129" s="1286"/>
      <c r="FR129" s="1286"/>
      <c r="FS129" s="1286"/>
      <c r="FT129" s="1286"/>
      <c r="FU129" s="1286"/>
      <c r="FV129" s="1286"/>
      <c r="FW129" s="1286"/>
      <c r="FX129" s="1286"/>
      <c r="FY129" s="1286"/>
      <c r="FZ129" s="1286"/>
      <c r="GA129" s="1286"/>
      <c r="GB129" s="1286"/>
      <c r="GC129" s="1286"/>
      <c r="GD129" s="1286"/>
      <c r="GE129" s="1286"/>
      <c r="GF129" s="1286"/>
      <c r="GG129" s="1286"/>
      <c r="GH129" s="1286"/>
      <c r="GI129" s="1286"/>
      <c r="GJ129" s="1286"/>
      <c r="GK129" s="1286"/>
      <c r="GL129" s="1286"/>
      <c r="GM129" s="1286"/>
      <c r="GN129" s="1286"/>
      <c r="GO129" s="1286"/>
      <c r="GP129" s="1286"/>
      <c r="GQ129" s="1286"/>
      <c r="GR129" s="1286"/>
      <c r="GS129" s="1286"/>
      <c r="GT129" s="1286"/>
      <c r="GU129" s="1286"/>
      <c r="GV129" s="1286"/>
      <c r="GW129" s="1286"/>
      <c r="GX129" s="1286"/>
      <c r="GY129" s="1286"/>
      <c r="GZ129" s="1286"/>
      <c r="HA129" s="1286"/>
      <c r="HB129" s="1286"/>
      <c r="HC129" s="1286"/>
      <c r="HD129" s="1286"/>
      <c r="HE129" s="1286"/>
      <c r="HF129" s="1286"/>
      <c r="HG129" s="1286"/>
      <c r="HH129" s="1286"/>
      <c r="HI129" s="1286"/>
      <c r="HJ129" s="1286"/>
      <c r="HK129" s="1286"/>
      <c r="HL129" s="1286"/>
      <c r="HM129" s="1286"/>
      <c r="HN129" s="1286"/>
      <c r="HO129" s="1286"/>
      <c r="HP129" s="1286"/>
      <c r="HQ129" s="1286"/>
      <c r="HR129" s="1286"/>
      <c r="HS129" s="1286"/>
      <c r="HT129" s="1286"/>
      <c r="HU129" s="1286"/>
      <c r="HV129" s="1286"/>
      <c r="HW129" s="1286"/>
      <c r="HX129" s="1286"/>
      <c r="HY129" s="1286"/>
      <c r="HZ129" s="1286"/>
      <c r="IA129" s="1286"/>
      <c r="IB129" s="1286"/>
      <c r="IC129" s="1286"/>
      <c r="ID129" s="1286"/>
      <c r="IE129" s="1286"/>
      <c r="IF129" s="1286"/>
      <c r="IG129" s="1286"/>
      <c r="IH129" s="1286"/>
      <c r="II129" s="1286"/>
      <c r="IJ129" s="1286"/>
      <c r="IK129" s="1286"/>
      <c r="IL129" s="1286"/>
      <c r="IM129" s="1286"/>
      <c r="IN129" s="1286"/>
      <c r="IO129" s="1286"/>
      <c r="IP129" s="1286"/>
      <c r="IQ129" s="1286"/>
      <c r="IR129" s="1286"/>
      <c r="IS129" s="1286"/>
      <c r="IT129" s="1286"/>
      <c r="IU129" s="1286"/>
      <c r="IV129" s="1286"/>
    </row>
    <row r="130" spans="1:256" ht="15.75">
      <c r="A130" s="1286"/>
      <c r="B130" s="2077" t="s">
        <v>2115</v>
      </c>
      <c r="C130" s="2078"/>
      <c r="D130" s="2078"/>
      <c r="E130" s="2078"/>
      <c r="F130" s="2078"/>
      <c r="G130" s="2079"/>
      <c r="H130" s="1286"/>
      <c r="I130" s="1286"/>
      <c r="J130" s="1286"/>
      <c r="K130" s="1286"/>
      <c r="L130" s="1286"/>
      <c r="M130" s="1286"/>
      <c r="N130" s="1286"/>
      <c r="O130" s="1286"/>
      <c r="P130" s="1286"/>
      <c r="Q130" s="1286"/>
      <c r="R130" s="1286"/>
      <c r="S130" s="1286"/>
      <c r="T130" s="1286"/>
      <c r="U130" s="1286"/>
      <c r="V130" s="1286"/>
      <c r="W130" s="1286"/>
      <c r="X130" s="1286"/>
      <c r="Y130" s="1286"/>
      <c r="Z130" s="1286"/>
      <c r="AA130" s="1286"/>
      <c r="AB130" s="1286"/>
      <c r="AC130" s="1286"/>
      <c r="AD130" s="1286"/>
      <c r="AE130" s="1286"/>
      <c r="AF130" s="1286"/>
      <c r="AG130" s="1286"/>
      <c r="AH130" s="1286"/>
      <c r="AI130" s="1286"/>
      <c r="AJ130" s="1286"/>
      <c r="AK130" s="1286"/>
      <c r="AL130" s="1286"/>
      <c r="AM130" s="1286"/>
      <c r="AN130" s="1286"/>
      <c r="AO130" s="1286"/>
      <c r="AP130" s="1286"/>
      <c r="AQ130" s="1286"/>
      <c r="AR130" s="1286"/>
      <c r="AS130" s="1286"/>
      <c r="AT130" s="1286"/>
      <c r="AU130" s="1286"/>
      <c r="AV130" s="1286"/>
      <c r="AW130" s="1286"/>
      <c r="AX130" s="1286"/>
      <c r="AY130" s="1286"/>
      <c r="AZ130" s="1286"/>
      <c r="BA130" s="1286"/>
      <c r="BB130" s="1286"/>
      <c r="BC130" s="1286"/>
      <c r="BD130" s="1286"/>
      <c r="BE130" s="1286"/>
      <c r="BF130" s="1286"/>
      <c r="BG130" s="1286"/>
      <c r="BH130" s="1286"/>
      <c r="BI130" s="1286"/>
      <c r="BJ130" s="1286"/>
      <c r="BK130" s="1286"/>
      <c r="BL130" s="1286"/>
      <c r="BM130" s="1286"/>
      <c r="BN130" s="1286"/>
      <c r="BO130" s="1286"/>
      <c r="BP130" s="1286"/>
      <c r="BQ130" s="1286"/>
      <c r="BR130" s="1286"/>
      <c r="BS130" s="1286"/>
      <c r="BT130" s="1286"/>
      <c r="BU130" s="1286"/>
      <c r="BV130" s="1286"/>
      <c r="BW130" s="1286"/>
      <c r="BX130" s="1286"/>
      <c r="BY130" s="1286"/>
      <c r="BZ130" s="1286"/>
      <c r="CA130" s="1286"/>
      <c r="CB130" s="1286"/>
      <c r="CC130" s="1286"/>
      <c r="CD130" s="1286"/>
      <c r="CE130" s="1286"/>
      <c r="CF130" s="1286"/>
      <c r="CG130" s="1286"/>
      <c r="CH130" s="1286"/>
      <c r="CI130" s="1286"/>
      <c r="CJ130" s="1286"/>
      <c r="CK130" s="1286"/>
      <c r="CL130" s="1286"/>
      <c r="CM130" s="1286"/>
      <c r="CN130" s="1286"/>
      <c r="CO130" s="1286"/>
      <c r="CP130" s="1286"/>
      <c r="CQ130" s="1286"/>
      <c r="CR130" s="1286"/>
      <c r="CS130" s="1286"/>
      <c r="CT130" s="1286"/>
      <c r="CU130" s="1286"/>
      <c r="CV130" s="1286"/>
      <c r="CW130" s="1286"/>
      <c r="CX130" s="1286"/>
      <c r="CY130" s="1286"/>
      <c r="CZ130" s="1286"/>
      <c r="DA130" s="1286"/>
      <c r="DB130" s="1286"/>
      <c r="DC130" s="1286"/>
      <c r="DD130" s="1286"/>
      <c r="DE130" s="1286"/>
      <c r="DF130" s="1286"/>
      <c r="DG130" s="1286"/>
      <c r="DH130" s="1286"/>
      <c r="DI130" s="1286"/>
      <c r="DJ130" s="1286"/>
      <c r="DK130" s="1286"/>
      <c r="DL130" s="1286"/>
      <c r="DM130" s="1286"/>
      <c r="DN130" s="1286"/>
      <c r="DO130" s="1286"/>
      <c r="DP130" s="1286"/>
      <c r="DQ130" s="1286"/>
      <c r="DR130" s="1286"/>
      <c r="DS130" s="1286"/>
      <c r="DT130" s="1286"/>
      <c r="DU130" s="1286"/>
      <c r="DV130" s="1286"/>
      <c r="DW130" s="1286"/>
      <c r="DX130" s="1286"/>
      <c r="DY130" s="1286"/>
      <c r="DZ130" s="1286"/>
      <c r="EA130" s="1286"/>
      <c r="EB130" s="1286"/>
      <c r="EC130" s="1286"/>
      <c r="ED130" s="1286"/>
      <c r="EE130" s="1286"/>
      <c r="EF130" s="1286"/>
      <c r="EG130" s="1286"/>
      <c r="EH130" s="1286"/>
      <c r="EI130" s="1286"/>
      <c r="EJ130" s="1286"/>
      <c r="EK130" s="1286"/>
      <c r="EL130" s="1286"/>
      <c r="EM130" s="1286"/>
      <c r="EN130" s="1286"/>
      <c r="EO130" s="1286"/>
      <c r="EP130" s="1286"/>
      <c r="EQ130" s="1286"/>
      <c r="ER130" s="1286"/>
      <c r="ES130" s="1286"/>
      <c r="ET130" s="1286"/>
      <c r="EU130" s="1286"/>
      <c r="EV130" s="1286"/>
      <c r="EW130" s="1286"/>
      <c r="EX130" s="1286"/>
      <c r="EY130" s="1286"/>
      <c r="EZ130" s="1286"/>
      <c r="FA130" s="1286"/>
      <c r="FB130" s="1286"/>
      <c r="FC130" s="1286"/>
      <c r="FD130" s="1286"/>
      <c r="FE130" s="1286"/>
      <c r="FF130" s="1286"/>
      <c r="FG130" s="1286"/>
      <c r="FH130" s="1286"/>
      <c r="FI130" s="1286"/>
      <c r="FJ130" s="1286"/>
      <c r="FK130" s="1286"/>
      <c r="FL130" s="1286"/>
      <c r="FM130" s="1286"/>
      <c r="FN130" s="1286"/>
      <c r="FO130" s="1286"/>
      <c r="FP130" s="1286"/>
      <c r="FQ130" s="1286"/>
      <c r="FR130" s="1286"/>
      <c r="FS130" s="1286"/>
      <c r="FT130" s="1286"/>
      <c r="FU130" s="1286"/>
      <c r="FV130" s="1286"/>
      <c r="FW130" s="1286"/>
      <c r="FX130" s="1286"/>
      <c r="FY130" s="1286"/>
      <c r="FZ130" s="1286"/>
      <c r="GA130" s="1286"/>
      <c r="GB130" s="1286"/>
      <c r="GC130" s="1286"/>
      <c r="GD130" s="1286"/>
      <c r="GE130" s="1286"/>
      <c r="GF130" s="1286"/>
      <c r="GG130" s="1286"/>
      <c r="GH130" s="1286"/>
      <c r="GI130" s="1286"/>
      <c r="GJ130" s="1286"/>
      <c r="GK130" s="1286"/>
      <c r="GL130" s="1286"/>
      <c r="GM130" s="1286"/>
      <c r="GN130" s="1286"/>
      <c r="GO130" s="1286"/>
      <c r="GP130" s="1286"/>
      <c r="GQ130" s="1286"/>
      <c r="GR130" s="1286"/>
      <c r="GS130" s="1286"/>
      <c r="GT130" s="1286"/>
      <c r="GU130" s="1286"/>
      <c r="GV130" s="1286"/>
      <c r="GW130" s="1286"/>
      <c r="GX130" s="1286"/>
      <c r="GY130" s="1286"/>
      <c r="GZ130" s="1286"/>
      <c r="HA130" s="1286"/>
      <c r="HB130" s="1286"/>
      <c r="HC130" s="1286"/>
      <c r="HD130" s="1286"/>
      <c r="HE130" s="1286"/>
      <c r="HF130" s="1286"/>
      <c r="HG130" s="1286"/>
      <c r="HH130" s="1286"/>
      <c r="HI130" s="1286"/>
      <c r="HJ130" s="1286"/>
      <c r="HK130" s="1286"/>
      <c r="HL130" s="1286"/>
      <c r="HM130" s="1286"/>
      <c r="HN130" s="1286"/>
      <c r="HO130" s="1286"/>
      <c r="HP130" s="1286"/>
      <c r="HQ130" s="1286"/>
      <c r="HR130" s="1286"/>
      <c r="HS130" s="1286"/>
      <c r="HT130" s="1286"/>
      <c r="HU130" s="1286"/>
      <c r="HV130" s="1286"/>
      <c r="HW130" s="1286"/>
      <c r="HX130" s="1286"/>
      <c r="HY130" s="1286"/>
      <c r="HZ130" s="1286"/>
      <c r="IA130" s="1286"/>
      <c r="IB130" s="1286"/>
      <c r="IC130" s="1286"/>
      <c r="ID130" s="1286"/>
      <c r="IE130" s="1286"/>
      <c r="IF130" s="1286"/>
      <c r="IG130" s="1286"/>
      <c r="IH130" s="1286"/>
      <c r="II130" s="1286"/>
      <c r="IJ130" s="1286"/>
      <c r="IK130" s="1286"/>
      <c r="IL130" s="1286"/>
      <c r="IM130" s="1286"/>
      <c r="IN130" s="1286"/>
      <c r="IO130" s="1286"/>
      <c r="IP130" s="1286"/>
      <c r="IQ130" s="1286"/>
      <c r="IR130" s="1286"/>
      <c r="IS130" s="1286"/>
      <c r="IT130" s="1286"/>
      <c r="IU130" s="1286"/>
      <c r="IV130" s="1286"/>
    </row>
    <row r="131" spans="1:256" ht="16.5" thickBot="1">
      <c r="A131" s="1642" t="s">
        <v>5265</v>
      </c>
      <c r="B131" s="1349">
        <v>88316</v>
      </c>
      <c r="C131" s="915" t="str">
        <f>IF($A131="INSUMO",VLOOKUP($B131,'BANCO DE DADOS JULHO INS'!$A:$D,2,FALSE),VLOOKUP($B131,'BANCO DE DADOS JULHO SERV'!$B:$E,2,FALSE))</f>
        <v>SERVENTE COM ENCARGOS COMPLEMENTARES</v>
      </c>
      <c r="D131" s="916" t="str">
        <f>IF($A131="INSUMO",VLOOKUP($B131,'BANCO DE DADOS JULHO INS'!$A:$D,3,FALSE),VLOOKUP($B131,'BANCO DE DADOS JULHO SERV'!$B:$E,3,FALSE))</f>
        <v>H</v>
      </c>
      <c r="E131" s="1540">
        <v>3</v>
      </c>
      <c r="F131" s="918" t="str">
        <f>IF($A131="INSUMO",VLOOKUP($B131,'BANCO DE DADOS JULHO INS'!$A:$D,4,FALSE),VLOOKUP($B131,'BANCO DE DADOS JULHO SERV'!$B:$E,4,FALSE))</f>
        <v>13,80</v>
      </c>
      <c r="G131" s="1473">
        <f>TRUNC(F131*E131,2)</f>
        <v>41.4</v>
      </c>
      <c r="H131" s="1286"/>
      <c r="I131" s="1286"/>
      <c r="J131" s="1286"/>
      <c r="K131" s="1286"/>
      <c r="L131" s="1286"/>
      <c r="M131" s="1286"/>
      <c r="N131" s="1286"/>
      <c r="O131" s="1286"/>
      <c r="P131" s="1286"/>
      <c r="Q131" s="1286"/>
      <c r="R131" s="1286"/>
      <c r="S131" s="1286"/>
      <c r="T131" s="1286"/>
      <c r="U131" s="1286"/>
      <c r="V131" s="1286"/>
      <c r="W131" s="1286"/>
      <c r="X131" s="1286"/>
      <c r="Y131" s="1286"/>
      <c r="Z131" s="1286"/>
      <c r="AA131" s="1286"/>
      <c r="AB131" s="1286"/>
      <c r="AC131" s="1286"/>
      <c r="AD131" s="1286"/>
      <c r="AE131" s="1286"/>
      <c r="AF131" s="1286"/>
      <c r="AG131" s="1286"/>
      <c r="AH131" s="1286"/>
      <c r="AI131" s="1286"/>
      <c r="AJ131" s="1286"/>
      <c r="AK131" s="1286"/>
      <c r="AL131" s="1286"/>
      <c r="AM131" s="1286"/>
      <c r="AN131" s="1286"/>
      <c r="AO131" s="1286"/>
      <c r="AP131" s="1286"/>
      <c r="AQ131" s="1286"/>
      <c r="AR131" s="1286"/>
      <c r="AS131" s="1286"/>
      <c r="AT131" s="1286"/>
      <c r="AU131" s="1286"/>
      <c r="AV131" s="1286"/>
      <c r="AW131" s="1286"/>
      <c r="AX131" s="1286"/>
      <c r="AY131" s="1286"/>
      <c r="AZ131" s="1286"/>
      <c r="BA131" s="1286"/>
      <c r="BB131" s="1286"/>
      <c r="BC131" s="1286"/>
      <c r="BD131" s="1286"/>
      <c r="BE131" s="1286"/>
      <c r="BF131" s="1286"/>
      <c r="BG131" s="1286"/>
      <c r="BH131" s="1286"/>
      <c r="BI131" s="1286"/>
      <c r="BJ131" s="1286"/>
      <c r="BK131" s="1286"/>
      <c r="BL131" s="1286"/>
      <c r="BM131" s="1286"/>
      <c r="BN131" s="1286"/>
      <c r="BO131" s="1286"/>
      <c r="BP131" s="1286"/>
      <c r="BQ131" s="1286"/>
      <c r="BR131" s="1286"/>
      <c r="BS131" s="1286"/>
      <c r="BT131" s="1286"/>
      <c r="BU131" s="1286"/>
      <c r="BV131" s="1286"/>
      <c r="BW131" s="1286"/>
      <c r="BX131" s="1286"/>
      <c r="BY131" s="1286"/>
      <c r="BZ131" s="1286"/>
      <c r="CA131" s="1286"/>
      <c r="CB131" s="1286"/>
      <c r="CC131" s="1286"/>
      <c r="CD131" s="1286"/>
      <c r="CE131" s="1286"/>
      <c r="CF131" s="1286"/>
      <c r="CG131" s="1286"/>
      <c r="CH131" s="1286"/>
      <c r="CI131" s="1286"/>
      <c r="CJ131" s="1286"/>
      <c r="CK131" s="1286"/>
      <c r="CL131" s="1286"/>
      <c r="CM131" s="1286"/>
      <c r="CN131" s="1286"/>
      <c r="CO131" s="1286"/>
      <c r="CP131" s="1286"/>
      <c r="CQ131" s="1286"/>
      <c r="CR131" s="1286"/>
      <c r="CS131" s="1286"/>
      <c r="CT131" s="1286"/>
      <c r="CU131" s="1286"/>
      <c r="CV131" s="1286"/>
      <c r="CW131" s="1286"/>
      <c r="CX131" s="1286"/>
      <c r="CY131" s="1286"/>
      <c r="CZ131" s="1286"/>
      <c r="DA131" s="1286"/>
      <c r="DB131" s="1286"/>
      <c r="DC131" s="1286"/>
      <c r="DD131" s="1286"/>
      <c r="DE131" s="1286"/>
      <c r="DF131" s="1286"/>
      <c r="DG131" s="1286"/>
      <c r="DH131" s="1286"/>
      <c r="DI131" s="1286"/>
      <c r="DJ131" s="1286"/>
      <c r="DK131" s="1286"/>
      <c r="DL131" s="1286"/>
      <c r="DM131" s="1286"/>
      <c r="DN131" s="1286"/>
      <c r="DO131" s="1286"/>
      <c r="DP131" s="1286"/>
      <c r="DQ131" s="1286"/>
      <c r="DR131" s="1286"/>
      <c r="DS131" s="1286"/>
      <c r="DT131" s="1286"/>
      <c r="DU131" s="1286"/>
      <c r="DV131" s="1286"/>
      <c r="DW131" s="1286"/>
      <c r="DX131" s="1286"/>
      <c r="DY131" s="1286"/>
      <c r="DZ131" s="1286"/>
      <c r="EA131" s="1286"/>
      <c r="EB131" s="1286"/>
      <c r="EC131" s="1286"/>
      <c r="ED131" s="1286"/>
      <c r="EE131" s="1286"/>
      <c r="EF131" s="1286"/>
      <c r="EG131" s="1286"/>
      <c r="EH131" s="1286"/>
      <c r="EI131" s="1286"/>
      <c r="EJ131" s="1286"/>
      <c r="EK131" s="1286"/>
      <c r="EL131" s="1286"/>
      <c r="EM131" s="1286"/>
      <c r="EN131" s="1286"/>
      <c r="EO131" s="1286"/>
      <c r="EP131" s="1286"/>
      <c r="EQ131" s="1286"/>
      <c r="ER131" s="1286"/>
      <c r="ES131" s="1286"/>
      <c r="ET131" s="1286"/>
      <c r="EU131" s="1286"/>
      <c r="EV131" s="1286"/>
      <c r="EW131" s="1286"/>
      <c r="EX131" s="1286"/>
      <c r="EY131" s="1286"/>
      <c r="EZ131" s="1286"/>
      <c r="FA131" s="1286"/>
      <c r="FB131" s="1286"/>
      <c r="FC131" s="1286"/>
      <c r="FD131" s="1286"/>
      <c r="FE131" s="1286"/>
      <c r="FF131" s="1286"/>
      <c r="FG131" s="1286"/>
      <c r="FH131" s="1286"/>
      <c r="FI131" s="1286"/>
      <c r="FJ131" s="1286"/>
      <c r="FK131" s="1286"/>
      <c r="FL131" s="1286"/>
      <c r="FM131" s="1286"/>
      <c r="FN131" s="1286"/>
      <c r="FO131" s="1286"/>
      <c r="FP131" s="1286"/>
      <c r="FQ131" s="1286"/>
      <c r="FR131" s="1286"/>
      <c r="FS131" s="1286"/>
      <c r="FT131" s="1286"/>
      <c r="FU131" s="1286"/>
      <c r="FV131" s="1286"/>
      <c r="FW131" s="1286"/>
      <c r="FX131" s="1286"/>
      <c r="FY131" s="1286"/>
      <c r="FZ131" s="1286"/>
      <c r="GA131" s="1286"/>
      <c r="GB131" s="1286"/>
      <c r="GC131" s="1286"/>
      <c r="GD131" s="1286"/>
      <c r="GE131" s="1286"/>
      <c r="GF131" s="1286"/>
      <c r="GG131" s="1286"/>
      <c r="GH131" s="1286"/>
      <c r="GI131" s="1286"/>
      <c r="GJ131" s="1286"/>
      <c r="GK131" s="1286"/>
      <c r="GL131" s="1286"/>
      <c r="GM131" s="1286"/>
      <c r="GN131" s="1286"/>
      <c r="GO131" s="1286"/>
      <c r="GP131" s="1286"/>
      <c r="GQ131" s="1286"/>
      <c r="GR131" s="1286"/>
      <c r="GS131" s="1286"/>
      <c r="GT131" s="1286"/>
      <c r="GU131" s="1286"/>
      <c r="GV131" s="1286"/>
      <c r="GW131" s="1286"/>
      <c r="GX131" s="1286"/>
      <c r="GY131" s="1286"/>
      <c r="GZ131" s="1286"/>
      <c r="HA131" s="1286"/>
      <c r="HB131" s="1286"/>
      <c r="HC131" s="1286"/>
      <c r="HD131" s="1286"/>
      <c r="HE131" s="1286"/>
      <c r="HF131" s="1286"/>
      <c r="HG131" s="1286"/>
      <c r="HH131" s="1286"/>
      <c r="HI131" s="1286"/>
      <c r="HJ131" s="1286"/>
      <c r="HK131" s="1286"/>
      <c r="HL131" s="1286"/>
      <c r="HM131" s="1286"/>
      <c r="HN131" s="1286"/>
      <c r="HO131" s="1286"/>
      <c r="HP131" s="1286"/>
      <c r="HQ131" s="1286"/>
      <c r="HR131" s="1286"/>
      <c r="HS131" s="1286"/>
      <c r="HT131" s="1286"/>
      <c r="HU131" s="1286"/>
      <c r="HV131" s="1286"/>
      <c r="HW131" s="1286"/>
      <c r="HX131" s="1286"/>
      <c r="HY131" s="1286"/>
      <c r="HZ131" s="1286"/>
      <c r="IA131" s="1286"/>
      <c r="IB131" s="1286"/>
      <c r="IC131" s="1286"/>
      <c r="ID131" s="1286"/>
      <c r="IE131" s="1286"/>
      <c r="IF131" s="1286"/>
      <c r="IG131" s="1286"/>
      <c r="IH131" s="1286"/>
      <c r="II131" s="1286"/>
      <c r="IJ131" s="1286"/>
      <c r="IK131" s="1286"/>
      <c r="IL131" s="1286"/>
      <c r="IM131" s="1286"/>
      <c r="IN131" s="1286"/>
      <c r="IO131" s="1286"/>
      <c r="IP131" s="1286"/>
      <c r="IQ131" s="1286"/>
      <c r="IR131" s="1286"/>
      <c r="IS131" s="1286"/>
      <c r="IT131" s="1286"/>
      <c r="IU131" s="1286"/>
      <c r="IV131" s="1286"/>
    </row>
    <row r="132" spans="1:256" ht="16.5" thickBot="1">
      <c r="A132" s="1286"/>
      <c r="B132" s="762"/>
      <c r="C132" s="1352"/>
      <c r="D132" s="1353"/>
      <c r="E132" s="1354"/>
      <c r="F132" s="731" t="s">
        <v>1953</v>
      </c>
      <c r="G132" s="1541">
        <f>TRUNC(SUM(G126:G131),2)</f>
        <v>3586.49</v>
      </c>
      <c r="H132" s="1286"/>
      <c r="I132" s="1286"/>
      <c r="J132" s="1286"/>
      <c r="K132" s="1286"/>
      <c r="L132" s="1286"/>
      <c r="M132" s="1286"/>
      <c r="N132" s="1286"/>
      <c r="O132" s="1286"/>
      <c r="P132" s="1286"/>
      <c r="Q132" s="1286"/>
      <c r="R132" s="1286"/>
      <c r="S132" s="1286"/>
      <c r="T132" s="1286"/>
      <c r="U132" s="1286"/>
      <c r="V132" s="1286"/>
      <c r="W132" s="1286"/>
      <c r="X132" s="1286"/>
      <c r="Y132" s="1286"/>
      <c r="Z132" s="1286"/>
      <c r="AA132" s="1286"/>
      <c r="AB132" s="1286"/>
      <c r="AC132" s="1286"/>
      <c r="AD132" s="1286"/>
      <c r="AE132" s="1286"/>
      <c r="AF132" s="1286"/>
      <c r="AG132" s="1286"/>
      <c r="AH132" s="1286"/>
      <c r="AI132" s="1286"/>
      <c r="AJ132" s="1286"/>
      <c r="AK132" s="1286"/>
      <c r="AL132" s="1286"/>
      <c r="AM132" s="1286"/>
      <c r="AN132" s="1286"/>
      <c r="AO132" s="1286"/>
      <c r="AP132" s="1286"/>
      <c r="AQ132" s="1286"/>
      <c r="AR132" s="1286"/>
      <c r="AS132" s="1286"/>
      <c r="AT132" s="1286"/>
      <c r="AU132" s="1286"/>
      <c r="AV132" s="1286"/>
      <c r="AW132" s="1286"/>
      <c r="AX132" s="1286"/>
      <c r="AY132" s="1286"/>
      <c r="AZ132" s="1286"/>
      <c r="BA132" s="1286"/>
      <c r="BB132" s="1286"/>
      <c r="BC132" s="1286"/>
      <c r="BD132" s="1286"/>
      <c r="BE132" s="1286"/>
      <c r="BF132" s="1286"/>
      <c r="BG132" s="1286"/>
      <c r="BH132" s="1286"/>
      <c r="BI132" s="1286"/>
      <c r="BJ132" s="1286"/>
      <c r="BK132" s="1286"/>
      <c r="BL132" s="1286"/>
      <c r="BM132" s="1286"/>
      <c r="BN132" s="1286"/>
      <c r="BO132" s="1286"/>
      <c r="BP132" s="1286"/>
      <c r="BQ132" s="1286"/>
      <c r="BR132" s="1286"/>
      <c r="BS132" s="1286"/>
      <c r="BT132" s="1286"/>
      <c r="BU132" s="1286"/>
      <c r="BV132" s="1286"/>
      <c r="BW132" s="1286"/>
      <c r="BX132" s="1286"/>
      <c r="BY132" s="1286"/>
      <c r="BZ132" s="1286"/>
      <c r="CA132" s="1286"/>
      <c r="CB132" s="1286"/>
      <c r="CC132" s="1286"/>
      <c r="CD132" s="1286"/>
      <c r="CE132" s="1286"/>
      <c r="CF132" s="1286"/>
      <c r="CG132" s="1286"/>
      <c r="CH132" s="1286"/>
      <c r="CI132" s="1286"/>
      <c r="CJ132" s="1286"/>
      <c r="CK132" s="1286"/>
      <c r="CL132" s="1286"/>
      <c r="CM132" s="1286"/>
      <c r="CN132" s="1286"/>
      <c r="CO132" s="1286"/>
      <c r="CP132" s="1286"/>
      <c r="CQ132" s="1286"/>
      <c r="CR132" s="1286"/>
      <c r="CS132" s="1286"/>
      <c r="CT132" s="1286"/>
      <c r="CU132" s="1286"/>
      <c r="CV132" s="1286"/>
      <c r="CW132" s="1286"/>
      <c r="CX132" s="1286"/>
      <c r="CY132" s="1286"/>
      <c r="CZ132" s="1286"/>
      <c r="DA132" s="1286"/>
      <c r="DB132" s="1286"/>
      <c r="DC132" s="1286"/>
      <c r="DD132" s="1286"/>
      <c r="DE132" s="1286"/>
      <c r="DF132" s="1286"/>
      <c r="DG132" s="1286"/>
      <c r="DH132" s="1286"/>
      <c r="DI132" s="1286"/>
      <c r="DJ132" s="1286"/>
      <c r="DK132" s="1286"/>
      <c r="DL132" s="1286"/>
      <c r="DM132" s="1286"/>
      <c r="DN132" s="1286"/>
      <c r="DO132" s="1286"/>
      <c r="DP132" s="1286"/>
      <c r="DQ132" s="1286"/>
      <c r="DR132" s="1286"/>
      <c r="DS132" s="1286"/>
      <c r="DT132" s="1286"/>
      <c r="DU132" s="1286"/>
      <c r="DV132" s="1286"/>
      <c r="DW132" s="1286"/>
      <c r="DX132" s="1286"/>
      <c r="DY132" s="1286"/>
      <c r="DZ132" s="1286"/>
      <c r="EA132" s="1286"/>
      <c r="EB132" s="1286"/>
      <c r="EC132" s="1286"/>
      <c r="ED132" s="1286"/>
      <c r="EE132" s="1286"/>
      <c r="EF132" s="1286"/>
      <c r="EG132" s="1286"/>
      <c r="EH132" s="1286"/>
      <c r="EI132" s="1286"/>
      <c r="EJ132" s="1286"/>
      <c r="EK132" s="1286"/>
      <c r="EL132" s="1286"/>
      <c r="EM132" s="1286"/>
      <c r="EN132" s="1286"/>
      <c r="EO132" s="1286"/>
      <c r="EP132" s="1286"/>
      <c r="EQ132" s="1286"/>
      <c r="ER132" s="1286"/>
      <c r="ES132" s="1286"/>
      <c r="ET132" s="1286"/>
      <c r="EU132" s="1286"/>
      <c r="EV132" s="1286"/>
      <c r="EW132" s="1286"/>
      <c r="EX132" s="1286"/>
      <c r="EY132" s="1286"/>
      <c r="EZ132" s="1286"/>
      <c r="FA132" s="1286"/>
      <c r="FB132" s="1286"/>
      <c r="FC132" s="1286"/>
      <c r="FD132" s="1286"/>
      <c r="FE132" s="1286"/>
      <c r="FF132" s="1286"/>
      <c r="FG132" s="1286"/>
      <c r="FH132" s="1286"/>
      <c r="FI132" s="1286"/>
      <c r="FJ132" s="1286"/>
      <c r="FK132" s="1286"/>
      <c r="FL132" s="1286"/>
      <c r="FM132" s="1286"/>
      <c r="FN132" s="1286"/>
      <c r="FO132" s="1286"/>
      <c r="FP132" s="1286"/>
      <c r="FQ132" s="1286"/>
      <c r="FR132" s="1286"/>
      <c r="FS132" s="1286"/>
      <c r="FT132" s="1286"/>
      <c r="FU132" s="1286"/>
      <c r="FV132" s="1286"/>
      <c r="FW132" s="1286"/>
      <c r="FX132" s="1286"/>
      <c r="FY132" s="1286"/>
      <c r="FZ132" s="1286"/>
      <c r="GA132" s="1286"/>
      <c r="GB132" s="1286"/>
      <c r="GC132" s="1286"/>
      <c r="GD132" s="1286"/>
      <c r="GE132" s="1286"/>
      <c r="GF132" s="1286"/>
      <c r="GG132" s="1286"/>
      <c r="GH132" s="1286"/>
      <c r="GI132" s="1286"/>
      <c r="GJ132" s="1286"/>
      <c r="GK132" s="1286"/>
      <c r="GL132" s="1286"/>
      <c r="GM132" s="1286"/>
      <c r="GN132" s="1286"/>
      <c r="GO132" s="1286"/>
      <c r="GP132" s="1286"/>
      <c r="GQ132" s="1286"/>
      <c r="GR132" s="1286"/>
      <c r="GS132" s="1286"/>
      <c r="GT132" s="1286"/>
      <c r="GU132" s="1286"/>
      <c r="GV132" s="1286"/>
      <c r="GW132" s="1286"/>
      <c r="GX132" s="1286"/>
      <c r="GY132" s="1286"/>
      <c r="GZ132" s="1286"/>
      <c r="HA132" s="1286"/>
      <c r="HB132" s="1286"/>
      <c r="HC132" s="1286"/>
      <c r="HD132" s="1286"/>
      <c r="HE132" s="1286"/>
      <c r="HF132" s="1286"/>
      <c r="HG132" s="1286"/>
      <c r="HH132" s="1286"/>
      <c r="HI132" s="1286"/>
      <c r="HJ132" s="1286"/>
      <c r="HK132" s="1286"/>
      <c r="HL132" s="1286"/>
      <c r="HM132" s="1286"/>
      <c r="HN132" s="1286"/>
      <c r="HO132" s="1286"/>
      <c r="HP132" s="1286"/>
      <c r="HQ132" s="1286"/>
      <c r="HR132" s="1286"/>
      <c r="HS132" s="1286"/>
      <c r="HT132" s="1286"/>
      <c r="HU132" s="1286"/>
      <c r="HV132" s="1286"/>
      <c r="HW132" s="1286"/>
      <c r="HX132" s="1286"/>
      <c r="HY132" s="1286"/>
      <c r="HZ132" s="1286"/>
      <c r="IA132" s="1286"/>
      <c r="IB132" s="1286"/>
      <c r="IC132" s="1286"/>
      <c r="ID132" s="1286"/>
      <c r="IE132" s="1286"/>
      <c r="IF132" s="1286"/>
      <c r="IG132" s="1286"/>
      <c r="IH132" s="1286"/>
      <c r="II132" s="1286"/>
      <c r="IJ132" s="1286"/>
      <c r="IK132" s="1286"/>
      <c r="IL132" s="1286"/>
      <c r="IM132" s="1286"/>
      <c r="IN132" s="1286"/>
      <c r="IO132" s="1286"/>
      <c r="IP132" s="1286"/>
      <c r="IQ132" s="1286"/>
      <c r="IR132" s="1286"/>
      <c r="IS132" s="1286"/>
      <c r="IT132" s="1286"/>
      <c r="IU132" s="1286"/>
      <c r="IV132" s="1286"/>
    </row>
    <row r="133" spans="1:256" ht="13.5" thickBot="1">
      <c r="A133" s="1286"/>
      <c r="B133" s="1555"/>
      <c r="C133" s="1555"/>
      <c r="D133" s="1555"/>
      <c r="E133" s="1555"/>
      <c r="F133" s="1555"/>
      <c r="G133" s="1555"/>
      <c r="H133" s="1286"/>
      <c r="I133" s="1286"/>
      <c r="J133" s="1286"/>
      <c r="K133" s="1286"/>
      <c r="L133" s="1286"/>
      <c r="M133" s="1286"/>
      <c r="N133" s="1286"/>
      <c r="O133" s="1286"/>
      <c r="P133" s="1286"/>
      <c r="Q133" s="1286"/>
      <c r="R133" s="1286"/>
      <c r="S133" s="1286"/>
      <c r="T133" s="1286"/>
      <c r="U133" s="1286"/>
      <c r="V133" s="1286"/>
      <c r="W133" s="1286"/>
      <c r="X133" s="1286"/>
      <c r="Y133" s="1286"/>
      <c r="Z133" s="1286"/>
      <c r="AA133" s="1286"/>
      <c r="AB133" s="1286"/>
      <c r="AC133" s="1286"/>
      <c r="AD133" s="1286"/>
      <c r="AE133" s="1286"/>
      <c r="AF133" s="1286"/>
      <c r="AG133" s="1286"/>
      <c r="AH133" s="1286"/>
      <c r="AI133" s="1286"/>
      <c r="AJ133" s="1286"/>
      <c r="AK133" s="1286"/>
      <c r="AL133" s="1286"/>
      <c r="AM133" s="1286"/>
      <c r="AN133" s="1286"/>
      <c r="AO133" s="1286"/>
      <c r="AP133" s="1286"/>
      <c r="AQ133" s="1286"/>
      <c r="AR133" s="1286"/>
      <c r="AS133" s="1286"/>
      <c r="AT133" s="1286"/>
      <c r="AU133" s="1286"/>
      <c r="AV133" s="1286"/>
      <c r="AW133" s="1286"/>
      <c r="AX133" s="1286"/>
      <c r="AY133" s="1286"/>
      <c r="AZ133" s="1286"/>
      <c r="BA133" s="1286"/>
      <c r="BB133" s="1286"/>
      <c r="BC133" s="1286"/>
      <c r="BD133" s="1286"/>
      <c r="BE133" s="1286"/>
      <c r="BF133" s="1286"/>
      <c r="BG133" s="1286"/>
      <c r="BH133" s="1286"/>
      <c r="BI133" s="1286"/>
      <c r="BJ133" s="1286"/>
      <c r="BK133" s="1286"/>
      <c r="BL133" s="1286"/>
      <c r="BM133" s="1286"/>
      <c r="BN133" s="1286"/>
      <c r="BO133" s="1286"/>
      <c r="BP133" s="1286"/>
      <c r="BQ133" s="1286"/>
      <c r="BR133" s="1286"/>
      <c r="BS133" s="1286"/>
      <c r="BT133" s="1286"/>
      <c r="BU133" s="1286"/>
      <c r="BV133" s="1286"/>
      <c r="BW133" s="1286"/>
      <c r="BX133" s="1286"/>
      <c r="BY133" s="1286"/>
      <c r="BZ133" s="1286"/>
      <c r="CA133" s="1286"/>
      <c r="CB133" s="1286"/>
      <c r="CC133" s="1286"/>
      <c r="CD133" s="1286"/>
      <c r="CE133" s="1286"/>
      <c r="CF133" s="1286"/>
      <c r="CG133" s="1286"/>
      <c r="CH133" s="1286"/>
      <c r="CI133" s="1286"/>
      <c r="CJ133" s="1286"/>
      <c r="CK133" s="1286"/>
      <c r="CL133" s="1286"/>
      <c r="CM133" s="1286"/>
      <c r="CN133" s="1286"/>
      <c r="CO133" s="1286"/>
      <c r="CP133" s="1286"/>
      <c r="CQ133" s="1286"/>
      <c r="CR133" s="1286"/>
      <c r="CS133" s="1286"/>
      <c r="CT133" s="1286"/>
      <c r="CU133" s="1286"/>
      <c r="CV133" s="1286"/>
      <c r="CW133" s="1286"/>
      <c r="CX133" s="1286"/>
      <c r="CY133" s="1286"/>
      <c r="CZ133" s="1286"/>
      <c r="DA133" s="1286"/>
      <c r="DB133" s="1286"/>
      <c r="DC133" s="1286"/>
      <c r="DD133" s="1286"/>
      <c r="DE133" s="1286"/>
      <c r="DF133" s="1286"/>
      <c r="DG133" s="1286"/>
      <c r="DH133" s="1286"/>
      <c r="DI133" s="1286"/>
      <c r="DJ133" s="1286"/>
      <c r="DK133" s="1286"/>
      <c r="DL133" s="1286"/>
      <c r="DM133" s="1286"/>
      <c r="DN133" s="1286"/>
      <c r="DO133" s="1286"/>
      <c r="DP133" s="1286"/>
      <c r="DQ133" s="1286"/>
      <c r="DR133" s="1286"/>
      <c r="DS133" s="1286"/>
      <c r="DT133" s="1286"/>
      <c r="DU133" s="1286"/>
      <c r="DV133" s="1286"/>
      <c r="DW133" s="1286"/>
      <c r="DX133" s="1286"/>
      <c r="DY133" s="1286"/>
      <c r="DZ133" s="1286"/>
      <c r="EA133" s="1286"/>
      <c r="EB133" s="1286"/>
      <c r="EC133" s="1286"/>
      <c r="ED133" s="1286"/>
      <c r="EE133" s="1286"/>
      <c r="EF133" s="1286"/>
      <c r="EG133" s="1286"/>
      <c r="EH133" s="1286"/>
      <c r="EI133" s="1286"/>
      <c r="EJ133" s="1286"/>
      <c r="EK133" s="1286"/>
      <c r="EL133" s="1286"/>
      <c r="EM133" s="1286"/>
      <c r="EN133" s="1286"/>
      <c r="EO133" s="1286"/>
      <c r="EP133" s="1286"/>
      <c r="EQ133" s="1286"/>
      <c r="ER133" s="1286"/>
      <c r="ES133" s="1286"/>
      <c r="ET133" s="1286"/>
      <c r="EU133" s="1286"/>
      <c r="EV133" s="1286"/>
      <c r="EW133" s="1286"/>
      <c r="EX133" s="1286"/>
      <c r="EY133" s="1286"/>
      <c r="EZ133" s="1286"/>
      <c r="FA133" s="1286"/>
      <c r="FB133" s="1286"/>
      <c r="FC133" s="1286"/>
      <c r="FD133" s="1286"/>
      <c r="FE133" s="1286"/>
      <c r="FF133" s="1286"/>
      <c r="FG133" s="1286"/>
      <c r="FH133" s="1286"/>
      <c r="FI133" s="1286"/>
      <c r="FJ133" s="1286"/>
      <c r="FK133" s="1286"/>
      <c r="FL133" s="1286"/>
      <c r="FM133" s="1286"/>
      <c r="FN133" s="1286"/>
      <c r="FO133" s="1286"/>
      <c r="FP133" s="1286"/>
      <c r="FQ133" s="1286"/>
      <c r="FR133" s="1286"/>
      <c r="FS133" s="1286"/>
      <c r="FT133" s="1286"/>
      <c r="FU133" s="1286"/>
      <c r="FV133" s="1286"/>
      <c r="FW133" s="1286"/>
      <c r="FX133" s="1286"/>
      <c r="FY133" s="1286"/>
      <c r="FZ133" s="1286"/>
      <c r="GA133" s="1286"/>
      <c r="GB133" s="1286"/>
      <c r="GC133" s="1286"/>
      <c r="GD133" s="1286"/>
      <c r="GE133" s="1286"/>
      <c r="GF133" s="1286"/>
      <c r="GG133" s="1286"/>
      <c r="GH133" s="1286"/>
      <c r="GI133" s="1286"/>
      <c r="GJ133" s="1286"/>
      <c r="GK133" s="1286"/>
      <c r="GL133" s="1286"/>
      <c r="GM133" s="1286"/>
      <c r="GN133" s="1286"/>
      <c r="GO133" s="1286"/>
      <c r="GP133" s="1286"/>
      <c r="GQ133" s="1286"/>
      <c r="GR133" s="1286"/>
      <c r="GS133" s="1286"/>
      <c r="GT133" s="1286"/>
      <c r="GU133" s="1286"/>
      <c r="GV133" s="1286"/>
      <c r="GW133" s="1286"/>
      <c r="GX133" s="1286"/>
      <c r="GY133" s="1286"/>
      <c r="GZ133" s="1286"/>
      <c r="HA133" s="1286"/>
      <c r="HB133" s="1286"/>
      <c r="HC133" s="1286"/>
      <c r="HD133" s="1286"/>
      <c r="HE133" s="1286"/>
      <c r="HF133" s="1286"/>
      <c r="HG133" s="1286"/>
      <c r="HH133" s="1286"/>
      <c r="HI133" s="1286"/>
      <c r="HJ133" s="1286"/>
      <c r="HK133" s="1286"/>
      <c r="HL133" s="1286"/>
      <c r="HM133" s="1286"/>
      <c r="HN133" s="1286"/>
      <c r="HO133" s="1286"/>
      <c r="HP133" s="1286"/>
      <c r="HQ133" s="1286"/>
      <c r="HR133" s="1286"/>
      <c r="HS133" s="1286"/>
      <c r="HT133" s="1286"/>
      <c r="HU133" s="1286"/>
      <c r="HV133" s="1286"/>
      <c r="HW133" s="1286"/>
      <c r="HX133" s="1286"/>
      <c r="HY133" s="1286"/>
      <c r="HZ133" s="1286"/>
      <c r="IA133" s="1286"/>
      <c r="IB133" s="1286"/>
      <c r="IC133" s="1286"/>
      <c r="ID133" s="1286"/>
      <c r="IE133" s="1286"/>
      <c r="IF133" s="1286"/>
      <c r="IG133" s="1286"/>
      <c r="IH133" s="1286"/>
      <c r="II133" s="1286"/>
      <c r="IJ133" s="1286"/>
      <c r="IK133" s="1286"/>
      <c r="IL133" s="1286"/>
      <c r="IM133" s="1286"/>
      <c r="IN133" s="1286"/>
      <c r="IO133" s="1286"/>
      <c r="IP133" s="1286"/>
      <c r="IQ133" s="1286"/>
      <c r="IR133" s="1286"/>
      <c r="IS133" s="1286"/>
      <c r="IT133" s="1286"/>
      <c r="IU133" s="1286"/>
      <c r="IV133" s="1286"/>
    </row>
    <row r="134" spans="1:256" s="1544" customFormat="1" ht="15.75">
      <c r="B134" s="2080" t="s">
        <v>7492</v>
      </c>
      <c r="C134" s="2081"/>
      <c r="D134" s="2081"/>
      <c r="E134" s="2081"/>
      <c r="F134" s="2081"/>
      <c r="G134" s="2082"/>
    </row>
    <row r="135" spans="1:256" s="1544" customFormat="1" ht="15.75">
      <c r="B135" s="2083" t="s">
        <v>1947</v>
      </c>
      <c r="C135" s="2084"/>
      <c r="D135" s="1545" t="s">
        <v>30</v>
      </c>
      <c r="E135" s="2085" t="s">
        <v>7483</v>
      </c>
      <c r="F135" s="2086"/>
      <c r="G135" s="2087"/>
    </row>
    <row r="136" spans="1:256" s="1544" customFormat="1" ht="15.75">
      <c r="B136" s="2092" t="s">
        <v>1951</v>
      </c>
      <c r="C136" s="2093"/>
      <c r="D136" s="2093"/>
      <c r="E136" s="2093"/>
      <c r="F136" s="2093"/>
      <c r="G136" s="2094"/>
    </row>
    <row r="137" spans="1:256" s="1544" customFormat="1" ht="19.5" customHeight="1">
      <c r="B137" s="2067" t="str">
        <f>C126</f>
        <v>ESCALADA OU TREPA-TREPA</v>
      </c>
      <c r="C137" s="2068"/>
      <c r="D137" s="1546" t="s">
        <v>30</v>
      </c>
      <c r="E137" s="2069" t="s">
        <v>7484</v>
      </c>
      <c r="F137" s="2070"/>
      <c r="G137" s="2071"/>
    </row>
    <row r="138" spans="1:256" s="1544" customFormat="1" ht="37.5" customHeight="1">
      <c r="B138" s="2067" t="s">
        <v>7485</v>
      </c>
      <c r="C138" s="2068"/>
      <c r="D138" s="1546" t="s">
        <v>25</v>
      </c>
      <c r="E138" s="2069" t="s">
        <v>20222</v>
      </c>
      <c r="F138" s="2070"/>
      <c r="G138" s="2071"/>
    </row>
    <row r="139" spans="1:256" s="1544" customFormat="1" ht="36" customHeight="1">
      <c r="B139" s="2067" t="s">
        <v>7486</v>
      </c>
      <c r="C139" s="2068"/>
      <c r="D139" s="1546" t="s">
        <v>25</v>
      </c>
      <c r="E139" s="2069" t="str">
        <f>E138</f>
        <v>0,30*0,30*0,50</v>
      </c>
      <c r="F139" s="2070"/>
      <c r="G139" s="2071"/>
    </row>
    <row r="140" spans="1:256" s="1544" customFormat="1" ht="31.5" customHeight="1">
      <c r="B140" s="2067" t="s">
        <v>2341</v>
      </c>
      <c r="C140" s="2068"/>
      <c r="D140" s="1546" t="s">
        <v>25</v>
      </c>
      <c r="E140" s="2069" t="str">
        <f>E139</f>
        <v>0,30*0,30*0,50</v>
      </c>
      <c r="F140" s="2070"/>
      <c r="G140" s="2071"/>
    </row>
    <row r="141" spans="1:256" s="1544" customFormat="1" ht="32.25" customHeight="1" thickBot="1">
      <c r="B141" s="2088" t="s">
        <v>744</v>
      </c>
      <c r="C141" s="2089"/>
      <c r="D141" s="1656" t="s">
        <v>85</v>
      </c>
      <c r="E141" s="2090" t="s">
        <v>12413</v>
      </c>
      <c r="F141" s="2090"/>
      <c r="G141" s="2091"/>
    </row>
    <row r="142" spans="1:256" s="1521" customFormat="1" ht="15.75" customHeight="1">
      <c r="B142" s="1522"/>
      <c r="C142" s="1522"/>
      <c r="D142" s="1522"/>
      <c r="E142" s="1522"/>
      <c r="F142" s="1523"/>
      <c r="G142" s="1523"/>
    </row>
    <row r="143" spans="1:256" s="1521" customFormat="1" ht="15.75" customHeight="1">
      <c r="B143" s="1522"/>
      <c r="C143" s="1522"/>
      <c r="D143" s="1522"/>
      <c r="E143" s="1522"/>
      <c r="F143" s="1523"/>
      <c r="G143" s="1523"/>
    </row>
    <row r="144" spans="1:256" s="1521" customFormat="1" ht="15.75" customHeight="1">
      <c r="B144" s="1522"/>
      <c r="C144" s="1522"/>
      <c r="D144" s="1522"/>
      <c r="E144" s="1522"/>
      <c r="F144" s="1523"/>
      <c r="G144" s="1523"/>
    </row>
    <row r="145" spans="2:7" s="1521" customFormat="1" ht="15.75" customHeight="1">
      <c r="B145" s="1522"/>
      <c r="C145" s="1522"/>
      <c r="D145" s="1522"/>
      <c r="E145" s="1522"/>
      <c r="F145" s="1523"/>
      <c r="G145" s="1523"/>
    </row>
    <row r="146" spans="2:7" s="1521" customFormat="1" ht="15.75" customHeight="1">
      <c r="B146" s="1522"/>
      <c r="C146" s="1522"/>
      <c r="D146" s="1522"/>
      <c r="E146" s="1522"/>
      <c r="F146" s="1523"/>
      <c r="G146" s="1523"/>
    </row>
    <row r="147" spans="2:7" s="1521" customFormat="1" ht="15.75" customHeight="1">
      <c r="B147" s="1522"/>
      <c r="C147" s="1522"/>
      <c r="D147" s="1522"/>
      <c r="E147" s="1522"/>
      <c r="F147" s="1523"/>
      <c r="G147" s="1523"/>
    </row>
    <row r="148" spans="2:7" s="1521" customFormat="1" ht="15.75" customHeight="1">
      <c r="B148" s="1522"/>
      <c r="C148" s="1522"/>
      <c r="D148" s="1522"/>
      <c r="E148" s="1522"/>
      <c r="F148" s="1523"/>
      <c r="G148" s="1523"/>
    </row>
    <row r="149" spans="2:7" s="1521" customFormat="1" ht="15.75" customHeight="1">
      <c r="B149" s="1522"/>
      <c r="C149" s="1522"/>
      <c r="D149" s="1522"/>
      <c r="E149" s="1522"/>
      <c r="F149" s="1523"/>
      <c r="G149" s="1523"/>
    </row>
    <row r="150" spans="2:7" s="1521" customFormat="1" ht="15.75" customHeight="1">
      <c r="B150" s="1522"/>
      <c r="C150" s="1522"/>
      <c r="D150" s="1522"/>
      <c r="E150" s="1522"/>
      <c r="F150" s="1523"/>
      <c r="G150" s="1523"/>
    </row>
    <row r="151" spans="2:7" s="1521" customFormat="1" ht="15.75" customHeight="1">
      <c r="B151" s="1522"/>
      <c r="C151" s="1522"/>
      <c r="D151" s="1522"/>
      <c r="E151" s="1522"/>
      <c r="F151" s="1523"/>
      <c r="G151" s="1523"/>
    </row>
    <row r="152" spans="2:7" s="1521" customFormat="1" ht="15.75" customHeight="1">
      <c r="B152" s="1522"/>
      <c r="C152" s="1522"/>
      <c r="D152" s="1522"/>
      <c r="E152" s="1522"/>
      <c r="F152" s="1523"/>
      <c r="G152" s="1523"/>
    </row>
    <row r="153" spans="2:7" s="1521" customFormat="1" ht="15.75" customHeight="1">
      <c r="B153" s="1522"/>
      <c r="C153" s="1522"/>
      <c r="D153" s="1522"/>
      <c r="E153" s="1522"/>
      <c r="F153" s="1523"/>
      <c r="G153" s="1523"/>
    </row>
    <row r="154" spans="2:7" s="1521" customFormat="1" ht="15.75" customHeight="1">
      <c r="B154" s="1522"/>
      <c r="C154" s="1522"/>
      <c r="D154" s="1522"/>
      <c r="E154" s="1522"/>
      <c r="F154" s="1523"/>
      <c r="G154" s="1523"/>
    </row>
    <row r="155" spans="2:7" s="1521" customFormat="1" ht="15.75" customHeight="1">
      <c r="B155" s="1522"/>
      <c r="C155" s="1522"/>
      <c r="D155" s="1522"/>
      <c r="E155" s="1522"/>
      <c r="F155" s="1523"/>
      <c r="G155" s="1523"/>
    </row>
    <row r="156" spans="2:7" s="1521" customFormat="1" ht="15.75" customHeight="1">
      <c r="B156" s="1522"/>
      <c r="C156" s="1522"/>
      <c r="D156" s="1522"/>
      <c r="E156" s="1522"/>
      <c r="F156" s="1523"/>
      <c r="G156" s="1523"/>
    </row>
    <row r="157" spans="2:7" s="1521" customFormat="1" ht="15.75" customHeight="1">
      <c r="B157" s="1522"/>
      <c r="C157" s="1522"/>
      <c r="D157" s="1522"/>
      <c r="E157" s="1522"/>
      <c r="F157" s="1523"/>
      <c r="G157" s="1523"/>
    </row>
    <row r="158" spans="2:7" s="1521" customFormat="1" ht="15.75" customHeight="1">
      <c r="B158" s="1522"/>
      <c r="C158" s="1522"/>
      <c r="D158" s="1522"/>
      <c r="E158" s="1522"/>
      <c r="F158" s="1523"/>
      <c r="G158" s="1523"/>
    </row>
    <row r="159" spans="2:7" s="1521" customFormat="1" ht="15.75" customHeight="1">
      <c r="B159" s="1522"/>
      <c r="C159" s="1522"/>
      <c r="D159" s="1522"/>
      <c r="E159" s="1522"/>
      <c r="F159" s="1523"/>
      <c r="G159" s="1523"/>
    </row>
    <row r="160" spans="2:7" s="1521" customFormat="1" ht="15.75" customHeight="1">
      <c r="B160" s="1522"/>
      <c r="C160" s="1522"/>
      <c r="D160" s="1522"/>
      <c r="E160" s="1522"/>
      <c r="F160" s="1523"/>
      <c r="G160" s="1523"/>
    </row>
    <row r="161" spans="1:256" s="1521" customFormat="1" ht="15.75" customHeight="1">
      <c r="B161" s="1522"/>
      <c r="C161" s="1522"/>
      <c r="D161" s="1522"/>
      <c r="E161" s="1522"/>
      <c r="F161" s="1523"/>
      <c r="G161" s="1523"/>
    </row>
    <row r="162" spans="1:256" s="1521" customFormat="1" ht="15.75" customHeight="1">
      <c r="B162" s="1522"/>
      <c r="C162" s="1522"/>
      <c r="D162" s="1522"/>
      <c r="E162" s="1522"/>
      <c r="F162" s="1523"/>
      <c r="G162" s="1523"/>
    </row>
    <row r="163" spans="1:256" s="1521" customFormat="1" ht="15.75" customHeight="1">
      <c r="B163" s="1522"/>
      <c r="C163" s="1522"/>
      <c r="D163" s="1522"/>
      <c r="E163" s="1522"/>
      <c r="F163" s="1523"/>
      <c r="G163" s="1523"/>
    </row>
    <row r="164" spans="1:256" s="1521" customFormat="1" ht="15.75" customHeight="1">
      <c r="B164" s="1522"/>
      <c r="C164" s="1522"/>
      <c r="D164" s="1522"/>
      <c r="E164" s="1522"/>
      <c r="F164" s="1523"/>
      <c r="G164" s="1523"/>
    </row>
    <row r="165" spans="1:256" s="1521" customFormat="1" ht="15.75" customHeight="1">
      <c r="B165" s="1522"/>
      <c r="C165" s="1522"/>
      <c r="D165" s="1522"/>
      <c r="E165" s="1522"/>
      <c r="F165" s="1523"/>
      <c r="G165" s="1523"/>
    </row>
    <row r="166" spans="1:256" s="1521" customFormat="1" ht="15.75" customHeight="1">
      <c r="B166" s="1522"/>
      <c r="C166" s="1522"/>
      <c r="D166" s="1522"/>
      <c r="E166" s="1522"/>
      <c r="F166" s="1523"/>
      <c r="G166" s="1523"/>
    </row>
    <row r="167" spans="1:256" s="1521" customFormat="1" ht="15.75" customHeight="1">
      <c r="B167" s="1522"/>
      <c r="C167" s="1522"/>
      <c r="D167" s="1522"/>
      <c r="E167" s="1522"/>
      <c r="F167" s="1523"/>
      <c r="G167" s="1523"/>
    </row>
    <row r="168" spans="1:256" s="1521" customFormat="1" ht="15.75" customHeight="1">
      <c r="B168" s="1522"/>
      <c r="C168" s="1522"/>
      <c r="D168" s="1522"/>
      <c r="E168" s="1522"/>
      <c r="F168" s="1523"/>
      <c r="G168" s="1523"/>
    </row>
    <row r="169" spans="1:256" s="1521" customFormat="1" ht="15.75" customHeight="1">
      <c r="B169" s="1522"/>
      <c r="C169" s="1522"/>
      <c r="D169" s="1522"/>
      <c r="E169" s="1522"/>
      <c r="F169" s="1523"/>
      <c r="G169" s="1523"/>
    </row>
    <row r="170" spans="1:256" s="1521" customFormat="1" ht="15.75" customHeight="1">
      <c r="B170" s="1522"/>
      <c r="C170" s="1522"/>
      <c r="D170" s="1522"/>
      <c r="E170" s="1522"/>
      <c r="F170" s="1523"/>
      <c r="G170" s="1523"/>
    </row>
    <row r="171" spans="1:256" s="1521" customFormat="1" ht="15.75" customHeight="1">
      <c r="B171" s="1522"/>
      <c r="C171" s="1522"/>
      <c r="D171" s="1522"/>
      <c r="E171" s="1522"/>
      <c r="F171" s="1523"/>
      <c r="G171" s="1523"/>
    </row>
    <row r="172" spans="1:256" s="1547" customFormat="1" ht="6" customHeight="1" thickBot="1">
      <c r="B172" s="1522"/>
      <c r="C172" s="1522"/>
      <c r="D172" s="1522"/>
      <c r="E172" s="1548"/>
      <c r="F172" s="1523"/>
      <c r="G172" s="1523"/>
    </row>
    <row r="173" spans="1:256" s="1547" customFormat="1" ht="6" thickBot="1">
      <c r="B173" s="1549"/>
      <c r="C173" s="1550" t="s">
        <v>21</v>
      </c>
      <c r="D173" s="1550"/>
      <c r="E173" s="1550"/>
      <c r="F173" s="1550"/>
      <c r="G173" s="1550"/>
    </row>
    <row r="174" spans="1:256" s="1547" customFormat="1" ht="6.75" customHeight="1" thickBot="1">
      <c r="B174" s="1551"/>
      <c r="C174" s="1552"/>
      <c r="D174" s="1552"/>
      <c r="E174" s="1552"/>
      <c r="F174" s="1552"/>
      <c r="G174" s="1552"/>
    </row>
    <row r="175" spans="1:256" ht="15.75">
      <c r="A175" s="1286"/>
      <c r="B175" s="1531" t="s">
        <v>7493</v>
      </c>
      <c r="C175" s="1532" t="s">
        <v>7494</v>
      </c>
      <c r="D175" s="1532"/>
      <c r="E175" s="1532"/>
      <c r="F175" s="1532"/>
      <c r="G175" s="1533" t="s">
        <v>30</v>
      </c>
      <c r="H175" s="1286"/>
      <c r="I175" s="1286"/>
      <c r="J175" s="1286"/>
      <c r="K175" s="1286"/>
      <c r="L175" s="1286"/>
      <c r="M175" s="1286"/>
      <c r="N175" s="1286"/>
      <c r="O175" s="1286"/>
      <c r="P175" s="1286"/>
      <c r="Q175" s="1286"/>
      <c r="R175" s="1286"/>
      <c r="S175" s="1286"/>
      <c r="T175" s="1286"/>
      <c r="U175" s="1286"/>
      <c r="V175" s="1286"/>
      <c r="W175" s="1286"/>
      <c r="X175" s="1286"/>
      <c r="Y175" s="1286"/>
      <c r="Z175" s="1286"/>
      <c r="AA175" s="1286"/>
      <c r="AB175" s="1286"/>
      <c r="AC175" s="1286"/>
      <c r="AD175" s="1286"/>
      <c r="AE175" s="1286"/>
      <c r="AF175" s="1286"/>
      <c r="AG175" s="1286"/>
      <c r="AH175" s="1286"/>
      <c r="AI175" s="1286"/>
      <c r="AJ175" s="1286"/>
      <c r="AK175" s="1286"/>
      <c r="AL175" s="1286"/>
      <c r="AM175" s="1286"/>
      <c r="AN175" s="1286"/>
      <c r="AO175" s="1286"/>
      <c r="AP175" s="1286"/>
      <c r="AQ175" s="1286"/>
      <c r="AR175" s="1286"/>
      <c r="AS175" s="1286"/>
      <c r="AT175" s="1286"/>
      <c r="AU175" s="1286"/>
      <c r="AV175" s="1286"/>
      <c r="AW175" s="1286"/>
      <c r="AX175" s="1286"/>
      <c r="AY175" s="1286"/>
      <c r="AZ175" s="1286"/>
      <c r="BA175" s="1286"/>
      <c r="BB175" s="1286"/>
      <c r="BC175" s="1286"/>
      <c r="BD175" s="1286"/>
      <c r="BE175" s="1286"/>
      <c r="BF175" s="1286"/>
      <c r="BG175" s="1286"/>
      <c r="BH175" s="1286"/>
      <c r="BI175" s="1286"/>
      <c r="BJ175" s="1286"/>
      <c r="BK175" s="1286"/>
      <c r="BL175" s="1286"/>
      <c r="BM175" s="1286"/>
      <c r="BN175" s="1286"/>
      <c r="BO175" s="1286"/>
      <c r="BP175" s="1286"/>
      <c r="BQ175" s="1286"/>
      <c r="BR175" s="1286"/>
      <c r="BS175" s="1286"/>
      <c r="BT175" s="1286"/>
      <c r="BU175" s="1286"/>
      <c r="BV175" s="1286"/>
      <c r="BW175" s="1286"/>
      <c r="BX175" s="1286"/>
      <c r="BY175" s="1286"/>
      <c r="BZ175" s="1286"/>
      <c r="CA175" s="1286"/>
      <c r="CB175" s="1286"/>
      <c r="CC175" s="1286"/>
      <c r="CD175" s="1286"/>
      <c r="CE175" s="1286"/>
      <c r="CF175" s="1286"/>
      <c r="CG175" s="1286"/>
      <c r="CH175" s="1286"/>
      <c r="CI175" s="1286"/>
      <c r="CJ175" s="1286"/>
      <c r="CK175" s="1286"/>
      <c r="CL175" s="1286"/>
      <c r="CM175" s="1286"/>
      <c r="CN175" s="1286"/>
      <c r="CO175" s="1286"/>
      <c r="CP175" s="1286"/>
      <c r="CQ175" s="1286"/>
      <c r="CR175" s="1286"/>
      <c r="CS175" s="1286"/>
      <c r="CT175" s="1286"/>
      <c r="CU175" s="1286"/>
      <c r="CV175" s="1286"/>
      <c r="CW175" s="1286"/>
      <c r="CX175" s="1286"/>
      <c r="CY175" s="1286"/>
      <c r="CZ175" s="1286"/>
      <c r="DA175" s="1286"/>
      <c r="DB175" s="1286"/>
      <c r="DC175" s="1286"/>
      <c r="DD175" s="1286"/>
      <c r="DE175" s="1286"/>
      <c r="DF175" s="1286"/>
      <c r="DG175" s="1286"/>
      <c r="DH175" s="1286"/>
      <c r="DI175" s="1286"/>
      <c r="DJ175" s="1286"/>
      <c r="DK175" s="1286"/>
      <c r="DL175" s="1286"/>
      <c r="DM175" s="1286"/>
      <c r="DN175" s="1286"/>
      <c r="DO175" s="1286"/>
      <c r="DP175" s="1286"/>
      <c r="DQ175" s="1286"/>
      <c r="DR175" s="1286"/>
      <c r="DS175" s="1286"/>
      <c r="DT175" s="1286"/>
      <c r="DU175" s="1286"/>
      <c r="DV175" s="1286"/>
      <c r="DW175" s="1286"/>
      <c r="DX175" s="1286"/>
      <c r="DY175" s="1286"/>
      <c r="DZ175" s="1286"/>
      <c r="EA175" s="1286"/>
      <c r="EB175" s="1286"/>
      <c r="EC175" s="1286"/>
      <c r="ED175" s="1286"/>
      <c r="EE175" s="1286"/>
      <c r="EF175" s="1286"/>
      <c r="EG175" s="1286"/>
      <c r="EH175" s="1286"/>
      <c r="EI175" s="1286"/>
      <c r="EJ175" s="1286"/>
      <c r="EK175" s="1286"/>
      <c r="EL175" s="1286"/>
      <c r="EM175" s="1286"/>
      <c r="EN175" s="1286"/>
      <c r="EO175" s="1286"/>
      <c r="EP175" s="1286"/>
      <c r="EQ175" s="1286"/>
      <c r="ER175" s="1286"/>
      <c r="ES175" s="1286"/>
      <c r="ET175" s="1286"/>
      <c r="EU175" s="1286"/>
      <c r="EV175" s="1286"/>
      <c r="EW175" s="1286"/>
      <c r="EX175" s="1286"/>
      <c r="EY175" s="1286"/>
      <c r="EZ175" s="1286"/>
      <c r="FA175" s="1286"/>
      <c r="FB175" s="1286"/>
      <c r="FC175" s="1286"/>
      <c r="FD175" s="1286"/>
      <c r="FE175" s="1286"/>
      <c r="FF175" s="1286"/>
      <c r="FG175" s="1286"/>
      <c r="FH175" s="1286"/>
      <c r="FI175" s="1286"/>
      <c r="FJ175" s="1286"/>
      <c r="FK175" s="1286"/>
      <c r="FL175" s="1286"/>
      <c r="FM175" s="1286"/>
      <c r="FN175" s="1286"/>
      <c r="FO175" s="1286"/>
      <c r="FP175" s="1286"/>
      <c r="FQ175" s="1286"/>
      <c r="FR175" s="1286"/>
      <c r="FS175" s="1286"/>
      <c r="FT175" s="1286"/>
      <c r="FU175" s="1286"/>
      <c r="FV175" s="1286"/>
      <c r="FW175" s="1286"/>
      <c r="FX175" s="1286"/>
      <c r="FY175" s="1286"/>
      <c r="FZ175" s="1286"/>
      <c r="GA175" s="1286"/>
      <c r="GB175" s="1286"/>
      <c r="GC175" s="1286"/>
      <c r="GD175" s="1286"/>
      <c r="GE175" s="1286"/>
      <c r="GF175" s="1286"/>
      <c r="GG175" s="1286"/>
      <c r="GH175" s="1286"/>
      <c r="GI175" s="1286"/>
      <c r="GJ175" s="1286"/>
      <c r="GK175" s="1286"/>
      <c r="GL175" s="1286"/>
      <c r="GM175" s="1286"/>
      <c r="GN175" s="1286"/>
      <c r="GO175" s="1286"/>
      <c r="GP175" s="1286"/>
      <c r="GQ175" s="1286"/>
      <c r="GR175" s="1286"/>
      <c r="GS175" s="1286"/>
      <c r="GT175" s="1286"/>
      <c r="GU175" s="1286"/>
      <c r="GV175" s="1286"/>
      <c r="GW175" s="1286"/>
      <c r="GX175" s="1286"/>
      <c r="GY175" s="1286"/>
      <c r="GZ175" s="1286"/>
      <c r="HA175" s="1286"/>
      <c r="HB175" s="1286"/>
      <c r="HC175" s="1286"/>
      <c r="HD175" s="1286"/>
      <c r="HE175" s="1286"/>
      <c r="HF175" s="1286"/>
      <c r="HG175" s="1286"/>
      <c r="HH175" s="1286"/>
      <c r="HI175" s="1286"/>
      <c r="HJ175" s="1286"/>
      <c r="HK175" s="1286"/>
      <c r="HL175" s="1286"/>
      <c r="HM175" s="1286"/>
      <c r="HN175" s="1286"/>
      <c r="HO175" s="1286"/>
      <c r="HP175" s="1286"/>
      <c r="HQ175" s="1286"/>
      <c r="HR175" s="1286"/>
      <c r="HS175" s="1286"/>
      <c r="HT175" s="1286"/>
      <c r="HU175" s="1286"/>
      <c r="HV175" s="1286"/>
      <c r="HW175" s="1286"/>
      <c r="HX175" s="1286"/>
      <c r="HY175" s="1286"/>
      <c r="HZ175" s="1286"/>
      <c r="IA175" s="1286"/>
      <c r="IB175" s="1286"/>
      <c r="IC175" s="1286"/>
      <c r="ID175" s="1286"/>
      <c r="IE175" s="1286"/>
      <c r="IF175" s="1286"/>
      <c r="IG175" s="1286"/>
      <c r="IH175" s="1286"/>
      <c r="II175" s="1286"/>
      <c r="IJ175" s="1286"/>
      <c r="IK175" s="1286"/>
      <c r="IL175" s="1286"/>
      <c r="IM175" s="1286"/>
      <c r="IN175" s="1286"/>
      <c r="IO175" s="1286"/>
      <c r="IP175" s="1286"/>
      <c r="IQ175" s="1286"/>
      <c r="IR175" s="1286"/>
      <c r="IS175" s="1286"/>
      <c r="IT175" s="1286"/>
      <c r="IU175" s="1286"/>
      <c r="IV175" s="1286"/>
    </row>
    <row r="176" spans="1:256" ht="31.5">
      <c r="A176" s="1286"/>
      <c r="B176" s="1343" t="s">
        <v>2114</v>
      </c>
      <c r="C176" s="1534" t="s">
        <v>1947</v>
      </c>
      <c r="D176" s="1534" t="s">
        <v>30</v>
      </c>
      <c r="E176" s="1534" t="s">
        <v>1948</v>
      </c>
      <c r="F176" s="1535" t="s">
        <v>1995</v>
      </c>
      <c r="G176" s="1536" t="s">
        <v>1996</v>
      </c>
      <c r="H176" s="1286"/>
      <c r="I176" s="1286"/>
      <c r="J176" s="1286"/>
      <c r="K176" s="1286"/>
      <c r="L176" s="1286"/>
      <c r="M176" s="1286"/>
      <c r="N176" s="1286"/>
      <c r="O176" s="1286"/>
      <c r="P176" s="1286"/>
      <c r="Q176" s="1286"/>
      <c r="R176" s="1286"/>
      <c r="S176" s="1286"/>
      <c r="T176" s="1286"/>
      <c r="U176" s="1286"/>
      <c r="V176" s="1286"/>
      <c r="W176" s="1286"/>
      <c r="X176" s="1286"/>
      <c r="Y176" s="1286"/>
      <c r="Z176" s="1286"/>
      <c r="AA176" s="1286"/>
      <c r="AB176" s="1286"/>
      <c r="AC176" s="1286"/>
      <c r="AD176" s="1286"/>
      <c r="AE176" s="1286"/>
      <c r="AF176" s="1286"/>
      <c r="AG176" s="1286"/>
      <c r="AH176" s="1286"/>
      <c r="AI176" s="1286"/>
      <c r="AJ176" s="1286"/>
      <c r="AK176" s="1286"/>
      <c r="AL176" s="1286"/>
      <c r="AM176" s="1286"/>
      <c r="AN176" s="1286"/>
      <c r="AO176" s="1286"/>
      <c r="AP176" s="1286"/>
      <c r="AQ176" s="1286"/>
      <c r="AR176" s="1286"/>
      <c r="AS176" s="1286"/>
      <c r="AT176" s="1286"/>
      <c r="AU176" s="1286"/>
      <c r="AV176" s="1286"/>
      <c r="AW176" s="1286"/>
      <c r="AX176" s="1286"/>
      <c r="AY176" s="1286"/>
      <c r="AZ176" s="1286"/>
      <c r="BA176" s="1286"/>
      <c r="BB176" s="1286"/>
      <c r="BC176" s="1286"/>
      <c r="BD176" s="1286"/>
      <c r="BE176" s="1286"/>
      <c r="BF176" s="1286"/>
      <c r="BG176" s="1286"/>
      <c r="BH176" s="1286"/>
      <c r="BI176" s="1286"/>
      <c r="BJ176" s="1286"/>
      <c r="BK176" s="1286"/>
      <c r="BL176" s="1286"/>
      <c r="BM176" s="1286"/>
      <c r="BN176" s="1286"/>
      <c r="BO176" s="1286"/>
      <c r="BP176" s="1286"/>
      <c r="BQ176" s="1286"/>
      <c r="BR176" s="1286"/>
      <c r="BS176" s="1286"/>
      <c r="BT176" s="1286"/>
      <c r="BU176" s="1286"/>
      <c r="BV176" s="1286"/>
      <c r="BW176" s="1286"/>
      <c r="BX176" s="1286"/>
      <c r="BY176" s="1286"/>
      <c r="BZ176" s="1286"/>
      <c r="CA176" s="1286"/>
      <c r="CB176" s="1286"/>
      <c r="CC176" s="1286"/>
      <c r="CD176" s="1286"/>
      <c r="CE176" s="1286"/>
      <c r="CF176" s="1286"/>
      <c r="CG176" s="1286"/>
      <c r="CH176" s="1286"/>
      <c r="CI176" s="1286"/>
      <c r="CJ176" s="1286"/>
      <c r="CK176" s="1286"/>
      <c r="CL176" s="1286"/>
      <c r="CM176" s="1286"/>
      <c r="CN176" s="1286"/>
      <c r="CO176" s="1286"/>
      <c r="CP176" s="1286"/>
      <c r="CQ176" s="1286"/>
      <c r="CR176" s="1286"/>
      <c r="CS176" s="1286"/>
      <c r="CT176" s="1286"/>
      <c r="CU176" s="1286"/>
      <c r="CV176" s="1286"/>
      <c r="CW176" s="1286"/>
      <c r="CX176" s="1286"/>
      <c r="CY176" s="1286"/>
      <c r="CZ176" s="1286"/>
      <c r="DA176" s="1286"/>
      <c r="DB176" s="1286"/>
      <c r="DC176" s="1286"/>
      <c r="DD176" s="1286"/>
      <c r="DE176" s="1286"/>
      <c r="DF176" s="1286"/>
      <c r="DG176" s="1286"/>
      <c r="DH176" s="1286"/>
      <c r="DI176" s="1286"/>
      <c r="DJ176" s="1286"/>
      <c r="DK176" s="1286"/>
      <c r="DL176" s="1286"/>
      <c r="DM176" s="1286"/>
      <c r="DN176" s="1286"/>
      <c r="DO176" s="1286"/>
      <c r="DP176" s="1286"/>
      <c r="DQ176" s="1286"/>
      <c r="DR176" s="1286"/>
      <c r="DS176" s="1286"/>
      <c r="DT176" s="1286"/>
      <c r="DU176" s="1286"/>
      <c r="DV176" s="1286"/>
      <c r="DW176" s="1286"/>
      <c r="DX176" s="1286"/>
      <c r="DY176" s="1286"/>
      <c r="DZ176" s="1286"/>
      <c r="EA176" s="1286"/>
      <c r="EB176" s="1286"/>
      <c r="EC176" s="1286"/>
      <c r="ED176" s="1286"/>
      <c r="EE176" s="1286"/>
      <c r="EF176" s="1286"/>
      <c r="EG176" s="1286"/>
      <c r="EH176" s="1286"/>
      <c r="EI176" s="1286"/>
      <c r="EJ176" s="1286"/>
      <c r="EK176" s="1286"/>
      <c r="EL176" s="1286"/>
      <c r="EM176" s="1286"/>
      <c r="EN176" s="1286"/>
      <c r="EO176" s="1286"/>
      <c r="EP176" s="1286"/>
      <c r="EQ176" s="1286"/>
      <c r="ER176" s="1286"/>
      <c r="ES176" s="1286"/>
      <c r="ET176" s="1286"/>
      <c r="EU176" s="1286"/>
      <c r="EV176" s="1286"/>
      <c r="EW176" s="1286"/>
      <c r="EX176" s="1286"/>
      <c r="EY176" s="1286"/>
      <c r="EZ176" s="1286"/>
      <c r="FA176" s="1286"/>
      <c r="FB176" s="1286"/>
      <c r="FC176" s="1286"/>
      <c r="FD176" s="1286"/>
      <c r="FE176" s="1286"/>
      <c r="FF176" s="1286"/>
      <c r="FG176" s="1286"/>
      <c r="FH176" s="1286"/>
      <c r="FI176" s="1286"/>
      <c r="FJ176" s="1286"/>
      <c r="FK176" s="1286"/>
      <c r="FL176" s="1286"/>
      <c r="FM176" s="1286"/>
      <c r="FN176" s="1286"/>
      <c r="FO176" s="1286"/>
      <c r="FP176" s="1286"/>
      <c r="FQ176" s="1286"/>
      <c r="FR176" s="1286"/>
      <c r="FS176" s="1286"/>
      <c r="FT176" s="1286"/>
      <c r="FU176" s="1286"/>
      <c r="FV176" s="1286"/>
      <c r="FW176" s="1286"/>
      <c r="FX176" s="1286"/>
      <c r="FY176" s="1286"/>
      <c r="FZ176" s="1286"/>
      <c r="GA176" s="1286"/>
      <c r="GB176" s="1286"/>
      <c r="GC176" s="1286"/>
      <c r="GD176" s="1286"/>
      <c r="GE176" s="1286"/>
      <c r="GF176" s="1286"/>
      <c r="GG176" s="1286"/>
      <c r="GH176" s="1286"/>
      <c r="GI176" s="1286"/>
      <c r="GJ176" s="1286"/>
      <c r="GK176" s="1286"/>
      <c r="GL176" s="1286"/>
      <c r="GM176" s="1286"/>
      <c r="GN176" s="1286"/>
      <c r="GO176" s="1286"/>
      <c r="GP176" s="1286"/>
      <c r="GQ176" s="1286"/>
      <c r="GR176" s="1286"/>
      <c r="GS176" s="1286"/>
      <c r="GT176" s="1286"/>
      <c r="GU176" s="1286"/>
      <c r="GV176" s="1286"/>
      <c r="GW176" s="1286"/>
      <c r="GX176" s="1286"/>
      <c r="GY176" s="1286"/>
      <c r="GZ176" s="1286"/>
      <c r="HA176" s="1286"/>
      <c r="HB176" s="1286"/>
      <c r="HC176" s="1286"/>
      <c r="HD176" s="1286"/>
      <c r="HE176" s="1286"/>
      <c r="HF176" s="1286"/>
      <c r="HG176" s="1286"/>
      <c r="HH176" s="1286"/>
      <c r="HI176" s="1286"/>
      <c r="HJ176" s="1286"/>
      <c r="HK176" s="1286"/>
      <c r="HL176" s="1286"/>
      <c r="HM176" s="1286"/>
      <c r="HN176" s="1286"/>
      <c r="HO176" s="1286"/>
      <c r="HP176" s="1286"/>
      <c r="HQ176" s="1286"/>
      <c r="HR176" s="1286"/>
      <c r="HS176" s="1286"/>
      <c r="HT176" s="1286"/>
      <c r="HU176" s="1286"/>
      <c r="HV176" s="1286"/>
      <c r="HW176" s="1286"/>
      <c r="HX176" s="1286"/>
      <c r="HY176" s="1286"/>
      <c r="HZ176" s="1286"/>
      <c r="IA176" s="1286"/>
      <c r="IB176" s="1286"/>
      <c r="IC176" s="1286"/>
      <c r="ID176" s="1286"/>
      <c r="IE176" s="1286"/>
      <c r="IF176" s="1286"/>
      <c r="IG176" s="1286"/>
      <c r="IH176" s="1286"/>
      <c r="II176" s="1286"/>
      <c r="IJ176" s="1286"/>
      <c r="IK176" s="1286"/>
      <c r="IL176" s="1286"/>
      <c r="IM176" s="1286"/>
      <c r="IN176" s="1286"/>
      <c r="IO176" s="1286"/>
      <c r="IP176" s="1286"/>
      <c r="IQ176" s="1286"/>
      <c r="IR176" s="1286"/>
      <c r="IS176" s="1286"/>
      <c r="IT176" s="1286"/>
      <c r="IU176" s="1286"/>
      <c r="IV176" s="1286"/>
    </row>
    <row r="177" spans="1:256" ht="15.75">
      <c r="A177" s="1286"/>
      <c r="B177" s="2077" t="s">
        <v>1951</v>
      </c>
      <c r="C177" s="2078"/>
      <c r="D177" s="2078"/>
      <c r="E177" s="2078"/>
      <c r="F177" s="2078"/>
      <c r="G177" s="2079"/>
      <c r="H177" s="1286"/>
      <c r="I177" s="1286"/>
      <c r="J177" s="1286"/>
      <c r="K177" s="1286"/>
      <c r="L177" s="1286"/>
      <c r="M177" s="1286"/>
      <c r="N177" s="1286"/>
      <c r="O177" s="1286"/>
      <c r="P177" s="1286"/>
      <c r="Q177" s="1286"/>
      <c r="R177" s="1286"/>
      <c r="S177" s="1286"/>
      <c r="T177" s="1286"/>
      <c r="U177" s="1286"/>
      <c r="V177" s="1286"/>
      <c r="W177" s="1286"/>
      <c r="X177" s="1286"/>
      <c r="Y177" s="1286"/>
      <c r="Z177" s="1286"/>
      <c r="AA177" s="1286"/>
      <c r="AB177" s="1286"/>
      <c r="AC177" s="1286"/>
      <c r="AD177" s="1286"/>
      <c r="AE177" s="1286"/>
      <c r="AF177" s="1286"/>
      <c r="AG177" s="1286"/>
      <c r="AH177" s="1286"/>
      <c r="AI177" s="1286"/>
      <c r="AJ177" s="1286"/>
      <c r="AK177" s="1286"/>
      <c r="AL177" s="1286"/>
      <c r="AM177" s="1286"/>
      <c r="AN177" s="1286"/>
      <c r="AO177" s="1286"/>
      <c r="AP177" s="1286"/>
      <c r="AQ177" s="1286"/>
      <c r="AR177" s="1286"/>
      <c r="AS177" s="1286"/>
      <c r="AT177" s="1286"/>
      <c r="AU177" s="1286"/>
      <c r="AV177" s="1286"/>
      <c r="AW177" s="1286"/>
      <c r="AX177" s="1286"/>
      <c r="AY177" s="1286"/>
      <c r="AZ177" s="1286"/>
      <c r="BA177" s="1286"/>
      <c r="BB177" s="1286"/>
      <c r="BC177" s="1286"/>
      <c r="BD177" s="1286"/>
      <c r="BE177" s="1286"/>
      <c r="BF177" s="1286"/>
      <c r="BG177" s="1286"/>
      <c r="BH177" s="1286"/>
      <c r="BI177" s="1286"/>
      <c r="BJ177" s="1286"/>
      <c r="BK177" s="1286"/>
      <c r="BL177" s="1286"/>
      <c r="BM177" s="1286"/>
      <c r="BN177" s="1286"/>
      <c r="BO177" s="1286"/>
      <c r="BP177" s="1286"/>
      <c r="BQ177" s="1286"/>
      <c r="BR177" s="1286"/>
      <c r="BS177" s="1286"/>
      <c r="BT177" s="1286"/>
      <c r="BU177" s="1286"/>
      <c r="BV177" s="1286"/>
      <c r="BW177" s="1286"/>
      <c r="BX177" s="1286"/>
      <c r="BY177" s="1286"/>
      <c r="BZ177" s="1286"/>
      <c r="CA177" s="1286"/>
      <c r="CB177" s="1286"/>
      <c r="CC177" s="1286"/>
      <c r="CD177" s="1286"/>
      <c r="CE177" s="1286"/>
      <c r="CF177" s="1286"/>
      <c r="CG177" s="1286"/>
      <c r="CH177" s="1286"/>
      <c r="CI177" s="1286"/>
      <c r="CJ177" s="1286"/>
      <c r="CK177" s="1286"/>
      <c r="CL177" s="1286"/>
      <c r="CM177" s="1286"/>
      <c r="CN177" s="1286"/>
      <c r="CO177" s="1286"/>
      <c r="CP177" s="1286"/>
      <c r="CQ177" s="1286"/>
      <c r="CR177" s="1286"/>
      <c r="CS177" s="1286"/>
      <c r="CT177" s="1286"/>
      <c r="CU177" s="1286"/>
      <c r="CV177" s="1286"/>
      <c r="CW177" s="1286"/>
      <c r="CX177" s="1286"/>
      <c r="CY177" s="1286"/>
      <c r="CZ177" s="1286"/>
      <c r="DA177" s="1286"/>
      <c r="DB177" s="1286"/>
      <c r="DC177" s="1286"/>
      <c r="DD177" s="1286"/>
      <c r="DE177" s="1286"/>
      <c r="DF177" s="1286"/>
      <c r="DG177" s="1286"/>
      <c r="DH177" s="1286"/>
      <c r="DI177" s="1286"/>
      <c r="DJ177" s="1286"/>
      <c r="DK177" s="1286"/>
      <c r="DL177" s="1286"/>
      <c r="DM177" s="1286"/>
      <c r="DN177" s="1286"/>
      <c r="DO177" s="1286"/>
      <c r="DP177" s="1286"/>
      <c r="DQ177" s="1286"/>
      <c r="DR177" s="1286"/>
      <c r="DS177" s="1286"/>
      <c r="DT177" s="1286"/>
      <c r="DU177" s="1286"/>
      <c r="DV177" s="1286"/>
      <c r="DW177" s="1286"/>
      <c r="DX177" s="1286"/>
      <c r="DY177" s="1286"/>
      <c r="DZ177" s="1286"/>
      <c r="EA177" s="1286"/>
      <c r="EB177" s="1286"/>
      <c r="EC177" s="1286"/>
      <c r="ED177" s="1286"/>
      <c r="EE177" s="1286"/>
      <c r="EF177" s="1286"/>
      <c r="EG177" s="1286"/>
      <c r="EH177" s="1286"/>
      <c r="EI177" s="1286"/>
      <c r="EJ177" s="1286"/>
      <c r="EK177" s="1286"/>
      <c r="EL177" s="1286"/>
      <c r="EM177" s="1286"/>
      <c r="EN177" s="1286"/>
      <c r="EO177" s="1286"/>
      <c r="EP177" s="1286"/>
      <c r="EQ177" s="1286"/>
      <c r="ER177" s="1286"/>
      <c r="ES177" s="1286"/>
      <c r="ET177" s="1286"/>
      <c r="EU177" s="1286"/>
      <c r="EV177" s="1286"/>
      <c r="EW177" s="1286"/>
      <c r="EX177" s="1286"/>
      <c r="EY177" s="1286"/>
      <c r="EZ177" s="1286"/>
      <c r="FA177" s="1286"/>
      <c r="FB177" s="1286"/>
      <c r="FC177" s="1286"/>
      <c r="FD177" s="1286"/>
      <c r="FE177" s="1286"/>
      <c r="FF177" s="1286"/>
      <c r="FG177" s="1286"/>
      <c r="FH177" s="1286"/>
      <c r="FI177" s="1286"/>
      <c r="FJ177" s="1286"/>
      <c r="FK177" s="1286"/>
      <c r="FL177" s="1286"/>
      <c r="FM177" s="1286"/>
      <c r="FN177" s="1286"/>
      <c r="FO177" s="1286"/>
      <c r="FP177" s="1286"/>
      <c r="FQ177" s="1286"/>
      <c r="FR177" s="1286"/>
      <c r="FS177" s="1286"/>
      <c r="FT177" s="1286"/>
      <c r="FU177" s="1286"/>
      <c r="FV177" s="1286"/>
      <c r="FW177" s="1286"/>
      <c r="FX177" s="1286"/>
      <c r="FY177" s="1286"/>
      <c r="FZ177" s="1286"/>
      <c r="GA177" s="1286"/>
      <c r="GB177" s="1286"/>
      <c r="GC177" s="1286"/>
      <c r="GD177" s="1286"/>
      <c r="GE177" s="1286"/>
      <c r="GF177" s="1286"/>
      <c r="GG177" s="1286"/>
      <c r="GH177" s="1286"/>
      <c r="GI177" s="1286"/>
      <c r="GJ177" s="1286"/>
      <c r="GK177" s="1286"/>
      <c r="GL177" s="1286"/>
      <c r="GM177" s="1286"/>
      <c r="GN177" s="1286"/>
      <c r="GO177" s="1286"/>
      <c r="GP177" s="1286"/>
      <c r="GQ177" s="1286"/>
      <c r="GR177" s="1286"/>
      <c r="GS177" s="1286"/>
      <c r="GT177" s="1286"/>
      <c r="GU177" s="1286"/>
      <c r="GV177" s="1286"/>
      <c r="GW177" s="1286"/>
      <c r="GX177" s="1286"/>
      <c r="GY177" s="1286"/>
      <c r="GZ177" s="1286"/>
      <c r="HA177" s="1286"/>
      <c r="HB177" s="1286"/>
      <c r="HC177" s="1286"/>
      <c r="HD177" s="1286"/>
      <c r="HE177" s="1286"/>
      <c r="HF177" s="1286"/>
      <c r="HG177" s="1286"/>
      <c r="HH177" s="1286"/>
      <c r="HI177" s="1286"/>
      <c r="HJ177" s="1286"/>
      <c r="HK177" s="1286"/>
      <c r="HL177" s="1286"/>
      <c r="HM177" s="1286"/>
      <c r="HN177" s="1286"/>
      <c r="HO177" s="1286"/>
      <c r="HP177" s="1286"/>
      <c r="HQ177" s="1286"/>
      <c r="HR177" s="1286"/>
      <c r="HS177" s="1286"/>
      <c r="HT177" s="1286"/>
      <c r="HU177" s="1286"/>
      <c r="HV177" s="1286"/>
      <c r="HW177" s="1286"/>
      <c r="HX177" s="1286"/>
      <c r="HY177" s="1286"/>
      <c r="HZ177" s="1286"/>
      <c r="IA177" s="1286"/>
      <c r="IB177" s="1286"/>
      <c r="IC177" s="1286"/>
      <c r="ID177" s="1286"/>
      <c r="IE177" s="1286"/>
      <c r="IF177" s="1286"/>
      <c r="IG177" s="1286"/>
      <c r="IH177" s="1286"/>
      <c r="II177" s="1286"/>
      <c r="IJ177" s="1286"/>
      <c r="IK177" s="1286"/>
      <c r="IL177" s="1286"/>
      <c r="IM177" s="1286"/>
      <c r="IN177" s="1286"/>
      <c r="IO177" s="1286"/>
      <c r="IP177" s="1286"/>
      <c r="IQ177" s="1286"/>
      <c r="IR177" s="1286"/>
      <c r="IS177" s="1286"/>
      <c r="IT177" s="1286"/>
      <c r="IU177" s="1286"/>
      <c r="IV177" s="1286"/>
    </row>
    <row r="178" spans="1:256" ht="15.75">
      <c r="A178" s="1286"/>
      <c r="B178" s="1344" t="s">
        <v>7369</v>
      </c>
      <c r="C178" s="1345" t="str">
        <f>C18</f>
        <v>GIRA-GIRA OU CARROSSEL</v>
      </c>
      <c r="D178" s="1346" t="s">
        <v>30</v>
      </c>
      <c r="E178" s="1553">
        <v>1</v>
      </c>
      <c r="F178" s="1538">
        <f>F18</f>
        <v>1901</v>
      </c>
      <c r="G178" s="1472">
        <f>TRUNC(F178*E178,2)</f>
        <v>1901</v>
      </c>
      <c r="H178" s="1286"/>
      <c r="I178" s="1286"/>
      <c r="J178" s="1286"/>
      <c r="K178" s="1286"/>
      <c r="L178" s="1286"/>
      <c r="M178" s="1286"/>
      <c r="N178" s="1286"/>
      <c r="O178" s="1286"/>
      <c r="P178" s="1286"/>
      <c r="Q178" s="1286"/>
      <c r="R178" s="1286"/>
      <c r="S178" s="1286"/>
      <c r="T178" s="1286"/>
      <c r="U178" s="1286"/>
      <c r="V178" s="1286"/>
      <c r="W178" s="1286"/>
      <c r="X178" s="1286"/>
      <c r="Y178" s="1286"/>
      <c r="Z178" s="1286"/>
      <c r="AA178" s="1286"/>
      <c r="AB178" s="1286"/>
      <c r="AC178" s="1286"/>
      <c r="AD178" s="1286"/>
      <c r="AE178" s="1286"/>
      <c r="AF178" s="1286"/>
      <c r="AG178" s="1286"/>
      <c r="AH178" s="1286"/>
      <c r="AI178" s="1286"/>
      <c r="AJ178" s="1286"/>
      <c r="AK178" s="1286"/>
      <c r="AL178" s="1286"/>
      <c r="AM178" s="1286"/>
      <c r="AN178" s="1286"/>
      <c r="AO178" s="1286"/>
      <c r="AP178" s="1286"/>
      <c r="AQ178" s="1286"/>
      <c r="AR178" s="1286"/>
      <c r="AS178" s="1286"/>
      <c r="AT178" s="1286"/>
      <c r="AU178" s="1286"/>
      <c r="AV178" s="1286"/>
      <c r="AW178" s="1286"/>
      <c r="AX178" s="1286"/>
      <c r="AY178" s="1286"/>
      <c r="AZ178" s="1286"/>
      <c r="BA178" s="1286"/>
      <c r="BB178" s="1286"/>
      <c r="BC178" s="1286"/>
      <c r="BD178" s="1286"/>
      <c r="BE178" s="1286"/>
      <c r="BF178" s="1286"/>
      <c r="BG178" s="1286"/>
      <c r="BH178" s="1286"/>
      <c r="BI178" s="1286"/>
      <c r="BJ178" s="1286"/>
      <c r="BK178" s="1286"/>
      <c r="BL178" s="1286"/>
      <c r="BM178" s="1286"/>
      <c r="BN178" s="1286"/>
      <c r="BO178" s="1286"/>
      <c r="BP178" s="1286"/>
      <c r="BQ178" s="1286"/>
      <c r="BR178" s="1286"/>
      <c r="BS178" s="1286"/>
      <c r="BT178" s="1286"/>
      <c r="BU178" s="1286"/>
      <c r="BV178" s="1286"/>
      <c r="BW178" s="1286"/>
      <c r="BX178" s="1286"/>
      <c r="BY178" s="1286"/>
      <c r="BZ178" s="1286"/>
      <c r="CA178" s="1286"/>
      <c r="CB178" s="1286"/>
      <c r="CC178" s="1286"/>
      <c r="CD178" s="1286"/>
      <c r="CE178" s="1286"/>
      <c r="CF178" s="1286"/>
      <c r="CG178" s="1286"/>
      <c r="CH178" s="1286"/>
      <c r="CI178" s="1286"/>
      <c r="CJ178" s="1286"/>
      <c r="CK178" s="1286"/>
      <c r="CL178" s="1286"/>
      <c r="CM178" s="1286"/>
      <c r="CN178" s="1286"/>
      <c r="CO178" s="1286"/>
      <c r="CP178" s="1286"/>
      <c r="CQ178" s="1286"/>
      <c r="CR178" s="1286"/>
      <c r="CS178" s="1286"/>
      <c r="CT178" s="1286"/>
      <c r="CU178" s="1286"/>
      <c r="CV178" s="1286"/>
      <c r="CW178" s="1286"/>
      <c r="CX178" s="1286"/>
      <c r="CY178" s="1286"/>
      <c r="CZ178" s="1286"/>
      <c r="DA178" s="1286"/>
      <c r="DB178" s="1286"/>
      <c r="DC178" s="1286"/>
      <c r="DD178" s="1286"/>
      <c r="DE178" s="1286"/>
      <c r="DF178" s="1286"/>
      <c r="DG178" s="1286"/>
      <c r="DH178" s="1286"/>
      <c r="DI178" s="1286"/>
      <c r="DJ178" s="1286"/>
      <c r="DK178" s="1286"/>
      <c r="DL178" s="1286"/>
      <c r="DM178" s="1286"/>
      <c r="DN178" s="1286"/>
      <c r="DO178" s="1286"/>
      <c r="DP178" s="1286"/>
      <c r="DQ178" s="1286"/>
      <c r="DR178" s="1286"/>
      <c r="DS178" s="1286"/>
      <c r="DT178" s="1286"/>
      <c r="DU178" s="1286"/>
      <c r="DV178" s="1286"/>
      <c r="DW178" s="1286"/>
      <c r="DX178" s="1286"/>
      <c r="DY178" s="1286"/>
      <c r="DZ178" s="1286"/>
      <c r="EA178" s="1286"/>
      <c r="EB178" s="1286"/>
      <c r="EC178" s="1286"/>
      <c r="ED178" s="1286"/>
      <c r="EE178" s="1286"/>
      <c r="EF178" s="1286"/>
      <c r="EG178" s="1286"/>
      <c r="EH178" s="1286"/>
      <c r="EI178" s="1286"/>
      <c r="EJ178" s="1286"/>
      <c r="EK178" s="1286"/>
      <c r="EL178" s="1286"/>
      <c r="EM178" s="1286"/>
      <c r="EN178" s="1286"/>
      <c r="EO178" s="1286"/>
      <c r="EP178" s="1286"/>
      <c r="EQ178" s="1286"/>
      <c r="ER178" s="1286"/>
      <c r="ES178" s="1286"/>
      <c r="ET178" s="1286"/>
      <c r="EU178" s="1286"/>
      <c r="EV178" s="1286"/>
      <c r="EW178" s="1286"/>
      <c r="EX178" s="1286"/>
      <c r="EY178" s="1286"/>
      <c r="EZ178" s="1286"/>
      <c r="FA178" s="1286"/>
      <c r="FB178" s="1286"/>
      <c r="FC178" s="1286"/>
      <c r="FD178" s="1286"/>
      <c r="FE178" s="1286"/>
      <c r="FF178" s="1286"/>
      <c r="FG178" s="1286"/>
      <c r="FH178" s="1286"/>
      <c r="FI178" s="1286"/>
      <c r="FJ178" s="1286"/>
      <c r="FK178" s="1286"/>
      <c r="FL178" s="1286"/>
      <c r="FM178" s="1286"/>
      <c r="FN178" s="1286"/>
      <c r="FO178" s="1286"/>
      <c r="FP178" s="1286"/>
      <c r="FQ178" s="1286"/>
      <c r="FR178" s="1286"/>
      <c r="FS178" s="1286"/>
      <c r="FT178" s="1286"/>
      <c r="FU178" s="1286"/>
      <c r="FV178" s="1286"/>
      <c r="FW178" s="1286"/>
      <c r="FX178" s="1286"/>
      <c r="FY178" s="1286"/>
      <c r="FZ178" s="1286"/>
      <c r="GA178" s="1286"/>
      <c r="GB178" s="1286"/>
      <c r="GC178" s="1286"/>
      <c r="GD178" s="1286"/>
      <c r="GE178" s="1286"/>
      <c r="GF178" s="1286"/>
      <c r="GG178" s="1286"/>
      <c r="GH178" s="1286"/>
      <c r="GI178" s="1286"/>
      <c r="GJ178" s="1286"/>
      <c r="GK178" s="1286"/>
      <c r="GL178" s="1286"/>
      <c r="GM178" s="1286"/>
      <c r="GN178" s="1286"/>
      <c r="GO178" s="1286"/>
      <c r="GP178" s="1286"/>
      <c r="GQ178" s="1286"/>
      <c r="GR178" s="1286"/>
      <c r="GS178" s="1286"/>
      <c r="GT178" s="1286"/>
      <c r="GU178" s="1286"/>
      <c r="GV178" s="1286"/>
      <c r="GW178" s="1286"/>
      <c r="GX178" s="1286"/>
      <c r="GY178" s="1286"/>
      <c r="GZ178" s="1286"/>
      <c r="HA178" s="1286"/>
      <c r="HB178" s="1286"/>
      <c r="HC178" s="1286"/>
      <c r="HD178" s="1286"/>
      <c r="HE178" s="1286"/>
      <c r="HF178" s="1286"/>
      <c r="HG178" s="1286"/>
      <c r="HH178" s="1286"/>
      <c r="HI178" s="1286"/>
      <c r="HJ178" s="1286"/>
      <c r="HK178" s="1286"/>
      <c r="HL178" s="1286"/>
      <c r="HM178" s="1286"/>
      <c r="HN178" s="1286"/>
      <c r="HO178" s="1286"/>
      <c r="HP178" s="1286"/>
      <c r="HQ178" s="1286"/>
      <c r="HR178" s="1286"/>
      <c r="HS178" s="1286"/>
      <c r="HT178" s="1286"/>
      <c r="HU178" s="1286"/>
      <c r="HV178" s="1286"/>
      <c r="HW178" s="1286"/>
      <c r="HX178" s="1286"/>
      <c r="HY178" s="1286"/>
      <c r="HZ178" s="1286"/>
      <c r="IA178" s="1286"/>
      <c r="IB178" s="1286"/>
      <c r="IC178" s="1286"/>
      <c r="ID178" s="1286"/>
      <c r="IE178" s="1286"/>
      <c r="IF178" s="1286"/>
      <c r="IG178" s="1286"/>
      <c r="IH178" s="1286"/>
      <c r="II178" s="1286"/>
      <c r="IJ178" s="1286"/>
      <c r="IK178" s="1286"/>
      <c r="IL178" s="1286"/>
      <c r="IM178" s="1286"/>
      <c r="IN178" s="1286"/>
      <c r="IO178" s="1286"/>
      <c r="IP178" s="1286"/>
      <c r="IQ178" s="1286"/>
      <c r="IR178" s="1286"/>
      <c r="IS178" s="1286"/>
      <c r="IT178" s="1286"/>
      <c r="IU178" s="1286"/>
      <c r="IV178" s="1286"/>
    </row>
    <row r="179" spans="1:256" ht="15.75">
      <c r="A179" s="1642" t="s">
        <v>5265</v>
      </c>
      <c r="B179" s="1348">
        <v>93358</v>
      </c>
      <c r="C179" s="914" t="str">
        <f>IF($A179="INSUMO",VLOOKUP($B179,'BANCO DE DADOS JULHO INS'!$A:$D,2,FALSE),VLOOKUP($B179,'BANCO DE DADOS JULHO SERV'!$B:$E,2,FALSE))</f>
        <v>ESCAVAÇÃO MANUAL DE VALAS. AF_03/2016</v>
      </c>
      <c r="D179" s="913" t="str">
        <f>IF($A179="INSUMO",VLOOKUP($B179,'BANCO DE DADOS JULHO INS'!$A:$D,3,FALSE),VLOOKUP($B179,'BANCO DE DADOS JULHO SERV'!$B:$E,3,FALSE))</f>
        <v>M3</v>
      </c>
      <c r="E179" s="1554">
        <f>TRUNC((0.8*0.4*0.4),2)</f>
        <v>0.12</v>
      </c>
      <c r="F179" s="917" t="str">
        <f>IF($A179="INSUMO",VLOOKUP($B179,'BANCO DE DADOS JULHO INS'!$A:$D,4,FALSE),VLOOKUP($B179,'BANCO DE DADOS JULHO SERV'!$B:$E,4,FALSE))</f>
        <v>54,59</v>
      </c>
      <c r="G179" s="1472">
        <f>TRUNC(F179*E179,2)</f>
        <v>6.55</v>
      </c>
      <c r="H179" s="1286"/>
      <c r="I179" s="1286"/>
      <c r="J179" s="1286"/>
      <c r="K179" s="1286"/>
      <c r="L179" s="1286"/>
      <c r="M179" s="1286"/>
      <c r="N179" s="1286"/>
      <c r="O179" s="1286"/>
      <c r="P179" s="1286"/>
      <c r="Q179" s="1286"/>
      <c r="R179" s="1286"/>
      <c r="S179" s="1286"/>
      <c r="T179" s="1286"/>
      <c r="U179" s="1286"/>
      <c r="V179" s="1286"/>
      <c r="W179" s="1286"/>
      <c r="X179" s="1286"/>
      <c r="Y179" s="1286"/>
      <c r="Z179" s="1286"/>
      <c r="AA179" s="1286"/>
      <c r="AB179" s="1286"/>
      <c r="AC179" s="1286"/>
      <c r="AD179" s="1286"/>
      <c r="AE179" s="1286"/>
      <c r="AF179" s="1286"/>
      <c r="AG179" s="1286"/>
      <c r="AH179" s="1286"/>
      <c r="AI179" s="1286"/>
      <c r="AJ179" s="1286"/>
      <c r="AK179" s="1286"/>
      <c r="AL179" s="1286"/>
      <c r="AM179" s="1286"/>
      <c r="AN179" s="1286"/>
      <c r="AO179" s="1286"/>
      <c r="AP179" s="1286"/>
      <c r="AQ179" s="1286"/>
      <c r="AR179" s="1286"/>
      <c r="AS179" s="1286"/>
      <c r="AT179" s="1286"/>
      <c r="AU179" s="1286"/>
      <c r="AV179" s="1286"/>
      <c r="AW179" s="1286"/>
      <c r="AX179" s="1286"/>
      <c r="AY179" s="1286"/>
      <c r="AZ179" s="1286"/>
      <c r="BA179" s="1286"/>
      <c r="BB179" s="1286"/>
      <c r="BC179" s="1286"/>
      <c r="BD179" s="1286"/>
      <c r="BE179" s="1286"/>
      <c r="BF179" s="1286"/>
      <c r="BG179" s="1286"/>
      <c r="BH179" s="1286"/>
      <c r="BI179" s="1286"/>
      <c r="BJ179" s="1286"/>
      <c r="BK179" s="1286"/>
      <c r="BL179" s="1286"/>
      <c r="BM179" s="1286"/>
      <c r="BN179" s="1286"/>
      <c r="BO179" s="1286"/>
      <c r="BP179" s="1286"/>
      <c r="BQ179" s="1286"/>
      <c r="BR179" s="1286"/>
      <c r="BS179" s="1286"/>
      <c r="BT179" s="1286"/>
      <c r="BU179" s="1286"/>
      <c r="BV179" s="1286"/>
      <c r="BW179" s="1286"/>
      <c r="BX179" s="1286"/>
      <c r="BY179" s="1286"/>
      <c r="BZ179" s="1286"/>
      <c r="CA179" s="1286"/>
      <c r="CB179" s="1286"/>
      <c r="CC179" s="1286"/>
      <c r="CD179" s="1286"/>
      <c r="CE179" s="1286"/>
      <c r="CF179" s="1286"/>
      <c r="CG179" s="1286"/>
      <c r="CH179" s="1286"/>
      <c r="CI179" s="1286"/>
      <c r="CJ179" s="1286"/>
      <c r="CK179" s="1286"/>
      <c r="CL179" s="1286"/>
      <c r="CM179" s="1286"/>
      <c r="CN179" s="1286"/>
      <c r="CO179" s="1286"/>
      <c r="CP179" s="1286"/>
      <c r="CQ179" s="1286"/>
      <c r="CR179" s="1286"/>
      <c r="CS179" s="1286"/>
      <c r="CT179" s="1286"/>
      <c r="CU179" s="1286"/>
      <c r="CV179" s="1286"/>
      <c r="CW179" s="1286"/>
      <c r="CX179" s="1286"/>
      <c r="CY179" s="1286"/>
      <c r="CZ179" s="1286"/>
      <c r="DA179" s="1286"/>
      <c r="DB179" s="1286"/>
      <c r="DC179" s="1286"/>
      <c r="DD179" s="1286"/>
      <c r="DE179" s="1286"/>
      <c r="DF179" s="1286"/>
      <c r="DG179" s="1286"/>
      <c r="DH179" s="1286"/>
      <c r="DI179" s="1286"/>
      <c r="DJ179" s="1286"/>
      <c r="DK179" s="1286"/>
      <c r="DL179" s="1286"/>
      <c r="DM179" s="1286"/>
      <c r="DN179" s="1286"/>
      <c r="DO179" s="1286"/>
      <c r="DP179" s="1286"/>
      <c r="DQ179" s="1286"/>
      <c r="DR179" s="1286"/>
      <c r="DS179" s="1286"/>
      <c r="DT179" s="1286"/>
      <c r="DU179" s="1286"/>
      <c r="DV179" s="1286"/>
      <c r="DW179" s="1286"/>
      <c r="DX179" s="1286"/>
      <c r="DY179" s="1286"/>
      <c r="DZ179" s="1286"/>
      <c r="EA179" s="1286"/>
      <c r="EB179" s="1286"/>
      <c r="EC179" s="1286"/>
      <c r="ED179" s="1286"/>
      <c r="EE179" s="1286"/>
      <c r="EF179" s="1286"/>
      <c r="EG179" s="1286"/>
      <c r="EH179" s="1286"/>
      <c r="EI179" s="1286"/>
      <c r="EJ179" s="1286"/>
      <c r="EK179" s="1286"/>
      <c r="EL179" s="1286"/>
      <c r="EM179" s="1286"/>
      <c r="EN179" s="1286"/>
      <c r="EO179" s="1286"/>
      <c r="EP179" s="1286"/>
      <c r="EQ179" s="1286"/>
      <c r="ER179" s="1286"/>
      <c r="ES179" s="1286"/>
      <c r="ET179" s="1286"/>
      <c r="EU179" s="1286"/>
      <c r="EV179" s="1286"/>
      <c r="EW179" s="1286"/>
      <c r="EX179" s="1286"/>
      <c r="EY179" s="1286"/>
      <c r="EZ179" s="1286"/>
      <c r="FA179" s="1286"/>
      <c r="FB179" s="1286"/>
      <c r="FC179" s="1286"/>
      <c r="FD179" s="1286"/>
      <c r="FE179" s="1286"/>
      <c r="FF179" s="1286"/>
      <c r="FG179" s="1286"/>
      <c r="FH179" s="1286"/>
      <c r="FI179" s="1286"/>
      <c r="FJ179" s="1286"/>
      <c r="FK179" s="1286"/>
      <c r="FL179" s="1286"/>
      <c r="FM179" s="1286"/>
      <c r="FN179" s="1286"/>
      <c r="FO179" s="1286"/>
      <c r="FP179" s="1286"/>
      <c r="FQ179" s="1286"/>
      <c r="FR179" s="1286"/>
      <c r="FS179" s="1286"/>
      <c r="FT179" s="1286"/>
      <c r="FU179" s="1286"/>
      <c r="FV179" s="1286"/>
      <c r="FW179" s="1286"/>
      <c r="FX179" s="1286"/>
      <c r="FY179" s="1286"/>
      <c r="FZ179" s="1286"/>
      <c r="GA179" s="1286"/>
      <c r="GB179" s="1286"/>
      <c r="GC179" s="1286"/>
      <c r="GD179" s="1286"/>
      <c r="GE179" s="1286"/>
      <c r="GF179" s="1286"/>
      <c r="GG179" s="1286"/>
      <c r="GH179" s="1286"/>
      <c r="GI179" s="1286"/>
      <c r="GJ179" s="1286"/>
      <c r="GK179" s="1286"/>
      <c r="GL179" s="1286"/>
      <c r="GM179" s="1286"/>
      <c r="GN179" s="1286"/>
      <c r="GO179" s="1286"/>
      <c r="GP179" s="1286"/>
      <c r="GQ179" s="1286"/>
      <c r="GR179" s="1286"/>
      <c r="GS179" s="1286"/>
      <c r="GT179" s="1286"/>
      <c r="GU179" s="1286"/>
      <c r="GV179" s="1286"/>
      <c r="GW179" s="1286"/>
      <c r="GX179" s="1286"/>
      <c r="GY179" s="1286"/>
      <c r="GZ179" s="1286"/>
      <c r="HA179" s="1286"/>
      <c r="HB179" s="1286"/>
      <c r="HC179" s="1286"/>
      <c r="HD179" s="1286"/>
      <c r="HE179" s="1286"/>
      <c r="HF179" s="1286"/>
      <c r="HG179" s="1286"/>
      <c r="HH179" s="1286"/>
      <c r="HI179" s="1286"/>
      <c r="HJ179" s="1286"/>
      <c r="HK179" s="1286"/>
      <c r="HL179" s="1286"/>
      <c r="HM179" s="1286"/>
      <c r="HN179" s="1286"/>
      <c r="HO179" s="1286"/>
      <c r="HP179" s="1286"/>
      <c r="HQ179" s="1286"/>
      <c r="HR179" s="1286"/>
      <c r="HS179" s="1286"/>
      <c r="HT179" s="1286"/>
      <c r="HU179" s="1286"/>
      <c r="HV179" s="1286"/>
      <c r="HW179" s="1286"/>
      <c r="HX179" s="1286"/>
      <c r="HY179" s="1286"/>
      <c r="HZ179" s="1286"/>
      <c r="IA179" s="1286"/>
      <c r="IB179" s="1286"/>
      <c r="IC179" s="1286"/>
      <c r="ID179" s="1286"/>
      <c r="IE179" s="1286"/>
      <c r="IF179" s="1286"/>
      <c r="IG179" s="1286"/>
      <c r="IH179" s="1286"/>
      <c r="II179" s="1286"/>
      <c r="IJ179" s="1286"/>
      <c r="IK179" s="1286"/>
      <c r="IL179" s="1286"/>
      <c r="IM179" s="1286"/>
      <c r="IN179" s="1286"/>
      <c r="IO179" s="1286"/>
      <c r="IP179" s="1286"/>
      <c r="IQ179" s="1286"/>
      <c r="IR179" s="1286"/>
      <c r="IS179" s="1286"/>
      <c r="IT179" s="1286"/>
      <c r="IU179" s="1286"/>
      <c r="IV179" s="1286"/>
    </row>
    <row r="180" spans="1:256" ht="30.75">
      <c r="A180" s="1642" t="s">
        <v>5265</v>
      </c>
      <c r="B180" s="1348">
        <v>94969</v>
      </c>
      <c r="C180" s="914" t="str">
        <f>IF($A180="INSUMO",VLOOKUP($B180,'BANCO DE DADOS JULHO INS'!$A:$D,2,FALSE),VLOOKUP($B180,'BANCO DE DADOS JULHO SERV'!$B:$E,2,FALSE))</f>
        <v>CONCRETO FCK = 15MPA, TRAÇO 1:3,4:3,5 (CIMENTO/ AREIA MÉDIA/ BRITA 1)  - PREPARO MECÂNICO COM BETONEIRA 600 L. AF_07/2016</v>
      </c>
      <c r="D180" s="913" t="str">
        <f>IF($A180="INSUMO",VLOOKUP($B180,'BANCO DE DADOS JULHO INS'!$A:$D,3,FALSE),VLOOKUP($B180,'BANCO DE DADOS JULHO SERV'!$B:$E,3,FALSE))</f>
        <v>M3</v>
      </c>
      <c r="E180" s="1554">
        <f>E179</f>
        <v>0.12</v>
      </c>
      <c r="F180" s="917" t="str">
        <f>IF($A180="INSUMO",VLOOKUP($B180,'BANCO DE DADOS JULHO INS'!$A:$D,4,FALSE),VLOOKUP($B180,'BANCO DE DADOS JULHO SERV'!$B:$E,4,FALSE))</f>
        <v>257,71</v>
      </c>
      <c r="G180" s="1472">
        <f>TRUNC(F180*E180,2)</f>
        <v>30.92</v>
      </c>
      <c r="H180" s="1286"/>
      <c r="I180" s="1286"/>
      <c r="J180" s="1286"/>
      <c r="K180" s="1286"/>
      <c r="L180" s="1286"/>
      <c r="M180" s="1286"/>
      <c r="N180" s="1286"/>
      <c r="O180" s="1286"/>
      <c r="P180" s="1286"/>
      <c r="Q180" s="1286"/>
      <c r="R180" s="1286"/>
      <c r="S180" s="1286"/>
      <c r="T180" s="1286"/>
      <c r="U180" s="1286"/>
      <c r="V180" s="1286"/>
      <c r="W180" s="1286"/>
      <c r="X180" s="1286"/>
      <c r="Y180" s="1286"/>
      <c r="Z180" s="1286"/>
      <c r="AA180" s="1286"/>
      <c r="AB180" s="1286"/>
      <c r="AC180" s="1286"/>
      <c r="AD180" s="1286"/>
      <c r="AE180" s="1286"/>
      <c r="AF180" s="1286"/>
      <c r="AG180" s="1286"/>
      <c r="AH180" s="1286"/>
      <c r="AI180" s="1286"/>
      <c r="AJ180" s="1286"/>
      <c r="AK180" s="1286"/>
      <c r="AL180" s="1286"/>
      <c r="AM180" s="1286"/>
      <c r="AN180" s="1286"/>
      <c r="AO180" s="1286"/>
      <c r="AP180" s="1286"/>
      <c r="AQ180" s="1286"/>
      <c r="AR180" s="1286"/>
      <c r="AS180" s="1286"/>
      <c r="AT180" s="1286"/>
      <c r="AU180" s="1286"/>
      <c r="AV180" s="1286"/>
      <c r="AW180" s="1286"/>
      <c r="AX180" s="1286"/>
      <c r="AY180" s="1286"/>
      <c r="AZ180" s="1286"/>
      <c r="BA180" s="1286"/>
      <c r="BB180" s="1286"/>
      <c r="BC180" s="1286"/>
      <c r="BD180" s="1286"/>
      <c r="BE180" s="1286"/>
      <c r="BF180" s="1286"/>
      <c r="BG180" s="1286"/>
      <c r="BH180" s="1286"/>
      <c r="BI180" s="1286"/>
      <c r="BJ180" s="1286"/>
      <c r="BK180" s="1286"/>
      <c r="BL180" s="1286"/>
      <c r="BM180" s="1286"/>
      <c r="BN180" s="1286"/>
      <c r="BO180" s="1286"/>
      <c r="BP180" s="1286"/>
      <c r="BQ180" s="1286"/>
      <c r="BR180" s="1286"/>
      <c r="BS180" s="1286"/>
      <c r="BT180" s="1286"/>
      <c r="BU180" s="1286"/>
      <c r="BV180" s="1286"/>
      <c r="BW180" s="1286"/>
      <c r="BX180" s="1286"/>
      <c r="BY180" s="1286"/>
      <c r="BZ180" s="1286"/>
      <c r="CA180" s="1286"/>
      <c r="CB180" s="1286"/>
      <c r="CC180" s="1286"/>
      <c r="CD180" s="1286"/>
      <c r="CE180" s="1286"/>
      <c r="CF180" s="1286"/>
      <c r="CG180" s="1286"/>
      <c r="CH180" s="1286"/>
      <c r="CI180" s="1286"/>
      <c r="CJ180" s="1286"/>
      <c r="CK180" s="1286"/>
      <c r="CL180" s="1286"/>
      <c r="CM180" s="1286"/>
      <c r="CN180" s="1286"/>
      <c r="CO180" s="1286"/>
      <c r="CP180" s="1286"/>
      <c r="CQ180" s="1286"/>
      <c r="CR180" s="1286"/>
      <c r="CS180" s="1286"/>
      <c r="CT180" s="1286"/>
      <c r="CU180" s="1286"/>
      <c r="CV180" s="1286"/>
      <c r="CW180" s="1286"/>
      <c r="CX180" s="1286"/>
      <c r="CY180" s="1286"/>
      <c r="CZ180" s="1286"/>
      <c r="DA180" s="1286"/>
      <c r="DB180" s="1286"/>
      <c r="DC180" s="1286"/>
      <c r="DD180" s="1286"/>
      <c r="DE180" s="1286"/>
      <c r="DF180" s="1286"/>
      <c r="DG180" s="1286"/>
      <c r="DH180" s="1286"/>
      <c r="DI180" s="1286"/>
      <c r="DJ180" s="1286"/>
      <c r="DK180" s="1286"/>
      <c r="DL180" s="1286"/>
      <c r="DM180" s="1286"/>
      <c r="DN180" s="1286"/>
      <c r="DO180" s="1286"/>
      <c r="DP180" s="1286"/>
      <c r="DQ180" s="1286"/>
      <c r="DR180" s="1286"/>
      <c r="DS180" s="1286"/>
      <c r="DT180" s="1286"/>
      <c r="DU180" s="1286"/>
      <c r="DV180" s="1286"/>
      <c r="DW180" s="1286"/>
      <c r="DX180" s="1286"/>
      <c r="DY180" s="1286"/>
      <c r="DZ180" s="1286"/>
      <c r="EA180" s="1286"/>
      <c r="EB180" s="1286"/>
      <c r="EC180" s="1286"/>
      <c r="ED180" s="1286"/>
      <c r="EE180" s="1286"/>
      <c r="EF180" s="1286"/>
      <c r="EG180" s="1286"/>
      <c r="EH180" s="1286"/>
      <c r="EI180" s="1286"/>
      <c r="EJ180" s="1286"/>
      <c r="EK180" s="1286"/>
      <c r="EL180" s="1286"/>
      <c r="EM180" s="1286"/>
      <c r="EN180" s="1286"/>
      <c r="EO180" s="1286"/>
      <c r="EP180" s="1286"/>
      <c r="EQ180" s="1286"/>
      <c r="ER180" s="1286"/>
      <c r="ES180" s="1286"/>
      <c r="ET180" s="1286"/>
      <c r="EU180" s="1286"/>
      <c r="EV180" s="1286"/>
      <c r="EW180" s="1286"/>
      <c r="EX180" s="1286"/>
      <c r="EY180" s="1286"/>
      <c r="EZ180" s="1286"/>
      <c r="FA180" s="1286"/>
      <c r="FB180" s="1286"/>
      <c r="FC180" s="1286"/>
      <c r="FD180" s="1286"/>
      <c r="FE180" s="1286"/>
      <c r="FF180" s="1286"/>
      <c r="FG180" s="1286"/>
      <c r="FH180" s="1286"/>
      <c r="FI180" s="1286"/>
      <c r="FJ180" s="1286"/>
      <c r="FK180" s="1286"/>
      <c r="FL180" s="1286"/>
      <c r="FM180" s="1286"/>
      <c r="FN180" s="1286"/>
      <c r="FO180" s="1286"/>
      <c r="FP180" s="1286"/>
      <c r="FQ180" s="1286"/>
      <c r="FR180" s="1286"/>
      <c r="FS180" s="1286"/>
      <c r="FT180" s="1286"/>
      <c r="FU180" s="1286"/>
      <c r="FV180" s="1286"/>
      <c r="FW180" s="1286"/>
      <c r="FX180" s="1286"/>
      <c r="FY180" s="1286"/>
      <c r="FZ180" s="1286"/>
      <c r="GA180" s="1286"/>
      <c r="GB180" s="1286"/>
      <c r="GC180" s="1286"/>
      <c r="GD180" s="1286"/>
      <c r="GE180" s="1286"/>
      <c r="GF180" s="1286"/>
      <c r="GG180" s="1286"/>
      <c r="GH180" s="1286"/>
      <c r="GI180" s="1286"/>
      <c r="GJ180" s="1286"/>
      <c r="GK180" s="1286"/>
      <c r="GL180" s="1286"/>
      <c r="GM180" s="1286"/>
      <c r="GN180" s="1286"/>
      <c r="GO180" s="1286"/>
      <c r="GP180" s="1286"/>
      <c r="GQ180" s="1286"/>
      <c r="GR180" s="1286"/>
      <c r="GS180" s="1286"/>
      <c r="GT180" s="1286"/>
      <c r="GU180" s="1286"/>
      <c r="GV180" s="1286"/>
      <c r="GW180" s="1286"/>
      <c r="GX180" s="1286"/>
      <c r="GY180" s="1286"/>
      <c r="GZ180" s="1286"/>
      <c r="HA180" s="1286"/>
      <c r="HB180" s="1286"/>
      <c r="HC180" s="1286"/>
      <c r="HD180" s="1286"/>
      <c r="HE180" s="1286"/>
      <c r="HF180" s="1286"/>
      <c r="HG180" s="1286"/>
      <c r="HH180" s="1286"/>
      <c r="HI180" s="1286"/>
      <c r="HJ180" s="1286"/>
      <c r="HK180" s="1286"/>
      <c r="HL180" s="1286"/>
      <c r="HM180" s="1286"/>
      <c r="HN180" s="1286"/>
      <c r="HO180" s="1286"/>
      <c r="HP180" s="1286"/>
      <c r="HQ180" s="1286"/>
      <c r="HR180" s="1286"/>
      <c r="HS180" s="1286"/>
      <c r="HT180" s="1286"/>
      <c r="HU180" s="1286"/>
      <c r="HV180" s="1286"/>
      <c r="HW180" s="1286"/>
      <c r="HX180" s="1286"/>
      <c r="HY180" s="1286"/>
      <c r="HZ180" s="1286"/>
      <c r="IA180" s="1286"/>
      <c r="IB180" s="1286"/>
      <c r="IC180" s="1286"/>
      <c r="ID180" s="1286"/>
      <c r="IE180" s="1286"/>
      <c r="IF180" s="1286"/>
      <c r="IG180" s="1286"/>
      <c r="IH180" s="1286"/>
      <c r="II180" s="1286"/>
      <c r="IJ180" s="1286"/>
      <c r="IK180" s="1286"/>
      <c r="IL180" s="1286"/>
      <c r="IM180" s="1286"/>
      <c r="IN180" s="1286"/>
      <c r="IO180" s="1286"/>
      <c r="IP180" s="1286"/>
      <c r="IQ180" s="1286"/>
      <c r="IR180" s="1286"/>
      <c r="IS180" s="1286"/>
      <c r="IT180" s="1286"/>
      <c r="IU180" s="1286"/>
      <c r="IV180" s="1286"/>
    </row>
    <row r="181" spans="1:256" ht="30.75">
      <c r="A181" s="1642" t="s">
        <v>5265</v>
      </c>
      <c r="B181" s="1348">
        <v>92873</v>
      </c>
      <c r="C181" s="914" t="str">
        <f>IF($A181="INSUMO",VLOOKUP($B181,'BANCO DE DADOS JULHO INS'!$A:$D,2,FALSE),VLOOKUP($B181,'BANCO DE DADOS JULHO SERV'!$B:$E,2,FALSE))</f>
        <v>LANÇAMENTO COM USO DE BALDES, ADENSAMENTO E ACABAMENTO DE CONCRETO EM ESTRUTURAS. AF_12/2015</v>
      </c>
      <c r="D181" s="913" t="str">
        <f>IF($A181="INSUMO",VLOOKUP($B181,'BANCO DE DADOS JULHO INS'!$A:$D,3,FALSE),VLOOKUP($B181,'BANCO DE DADOS JULHO SERV'!$B:$E,3,FALSE))</f>
        <v>M3</v>
      </c>
      <c r="E181" s="1554">
        <f>E180</f>
        <v>0.12</v>
      </c>
      <c r="F181" s="917" t="str">
        <f>IF($A181="INSUMO",VLOOKUP($B181,'BANCO DE DADOS JULHO INS'!$A:$D,4,FALSE),VLOOKUP($B181,'BANCO DE DADOS JULHO SERV'!$B:$E,4,FALSE))</f>
        <v>140,28</v>
      </c>
      <c r="G181" s="1472">
        <f>TRUNC(F181*E181,2)</f>
        <v>16.829999999999998</v>
      </c>
      <c r="H181" s="1286"/>
      <c r="I181" s="1286"/>
      <c r="J181" s="1286"/>
      <c r="K181" s="1286"/>
      <c r="L181" s="1286"/>
      <c r="M181" s="1286"/>
      <c r="N181" s="1286"/>
      <c r="O181" s="1286"/>
      <c r="P181" s="1286"/>
      <c r="Q181" s="1286"/>
      <c r="R181" s="1286"/>
      <c r="S181" s="1286"/>
      <c r="T181" s="1286"/>
      <c r="U181" s="1286"/>
      <c r="V181" s="1286"/>
      <c r="W181" s="1286"/>
      <c r="X181" s="1286"/>
      <c r="Y181" s="1286"/>
      <c r="Z181" s="1286"/>
      <c r="AA181" s="1286"/>
      <c r="AB181" s="1286"/>
      <c r="AC181" s="1286"/>
      <c r="AD181" s="1286"/>
      <c r="AE181" s="1286"/>
      <c r="AF181" s="1286"/>
      <c r="AG181" s="1286"/>
      <c r="AH181" s="1286"/>
      <c r="AI181" s="1286"/>
      <c r="AJ181" s="1286"/>
      <c r="AK181" s="1286"/>
      <c r="AL181" s="1286"/>
      <c r="AM181" s="1286"/>
      <c r="AN181" s="1286"/>
      <c r="AO181" s="1286"/>
      <c r="AP181" s="1286"/>
      <c r="AQ181" s="1286"/>
      <c r="AR181" s="1286"/>
      <c r="AS181" s="1286"/>
      <c r="AT181" s="1286"/>
      <c r="AU181" s="1286"/>
      <c r="AV181" s="1286"/>
      <c r="AW181" s="1286"/>
      <c r="AX181" s="1286"/>
      <c r="AY181" s="1286"/>
      <c r="AZ181" s="1286"/>
      <c r="BA181" s="1286"/>
      <c r="BB181" s="1286"/>
      <c r="BC181" s="1286"/>
      <c r="BD181" s="1286"/>
      <c r="BE181" s="1286"/>
      <c r="BF181" s="1286"/>
      <c r="BG181" s="1286"/>
      <c r="BH181" s="1286"/>
      <c r="BI181" s="1286"/>
      <c r="BJ181" s="1286"/>
      <c r="BK181" s="1286"/>
      <c r="BL181" s="1286"/>
      <c r="BM181" s="1286"/>
      <c r="BN181" s="1286"/>
      <c r="BO181" s="1286"/>
      <c r="BP181" s="1286"/>
      <c r="BQ181" s="1286"/>
      <c r="BR181" s="1286"/>
      <c r="BS181" s="1286"/>
      <c r="BT181" s="1286"/>
      <c r="BU181" s="1286"/>
      <c r="BV181" s="1286"/>
      <c r="BW181" s="1286"/>
      <c r="BX181" s="1286"/>
      <c r="BY181" s="1286"/>
      <c r="BZ181" s="1286"/>
      <c r="CA181" s="1286"/>
      <c r="CB181" s="1286"/>
      <c r="CC181" s="1286"/>
      <c r="CD181" s="1286"/>
      <c r="CE181" s="1286"/>
      <c r="CF181" s="1286"/>
      <c r="CG181" s="1286"/>
      <c r="CH181" s="1286"/>
      <c r="CI181" s="1286"/>
      <c r="CJ181" s="1286"/>
      <c r="CK181" s="1286"/>
      <c r="CL181" s="1286"/>
      <c r="CM181" s="1286"/>
      <c r="CN181" s="1286"/>
      <c r="CO181" s="1286"/>
      <c r="CP181" s="1286"/>
      <c r="CQ181" s="1286"/>
      <c r="CR181" s="1286"/>
      <c r="CS181" s="1286"/>
      <c r="CT181" s="1286"/>
      <c r="CU181" s="1286"/>
      <c r="CV181" s="1286"/>
      <c r="CW181" s="1286"/>
      <c r="CX181" s="1286"/>
      <c r="CY181" s="1286"/>
      <c r="CZ181" s="1286"/>
      <c r="DA181" s="1286"/>
      <c r="DB181" s="1286"/>
      <c r="DC181" s="1286"/>
      <c r="DD181" s="1286"/>
      <c r="DE181" s="1286"/>
      <c r="DF181" s="1286"/>
      <c r="DG181" s="1286"/>
      <c r="DH181" s="1286"/>
      <c r="DI181" s="1286"/>
      <c r="DJ181" s="1286"/>
      <c r="DK181" s="1286"/>
      <c r="DL181" s="1286"/>
      <c r="DM181" s="1286"/>
      <c r="DN181" s="1286"/>
      <c r="DO181" s="1286"/>
      <c r="DP181" s="1286"/>
      <c r="DQ181" s="1286"/>
      <c r="DR181" s="1286"/>
      <c r="DS181" s="1286"/>
      <c r="DT181" s="1286"/>
      <c r="DU181" s="1286"/>
      <c r="DV181" s="1286"/>
      <c r="DW181" s="1286"/>
      <c r="DX181" s="1286"/>
      <c r="DY181" s="1286"/>
      <c r="DZ181" s="1286"/>
      <c r="EA181" s="1286"/>
      <c r="EB181" s="1286"/>
      <c r="EC181" s="1286"/>
      <c r="ED181" s="1286"/>
      <c r="EE181" s="1286"/>
      <c r="EF181" s="1286"/>
      <c r="EG181" s="1286"/>
      <c r="EH181" s="1286"/>
      <c r="EI181" s="1286"/>
      <c r="EJ181" s="1286"/>
      <c r="EK181" s="1286"/>
      <c r="EL181" s="1286"/>
      <c r="EM181" s="1286"/>
      <c r="EN181" s="1286"/>
      <c r="EO181" s="1286"/>
      <c r="EP181" s="1286"/>
      <c r="EQ181" s="1286"/>
      <c r="ER181" s="1286"/>
      <c r="ES181" s="1286"/>
      <c r="ET181" s="1286"/>
      <c r="EU181" s="1286"/>
      <c r="EV181" s="1286"/>
      <c r="EW181" s="1286"/>
      <c r="EX181" s="1286"/>
      <c r="EY181" s="1286"/>
      <c r="EZ181" s="1286"/>
      <c r="FA181" s="1286"/>
      <c r="FB181" s="1286"/>
      <c r="FC181" s="1286"/>
      <c r="FD181" s="1286"/>
      <c r="FE181" s="1286"/>
      <c r="FF181" s="1286"/>
      <c r="FG181" s="1286"/>
      <c r="FH181" s="1286"/>
      <c r="FI181" s="1286"/>
      <c r="FJ181" s="1286"/>
      <c r="FK181" s="1286"/>
      <c r="FL181" s="1286"/>
      <c r="FM181" s="1286"/>
      <c r="FN181" s="1286"/>
      <c r="FO181" s="1286"/>
      <c r="FP181" s="1286"/>
      <c r="FQ181" s="1286"/>
      <c r="FR181" s="1286"/>
      <c r="FS181" s="1286"/>
      <c r="FT181" s="1286"/>
      <c r="FU181" s="1286"/>
      <c r="FV181" s="1286"/>
      <c r="FW181" s="1286"/>
      <c r="FX181" s="1286"/>
      <c r="FY181" s="1286"/>
      <c r="FZ181" s="1286"/>
      <c r="GA181" s="1286"/>
      <c r="GB181" s="1286"/>
      <c r="GC181" s="1286"/>
      <c r="GD181" s="1286"/>
      <c r="GE181" s="1286"/>
      <c r="GF181" s="1286"/>
      <c r="GG181" s="1286"/>
      <c r="GH181" s="1286"/>
      <c r="GI181" s="1286"/>
      <c r="GJ181" s="1286"/>
      <c r="GK181" s="1286"/>
      <c r="GL181" s="1286"/>
      <c r="GM181" s="1286"/>
      <c r="GN181" s="1286"/>
      <c r="GO181" s="1286"/>
      <c r="GP181" s="1286"/>
      <c r="GQ181" s="1286"/>
      <c r="GR181" s="1286"/>
      <c r="GS181" s="1286"/>
      <c r="GT181" s="1286"/>
      <c r="GU181" s="1286"/>
      <c r="GV181" s="1286"/>
      <c r="GW181" s="1286"/>
      <c r="GX181" s="1286"/>
      <c r="GY181" s="1286"/>
      <c r="GZ181" s="1286"/>
      <c r="HA181" s="1286"/>
      <c r="HB181" s="1286"/>
      <c r="HC181" s="1286"/>
      <c r="HD181" s="1286"/>
      <c r="HE181" s="1286"/>
      <c r="HF181" s="1286"/>
      <c r="HG181" s="1286"/>
      <c r="HH181" s="1286"/>
      <c r="HI181" s="1286"/>
      <c r="HJ181" s="1286"/>
      <c r="HK181" s="1286"/>
      <c r="HL181" s="1286"/>
      <c r="HM181" s="1286"/>
      <c r="HN181" s="1286"/>
      <c r="HO181" s="1286"/>
      <c r="HP181" s="1286"/>
      <c r="HQ181" s="1286"/>
      <c r="HR181" s="1286"/>
      <c r="HS181" s="1286"/>
      <c r="HT181" s="1286"/>
      <c r="HU181" s="1286"/>
      <c r="HV181" s="1286"/>
      <c r="HW181" s="1286"/>
      <c r="HX181" s="1286"/>
      <c r="HY181" s="1286"/>
      <c r="HZ181" s="1286"/>
      <c r="IA181" s="1286"/>
      <c r="IB181" s="1286"/>
      <c r="IC181" s="1286"/>
      <c r="ID181" s="1286"/>
      <c r="IE181" s="1286"/>
      <c r="IF181" s="1286"/>
      <c r="IG181" s="1286"/>
      <c r="IH181" s="1286"/>
      <c r="II181" s="1286"/>
      <c r="IJ181" s="1286"/>
      <c r="IK181" s="1286"/>
      <c r="IL181" s="1286"/>
      <c r="IM181" s="1286"/>
      <c r="IN181" s="1286"/>
      <c r="IO181" s="1286"/>
      <c r="IP181" s="1286"/>
      <c r="IQ181" s="1286"/>
      <c r="IR181" s="1286"/>
      <c r="IS181" s="1286"/>
      <c r="IT181" s="1286"/>
      <c r="IU181" s="1286"/>
      <c r="IV181" s="1286"/>
    </row>
    <row r="182" spans="1:256" ht="15.75">
      <c r="A182" s="1286"/>
      <c r="B182" s="2077" t="s">
        <v>2115</v>
      </c>
      <c r="C182" s="2078"/>
      <c r="D182" s="2078"/>
      <c r="E182" s="2078"/>
      <c r="F182" s="2078"/>
      <c r="G182" s="2079"/>
      <c r="H182" s="1286"/>
      <c r="I182" s="1286"/>
      <c r="J182" s="1286"/>
      <c r="K182" s="1286"/>
      <c r="L182" s="1286"/>
      <c r="M182" s="1286"/>
      <c r="N182" s="1286"/>
      <c r="O182" s="1286"/>
      <c r="P182" s="1286"/>
      <c r="Q182" s="1286"/>
      <c r="R182" s="1286"/>
      <c r="S182" s="1286"/>
      <c r="T182" s="1286"/>
      <c r="U182" s="1286"/>
      <c r="V182" s="1286"/>
      <c r="W182" s="1286"/>
      <c r="X182" s="1286"/>
      <c r="Y182" s="1286"/>
      <c r="Z182" s="1286"/>
      <c r="AA182" s="1286"/>
      <c r="AB182" s="1286"/>
      <c r="AC182" s="1286"/>
      <c r="AD182" s="1286"/>
      <c r="AE182" s="1286"/>
      <c r="AF182" s="1286"/>
      <c r="AG182" s="1286"/>
      <c r="AH182" s="1286"/>
      <c r="AI182" s="1286"/>
      <c r="AJ182" s="1286"/>
      <c r="AK182" s="1286"/>
      <c r="AL182" s="1286"/>
      <c r="AM182" s="1286"/>
      <c r="AN182" s="1286"/>
      <c r="AO182" s="1286"/>
      <c r="AP182" s="1286"/>
      <c r="AQ182" s="1286"/>
      <c r="AR182" s="1286"/>
      <c r="AS182" s="1286"/>
      <c r="AT182" s="1286"/>
      <c r="AU182" s="1286"/>
      <c r="AV182" s="1286"/>
      <c r="AW182" s="1286"/>
      <c r="AX182" s="1286"/>
      <c r="AY182" s="1286"/>
      <c r="AZ182" s="1286"/>
      <c r="BA182" s="1286"/>
      <c r="BB182" s="1286"/>
      <c r="BC182" s="1286"/>
      <c r="BD182" s="1286"/>
      <c r="BE182" s="1286"/>
      <c r="BF182" s="1286"/>
      <c r="BG182" s="1286"/>
      <c r="BH182" s="1286"/>
      <c r="BI182" s="1286"/>
      <c r="BJ182" s="1286"/>
      <c r="BK182" s="1286"/>
      <c r="BL182" s="1286"/>
      <c r="BM182" s="1286"/>
      <c r="BN182" s="1286"/>
      <c r="BO182" s="1286"/>
      <c r="BP182" s="1286"/>
      <c r="BQ182" s="1286"/>
      <c r="BR182" s="1286"/>
      <c r="BS182" s="1286"/>
      <c r="BT182" s="1286"/>
      <c r="BU182" s="1286"/>
      <c r="BV182" s="1286"/>
      <c r="BW182" s="1286"/>
      <c r="BX182" s="1286"/>
      <c r="BY182" s="1286"/>
      <c r="BZ182" s="1286"/>
      <c r="CA182" s="1286"/>
      <c r="CB182" s="1286"/>
      <c r="CC182" s="1286"/>
      <c r="CD182" s="1286"/>
      <c r="CE182" s="1286"/>
      <c r="CF182" s="1286"/>
      <c r="CG182" s="1286"/>
      <c r="CH182" s="1286"/>
      <c r="CI182" s="1286"/>
      <c r="CJ182" s="1286"/>
      <c r="CK182" s="1286"/>
      <c r="CL182" s="1286"/>
      <c r="CM182" s="1286"/>
      <c r="CN182" s="1286"/>
      <c r="CO182" s="1286"/>
      <c r="CP182" s="1286"/>
      <c r="CQ182" s="1286"/>
      <c r="CR182" s="1286"/>
      <c r="CS182" s="1286"/>
      <c r="CT182" s="1286"/>
      <c r="CU182" s="1286"/>
      <c r="CV182" s="1286"/>
      <c r="CW182" s="1286"/>
      <c r="CX182" s="1286"/>
      <c r="CY182" s="1286"/>
      <c r="CZ182" s="1286"/>
      <c r="DA182" s="1286"/>
      <c r="DB182" s="1286"/>
      <c r="DC182" s="1286"/>
      <c r="DD182" s="1286"/>
      <c r="DE182" s="1286"/>
      <c r="DF182" s="1286"/>
      <c r="DG182" s="1286"/>
      <c r="DH182" s="1286"/>
      <c r="DI182" s="1286"/>
      <c r="DJ182" s="1286"/>
      <c r="DK182" s="1286"/>
      <c r="DL182" s="1286"/>
      <c r="DM182" s="1286"/>
      <c r="DN182" s="1286"/>
      <c r="DO182" s="1286"/>
      <c r="DP182" s="1286"/>
      <c r="DQ182" s="1286"/>
      <c r="DR182" s="1286"/>
      <c r="DS182" s="1286"/>
      <c r="DT182" s="1286"/>
      <c r="DU182" s="1286"/>
      <c r="DV182" s="1286"/>
      <c r="DW182" s="1286"/>
      <c r="DX182" s="1286"/>
      <c r="DY182" s="1286"/>
      <c r="DZ182" s="1286"/>
      <c r="EA182" s="1286"/>
      <c r="EB182" s="1286"/>
      <c r="EC182" s="1286"/>
      <c r="ED182" s="1286"/>
      <c r="EE182" s="1286"/>
      <c r="EF182" s="1286"/>
      <c r="EG182" s="1286"/>
      <c r="EH182" s="1286"/>
      <c r="EI182" s="1286"/>
      <c r="EJ182" s="1286"/>
      <c r="EK182" s="1286"/>
      <c r="EL182" s="1286"/>
      <c r="EM182" s="1286"/>
      <c r="EN182" s="1286"/>
      <c r="EO182" s="1286"/>
      <c r="EP182" s="1286"/>
      <c r="EQ182" s="1286"/>
      <c r="ER182" s="1286"/>
      <c r="ES182" s="1286"/>
      <c r="ET182" s="1286"/>
      <c r="EU182" s="1286"/>
      <c r="EV182" s="1286"/>
      <c r="EW182" s="1286"/>
      <c r="EX182" s="1286"/>
      <c r="EY182" s="1286"/>
      <c r="EZ182" s="1286"/>
      <c r="FA182" s="1286"/>
      <c r="FB182" s="1286"/>
      <c r="FC182" s="1286"/>
      <c r="FD182" s="1286"/>
      <c r="FE182" s="1286"/>
      <c r="FF182" s="1286"/>
      <c r="FG182" s="1286"/>
      <c r="FH182" s="1286"/>
      <c r="FI182" s="1286"/>
      <c r="FJ182" s="1286"/>
      <c r="FK182" s="1286"/>
      <c r="FL182" s="1286"/>
      <c r="FM182" s="1286"/>
      <c r="FN182" s="1286"/>
      <c r="FO182" s="1286"/>
      <c r="FP182" s="1286"/>
      <c r="FQ182" s="1286"/>
      <c r="FR182" s="1286"/>
      <c r="FS182" s="1286"/>
      <c r="FT182" s="1286"/>
      <c r="FU182" s="1286"/>
      <c r="FV182" s="1286"/>
      <c r="FW182" s="1286"/>
      <c r="FX182" s="1286"/>
      <c r="FY182" s="1286"/>
      <c r="FZ182" s="1286"/>
      <c r="GA182" s="1286"/>
      <c r="GB182" s="1286"/>
      <c r="GC182" s="1286"/>
      <c r="GD182" s="1286"/>
      <c r="GE182" s="1286"/>
      <c r="GF182" s="1286"/>
      <c r="GG182" s="1286"/>
      <c r="GH182" s="1286"/>
      <c r="GI182" s="1286"/>
      <c r="GJ182" s="1286"/>
      <c r="GK182" s="1286"/>
      <c r="GL182" s="1286"/>
      <c r="GM182" s="1286"/>
      <c r="GN182" s="1286"/>
      <c r="GO182" s="1286"/>
      <c r="GP182" s="1286"/>
      <c r="GQ182" s="1286"/>
      <c r="GR182" s="1286"/>
      <c r="GS182" s="1286"/>
      <c r="GT182" s="1286"/>
      <c r="GU182" s="1286"/>
      <c r="GV182" s="1286"/>
      <c r="GW182" s="1286"/>
      <c r="GX182" s="1286"/>
      <c r="GY182" s="1286"/>
      <c r="GZ182" s="1286"/>
      <c r="HA182" s="1286"/>
      <c r="HB182" s="1286"/>
      <c r="HC182" s="1286"/>
      <c r="HD182" s="1286"/>
      <c r="HE182" s="1286"/>
      <c r="HF182" s="1286"/>
      <c r="HG182" s="1286"/>
      <c r="HH182" s="1286"/>
      <c r="HI182" s="1286"/>
      <c r="HJ182" s="1286"/>
      <c r="HK182" s="1286"/>
      <c r="HL182" s="1286"/>
      <c r="HM182" s="1286"/>
      <c r="HN182" s="1286"/>
      <c r="HO182" s="1286"/>
      <c r="HP182" s="1286"/>
      <c r="HQ182" s="1286"/>
      <c r="HR182" s="1286"/>
      <c r="HS182" s="1286"/>
      <c r="HT182" s="1286"/>
      <c r="HU182" s="1286"/>
      <c r="HV182" s="1286"/>
      <c r="HW182" s="1286"/>
      <c r="HX182" s="1286"/>
      <c r="HY182" s="1286"/>
      <c r="HZ182" s="1286"/>
      <c r="IA182" s="1286"/>
      <c r="IB182" s="1286"/>
      <c r="IC182" s="1286"/>
      <c r="ID182" s="1286"/>
      <c r="IE182" s="1286"/>
      <c r="IF182" s="1286"/>
      <c r="IG182" s="1286"/>
      <c r="IH182" s="1286"/>
      <c r="II182" s="1286"/>
      <c r="IJ182" s="1286"/>
      <c r="IK182" s="1286"/>
      <c r="IL182" s="1286"/>
      <c r="IM182" s="1286"/>
      <c r="IN182" s="1286"/>
      <c r="IO182" s="1286"/>
      <c r="IP182" s="1286"/>
      <c r="IQ182" s="1286"/>
      <c r="IR182" s="1286"/>
      <c r="IS182" s="1286"/>
      <c r="IT182" s="1286"/>
      <c r="IU182" s="1286"/>
      <c r="IV182" s="1286"/>
    </row>
    <row r="183" spans="1:256" ht="16.5" thickBot="1">
      <c r="A183" s="1642" t="s">
        <v>5265</v>
      </c>
      <c r="B183" s="1349">
        <v>88316</v>
      </c>
      <c r="C183" s="915" t="str">
        <f>IF($A183="INSUMO",VLOOKUP($B183,'BANCO DE DADOS JULHO INS'!$A:$D,2,FALSE),VLOOKUP($B183,'BANCO DE DADOS JULHO SERV'!$B:$E,2,FALSE))</f>
        <v>SERVENTE COM ENCARGOS COMPLEMENTARES</v>
      </c>
      <c r="D183" s="916" t="str">
        <f>IF($A183="INSUMO",VLOOKUP($B183,'BANCO DE DADOS JULHO INS'!$A:$D,3,FALSE),VLOOKUP($B183,'BANCO DE DADOS JULHO SERV'!$B:$E,3,FALSE))</f>
        <v>H</v>
      </c>
      <c r="E183" s="1540">
        <v>3</v>
      </c>
      <c r="F183" s="918" t="str">
        <f>IF($A183="INSUMO",VLOOKUP($B183,'BANCO DE DADOS JULHO INS'!$A:$D,4,FALSE),VLOOKUP($B183,'BANCO DE DADOS JULHO SERV'!$B:$E,4,FALSE))</f>
        <v>13,80</v>
      </c>
      <c r="G183" s="1473">
        <f>TRUNC(F183*E183,2)</f>
        <v>41.4</v>
      </c>
      <c r="H183" s="1286"/>
      <c r="I183" s="1286"/>
      <c r="J183" s="1286"/>
      <c r="K183" s="1286"/>
      <c r="L183" s="1286"/>
      <c r="M183" s="1286"/>
      <c r="N183" s="1286"/>
      <c r="O183" s="1286"/>
      <c r="P183" s="1286"/>
      <c r="Q183" s="1286"/>
      <c r="R183" s="1286"/>
      <c r="S183" s="1286"/>
      <c r="T183" s="1286"/>
      <c r="U183" s="1286"/>
      <c r="V183" s="1286"/>
      <c r="W183" s="1286"/>
      <c r="X183" s="1286"/>
      <c r="Y183" s="1286"/>
      <c r="Z183" s="1286"/>
      <c r="AA183" s="1286"/>
      <c r="AB183" s="1286"/>
      <c r="AC183" s="1286"/>
      <c r="AD183" s="1286"/>
      <c r="AE183" s="1286"/>
      <c r="AF183" s="1286"/>
      <c r="AG183" s="1286"/>
      <c r="AH183" s="1286"/>
      <c r="AI183" s="1286"/>
      <c r="AJ183" s="1286"/>
      <c r="AK183" s="1286"/>
      <c r="AL183" s="1286"/>
      <c r="AM183" s="1286"/>
      <c r="AN183" s="1286"/>
      <c r="AO183" s="1286"/>
      <c r="AP183" s="1286"/>
      <c r="AQ183" s="1286"/>
      <c r="AR183" s="1286"/>
      <c r="AS183" s="1286"/>
      <c r="AT183" s="1286"/>
      <c r="AU183" s="1286"/>
      <c r="AV183" s="1286"/>
      <c r="AW183" s="1286"/>
      <c r="AX183" s="1286"/>
      <c r="AY183" s="1286"/>
      <c r="AZ183" s="1286"/>
      <c r="BA183" s="1286"/>
      <c r="BB183" s="1286"/>
      <c r="BC183" s="1286"/>
      <c r="BD183" s="1286"/>
      <c r="BE183" s="1286"/>
      <c r="BF183" s="1286"/>
      <c r="BG183" s="1286"/>
      <c r="BH183" s="1286"/>
      <c r="BI183" s="1286"/>
      <c r="BJ183" s="1286"/>
      <c r="BK183" s="1286"/>
      <c r="BL183" s="1286"/>
      <c r="BM183" s="1286"/>
      <c r="BN183" s="1286"/>
      <c r="BO183" s="1286"/>
      <c r="BP183" s="1286"/>
      <c r="BQ183" s="1286"/>
      <c r="BR183" s="1286"/>
      <c r="BS183" s="1286"/>
      <c r="BT183" s="1286"/>
      <c r="BU183" s="1286"/>
      <c r="BV183" s="1286"/>
      <c r="BW183" s="1286"/>
      <c r="BX183" s="1286"/>
      <c r="BY183" s="1286"/>
      <c r="BZ183" s="1286"/>
      <c r="CA183" s="1286"/>
      <c r="CB183" s="1286"/>
      <c r="CC183" s="1286"/>
      <c r="CD183" s="1286"/>
      <c r="CE183" s="1286"/>
      <c r="CF183" s="1286"/>
      <c r="CG183" s="1286"/>
      <c r="CH183" s="1286"/>
      <c r="CI183" s="1286"/>
      <c r="CJ183" s="1286"/>
      <c r="CK183" s="1286"/>
      <c r="CL183" s="1286"/>
      <c r="CM183" s="1286"/>
      <c r="CN183" s="1286"/>
      <c r="CO183" s="1286"/>
      <c r="CP183" s="1286"/>
      <c r="CQ183" s="1286"/>
      <c r="CR183" s="1286"/>
      <c r="CS183" s="1286"/>
      <c r="CT183" s="1286"/>
      <c r="CU183" s="1286"/>
      <c r="CV183" s="1286"/>
      <c r="CW183" s="1286"/>
      <c r="CX183" s="1286"/>
      <c r="CY183" s="1286"/>
      <c r="CZ183" s="1286"/>
      <c r="DA183" s="1286"/>
      <c r="DB183" s="1286"/>
      <c r="DC183" s="1286"/>
      <c r="DD183" s="1286"/>
      <c r="DE183" s="1286"/>
      <c r="DF183" s="1286"/>
      <c r="DG183" s="1286"/>
      <c r="DH183" s="1286"/>
      <c r="DI183" s="1286"/>
      <c r="DJ183" s="1286"/>
      <c r="DK183" s="1286"/>
      <c r="DL183" s="1286"/>
      <c r="DM183" s="1286"/>
      <c r="DN183" s="1286"/>
      <c r="DO183" s="1286"/>
      <c r="DP183" s="1286"/>
      <c r="DQ183" s="1286"/>
      <c r="DR183" s="1286"/>
      <c r="DS183" s="1286"/>
      <c r="DT183" s="1286"/>
      <c r="DU183" s="1286"/>
      <c r="DV183" s="1286"/>
      <c r="DW183" s="1286"/>
      <c r="DX183" s="1286"/>
      <c r="DY183" s="1286"/>
      <c r="DZ183" s="1286"/>
      <c r="EA183" s="1286"/>
      <c r="EB183" s="1286"/>
      <c r="EC183" s="1286"/>
      <c r="ED183" s="1286"/>
      <c r="EE183" s="1286"/>
      <c r="EF183" s="1286"/>
      <c r="EG183" s="1286"/>
      <c r="EH183" s="1286"/>
      <c r="EI183" s="1286"/>
      <c r="EJ183" s="1286"/>
      <c r="EK183" s="1286"/>
      <c r="EL183" s="1286"/>
      <c r="EM183" s="1286"/>
      <c r="EN183" s="1286"/>
      <c r="EO183" s="1286"/>
      <c r="EP183" s="1286"/>
      <c r="EQ183" s="1286"/>
      <c r="ER183" s="1286"/>
      <c r="ES183" s="1286"/>
      <c r="ET183" s="1286"/>
      <c r="EU183" s="1286"/>
      <c r="EV183" s="1286"/>
      <c r="EW183" s="1286"/>
      <c r="EX183" s="1286"/>
      <c r="EY183" s="1286"/>
      <c r="EZ183" s="1286"/>
      <c r="FA183" s="1286"/>
      <c r="FB183" s="1286"/>
      <c r="FC183" s="1286"/>
      <c r="FD183" s="1286"/>
      <c r="FE183" s="1286"/>
      <c r="FF183" s="1286"/>
      <c r="FG183" s="1286"/>
      <c r="FH183" s="1286"/>
      <c r="FI183" s="1286"/>
      <c r="FJ183" s="1286"/>
      <c r="FK183" s="1286"/>
      <c r="FL183" s="1286"/>
      <c r="FM183" s="1286"/>
      <c r="FN183" s="1286"/>
      <c r="FO183" s="1286"/>
      <c r="FP183" s="1286"/>
      <c r="FQ183" s="1286"/>
      <c r="FR183" s="1286"/>
      <c r="FS183" s="1286"/>
      <c r="FT183" s="1286"/>
      <c r="FU183" s="1286"/>
      <c r="FV183" s="1286"/>
      <c r="FW183" s="1286"/>
      <c r="FX183" s="1286"/>
      <c r="FY183" s="1286"/>
      <c r="FZ183" s="1286"/>
      <c r="GA183" s="1286"/>
      <c r="GB183" s="1286"/>
      <c r="GC183" s="1286"/>
      <c r="GD183" s="1286"/>
      <c r="GE183" s="1286"/>
      <c r="GF183" s="1286"/>
      <c r="GG183" s="1286"/>
      <c r="GH183" s="1286"/>
      <c r="GI183" s="1286"/>
      <c r="GJ183" s="1286"/>
      <c r="GK183" s="1286"/>
      <c r="GL183" s="1286"/>
      <c r="GM183" s="1286"/>
      <c r="GN183" s="1286"/>
      <c r="GO183" s="1286"/>
      <c r="GP183" s="1286"/>
      <c r="GQ183" s="1286"/>
      <c r="GR183" s="1286"/>
      <c r="GS183" s="1286"/>
      <c r="GT183" s="1286"/>
      <c r="GU183" s="1286"/>
      <c r="GV183" s="1286"/>
      <c r="GW183" s="1286"/>
      <c r="GX183" s="1286"/>
      <c r="GY183" s="1286"/>
      <c r="GZ183" s="1286"/>
      <c r="HA183" s="1286"/>
      <c r="HB183" s="1286"/>
      <c r="HC183" s="1286"/>
      <c r="HD183" s="1286"/>
      <c r="HE183" s="1286"/>
      <c r="HF183" s="1286"/>
      <c r="HG183" s="1286"/>
      <c r="HH183" s="1286"/>
      <c r="HI183" s="1286"/>
      <c r="HJ183" s="1286"/>
      <c r="HK183" s="1286"/>
      <c r="HL183" s="1286"/>
      <c r="HM183" s="1286"/>
      <c r="HN183" s="1286"/>
      <c r="HO183" s="1286"/>
      <c r="HP183" s="1286"/>
      <c r="HQ183" s="1286"/>
      <c r="HR183" s="1286"/>
      <c r="HS183" s="1286"/>
      <c r="HT183" s="1286"/>
      <c r="HU183" s="1286"/>
      <c r="HV183" s="1286"/>
      <c r="HW183" s="1286"/>
      <c r="HX183" s="1286"/>
      <c r="HY183" s="1286"/>
      <c r="HZ183" s="1286"/>
      <c r="IA183" s="1286"/>
      <c r="IB183" s="1286"/>
      <c r="IC183" s="1286"/>
      <c r="ID183" s="1286"/>
      <c r="IE183" s="1286"/>
      <c r="IF183" s="1286"/>
      <c r="IG183" s="1286"/>
      <c r="IH183" s="1286"/>
      <c r="II183" s="1286"/>
      <c r="IJ183" s="1286"/>
      <c r="IK183" s="1286"/>
      <c r="IL183" s="1286"/>
      <c r="IM183" s="1286"/>
      <c r="IN183" s="1286"/>
      <c r="IO183" s="1286"/>
      <c r="IP183" s="1286"/>
      <c r="IQ183" s="1286"/>
      <c r="IR183" s="1286"/>
      <c r="IS183" s="1286"/>
      <c r="IT183" s="1286"/>
      <c r="IU183" s="1286"/>
      <c r="IV183" s="1286"/>
    </row>
    <row r="184" spans="1:256" ht="16.5" thickBot="1">
      <c r="A184" s="1286"/>
      <c r="B184" s="762"/>
      <c r="C184" s="1352"/>
      <c r="D184" s="1353"/>
      <c r="E184" s="1354"/>
      <c r="F184" s="731" t="s">
        <v>1953</v>
      </c>
      <c r="G184" s="1541">
        <f>TRUNC(SUM(G178:G183),2)</f>
        <v>1996.7</v>
      </c>
      <c r="H184" s="1286"/>
      <c r="I184" s="1286"/>
      <c r="J184" s="1286"/>
      <c r="K184" s="1286"/>
      <c r="L184" s="1286"/>
      <c r="M184" s="1286"/>
      <c r="N184" s="1286"/>
      <c r="O184" s="1286"/>
      <c r="P184" s="1286"/>
      <c r="Q184" s="1286"/>
      <c r="R184" s="1286"/>
      <c r="S184" s="1286"/>
      <c r="T184" s="1286"/>
      <c r="U184" s="1286"/>
      <c r="V184" s="1286"/>
      <c r="W184" s="1286"/>
      <c r="X184" s="1286"/>
      <c r="Y184" s="1286"/>
      <c r="Z184" s="1286"/>
      <c r="AA184" s="1286"/>
      <c r="AB184" s="1286"/>
      <c r="AC184" s="1286"/>
      <c r="AD184" s="1286"/>
      <c r="AE184" s="1286"/>
      <c r="AF184" s="1286"/>
      <c r="AG184" s="1286"/>
      <c r="AH184" s="1286"/>
      <c r="AI184" s="1286"/>
      <c r="AJ184" s="1286"/>
      <c r="AK184" s="1286"/>
      <c r="AL184" s="1286"/>
      <c r="AM184" s="1286"/>
      <c r="AN184" s="1286"/>
      <c r="AO184" s="1286"/>
      <c r="AP184" s="1286"/>
      <c r="AQ184" s="1286"/>
      <c r="AR184" s="1286"/>
      <c r="AS184" s="1286"/>
      <c r="AT184" s="1286"/>
      <c r="AU184" s="1286"/>
      <c r="AV184" s="1286"/>
      <c r="AW184" s="1286"/>
      <c r="AX184" s="1286"/>
      <c r="AY184" s="1286"/>
      <c r="AZ184" s="1286"/>
      <c r="BA184" s="1286"/>
      <c r="BB184" s="1286"/>
      <c r="BC184" s="1286"/>
      <c r="BD184" s="1286"/>
      <c r="BE184" s="1286"/>
      <c r="BF184" s="1286"/>
      <c r="BG184" s="1286"/>
      <c r="BH184" s="1286"/>
      <c r="BI184" s="1286"/>
      <c r="BJ184" s="1286"/>
      <c r="BK184" s="1286"/>
      <c r="BL184" s="1286"/>
      <c r="BM184" s="1286"/>
      <c r="BN184" s="1286"/>
      <c r="BO184" s="1286"/>
      <c r="BP184" s="1286"/>
      <c r="BQ184" s="1286"/>
      <c r="BR184" s="1286"/>
      <c r="BS184" s="1286"/>
      <c r="BT184" s="1286"/>
      <c r="BU184" s="1286"/>
      <c r="BV184" s="1286"/>
      <c r="BW184" s="1286"/>
      <c r="BX184" s="1286"/>
      <c r="BY184" s="1286"/>
      <c r="BZ184" s="1286"/>
      <c r="CA184" s="1286"/>
      <c r="CB184" s="1286"/>
      <c r="CC184" s="1286"/>
      <c r="CD184" s="1286"/>
      <c r="CE184" s="1286"/>
      <c r="CF184" s="1286"/>
      <c r="CG184" s="1286"/>
      <c r="CH184" s="1286"/>
      <c r="CI184" s="1286"/>
      <c r="CJ184" s="1286"/>
      <c r="CK184" s="1286"/>
      <c r="CL184" s="1286"/>
      <c r="CM184" s="1286"/>
      <c r="CN184" s="1286"/>
      <c r="CO184" s="1286"/>
      <c r="CP184" s="1286"/>
      <c r="CQ184" s="1286"/>
      <c r="CR184" s="1286"/>
      <c r="CS184" s="1286"/>
      <c r="CT184" s="1286"/>
      <c r="CU184" s="1286"/>
      <c r="CV184" s="1286"/>
      <c r="CW184" s="1286"/>
      <c r="CX184" s="1286"/>
      <c r="CY184" s="1286"/>
      <c r="CZ184" s="1286"/>
      <c r="DA184" s="1286"/>
      <c r="DB184" s="1286"/>
      <c r="DC184" s="1286"/>
      <c r="DD184" s="1286"/>
      <c r="DE184" s="1286"/>
      <c r="DF184" s="1286"/>
      <c r="DG184" s="1286"/>
      <c r="DH184" s="1286"/>
      <c r="DI184" s="1286"/>
      <c r="DJ184" s="1286"/>
      <c r="DK184" s="1286"/>
      <c r="DL184" s="1286"/>
      <c r="DM184" s="1286"/>
      <c r="DN184" s="1286"/>
      <c r="DO184" s="1286"/>
      <c r="DP184" s="1286"/>
      <c r="DQ184" s="1286"/>
      <c r="DR184" s="1286"/>
      <c r="DS184" s="1286"/>
      <c r="DT184" s="1286"/>
      <c r="DU184" s="1286"/>
      <c r="DV184" s="1286"/>
      <c r="DW184" s="1286"/>
      <c r="DX184" s="1286"/>
      <c r="DY184" s="1286"/>
      <c r="DZ184" s="1286"/>
      <c r="EA184" s="1286"/>
      <c r="EB184" s="1286"/>
      <c r="EC184" s="1286"/>
      <c r="ED184" s="1286"/>
      <c r="EE184" s="1286"/>
      <c r="EF184" s="1286"/>
      <c r="EG184" s="1286"/>
      <c r="EH184" s="1286"/>
      <c r="EI184" s="1286"/>
      <c r="EJ184" s="1286"/>
      <c r="EK184" s="1286"/>
      <c r="EL184" s="1286"/>
      <c r="EM184" s="1286"/>
      <c r="EN184" s="1286"/>
      <c r="EO184" s="1286"/>
      <c r="EP184" s="1286"/>
      <c r="EQ184" s="1286"/>
      <c r="ER184" s="1286"/>
      <c r="ES184" s="1286"/>
      <c r="ET184" s="1286"/>
      <c r="EU184" s="1286"/>
      <c r="EV184" s="1286"/>
      <c r="EW184" s="1286"/>
      <c r="EX184" s="1286"/>
      <c r="EY184" s="1286"/>
      <c r="EZ184" s="1286"/>
      <c r="FA184" s="1286"/>
      <c r="FB184" s="1286"/>
      <c r="FC184" s="1286"/>
      <c r="FD184" s="1286"/>
      <c r="FE184" s="1286"/>
      <c r="FF184" s="1286"/>
      <c r="FG184" s="1286"/>
      <c r="FH184" s="1286"/>
      <c r="FI184" s="1286"/>
      <c r="FJ184" s="1286"/>
      <c r="FK184" s="1286"/>
      <c r="FL184" s="1286"/>
      <c r="FM184" s="1286"/>
      <c r="FN184" s="1286"/>
      <c r="FO184" s="1286"/>
      <c r="FP184" s="1286"/>
      <c r="FQ184" s="1286"/>
      <c r="FR184" s="1286"/>
      <c r="FS184" s="1286"/>
      <c r="FT184" s="1286"/>
      <c r="FU184" s="1286"/>
      <c r="FV184" s="1286"/>
      <c r="FW184" s="1286"/>
      <c r="FX184" s="1286"/>
      <c r="FY184" s="1286"/>
      <c r="FZ184" s="1286"/>
      <c r="GA184" s="1286"/>
      <c r="GB184" s="1286"/>
      <c r="GC184" s="1286"/>
      <c r="GD184" s="1286"/>
      <c r="GE184" s="1286"/>
      <c r="GF184" s="1286"/>
      <c r="GG184" s="1286"/>
      <c r="GH184" s="1286"/>
      <c r="GI184" s="1286"/>
      <c r="GJ184" s="1286"/>
      <c r="GK184" s="1286"/>
      <c r="GL184" s="1286"/>
      <c r="GM184" s="1286"/>
      <c r="GN184" s="1286"/>
      <c r="GO184" s="1286"/>
      <c r="GP184" s="1286"/>
      <c r="GQ184" s="1286"/>
      <c r="GR184" s="1286"/>
      <c r="GS184" s="1286"/>
      <c r="GT184" s="1286"/>
      <c r="GU184" s="1286"/>
      <c r="GV184" s="1286"/>
      <c r="GW184" s="1286"/>
      <c r="GX184" s="1286"/>
      <c r="GY184" s="1286"/>
      <c r="GZ184" s="1286"/>
      <c r="HA184" s="1286"/>
      <c r="HB184" s="1286"/>
      <c r="HC184" s="1286"/>
      <c r="HD184" s="1286"/>
      <c r="HE184" s="1286"/>
      <c r="HF184" s="1286"/>
      <c r="HG184" s="1286"/>
      <c r="HH184" s="1286"/>
      <c r="HI184" s="1286"/>
      <c r="HJ184" s="1286"/>
      <c r="HK184" s="1286"/>
      <c r="HL184" s="1286"/>
      <c r="HM184" s="1286"/>
      <c r="HN184" s="1286"/>
      <c r="HO184" s="1286"/>
      <c r="HP184" s="1286"/>
      <c r="HQ184" s="1286"/>
      <c r="HR184" s="1286"/>
      <c r="HS184" s="1286"/>
      <c r="HT184" s="1286"/>
      <c r="HU184" s="1286"/>
      <c r="HV184" s="1286"/>
      <c r="HW184" s="1286"/>
      <c r="HX184" s="1286"/>
      <c r="HY184" s="1286"/>
      <c r="HZ184" s="1286"/>
      <c r="IA184" s="1286"/>
      <c r="IB184" s="1286"/>
      <c r="IC184" s="1286"/>
      <c r="ID184" s="1286"/>
      <c r="IE184" s="1286"/>
      <c r="IF184" s="1286"/>
      <c r="IG184" s="1286"/>
      <c r="IH184" s="1286"/>
      <c r="II184" s="1286"/>
      <c r="IJ184" s="1286"/>
      <c r="IK184" s="1286"/>
      <c r="IL184" s="1286"/>
      <c r="IM184" s="1286"/>
      <c r="IN184" s="1286"/>
      <c r="IO184" s="1286"/>
      <c r="IP184" s="1286"/>
      <c r="IQ184" s="1286"/>
      <c r="IR184" s="1286"/>
      <c r="IS184" s="1286"/>
      <c r="IT184" s="1286"/>
      <c r="IU184" s="1286"/>
      <c r="IV184" s="1286"/>
    </row>
    <row r="185" spans="1:256" ht="13.5" thickBot="1">
      <c r="A185" s="1286"/>
      <c r="B185" s="1555"/>
      <c r="C185" s="1555"/>
      <c r="D185" s="1555"/>
      <c r="E185" s="1555"/>
      <c r="F185" s="1555"/>
      <c r="G185" s="1555"/>
      <c r="H185" s="1286"/>
      <c r="I185" s="1286"/>
      <c r="J185" s="1286"/>
      <c r="K185" s="1286"/>
      <c r="L185" s="1286"/>
      <c r="M185" s="1286"/>
      <c r="N185" s="1286"/>
      <c r="O185" s="1286"/>
      <c r="P185" s="1286"/>
      <c r="Q185" s="1286"/>
      <c r="R185" s="1286"/>
      <c r="S185" s="1286"/>
      <c r="T185" s="1286"/>
      <c r="U185" s="1286"/>
      <c r="V185" s="1286"/>
      <c r="W185" s="1286"/>
      <c r="X185" s="1286"/>
      <c r="Y185" s="1286"/>
      <c r="Z185" s="1286"/>
      <c r="AA185" s="1286"/>
      <c r="AB185" s="1286"/>
      <c r="AC185" s="1286"/>
      <c r="AD185" s="1286"/>
      <c r="AE185" s="1286"/>
      <c r="AF185" s="1286"/>
      <c r="AG185" s="1286"/>
      <c r="AH185" s="1286"/>
      <c r="AI185" s="1286"/>
      <c r="AJ185" s="1286"/>
      <c r="AK185" s="1286"/>
      <c r="AL185" s="1286"/>
      <c r="AM185" s="1286"/>
      <c r="AN185" s="1286"/>
      <c r="AO185" s="1286"/>
      <c r="AP185" s="1286"/>
      <c r="AQ185" s="1286"/>
      <c r="AR185" s="1286"/>
      <c r="AS185" s="1286"/>
      <c r="AT185" s="1286"/>
      <c r="AU185" s="1286"/>
      <c r="AV185" s="1286"/>
      <c r="AW185" s="1286"/>
      <c r="AX185" s="1286"/>
      <c r="AY185" s="1286"/>
      <c r="AZ185" s="1286"/>
      <c r="BA185" s="1286"/>
      <c r="BB185" s="1286"/>
      <c r="BC185" s="1286"/>
      <c r="BD185" s="1286"/>
      <c r="BE185" s="1286"/>
      <c r="BF185" s="1286"/>
      <c r="BG185" s="1286"/>
      <c r="BH185" s="1286"/>
      <c r="BI185" s="1286"/>
      <c r="BJ185" s="1286"/>
      <c r="BK185" s="1286"/>
      <c r="BL185" s="1286"/>
      <c r="BM185" s="1286"/>
      <c r="BN185" s="1286"/>
      <c r="BO185" s="1286"/>
      <c r="BP185" s="1286"/>
      <c r="BQ185" s="1286"/>
      <c r="BR185" s="1286"/>
      <c r="BS185" s="1286"/>
      <c r="BT185" s="1286"/>
      <c r="BU185" s="1286"/>
      <c r="BV185" s="1286"/>
      <c r="BW185" s="1286"/>
      <c r="BX185" s="1286"/>
      <c r="BY185" s="1286"/>
      <c r="BZ185" s="1286"/>
      <c r="CA185" s="1286"/>
      <c r="CB185" s="1286"/>
      <c r="CC185" s="1286"/>
      <c r="CD185" s="1286"/>
      <c r="CE185" s="1286"/>
      <c r="CF185" s="1286"/>
      <c r="CG185" s="1286"/>
      <c r="CH185" s="1286"/>
      <c r="CI185" s="1286"/>
      <c r="CJ185" s="1286"/>
      <c r="CK185" s="1286"/>
      <c r="CL185" s="1286"/>
      <c r="CM185" s="1286"/>
      <c r="CN185" s="1286"/>
      <c r="CO185" s="1286"/>
      <c r="CP185" s="1286"/>
      <c r="CQ185" s="1286"/>
      <c r="CR185" s="1286"/>
      <c r="CS185" s="1286"/>
      <c r="CT185" s="1286"/>
      <c r="CU185" s="1286"/>
      <c r="CV185" s="1286"/>
      <c r="CW185" s="1286"/>
      <c r="CX185" s="1286"/>
      <c r="CY185" s="1286"/>
      <c r="CZ185" s="1286"/>
      <c r="DA185" s="1286"/>
      <c r="DB185" s="1286"/>
      <c r="DC185" s="1286"/>
      <c r="DD185" s="1286"/>
      <c r="DE185" s="1286"/>
      <c r="DF185" s="1286"/>
      <c r="DG185" s="1286"/>
      <c r="DH185" s="1286"/>
      <c r="DI185" s="1286"/>
      <c r="DJ185" s="1286"/>
      <c r="DK185" s="1286"/>
      <c r="DL185" s="1286"/>
      <c r="DM185" s="1286"/>
      <c r="DN185" s="1286"/>
      <c r="DO185" s="1286"/>
      <c r="DP185" s="1286"/>
      <c r="DQ185" s="1286"/>
      <c r="DR185" s="1286"/>
      <c r="DS185" s="1286"/>
      <c r="DT185" s="1286"/>
      <c r="DU185" s="1286"/>
      <c r="DV185" s="1286"/>
      <c r="DW185" s="1286"/>
      <c r="DX185" s="1286"/>
      <c r="DY185" s="1286"/>
      <c r="DZ185" s="1286"/>
      <c r="EA185" s="1286"/>
      <c r="EB185" s="1286"/>
      <c r="EC185" s="1286"/>
      <c r="ED185" s="1286"/>
      <c r="EE185" s="1286"/>
      <c r="EF185" s="1286"/>
      <c r="EG185" s="1286"/>
      <c r="EH185" s="1286"/>
      <c r="EI185" s="1286"/>
      <c r="EJ185" s="1286"/>
      <c r="EK185" s="1286"/>
      <c r="EL185" s="1286"/>
      <c r="EM185" s="1286"/>
      <c r="EN185" s="1286"/>
      <c r="EO185" s="1286"/>
      <c r="EP185" s="1286"/>
      <c r="EQ185" s="1286"/>
      <c r="ER185" s="1286"/>
      <c r="ES185" s="1286"/>
      <c r="ET185" s="1286"/>
      <c r="EU185" s="1286"/>
      <c r="EV185" s="1286"/>
      <c r="EW185" s="1286"/>
      <c r="EX185" s="1286"/>
      <c r="EY185" s="1286"/>
      <c r="EZ185" s="1286"/>
      <c r="FA185" s="1286"/>
      <c r="FB185" s="1286"/>
      <c r="FC185" s="1286"/>
      <c r="FD185" s="1286"/>
      <c r="FE185" s="1286"/>
      <c r="FF185" s="1286"/>
      <c r="FG185" s="1286"/>
      <c r="FH185" s="1286"/>
      <c r="FI185" s="1286"/>
      <c r="FJ185" s="1286"/>
      <c r="FK185" s="1286"/>
      <c r="FL185" s="1286"/>
      <c r="FM185" s="1286"/>
      <c r="FN185" s="1286"/>
      <c r="FO185" s="1286"/>
      <c r="FP185" s="1286"/>
      <c r="FQ185" s="1286"/>
      <c r="FR185" s="1286"/>
      <c r="FS185" s="1286"/>
      <c r="FT185" s="1286"/>
      <c r="FU185" s="1286"/>
      <c r="FV185" s="1286"/>
      <c r="FW185" s="1286"/>
      <c r="FX185" s="1286"/>
      <c r="FY185" s="1286"/>
      <c r="FZ185" s="1286"/>
      <c r="GA185" s="1286"/>
      <c r="GB185" s="1286"/>
      <c r="GC185" s="1286"/>
      <c r="GD185" s="1286"/>
      <c r="GE185" s="1286"/>
      <c r="GF185" s="1286"/>
      <c r="GG185" s="1286"/>
      <c r="GH185" s="1286"/>
      <c r="GI185" s="1286"/>
      <c r="GJ185" s="1286"/>
      <c r="GK185" s="1286"/>
      <c r="GL185" s="1286"/>
      <c r="GM185" s="1286"/>
      <c r="GN185" s="1286"/>
      <c r="GO185" s="1286"/>
      <c r="GP185" s="1286"/>
      <c r="GQ185" s="1286"/>
      <c r="GR185" s="1286"/>
      <c r="GS185" s="1286"/>
      <c r="GT185" s="1286"/>
      <c r="GU185" s="1286"/>
      <c r="GV185" s="1286"/>
      <c r="GW185" s="1286"/>
      <c r="GX185" s="1286"/>
      <c r="GY185" s="1286"/>
      <c r="GZ185" s="1286"/>
      <c r="HA185" s="1286"/>
      <c r="HB185" s="1286"/>
      <c r="HC185" s="1286"/>
      <c r="HD185" s="1286"/>
      <c r="HE185" s="1286"/>
      <c r="HF185" s="1286"/>
      <c r="HG185" s="1286"/>
      <c r="HH185" s="1286"/>
      <c r="HI185" s="1286"/>
      <c r="HJ185" s="1286"/>
      <c r="HK185" s="1286"/>
      <c r="HL185" s="1286"/>
      <c r="HM185" s="1286"/>
      <c r="HN185" s="1286"/>
      <c r="HO185" s="1286"/>
      <c r="HP185" s="1286"/>
      <c r="HQ185" s="1286"/>
      <c r="HR185" s="1286"/>
      <c r="HS185" s="1286"/>
      <c r="HT185" s="1286"/>
      <c r="HU185" s="1286"/>
      <c r="HV185" s="1286"/>
      <c r="HW185" s="1286"/>
      <c r="HX185" s="1286"/>
      <c r="HY185" s="1286"/>
      <c r="HZ185" s="1286"/>
      <c r="IA185" s="1286"/>
      <c r="IB185" s="1286"/>
      <c r="IC185" s="1286"/>
      <c r="ID185" s="1286"/>
      <c r="IE185" s="1286"/>
      <c r="IF185" s="1286"/>
      <c r="IG185" s="1286"/>
      <c r="IH185" s="1286"/>
      <c r="II185" s="1286"/>
      <c r="IJ185" s="1286"/>
      <c r="IK185" s="1286"/>
      <c r="IL185" s="1286"/>
      <c r="IM185" s="1286"/>
      <c r="IN185" s="1286"/>
      <c r="IO185" s="1286"/>
      <c r="IP185" s="1286"/>
      <c r="IQ185" s="1286"/>
      <c r="IR185" s="1286"/>
      <c r="IS185" s="1286"/>
      <c r="IT185" s="1286"/>
      <c r="IU185" s="1286"/>
      <c r="IV185" s="1286"/>
    </row>
    <row r="186" spans="1:256" ht="13.5" hidden="1" thickBot="1">
      <c r="A186" s="1286"/>
      <c r="B186" s="1556" t="s">
        <v>7495</v>
      </c>
      <c r="C186" s="1557" t="s">
        <v>7496</v>
      </c>
      <c r="D186" s="1557"/>
      <c r="E186" s="1557"/>
      <c r="F186" s="1557"/>
      <c r="G186" s="1558" t="s">
        <v>30</v>
      </c>
      <c r="H186" s="1286"/>
      <c r="I186" s="1286"/>
      <c r="J186" s="1286"/>
      <c r="K186" s="1286"/>
      <c r="L186" s="1286"/>
      <c r="M186" s="1286"/>
      <c r="N186" s="1286"/>
      <c r="O186" s="1286"/>
      <c r="P186" s="1286"/>
      <c r="Q186" s="1286"/>
      <c r="R186" s="1286"/>
      <c r="S186" s="1286"/>
      <c r="T186" s="1286"/>
      <c r="U186" s="1286"/>
      <c r="V186" s="1286"/>
      <c r="W186" s="1286"/>
      <c r="X186" s="1286"/>
      <c r="Y186" s="1286"/>
      <c r="Z186" s="1286"/>
      <c r="AA186" s="1286"/>
      <c r="AB186" s="1286"/>
      <c r="AC186" s="1286"/>
      <c r="AD186" s="1286"/>
      <c r="AE186" s="1286"/>
      <c r="AF186" s="1286"/>
      <c r="AG186" s="1286"/>
      <c r="AH186" s="1286"/>
      <c r="AI186" s="1286"/>
      <c r="AJ186" s="1286"/>
      <c r="AK186" s="1286"/>
      <c r="AL186" s="1286"/>
      <c r="AM186" s="1286"/>
      <c r="AN186" s="1286"/>
      <c r="AO186" s="1286"/>
      <c r="AP186" s="1286"/>
      <c r="AQ186" s="1286"/>
      <c r="AR186" s="1286"/>
      <c r="AS186" s="1286"/>
      <c r="AT186" s="1286"/>
      <c r="AU186" s="1286"/>
      <c r="AV186" s="1286"/>
      <c r="AW186" s="1286"/>
      <c r="AX186" s="1286"/>
      <c r="AY186" s="1286"/>
      <c r="AZ186" s="1286"/>
      <c r="BA186" s="1286"/>
      <c r="BB186" s="1286"/>
      <c r="BC186" s="1286"/>
      <c r="BD186" s="1286"/>
      <c r="BE186" s="1286"/>
      <c r="BF186" s="1286"/>
      <c r="BG186" s="1286"/>
      <c r="BH186" s="1286"/>
      <c r="BI186" s="1286"/>
      <c r="BJ186" s="1286"/>
      <c r="BK186" s="1286"/>
      <c r="BL186" s="1286"/>
      <c r="BM186" s="1286"/>
      <c r="BN186" s="1286"/>
      <c r="BO186" s="1286"/>
      <c r="BP186" s="1286"/>
      <c r="BQ186" s="1286"/>
      <c r="BR186" s="1286"/>
      <c r="BS186" s="1286"/>
      <c r="BT186" s="1286"/>
      <c r="BU186" s="1286"/>
      <c r="BV186" s="1286"/>
      <c r="BW186" s="1286"/>
      <c r="BX186" s="1286"/>
      <c r="BY186" s="1286"/>
      <c r="BZ186" s="1286"/>
      <c r="CA186" s="1286"/>
      <c r="CB186" s="1286"/>
      <c r="CC186" s="1286"/>
      <c r="CD186" s="1286"/>
      <c r="CE186" s="1286"/>
      <c r="CF186" s="1286"/>
      <c r="CG186" s="1286"/>
      <c r="CH186" s="1286"/>
      <c r="CI186" s="1286"/>
      <c r="CJ186" s="1286"/>
      <c r="CK186" s="1286"/>
      <c r="CL186" s="1286"/>
      <c r="CM186" s="1286"/>
      <c r="CN186" s="1286"/>
      <c r="CO186" s="1286"/>
      <c r="CP186" s="1286"/>
      <c r="CQ186" s="1286"/>
      <c r="CR186" s="1286"/>
      <c r="CS186" s="1286"/>
      <c r="CT186" s="1286"/>
      <c r="CU186" s="1286"/>
      <c r="CV186" s="1286"/>
      <c r="CW186" s="1286"/>
      <c r="CX186" s="1286"/>
      <c r="CY186" s="1286"/>
      <c r="CZ186" s="1286"/>
      <c r="DA186" s="1286"/>
      <c r="DB186" s="1286"/>
      <c r="DC186" s="1286"/>
      <c r="DD186" s="1286"/>
      <c r="DE186" s="1286"/>
      <c r="DF186" s="1286"/>
      <c r="DG186" s="1286"/>
      <c r="DH186" s="1286"/>
      <c r="DI186" s="1286"/>
      <c r="DJ186" s="1286"/>
      <c r="DK186" s="1286"/>
      <c r="DL186" s="1286"/>
      <c r="DM186" s="1286"/>
      <c r="DN186" s="1286"/>
      <c r="DO186" s="1286"/>
      <c r="DP186" s="1286"/>
      <c r="DQ186" s="1286"/>
      <c r="DR186" s="1286"/>
      <c r="DS186" s="1286"/>
      <c r="DT186" s="1286"/>
      <c r="DU186" s="1286"/>
      <c r="DV186" s="1286"/>
      <c r="DW186" s="1286"/>
      <c r="DX186" s="1286"/>
      <c r="DY186" s="1286"/>
      <c r="DZ186" s="1286"/>
      <c r="EA186" s="1286"/>
      <c r="EB186" s="1286"/>
      <c r="EC186" s="1286"/>
      <c r="ED186" s="1286"/>
      <c r="EE186" s="1286"/>
      <c r="EF186" s="1286"/>
      <c r="EG186" s="1286"/>
      <c r="EH186" s="1286"/>
      <c r="EI186" s="1286"/>
      <c r="EJ186" s="1286"/>
      <c r="EK186" s="1286"/>
      <c r="EL186" s="1286"/>
      <c r="EM186" s="1286"/>
      <c r="EN186" s="1286"/>
      <c r="EO186" s="1286"/>
      <c r="EP186" s="1286"/>
      <c r="EQ186" s="1286"/>
      <c r="ER186" s="1286"/>
      <c r="ES186" s="1286"/>
      <c r="ET186" s="1286"/>
      <c r="EU186" s="1286"/>
      <c r="EV186" s="1286"/>
      <c r="EW186" s="1286"/>
      <c r="EX186" s="1286"/>
      <c r="EY186" s="1286"/>
      <c r="EZ186" s="1286"/>
      <c r="FA186" s="1286"/>
      <c r="FB186" s="1286"/>
      <c r="FC186" s="1286"/>
      <c r="FD186" s="1286"/>
      <c r="FE186" s="1286"/>
      <c r="FF186" s="1286"/>
      <c r="FG186" s="1286"/>
      <c r="FH186" s="1286"/>
      <c r="FI186" s="1286"/>
      <c r="FJ186" s="1286"/>
      <c r="FK186" s="1286"/>
      <c r="FL186" s="1286"/>
      <c r="FM186" s="1286"/>
      <c r="FN186" s="1286"/>
      <c r="FO186" s="1286"/>
      <c r="FP186" s="1286"/>
      <c r="FQ186" s="1286"/>
      <c r="FR186" s="1286"/>
      <c r="FS186" s="1286"/>
      <c r="FT186" s="1286"/>
      <c r="FU186" s="1286"/>
      <c r="FV186" s="1286"/>
      <c r="FW186" s="1286"/>
      <c r="FX186" s="1286"/>
      <c r="FY186" s="1286"/>
      <c r="FZ186" s="1286"/>
      <c r="GA186" s="1286"/>
      <c r="GB186" s="1286"/>
      <c r="GC186" s="1286"/>
      <c r="GD186" s="1286"/>
      <c r="GE186" s="1286"/>
      <c r="GF186" s="1286"/>
      <c r="GG186" s="1286"/>
      <c r="GH186" s="1286"/>
      <c r="GI186" s="1286"/>
      <c r="GJ186" s="1286"/>
      <c r="GK186" s="1286"/>
      <c r="GL186" s="1286"/>
      <c r="GM186" s="1286"/>
      <c r="GN186" s="1286"/>
      <c r="GO186" s="1286"/>
      <c r="GP186" s="1286"/>
      <c r="GQ186" s="1286"/>
      <c r="GR186" s="1286"/>
      <c r="GS186" s="1286"/>
      <c r="GT186" s="1286"/>
      <c r="GU186" s="1286"/>
      <c r="GV186" s="1286"/>
      <c r="GW186" s="1286"/>
      <c r="GX186" s="1286"/>
      <c r="GY186" s="1286"/>
      <c r="GZ186" s="1286"/>
      <c r="HA186" s="1286"/>
      <c r="HB186" s="1286"/>
      <c r="HC186" s="1286"/>
      <c r="HD186" s="1286"/>
      <c r="HE186" s="1286"/>
      <c r="HF186" s="1286"/>
      <c r="HG186" s="1286"/>
      <c r="HH186" s="1286"/>
      <c r="HI186" s="1286"/>
      <c r="HJ186" s="1286"/>
      <c r="HK186" s="1286"/>
      <c r="HL186" s="1286"/>
      <c r="HM186" s="1286"/>
      <c r="HN186" s="1286"/>
      <c r="HO186" s="1286"/>
      <c r="HP186" s="1286"/>
      <c r="HQ186" s="1286"/>
      <c r="HR186" s="1286"/>
      <c r="HS186" s="1286"/>
      <c r="HT186" s="1286"/>
      <c r="HU186" s="1286"/>
      <c r="HV186" s="1286"/>
      <c r="HW186" s="1286"/>
      <c r="HX186" s="1286"/>
      <c r="HY186" s="1286"/>
      <c r="HZ186" s="1286"/>
      <c r="IA186" s="1286"/>
      <c r="IB186" s="1286"/>
      <c r="IC186" s="1286"/>
      <c r="ID186" s="1286"/>
      <c r="IE186" s="1286"/>
      <c r="IF186" s="1286"/>
      <c r="IG186" s="1286"/>
      <c r="IH186" s="1286"/>
      <c r="II186" s="1286"/>
      <c r="IJ186" s="1286"/>
      <c r="IK186" s="1286"/>
      <c r="IL186" s="1286"/>
      <c r="IM186" s="1286"/>
      <c r="IN186" s="1286"/>
      <c r="IO186" s="1286"/>
      <c r="IP186" s="1286"/>
      <c r="IQ186" s="1286"/>
      <c r="IR186" s="1286"/>
      <c r="IS186" s="1286"/>
      <c r="IT186" s="1286"/>
      <c r="IU186" s="1286"/>
      <c r="IV186" s="1286"/>
    </row>
    <row r="187" spans="1:256" ht="26.25" hidden="1" thickBot="1">
      <c r="A187" s="1286"/>
      <c r="B187" s="1454" t="s">
        <v>2114</v>
      </c>
      <c r="C187" s="1559" t="s">
        <v>1947</v>
      </c>
      <c r="D187" s="1559" t="s">
        <v>30</v>
      </c>
      <c r="E187" s="1559" t="s">
        <v>1948</v>
      </c>
      <c r="F187" s="1560" t="s">
        <v>1995</v>
      </c>
      <c r="G187" s="1561" t="s">
        <v>1996</v>
      </c>
      <c r="H187" s="1286"/>
      <c r="I187" s="1286"/>
      <c r="J187" s="1286"/>
      <c r="K187" s="1286"/>
      <c r="L187" s="1286"/>
      <c r="M187" s="1286"/>
      <c r="N187" s="1286"/>
      <c r="O187" s="1286"/>
      <c r="P187" s="1286"/>
      <c r="Q187" s="1286"/>
      <c r="R187" s="1286"/>
      <c r="S187" s="1286"/>
      <c r="T187" s="1286"/>
      <c r="U187" s="1286"/>
      <c r="V187" s="1286"/>
      <c r="W187" s="1286"/>
      <c r="X187" s="1286"/>
      <c r="Y187" s="1286"/>
      <c r="Z187" s="1286"/>
      <c r="AA187" s="1286"/>
      <c r="AB187" s="1286"/>
      <c r="AC187" s="1286"/>
      <c r="AD187" s="1286"/>
      <c r="AE187" s="1286"/>
      <c r="AF187" s="1286"/>
      <c r="AG187" s="1286"/>
      <c r="AH187" s="1286"/>
      <c r="AI187" s="1286"/>
      <c r="AJ187" s="1286"/>
      <c r="AK187" s="1286"/>
      <c r="AL187" s="1286"/>
      <c r="AM187" s="1286"/>
      <c r="AN187" s="1286"/>
      <c r="AO187" s="1286"/>
      <c r="AP187" s="1286"/>
      <c r="AQ187" s="1286"/>
      <c r="AR187" s="1286"/>
      <c r="AS187" s="1286"/>
      <c r="AT187" s="1286"/>
      <c r="AU187" s="1286"/>
      <c r="AV187" s="1286"/>
      <c r="AW187" s="1286"/>
      <c r="AX187" s="1286"/>
      <c r="AY187" s="1286"/>
      <c r="AZ187" s="1286"/>
      <c r="BA187" s="1286"/>
      <c r="BB187" s="1286"/>
      <c r="BC187" s="1286"/>
      <c r="BD187" s="1286"/>
      <c r="BE187" s="1286"/>
      <c r="BF187" s="1286"/>
      <c r="BG187" s="1286"/>
      <c r="BH187" s="1286"/>
      <c r="BI187" s="1286"/>
      <c r="BJ187" s="1286"/>
      <c r="BK187" s="1286"/>
      <c r="BL187" s="1286"/>
      <c r="BM187" s="1286"/>
      <c r="BN187" s="1286"/>
      <c r="BO187" s="1286"/>
      <c r="BP187" s="1286"/>
      <c r="BQ187" s="1286"/>
      <c r="BR187" s="1286"/>
      <c r="BS187" s="1286"/>
      <c r="BT187" s="1286"/>
      <c r="BU187" s="1286"/>
      <c r="BV187" s="1286"/>
      <c r="BW187" s="1286"/>
      <c r="BX187" s="1286"/>
      <c r="BY187" s="1286"/>
      <c r="BZ187" s="1286"/>
      <c r="CA187" s="1286"/>
      <c r="CB187" s="1286"/>
      <c r="CC187" s="1286"/>
      <c r="CD187" s="1286"/>
      <c r="CE187" s="1286"/>
      <c r="CF187" s="1286"/>
      <c r="CG187" s="1286"/>
      <c r="CH187" s="1286"/>
      <c r="CI187" s="1286"/>
      <c r="CJ187" s="1286"/>
      <c r="CK187" s="1286"/>
      <c r="CL187" s="1286"/>
      <c r="CM187" s="1286"/>
      <c r="CN187" s="1286"/>
      <c r="CO187" s="1286"/>
      <c r="CP187" s="1286"/>
      <c r="CQ187" s="1286"/>
      <c r="CR187" s="1286"/>
      <c r="CS187" s="1286"/>
      <c r="CT187" s="1286"/>
      <c r="CU187" s="1286"/>
      <c r="CV187" s="1286"/>
      <c r="CW187" s="1286"/>
      <c r="CX187" s="1286"/>
      <c r="CY187" s="1286"/>
      <c r="CZ187" s="1286"/>
      <c r="DA187" s="1286"/>
      <c r="DB187" s="1286"/>
      <c r="DC187" s="1286"/>
      <c r="DD187" s="1286"/>
      <c r="DE187" s="1286"/>
      <c r="DF187" s="1286"/>
      <c r="DG187" s="1286"/>
      <c r="DH187" s="1286"/>
      <c r="DI187" s="1286"/>
      <c r="DJ187" s="1286"/>
      <c r="DK187" s="1286"/>
      <c r="DL187" s="1286"/>
      <c r="DM187" s="1286"/>
      <c r="DN187" s="1286"/>
      <c r="DO187" s="1286"/>
      <c r="DP187" s="1286"/>
      <c r="DQ187" s="1286"/>
      <c r="DR187" s="1286"/>
      <c r="DS187" s="1286"/>
      <c r="DT187" s="1286"/>
      <c r="DU187" s="1286"/>
      <c r="DV187" s="1286"/>
      <c r="DW187" s="1286"/>
      <c r="DX187" s="1286"/>
      <c r="DY187" s="1286"/>
      <c r="DZ187" s="1286"/>
      <c r="EA187" s="1286"/>
      <c r="EB187" s="1286"/>
      <c r="EC187" s="1286"/>
      <c r="ED187" s="1286"/>
      <c r="EE187" s="1286"/>
      <c r="EF187" s="1286"/>
      <c r="EG187" s="1286"/>
      <c r="EH187" s="1286"/>
      <c r="EI187" s="1286"/>
      <c r="EJ187" s="1286"/>
      <c r="EK187" s="1286"/>
      <c r="EL187" s="1286"/>
      <c r="EM187" s="1286"/>
      <c r="EN187" s="1286"/>
      <c r="EO187" s="1286"/>
      <c r="EP187" s="1286"/>
      <c r="EQ187" s="1286"/>
      <c r="ER187" s="1286"/>
      <c r="ES187" s="1286"/>
      <c r="ET187" s="1286"/>
      <c r="EU187" s="1286"/>
      <c r="EV187" s="1286"/>
      <c r="EW187" s="1286"/>
      <c r="EX187" s="1286"/>
      <c r="EY187" s="1286"/>
      <c r="EZ187" s="1286"/>
      <c r="FA187" s="1286"/>
      <c r="FB187" s="1286"/>
      <c r="FC187" s="1286"/>
      <c r="FD187" s="1286"/>
      <c r="FE187" s="1286"/>
      <c r="FF187" s="1286"/>
      <c r="FG187" s="1286"/>
      <c r="FH187" s="1286"/>
      <c r="FI187" s="1286"/>
      <c r="FJ187" s="1286"/>
      <c r="FK187" s="1286"/>
      <c r="FL187" s="1286"/>
      <c r="FM187" s="1286"/>
      <c r="FN187" s="1286"/>
      <c r="FO187" s="1286"/>
      <c r="FP187" s="1286"/>
      <c r="FQ187" s="1286"/>
      <c r="FR187" s="1286"/>
      <c r="FS187" s="1286"/>
      <c r="FT187" s="1286"/>
      <c r="FU187" s="1286"/>
      <c r="FV187" s="1286"/>
      <c r="FW187" s="1286"/>
      <c r="FX187" s="1286"/>
      <c r="FY187" s="1286"/>
      <c r="FZ187" s="1286"/>
      <c r="GA187" s="1286"/>
      <c r="GB187" s="1286"/>
      <c r="GC187" s="1286"/>
      <c r="GD187" s="1286"/>
      <c r="GE187" s="1286"/>
      <c r="GF187" s="1286"/>
      <c r="GG187" s="1286"/>
      <c r="GH187" s="1286"/>
      <c r="GI187" s="1286"/>
      <c r="GJ187" s="1286"/>
      <c r="GK187" s="1286"/>
      <c r="GL187" s="1286"/>
      <c r="GM187" s="1286"/>
      <c r="GN187" s="1286"/>
      <c r="GO187" s="1286"/>
      <c r="GP187" s="1286"/>
      <c r="GQ187" s="1286"/>
      <c r="GR187" s="1286"/>
      <c r="GS187" s="1286"/>
      <c r="GT187" s="1286"/>
      <c r="GU187" s="1286"/>
      <c r="GV187" s="1286"/>
      <c r="GW187" s="1286"/>
      <c r="GX187" s="1286"/>
      <c r="GY187" s="1286"/>
      <c r="GZ187" s="1286"/>
      <c r="HA187" s="1286"/>
      <c r="HB187" s="1286"/>
      <c r="HC187" s="1286"/>
      <c r="HD187" s="1286"/>
      <c r="HE187" s="1286"/>
      <c r="HF187" s="1286"/>
      <c r="HG187" s="1286"/>
      <c r="HH187" s="1286"/>
      <c r="HI187" s="1286"/>
      <c r="HJ187" s="1286"/>
      <c r="HK187" s="1286"/>
      <c r="HL187" s="1286"/>
      <c r="HM187" s="1286"/>
      <c r="HN187" s="1286"/>
      <c r="HO187" s="1286"/>
      <c r="HP187" s="1286"/>
      <c r="HQ187" s="1286"/>
      <c r="HR187" s="1286"/>
      <c r="HS187" s="1286"/>
      <c r="HT187" s="1286"/>
      <c r="HU187" s="1286"/>
      <c r="HV187" s="1286"/>
      <c r="HW187" s="1286"/>
      <c r="HX187" s="1286"/>
      <c r="HY187" s="1286"/>
      <c r="HZ187" s="1286"/>
      <c r="IA187" s="1286"/>
      <c r="IB187" s="1286"/>
      <c r="IC187" s="1286"/>
      <c r="ID187" s="1286"/>
      <c r="IE187" s="1286"/>
      <c r="IF187" s="1286"/>
      <c r="IG187" s="1286"/>
      <c r="IH187" s="1286"/>
      <c r="II187" s="1286"/>
      <c r="IJ187" s="1286"/>
      <c r="IK187" s="1286"/>
      <c r="IL187" s="1286"/>
      <c r="IM187" s="1286"/>
      <c r="IN187" s="1286"/>
      <c r="IO187" s="1286"/>
      <c r="IP187" s="1286"/>
      <c r="IQ187" s="1286"/>
      <c r="IR187" s="1286"/>
      <c r="IS187" s="1286"/>
      <c r="IT187" s="1286"/>
      <c r="IU187" s="1286"/>
      <c r="IV187" s="1286"/>
    </row>
    <row r="188" spans="1:256" ht="13.5" hidden="1" thickBot="1">
      <c r="A188" s="1286"/>
      <c r="B188" s="2095" t="s">
        <v>1951</v>
      </c>
      <c r="C188" s="2096"/>
      <c r="D188" s="2096"/>
      <c r="E188" s="2096"/>
      <c r="F188" s="2096"/>
      <c r="G188" s="2097"/>
      <c r="H188" s="1286"/>
      <c r="I188" s="1286"/>
      <c r="J188" s="1286"/>
      <c r="K188" s="1286"/>
      <c r="L188" s="1286"/>
      <c r="M188" s="1286"/>
      <c r="N188" s="1286"/>
      <c r="O188" s="1286"/>
      <c r="P188" s="1286"/>
      <c r="Q188" s="1286"/>
      <c r="R188" s="1286"/>
      <c r="S188" s="1286"/>
      <c r="T188" s="1286"/>
      <c r="U188" s="1286"/>
      <c r="V188" s="1286"/>
      <c r="W188" s="1286"/>
      <c r="X188" s="1286"/>
      <c r="Y188" s="1286"/>
      <c r="Z188" s="1286"/>
      <c r="AA188" s="1286"/>
      <c r="AB188" s="1286"/>
      <c r="AC188" s="1286"/>
      <c r="AD188" s="1286"/>
      <c r="AE188" s="1286"/>
      <c r="AF188" s="1286"/>
      <c r="AG188" s="1286"/>
      <c r="AH188" s="1286"/>
      <c r="AI188" s="1286"/>
      <c r="AJ188" s="1286"/>
      <c r="AK188" s="1286"/>
      <c r="AL188" s="1286"/>
      <c r="AM188" s="1286"/>
      <c r="AN188" s="1286"/>
      <c r="AO188" s="1286"/>
      <c r="AP188" s="1286"/>
      <c r="AQ188" s="1286"/>
      <c r="AR188" s="1286"/>
      <c r="AS188" s="1286"/>
      <c r="AT188" s="1286"/>
      <c r="AU188" s="1286"/>
      <c r="AV188" s="1286"/>
      <c r="AW188" s="1286"/>
      <c r="AX188" s="1286"/>
      <c r="AY188" s="1286"/>
      <c r="AZ188" s="1286"/>
      <c r="BA188" s="1286"/>
      <c r="BB188" s="1286"/>
      <c r="BC188" s="1286"/>
      <c r="BD188" s="1286"/>
      <c r="BE188" s="1286"/>
      <c r="BF188" s="1286"/>
      <c r="BG188" s="1286"/>
      <c r="BH188" s="1286"/>
      <c r="BI188" s="1286"/>
      <c r="BJ188" s="1286"/>
      <c r="BK188" s="1286"/>
      <c r="BL188" s="1286"/>
      <c r="BM188" s="1286"/>
      <c r="BN188" s="1286"/>
      <c r="BO188" s="1286"/>
      <c r="BP188" s="1286"/>
      <c r="BQ188" s="1286"/>
      <c r="BR188" s="1286"/>
      <c r="BS188" s="1286"/>
      <c r="BT188" s="1286"/>
      <c r="BU188" s="1286"/>
      <c r="BV188" s="1286"/>
      <c r="BW188" s="1286"/>
      <c r="BX188" s="1286"/>
      <c r="BY188" s="1286"/>
      <c r="BZ188" s="1286"/>
      <c r="CA188" s="1286"/>
      <c r="CB188" s="1286"/>
      <c r="CC188" s="1286"/>
      <c r="CD188" s="1286"/>
      <c r="CE188" s="1286"/>
      <c r="CF188" s="1286"/>
      <c r="CG188" s="1286"/>
      <c r="CH188" s="1286"/>
      <c r="CI188" s="1286"/>
      <c r="CJ188" s="1286"/>
      <c r="CK188" s="1286"/>
      <c r="CL188" s="1286"/>
      <c r="CM188" s="1286"/>
      <c r="CN188" s="1286"/>
      <c r="CO188" s="1286"/>
      <c r="CP188" s="1286"/>
      <c r="CQ188" s="1286"/>
      <c r="CR188" s="1286"/>
      <c r="CS188" s="1286"/>
      <c r="CT188" s="1286"/>
      <c r="CU188" s="1286"/>
      <c r="CV188" s="1286"/>
      <c r="CW188" s="1286"/>
      <c r="CX188" s="1286"/>
      <c r="CY188" s="1286"/>
      <c r="CZ188" s="1286"/>
      <c r="DA188" s="1286"/>
      <c r="DB188" s="1286"/>
      <c r="DC188" s="1286"/>
      <c r="DD188" s="1286"/>
      <c r="DE188" s="1286"/>
      <c r="DF188" s="1286"/>
      <c r="DG188" s="1286"/>
      <c r="DH188" s="1286"/>
      <c r="DI188" s="1286"/>
      <c r="DJ188" s="1286"/>
      <c r="DK188" s="1286"/>
      <c r="DL188" s="1286"/>
      <c r="DM188" s="1286"/>
      <c r="DN188" s="1286"/>
      <c r="DO188" s="1286"/>
      <c r="DP188" s="1286"/>
      <c r="DQ188" s="1286"/>
      <c r="DR188" s="1286"/>
      <c r="DS188" s="1286"/>
      <c r="DT188" s="1286"/>
      <c r="DU188" s="1286"/>
      <c r="DV188" s="1286"/>
      <c r="DW188" s="1286"/>
      <c r="DX188" s="1286"/>
      <c r="DY188" s="1286"/>
      <c r="DZ188" s="1286"/>
      <c r="EA188" s="1286"/>
      <c r="EB188" s="1286"/>
      <c r="EC188" s="1286"/>
      <c r="ED188" s="1286"/>
      <c r="EE188" s="1286"/>
      <c r="EF188" s="1286"/>
      <c r="EG188" s="1286"/>
      <c r="EH188" s="1286"/>
      <c r="EI188" s="1286"/>
      <c r="EJ188" s="1286"/>
      <c r="EK188" s="1286"/>
      <c r="EL188" s="1286"/>
      <c r="EM188" s="1286"/>
      <c r="EN188" s="1286"/>
      <c r="EO188" s="1286"/>
      <c r="EP188" s="1286"/>
      <c r="EQ188" s="1286"/>
      <c r="ER188" s="1286"/>
      <c r="ES188" s="1286"/>
      <c r="ET188" s="1286"/>
      <c r="EU188" s="1286"/>
      <c r="EV188" s="1286"/>
      <c r="EW188" s="1286"/>
      <c r="EX188" s="1286"/>
      <c r="EY188" s="1286"/>
      <c r="EZ188" s="1286"/>
      <c r="FA188" s="1286"/>
      <c r="FB188" s="1286"/>
      <c r="FC188" s="1286"/>
      <c r="FD188" s="1286"/>
      <c r="FE188" s="1286"/>
      <c r="FF188" s="1286"/>
      <c r="FG188" s="1286"/>
      <c r="FH188" s="1286"/>
      <c r="FI188" s="1286"/>
      <c r="FJ188" s="1286"/>
      <c r="FK188" s="1286"/>
      <c r="FL188" s="1286"/>
      <c r="FM188" s="1286"/>
      <c r="FN188" s="1286"/>
      <c r="FO188" s="1286"/>
      <c r="FP188" s="1286"/>
      <c r="FQ188" s="1286"/>
      <c r="FR188" s="1286"/>
      <c r="FS188" s="1286"/>
      <c r="FT188" s="1286"/>
      <c r="FU188" s="1286"/>
      <c r="FV188" s="1286"/>
      <c r="FW188" s="1286"/>
      <c r="FX188" s="1286"/>
      <c r="FY188" s="1286"/>
      <c r="FZ188" s="1286"/>
      <c r="GA188" s="1286"/>
      <c r="GB188" s="1286"/>
      <c r="GC188" s="1286"/>
      <c r="GD188" s="1286"/>
      <c r="GE188" s="1286"/>
      <c r="GF188" s="1286"/>
      <c r="GG188" s="1286"/>
      <c r="GH188" s="1286"/>
      <c r="GI188" s="1286"/>
      <c r="GJ188" s="1286"/>
      <c r="GK188" s="1286"/>
      <c r="GL188" s="1286"/>
      <c r="GM188" s="1286"/>
      <c r="GN188" s="1286"/>
      <c r="GO188" s="1286"/>
      <c r="GP188" s="1286"/>
      <c r="GQ188" s="1286"/>
      <c r="GR188" s="1286"/>
      <c r="GS188" s="1286"/>
      <c r="GT188" s="1286"/>
      <c r="GU188" s="1286"/>
      <c r="GV188" s="1286"/>
      <c r="GW188" s="1286"/>
      <c r="GX188" s="1286"/>
      <c r="GY188" s="1286"/>
      <c r="GZ188" s="1286"/>
      <c r="HA188" s="1286"/>
      <c r="HB188" s="1286"/>
      <c r="HC188" s="1286"/>
      <c r="HD188" s="1286"/>
      <c r="HE188" s="1286"/>
      <c r="HF188" s="1286"/>
      <c r="HG188" s="1286"/>
      <c r="HH188" s="1286"/>
      <c r="HI188" s="1286"/>
      <c r="HJ188" s="1286"/>
      <c r="HK188" s="1286"/>
      <c r="HL188" s="1286"/>
      <c r="HM188" s="1286"/>
      <c r="HN188" s="1286"/>
      <c r="HO188" s="1286"/>
      <c r="HP188" s="1286"/>
      <c r="HQ188" s="1286"/>
      <c r="HR188" s="1286"/>
      <c r="HS188" s="1286"/>
      <c r="HT188" s="1286"/>
      <c r="HU188" s="1286"/>
      <c r="HV188" s="1286"/>
      <c r="HW188" s="1286"/>
      <c r="HX188" s="1286"/>
      <c r="HY188" s="1286"/>
      <c r="HZ188" s="1286"/>
      <c r="IA188" s="1286"/>
      <c r="IB188" s="1286"/>
      <c r="IC188" s="1286"/>
      <c r="ID188" s="1286"/>
      <c r="IE188" s="1286"/>
      <c r="IF188" s="1286"/>
      <c r="IG188" s="1286"/>
      <c r="IH188" s="1286"/>
      <c r="II188" s="1286"/>
      <c r="IJ188" s="1286"/>
      <c r="IK188" s="1286"/>
      <c r="IL188" s="1286"/>
      <c r="IM188" s="1286"/>
      <c r="IN188" s="1286"/>
      <c r="IO188" s="1286"/>
      <c r="IP188" s="1286"/>
      <c r="IQ188" s="1286"/>
      <c r="IR188" s="1286"/>
      <c r="IS188" s="1286"/>
      <c r="IT188" s="1286"/>
      <c r="IU188" s="1286"/>
      <c r="IV188" s="1286"/>
    </row>
    <row r="189" spans="1:256" ht="15.75" hidden="1" thickBot="1">
      <c r="A189" s="1286"/>
      <c r="B189" s="1562" t="s">
        <v>7371</v>
      </c>
      <c r="C189" s="1563" t="e">
        <f>#REF!</f>
        <v>#REF!</v>
      </c>
      <c r="D189" s="1564" t="s">
        <v>30</v>
      </c>
      <c r="E189" s="1565">
        <v>1</v>
      </c>
      <c r="F189" s="1566" t="e">
        <f>#REF!</f>
        <v>#REF!</v>
      </c>
      <c r="G189" s="1567" t="e">
        <f>TRUNC(F189*E189,2)</f>
        <v>#REF!</v>
      </c>
      <c r="H189" s="1286"/>
      <c r="I189" s="1286"/>
      <c r="J189" s="1286"/>
      <c r="K189" s="1286"/>
      <c r="L189" s="1286"/>
      <c r="M189" s="1286"/>
      <c r="N189" s="1286"/>
      <c r="O189" s="1286"/>
      <c r="P189" s="1286"/>
      <c r="Q189" s="1286"/>
      <c r="R189" s="1286"/>
      <c r="S189" s="1286"/>
      <c r="T189" s="1286"/>
      <c r="U189" s="1286"/>
      <c r="V189" s="1286"/>
      <c r="W189" s="1286"/>
      <c r="X189" s="1286"/>
      <c r="Y189" s="1286"/>
      <c r="Z189" s="1286"/>
      <c r="AA189" s="1286"/>
      <c r="AB189" s="1286"/>
      <c r="AC189" s="1286"/>
      <c r="AD189" s="1286"/>
      <c r="AE189" s="1286"/>
      <c r="AF189" s="1286"/>
      <c r="AG189" s="1286"/>
      <c r="AH189" s="1286"/>
      <c r="AI189" s="1286"/>
      <c r="AJ189" s="1286"/>
      <c r="AK189" s="1286"/>
      <c r="AL189" s="1286"/>
      <c r="AM189" s="1286"/>
      <c r="AN189" s="1286"/>
      <c r="AO189" s="1286"/>
      <c r="AP189" s="1286"/>
      <c r="AQ189" s="1286"/>
      <c r="AR189" s="1286"/>
      <c r="AS189" s="1286"/>
      <c r="AT189" s="1286"/>
      <c r="AU189" s="1286"/>
      <c r="AV189" s="1286"/>
      <c r="AW189" s="1286"/>
      <c r="AX189" s="1286"/>
      <c r="AY189" s="1286"/>
      <c r="AZ189" s="1286"/>
      <c r="BA189" s="1286"/>
      <c r="BB189" s="1286"/>
      <c r="BC189" s="1286"/>
      <c r="BD189" s="1286"/>
      <c r="BE189" s="1286"/>
      <c r="BF189" s="1286"/>
      <c r="BG189" s="1286"/>
      <c r="BH189" s="1286"/>
      <c r="BI189" s="1286"/>
      <c r="BJ189" s="1286"/>
      <c r="BK189" s="1286"/>
      <c r="BL189" s="1286"/>
      <c r="BM189" s="1286"/>
      <c r="BN189" s="1286"/>
      <c r="BO189" s="1286"/>
      <c r="BP189" s="1286"/>
      <c r="BQ189" s="1286"/>
      <c r="BR189" s="1286"/>
      <c r="BS189" s="1286"/>
      <c r="BT189" s="1286"/>
      <c r="BU189" s="1286"/>
      <c r="BV189" s="1286"/>
      <c r="BW189" s="1286"/>
      <c r="BX189" s="1286"/>
      <c r="BY189" s="1286"/>
      <c r="BZ189" s="1286"/>
      <c r="CA189" s="1286"/>
      <c r="CB189" s="1286"/>
      <c r="CC189" s="1286"/>
      <c r="CD189" s="1286"/>
      <c r="CE189" s="1286"/>
      <c r="CF189" s="1286"/>
      <c r="CG189" s="1286"/>
      <c r="CH189" s="1286"/>
      <c r="CI189" s="1286"/>
      <c r="CJ189" s="1286"/>
      <c r="CK189" s="1286"/>
      <c r="CL189" s="1286"/>
      <c r="CM189" s="1286"/>
      <c r="CN189" s="1286"/>
      <c r="CO189" s="1286"/>
      <c r="CP189" s="1286"/>
      <c r="CQ189" s="1286"/>
      <c r="CR189" s="1286"/>
      <c r="CS189" s="1286"/>
      <c r="CT189" s="1286"/>
      <c r="CU189" s="1286"/>
      <c r="CV189" s="1286"/>
      <c r="CW189" s="1286"/>
      <c r="CX189" s="1286"/>
      <c r="CY189" s="1286"/>
      <c r="CZ189" s="1286"/>
      <c r="DA189" s="1286"/>
      <c r="DB189" s="1286"/>
      <c r="DC189" s="1286"/>
      <c r="DD189" s="1286"/>
      <c r="DE189" s="1286"/>
      <c r="DF189" s="1286"/>
      <c r="DG189" s="1286"/>
      <c r="DH189" s="1286"/>
      <c r="DI189" s="1286"/>
      <c r="DJ189" s="1286"/>
      <c r="DK189" s="1286"/>
      <c r="DL189" s="1286"/>
      <c r="DM189" s="1286"/>
      <c r="DN189" s="1286"/>
      <c r="DO189" s="1286"/>
      <c r="DP189" s="1286"/>
      <c r="DQ189" s="1286"/>
      <c r="DR189" s="1286"/>
      <c r="DS189" s="1286"/>
      <c r="DT189" s="1286"/>
      <c r="DU189" s="1286"/>
      <c r="DV189" s="1286"/>
      <c r="DW189" s="1286"/>
      <c r="DX189" s="1286"/>
      <c r="DY189" s="1286"/>
      <c r="DZ189" s="1286"/>
      <c r="EA189" s="1286"/>
      <c r="EB189" s="1286"/>
      <c r="EC189" s="1286"/>
      <c r="ED189" s="1286"/>
      <c r="EE189" s="1286"/>
      <c r="EF189" s="1286"/>
      <c r="EG189" s="1286"/>
      <c r="EH189" s="1286"/>
      <c r="EI189" s="1286"/>
      <c r="EJ189" s="1286"/>
      <c r="EK189" s="1286"/>
      <c r="EL189" s="1286"/>
      <c r="EM189" s="1286"/>
      <c r="EN189" s="1286"/>
      <c r="EO189" s="1286"/>
      <c r="EP189" s="1286"/>
      <c r="EQ189" s="1286"/>
      <c r="ER189" s="1286"/>
      <c r="ES189" s="1286"/>
      <c r="ET189" s="1286"/>
      <c r="EU189" s="1286"/>
      <c r="EV189" s="1286"/>
      <c r="EW189" s="1286"/>
      <c r="EX189" s="1286"/>
      <c r="EY189" s="1286"/>
      <c r="EZ189" s="1286"/>
      <c r="FA189" s="1286"/>
      <c r="FB189" s="1286"/>
      <c r="FC189" s="1286"/>
      <c r="FD189" s="1286"/>
      <c r="FE189" s="1286"/>
      <c r="FF189" s="1286"/>
      <c r="FG189" s="1286"/>
      <c r="FH189" s="1286"/>
      <c r="FI189" s="1286"/>
      <c r="FJ189" s="1286"/>
      <c r="FK189" s="1286"/>
      <c r="FL189" s="1286"/>
      <c r="FM189" s="1286"/>
      <c r="FN189" s="1286"/>
      <c r="FO189" s="1286"/>
      <c r="FP189" s="1286"/>
      <c r="FQ189" s="1286"/>
      <c r="FR189" s="1286"/>
      <c r="FS189" s="1286"/>
      <c r="FT189" s="1286"/>
      <c r="FU189" s="1286"/>
      <c r="FV189" s="1286"/>
      <c r="FW189" s="1286"/>
      <c r="FX189" s="1286"/>
      <c r="FY189" s="1286"/>
      <c r="FZ189" s="1286"/>
      <c r="GA189" s="1286"/>
      <c r="GB189" s="1286"/>
      <c r="GC189" s="1286"/>
      <c r="GD189" s="1286"/>
      <c r="GE189" s="1286"/>
      <c r="GF189" s="1286"/>
      <c r="GG189" s="1286"/>
      <c r="GH189" s="1286"/>
      <c r="GI189" s="1286"/>
      <c r="GJ189" s="1286"/>
      <c r="GK189" s="1286"/>
      <c r="GL189" s="1286"/>
      <c r="GM189" s="1286"/>
      <c r="GN189" s="1286"/>
      <c r="GO189" s="1286"/>
      <c r="GP189" s="1286"/>
      <c r="GQ189" s="1286"/>
      <c r="GR189" s="1286"/>
      <c r="GS189" s="1286"/>
      <c r="GT189" s="1286"/>
      <c r="GU189" s="1286"/>
      <c r="GV189" s="1286"/>
      <c r="GW189" s="1286"/>
      <c r="GX189" s="1286"/>
      <c r="GY189" s="1286"/>
      <c r="GZ189" s="1286"/>
      <c r="HA189" s="1286"/>
      <c r="HB189" s="1286"/>
      <c r="HC189" s="1286"/>
      <c r="HD189" s="1286"/>
      <c r="HE189" s="1286"/>
      <c r="HF189" s="1286"/>
      <c r="HG189" s="1286"/>
      <c r="HH189" s="1286"/>
      <c r="HI189" s="1286"/>
      <c r="HJ189" s="1286"/>
      <c r="HK189" s="1286"/>
      <c r="HL189" s="1286"/>
      <c r="HM189" s="1286"/>
      <c r="HN189" s="1286"/>
      <c r="HO189" s="1286"/>
      <c r="HP189" s="1286"/>
      <c r="HQ189" s="1286"/>
      <c r="HR189" s="1286"/>
      <c r="HS189" s="1286"/>
      <c r="HT189" s="1286"/>
      <c r="HU189" s="1286"/>
      <c r="HV189" s="1286"/>
      <c r="HW189" s="1286"/>
      <c r="HX189" s="1286"/>
      <c r="HY189" s="1286"/>
      <c r="HZ189" s="1286"/>
      <c r="IA189" s="1286"/>
      <c r="IB189" s="1286"/>
      <c r="IC189" s="1286"/>
      <c r="ID189" s="1286"/>
      <c r="IE189" s="1286"/>
      <c r="IF189" s="1286"/>
      <c r="IG189" s="1286"/>
      <c r="IH189" s="1286"/>
      <c r="II189" s="1286"/>
      <c r="IJ189" s="1286"/>
      <c r="IK189" s="1286"/>
      <c r="IL189" s="1286"/>
      <c r="IM189" s="1286"/>
      <c r="IN189" s="1286"/>
      <c r="IO189" s="1286"/>
      <c r="IP189" s="1286"/>
      <c r="IQ189" s="1286"/>
      <c r="IR189" s="1286"/>
      <c r="IS189" s="1286"/>
      <c r="IT189" s="1286"/>
      <c r="IU189" s="1286"/>
      <c r="IV189" s="1286"/>
    </row>
    <row r="190" spans="1:256" ht="30.75" hidden="1" thickBot="1">
      <c r="A190" s="1286"/>
      <c r="B190" s="1562" t="s">
        <v>7497</v>
      </c>
      <c r="C190" s="1568" t="s">
        <v>7485</v>
      </c>
      <c r="D190" s="1564" t="s">
        <v>25</v>
      </c>
      <c r="E190" s="1569">
        <f>0.1963*1.55*4</f>
        <v>1.21706</v>
      </c>
      <c r="F190" s="1565">
        <v>40.97</v>
      </c>
      <c r="G190" s="1567">
        <f>TRUNC(F190*E190,2)</f>
        <v>49.86</v>
      </c>
      <c r="H190" s="1286"/>
      <c r="I190" s="1286"/>
      <c r="J190" s="1286"/>
      <c r="K190" s="1286"/>
      <c r="L190" s="1286"/>
      <c r="M190" s="1286"/>
      <c r="N190" s="1286"/>
      <c r="O190" s="1286"/>
      <c r="P190" s="1286"/>
      <c r="Q190" s="1286"/>
      <c r="R190" s="1286"/>
      <c r="S190" s="1286"/>
      <c r="T190" s="1286"/>
      <c r="U190" s="1286"/>
      <c r="V190" s="1286"/>
      <c r="W190" s="1286"/>
      <c r="X190" s="1286"/>
      <c r="Y190" s="1286"/>
      <c r="Z190" s="1286"/>
      <c r="AA190" s="1286"/>
      <c r="AB190" s="1286"/>
      <c r="AC190" s="1286"/>
      <c r="AD190" s="1286"/>
      <c r="AE190" s="1286"/>
      <c r="AF190" s="1286"/>
      <c r="AG190" s="1286"/>
      <c r="AH190" s="1286"/>
      <c r="AI190" s="1286"/>
      <c r="AJ190" s="1286"/>
      <c r="AK190" s="1286"/>
      <c r="AL190" s="1286"/>
      <c r="AM190" s="1286"/>
      <c r="AN190" s="1286"/>
      <c r="AO190" s="1286"/>
      <c r="AP190" s="1286"/>
      <c r="AQ190" s="1286"/>
      <c r="AR190" s="1286"/>
      <c r="AS190" s="1286"/>
      <c r="AT190" s="1286"/>
      <c r="AU190" s="1286"/>
      <c r="AV190" s="1286"/>
      <c r="AW190" s="1286"/>
      <c r="AX190" s="1286"/>
      <c r="AY190" s="1286"/>
      <c r="AZ190" s="1286"/>
      <c r="BA190" s="1286"/>
      <c r="BB190" s="1286"/>
      <c r="BC190" s="1286"/>
      <c r="BD190" s="1286"/>
      <c r="BE190" s="1286"/>
      <c r="BF190" s="1286"/>
      <c r="BG190" s="1286"/>
      <c r="BH190" s="1286"/>
      <c r="BI190" s="1286"/>
      <c r="BJ190" s="1286"/>
      <c r="BK190" s="1286"/>
      <c r="BL190" s="1286"/>
      <c r="BM190" s="1286"/>
      <c r="BN190" s="1286"/>
      <c r="BO190" s="1286"/>
      <c r="BP190" s="1286"/>
      <c r="BQ190" s="1286"/>
      <c r="BR190" s="1286"/>
      <c r="BS190" s="1286"/>
      <c r="BT190" s="1286"/>
      <c r="BU190" s="1286"/>
      <c r="BV190" s="1286"/>
      <c r="BW190" s="1286"/>
      <c r="BX190" s="1286"/>
      <c r="BY190" s="1286"/>
      <c r="BZ190" s="1286"/>
      <c r="CA190" s="1286"/>
      <c r="CB190" s="1286"/>
      <c r="CC190" s="1286"/>
      <c r="CD190" s="1286"/>
      <c r="CE190" s="1286"/>
      <c r="CF190" s="1286"/>
      <c r="CG190" s="1286"/>
      <c r="CH190" s="1286"/>
      <c r="CI190" s="1286"/>
      <c r="CJ190" s="1286"/>
      <c r="CK190" s="1286"/>
      <c r="CL190" s="1286"/>
      <c r="CM190" s="1286"/>
      <c r="CN190" s="1286"/>
      <c r="CO190" s="1286"/>
      <c r="CP190" s="1286"/>
      <c r="CQ190" s="1286"/>
      <c r="CR190" s="1286"/>
      <c r="CS190" s="1286"/>
      <c r="CT190" s="1286"/>
      <c r="CU190" s="1286"/>
      <c r="CV190" s="1286"/>
      <c r="CW190" s="1286"/>
      <c r="CX190" s="1286"/>
      <c r="CY190" s="1286"/>
      <c r="CZ190" s="1286"/>
      <c r="DA190" s="1286"/>
      <c r="DB190" s="1286"/>
      <c r="DC190" s="1286"/>
      <c r="DD190" s="1286"/>
      <c r="DE190" s="1286"/>
      <c r="DF190" s="1286"/>
      <c r="DG190" s="1286"/>
      <c r="DH190" s="1286"/>
      <c r="DI190" s="1286"/>
      <c r="DJ190" s="1286"/>
      <c r="DK190" s="1286"/>
      <c r="DL190" s="1286"/>
      <c r="DM190" s="1286"/>
      <c r="DN190" s="1286"/>
      <c r="DO190" s="1286"/>
      <c r="DP190" s="1286"/>
      <c r="DQ190" s="1286"/>
      <c r="DR190" s="1286"/>
      <c r="DS190" s="1286"/>
      <c r="DT190" s="1286"/>
      <c r="DU190" s="1286"/>
      <c r="DV190" s="1286"/>
      <c r="DW190" s="1286"/>
      <c r="DX190" s="1286"/>
      <c r="DY190" s="1286"/>
      <c r="DZ190" s="1286"/>
      <c r="EA190" s="1286"/>
      <c r="EB190" s="1286"/>
      <c r="EC190" s="1286"/>
      <c r="ED190" s="1286"/>
      <c r="EE190" s="1286"/>
      <c r="EF190" s="1286"/>
      <c r="EG190" s="1286"/>
      <c r="EH190" s="1286"/>
      <c r="EI190" s="1286"/>
      <c r="EJ190" s="1286"/>
      <c r="EK190" s="1286"/>
      <c r="EL190" s="1286"/>
      <c r="EM190" s="1286"/>
      <c r="EN190" s="1286"/>
      <c r="EO190" s="1286"/>
      <c r="EP190" s="1286"/>
      <c r="EQ190" s="1286"/>
      <c r="ER190" s="1286"/>
      <c r="ES190" s="1286"/>
      <c r="ET190" s="1286"/>
      <c r="EU190" s="1286"/>
      <c r="EV190" s="1286"/>
      <c r="EW190" s="1286"/>
      <c r="EX190" s="1286"/>
      <c r="EY190" s="1286"/>
      <c r="EZ190" s="1286"/>
      <c r="FA190" s="1286"/>
      <c r="FB190" s="1286"/>
      <c r="FC190" s="1286"/>
      <c r="FD190" s="1286"/>
      <c r="FE190" s="1286"/>
      <c r="FF190" s="1286"/>
      <c r="FG190" s="1286"/>
      <c r="FH190" s="1286"/>
      <c r="FI190" s="1286"/>
      <c r="FJ190" s="1286"/>
      <c r="FK190" s="1286"/>
      <c r="FL190" s="1286"/>
      <c r="FM190" s="1286"/>
      <c r="FN190" s="1286"/>
      <c r="FO190" s="1286"/>
      <c r="FP190" s="1286"/>
      <c r="FQ190" s="1286"/>
      <c r="FR190" s="1286"/>
      <c r="FS190" s="1286"/>
      <c r="FT190" s="1286"/>
      <c r="FU190" s="1286"/>
      <c r="FV190" s="1286"/>
      <c r="FW190" s="1286"/>
      <c r="FX190" s="1286"/>
      <c r="FY190" s="1286"/>
      <c r="FZ190" s="1286"/>
      <c r="GA190" s="1286"/>
      <c r="GB190" s="1286"/>
      <c r="GC190" s="1286"/>
      <c r="GD190" s="1286"/>
      <c r="GE190" s="1286"/>
      <c r="GF190" s="1286"/>
      <c r="GG190" s="1286"/>
      <c r="GH190" s="1286"/>
      <c r="GI190" s="1286"/>
      <c r="GJ190" s="1286"/>
      <c r="GK190" s="1286"/>
      <c r="GL190" s="1286"/>
      <c r="GM190" s="1286"/>
      <c r="GN190" s="1286"/>
      <c r="GO190" s="1286"/>
      <c r="GP190" s="1286"/>
      <c r="GQ190" s="1286"/>
      <c r="GR190" s="1286"/>
      <c r="GS190" s="1286"/>
      <c r="GT190" s="1286"/>
      <c r="GU190" s="1286"/>
      <c r="GV190" s="1286"/>
      <c r="GW190" s="1286"/>
      <c r="GX190" s="1286"/>
      <c r="GY190" s="1286"/>
      <c r="GZ190" s="1286"/>
      <c r="HA190" s="1286"/>
      <c r="HB190" s="1286"/>
      <c r="HC190" s="1286"/>
      <c r="HD190" s="1286"/>
      <c r="HE190" s="1286"/>
      <c r="HF190" s="1286"/>
      <c r="HG190" s="1286"/>
      <c r="HH190" s="1286"/>
      <c r="HI190" s="1286"/>
      <c r="HJ190" s="1286"/>
      <c r="HK190" s="1286"/>
      <c r="HL190" s="1286"/>
      <c r="HM190" s="1286"/>
      <c r="HN190" s="1286"/>
      <c r="HO190" s="1286"/>
      <c r="HP190" s="1286"/>
      <c r="HQ190" s="1286"/>
      <c r="HR190" s="1286"/>
      <c r="HS190" s="1286"/>
      <c r="HT190" s="1286"/>
      <c r="HU190" s="1286"/>
      <c r="HV190" s="1286"/>
      <c r="HW190" s="1286"/>
      <c r="HX190" s="1286"/>
      <c r="HY190" s="1286"/>
      <c r="HZ190" s="1286"/>
      <c r="IA190" s="1286"/>
      <c r="IB190" s="1286"/>
      <c r="IC190" s="1286"/>
      <c r="ID190" s="1286"/>
      <c r="IE190" s="1286"/>
      <c r="IF190" s="1286"/>
      <c r="IG190" s="1286"/>
      <c r="IH190" s="1286"/>
      <c r="II190" s="1286"/>
      <c r="IJ190" s="1286"/>
      <c r="IK190" s="1286"/>
      <c r="IL190" s="1286"/>
      <c r="IM190" s="1286"/>
      <c r="IN190" s="1286"/>
      <c r="IO190" s="1286"/>
      <c r="IP190" s="1286"/>
      <c r="IQ190" s="1286"/>
      <c r="IR190" s="1286"/>
      <c r="IS190" s="1286"/>
      <c r="IT190" s="1286"/>
      <c r="IU190" s="1286"/>
      <c r="IV190" s="1286"/>
    </row>
    <row r="191" spans="1:256" ht="30.75" hidden="1" thickBot="1">
      <c r="A191" s="1286"/>
      <c r="B191" s="1562" t="s">
        <v>7498</v>
      </c>
      <c r="C191" s="1568" t="s">
        <v>7486</v>
      </c>
      <c r="D191" s="1564" t="s">
        <v>25</v>
      </c>
      <c r="E191" s="1569">
        <f>0.1963*1.55*4</f>
        <v>1.21706</v>
      </c>
      <c r="F191" s="1566">
        <v>352.72</v>
      </c>
      <c r="G191" s="1567">
        <f>TRUNC(F191*E191,2)</f>
        <v>429.28</v>
      </c>
      <c r="H191" s="1286"/>
      <c r="I191" s="1286"/>
      <c r="J191" s="1286"/>
      <c r="K191" s="1286"/>
      <c r="L191" s="1286"/>
      <c r="M191" s="1286"/>
      <c r="N191" s="1286"/>
      <c r="O191" s="1286"/>
      <c r="P191" s="1286"/>
      <c r="Q191" s="1286"/>
      <c r="R191" s="1286"/>
      <c r="S191" s="1286"/>
      <c r="T191" s="1286"/>
      <c r="U191" s="1286"/>
      <c r="V191" s="1286"/>
      <c r="W191" s="1286"/>
      <c r="X191" s="1286"/>
      <c r="Y191" s="1286"/>
      <c r="Z191" s="1286"/>
      <c r="AA191" s="1286"/>
      <c r="AB191" s="1286"/>
      <c r="AC191" s="1286"/>
      <c r="AD191" s="1286"/>
      <c r="AE191" s="1286"/>
      <c r="AF191" s="1286"/>
      <c r="AG191" s="1286"/>
      <c r="AH191" s="1286"/>
      <c r="AI191" s="1286"/>
      <c r="AJ191" s="1286"/>
      <c r="AK191" s="1286"/>
      <c r="AL191" s="1286"/>
      <c r="AM191" s="1286"/>
      <c r="AN191" s="1286"/>
      <c r="AO191" s="1286"/>
      <c r="AP191" s="1286"/>
      <c r="AQ191" s="1286"/>
      <c r="AR191" s="1286"/>
      <c r="AS191" s="1286"/>
      <c r="AT191" s="1286"/>
      <c r="AU191" s="1286"/>
      <c r="AV191" s="1286"/>
      <c r="AW191" s="1286"/>
      <c r="AX191" s="1286"/>
      <c r="AY191" s="1286"/>
      <c r="AZ191" s="1286"/>
      <c r="BA191" s="1286"/>
      <c r="BB191" s="1286"/>
      <c r="BC191" s="1286"/>
      <c r="BD191" s="1286"/>
      <c r="BE191" s="1286"/>
      <c r="BF191" s="1286"/>
      <c r="BG191" s="1286"/>
      <c r="BH191" s="1286"/>
      <c r="BI191" s="1286"/>
      <c r="BJ191" s="1286"/>
      <c r="BK191" s="1286"/>
      <c r="BL191" s="1286"/>
      <c r="BM191" s="1286"/>
      <c r="BN191" s="1286"/>
      <c r="BO191" s="1286"/>
      <c r="BP191" s="1286"/>
      <c r="BQ191" s="1286"/>
      <c r="BR191" s="1286"/>
      <c r="BS191" s="1286"/>
      <c r="BT191" s="1286"/>
      <c r="BU191" s="1286"/>
      <c r="BV191" s="1286"/>
      <c r="BW191" s="1286"/>
      <c r="BX191" s="1286"/>
      <c r="BY191" s="1286"/>
      <c r="BZ191" s="1286"/>
      <c r="CA191" s="1286"/>
      <c r="CB191" s="1286"/>
      <c r="CC191" s="1286"/>
      <c r="CD191" s="1286"/>
      <c r="CE191" s="1286"/>
      <c r="CF191" s="1286"/>
      <c r="CG191" s="1286"/>
      <c r="CH191" s="1286"/>
      <c r="CI191" s="1286"/>
      <c r="CJ191" s="1286"/>
      <c r="CK191" s="1286"/>
      <c r="CL191" s="1286"/>
      <c r="CM191" s="1286"/>
      <c r="CN191" s="1286"/>
      <c r="CO191" s="1286"/>
      <c r="CP191" s="1286"/>
      <c r="CQ191" s="1286"/>
      <c r="CR191" s="1286"/>
      <c r="CS191" s="1286"/>
      <c r="CT191" s="1286"/>
      <c r="CU191" s="1286"/>
      <c r="CV191" s="1286"/>
      <c r="CW191" s="1286"/>
      <c r="CX191" s="1286"/>
      <c r="CY191" s="1286"/>
      <c r="CZ191" s="1286"/>
      <c r="DA191" s="1286"/>
      <c r="DB191" s="1286"/>
      <c r="DC191" s="1286"/>
      <c r="DD191" s="1286"/>
      <c r="DE191" s="1286"/>
      <c r="DF191" s="1286"/>
      <c r="DG191" s="1286"/>
      <c r="DH191" s="1286"/>
      <c r="DI191" s="1286"/>
      <c r="DJ191" s="1286"/>
      <c r="DK191" s="1286"/>
      <c r="DL191" s="1286"/>
      <c r="DM191" s="1286"/>
      <c r="DN191" s="1286"/>
      <c r="DO191" s="1286"/>
      <c r="DP191" s="1286"/>
      <c r="DQ191" s="1286"/>
      <c r="DR191" s="1286"/>
      <c r="DS191" s="1286"/>
      <c r="DT191" s="1286"/>
      <c r="DU191" s="1286"/>
      <c r="DV191" s="1286"/>
      <c r="DW191" s="1286"/>
      <c r="DX191" s="1286"/>
      <c r="DY191" s="1286"/>
      <c r="DZ191" s="1286"/>
      <c r="EA191" s="1286"/>
      <c r="EB191" s="1286"/>
      <c r="EC191" s="1286"/>
      <c r="ED191" s="1286"/>
      <c r="EE191" s="1286"/>
      <c r="EF191" s="1286"/>
      <c r="EG191" s="1286"/>
      <c r="EH191" s="1286"/>
      <c r="EI191" s="1286"/>
      <c r="EJ191" s="1286"/>
      <c r="EK191" s="1286"/>
      <c r="EL191" s="1286"/>
      <c r="EM191" s="1286"/>
      <c r="EN191" s="1286"/>
      <c r="EO191" s="1286"/>
      <c r="EP191" s="1286"/>
      <c r="EQ191" s="1286"/>
      <c r="ER191" s="1286"/>
      <c r="ES191" s="1286"/>
      <c r="ET191" s="1286"/>
      <c r="EU191" s="1286"/>
      <c r="EV191" s="1286"/>
      <c r="EW191" s="1286"/>
      <c r="EX191" s="1286"/>
      <c r="EY191" s="1286"/>
      <c r="EZ191" s="1286"/>
      <c r="FA191" s="1286"/>
      <c r="FB191" s="1286"/>
      <c r="FC191" s="1286"/>
      <c r="FD191" s="1286"/>
      <c r="FE191" s="1286"/>
      <c r="FF191" s="1286"/>
      <c r="FG191" s="1286"/>
      <c r="FH191" s="1286"/>
      <c r="FI191" s="1286"/>
      <c r="FJ191" s="1286"/>
      <c r="FK191" s="1286"/>
      <c r="FL191" s="1286"/>
      <c r="FM191" s="1286"/>
      <c r="FN191" s="1286"/>
      <c r="FO191" s="1286"/>
      <c r="FP191" s="1286"/>
      <c r="FQ191" s="1286"/>
      <c r="FR191" s="1286"/>
      <c r="FS191" s="1286"/>
      <c r="FT191" s="1286"/>
      <c r="FU191" s="1286"/>
      <c r="FV191" s="1286"/>
      <c r="FW191" s="1286"/>
      <c r="FX191" s="1286"/>
      <c r="FY191" s="1286"/>
      <c r="FZ191" s="1286"/>
      <c r="GA191" s="1286"/>
      <c r="GB191" s="1286"/>
      <c r="GC191" s="1286"/>
      <c r="GD191" s="1286"/>
      <c r="GE191" s="1286"/>
      <c r="GF191" s="1286"/>
      <c r="GG191" s="1286"/>
      <c r="GH191" s="1286"/>
      <c r="GI191" s="1286"/>
      <c r="GJ191" s="1286"/>
      <c r="GK191" s="1286"/>
      <c r="GL191" s="1286"/>
      <c r="GM191" s="1286"/>
      <c r="GN191" s="1286"/>
      <c r="GO191" s="1286"/>
      <c r="GP191" s="1286"/>
      <c r="GQ191" s="1286"/>
      <c r="GR191" s="1286"/>
      <c r="GS191" s="1286"/>
      <c r="GT191" s="1286"/>
      <c r="GU191" s="1286"/>
      <c r="GV191" s="1286"/>
      <c r="GW191" s="1286"/>
      <c r="GX191" s="1286"/>
      <c r="GY191" s="1286"/>
      <c r="GZ191" s="1286"/>
      <c r="HA191" s="1286"/>
      <c r="HB191" s="1286"/>
      <c r="HC191" s="1286"/>
      <c r="HD191" s="1286"/>
      <c r="HE191" s="1286"/>
      <c r="HF191" s="1286"/>
      <c r="HG191" s="1286"/>
      <c r="HH191" s="1286"/>
      <c r="HI191" s="1286"/>
      <c r="HJ191" s="1286"/>
      <c r="HK191" s="1286"/>
      <c r="HL191" s="1286"/>
      <c r="HM191" s="1286"/>
      <c r="HN191" s="1286"/>
      <c r="HO191" s="1286"/>
      <c r="HP191" s="1286"/>
      <c r="HQ191" s="1286"/>
      <c r="HR191" s="1286"/>
      <c r="HS191" s="1286"/>
      <c r="HT191" s="1286"/>
      <c r="HU191" s="1286"/>
      <c r="HV191" s="1286"/>
      <c r="HW191" s="1286"/>
      <c r="HX191" s="1286"/>
      <c r="HY191" s="1286"/>
      <c r="HZ191" s="1286"/>
      <c r="IA191" s="1286"/>
      <c r="IB191" s="1286"/>
      <c r="IC191" s="1286"/>
      <c r="ID191" s="1286"/>
      <c r="IE191" s="1286"/>
      <c r="IF191" s="1286"/>
      <c r="IG191" s="1286"/>
      <c r="IH191" s="1286"/>
      <c r="II191" s="1286"/>
      <c r="IJ191" s="1286"/>
      <c r="IK191" s="1286"/>
      <c r="IL191" s="1286"/>
      <c r="IM191" s="1286"/>
      <c r="IN191" s="1286"/>
      <c r="IO191" s="1286"/>
      <c r="IP191" s="1286"/>
      <c r="IQ191" s="1286"/>
      <c r="IR191" s="1286"/>
      <c r="IS191" s="1286"/>
      <c r="IT191" s="1286"/>
      <c r="IU191" s="1286"/>
      <c r="IV191" s="1286"/>
    </row>
    <row r="192" spans="1:256" ht="30.75" hidden="1" thickBot="1">
      <c r="A192" s="1286"/>
      <c r="B192" s="1562" t="s">
        <v>7499</v>
      </c>
      <c r="C192" s="1568" t="s">
        <v>2341</v>
      </c>
      <c r="D192" s="1564" t="s">
        <v>25</v>
      </c>
      <c r="E192" s="1569">
        <f>0.1963*1.55*4</f>
        <v>1.21706</v>
      </c>
      <c r="F192" s="1566">
        <v>121.99</v>
      </c>
      <c r="G192" s="1567">
        <f>TRUNC(F192*E192,2)</f>
        <v>148.46</v>
      </c>
      <c r="H192" s="1286"/>
      <c r="I192" s="1286"/>
      <c r="J192" s="1286"/>
      <c r="K192" s="1286"/>
      <c r="L192" s="1286"/>
      <c r="M192" s="1286"/>
      <c r="N192" s="1286"/>
      <c r="O192" s="1286"/>
      <c r="P192" s="1286"/>
      <c r="Q192" s="1286"/>
      <c r="R192" s="1286"/>
      <c r="S192" s="1286"/>
      <c r="T192" s="1286"/>
      <c r="U192" s="1286"/>
      <c r="V192" s="1286"/>
      <c r="W192" s="1286"/>
      <c r="X192" s="1286"/>
      <c r="Y192" s="1286"/>
      <c r="Z192" s="1286"/>
      <c r="AA192" s="1286"/>
      <c r="AB192" s="1286"/>
      <c r="AC192" s="1286"/>
      <c r="AD192" s="1286"/>
      <c r="AE192" s="1286"/>
      <c r="AF192" s="1286"/>
      <c r="AG192" s="1286"/>
      <c r="AH192" s="1286"/>
      <c r="AI192" s="1286"/>
      <c r="AJ192" s="1286"/>
      <c r="AK192" s="1286"/>
      <c r="AL192" s="1286"/>
      <c r="AM192" s="1286"/>
      <c r="AN192" s="1286"/>
      <c r="AO192" s="1286"/>
      <c r="AP192" s="1286"/>
      <c r="AQ192" s="1286"/>
      <c r="AR192" s="1286"/>
      <c r="AS192" s="1286"/>
      <c r="AT192" s="1286"/>
      <c r="AU192" s="1286"/>
      <c r="AV192" s="1286"/>
      <c r="AW192" s="1286"/>
      <c r="AX192" s="1286"/>
      <c r="AY192" s="1286"/>
      <c r="AZ192" s="1286"/>
      <c r="BA192" s="1286"/>
      <c r="BB192" s="1286"/>
      <c r="BC192" s="1286"/>
      <c r="BD192" s="1286"/>
      <c r="BE192" s="1286"/>
      <c r="BF192" s="1286"/>
      <c r="BG192" s="1286"/>
      <c r="BH192" s="1286"/>
      <c r="BI192" s="1286"/>
      <c r="BJ192" s="1286"/>
      <c r="BK192" s="1286"/>
      <c r="BL192" s="1286"/>
      <c r="BM192" s="1286"/>
      <c r="BN192" s="1286"/>
      <c r="BO192" s="1286"/>
      <c r="BP192" s="1286"/>
      <c r="BQ192" s="1286"/>
      <c r="BR192" s="1286"/>
      <c r="BS192" s="1286"/>
      <c r="BT192" s="1286"/>
      <c r="BU192" s="1286"/>
      <c r="BV192" s="1286"/>
      <c r="BW192" s="1286"/>
      <c r="BX192" s="1286"/>
      <c r="BY192" s="1286"/>
      <c r="BZ192" s="1286"/>
      <c r="CA192" s="1286"/>
      <c r="CB192" s="1286"/>
      <c r="CC192" s="1286"/>
      <c r="CD192" s="1286"/>
      <c r="CE192" s="1286"/>
      <c r="CF192" s="1286"/>
      <c r="CG192" s="1286"/>
      <c r="CH192" s="1286"/>
      <c r="CI192" s="1286"/>
      <c r="CJ192" s="1286"/>
      <c r="CK192" s="1286"/>
      <c r="CL192" s="1286"/>
      <c r="CM192" s="1286"/>
      <c r="CN192" s="1286"/>
      <c r="CO192" s="1286"/>
      <c r="CP192" s="1286"/>
      <c r="CQ192" s="1286"/>
      <c r="CR192" s="1286"/>
      <c r="CS192" s="1286"/>
      <c r="CT192" s="1286"/>
      <c r="CU192" s="1286"/>
      <c r="CV192" s="1286"/>
      <c r="CW192" s="1286"/>
      <c r="CX192" s="1286"/>
      <c r="CY192" s="1286"/>
      <c r="CZ192" s="1286"/>
      <c r="DA192" s="1286"/>
      <c r="DB192" s="1286"/>
      <c r="DC192" s="1286"/>
      <c r="DD192" s="1286"/>
      <c r="DE192" s="1286"/>
      <c r="DF192" s="1286"/>
      <c r="DG192" s="1286"/>
      <c r="DH192" s="1286"/>
      <c r="DI192" s="1286"/>
      <c r="DJ192" s="1286"/>
      <c r="DK192" s="1286"/>
      <c r="DL192" s="1286"/>
      <c r="DM192" s="1286"/>
      <c r="DN192" s="1286"/>
      <c r="DO192" s="1286"/>
      <c r="DP192" s="1286"/>
      <c r="DQ192" s="1286"/>
      <c r="DR192" s="1286"/>
      <c r="DS192" s="1286"/>
      <c r="DT192" s="1286"/>
      <c r="DU192" s="1286"/>
      <c r="DV192" s="1286"/>
      <c r="DW192" s="1286"/>
      <c r="DX192" s="1286"/>
      <c r="DY192" s="1286"/>
      <c r="DZ192" s="1286"/>
      <c r="EA192" s="1286"/>
      <c r="EB192" s="1286"/>
      <c r="EC192" s="1286"/>
      <c r="ED192" s="1286"/>
      <c r="EE192" s="1286"/>
      <c r="EF192" s="1286"/>
      <c r="EG192" s="1286"/>
      <c r="EH192" s="1286"/>
      <c r="EI192" s="1286"/>
      <c r="EJ192" s="1286"/>
      <c r="EK192" s="1286"/>
      <c r="EL192" s="1286"/>
      <c r="EM192" s="1286"/>
      <c r="EN192" s="1286"/>
      <c r="EO192" s="1286"/>
      <c r="EP192" s="1286"/>
      <c r="EQ192" s="1286"/>
      <c r="ER192" s="1286"/>
      <c r="ES192" s="1286"/>
      <c r="ET192" s="1286"/>
      <c r="EU192" s="1286"/>
      <c r="EV192" s="1286"/>
      <c r="EW192" s="1286"/>
      <c r="EX192" s="1286"/>
      <c r="EY192" s="1286"/>
      <c r="EZ192" s="1286"/>
      <c r="FA192" s="1286"/>
      <c r="FB192" s="1286"/>
      <c r="FC192" s="1286"/>
      <c r="FD192" s="1286"/>
      <c r="FE192" s="1286"/>
      <c r="FF192" s="1286"/>
      <c r="FG192" s="1286"/>
      <c r="FH192" s="1286"/>
      <c r="FI192" s="1286"/>
      <c r="FJ192" s="1286"/>
      <c r="FK192" s="1286"/>
      <c r="FL192" s="1286"/>
      <c r="FM192" s="1286"/>
      <c r="FN192" s="1286"/>
      <c r="FO192" s="1286"/>
      <c r="FP192" s="1286"/>
      <c r="FQ192" s="1286"/>
      <c r="FR192" s="1286"/>
      <c r="FS192" s="1286"/>
      <c r="FT192" s="1286"/>
      <c r="FU192" s="1286"/>
      <c r="FV192" s="1286"/>
      <c r="FW192" s="1286"/>
      <c r="FX192" s="1286"/>
      <c r="FY192" s="1286"/>
      <c r="FZ192" s="1286"/>
      <c r="GA192" s="1286"/>
      <c r="GB192" s="1286"/>
      <c r="GC192" s="1286"/>
      <c r="GD192" s="1286"/>
      <c r="GE192" s="1286"/>
      <c r="GF192" s="1286"/>
      <c r="GG192" s="1286"/>
      <c r="GH192" s="1286"/>
      <c r="GI192" s="1286"/>
      <c r="GJ192" s="1286"/>
      <c r="GK192" s="1286"/>
      <c r="GL192" s="1286"/>
      <c r="GM192" s="1286"/>
      <c r="GN192" s="1286"/>
      <c r="GO192" s="1286"/>
      <c r="GP192" s="1286"/>
      <c r="GQ192" s="1286"/>
      <c r="GR192" s="1286"/>
      <c r="GS192" s="1286"/>
      <c r="GT192" s="1286"/>
      <c r="GU192" s="1286"/>
      <c r="GV192" s="1286"/>
      <c r="GW192" s="1286"/>
      <c r="GX192" s="1286"/>
      <c r="GY192" s="1286"/>
      <c r="GZ192" s="1286"/>
      <c r="HA192" s="1286"/>
      <c r="HB192" s="1286"/>
      <c r="HC192" s="1286"/>
      <c r="HD192" s="1286"/>
      <c r="HE192" s="1286"/>
      <c r="HF192" s="1286"/>
      <c r="HG192" s="1286"/>
      <c r="HH192" s="1286"/>
      <c r="HI192" s="1286"/>
      <c r="HJ192" s="1286"/>
      <c r="HK192" s="1286"/>
      <c r="HL192" s="1286"/>
      <c r="HM192" s="1286"/>
      <c r="HN192" s="1286"/>
      <c r="HO192" s="1286"/>
      <c r="HP192" s="1286"/>
      <c r="HQ192" s="1286"/>
      <c r="HR192" s="1286"/>
      <c r="HS192" s="1286"/>
      <c r="HT192" s="1286"/>
      <c r="HU192" s="1286"/>
      <c r="HV192" s="1286"/>
      <c r="HW192" s="1286"/>
      <c r="HX192" s="1286"/>
      <c r="HY192" s="1286"/>
      <c r="HZ192" s="1286"/>
      <c r="IA192" s="1286"/>
      <c r="IB192" s="1286"/>
      <c r="IC192" s="1286"/>
      <c r="ID192" s="1286"/>
      <c r="IE192" s="1286"/>
      <c r="IF192" s="1286"/>
      <c r="IG192" s="1286"/>
      <c r="IH192" s="1286"/>
      <c r="II192" s="1286"/>
      <c r="IJ192" s="1286"/>
      <c r="IK192" s="1286"/>
      <c r="IL192" s="1286"/>
      <c r="IM192" s="1286"/>
      <c r="IN192" s="1286"/>
      <c r="IO192" s="1286"/>
      <c r="IP192" s="1286"/>
      <c r="IQ192" s="1286"/>
      <c r="IR192" s="1286"/>
      <c r="IS192" s="1286"/>
      <c r="IT192" s="1286"/>
      <c r="IU192" s="1286"/>
      <c r="IV192" s="1286"/>
    </row>
    <row r="193" spans="1:256" ht="13.5" hidden="1" thickBot="1">
      <c r="A193" s="1286"/>
      <c r="B193" s="2095" t="s">
        <v>2115</v>
      </c>
      <c r="C193" s="2096"/>
      <c r="D193" s="2096"/>
      <c r="E193" s="2096"/>
      <c r="F193" s="2096"/>
      <c r="G193" s="2097"/>
      <c r="H193" s="1286"/>
      <c r="I193" s="1286"/>
      <c r="J193" s="1286"/>
      <c r="K193" s="1286"/>
      <c r="L193" s="1286"/>
      <c r="M193" s="1286"/>
      <c r="N193" s="1286"/>
      <c r="O193" s="1286"/>
      <c r="P193" s="1286"/>
      <c r="Q193" s="1286"/>
      <c r="R193" s="1286"/>
      <c r="S193" s="1286"/>
      <c r="T193" s="1286"/>
      <c r="U193" s="1286"/>
      <c r="V193" s="1286"/>
      <c r="W193" s="1286"/>
      <c r="X193" s="1286"/>
      <c r="Y193" s="1286"/>
      <c r="Z193" s="1286"/>
      <c r="AA193" s="1286"/>
      <c r="AB193" s="1286"/>
      <c r="AC193" s="1286"/>
      <c r="AD193" s="1286"/>
      <c r="AE193" s="1286"/>
      <c r="AF193" s="1286"/>
      <c r="AG193" s="1286"/>
      <c r="AH193" s="1286"/>
      <c r="AI193" s="1286"/>
      <c r="AJ193" s="1286"/>
      <c r="AK193" s="1286"/>
      <c r="AL193" s="1286"/>
      <c r="AM193" s="1286"/>
      <c r="AN193" s="1286"/>
      <c r="AO193" s="1286"/>
      <c r="AP193" s="1286"/>
      <c r="AQ193" s="1286"/>
      <c r="AR193" s="1286"/>
      <c r="AS193" s="1286"/>
      <c r="AT193" s="1286"/>
      <c r="AU193" s="1286"/>
      <c r="AV193" s="1286"/>
      <c r="AW193" s="1286"/>
      <c r="AX193" s="1286"/>
      <c r="AY193" s="1286"/>
      <c r="AZ193" s="1286"/>
      <c r="BA193" s="1286"/>
      <c r="BB193" s="1286"/>
      <c r="BC193" s="1286"/>
      <c r="BD193" s="1286"/>
      <c r="BE193" s="1286"/>
      <c r="BF193" s="1286"/>
      <c r="BG193" s="1286"/>
      <c r="BH193" s="1286"/>
      <c r="BI193" s="1286"/>
      <c r="BJ193" s="1286"/>
      <c r="BK193" s="1286"/>
      <c r="BL193" s="1286"/>
      <c r="BM193" s="1286"/>
      <c r="BN193" s="1286"/>
      <c r="BO193" s="1286"/>
      <c r="BP193" s="1286"/>
      <c r="BQ193" s="1286"/>
      <c r="BR193" s="1286"/>
      <c r="BS193" s="1286"/>
      <c r="BT193" s="1286"/>
      <c r="BU193" s="1286"/>
      <c r="BV193" s="1286"/>
      <c r="BW193" s="1286"/>
      <c r="BX193" s="1286"/>
      <c r="BY193" s="1286"/>
      <c r="BZ193" s="1286"/>
      <c r="CA193" s="1286"/>
      <c r="CB193" s="1286"/>
      <c r="CC193" s="1286"/>
      <c r="CD193" s="1286"/>
      <c r="CE193" s="1286"/>
      <c r="CF193" s="1286"/>
      <c r="CG193" s="1286"/>
      <c r="CH193" s="1286"/>
      <c r="CI193" s="1286"/>
      <c r="CJ193" s="1286"/>
      <c r="CK193" s="1286"/>
      <c r="CL193" s="1286"/>
      <c r="CM193" s="1286"/>
      <c r="CN193" s="1286"/>
      <c r="CO193" s="1286"/>
      <c r="CP193" s="1286"/>
      <c r="CQ193" s="1286"/>
      <c r="CR193" s="1286"/>
      <c r="CS193" s="1286"/>
      <c r="CT193" s="1286"/>
      <c r="CU193" s="1286"/>
      <c r="CV193" s="1286"/>
      <c r="CW193" s="1286"/>
      <c r="CX193" s="1286"/>
      <c r="CY193" s="1286"/>
      <c r="CZ193" s="1286"/>
      <c r="DA193" s="1286"/>
      <c r="DB193" s="1286"/>
      <c r="DC193" s="1286"/>
      <c r="DD193" s="1286"/>
      <c r="DE193" s="1286"/>
      <c r="DF193" s="1286"/>
      <c r="DG193" s="1286"/>
      <c r="DH193" s="1286"/>
      <c r="DI193" s="1286"/>
      <c r="DJ193" s="1286"/>
      <c r="DK193" s="1286"/>
      <c r="DL193" s="1286"/>
      <c r="DM193" s="1286"/>
      <c r="DN193" s="1286"/>
      <c r="DO193" s="1286"/>
      <c r="DP193" s="1286"/>
      <c r="DQ193" s="1286"/>
      <c r="DR193" s="1286"/>
      <c r="DS193" s="1286"/>
      <c r="DT193" s="1286"/>
      <c r="DU193" s="1286"/>
      <c r="DV193" s="1286"/>
      <c r="DW193" s="1286"/>
      <c r="DX193" s="1286"/>
      <c r="DY193" s="1286"/>
      <c r="DZ193" s="1286"/>
      <c r="EA193" s="1286"/>
      <c r="EB193" s="1286"/>
      <c r="EC193" s="1286"/>
      <c r="ED193" s="1286"/>
      <c r="EE193" s="1286"/>
      <c r="EF193" s="1286"/>
      <c r="EG193" s="1286"/>
      <c r="EH193" s="1286"/>
      <c r="EI193" s="1286"/>
      <c r="EJ193" s="1286"/>
      <c r="EK193" s="1286"/>
      <c r="EL193" s="1286"/>
      <c r="EM193" s="1286"/>
      <c r="EN193" s="1286"/>
      <c r="EO193" s="1286"/>
      <c r="EP193" s="1286"/>
      <c r="EQ193" s="1286"/>
      <c r="ER193" s="1286"/>
      <c r="ES193" s="1286"/>
      <c r="ET193" s="1286"/>
      <c r="EU193" s="1286"/>
      <c r="EV193" s="1286"/>
      <c r="EW193" s="1286"/>
      <c r="EX193" s="1286"/>
      <c r="EY193" s="1286"/>
      <c r="EZ193" s="1286"/>
      <c r="FA193" s="1286"/>
      <c r="FB193" s="1286"/>
      <c r="FC193" s="1286"/>
      <c r="FD193" s="1286"/>
      <c r="FE193" s="1286"/>
      <c r="FF193" s="1286"/>
      <c r="FG193" s="1286"/>
      <c r="FH193" s="1286"/>
      <c r="FI193" s="1286"/>
      <c r="FJ193" s="1286"/>
      <c r="FK193" s="1286"/>
      <c r="FL193" s="1286"/>
      <c r="FM193" s="1286"/>
      <c r="FN193" s="1286"/>
      <c r="FO193" s="1286"/>
      <c r="FP193" s="1286"/>
      <c r="FQ193" s="1286"/>
      <c r="FR193" s="1286"/>
      <c r="FS193" s="1286"/>
      <c r="FT193" s="1286"/>
      <c r="FU193" s="1286"/>
      <c r="FV193" s="1286"/>
      <c r="FW193" s="1286"/>
      <c r="FX193" s="1286"/>
      <c r="FY193" s="1286"/>
      <c r="FZ193" s="1286"/>
      <c r="GA193" s="1286"/>
      <c r="GB193" s="1286"/>
      <c r="GC193" s="1286"/>
      <c r="GD193" s="1286"/>
      <c r="GE193" s="1286"/>
      <c r="GF193" s="1286"/>
      <c r="GG193" s="1286"/>
      <c r="GH193" s="1286"/>
      <c r="GI193" s="1286"/>
      <c r="GJ193" s="1286"/>
      <c r="GK193" s="1286"/>
      <c r="GL193" s="1286"/>
      <c r="GM193" s="1286"/>
      <c r="GN193" s="1286"/>
      <c r="GO193" s="1286"/>
      <c r="GP193" s="1286"/>
      <c r="GQ193" s="1286"/>
      <c r="GR193" s="1286"/>
      <c r="GS193" s="1286"/>
      <c r="GT193" s="1286"/>
      <c r="GU193" s="1286"/>
      <c r="GV193" s="1286"/>
      <c r="GW193" s="1286"/>
      <c r="GX193" s="1286"/>
      <c r="GY193" s="1286"/>
      <c r="GZ193" s="1286"/>
      <c r="HA193" s="1286"/>
      <c r="HB193" s="1286"/>
      <c r="HC193" s="1286"/>
      <c r="HD193" s="1286"/>
      <c r="HE193" s="1286"/>
      <c r="HF193" s="1286"/>
      <c r="HG193" s="1286"/>
      <c r="HH193" s="1286"/>
      <c r="HI193" s="1286"/>
      <c r="HJ193" s="1286"/>
      <c r="HK193" s="1286"/>
      <c r="HL193" s="1286"/>
      <c r="HM193" s="1286"/>
      <c r="HN193" s="1286"/>
      <c r="HO193" s="1286"/>
      <c r="HP193" s="1286"/>
      <c r="HQ193" s="1286"/>
      <c r="HR193" s="1286"/>
      <c r="HS193" s="1286"/>
      <c r="HT193" s="1286"/>
      <c r="HU193" s="1286"/>
      <c r="HV193" s="1286"/>
      <c r="HW193" s="1286"/>
      <c r="HX193" s="1286"/>
      <c r="HY193" s="1286"/>
      <c r="HZ193" s="1286"/>
      <c r="IA193" s="1286"/>
      <c r="IB193" s="1286"/>
      <c r="IC193" s="1286"/>
      <c r="ID193" s="1286"/>
      <c r="IE193" s="1286"/>
      <c r="IF193" s="1286"/>
      <c r="IG193" s="1286"/>
      <c r="IH193" s="1286"/>
      <c r="II193" s="1286"/>
      <c r="IJ193" s="1286"/>
      <c r="IK193" s="1286"/>
      <c r="IL193" s="1286"/>
      <c r="IM193" s="1286"/>
      <c r="IN193" s="1286"/>
      <c r="IO193" s="1286"/>
      <c r="IP193" s="1286"/>
      <c r="IQ193" s="1286"/>
      <c r="IR193" s="1286"/>
      <c r="IS193" s="1286"/>
      <c r="IT193" s="1286"/>
      <c r="IU193" s="1286"/>
      <c r="IV193" s="1286"/>
    </row>
    <row r="194" spans="1:256" ht="15.75" hidden="1" thickBot="1">
      <c r="A194" s="1286"/>
      <c r="B194" s="1570" t="s">
        <v>7500</v>
      </c>
      <c r="C194" s="1571" t="s">
        <v>744</v>
      </c>
      <c r="D194" s="1572" t="s">
        <v>85</v>
      </c>
      <c r="E194" s="1573">
        <v>3</v>
      </c>
      <c r="F194" s="1573">
        <v>11.7</v>
      </c>
      <c r="G194" s="1574">
        <f>TRUNC(F194*E194,2)</f>
        <v>35.1</v>
      </c>
      <c r="H194" s="1286"/>
      <c r="I194" s="1286"/>
      <c r="J194" s="1286"/>
      <c r="K194" s="1286"/>
      <c r="L194" s="1286"/>
      <c r="M194" s="1286"/>
      <c r="N194" s="1286"/>
      <c r="O194" s="1286"/>
      <c r="P194" s="1286"/>
      <c r="Q194" s="1286"/>
      <c r="R194" s="1286"/>
      <c r="S194" s="1286"/>
      <c r="T194" s="1286"/>
      <c r="U194" s="1286"/>
      <c r="V194" s="1286"/>
      <c r="W194" s="1286"/>
      <c r="X194" s="1286"/>
      <c r="Y194" s="1286"/>
      <c r="Z194" s="1286"/>
      <c r="AA194" s="1286"/>
      <c r="AB194" s="1286"/>
      <c r="AC194" s="1286"/>
      <c r="AD194" s="1286"/>
      <c r="AE194" s="1286"/>
      <c r="AF194" s="1286"/>
      <c r="AG194" s="1286"/>
      <c r="AH194" s="1286"/>
      <c r="AI194" s="1286"/>
      <c r="AJ194" s="1286"/>
      <c r="AK194" s="1286"/>
      <c r="AL194" s="1286"/>
      <c r="AM194" s="1286"/>
      <c r="AN194" s="1286"/>
      <c r="AO194" s="1286"/>
      <c r="AP194" s="1286"/>
      <c r="AQ194" s="1286"/>
      <c r="AR194" s="1286"/>
      <c r="AS194" s="1286"/>
      <c r="AT194" s="1286"/>
      <c r="AU194" s="1286"/>
      <c r="AV194" s="1286"/>
      <c r="AW194" s="1286"/>
      <c r="AX194" s="1286"/>
      <c r="AY194" s="1286"/>
      <c r="AZ194" s="1286"/>
      <c r="BA194" s="1286"/>
      <c r="BB194" s="1286"/>
      <c r="BC194" s="1286"/>
      <c r="BD194" s="1286"/>
      <c r="BE194" s="1286"/>
      <c r="BF194" s="1286"/>
      <c r="BG194" s="1286"/>
      <c r="BH194" s="1286"/>
      <c r="BI194" s="1286"/>
      <c r="BJ194" s="1286"/>
      <c r="BK194" s="1286"/>
      <c r="BL194" s="1286"/>
      <c r="BM194" s="1286"/>
      <c r="BN194" s="1286"/>
      <c r="BO194" s="1286"/>
      <c r="BP194" s="1286"/>
      <c r="BQ194" s="1286"/>
      <c r="BR194" s="1286"/>
      <c r="BS194" s="1286"/>
      <c r="BT194" s="1286"/>
      <c r="BU194" s="1286"/>
      <c r="BV194" s="1286"/>
      <c r="BW194" s="1286"/>
      <c r="BX194" s="1286"/>
      <c r="BY194" s="1286"/>
      <c r="BZ194" s="1286"/>
      <c r="CA194" s="1286"/>
      <c r="CB194" s="1286"/>
      <c r="CC194" s="1286"/>
      <c r="CD194" s="1286"/>
      <c r="CE194" s="1286"/>
      <c r="CF194" s="1286"/>
      <c r="CG194" s="1286"/>
      <c r="CH194" s="1286"/>
      <c r="CI194" s="1286"/>
      <c r="CJ194" s="1286"/>
      <c r="CK194" s="1286"/>
      <c r="CL194" s="1286"/>
      <c r="CM194" s="1286"/>
      <c r="CN194" s="1286"/>
      <c r="CO194" s="1286"/>
      <c r="CP194" s="1286"/>
      <c r="CQ194" s="1286"/>
      <c r="CR194" s="1286"/>
      <c r="CS194" s="1286"/>
      <c r="CT194" s="1286"/>
      <c r="CU194" s="1286"/>
      <c r="CV194" s="1286"/>
      <c r="CW194" s="1286"/>
      <c r="CX194" s="1286"/>
      <c r="CY194" s="1286"/>
      <c r="CZ194" s="1286"/>
      <c r="DA194" s="1286"/>
      <c r="DB194" s="1286"/>
      <c r="DC194" s="1286"/>
      <c r="DD194" s="1286"/>
      <c r="DE194" s="1286"/>
      <c r="DF194" s="1286"/>
      <c r="DG194" s="1286"/>
      <c r="DH194" s="1286"/>
      <c r="DI194" s="1286"/>
      <c r="DJ194" s="1286"/>
      <c r="DK194" s="1286"/>
      <c r="DL194" s="1286"/>
      <c r="DM194" s="1286"/>
      <c r="DN194" s="1286"/>
      <c r="DO194" s="1286"/>
      <c r="DP194" s="1286"/>
      <c r="DQ194" s="1286"/>
      <c r="DR194" s="1286"/>
      <c r="DS194" s="1286"/>
      <c r="DT194" s="1286"/>
      <c r="DU194" s="1286"/>
      <c r="DV194" s="1286"/>
      <c r="DW194" s="1286"/>
      <c r="DX194" s="1286"/>
      <c r="DY194" s="1286"/>
      <c r="DZ194" s="1286"/>
      <c r="EA194" s="1286"/>
      <c r="EB194" s="1286"/>
      <c r="EC194" s="1286"/>
      <c r="ED194" s="1286"/>
      <c r="EE194" s="1286"/>
      <c r="EF194" s="1286"/>
      <c r="EG194" s="1286"/>
      <c r="EH194" s="1286"/>
      <c r="EI194" s="1286"/>
      <c r="EJ194" s="1286"/>
      <c r="EK194" s="1286"/>
      <c r="EL194" s="1286"/>
      <c r="EM194" s="1286"/>
      <c r="EN194" s="1286"/>
      <c r="EO194" s="1286"/>
      <c r="EP194" s="1286"/>
      <c r="EQ194" s="1286"/>
      <c r="ER194" s="1286"/>
      <c r="ES194" s="1286"/>
      <c r="ET194" s="1286"/>
      <c r="EU194" s="1286"/>
      <c r="EV194" s="1286"/>
      <c r="EW194" s="1286"/>
      <c r="EX194" s="1286"/>
      <c r="EY194" s="1286"/>
      <c r="EZ194" s="1286"/>
      <c r="FA194" s="1286"/>
      <c r="FB194" s="1286"/>
      <c r="FC194" s="1286"/>
      <c r="FD194" s="1286"/>
      <c r="FE194" s="1286"/>
      <c r="FF194" s="1286"/>
      <c r="FG194" s="1286"/>
      <c r="FH194" s="1286"/>
      <c r="FI194" s="1286"/>
      <c r="FJ194" s="1286"/>
      <c r="FK194" s="1286"/>
      <c r="FL194" s="1286"/>
      <c r="FM194" s="1286"/>
      <c r="FN194" s="1286"/>
      <c r="FO194" s="1286"/>
      <c r="FP194" s="1286"/>
      <c r="FQ194" s="1286"/>
      <c r="FR194" s="1286"/>
      <c r="FS194" s="1286"/>
      <c r="FT194" s="1286"/>
      <c r="FU194" s="1286"/>
      <c r="FV194" s="1286"/>
      <c r="FW194" s="1286"/>
      <c r="FX194" s="1286"/>
      <c r="FY194" s="1286"/>
      <c r="FZ194" s="1286"/>
      <c r="GA194" s="1286"/>
      <c r="GB194" s="1286"/>
      <c r="GC194" s="1286"/>
      <c r="GD194" s="1286"/>
      <c r="GE194" s="1286"/>
      <c r="GF194" s="1286"/>
      <c r="GG194" s="1286"/>
      <c r="GH194" s="1286"/>
      <c r="GI194" s="1286"/>
      <c r="GJ194" s="1286"/>
      <c r="GK194" s="1286"/>
      <c r="GL194" s="1286"/>
      <c r="GM194" s="1286"/>
      <c r="GN194" s="1286"/>
      <c r="GO194" s="1286"/>
      <c r="GP194" s="1286"/>
      <c r="GQ194" s="1286"/>
      <c r="GR194" s="1286"/>
      <c r="GS194" s="1286"/>
      <c r="GT194" s="1286"/>
      <c r="GU194" s="1286"/>
      <c r="GV194" s="1286"/>
      <c r="GW194" s="1286"/>
      <c r="GX194" s="1286"/>
      <c r="GY194" s="1286"/>
      <c r="GZ194" s="1286"/>
      <c r="HA194" s="1286"/>
      <c r="HB194" s="1286"/>
      <c r="HC194" s="1286"/>
      <c r="HD194" s="1286"/>
      <c r="HE194" s="1286"/>
      <c r="HF194" s="1286"/>
      <c r="HG194" s="1286"/>
      <c r="HH194" s="1286"/>
      <c r="HI194" s="1286"/>
      <c r="HJ194" s="1286"/>
      <c r="HK194" s="1286"/>
      <c r="HL194" s="1286"/>
      <c r="HM194" s="1286"/>
      <c r="HN194" s="1286"/>
      <c r="HO194" s="1286"/>
      <c r="HP194" s="1286"/>
      <c r="HQ194" s="1286"/>
      <c r="HR194" s="1286"/>
      <c r="HS194" s="1286"/>
      <c r="HT194" s="1286"/>
      <c r="HU194" s="1286"/>
      <c r="HV194" s="1286"/>
      <c r="HW194" s="1286"/>
      <c r="HX194" s="1286"/>
      <c r="HY194" s="1286"/>
      <c r="HZ194" s="1286"/>
      <c r="IA194" s="1286"/>
      <c r="IB194" s="1286"/>
      <c r="IC194" s="1286"/>
      <c r="ID194" s="1286"/>
      <c r="IE194" s="1286"/>
      <c r="IF194" s="1286"/>
      <c r="IG194" s="1286"/>
      <c r="IH194" s="1286"/>
      <c r="II194" s="1286"/>
      <c r="IJ194" s="1286"/>
      <c r="IK194" s="1286"/>
      <c r="IL194" s="1286"/>
      <c r="IM194" s="1286"/>
      <c r="IN194" s="1286"/>
      <c r="IO194" s="1286"/>
      <c r="IP194" s="1286"/>
      <c r="IQ194" s="1286"/>
      <c r="IR194" s="1286"/>
      <c r="IS194" s="1286"/>
      <c r="IT194" s="1286"/>
      <c r="IU194" s="1286"/>
      <c r="IV194" s="1286"/>
    </row>
    <row r="195" spans="1:256" ht="16.5" hidden="1" thickBot="1">
      <c r="A195" s="1286"/>
      <c r="B195" s="1575" t="s">
        <v>7501</v>
      </c>
      <c r="C195" s="1352"/>
      <c r="D195" s="1353"/>
      <c r="E195" s="1354"/>
      <c r="F195" s="731" t="s">
        <v>1953</v>
      </c>
      <c r="G195" s="1541" t="e">
        <f>TRUNC(SUM(G189:G194),2)</f>
        <v>#REF!</v>
      </c>
      <c r="H195" s="1286"/>
      <c r="I195" s="1286"/>
      <c r="J195" s="1286"/>
      <c r="K195" s="1286"/>
      <c r="L195" s="1286"/>
      <c r="M195" s="1286"/>
      <c r="N195" s="1286"/>
      <c r="O195" s="1286"/>
      <c r="P195" s="1286"/>
      <c r="Q195" s="1286"/>
      <c r="R195" s="1286"/>
      <c r="S195" s="1286"/>
      <c r="T195" s="1286"/>
      <c r="U195" s="1286"/>
      <c r="V195" s="1286"/>
      <c r="W195" s="1286"/>
      <c r="X195" s="1286"/>
      <c r="Y195" s="1286"/>
      <c r="Z195" s="1286"/>
      <c r="AA195" s="1286"/>
      <c r="AB195" s="1286"/>
      <c r="AC195" s="1286"/>
      <c r="AD195" s="1286"/>
      <c r="AE195" s="1286"/>
      <c r="AF195" s="1286"/>
      <c r="AG195" s="1286"/>
      <c r="AH195" s="1286"/>
      <c r="AI195" s="1286"/>
      <c r="AJ195" s="1286"/>
      <c r="AK195" s="1286"/>
      <c r="AL195" s="1286"/>
      <c r="AM195" s="1286"/>
      <c r="AN195" s="1286"/>
      <c r="AO195" s="1286"/>
      <c r="AP195" s="1286"/>
      <c r="AQ195" s="1286"/>
      <c r="AR195" s="1286"/>
      <c r="AS195" s="1286"/>
      <c r="AT195" s="1286"/>
      <c r="AU195" s="1286"/>
      <c r="AV195" s="1286"/>
      <c r="AW195" s="1286"/>
      <c r="AX195" s="1286"/>
      <c r="AY195" s="1286"/>
      <c r="AZ195" s="1286"/>
      <c r="BA195" s="1286"/>
      <c r="BB195" s="1286"/>
      <c r="BC195" s="1286"/>
      <c r="BD195" s="1286"/>
      <c r="BE195" s="1286"/>
      <c r="BF195" s="1286"/>
      <c r="BG195" s="1286"/>
      <c r="BH195" s="1286"/>
      <c r="BI195" s="1286"/>
      <c r="BJ195" s="1286"/>
      <c r="BK195" s="1286"/>
      <c r="BL195" s="1286"/>
      <c r="BM195" s="1286"/>
      <c r="BN195" s="1286"/>
      <c r="BO195" s="1286"/>
      <c r="BP195" s="1286"/>
      <c r="BQ195" s="1286"/>
      <c r="BR195" s="1286"/>
      <c r="BS195" s="1286"/>
      <c r="BT195" s="1286"/>
      <c r="BU195" s="1286"/>
      <c r="BV195" s="1286"/>
      <c r="BW195" s="1286"/>
      <c r="BX195" s="1286"/>
      <c r="BY195" s="1286"/>
      <c r="BZ195" s="1286"/>
      <c r="CA195" s="1286"/>
      <c r="CB195" s="1286"/>
      <c r="CC195" s="1286"/>
      <c r="CD195" s="1286"/>
      <c r="CE195" s="1286"/>
      <c r="CF195" s="1286"/>
      <c r="CG195" s="1286"/>
      <c r="CH195" s="1286"/>
      <c r="CI195" s="1286"/>
      <c r="CJ195" s="1286"/>
      <c r="CK195" s="1286"/>
      <c r="CL195" s="1286"/>
      <c r="CM195" s="1286"/>
      <c r="CN195" s="1286"/>
      <c r="CO195" s="1286"/>
      <c r="CP195" s="1286"/>
      <c r="CQ195" s="1286"/>
      <c r="CR195" s="1286"/>
      <c r="CS195" s="1286"/>
      <c r="CT195" s="1286"/>
      <c r="CU195" s="1286"/>
      <c r="CV195" s="1286"/>
      <c r="CW195" s="1286"/>
      <c r="CX195" s="1286"/>
      <c r="CY195" s="1286"/>
      <c r="CZ195" s="1286"/>
      <c r="DA195" s="1286"/>
      <c r="DB195" s="1286"/>
      <c r="DC195" s="1286"/>
      <c r="DD195" s="1286"/>
      <c r="DE195" s="1286"/>
      <c r="DF195" s="1286"/>
      <c r="DG195" s="1286"/>
      <c r="DH195" s="1286"/>
      <c r="DI195" s="1286"/>
      <c r="DJ195" s="1286"/>
      <c r="DK195" s="1286"/>
      <c r="DL195" s="1286"/>
      <c r="DM195" s="1286"/>
      <c r="DN195" s="1286"/>
      <c r="DO195" s="1286"/>
      <c r="DP195" s="1286"/>
      <c r="DQ195" s="1286"/>
      <c r="DR195" s="1286"/>
      <c r="DS195" s="1286"/>
      <c r="DT195" s="1286"/>
      <c r="DU195" s="1286"/>
      <c r="DV195" s="1286"/>
      <c r="DW195" s="1286"/>
      <c r="DX195" s="1286"/>
      <c r="DY195" s="1286"/>
      <c r="DZ195" s="1286"/>
      <c r="EA195" s="1286"/>
      <c r="EB195" s="1286"/>
      <c r="EC195" s="1286"/>
      <c r="ED195" s="1286"/>
      <c r="EE195" s="1286"/>
      <c r="EF195" s="1286"/>
      <c r="EG195" s="1286"/>
      <c r="EH195" s="1286"/>
      <c r="EI195" s="1286"/>
      <c r="EJ195" s="1286"/>
      <c r="EK195" s="1286"/>
      <c r="EL195" s="1286"/>
      <c r="EM195" s="1286"/>
      <c r="EN195" s="1286"/>
      <c r="EO195" s="1286"/>
      <c r="EP195" s="1286"/>
      <c r="EQ195" s="1286"/>
      <c r="ER195" s="1286"/>
      <c r="ES195" s="1286"/>
      <c r="ET195" s="1286"/>
      <c r="EU195" s="1286"/>
      <c r="EV195" s="1286"/>
      <c r="EW195" s="1286"/>
      <c r="EX195" s="1286"/>
      <c r="EY195" s="1286"/>
      <c r="EZ195" s="1286"/>
      <c r="FA195" s="1286"/>
      <c r="FB195" s="1286"/>
      <c r="FC195" s="1286"/>
      <c r="FD195" s="1286"/>
      <c r="FE195" s="1286"/>
      <c r="FF195" s="1286"/>
      <c r="FG195" s="1286"/>
      <c r="FH195" s="1286"/>
      <c r="FI195" s="1286"/>
      <c r="FJ195" s="1286"/>
      <c r="FK195" s="1286"/>
      <c r="FL195" s="1286"/>
      <c r="FM195" s="1286"/>
      <c r="FN195" s="1286"/>
      <c r="FO195" s="1286"/>
      <c r="FP195" s="1286"/>
      <c r="FQ195" s="1286"/>
      <c r="FR195" s="1286"/>
      <c r="FS195" s="1286"/>
      <c r="FT195" s="1286"/>
      <c r="FU195" s="1286"/>
      <c r="FV195" s="1286"/>
      <c r="FW195" s="1286"/>
      <c r="FX195" s="1286"/>
      <c r="FY195" s="1286"/>
      <c r="FZ195" s="1286"/>
      <c r="GA195" s="1286"/>
      <c r="GB195" s="1286"/>
      <c r="GC195" s="1286"/>
      <c r="GD195" s="1286"/>
      <c r="GE195" s="1286"/>
      <c r="GF195" s="1286"/>
      <c r="GG195" s="1286"/>
      <c r="GH195" s="1286"/>
      <c r="GI195" s="1286"/>
      <c r="GJ195" s="1286"/>
      <c r="GK195" s="1286"/>
      <c r="GL195" s="1286"/>
      <c r="GM195" s="1286"/>
      <c r="GN195" s="1286"/>
      <c r="GO195" s="1286"/>
      <c r="GP195" s="1286"/>
      <c r="GQ195" s="1286"/>
      <c r="GR195" s="1286"/>
      <c r="GS195" s="1286"/>
      <c r="GT195" s="1286"/>
      <c r="GU195" s="1286"/>
      <c r="GV195" s="1286"/>
      <c r="GW195" s="1286"/>
      <c r="GX195" s="1286"/>
      <c r="GY195" s="1286"/>
      <c r="GZ195" s="1286"/>
      <c r="HA195" s="1286"/>
      <c r="HB195" s="1286"/>
      <c r="HC195" s="1286"/>
      <c r="HD195" s="1286"/>
      <c r="HE195" s="1286"/>
      <c r="HF195" s="1286"/>
      <c r="HG195" s="1286"/>
      <c r="HH195" s="1286"/>
      <c r="HI195" s="1286"/>
      <c r="HJ195" s="1286"/>
      <c r="HK195" s="1286"/>
      <c r="HL195" s="1286"/>
      <c r="HM195" s="1286"/>
      <c r="HN195" s="1286"/>
      <c r="HO195" s="1286"/>
      <c r="HP195" s="1286"/>
      <c r="HQ195" s="1286"/>
      <c r="HR195" s="1286"/>
      <c r="HS195" s="1286"/>
      <c r="HT195" s="1286"/>
      <c r="HU195" s="1286"/>
      <c r="HV195" s="1286"/>
      <c r="HW195" s="1286"/>
      <c r="HX195" s="1286"/>
      <c r="HY195" s="1286"/>
      <c r="HZ195" s="1286"/>
      <c r="IA195" s="1286"/>
      <c r="IB195" s="1286"/>
      <c r="IC195" s="1286"/>
      <c r="ID195" s="1286"/>
      <c r="IE195" s="1286"/>
      <c r="IF195" s="1286"/>
      <c r="IG195" s="1286"/>
      <c r="IH195" s="1286"/>
      <c r="II195" s="1286"/>
      <c r="IJ195" s="1286"/>
      <c r="IK195" s="1286"/>
      <c r="IL195" s="1286"/>
      <c r="IM195" s="1286"/>
      <c r="IN195" s="1286"/>
      <c r="IO195" s="1286"/>
      <c r="IP195" s="1286"/>
      <c r="IQ195" s="1286"/>
      <c r="IR195" s="1286"/>
      <c r="IS195" s="1286"/>
      <c r="IT195" s="1286"/>
      <c r="IU195" s="1286"/>
      <c r="IV195" s="1286"/>
    </row>
    <row r="196" spans="1:256" ht="13.5" hidden="1" thickBot="1">
      <c r="A196" s="1286"/>
      <c r="B196" s="1555"/>
      <c r="C196" s="1555"/>
      <c r="D196" s="1555"/>
      <c r="E196" s="1555"/>
      <c r="F196" s="1555"/>
      <c r="G196" s="1555"/>
      <c r="H196" s="1286"/>
      <c r="I196" s="1286"/>
      <c r="J196" s="1286"/>
      <c r="K196" s="1286"/>
      <c r="L196" s="1286"/>
      <c r="M196" s="1286"/>
      <c r="N196" s="1286"/>
      <c r="O196" s="1286"/>
      <c r="P196" s="1286"/>
      <c r="Q196" s="1286"/>
      <c r="R196" s="1286"/>
      <c r="S196" s="1286"/>
      <c r="T196" s="1286"/>
      <c r="U196" s="1286"/>
      <c r="V196" s="1286"/>
      <c r="W196" s="1286"/>
      <c r="X196" s="1286"/>
      <c r="Y196" s="1286"/>
      <c r="Z196" s="1286"/>
      <c r="AA196" s="1286"/>
      <c r="AB196" s="1286"/>
      <c r="AC196" s="1286"/>
      <c r="AD196" s="1286"/>
      <c r="AE196" s="1286"/>
      <c r="AF196" s="1286"/>
      <c r="AG196" s="1286"/>
      <c r="AH196" s="1286"/>
      <c r="AI196" s="1286"/>
      <c r="AJ196" s="1286"/>
      <c r="AK196" s="1286"/>
      <c r="AL196" s="1286"/>
      <c r="AM196" s="1286"/>
      <c r="AN196" s="1286"/>
      <c r="AO196" s="1286"/>
      <c r="AP196" s="1286"/>
      <c r="AQ196" s="1286"/>
      <c r="AR196" s="1286"/>
      <c r="AS196" s="1286"/>
      <c r="AT196" s="1286"/>
      <c r="AU196" s="1286"/>
      <c r="AV196" s="1286"/>
      <c r="AW196" s="1286"/>
      <c r="AX196" s="1286"/>
      <c r="AY196" s="1286"/>
      <c r="AZ196" s="1286"/>
      <c r="BA196" s="1286"/>
      <c r="BB196" s="1286"/>
      <c r="BC196" s="1286"/>
      <c r="BD196" s="1286"/>
      <c r="BE196" s="1286"/>
      <c r="BF196" s="1286"/>
      <c r="BG196" s="1286"/>
      <c r="BH196" s="1286"/>
      <c r="BI196" s="1286"/>
      <c r="BJ196" s="1286"/>
      <c r="BK196" s="1286"/>
      <c r="BL196" s="1286"/>
      <c r="BM196" s="1286"/>
      <c r="BN196" s="1286"/>
      <c r="BO196" s="1286"/>
      <c r="BP196" s="1286"/>
      <c r="BQ196" s="1286"/>
      <c r="BR196" s="1286"/>
      <c r="BS196" s="1286"/>
      <c r="BT196" s="1286"/>
      <c r="BU196" s="1286"/>
      <c r="BV196" s="1286"/>
      <c r="BW196" s="1286"/>
      <c r="BX196" s="1286"/>
      <c r="BY196" s="1286"/>
      <c r="BZ196" s="1286"/>
      <c r="CA196" s="1286"/>
      <c r="CB196" s="1286"/>
      <c r="CC196" s="1286"/>
      <c r="CD196" s="1286"/>
      <c r="CE196" s="1286"/>
      <c r="CF196" s="1286"/>
      <c r="CG196" s="1286"/>
      <c r="CH196" s="1286"/>
      <c r="CI196" s="1286"/>
      <c r="CJ196" s="1286"/>
      <c r="CK196" s="1286"/>
      <c r="CL196" s="1286"/>
      <c r="CM196" s="1286"/>
      <c r="CN196" s="1286"/>
      <c r="CO196" s="1286"/>
      <c r="CP196" s="1286"/>
      <c r="CQ196" s="1286"/>
      <c r="CR196" s="1286"/>
      <c r="CS196" s="1286"/>
      <c r="CT196" s="1286"/>
      <c r="CU196" s="1286"/>
      <c r="CV196" s="1286"/>
      <c r="CW196" s="1286"/>
      <c r="CX196" s="1286"/>
      <c r="CY196" s="1286"/>
      <c r="CZ196" s="1286"/>
      <c r="DA196" s="1286"/>
      <c r="DB196" s="1286"/>
      <c r="DC196" s="1286"/>
      <c r="DD196" s="1286"/>
      <c r="DE196" s="1286"/>
      <c r="DF196" s="1286"/>
      <c r="DG196" s="1286"/>
      <c r="DH196" s="1286"/>
      <c r="DI196" s="1286"/>
      <c r="DJ196" s="1286"/>
      <c r="DK196" s="1286"/>
      <c r="DL196" s="1286"/>
      <c r="DM196" s="1286"/>
      <c r="DN196" s="1286"/>
      <c r="DO196" s="1286"/>
      <c r="DP196" s="1286"/>
      <c r="DQ196" s="1286"/>
      <c r="DR196" s="1286"/>
      <c r="DS196" s="1286"/>
      <c r="DT196" s="1286"/>
      <c r="DU196" s="1286"/>
      <c r="DV196" s="1286"/>
      <c r="DW196" s="1286"/>
      <c r="DX196" s="1286"/>
      <c r="DY196" s="1286"/>
      <c r="DZ196" s="1286"/>
      <c r="EA196" s="1286"/>
      <c r="EB196" s="1286"/>
      <c r="EC196" s="1286"/>
      <c r="ED196" s="1286"/>
      <c r="EE196" s="1286"/>
      <c r="EF196" s="1286"/>
      <c r="EG196" s="1286"/>
      <c r="EH196" s="1286"/>
      <c r="EI196" s="1286"/>
      <c r="EJ196" s="1286"/>
      <c r="EK196" s="1286"/>
      <c r="EL196" s="1286"/>
      <c r="EM196" s="1286"/>
      <c r="EN196" s="1286"/>
      <c r="EO196" s="1286"/>
      <c r="EP196" s="1286"/>
      <c r="EQ196" s="1286"/>
      <c r="ER196" s="1286"/>
      <c r="ES196" s="1286"/>
      <c r="ET196" s="1286"/>
      <c r="EU196" s="1286"/>
      <c r="EV196" s="1286"/>
      <c r="EW196" s="1286"/>
      <c r="EX196" s="1286"/>
      <c r="EY196" s="1286"/>
      <c r="EZ196" s="1286"/>
      <c r="FA196" s="1286"/>
      <c r="FB196" s="1286"/>
      <c r="FC196" s="1286"/>
      <c r="FD196" s="1286"/>
      <c r="FE196" s="1286"/>
      <c r="FF196" s="1286"/>
      <c r="FG196" s="1286"/>
      <c r="FH196" s="1286"/>
      <c r="FI196" s="1286"/>
      <c r="FJ196" s="1286"/>
      <c r="FK196" s="1286"/>
      <c r="FL196" s="1286"/>
      <c r="FM196" s="1286"/>
      <c r="FN196" s="1286"/>
      <c r="FO196" s="1286"/>
      <c r="FP196" s="1286"/>
      <c r="FQ196" s="1286"/>
      <c r="FR196" s="1286"/>
      <c r="FS196" s="1286"/>
      <c r="FT196" s="1286"/>
      <c r="FU196" s="1286"/>
      <c r="FV196" s="1286"/>
      <c r="FW196" s="1286"/>
      <c r="FX196" s="1286"/>
      <c r="FY196" s="1286"/>
      <c r="FZ196" s="1286"/>
      <c r="GA196" s="1286"/>
      <c r="GB196" s="1286"/>
      <c r="GC196" s="1286"/>
      <c r="GD196" s="1286"/>
      <c r="GE196" s="1286"/>
      <c r="GF196" s="1286"/>
      <c r="GG196" s="1286"/>
      <c r="GH196" s="1286"/>
      <c r="GI196" s="1286"/>
      <c r="GJ196" s="1286"/>
      <c r="GK196" s="1286"/>
      <c r="GL196" s="1286"/>
      <c r="GM196" s="1286"/>
      <c r="GN196" s="1286"/>
      <c r="GO196" s="1286"/>
      <c r="GP196" s="1286"/>
      <c r="GQ196" s="1286"/>
      <c r="GR196" s="1286"/>
      <c r="GS196" s="1286"/>
      <c r="GT196" s="1286"/>
      <c r="GU196" s="1286"/>
      <c r="GV196" s="1286"/>
      <c r="GW196" s="1286"/>
      <c r="GX196" s="1286"/>
      <c r="GY196" s="1286"/>
      <c r="GZ196" s="1286"/>
      <c r="HA196" s="1286"/>
      <c r="HB196" s="1286"/>
      <c r="HC196" s="1286"/>
      <c r="HD196" s="1286"/>
      <c r="HE196" s="1286"/>
      <c r="HF196" s="1286"/>
      <c r="HG196" s="1286"/>
      <c r="HH196" s="1286"/>
      <c r="HI196" s="1286"/>
      <c r="HJ196" s="1286"/>
      <c r="HK196" s="1286"/>
      <c r="HL196" s="1286"/>
      <c r="HM196" s="1286"/>
      <c r="HN196" s="1286"/>
      <c r="HO196" s="1286"/>
      <c r="HP196" s="1286"/>
      <c r="HQ196" s="1286"/>
      <c r="HR196" s="1286"/>
      <c r="HS196" s="1286"/>
      <c r="HT196" s="1286"/>
      <c r="HU196" s="1286"/>
      <c r="HV196" s="1286"/>
      <c r="HW196" s="1286"/>
      <c r="HX196" s="1286"/>
      <c r="HY196" s="1286"/>
      <c r="HZ196" s="1286"/>
      <c r="IA196" s="1286"/>
      <c r="IB196" s="1286"/>
      <c r="IC196" s="1286"/>
      <c r="ID196" s="1286"/>
      <c r="IE196" s="1286"/>
      <c r="IF196" s="1286"/>
      <c r="IG196" s="1286"/>
      <c r="IH196" s="1286"/>
      <c r="II196" s="1286"/>
      <c r="IJ196" s="1286"/>
      <c r="IK196" s="1286"/>
      <c r="IL196" s="1286"/>
      <c r="IM196" s="1286"/>
      <c r="IN196" s="1286"/>
      <c r="IO196" s="1286"/>
      <c r="IP196" s="1286"/>
      <c r="IQ196" s="1286"/>
      <c r="IR196" s="1286"/>
      <c r="IS196" s="1286"/>
      <c r="IT196" s="1286"/>
      <c r="IU196" s="1286"/>
      <c r="IV196" s="1286"/>
    </row>
    <row r="197" spans="1:256" ht="13.5" hidden="1" thickBot="1">
      <c r="A197" s="1286"/>
      <c r="B197" s="1555"/>
      <c r="C197" s="1555"/>
      <c r="D197" s="1555"/>
      <c r="E197" s="1555"/>
      <c r="F197" s="1555"/>
      <c r="G197" s="1555"/>
      <c r="H197" s="1286"/>
      <c r="I197" s="1286"/>
      <c r="J197" s="1286"/>
      <c r="K197" s="1286"/>
      <c r="L197" s="1286"/>
      <c r="M197" s="1286"/>
      <c r="N197" s="1286"/>
      <c r="O197" s="1286"/>
      <c r="P197" s="1286"/>
      <c r="Q197" s="1286"/>
      <c r="R197" s="1286"/>
      <c r="S197" s="1286"/>
      <c r="T197" s="1286"/>
      <c r="U197" s="1286"/>
      <c r="V197" s="1286"/>
      <c r="W197" s="1286"/>
      <c r="X197" s="1286"/>
      <c r="Y197" s="1286"/>
      <c r="Z197" s="1286"/>
      <c r="AA197" s="1286"/>
      <c r="AB197" s="1286"/>
      <c r="AC197" s="1286"/>
      <c r="AD197" s="1286"/>
      <c r="AE197" s="1286"/>
      <c r="AF197" s="1286"/>
      <c r="AG197" s="1286"/>
      <c r="AH197" s="1286"/>
      <c r="AI197" s="1286"/>
      <c r="AJ197" s="1286"/>
      <c r="AK197" s="1286"/>
      <c r="AL197" s="1286"/>
      <c r="AM197" s="1286"/>
      <c r="AN197" s="1286"/>
      <c r="AO197" s="1286"/>
      <c r="AP197" s="1286"/>
      <c r="AQ197" s="1286"/>
      <c r="AR197" s="1286"/>
      <c r="AS197" s="1286"/>
      <c r="AT197" s="1286"/>
      <c r="AU197" s="1286"/>
      <c r="AV197" s="1286"/>
      <c r="AW197" s="1286"/>
      <c r="AX197" s="1286"/>
      <c r="AY197" s="1286"/>
      <c r="AZ197" s="1286"/>
      <c r="BA197" s="1286"/>
      <c r="BB197" s="1286"/>
      <c r="BC197" s="1286"/>
      <c r="BD197" s="1286"/>
      <c r="BE197" s="1286"/>
      <c r="BF197" s="1286"/>
      <c r="BG197" s="1286"/>
      <c r="BH197" s="1286"/>
      <c r="BI197" s="1286"/>
      <c r="BJ197" s="1286"/>
      <c r="BK197" s="1286"/>
      <c r="BL197" s="1286"/>
      <c r="BM197" s="1286"/>
      <c r="BN197" s="1286"/>
      <c r="BO197" s="1286"/>
      <c r="BP197" s="1286"/>
      <c r="BQ197" s="1286"/>
      <c r="BR197" s="1286"/>
      <c r="BS197" s="1286"/>
      <c r="BT197" s="1286"/>
      <c r="BU197" s="1286"/>
      <c r="BV197" s="1286"/>
      <c r="BW197" s="1286"/>
      <c r="BX197" s="1286"/>
      <c r="BY197" s="1286"/>
      <c r="BZ197" s="1286"/>
      <c r="CA197" s="1286"/>
      <c r="CB197" s="1286"/>
      <c r="CC197" s="1286"/>
      <c r="CD197" s="1286"/>
      <c r="CE197" s="1286"/>
      <c r="CF197" s="1286"/>
      <c r="CG197" s="1286"/>
      <c r="CH197" s="1286"/>
      <c r="CI197" s="1286"/>
      <c r="CJ197" s="1286"/>
      <c r="CK197" s="1286"/>
      <c r="CL197" s="1286"/>
      <c r="CM197" s="1286"/>
      <c r="CN197" s="1286"/>
      <c r="CO197" s="1286"/>
      <c r="CP197" s="1286"/>
      <c r="CQ197" s="1286"/>
      <c r="CR197" s="1286"/>
      <c r="CS197" s="1286"/>
      <c r="CT197" s="1286"/>
      <c r="CU197" s="1286"/>
      <c r="CV197" s="1286"/>
      <c r="CW197" s="1286"/>
      <c r="CX197" s="1286"/>
      <c r="CY197" s="1286"/>
      <c r="CZ197" s="1286"/>
      <c r="DA197" s="1286"/>
      <c r="DB197" s="1286"/>
      <c r="DC197" s="1286"/>
      <c r="DD197" s="1286"/>
      <c r="DE197" s="1286"/>
      <c r="DF197" s="1286"/>
      <c r="DG197" s="1286"/>
      <c r="DH197" s="1286"/>
      <c r="DI197" s="1286"/>
      <c r="DJ197" s="1286"/>
      <c r="DK197" s="1286"/>
      <c r="DL197" s="1286"/>
      <c r="DM197" s="1286"/>
      <c r="DN197" s="1286"/>
      <c r="DO197" s="1286"/>
      <c r="DP197" s="1286"/>
      <c r="DQ197" s="1286"/>
      <c r="DR197" s="1286"/>
      <c r="DS197" s="1286"/>
      <c r="DT197" s="1286"/>
      <c r="DU197" s="1286"/>
      <c r="DV197" s="1286"/>
      <c r="DW197" s="1286"/>
      <c r="DX197" s="1286"/>
      <c r="DY197" s="1286"/>
      <c r="DZ197" s="1286"/>
      <c r="EA197" s="1286"/>
      <c r="EB197" s="1286"/>
      <c r="EC197" s="1286"/>
      <c r="ED197" s="1286"/>
      <c r="EE197" s="1286"/>
      <c r="EF197" s="1286"/>
      <c r="EG197" s="1286"/>
      <c r="EH197" s="1286"/>
      <c r="EI197" s="1286"/>
      <c r="EJ197" s="1286"/>
      <c r="EK197" s="1286"/>
      <c r="EL197" s="1286"/>
      <c r="EM197" s="1286"/>
      <c r="EN197" s="1286"/>
      <c r="EO197" s="1286"/>
      <c r="EP197" s="1286"/>
      <c r="EQ197" s="1286"/>
      <c r="ER197" s="1286"/>
      <c r="ES197" s="1286"/>
      <c r="ET197" s="1286"/>
      <c r="EU197" s="1286"/>
      <c r="EV197" s="1286"/>
      <c r="EW197" s="1286"/>
      <c r="EX197" s="1286"/>
      <c r="EY197" s="1286"/>
      <c r="EZ197" s="1286"/>
      <c r="FA197" s="1286"/>
      <c r="FB197" s="1286"/>
      <c r="FC197" s="1286"/>
      <c r="FD197" s="1286"/>
      <c r="FE197" s="1286"/>
      <c r="FF197" s="1286"/>
      <c r="FG197" s="1286"/>
      <c r="FH197" s="1286"/>
      <c r="FI197" s="1286"/>
      <c r="FJ197" s="1286"/>
      <c r="FK197" s="1286"/>
      <c r="FL197" s="1286"/>
      <c r="FM197" s="1286"/>
      <c r="FN197" s="1286"/>
      <c r="FO197" s="1286"/>
      <c r="FP197" s="1286"/>
      <c r="FQ197" s="1286"/>
      <c r="FR197" s="1286"/>
      <c r="FS197" s="1286"/>
      <c r="FT197" s="1286"/>
      <c r="FU197" s="1286"/>
      <c r="FV197" s="1286"/>
      <c r="FW197" s="1286"/>
      <c r="FX197" s="1286"/>
      <c r="FY197" s="1286"/>
      <c r="FZ197" s="1286"/>
      <c r="GA197" s="1286"/>
      <c r="GB197" s="1286"/>
      <c r="GC197" s="1286"/>
      <c r="GD197" s="1286"/>
      <c r="GE197" s="1286"/>
      <c r="GF197" s="1286"/>
      <c r="GG197" s="1286"/>
      <c r="GH197" s="1286"/>
      <c r="GI197" s="1286"/>
      <c r="GJ197" s="1286"/>
      <c r="GK197" s="1286"/>
      <c r="GL197" s="1286"/>
      <c r="GM197" s="1286"/>
      <c r="GN197" s="1286"/>
      <c r="GO197" s="1286"/>
      <c r="GP197" s="1286"/>
      <c r="GQ197" s="1286"/>
      <c r="GR197" s="1286"/>
      <c r="GS197" s="1286"/>
      <c r="GT197" s="1286"/>
      <c r="GU197" s="1286"/>
      <c r="GV197" s="1286"/>
      <c r="GW197" s="1286"/>
      <c r="GX197" s="1286"/>
      <c r="GY197" s="1286"/>
      <c r="GZ197" s="1286"/>
      <c r="HA197" s="1286"/>
      <c r="HB197" s="1286"/>
      <c r="HC197" s="1286"/>
      <c r="HD197" s="1286"/>
      <c r="HE197" s="1286"/>
      <c r="HF197" s="1286"/>
      <c r="HG197" s="1286"/>
      <c r="HH197" s="1286"/>
      <c r="HI197" s="1286"/>
      <c r="HJ197" s="1286"/>
      <c r="HK197" s="1286"/>
      <c r="HL197" s="1286"/>
      <c r="HM197" s="1286"/>
      <c r="HN197" s="1286"/>
      <c r="HO197" s="1286"/>
      <c r="HP197" s="1286"/>
      <c r="HQ197" s="1286"/>
      <c r="HR197" s="1286"/>
      <c r="HS197" s="1286"/>
      <c r="HT197" s="1286"/>
      <c r="HU197" s="1286"/>
      <c r="HV197" s="1286"/>
      <c r="HW197" s="1286"/>
      <c r="HX197" s="1286"/>
      <c r="HY197" s="1286"/>
      <c r="HZ197" s="1286"/>
      <c r="IA197" s="1286"/>
      <c r="IB197" s="1286"/>
      <c r="IC197" s="1286"/>
      <c r="ID197" s="1286"/>
      <c r="IE197" s="1286"/>
      <c r="IF197" s="1286"/>
      <c r="IG197" s="1286"/>
      <c r="IH197" s="1286"/>
      <c r="II197" s="1286"/>
      <c r="IJ197" s="1286"/>
      <c r="IK197" s="1286"/>
      <c r="IL197" s="1286"/>
      <c r="IM197" s="1286"/>
      <c r="IN197" s="1286"/>
      <c r="IO197" s="1286"/>
      <c r="IP197" s="1286"/>
      <c r="IQ197" s="1286"/>
      <c r="IR197" s="1286"/>
      <c r="IS197" s="1286"/>
      <c r="IT197" s="1286"/>
      <c r="IU197" s="1286"/>
      <c r="IV197" s="1286"/>
    </row>
    <row r="198" spans="1:256" s="1544" customFormat="1" ht="15.75">
      <c r="B198" s="2080" t="s">
        <v>7502</v>
      </c>
      <c r="C198" s="2081"/>
      <c r="D198" s="2081"/>
      <c r="E198" s="2081"/>
      <c r="F198" s="2081"/>
      <c r="G198" s="2082"/>
    </row>
    <row r="199" spans="1:256" s="1544" customFormat="1" ht="15.75">
      <c r="B199" s="2083" t="s">
        <v>1947</v>
      </c>
      <c r="C199" s="2084"/>
      <c r="D199" s="1545" t="s">
        <v>30</v>
      </c>
      <c r="E199" s="2085" t="s">
        <v>7483</v>
      </c>
      <c r="F199" s="2086"/>
      <c r="G199" s="2087"/>
    </row>
    <row r="200" spans="1:256" s="1544" customFormat="1" ht="15.75">
      <c r="B200" s="2092" t="s">
        <v>1951</v>
      </c>
      <c r="C200" s="2093"/>
      <c r="D200" s="2093"/>
      <c r="E200" s="2093"/>
      <c r="F200" s="2093"/>
      <c r="G200" s="2094"/>
    </row>
    <row r="201" spans="1:256" s="1544" customFormat="1" ht="15">
      <c r="B201" s="2067" t="str">
        <f>C178</f>
        <v>GIRA-GIRA OU CARROSSEL</v>
      </c>
      <c r="C201" s="2068"/>
      <c r="D201" s="1546" t="s">
        <v>30</v>
      </c>
      <c r="E201" s="2069" t="s">
        <v>7484</v>
      </c>
      <c r="F201" s="2070"/>
      <c r="G201" s="2071"/>
    </row>
    <row r="202" spans="1:256" s="1544" customFormat="1" ht="30.75" customHeight="1">
      <c r="B202" s="2067" t="s">
        <v>7485</v>
      </c>
      <c r="C202" s="2068"/>
      <c r="D202" s="1546" t="s">
        <v>25</v>
      </c>
      <c r="E202" s="2069" t="s">
        <v>20223</v>
      </c>
      <c r="F202" s="2070"/>
      <c r="G202" s="2071"/>
    </row>
    <row r="203" spans="1:256" s="1544" customFormat="1" ht="31.5" customHeight="1">
      <c r="B203" s="2067" t="s">
        <v>7486</v>
      </c>
      <c r="C203" s="2068"/>
      <c r="D203" s="1546" t="s">
        <v>25</v>
      </c>
      <c r="E203" s="2069" t="str">
        <f>E202</f>
        <v>0,40*0,40*0,80</v>
      </c>
      <c r="F203" s="2070"/>
      <c r="G203" s="2071"/>
    </row>
    <row r="204" spans="1:256" s="1544" customFormat="1" ht="32.25" customHeight="1">
      <c r="B204" s="2067" t="s">
        <v>2341</v>
      </c>
      <c r="C204" s="2068"/>
      <c r="D204" s="1546" t="s">
        <v>25</v>
      </c>
      <c r="E204" s="2069" t="str">
        <f>E203</f>
        <v>0,40*0,40*0,80</v>
      </c>
      <c r="F204" s="2070"/>
      <c r="G204" s="2071"/>
    </row>
    <row r="205" spans="1:256" s="1544" customFormat="1" ht="32.25" customHeight="1" thickBot="1">
      <c r="B205" s="2088" t="s">
        <v>744</v>
      </c>
      <c r="C205" s="2089"/>
      <c r="D205" s="1656" t="s">
        <v>85</v>
      </c>
      <c r="E205" s="2098" t="s">
        <v>12413</v>
      </c>
      <c r="F205" s="2098"/>
      <c r="G205" s="2099"/>
    </row>
    <row r="206" spans="1:256" s="1521" customFormat="1" ht="15.75" customHeight="1">
      <c r="B206" s="1522"/>
      <c r="C206" s="1522"/>
      <c r="D206" s="1522"/>
      <c r="E206" s="1522"/>
      <c r="F206" s="1523"/>
      <c r="G206" s="1523"/>
    </row>
    <row r="207" spans="1:256" s="1521" customFormat="1" ht="15.75" customHeight="1">
      <c r="B207" s="1522"/>
      <c r="C207" s="1522"/>
      <c r="D207" s="1522"/>
      <c r="E207" s="1522"/>
      <c r="F207" s="1523"/>
      <c r="G207" s="1523"/>
    </row>
    <row r="208" spans="1:256" s="1521" customFormat="1" ht="15.75" customHeight="1">
      <c r="B208" s="1522"/>
      <c r="C208" s="1522"/>
      <c r="D208" s="1522"/>
      <c r="E208" s="1522"/>
      <c r="F208" s="1523"/>
      <c r="G208" s="1523"/>
    </row>
    <row r="209" spans="1:256" s="1521" customFormat="1" ht="15.75" customHeight="1">
      <c r="B209" s="1522"/>
      <c r="C209" s="1522"/>
      <c r="D209" s="1522"/>
      <c r="E209" s="1522"/>
      <c r="F209" s="1523"/>
      <c r="G209" s="1523"/>
    </row>
    <row r="210" spans="1:256" s="1521" customFormat="1" ht="15.75" customHeight="1">
      <c r="B210" s="1522"/>
      <c r="C210" s="1522"/>
      <c r="D210" s="1522"/>
      <c r="E210" s="1522"/>
      <c r="F210" s="1523"/>
      <c r="G210" s="1523"/>
    </row>
    <row r="211" spans="1:256" s="1521" customFormat="1" ht="15.75" customHeight="1">
      <c r="B211" s="1522"/>
      <c r="C211" s="1522"/>
      <c r="D211" s="1522"/>
      <c r="E211" s="1522"/>
      <c r="F211" s="1523"/>
      <c r="G211" s="1523"/>
    </row>
    <row r="212" spans="1:256" s="1521" customFormat="1" ht="15.75" customHeight="1">
      <c r="B212" s="1522"/>
      <c r="C212" s="1522"/>
      <c r="D212" s="1522"/>
      <c r="E212" s="1522"/>
      <c r="F212" s="1523"/>
      <c r="G212" s="1523"/>
    </row>
    <row r="213" spans="1:256" s="1521" customFormat="1" ht="15.75" customHeight="1">
      <c r="B213" s="1522"/>
      <c r="C213" s="1522"/>
      <c r="D213" s="1522"/>
      <c r="E213" s="1522"/>
      <c r="F213" s="1523"/>
      <c r="G213" s="1523"/>
    </row>
    <row r="214" spans="1:256" s="1521" customFormat="1" ht="15.75" customHeight="1">
      <c r="B214" s="1522"/>
      <c r="C214" s="1522"/>
      <c r="D214" s="1522"/>
      <c r="E214" s="1522"/>
      <c r="F214" s="1523"/>
      <c r="G214" s="1523"/>
    </row>
    <row r="215" spans="1:256" s="1521" customFormat="1" ht="15.75" customHeight="1">
      <c r="B215" s="1522"/>
      <c r="C215" s="1522"/>
      <c r="D215" s="1522"/>
      <c r="E215" s="1522"/>
      <c r="F215" s="1523"/>
      <c r="G215" s="1523"/>
    </row>
    <row r="216" spans="1:256" s="1521" customFormat="1" ht="15.75" customHeight="1">
      <c r="B216" s="1522"/>
      <c r="C216" s="1522"/>
      <c r="D216" s="1522"/>
      <c r="E216" s="1522"/>
      <c r="F216" s="1523"/>
      <c r="G216" s="1523"/>
    </row>
    <row r="217" spans="1:256" s="1521" customFormat="1" ht="15.75" customHeight="1">
      <c r="B217" s="1522"/>
      <c r="C217" s="1522"/>
      <c r="D217" s="1522"/>
      <c r="E217" s="1522"/>
      <c r="F217" s="1523"/>
      <c r="G217" s="1523"/>
    </row>
    <row r="218" spans="1:256" s="1521" customFormat="1" ht="15.75" customHeight="1">
      <c r="B218" s="1522"/>
      <c r="C218" s="1522"/>
      <c r="D218" s="1522"/>
      <c r="E218" s="1522"/>
      <c r="F218" s="1523"/>
      <c r="G218" s="1523"/>
    </row>
    <row r="219" spans="1:256" s="1521" customFormat="1" ht="15.75" customHeight="1">
      <c r="B219" s="1522"/>
      <c r="C219" s="1522"/>
      <c r="D219" s="1522"/>
      <c r="E219" s="1522"/>
      <c r="F219" s="1523"/>
      <c r="G219" s="1523"/>
    </row>
    <row r="220" spans="1:256" s="1521" customFormat="1" ht="15.75" customHeight="1">
      <c r="B220" s="1522"/>
      <c r="C220" s="1522"/>
      <c r="D220" s="1522"/>
      <c r="E220" s="1522"/>
      <c r="F220" s="1523"/>
      <c r="G220" s="1523"/>
    </row>
    <row r="221" spans="1:256" s="1547" customFormat="1" ht="6" customHeight="1" thickBot="1">
      <c r="B221" s="1522"/>
      <c r="C221" s="1522"/>
      <c r="D221" s="1522"/>
      <c r="E221" s="1548"/>
      <c r="F221" s="1523"/>
      <c r="G221" s="1523"/>
    </row>
    <row r="222" spans="1:256" s="1547" customFormat="1" ht="6" thickBot="1">
      <c r="B222" s="1549"/>
      <c r="C222" s="1550" t="s">
        <v>21</v>
      </c>
      <c r="D222" s="1550"/>
      <c r="E222" s="1550"/>
      <c r="F222" s="1550"/>
      <c r="G222" s="1550"/>
    </row>
    <row r="223" spans="1:256" s="1547" customFormat="1" ht="6.75" customHeight="1" thickBot="1">
      <c r="B223" s="1551"/>
      <c r="C223" s="1552"/>
      <c r="D223" s="1552"/>
      <c r="E223" s="1552"/>
      <c r="F223" s="1552"/>
      <c r="G223" s="1552"/>
    </row>
    <row r="224" spans="1:256" ht="15.75">
      <c r="A224" s="1286"/>
      <c r="B224" s="1531" t="s">
        <v>7495</v>
      </c>
      <c r="C224" s="1532" t="s">
        <v>7503</v>
      </c>
      <c r="D224" s="1532"/>
      <c r="E224" s="1532"/>
      <c r="F224" s="1532"/>
      <c r="G224" s="1533" t="s">
        <v>30</v>
      </c>
      <c r="H224" s="1286"/>
      <c r="I224" s="1286"/>
      <c r="J224" s="1286"/>
      <c r="K224" s="1286"/>
      <c r="L224" s="1286"/>
      <c r="M224" s="1286"/>
      <c r="N224" s="1286"/>
      <c r="O224" s="1286"/>
      <c r="P224" s="1286"/>
      <c r="Q224" s="1286"/>
      <c r="R224" s="1286"/>
      <c r="S224" s="1286"/>
      <c r="T224" s="1286"/>
      <c r="U224" s="1286"/>
      <c r="V224" s="1286"/>
      <c r="W224" s="1286"/>
      <c r="X224" s="1286"/>
      <c r="Y224" s="1286"/>
      <c r="Z224" s="1286"/>
      <c r="AA224" s="1286"/>
      <c r="AB224" s="1286"/>
      <c r="AC224" s="1286"/>
      <c r="AD224" s="1286"/>
      <c r="AE224" s="1286"/>
      <c r="AF224" s="1286"/>
      <c r="AG224" s="1286"/>
      <c r="AH224" s="1286"/>
      <c r="AI224" s="1286"/>
      <c r="AJ224" s="1286"/>
      <c r="AK224" s="1286"/>
      <c r="AL224" s="1286"/>
      <c r="AM224" s="1286"/>
      <c r="AN224" s="1286"/>
      <c r="AO224" s="1286"/>
      <c r="AP224" s="1286"/>
      <c r="AQ224" s="1286"/>
      <c r="AR224" s="1286"/>
      <c r="AS224" s="1286"/>
      <c r="AT224" s="1286"/>
      <c r="AU224" s="1286"/>
      <c r="AV224" s="1286"/>
      <c r="AW224" s="1286"/>
      <c r="AX224" s="1286"/>
      <c r="AY224" s="1286"/>
      <c r="AZ224" s="1286"/>
      <c r="BA224" s="1286"/>
      <c r="BB224" s="1286"/>
      <c r="BC224" s="1286"/>
      <c r="BD224" s="1286"/>
      <c r="BE224" s="1286"/>
      <c r="BF224" s="1286"/>
      <c r="BG224" s="1286"/>
      <c r="BH224" s="1286"/>
      <c r="BI224" s="1286"/>
      <c r="BJ224" s="1286"/>
      <c r="BK224" s="1286"/>
      <c r="BL224" s="1286"/>
      <c r="BM224" s="1286"/>
      <c r="BN224" s="1286"/>
      <c r="BO224" s="1286"/>
      <c r="BP224" s="1286"/>
      <c r="BQ224" s="1286"/>
      <c r="BR224" s="1286"/>
      <c r="BS224" s="1286"/>
      <c r="BT224" s="1286"/>
      <c r="BU224" s="1286"/>
      <c r="BV224" s="1286"/>
      <c r="BW224" s="1286"/>
      <c r="BX224" s="1286"/>
      <c r="BY224" s="1286"/>
      <c r="BZ224" s="1286"/>
      <c r="CA224" s="1286"/>
      <c r="CB224" s="1286"/>
      <c r="CC224" s="1286"/>
      <c r="CD224" s="1286"/>
      <c r="CE224" s="1286"/>
      <c r="CF224" s="1286"/>
      <c r="CG224" s="1286"/>
      <c r="CH224" s="1286"/>
      <c r="CI224" s="1286"/>
      <c r="CJ224" s="1286"/>
      <c r="CK224" s="1286"/>
      <c r="CL224" s="1286"/>
      <c r="CM224" s="1286"/>
      <c r="CN224" s="1286"/>
      <c r="CO224" s="1286"/>
      <c r="CP224" s="1286"/>
      <c r="CQ224" s="1286"/>
      <c r="CR224" s="1286"/>
      <c r="CS224" s="1286"/>
      <c r="CT224" s="1286"/>
      <c r="CU224" s="1286"/>
      <c r="CV224" s="1286"/>
      <c r="CW224" s="1286"/>
      <c r="CX224" s="1286"/>
      <c r="CY224" s="1286"/>
      <c r="CZ224" s="1286"/>
      <c r="DA224" s="1286"/>
      <c r="DB224" s="1286"/>
      <c r="DC224" s="1286"/>
      <c r="DD224" s="1286"/>
      <c r="DE224" s="1286"/>
      <c r="DF224" s="1286"/>
      <c r="DG224" s="1286"/>
      <c r="DH224" s="1286"/>
      <c r="DI224" s="1286"/>
      <c r="DJ224" s="1286"/>
      <c r="DK224" s="1286"/>
      <c r="DL224" s="1286"/>
      <c r="DM224" s="1286"/>
      <c r="DN224" s="1286"/>
      <c r="DO224" s="1286"/>
      <c r="DP224" s="1286"/>
      <c r="DQ224" s="1286"/>
      <c r="DR224" s="1286"/>
      <c r="DS224" s="1286"/>
      <c r="DT224" s="1286"/>
      <c r="DU224" s="1286"/>
      <c r="DV224" s="1286"/>
      <c r="DW224" s="1286"/>
      <c r="DX224" s="1286"/>
      <c r="DY224" s="1286"/>
      <c r="DZ224" s="1286"/>
      <c r="EA224" s="1286"/>
      <c r="EB224" s="1286"/>
      <c r="EC224" s="1286"/>
      <c r="ED224" s="1286"/>
      <c r="EE224" s="1286"/>
      <c r="EF224" s="1286"/>
      <c r="EG224" s="1286"/>
      <c r="EH224" s="1286"/>
      <c r="EI224" s="1286"/>
      <c r="EJ224" s="1286"/>
      <c r="EK224" s="1286"/>
      <c r="EL224" s="1286"/>
      <c r="EM224" s="1286"/>
      <c r="EN224" s="1286"/>
      <c r="EO224" s="1286"/>
      <c r="EP224" s="1286"/>
      <c r="EQ224" s="1286"/>
      <c r="ER224" s="1286"/>
      <c r="ES224" s="1286"/>
      <c r="ET224" s="1286"/>
      <c r="EU224" s="1286"/>
      <c r="EV224" s="1286"/>
      <c r="EW224" s="1286"/>
      <c r="EX224" s="1286"/>
      <c r="EY224" s="1286"/>
      <c r="EZ224" s="1286"/>
      <c r="FA224" s="1286"/>
      <c r="FB224" s="1286"/>
      <c r="FC224" s="1286"/>
      <c r="FD224" s="1286"/>
      <c r="FE224" s="1286"/>
      <c r="FF224" s="1286"/>
      <c r="FG224" s="1286"/>
      <c r="FH224" s="1286"/>
      <c r="FI224" s="1286"/>
      <c r="FJ224" s="1286"/>
      <c r="FK224" s="1286"/>
      <c r="FL224" s="1286"/>
      <c r="FM224" s="1286"/>
      <c r="FN224" s="1286"/>
      <c r="FO224" s="1286"/>
      <c r="FP224" s="1286"/>
      <c r="FQ224" s="1286"/>
      <c r="FR224" s="1286"/>
      <c r="FS224" s="1286"/>
      <c r="FT224" s="1286"/>
      <c r="FU224" s="1286"/>
      <c r="FV224" s="1286"/>
      <c r="FW224" s="1286"/>
      <c r="FX224" s="1286"/>
      <c r="FY224" s="1286"/>
      <c r="FZ224" s="1286"/>
      <c r="GA224" s="1286"/>
      <c r="GB224" s="1286"/>
      <c r="GC224" s="1286"/>
      <c r="GD224" s="1286"/>
      <c r="GE224" s="1286"/>
      <c r="GF224" s="1286"/>
      <c r="GG224" s="1286"/>
      <c r="GH224" s="1286"/>
      <c r="GI224" s="1286"/>
      <c r="GJ224" s="1286"/>
      <c r="GK224" s="1286"/>
      <c r="GL224" s="1286"/>
      <c r="GM224" s="1286"/>
      <c r="GN224" s="1286"/>
      <c r="GO224" s="1286"/>
      <c r="GP224" s="1286"/>
      <c r="GQ224" s="1286"/>
      <c r="GR224" s="1286"/>
      <c r="GS224" s="1286"/>
      <c r="GT224" s="1286"/>
      <c r="GU224" s="1286"/>
      <c r="GV224" s="1286"/>
      <c r="GW224" s="1286"/>
      <c r="GX224" s="1286"/>
      <c r="GY224" s="1286"/>
      <c r="GZ224" s="1286"/>
      <c r="HA224" s="1286"/>
      <c r="HB224" s="1286"/>
      <c r="HC224" s="1286"/>
      <c r="HD224" s="1286"/>
      <c r="HE224" s="1286"/>
      <c r="HF224" s="1286"/>
      <c r="HG224" s="1286"/>
      <c r="HH224" s="1286"/>
      <c r="HI224" s="1286"/>
      <c r="HJ224" s="1286"/>
      <c r="HK224" s="1286"/>
      <c r="HL224" s="1286"/>
      <c r="HM224" s="1286"/>
      <c r="HN224" s="1286"/>
      <c r="HO224" s="1286"/>
      <c r="HP224" s="1286"/>
      <c r="HQ224" s="1286"/>
      <c r="HR224" s="1286"/>
      <c r="HS224" s="1286"/>
      <c r="HT224" s="1286"/>
      <c r="HU224" s="1286"/>
      <c r="HV224" s="1286"/>
      <c r="HW224" s="1286"/>
      <c r="HX224" s="1286"/>
      <c r="HY224" s="1286"/>
      <c r="HZ224" s="1286"/>
      <c r="IA224" s="1286"/>
      <c r="IB224" s="1286"/>
      <c r="IC224" s="1286"/>
      <c r="ID224" s="1286"/>
      <c r="IE224" s="1286"/>
      <c r="IF224" s="1286"/>
      <c r="IG224" s="1286"/>
      <c r="IH224" s="1286"/>
      <c r="II224" s="1286"/>
      <c r="IJ224" s="1286"/>
      <c r="IK224" s="1286"/>
      <c r="IL224" s="1286"/>
      <c r="IM224" s="1286"/>
      <c r="IN224" s="1286"/>
      <c r="IO224" s="1286"/>
      <c r="IP224" s="1286"/>
      <c r="IQ224" s="1286"/>
      <c r="IR224" s="1286"/>
      <c r="IS224" s="1286"/>
      <c r="IT224" s="1286"/>
      <c r="IU224" s="1286"/>
      <c r="IV224" s="1286"/>
    </row>
    <row r="225" spans="1:256" ht="31.5">
      <c r="A225" s="1286"/>
      <c r="B225" s="1343" t="s">
        <v>2114</v>
      </c>
      <c r="C225" s="1534" t="s">
        <v>1947</v>
      </c>
      <c r="D225" s="1534" t="s">
        <v>30</v>
      </c>
      <c r="E225" s="1534" t="s">
        <v>1948</v>
      </c>
      <c r="F225" s="1535" t="s">
        <v>1995</v>
      </c>
      <c r="G225" s="1536" t="s">
        <v>1996</v>
      </c>
      <c r="H225" s="1286"/>
      <c r="I225" s="1286"/>
      <c r="J225" s="1286"/>
      <c r="K225" s="1286"/>
      <c r="L225" s="1286"/>
      <c r="M225" s="1286"/>
      <c r="N225" s="1286"/>
      <c r="O225" s="1286"/>
      <c r="P225" s="1286"/>
      <c r="Q225" s="1286"/>
      <c r="R225" s="1286"/>
      <c r="S225" s="1286"/>
      <c r="T225" s="1286"/>
      <c r="U225" s="1286"/>
      <c r="V225" s="1286"/>
      <c r="W225" s="1286"/>
      <c r="X225" s="1286"/>
      <c r="Y225" s="1286"/>
      <c r="Z225" s="1286"/>
      <c r="AA225" s="1286"/>
      <c r="AB225" s="1286"/>
      <c r="AC225" s="1286"/>
      <c r="AD225" s="1286"/>
      <c r="AE225" s="1286"/>
      <c r="AF225" s="1286"/>
      <c r="AG225" s="1286"/>
      <c r="AH225" s="1286"/>
      <c r="AI225" s="1286"/>
      <c r="AJ225" s="1286"/>
      <c r="AK225" s="1286"/>
      <c r="AL225" s="1286"/>
      <c r="AM225" s="1286"/>
      <c r="AN225" s="1286"/>
      <c r="AO225" s="1286"/>
      <c r="AP225" s="1286"/>
      <c r="AQ225" s="1286"/>
      <c r="AR225" s="1286"/>
      <c r="AS225" s="1286"/>
      <c r="AT225" s="1286"/>
      <c r="AU225" s="1286"/>
      <c r="AV225" s="1286"/>
      <c r="AW225" s="1286"/>
      <c r="AX225" s="1286"/>
      <c r="AY225" s="1286"/>
      <c r="AZ225" s="1286"/>
      <c r="BA225" s="1286"/>
      <c r="BB225" s="1286"/>
      <c r="BC225" s="1286"/>
      <c r="BD225" s="1286"/>
      <c r="BE225" s="1286"/>
      <c r="BF225" s="1286"/>
      <c r="BG225" s="1286"/>
      <c r="BH225" s="1286"/>
      <c r="BI225" s="1286"/>
      <c r="BJ225" s="1286"/>
      <c r="BK225" s="1286"/>
      <c r="BL225" s="1286"/>
      <c r="BM225" s="1286"/>
      <c r="BN225" s="1286"/>
      <c r="BO225" s="1286"/>
      <c r="BP225" s="1286"/>
      <c r="BQ225" s="1286"/>
      <c r="BR225" s="1286"/>
      <c r="BS225" s="1286"/>
      <c r="BT225" s="1286"/>
      <c r="BU225" s="1286"/>
      <c r="BV225" s="1286"/>
      <c r="BW225" s="1286"/>
      <c r="BX225" s="1286"/>
      <c r="BY225" s="1286"/>
      <c r="BZ225" s="1286"/>
      <c r="CA225" s="1286"/>
      <c r="CB225" s="1286"/>
      <c r="CC225" s="1286"/>
      <c r="CD225" s="1286"/>
      <c r="CE225" s="1286"/>
      <c r="CF225" s="1286"/>
      <c r="CG225" s="1286"/>
      <c r="CH225" s="1286"/>
      <c r="CI225" s="1286"/>
      <c r="CJ225" s="1286"/>
      <c r="CK225" s="1286"/>
      <c r="CL225" s="1286"/>
      <c r="CM225" s="1286"/>
      <c r="CN225" s="1286"/>
      <c r="CO225" s="1286"/>
      <c r="CP225" s="1286"/>
      <c r="CQ225" s="1286"/>
      <c r="CR225" s="1286"/>
      <c r="CS225" s="1286"/>
      <c r="CT225" s="1286"/>
      <c r="CU225" s="1286"/>
      <c r="CV225" s="1286"/>
      <c r="CW225" s="1286"/>
      <c r="CX225" s="1286"/>
      <c r="CY225" s="1286"/>
      <c r="CZ225" s="1286"/>
      <c r="DA225" s="1286"/>
      <c r="DB225" s="1286"/>
      <c r="DC225" s="1286"/>
      <c r="DD225" s="1286"/>
      <c r="DE225" s="1286"/>
      <c r="DF225" s="1286"/>
      <c r="DG225" s="1286"/>
      <c r="DH225" s="1286"/>
      <c r="DI225" s="1286"/>
      <c r="DJ225" s="1286"/>
      <c r="DK225" s="1286"/>
      <c r="DL225" s="1286"/>
      <c r="DM225" s="1286"/>
      <c r="DN225" s="1286"/>
      <c r="DO225" s="1286"/>
      <c r="DP225" s="1286"/>
      <c r="DQ225" s="1286"/>
      <c r="DR225" s="1286"/>
      <c r="DS225" s="1286"/>
      <c r="DT225" s="1286"/>
      <c r="DU225" s="1286"/>
      <c r="DV225" s="1286"/>
      <c r="DW225" s="1286"/>
      <c r="DX225" s="1286"/>
      <c r="DY225" s="1286"/>
      <c r="DZ225" s="1286"/>
      <c r="EA225" s="1286"/>
      <c r="EB225" s="1286"/>
      <c r="EC225" s="1286"/>
      <c r="ED225" s="1286"/>
      <c r="EE225" s="1286"/>
      <c r="EF225" s="1286"/>
      <c r="EG225" s="1286"/>
      <c r="EH225" s="1286"/>
      <c r="EI225" s="1286"/>
      <c r="EJ225" s="1286"/>
      <c r="EK225" s="1286"/>
      <c r="EL225" s="1286"/>
      <c r="EM225" s="1286"/>
      <c r="EN225" s="1286"/>
      <c r="EO225" s="1286"/>
      <c r="EP225" s="1286"/>
      <c r="EQ225" s="1286"/>
      <c r="ER225" s="1286"/>
      <c r="ES225" s="1286"/>
      <c r="ET225" s="1286"/>
      <c r="EU225" s="1286"/>
      <c r="EV225" s="1286"/>
      <c r="EW225" s="1286"/>
      <c r="EX225" s="1286"/>
      <c r="EY225" s="1286"/>
      <c r="EZ225" s="1286"/>
      <c r="FA225" s="1286"/>
      <c r="FB225" s="1286"/>
      <c r="FC225" s="1286"/>
      <c r="FD225" s="1286"/>
      <c r="FE225" s="1286"/>
      <c r="FF225" s="1286"/>
      <c r="FG225" s="1286"/>
      <c r="FH225" s="1286"/>
      <c r="FI225" s="1286"/>
      <c r="FJ225" s="1286"/>
      <c r="FK225" s="1286"/>
      <c r="FL225" s="1286"/>
      <c r="FM225" s="1286"/>
      <c r="FN225" s="1286"/>
      <c r="FO225" s="1286"/>
      <c r="FP225" s="1286"/>
      <c r="FQ225" s="1286"/>
      <c r="FR225" s="1286"/>
      <c r="FS225" s="1286"/>
      <c r="FT225" s="1286"/>
      <c r="FU225" s="1286"/>
      <c r="FV225" s="1286"/>
      <c r="FW225" s="1286"/>
      <c r="FX225" s="1286"/>
      <c r="FY225" s="1286"/>
      <c r="FZ225" s="1286"/>
      <c r="GA225" s="1286"/>
      <c r="GB225" s="1286"/>
      <c r="GC225" s="1286"/>
      <c r="GD225" s="1286"/>
      <c r="GE225" s="1286"/>
      <c r="GF225" s="1286"/>
      <c r="GG225" s="1286"/>
      <c r="GH225" s="1286"/>
      <c r="GI225" s="1286"/>
      <c r="GJ225" s="1286"/>
      <c r="GK225" s="1286"/>
      <c r="GL225" s="1286"/>
      <c r="GM225" s="1286"/>
      <c r="GN225" s="1286"/>
      <c r="GO225" s="1286"/>
      <c r="GP225" s="1286"/>
      <c r="GQ225" s="1286"/>
      <c r="GR225" s="1286"/>
      <c r="GS225" s="1286"/>
      <c r="GT225" s="1286"/>
      <c r="GU225" s="1286"/>
      <c r="GV225" s="1286"/>
      <c r="GW225" s="1286"/>
      <c r="GX225" s="1286"/>
      <c r="GY225" s="1286"/>
      <c r="GZ225" s="1286"/>
      <c r="HA225" s="1286"/>
      <c r="HB225" s="1286"/>
      <c r="HC225" s="1286"/>
      <c r="HD225" s="1286"/>
      <c r="HE225" s="1286"/>
      <c r="HF225" s="1286"/>
      <c r="HG225" s="1286"/>
      <c r="HH225" s="1286"/>
      <c r="HI225" s="1286"/>
      <c r="HJ225" s="1286"/>
      <c r="HK225" s="1286"/>
      <c r="HL225" s="1286"/>
      <c r="HM225" s="1286"/>
      <c r="HN225" s="1286"/>
      <c r="HO225" s="1286"/>
      <c r="HP225" s="1286"/>
      <c r="HQ225" s="1286"/>
      <c r="HR225" s="1286"/>
      <c r="HS225" s="1286"/>
      <c r="HT225" s="1286"/>
      <c r="HU225" s="1286"/>
      <c r="HV225" s="1286"/>
      <c r="HW225" s="1286"/>
      <c r="HX225" s="1286"/>
      <c r="HY225" s="1286"/>
      <c r="HZ225" s="1286"/>
      <c r="IA225" s="1286"/>
      <c r="IB225" s="1286"/>
      <c r="IC225" s="1286"/>
      <c r="ID225" s="1286"/>
      <c r="IE225" s="1286"/>
      <c r="IF225" s="1286"/>
      <c r="IG225" s="1286"/>
      <c r="IH225" s="1286"/>
      <c r="II225" s="1286"/>
      <c r="IJ225" s="1286"/>
      <c r="IK225" s="1286"/>
      <c r="IL225" s="1286"/>
      <c r="IM225" s="1286"/>
      <c r="IN225" s="1286"/>
      <c r="IO225" s="1286"/>
      <c r="IP225" s="1286"/>
      <c r="IQ225" s="1286"/>
      <c r="IR225" s="1286"/>
      <c r="IS225" s="1286"/>
      <c r="IT225" s="1286"/>
      <c r="IU225" s="1286"/>
      <c r="IV225" s="1286"/>
    </row>
    <row r="226" spans="1:256" ht="15.75">
      <c r="A226" s="1286"/>
      <c r="B226" s="2077" t="s">
        <v>1951</v>
      </c>
      <c r="C226" s="2078"/>
      <c r="D226" s="2078"/>
      <c r="E226" s="2078"/>
      <c r="F226" s="2078"/>
      <c r="G226" s="2079"/>
      <c r="H226" s="1286"/>
      <c r="I226" s="1286"/>
      <c r="J226" s="1286"/>
      <c r="K226" s="1286"/>
      <c r="L226" s="1286"/>
      <c r="M226" s="1286"/>
      <c r="N226" s="1286"/>
      <c r="O226" s="1286"/>
      <c r="P226" s="1286"/>
      <c r="Q226" s="1286"/>
      <c r="R226" s="1286"/>
      <c r="S226" s="1286"/>
      <c r="T226" s="1286"/>
      <c r="U226" s="1286"/>
      <c r="V226" s="1286"/>
      <c r="W226" s="1286"/>
      <c r="X226" s="1286"/>
      <c r="Y226" s="1286"/>
      <c r="Z226" s="1286"/>
      <c r="AA226" s="1286"/>
      <c r="AB226" s="1286"/>
      <c r="AC226" s="1286"/>
      <c r="AD226" s="1286"/>
      <c r="AE226" s="1286"/>
      <c r="AF226" s="1286"/>
      <c r="AG226" s="1286"/>
      <c r="AH226" s="1286"/>
      <c r="AI226" s="1286"/>
      <c r="AJ226" s="1286"/>
      <c r="AK226" s="1286"/>
      <c r="AL226" s="1286"/>
      <c r="AM226" s="1286"/>
      <c r="AN226" s="1286"/>
      <c r="AO226" s="1286"/>
      <c r="AP226" s="1286"/>
      <c r="AQ226" s="1286"/>
      <c r="AR226" s="1286"/>
      <c r="AS226" s="1286"/>
      <c r="AT226" s="1286"/>
      <c r="AU226" s="1286"/>
      <c r="AV226" s="1286"/>
      <c r="AW226" s="1286"/>
      <c r="AX226" s="1286"/>
      <c r="AY226" s="1286"/>
      <c r="AZ226" s="1286"/>
      <c r="BA226" s="1286"/>
      <c r="BB226" s="1286"/>
      <c r="BC226" s="1286"/>
      <c r="BD226" s="1286"/>
      <c r="BE226" s="1286"/>
      <c r="BF226" s="1286"/>
      <c r="BG226" s="1286"/>
      <c r="BH226" s="1286"/>
      <c r="BI226" s="1286"/>
      <c r="BJ226" s="1286"/>
      <c r="BK226" s="1286"/>
      <c r="BL226" s="1286"/>
      <c r="BM226" s="1286"/>
      <c r="BN226" s="1286"/>
      <c r="BO226" s="1286"/>
      <c r="BP226" s="1286"/>
      <c r="BQ226" s="1286"/>
      <c r="BR226" s="1286"/>
      <c r="BS226" s="1286"/>
      <c r="BT226" s="1286"/>
      <c r="BU226" s="1286"/>
      <c r="BV226" s="1286"/>
      <c r="BW226" s="1286"/>
      <c r="BX226" s="1286"/>
      <c r="BY226" s="1286"/>
      <c r="BZ226" s="1286"/>
      <c r="CA226" s="1286"/>
      <c r="CB226" s="1286"/>
      <c r="CC226" s="1286"/>
      <c r="CD226" s="1286"/>
      <c r="CE226" s="1286"/>
      <c r="CF226" s="1286"/>
      <c r="CG226" s="1286"/>
      <c r="CH226" s="1286"/>
      <c r="CI226" s="1286"/>
      <c r="CJ226" s="1286"/>
      <c r="CK226" s="1286"/>
      <c r="CL226" s="1286"/>
      <c r="CM226" s="1286"/>
      <c r="CN226" s="1286"/>
      <c r="CO226" s="1286"/>
      <c r="CP226" s="1286"/>
      <c r="CQ226" s="1286"/>
      <c r="CR226" s="1286"/>
      <c r="CS226" s="1286"/>
      <c r="CT226" s="1286"/>
      <c r="CU226" s="1286"/>
      <c r="CV226" s="1286"/>
      <c r="CW226" s="1286"/>
      <c r="CX226" s="1286"/>
      <c r="CY226" s="1286"/>
      <c r="CZ226" s="1286"/>
      <c r="DA226" s="1286"/>
      <c r="DB226" s="1286"/>
      <c r="DC226" s="1286"/>
      <c r="DD226" s="1286"/>
      <c r="DE226" s="1286"/>
      <c r="DF226" s="1286"/>
      <c r="DG226" s="1286"/>
      <c r="DH226" s="1286"/>
      <c r="DI226" s="1286"/>
      <c r="DJ226" s="1286"/>
      <c r="DK226" s="1286"/>
      <c r="DL226" s="1286"/>
      <c r="DM226" s="1286"/>
      <c r="DN226" s="1286"/>
      <c r="DO226" s="1286"/>
      <c r="DP226" s="1286"/>
      <c r="DQ226" s="1286"/>
      <c r="DR226" s="1286"/>
      <c r="DS226" s="1286"/>
      <c r="DT226" s="1286"/>
      <c r="DU226" s="1286"/>
      <c r="DV226" s="1286"/>
      <c r="DW226" s="1286"/>
      <c r="DX226" s="1286"/>
      <c r="DY226" s="1286"/>
      <c r="DZ226" s="1286"/>
      <c r="EA226" s="1286"/>
      <c r="EB226" s="1286"/>
      <c r="EC226" s="1286"/>
      <c r="ED226" s="1286"/>
      <c r="EE226" s="1286"/>
      <c r="EF226" s="1286"/>
      <c r="EG226" s="1286"/>
      <c r="EH226" s="1286"/>
      <c r="EI226" s="1286"/>
      <c r="EJ226" s="1286"/>
      <c r="EK226" s="1286"/>
      <c r="EL226" s="1286"/>
      <c r="EM226" s="1286"/>
      <c r="EN226" s="1286"/>
      <c r="EO226" s="1286"/>
      <c r="EP226" s="1286"/>
      <c r="EQ226" s="1286"/>
      <c r="ER226" s="1286"/>
      <c r="ES226" s="1286"/>
      <c r="ET226" s="1286"/>
      <c r="EU226" s="1286"/>
      <c r="EV226" s="1286"/>
      <c r="EW226" s="1286"/>
      <c r="EX226" s="1286"/>
      <c r="EY226" s="1286"/>
      <c r="EZ226" s="1286"/>
      <c r="FA226" s="1286"/>
      <c r="FB226" s="1286"/>
      <c r="FC226" s="1286"/>
      <c r="FD226" s="1286"/>
      <c r="FE226" s="1286"/>
      <c r="FF226" s="1286"/>
      <c r="FG226" s="1286"/>
      <c r="FH226" s="1286"/>
      <c r="FI226" s="1286"/>
      <c r="FJ226" s="1286"/>
      <c r="FK226" s="1286"/>
      <c r="FL226" s="1286"/>
      <c r="FM226" s="1286"/>
      <c r="FN226" s="1286"/>
      <c r="FO226" s="1286"/>
      <c r="FP226" s="1286"/>
      <c r="FQ226" s="1286"/>
      <c r="FR226" s="1286"/>
      <c r="FS226" s="1286"/>
      <c r="FT226" s="1286"/>
      <c r="FU226" s="1286"/>
      <c r="FV226" s="1286"/>
      <c r="FW226" s="1286"/>
      <c r="FX226" s="1286"/>
      <c r="FY226" s="1286"/>
      <c r="FZ226" s="1286"/>
      <c r="GA226" s="1286"/>
      <c r="GB226" s="1286"/>
      <c r="GC226" s="1286"/>
      <c r="GD226" s="1286"/>
      <c r="GE226" s="1286"/>
      <c r="GF226" s="1286"/>
      <c r="GG226" s="1286"/>
      <c r="GH226" s="1286"/>
      <c r="GI226" s="1286"/>
      <c r="GJ226" s="1286"/>
      <c r="GK226" s="1286"/>
      <c r="GL226" s="1286"/>
      <c r="GM226" s="1286"/>
      <c r="GN226" s="1286"/>
      <c r="GO226" s="1286"/>
      <c r="GP226" s="1286"/>
      <c r="GQ226" s="1286"/>
      <c r="GR226" s="1286"/>
      <c r="GS226" s="1286"/>
      <c r="GT226" s="1286"/>
      <c r="GU226" s="1286"/>
      <c r="GV226" s="1286"/>
      <c r="GW226" s="1286"/>
      <c r="GX226" s="1286"/>
      <c r="GY226" s="1286"/>
      <c r="GZ226" s="1286"/>
      <c r="HA226" s="1286"/>
      <c r="HB226" s="1286"/>
      <c r="HC226" s="1286"/>
      <c r="HD226" s="1286"/>
      <c r="HE226" s="1286"/>
      <c r="HF226" s="1286"/>
      <c r="HG226" s="1286"/>
      <c r="HH226" s="1286"/>
      <c r="HI226" s="1286"/>
      <c r="HJ226" s="1286"/>
      <c r="HK226" s="1286"/>
      <c r="HL226" s="1286"/>
      <c r="HM226" s="1286"/>
      <c r="HN226" s="1286"/>
      <c r="HO226" s="1286"/>
      <c r="HP226" s="1286"/>
      <c r="HQ226" s="1286"/>
      <c r="HR226" s="1286"/>
      <c r="HS226" s="1286"/>
      <c r="HT226" s="1286"/>
      <c r="HU226" s="1286"/>
      <c r="HV226" s="1286"/>
      <c r="HW226" s="1286"/>
      <c r="HX226" s="1286"/>
      <c r="HY226" s="1286"/>
      <c r="HZ226" s="1286"/>
      <c r="IA226" s="1286"/>
      <c r="IB226" s="1286"/>
      <c r="IC226" s="1286"/>
      <c r="ID226" s="1286"/>
      <c r="IE226" s="1286"/>
      <c r="IF226" s="1286"/>
      <c r="IG226" s="1286"/>
      <c r="IH226" s="1286"/>
      <c r="II226" s="1286"/>
      <c r="IJ226" s="1286"/>
      <c r="IK226" s="1286"/>
      <c r="IL226" s="1286"/>
      <c r="IM226" s="1286"/>
      <c r="IN226" s="1286"/>
      <c r="IO226" s="1286"/>
      <c r="IP226" s="1286"/>
      <c r="IQ226" s="1286"/>
      <c r="IR226" s="1286"/>
      <c r="IS226" s="1286"/>
      <c r="IT226" s="1286"/>
      <c r="IU226" s="1286"/>
      <c r="IV226" s="1286"/>
    </row>
    <row r="227" spans="1:256" ht="15.75">
      <c r="A227" s="1286"/>
      <c r="B227" s="1344" t="s">
        <v>7371</v>
      </c>
      <c r="C227" s="1345" t="str">
        <f>C19</f>
        <v>BALANÇO</v>
      </c>
      <c r="D227" s="1346" t="s">
        <v>30</v>
      </c>
      <c r="E227" s="1553">
        <v>1</v>
      </c>
      <c r="F227" s="1538">
        <f>F19</f>
        <v>1560</v>
      </c>
      <c r="G227" s="1472">
        <f>TRUNC(F227*E227,2)</f>
        <v>1560</v>
      </c>
      <c r="H227" s="1286"/>
      <c r="I227" s="1286"/>
      <c r="J227" s="1286"/>
      <c r="K227" s="1286"/>
      <c r="L227" s="1286"/>
      <c r="M227" s="1286"/>
      <c r="N227" s="1286"/>
      <c r="O227" s="1286"/>
      <c r="P227" s="1286"/>
      <c r="Q227" s="1286"/>
      <c r="R227" s="1286"/>
      <c r="S227" s="1286"/>
      <c r="T227" s="1286"/>
      <c r="U227" s="1286"/>
      <c r="V227" s="1286"/>
      <c r="W227" s="1286"/>
      <c r="X227" s="1286"/>
      <c r="Y227" s="1286"/>
      <c r="Z227" s="1286"/>
      <c r="AA227" s="1286"/>
      <c r="AB227" s="1286"/>
      <c r="AC227" s="1286"/>
      <c r="AD227" s="1286"/>
      <c r="AE227" s="1286"/>
      <c r="AF227" s="1286"/>
      <c r="AG227" s="1286"/>
      <c r="AH227" s="1286"/>
      <c r="AI227" s="1286"/>
      <c r="AJ227" s="1286"/>
      <c r="AK227" s="1286"/>
      <c r="AL227" s="1286"/>
      <c r="AM227" s="1286"/>
      <c r="AN227" s="1286"/>
      <c r="AO227" s="1286"/>
      <c r="AP227" s="1286"/>
      <c r="AQ227" s="1286"/>
      <c r="AR227" s="1286"/>
      <c r="AS227" s="1286"/>
      <c r="AT227" s="1286"/>
      <c r="AU227" s="1286"/>
      <c r="AV227" s="1286"/>
      <c r="AW227" s="1286"/>
      <c r="AX227" s="1286"/>
      <c r="AY227" s="1286"/>
      <c r="AZ227" s="1286"/>
      <c r="BA227" s="1286"/>
      <c r="BB227" s="1286"/>
      <c r="BC227" s="1286"/>
      <c r="BD227" s="1286"/>
      <c r="BE227" s="1286"/>
      <c r="BF227" s="1286"/>
      <c r="BG227" s="1286"/>
      <c r="BH227" s="1286"/>
      <c r="BI227" s="1286"/>
      <c r="BJ227" s="1286"/>
      <c r="BK227" s="1286"/>
      <c r="BL227" s="1286"/>
      <c r="BM227" s="1286"/>
      <c r="BN227" s="1286"/>
      <c r="BO227" s="1286"/>
      <c r="BP227" s="1286"/>
      <c r="BQ227" s="1286"/>
      <c r="BR227" s="1286"/>
      <c r="BS227" s="1286"/>
      <c r="BT227" s="1286"/>
      <c r="BU227" s="1286"/>
      <c r="BV227" s="1286"/>
      <c r="BW227" s="1286"/>
      <c r="BX227" s="1286"/>
      <c r="BY227" s="1286"/>
      <c r="BZ227" s="1286"/>
      <c r="CA227" s="1286"/>
      <c r="CB227" s="1286"/>
      <c r="CC227" s="1286"/>
      <c r="CD227" s="1286"/>
      <c r="CE227" s="1286"/>
      <c r="CF227" s="1286"/>
      <c r="CG227" s="1286"/>
      <c r="CH227" s="1286"/>
      <c r="CI227" s="1286"/>
      <c r="CJ227" s="1286"/>
      <c r="CK227" s="1286"/>
      <c r="CL227" s="1286"/>
      <c r="CM227" s="1286"/>
      <c r="CN227" s="1286"/>
      <c r="CO227" s="1286"/>
      <c r="CP227" s="1286"/>
      <c r="CQ227" s="1286"/>
      <c r="CR227" s="1286"/>
      <c r="CS227" s="1286"/>
      <c r="CT227" s="1286"/>
      <c r="CU227" s="1286"/>
      <c r="CV227" s="1286"/>
      <c r="CW227" s="1286"/>
      <c r="CX227" s="1286"/>
      <c r="CY227" s="1286"/>
      <c r="CZ227" s="1286"/>
      <c r="DA227" s="1286"/>
      <c r="DB227" s="1286"/>
      <c r="DC227" s="1286"/>
      <c r="DD227" s="1286"/>
      <c r="DE227" s="1286"/>
      <c r="DF227" s="1286"/>
      <c r="DG227" s="1286"/>
      <c r="DH227" s="1286"/>
      <c r="DI227" s="1286"/>
      <c r="DJ227" s="1286"/>
      <c r="DK227" s="1286"/>
      <c r="DL227" s="1286"/>
      <c r="DM227" s="1286"/>
      <c r="DN227" s="1286"/>
      <c r="DO227" s="1286"/>
      <c r="DP227" s="1286"/>
      <c r="DQ227" s="1286"/>
      <c r="DR227" s="1286"/>
      <c r="DS227" s="1286"/>
      <c r="DT227" s="1286"/>
      <c r="DU227" s="1286"/>
      <c r="DV227" s="1286"/>
      <c r="DW227" s="1286"/>
      <c r="DX227" s="1286"/>
      <c r="DY227" s="1286"/>
      <c r="DZ227" s="1286"/>
      <c r="EA227" s="1286"/>
      <c r="EB227" s="1286"/>
      <c r="EC227" s="1286"/>
      <c r="ED227" s="1286"/>
      <c r="EE227" s="1286"/>
      <c r="EF227" s="1286"/>
      <c r="EG227" s="1286"/>
      <c r="EH227" s="1286"/>
      <c r="EI227" s="1286"/>
      <c r="EJ227" s="1286"/>
      <c r="EK227" s="1286"/>
      <c r="EL227" s="1286"/>
      <c r="EM227" s="1286"/>
      <c r="EN227" s="1286"/>
      <c r="EO227" s="1286"/>
      <c r="EP227" s="1286"/>
      <c r="EQ227" s="1286"/>
      <c r="ER227" s="1286"/>
      <c r="ES227" s="1286"/>
      <c r="ET227" s="1286"/>
      <c r="EU227" s="1286"/>
      <c r="EV227" s="1286"/>
      <c r="EW227" s="1286"/>
      <c r="EX227" s="1286"/>
      <c r="EY227" s="1286"/>
      <c r="EZ227" s="1286"/>
      <c r="FA227" s="1286"/>
      <c r="FB227" s="1286"/>
      <c r="FC227" s="1286"/>
      <c r="FD227" s="1286"/>
      <c r="FE227" s="1286"/>
      <c r="FF227" s="1286"/>
      <c r="FG227" s="1286"/>
      <c r="FH227" s="1286"/>
      <c r="FI227" s="1286"/>
      <c r="FJ227" s="1286"/>
      <c r="FK227" s="1286"/>
      <c r="FL227" s="1286"/>
      <c r="FM227" s="1286"/>
      <c r="FN227" s="1286"/>
      <c r="FO227" s="1286"/>
      <c r="FP227" s="1286"/>
      <c r="FQ227" s="1286"/>
      <c r="FR227" s="1286"/>
      <c r="FS227" s="1286"/>
      <c r="FT227" s="1286"/>
      <c r="FU227" s="1286"/>
      <c r="FV227" s="1286"/>
      <c r="FW227" s="1286"/>
      <c r="FX227" s="1286"/>
      <c r="FY227" s="1286"/>
      <c r="FZ227" s="1286"/>
      <c r="GA227" s="1286"/>
      <c r="GB227" s="1286"/>
      <c r="GC227" s="1286"/>
      <c r="GD227" s="1286"/>
      <c r="GE227" s="1286"/>
      <c r="GF227" s="1286"/>
      <c r="GG227" s="1286"/>
      <c r="GH227" s="1286"/>
      <c r="GI227" s="1286"/>
      <c r="GJ227" s="1286"/>
      <c r="GK227" s="1286"/>
      <c r="GL227" s="1286"/>
      <c r="GM227" s="1286"/>
      <c r="GN227" s="1286"/>
      <c r="GO227" s="1286"/>
      <c r="GP227" s="1286"/>
      <c r="GQ227" s="1286"/>
      <c r="GR227" s="1286"/>
      <c r="GS227" s="1286"/>
      <c r="GT227" s="1286"/>
      <c r="GU227" s="1286"/>
      <c r="GV227" s="1286"/>
      <c r="GW227" s="1286"/>
      <c r="GX227" s="1286"/>
      <c r="GY227" s="1286"/>
      <c r="GZ227" s="1286"/>
      <c r="HA227" s="1286"/>
      <c r="HB227" s="1286"/>
      <c r="HC227" s="1286"/>
      <c r="HD227" s="1286"/>
      <c r="HE227" s="1286"/>
      <c r="HF227" s="1286"/>
      <c r="HG227" s="1286"/>
      <c r="HH227" s="1286"/>
      <c r="HI227" s="1286"/>
      <c r="HJ227" s="1286"/>
      <c r="HK227" s="1286"/>
      <c r="HL227" s="1286"/>
      <c r="HM227" s="1286"/>
      <c r="HN227" s="1286"/>
      <c r="HO227" s="1286"/>
      <c r="HP227" s="1286"/>
      <c r="HQ227" s="1286"/>
      <c r="HR227" s="1286"/>
      <c r="HS227" s="1286"/>
      <c r="HT227" s="1286"/>
      <c r="HU227" s="1286"/>
      <c r="HV227" s="1286"/>
      <c r="HW227" s="1286"/>
      <c r="HX227" s="1286"/>
      <c r="HY227" s="1286"/>
      <c r="HZ227" s="1286"/>
      <c r="IA227" s="1286"/>
      <c r="IB227" s="1286"/>
      <c r="IC227" s="1286"/>
      <c r="ID227" s="1286"/>
      <c r="IE227" s="1286"/>
      <c r="IF227" s="1286"/>
      <c r="IG227" s="1286"/>
      <c r="IH227" s="1286"/>
      <c r="II227" s="1286"/>
      <c r="IJ227" s="1286"/>
      <c r="IK227" s="1286"/>
      <c r="IL227" s="1286"/>
      <c r="IM227" s="1286"/>
      <c r="IN227" s="1286"/>
      <c r="IO227" s="1286"/>
      <c r="IP227" s="1286"/>
      <c r="IQ227" s="1286"/>
      <c r="IR227" s="1286"/>
      <c r="IS227" s="1286"/>
      <c r="IT227" s="1286"/>
      <c r="IU227" s="1286"/>
      <c r="IV227" s="1286"/>
    </row>
    <row r="228" spans="1:256" ht="15.75">
      <c r="A228" s="1642" t="s">
        <v>5265</v>
      </c>
      <c r="B228" s="1348">
        <v>93358</v>
      </c>
      <c r="C228" s="914" t="str">
        <f>IF($A228="INSUMO",VLOOKUP($B228,'BANCO DE DADOS JULHO INS'!$A:$D,2,FALSE),VLOOKUP($B228,'BANCO DE DADOS JULHO SERV'!$B:$E,2,FALSE))</f>
        <v>ESCAVAÇÃO MANUAL DE VALAS. AF_03/2016</v>
      </c>
      <c r="D228" s="913" t="str">
        <f>IF($A228="INSUMO",VLOOKUP($B228,'BANCO DE DADOS JULHO INS'!$A:$D,3,FALSE),VLOOKUP($B228,'BANCO DE DADOS JULHO SERV'!$B:$E,3,FALSE))</f>
        <v>M3</v>
      </c>
      <c r="E228" s="1554">
        <f>TRUNC((0.4*0.4*0.6)*4,2)</f>
        <v>0.38</v>
      </c>
      <c r="F228" s="917" t="str">
        <f>IF($A228="INSUMO",VLOOKUP($B228,'BANCO DE DADOS JULHO INS'!$A:$D,4,FALSE),VLOOKUP($B228,'BANCO DE DADOS JULHO SERV'!$B:$E,4,FALSE))</f>
        <v>54,59</v>
      </c>
      <c r="G228" s="1472">
        <f>TRUNC(F228*E228,2)</f>
        <v>20.74</v>
      </c>
      <c r="H228" s="1286"/>
      <c r="I228" s="1286"/>
      <c r="J228" s="1286"/>
      <c r="K228" s="1286"/>
      <c r="L228" s="1286"/>
      <c r="M228" s="1286"/>
      <c r="N228" s="1286"/>
      <c r="O228" s="1286"/>
      <c r="P228" s="1286"/>
      <c r="Q228" s="1286"/>
      <c r="R228" s="1286"/>
      <c r="S228" s="1286"/>
      <c r="T228" s="1286"/>
      <c r="U228" s="1286"/>
      <c r="V228" s="1286"/>
      <c r="W228" s="1286"/>
      <c r="X228" s="1286"/>
      <c r="Y228" s="1286"/>
      <c r="Z228" s="1286"/>
      <c r="AA228" s="1286"/>
      <c r="AB228" s="1286"/>
      <c r="AC228" s="1286"/>
      <c r="AD228" s="1286"/>
      <c r="AE228" s="1286"/>
      <c r="AF228" s="1286"/>
      <c r="AG228" s="1286"/>
      <c r="AH228" s="1286"/>
      <c r="AI228" s="1286"/>
      <c r="AJ228" s="1286"/>
      <c r="AK228" s="1286"/>
      <c r="AL228" s="1286"/>
      <c r="AM228" s="1286"/>
      <c r="AN228" s="1286"/>
      <c r="AO228" s="1286"/>
      <c r="AP228" s="1286"/>
      <c r="AQ228" s="1286"/>
      <c r="AR228" s="1286"/>
      <c r="AS228" s="1286"/>
      <c r="AT228" s="1286"/>
      <c r="AU228" s="1286"/>
      <c r="AV228" s="1286"/>
      <c r="AW228" s="1286"/>
      <c r="AX228" s="1286"/>
      <c r="AY228" s="1286"/>
      <c r="AZ228" s="1286"/>
      <c r="BA228" s="1286"/>
      <c r="BB228" s="1286"/>
      <c r="BC228" s="1286"/>
      <c r="BD228" s="1286"/>
      <c r="BE228" s="1286"/>
      <c r="BF228" s="1286"/>
      <c r="BG228" s="1286"/>
      <c r="BH228" s="1286"/>
      <c r="BI228" s="1286"/>
      <c r="BJ228" s="1286"/>
      <c r="BK228" s="1286"/>
      <c r="BL228" s="1286"/>
      <c r="BM228" s="1286"/>
      <c r="BN228" s="1286"/>
      <c r="BO228" s="1286"/>
      <c r="BP228" s="1286"/>
      <c r="BQ228" s="1286"/>
      <c r="BR228" s="1286"/>
      <c r="BS228" s="1286"/>
      <c r="BT228" s="1286"/>
      <c r="BU228" s="1286"/>
      <c r="BV228" s="1286"/>
      <c r="BW228" s="1286"/>
      <c r="BX228" s="1286"/>
      <c r="BY228" s="1286"/>
      <c r="BZ228" s="1286"/>
      <c r="CA228" s="1286"/>
      <c r="CB228" s="1286"/>
      <c r="CC228" s="1286"/>
      <c r="CD228" s="1286"/>
      <c r="CE228" s="1286"/>
      <c r="CF228" s="1286"/>
      <c r="CG228" s="1286"/>
      <c r="CH228" s="1286"/>
      <c r="CI228" s="1286"/>
      <c r="CJ228" s="1286"/>
      <c r="CK228" s="1286"/>
      <c r="CL228" s="1286"/>
      <c r="CM228" s="1286"/>
      <c r="CN228" s="1286"/>
      <c r="CO228" s="1286"/>
      <c r="CP228" s="1286"/>
      <c r="CQ228" s="1286"/>
      <c r="CR228" s="1286"/>
      <c r="CS228" s="1286"/>
      <c r="CT228" s="1286"/>
      <c r="CU228" s="1286"/>
      <c r="CV228" s="1286"/>
      <c r="CW228" s="1286"/>
      <c r="CX228" s="1286"/>
      <c r="CY228" s="1286"/>
      <c r="CZ228" s="1286"/>
      <c r="DA228" s="1286"/>
      <c r="DB228" s="1286"/>
      <c r="DC228" s="1286"/>
      <c r="DD228" s="1286"/>
      <c r="DE228" s="1286"/>
      <c r="DF228" s="1286"/>
      <c r="DG228" s="1286"/>
      <c r="DH228" s="1286"/>
      <c r="DI228" s="1286"/>
      <c r="DJ228" s="1286"/>
      <c r="DK228" s="1286"/>
      <c r="DL228" s="1286"/>
      <c r="DM228" s="1286"/>
      <c r="DN228" s="1286"/>
      <c r="DO228" s="1286"/>
      <c r="DP228" s="1286"/>
      <c r="DQ228" s="1286"/>
      <c r="DR228" s="1286"/>
      <c r="DS228" s="1286"/>
      <c r="DT228" s="1286"/>
      <c r="DU228" s="1286"/>
      <c r="DV228" s="1286"/>
      <c r="DW228" s="1286"/>
      <c r="DX228" s="1286"/>
      <c r="DY228" s="1286"/>
      <c r="DZ228" s="1286"/>
      <c r="EA228" s="1286"/>
      <c r="EB228" s="1286"/>
      <c r="EC228" s="1286"/>
      <c r="ED228" s="1286"/>
      <c r="EE228" s="1286"/>
      <c r="EF228" s="1286"/>
      <c r="EG228" s="1286"/>
      <c r="EH228" s="1286"/>
      <c r="EI228" s="1286"/>
      <c r="EJ228" s="1286"/>
      <c r="EK228" s="1286"/>
      <c r="EL228" s="1286"/>
      <c r="EM228" s="1286"/>
      <c r="EN228" s="1286"/>
      <c r="EO228" s="1286"/>
      <c r="EP228" s="1286"/>
      <c r="EQ228" s="1286"/>
      <c r="ER228" s="1286"/>
      <c r="ES228" s="1286"/>
      <c r="ET228" s="1286"/>
      <c r="EU228" s="1286"/>
      <c r="EV228" s="1286"/>
      <c r="EW228" s="1286"/>
      <c r="EX228" s="1286"/>
      <c r="EY228" s="1286"/>
      <c r="EZ228" s="1286"/>
      <c r="FA228" s="1286"/>
      <c r="FB228" s="1286"/>
      <c r="FC228" s="1286"/>
      <c r="FD228" s="1286"/>
      <c r="FE228" s="1286"/>
      <c r="FF228" s="1286"/>
      <c r="FG228" s="1286"/>
      <c r="FH228" s="1286"/>
      <c r="FI228" s="1286"/>
      <c r="FJ228" s="1286"/>
      <c r="FK228" s="1286"/>
      <c r="FL228" s="1286"/>
      <c r="FM228" s="1286"/>
      <c r="FN228" s="1286"/>
      <c r="FO228" s="1286"/>
      <c r="FP228" s="1286"/>
      <c r="FQ228" s="1286"/>
      <c r="FR228" s="1286"/>
      <c r="FS228" s="1286"/>
      <c r="FT228" s="1286"/>
      <c r="FU228" s="1286"/>
      <c r="FV228" s="1286"/>
      <c r="FW228" s="1286"/>
      <c r="FX228" s="1286"/>
      <c r="FY228" s="1286"/>
      <c r="FZ228" s="1286"/>
      <c r="GA228" s="1286"/>
      <c r="GB228" s="1286"/>
      <c r="GC228" s="1286"/>
      <c r="GD228" s="1286"/>
      <c r="GE228" s="1286"/>
      <c r="GF228" s="1286"/>
      <c r="GG228" s="1286"/>
      <c r="GH228" s="1286"/>
      <c r="GI228" s="1286"/>
      <c r="GJ228" s="1286"/>
      <c r="GK228" s="1286"/>
      <c r="GL228" s="1286"/>
      <c r="GM228" s="1286"/>
      <c r="GN228" s="1286"/>
      <c r="GO228" s="1286"/>
      <c r="GP228" s="1286"/>
      <c r="GQ228" s="1286"/>
      <c r="GR228" s="1286"/>
      <c r="GS228" s="1286"/>
      <c r="GT228" s="1286"/>
      <c r="GU228" s="1286"/>
      <c r="GV228" s="1286"/>
      <c r="GW228" s="1286"/>
      <c r="GX228" s="1286"/>
      <c r="GY228" s="1286"/>
      <c r="GZ228" s="1286"/>
      <c r="HA228" s="1286"/>
      <c r="HB228" s="1286"/>
      <c r="HC228" s="1286"/>
      <c r="HD228" s="1286"/>
      <c r="HE228" s="1286"/>
      <c r="HF228" s="1286"/>
      <c r="HG228" s="1286"/>
      <c r="HH228" s="1286"/>
      <c r="HI228" s="1286"/>
      <c r="HJ228" s="1286"/>
      <c r="HK228" s="1286"/>
      <c r="HL228" s="1286"/>
      <c r="HM228" s="1286"/>
      <c r="HN228" s="1286"/>
      <c r="HO228" s="1286"/>
      <c r="HP228" s="1286"/>
      <c r="HQ228" s="1286"/>
      <c r="HR228" s="1286"/>
      <c r="HS228" s="1286"/>
      <c r="HT228" s="1286"/>
      <c r="HU228" s="1286"/>
      <c r="HV228" s="1286"/>
      <c r="HW228" s="1286"/>
      <c r="HX228" s="1286"/>
      <c r="HY228" s="1286"/>
      <c r="HZ228" s="1286"/>
      <c r="IA228" s="1286"/>
      <c r="IB228" s="1286"/>
      <c r="IC228" s="1286"/>
      <c r="ID228" s="1286"/>
      <c r="IE228" s="1286"/>
      <c r="IF228" s="1286"/>
      <c r="IG228" s="1286"/>
      <c r="IH228" s="1286"/>
      <c r="II228" s="1286"/>
      <c r="IJ228" s="1286"/>
      <c r="IK228" s="1286"/>
      <c r="IL228" s="1286"/>
      <c r="IM228" s="1286"/>
      <c r="IN228" s="1286"/>
      <c r="IO228" s="1286"/>
      <c r="IP228" s="1286"/>
      <c r="IQ228" s="1286"/>
      <c r="IR228" s="1286"/>
      <c r="IS228" s="1286"/>
      <c r="IT228" s="1286"/>
      <c r="IU228" s="1286"/>
      <c r="IV228" s="1286"/>
    </row>
    <row r="229" spans="1:256" ht="30.75">
      <c r="A229" s="1642" t="s">
        <v>5265</v>
      </c>
      <c r="B229" s="1348">
        <v>94969</v>
      </c>
      <c r="C229" s="914" t="str">
        <f>IF($A229="INSUMO",VLOOKUP($B229,'BANCO DE DADOS JULHO INS'!$A:$D,2,FALSE),VLOOKUP($B229,'BANCO DE DADOS JULHO SERV'!$B:$E,2,FALSE))</f>
        <v>CONCRETO FCK = 15MPA, TRAÇO 1:3,4:3,5 (CIMENTO/ AREIA MÉDIA/ BRITA 1)  - PREPARO MECÂNICO COM BETONEIRA 600 L. AF_07/2016</v>
      </c>
      <c r="D229" s="913" t="str">
        <f>IF($A229="INSUMO",VLOOKUP($B229,'BANCO DE DADOS JULHO INS'!$A:$D,3,FALSE),VLOOKUP($B229,'BANCO DE DADOS JULHO SERV'!$B:$E,3,FALSE))</f>
        <v>M3</v>
      </c>
      <c r="E229" s="1554">
        <f>E228</f>
        <v>0.38</v>
      </c>
      <c r="F229" s="917" t="str">
        <f>IF($A229="INSUMO",VLOOKUP($B229,'BANCO DE DADOS JULHO INS'!$A:$D,4,FALSE),VLOOKUP($B229,'BANCO DE DADOS JULHO SERV'!$B:$E,4,FALSE))</f>
        <v>257,71</v>
      </c>
      <c r="G229" s="1472">
        <f>TRUNC(F229*E229,2)</f>
        <v>97.92</v>
      </c>
      <c r="H229" s="1286"/>
      <c r="I229" s="1286"/>
      <c r="J229" s="1286"/>
      <c r="K229" s="1286"/>
      <c r="L229" s="1286"/>
      <c r="M229" s="1286"/>
      <c r="N229" s="1286"/>
      <c r="O229" s="1286"/>
      <c r="P229" s="1286"/>
      <c r="Q229" s="1286"/>
      <c r="R229" s="1286"/>
      <c r="S229" s="1286"/>
      <c r="T229" s="1286"/>
      <c r="U229" s="1286"/>
      <c r="V229" s="1286"/>
      <c r="W229" s="1286"/>
      <c r="X229" s="1286"/>
      <c r="Y229" s="1286"/>
      <c r="Z229" s="1286"/>
      <c r="AA229" s="1286"/>
      <c r="AB229" s="1286"/>
      <c r="AC229" s="1286"/>
      <c r="AD229" s="1286"/>
      <c r="AE229" s="1286"/>
      <c r="AF229" s="1286"/>
      <c r="AG229" s="1286"/>
      <c r="AH229" s="1286"/>
      <c r="AI229" s="1286"/>
      <c r="AJ229" s="1286"/>
      <c r="AK229" s="1286"/>
      <c r="AL229" s="1286"/>
      <c r="AM229" s="1286"/>
      <c r="AN229" s="1286"/>
      <c r="AO229" s="1286"/>
      <c r="AP229" s="1286"/>
      <c r="AQ229" s="1286"/>
      <c r="AR229" s="1286"/>
      <c r="AS229" s="1286"/>
      <c r="AT229" s="1286"/>
      <c r="AU229" s="1286"/>
      <c r="AV229" s="1286"/>
      <c r="AW229" s="1286"/>
      <c r="AX229" s="1286"/>
      <c r="AY229" s="1286"/>
      <c r="AZ229" s="1286"/>
      <c r="BA229" s="1286"/>
      <c r="BB229" s="1286"/>
      <c r="BC229" s="1286"/>
      <c r="BD229" s="1286"/>
      <c r="BE229" s="1286"/>
      <c r="BF229" s="1286"/>
      <c r="BG229" s="1286"/>
      <c r="BH229" s="1286"/>
      <c r="BI229" s="1286"/>
      <c r="BJ229" s="1286"/>
      <c r="BK229" s="1286"/>
      <c r="BL229" s="1286"/>
      <c r="BM229" s="1286"/>
      <c r="BN229" s="1286"/>
      <c r="BO229" s="1286"/>
      <c r="BP229" s="1286"/>
      <c r="BQ229" s="1286"/>
      <c r="BR229" s="1286"/>
      <c r="BS229" s="1286"/>
      <c r="BT229" s="1286"/>
      <c r="BU229" s="1286"/>
      <c r="BV229" s="1286"/>
      <c r="BW229" s="1286"/>
      <c r="BX229" s="1286"/>
      <c r="BY229" s="1286"/>
      <c r="BZ229" s="1286"/>
      <c r="CA229" s="1286"/>
      <c r="CB229" s="1286"/>
      <c r="CC229" s="1286"/>
      <c r="CD229" s="1286"/>
      <c r="CE229" s="1286"/>
      <c r="CF229" s="1286"/>
      <c r="CG229" s="1286"/>
      <c r="CH229" s="1286"/>
      <c r="CI229" s="1286"/>
      <c r="CJ229" s="1286"/>
      <c r="CK229" s="1286"/>
      <c r="CL229" s="1286"/>
      <c r="CM229" s="1286"/>
      <c r="CN229" s="1286"/>
      <c r="CO229" s="1286"/>
      <c r="CP229" s="1286"/>
      <c r="CQ229" s="1286"/>
      <c r="CR229" s="1286"/>
      <c r="CS229" s="1286"/>
      <c r="CT229" s="1286"/>
      <c r="CU229" s="1286"/>
      <c r="CV229" s="1286"/>
      <c r="CW229" s="1286"/>
      <c r="CX229" s="1286"/>
      <c r="CY229" s="1286"/>
      <c r="CZ229" s="1286"/>
      <c r="DA229" s="1286"/>
      <c r="DB229" s="1286"/>
      <c r="DC229" s="1286"/>
      <c r="DD229" s="1286"/>
      <c r="DE229" s="1286"/>
      <c r="DF229" s="1286"/>
      <c r="DG229" s="1286"/>
      <c r="DH229" s="1286"/>
      <c r="DI229" s="1286"/>
      <c r="DJ229" s="1286"/>
      <c r="DK229" s="1286"/>
      <c r="DL229" s="1286"/>
      <c r="DM229" s="1286"/>
      <c r="DN229" s="1286"/>
      <c r="DO229" s="1286"/>
      <c r="DP229" s="1286"/>
      <c r="DQ229" s="1286"/>
      <c r="DR229" s="1286"/>
      <c r="DS229" s="1286"/>
      <c r="DT229" s="1286"/>
      <c r="DU229" s="1286"/>
      <c r="DV229" s="1286"/>
      <c r="DW229" s="1286"/>
      <c r="DX229" s="1286"/>
      <c r="DY229" s="1286"/>
      <c r="DZ229" s="1286"/>
      <c r="EA229" s="1286"/>
      <c r="EB229" s="1286"/>
      <c r="EC229" s="1286"/>
      <c r="ED229" s="1286"/>
      <c r="EE229" s="1286"/>
      <c r="EF229" s="1286"/>
      <c r="EG229" s="1286"/>
      <c r="EH229" s="1286"/>
      <c r="EI229" s="1286"/>
      <c r="EJ229" s="1286"/>
      <c r="EK229" s="1286"/>
      <c r="EL229" s="1286"/>
      <c r="EM229" s="1286"/>
      <c r="EN229" s="1286"/>
      <c r="EO229" s="1286"/>
      <c r="EP229" s="1286"/>
      <c r="EQ229" s="1286"/>
      <c r="ER229" s="1286"/>
      <c r="ES229" s="1286"/>
      <c r="ET229" s="1286"/>
      <c r="EU229" s="1286"/>
      <c r="EV229" s="1286"/>
      <c r="EW229" s="1286"/>
      <c r="EX229" s="1286"/>
      <c r="EY229" s="1286"/>
      <c r="EZ229" s="1286"/>
      <c r="FA229" s="1286"/>
      <c r="FB229" s="1286"/>
      <c r="FC229" s="1286"/>
      <c r="FD229" s="1286"/>
      <c r="FE229" s="1286"/>
      <c r="FF229" s="1286"/>
      <c r="FG229" s="1286"/>
      <c r="FH229" s="1286"/>
      <c r="FI229" s="1286"/>
      <c r="FJ229" s="1286"/>
      <c r="FK229" s="1286"/>
      <c r="FL229" s="1286"/>
      <c r="FM229" s="1286"/>
      <c r="FN229" s="1286"/>
      <c r="FO229" s="1286"/>
      <c r="FP229" s="1286"/>
      <c r="FQ229" s="1286"/>
      <c r="FR229" s="1286"/>
      <c r="FS229" s="1286"/>
      <c r="FT229" s="1286"/>
      <c r="FU229" s="1286"/>
      <c r="FV229" s="1286"/>
      <c r="FW229" s="1286"/>
      <c r="FX229" s="1286"/>
      <c r="FY229" s="1286"/>
      <c r="FZ229" s="1286"/>
      <c r="GA229" s="1286"/>
      <c r="GB229" s="1286"/>
      <c r="GC229" s="1286"/>
      <c r="GD229" s="1286"/>
      <c r="GE229" s="1286"/>
      <c r="GF229" s="1286"/>
      <c r="GG229" s="1286"/>
      <c r="GH229" s="1286"/>
      <c r="GI229" s="1286"/>
      <c r="GJ229" s="1286"/>
      <c r="GK229" s="1286"/>
      <c r="GL229" s="1286"/>
      <c r="GM229" s="1286"/>
      <c r="GN229" s="1286"/>
      <c r="GO229" s="1286"/>
      <c r="GP229" s="1286"/>
      <c r="GQ229" s="1286"/>
      <c r="GR229" s="1286"/>
      <c r="GS229" s="1286"/>
      <c r="GT229" s="1286"/>
      <c r="GU229" s="1286"/>
      <c r="GV229" s="1286"/>
      <c r="GW229" s="1286"/>
      <c r="GX229" s="1286"/>
      <c r="GY229" s="1286"/>
      <c r="GZ229" s="1286"/>
      <c r="HA229" s="1286"/>
      <c r="HB229" s="1286"/>
      <c r="HC229" s="1286"/>
      <c r="HD229" s="1286"/>
      <c r="HE229" s="1286"/>
      <c r="HF229" s="1286"/>
      <c r="HG229" s="1286"/>
      <c r="HH229" s="1286"/>
      <c r="HI229" s="1286"/>
      <c r="HJ229" s="1286"/>
      <c r="HK229" s="1286"/>
      <c r="HL229" s="1286"/>
      <c r="HM229" s="1286"/>
      <c r="HN229" s="1286"/>
      <c r="HO229" s="1286"/>
      <c r="HP229" s="1286"/>
      <c r="HQ229" s="1286"/>
      <c r="HR229" s="1286"/>
      <c r="HS229" s="1286"/>
      <c r="HT229" s="1286"/>
      <c r="HU229" s="1286"/>
      <c r="HV229" s="1286"/>
      <c r="HW229" s="1286"/>
      <c r="HX229" s="1286"/>
      <c r="HY229" s="1286"/>
      <c r="HZ229" s="1286"/>
      <c r="IA229" s="1286"/>
      <c r="IB229" s="1286"/>
      <c r="IC229" s="1286"/>
      <c r="ID229" s="1286"/>
      <c r="IE229" s="1286"/>
      <c r="IF229" s="1286"/>
      <c r="IG229" s="1286"/>
      <c r="IH229" s="1286"/>
      <c r="II229" s="1286"/>
      <c r="IJ229" s="1286"/>
      <c r="IK229" s="1286"/>
      <c r="IL229" s="1286"/>
      <c r="IM229" s="1286"/>
      <c r="IN229" s="1286"/>
      <c r="IO229" s="1286"/>
      <c r="IP229" s="1286"/>
      <c r="IQ229" s="1286"/>
      <c r="IR229" s="1286"/>
      <c r="IS229" s="1286"/>
      <c r="IT229" s="1286"/>
      <c r="IU229" s="1286"/>
      <c r="IV229" s="1286"/>
    </row>
    <row r="230" spans="1:256" ht="30.75">
      <c r="A230" s="1642" t="s">
        <v>5265</v>
      </c>
      <c r="B230" s="1348">
        <v>92873</v>
      </c>
      <c r="C230" s="914" t="str">
        <f>IF($A230="INSUMO",VLOOKUP($B230,'BANCO DE DADOS JULHO INS'!$A:$D,2,FALSE),VLOOKUP($B230,'BANCO DE DADOS JULHO SERV'!$B:$E,2,FALSE))</f>
        <v>LANÇAMENTO COM USO DE BALDES, ADENSAMENTO E ACABAMENTO DE CONCRETO EM ESTRUTURAS. AF_12/2015</v>
      </c>
      <c r="D230" s="913" t="str">
        <f>IF($A230="INSUMO",VLOOKUP($B230,'BANCO DE DADOS JULHO INS'!$A:$D,3,FALSE),VLOOKUP($B230,'BANCO DE DADOS JULHO SERV'!$B:$E,3,FALSE))</f>
        <v>M3</v>
      </c>
      <c r="E230" s="1554">
        <f>E229</f>
        <v>0.38</v>
      </c>
      <c r="F230" s="917" t="str">
        <f>IF($A230="INSUMO",VLOOKUP($B230,'BANCO DE DADOS JULHO INS'!$A:$D,4,FALSE),VLOOKUP($B230,'BANCO DE DADOS JULHO SERV'!$B:$E,4,FALSE))</f>
        <v>140,28</v>
      </c>
      <c r="G230" s="1472">
        <f>TRUNC(F230*E230,2)</f>
        <v>53.3</v>
      </c>
      <c r="H230" s="1286"/>
      <c r="I230" s="1286"/>
      <c r="J230" s="1286"/>
      <c r="K230" s="1286"/>
      <c r="L230" s="1286"/>
      <c r="M230" s="1286"/>
      <c r="N230" s="1286"/>
      <c r="O230" s="1286"/>
      <c r="P230" s="1286"/>
      <c r="Q230" s="1286"/>
      <c r="R230" s="1286"/>
      <c r="S230" s="1286"/>
      <c r="T230" s="1286"/>
      <c r="U230" s="1286"/>
      <c r="V230" s="1286"/>
      <c r="W230" s="1286"/>
      <c r="X230" s="1286"/>
      <c r="Y230" s="1286"/>
      <c r="Z230" s="1286"/>
      <c r="AA230" s="1286"/>
      <c r="AB230" s="1286"/>
      <c r="AC230" s="1286"/>
      <c r="AD230" s="1286"/>
      <c r="AE230" s="1286"/>
      <c r="AF230" s="1286"/>
      <c r="AG230" s="1286"/>
      <c r="AH230" s="1286"/>
      <c r="AI230" s="1286"/>
      <c r="AJ230" s="1286"/>
      <c r="AK230" s="1286"/>
      <c r="AL230" s="1286"/>
      <c r="AM230" s="1286"/>
      <c r="AN230" s="1286"/>
      <c r="AO230" s="1286"/>
      <c r="AP230" s="1286"/>
      <c r="AQ230" s="1286"/>
      <c r="AR230" s="1286"/>
      <c r="AS230" s="1286"/>
      <c r="AT230" s="1286"/>
      <c r="AU230" s="1286"/>
      <c r="AV230" s="1286"/>
      <c r="AW230" s="1286"/>
      <c r="AX230" s="1286"/>
      <c r="AY230" s="1286"/>
      <c r="AZ230" s="1286"/>
      <c r="BA230" s="1286"/>
      <c r="BB230" s="1286"/>
      <c r="BC230" s="1286"/>
      <c r="BD230" s="1286"/>
      <c r="BE230" s="1286"/>
      <c r="BF230" s="1286"/>
      <c r="BG230" s="1286"/>
      <c r="BH230" s="1286"/>
      <c r="BI230" s="1286"/>
      <c r="BJ230" s="1286"/>
      <c r="BK230" s="1286"/>
      <c r="BL230" s="1286"/>
      <c r="BM230" s="1286"/>
      <c r="BN230" s="1286"/>
      <c r="BO230" s="1286"/>
      <c r="BP230" s="1286"/>
      <c r="BQ230" s="1286"/>
      <c r="BR230" s="1286"/>
      <c r="BS230" s="1286"/>
      <c r="BT230" s="1286"/>
      <c r="BU230" s="1286"/>
      <c r="BV230" s="1286"/>
      <c r="BW230" s="1286"/>
      <c r="BX230" s="1286"/>
      <c r="BY230" s="1286"/>
      <c r="BZ230" s="1286"/>
      <c r="CA230" s="1286"/>
      <c r="CB230" s="1286"/>
      <c r="CC230" s="1286"/>
      <c r="CD230" s="1286"/>
      <c r="CE230" s="1286"/>
      <c r="CF230" s="1286"/>
      <c r="CG230" s="1286"/>
      <c r="CH230" s="1286"/>
      <c r="CI230" s="1286"/>
      <c r="CJ230" s="1286"/>
      <c r="CK230" s="1286"/>
      <c r="CL230" s="1286"/>
      <c r="CM230" s="1286"/>
      <c r="CN230" s="1286"/>
      <c r="CO230" s="1286"/>
      <c r="CP230" s="1286"/>
      <c r="CQ230" s="1286"/>
      <c r="CR230" s="1286"/>
      <c r="CS230" s="1286"/>
      <c r="CT230" s="1286"/>
      <c r="CU230" s="1286"/>
      <c r="CV230" s="1286"/>
      <c r="CW230" s="1286"/>
      <c r="CX230" s="1286"/>
      <c r="CY230" s="1286"/>
      <c r="CZ230" s="1286"/>
      <c r="DA230" s="1286"/>
      <c r="DB230" s="1286"/>
      <c r="DC230" s="1286"/>
      <c r="DD230" s="1286"/>
      <c r="DE230" s="1286"/>
      <c r="DF230" s="1286"/>
      <c r="DG230" s="1286"/>
      <c r="DH230" s="1286"/>
      <c r="DI230" s="1286"/>
      <c r="DJ230" s="1286"/>
      <c r="DK230" s="1286"/>
      <c r="DL230" s="1286"/>
      <c r="DM230" s="1286"/>
      <c r="DN230" s="1286"/>
      <c r="DO230" s="1286"/>
      <c r="DP230" s="1286"/>
      <c r="DQ230" s="1286"/>
      <c r="DR230" s="1286"/>
      <c r="DS230" s="1286"/>
      <c r="DT230" s="1286"/>
      <c r="DU230" s="1286"/>
      <c r="DV230" s="1286"/>
      <c r="DW230" s="1286"/>
      <c r="DX230" s="1286"/>
      <c r="DY230" s="1286"/>
      <c r="DZ230" s="1286"/>
      <c r="EA230" s="1286"/>
      <c r="EB230" s="1286"/>
      <c r="EC230" s="1286"/>
      <c r="ED230" s="1286"/>
      <c r="EE230" s="1286"/>
      <c r="EF230" s="1286"/>
      <c r="EG230" s="1286"/>
      <c r="EH230" s="1286"/>
      <c r="EI230" s="1286"/>
      <c r="EJ230" s="1286"/>
      <c r="EK230" s="1286"/>
      <c r="EL230" s="1286"/>
      <c r="EM230" s="1286"/>
      <c r="EN230" s="1286"/>
      <c r="EO230" s="1286"/>
      <c r="EP230" s="1286"/>
      <c r="EQ230" s="1286"/>
      <c r="ER230" s="1286"/>
      <c r="ES230" s="1286"/>
      <c r="ET230" s="1286"/>
      <c r="EU230" s="1286"/>
      <c r="EV230" s="1286"/>
      <c r="EW230" s="1286"/>
      <c r="EX230" s="1286"/>
      <c r="EY230" s="1286"/>
      <c r="EZ230" s="1286"/>
      <c r="FA230" s="1286"/>
      <c r="FB230" s="1286"/>
      <c r="FC230" s="1286"/>
      <c r="FD230" s="1286"/>
      <c r="FE230" s="1286"/>
      <c r="FF230" s="1286"/>
      <c r="FG230" s="1286"/>
      <c r="FH230" s="1286"/>
      <c r="FI230" s="1286"/>
      <c r="FJ230" s="1286"/>
      <c r="FK230" s="1286"/>
      <c r="FL230" s="1286"/>
      <c r="FM230" s="1286"/>
      <c r="FN230" s="1286"/>
      <c r="FO230" s="1286"/>
      <c r="FP230" s="1286"/>
      <c r="FQ230" s="1286"/>
      <c r="FR230" s="1286"/>
      <c r="FS230" s="1286"/>
      <c r="FT230" s="1286"/>
      <c r="FU230" s="1286"/>
      <c r="FV230" s="1286"/>
      <c r="FW230" s="1286"/>
      <c r="FX230" s="1286"/>
      <c r="FY230" s="1286"/>
      <c r="FZ230" s="1286"/>
      <c r="GA230" s="1286"/>
      <c r="GB230" s="1286"/>
      <c r="GC230" s="1286"/>
      <c r="GD230" s="1286"/>
      <c r="GE230" s="1286"/>
      <c r="GF230" s="1286"/>
      <c r="GG230" s="1286"/>
      <c r="GH230" s="1286"/>
      <c r="GI230" s="1286"/>
      <c r="GJ230" s="1286"/>
      <c r="GK230" s="1286"/>
      <c r="GL230" s="1286"/>
      <c r="GM230" s="1286"/>
      <c r="GN230" s="1286"/>
      <c r="GO230" s="1286"/>
      <c r="GP230" s="1286"/>
      <c r="GQ230" s="1286"/>
      <c r="GR230" s="1286"/>
      <c r="GS230" s="1286"/>
      <c r="GT230" s="1286"/>
      <c r="GU230" s="1286"/>
      <c r="GV230" s="1286"/>
      <c r="GW230" s="1286"/>
      <c r="GX230" s="1286"/>
      <c r="GY230" s="1286"/>
      <c r="GZ230" s="1286"/>
      <c r="HA230" s="1286"/>
      <c r="HB230" s="1286"/>
      <c r="HC230" s="1286"/>
      <c r="HD230" s="1286"/>
      <c r="HE230" s="1286"/>
      <c r="HF230" s="1286"/>
      <c r="HG230" s="1286"/>
      <c r="HH230" s="1286"/>
      <c r="HI230" s="1286"/>
      <c r="HJ230" s="1286"/>
      <c r="HK230" s="1286"/>
      <c r="HL230" s="1286"/>
      <c r="HM230" s="1286"/>
      <c r="HN230" s="1286"/>
      <c r="HO230" s="1286"/>
      <c r="HP230" s="1286"/>
      <c r="HQ230" s="1286"/>
      <c r="HR230" s="1286"/>
      <c r="HS230" s="1286"/>
      <c r="HT230" s="1286"/>
      <c r="HU230" s="1286"/>
      <c r="HV230" s="1286"/>
      <c r="HW230" s="1286"/>
      <c r="HX230" s="1286"/>
      <c r="HY230" s="1286"/>
      <c r="HZ230" s="1286"/>
      <c r="IA230" s="1286"/>
      <c r="IB230" s="1286"/>
      <c r="IC230" s="1286"/>
      <c r="ID230" s="1286"/>
      <c r="IE230" s="1286"/>
      <c r="IF230" s="1286"/>
      <c r="IG230" s="1286"/>
      <c r="IH230" s="1286"/>
      <c r="II230" s="1286"/>
      <c r="IJ230" s="1286"/>
      <c r="IK230" s="1286"/>
      <c r="IL230" s="1286"/>
      <c r="IM230" s="1286"/>
      <c r="IN230" s="1286"/>
      <c r="IO230" s="1286"/>
      <c r="IP230" s="1286"/>
      <c r="IQ230" s="1286"/>
      <c r="IR230" s="1286"/>
      <c r="IS230" s="1286"/>
      <c r="IT230" s="1286"/>
      <c r="IU230" s="1286"/>
      <c r="IV230" s="1286"/>
    </row>
    <row r="231" spans="1:256" ht="15.75">
      <c r="A231" s="1286"/>
      <c r="B231" s="2077" t="s">
        <v>2115</v>
      </c>
      <c r="C231" s="2078"/>
      <c r="D231" s="2078"/>
      <c r="E231" s="2078"/>
      <c r="F231" s="2078"/>
      <c r="G231" s="2079"/>
      <c r="H231" s="1286"/>
      <c r="I231" s="1286"/>
      <c r="J231" s="1286"/>
      <c r="K231" s="1286"/>
      <c r="L231" s="1286"/>
      <c r="M231" s="1286"/>
      <c r="N231" s="1286"/>
      <c r="O231" s="1286"/>
      <c r="P231" s="1286"/>
      <c r="Q231" s="1286"/>
      <c r="R231" s="1286"/>
      <c r="S231" s="1286"/>
      <c r="T231" s="1286"/>
      <c r="U231" s="1286"/>
      <c r="V231" s="1286"/>
      <c r="W231" s="1286"/>
      <c r="X231" s="1286"/>
      <c r="Y231" s="1286"/>
      <c r="Z231" s="1286"/>
      <c r="AA231" s="1286"/>
      <c r="AB231" s="1286"/>
      <c r="AC231" s="1286"/>
      <c r="AD231" s="1286"/>
      <c r="AE231" s="1286"/>
      <c r="AF231" s="1286"/>
      <c r="AG231" s="1286"/>
      <c r="AH231" s="1286"/>
      <c r="AI231" s="1286"/>
      <c r="AJ231" s="1286"/>
      <c r="AK231" s="1286"/>
      <c r="AL231" s="1286"/>
      <c r="AM231" s="1286"/>
      <c r="AN231" s="1286"/>
      <c r="AO231" s="1286"/>
      <c r="AP231" s="1286"/>
      <c r="AQ231" s="1286"/>
      <c r="AR231" s="1286"/>
      <c r="AS231" s="1286"/>
      <c r="AT231" s="1286"/>
      <c r="AU231" s="1286"/>
      <c r="AV231" s="1286"/>
      <c r="AW231" s="1286"/>
      <c r="AX231" s="1286"/>
      <c r="AY231" s="1286"/>
      <c r="AZ231" s="1286"/>
      <c r="BA231" s="1286"/>
      <c r="BB231" s="1286"/>
      <c r="BC231" s="1286"/>
      <c r="BD231" s="1286"/>
      <c r="BE231" s="1286"/>
      <c r="BF231" s="1286"/>
      <c r="BG231" s="1286"/>
      <c r="BH231" s="1286"/>
      <c r="BI231" s="1286"/>
      <c r="BJ231" s="1286"/>
      <c r="BK231" s="1286"/>
      <c r="BL231" s="1286"/>
      <c r="BM231" s="1286"/>
      <c r="BN231" s="1286"/>
      <c r="BO231" s="1286"/>
      <c r="BP231" s="1286"/>
      <c r="BQ231" s="1286"/>
      <c r="BR231" s="1286"/>
      <c r="BS231" s="1286"/>
      <c r="BT231" s="1286"/>
      <c r="BU231" s="1286"/>
      <c r="BV231" s="1286"/>
      <c r="BW231" s="1286"/>
      <c r="BX231" s="1286"/>
      <c r="BY231" s="1286"/>
      <c r="BZ231" s="1286"/>
      <c r="CA231" s="1286"/>
      <c r="CB231" s="1286"/>
      <c r="CC231" s="1286"/>
      <c r="CD231" s="1286"/>
      <c r="CE231" s="1286"/>
      <c r="CF231" s="1286"/>
      <c r="CG231" s="1286"/>
      <c r="CH231" s="1286"/>
      <c r="CI231" s="1286"/>
      <c r="CJ231" s="1286"/>
      <c r="CK231" s="1286"/>
      <c r="CL231" s="1286"/>
      <c r="CM231" s="1286"/>
      <c r="CN231" s="1286"/>
      <c r="CO231" s="1286"/>
      <c r="CP231" s="1286"/>
      <c r="CQ231" s="1286"/>
      <c r="CR231" s="1286"/>
      <c r="CS231" s="1286"/>
      <c r="CT231" s="1286"/>
      <c r="CU231" s="1286"/>
      <c r="CV231" s="1286"/>
      <c r="CW231" s="1286"/>
      <c r="CX231" s="1286"/>
      <c r="CY231" s="1286"/>
      <c r="CZ231" s="1286"/>
      <c r="DA231" s="1286"/>
      <c r="DB231" s="1286"/>
      <c r="DC231" s="1286"/>
      <c r="DD231" s="1286"/>
      <c r="DE231" s="1286"/>
      <c r="DF231" s="1286"/>
      <c r="DG231" s="1286"/>
      <c r="DH231" s="1286"/>
      <c r="DI231" s="1286"/>
      <c r="DJ231" s="1286"/>
      <c r="DK231" s="1286"/>
      <c r="DL231" s="1286"/>
      <c r="DM231" s="1286"/>
      <c r="DN231" s="1286"/>
      <c r="DO231" s="1286"/>
      <c r="DP231" s="1286"/>
      <c r="DQ231" s="1286"/>
      <c r="DR231" s="1286"/>
      <c r="DS231" s="1286"/>
      <c r="DT231" s="1286"/>
      <c r="DU231" s="1286"/>
      <c r="DV231" s="1286"/>
      <c r="DW231" s="1286"/>
      <c r="DX231" s="1286"/>
      <c r="DY231" s="1286"/>
      <c r="DZ231" s="1286"/>
      <c r="EA231" s="1286"/>
      <c r="EB231" s="1286"/>
      <c r="EC231" s="1286"/>
      <c r="ED231" s="1286"/>
      <c r="EE231" s="1286"/>
      <c r="EF231" s="1286"/>
      <c r="EG231" s="1286"/>
      <c r="EH231" s="1286"/>
      <c r="EI231" s="1286"/>
      <c r="EJ231" s="1286"/>
      <c r="EK231" s="1286"/>
      <c r="EL231" s="1286"/>
      <c r="EM231" s="1286"/>
      <c r="EN231" s="1286"/>
      <c r="EO231" s="1286"/>
      <c r="EP231" s="1286"/>
      <c r="EQ231" s="1286"/>
      <c r="ER231" s="1286"/>
      <c r="ES231" s="1286"/>
      <c r="ET231" s="1286"/>
      <c r="EU231" s="1286"/>
      <c r="EV231" s="1286"/>
      <c r="EW231" s="1286"/>
      <c r="EX231" s="1286"/>
      <c r="EY231" s="1286"/>
      <c r="EZ231" s="1286"/>
      <c r="FA231" s="1286"/>
      <c r="FB231" s="1286"/>
      <c r="FC231" s="1286"/>
      <c r="FD231" s="1286"/>
      <c r="FE231" s="1286"/>
      <c r="FF231" s="1286"/>
      <c r="FG231" s="1286"/>
      <c r="FH231" s="1286"/>
      <c r="FI231" s="1286"/>
      <c r="FJ231" s="1286"/>
      <c r="FK231" s="1286"/>
      <c r="FL231" s="1286"/>
      <c r="FM231" s="1286"/>
      <c r="FN231" s="1286"/>
      <c r="FO231" s="1286"/>
      <c r="FP231" s="1286"/>
      <c r="FQ231" s="1286"/>
      <c r="FR231" s="1286"/>
      <c r="FS231" s="1286"/>
      <c r="FT231" s="1286"/>
      <c r="FU231" s="1286"/>
      <c r="FV231" s="1286"/>
      <c r="FW231" s="1286"/>
      <c r="FX231" s="1286"/>
      <c r="FY231" s="1286"/>
      <c r="FZ231" s="1286"/>
      <c r="GA231" s="1286"/>
      <c r="GB231" s="1286"/>
      <c r="GC231" s="1286"/>
      <c r="GD231" s="1286"/>
      <c r="GE231" s="1286"/>
      <c r="GF231" s="1286"/>
      <c r="GG231" s="1286"/>
      <c r="GH231" s="1286"/>
      <c r="GI231" s="1286"/>
      <c r="GJ231" s="1286"/>
      <c r="GK231" s="1286"/>
      <c r="GL231" s="1286"/>
      <c r="GM231" s="1286"/>
      <c r="GN231" s="1286"/>
      <c r="GO231" s="1286"/>
      <c r="GP231" s="1286"/>
      <c r="GQ231" s="1286"/>
      <c r="GR231" s="1286"/>
      <c r="GS231" s="1286"/>
      <c r="GT231" s="1286"/>
      <c r="GU231" s="1286"/>
      <c r="GV231" s="1286"/>
      <c r="GW231" s="1286"/>
      <c r="GX231" s="1286"/>
      <c r="GY231" s="1286"/>
      <c r="GZ231" s="1286"/>
      <c r="HA231" s="1286"/>
      <c r="HB231" s="1286"/>
      <c r="HC231" s="1286"/>
      <c r="HD231" s="1286"/>
      <c r="HE231" s="1286"/>
      <c r="HF231" s="1286"/>
      <c r="HG231" s="1286"/>
      <c r="HH231" s="1286"/>
      <c r="HI231" s="1286"/>
      <c r="HJ231" s="1286"/>
      <c r="HK231" s="1286"/>
      <c r="HL231" s="1286"/>
      <c r="HM231" s="1286"/>
      <c r="HN231" s="1286"/>
      <c r="HO231" s="1286"/>
      <c r="HP231" s="1286"/>
      <c r="HQ231" s="1286"/>
      <c r="HR231" s="1286"/>
      <c r="HS231" s="1286"/>
      <c r="HT231" s="1286"/>
      <c r="HU231" s="1286"/>
      <c r="HV231" s="1286"/>
      <c r="HW231" s="1286"/>
      <c r="HX231" s="1286"/>
      <c r="HY231" s="1286"/>
      <c r="HZ231" s="1286"/>
      <c r="IA231" s="1286"/>
      <c r="IB231" s="1286"/>
      <c r="IC231" s="1286"/>
      <c r="ID231" s="1286"/>
      <c r="IE231" s="1286"/>
      <c r="IF231" s="1286"/>
      <c r="IG231" s="1286"/>
      <c r="IH231" s="1286"/>
      <c r="II231" s="1286"/>
      <c r="IJ231" s="1286"/>
      <c r="IK231" s="1286"/>
      <c r="IL231" s="1286"/>
      <c r="IM231" s="1286"/>
      <c r="IN231" s="1286"/>
      <c r="IO231" s="1286"/>
      <c r="IP231" s="1286"/>
      <c r="IQ231" s="1286"/>
      <c r="IR231" s="1286"/>
      <c r="IS231" s="1286"/>
      <c r="IT231" s="1286"/>
      <c r="IU231" s="1286"/>
      <c r="IV231" s="1286"/>
    </row>
    <row r="232" spans="1:256" ht="16.5" thickBot="1">
      <c r="A232" s="1642" t="s">
        <v>5265</v>
      </c>
      <c r="B232" s="1349">
        <v>88316</v>
      </c>
      <c r="C232" s="915" t="str">
        <f>IF($A232="INSUMO",VLOOKUP($B232,'BANCO DE DADOS JULHO INS'!$A:$D,2,FALSE),VLOOKUP($B232,'BANCO DE DADOS JULHO SERV'!$B:$E,2,FALSE))</f>
        <v>SERVENTE COM ENCARGOS COMPLEMENTARES</v>
      </c>
      <c r="D232" s="916" t="str">
        <f>IF($A232="INSUMO",VLOOKUP($B232,'BANCO DE DADOS JULHO INS'!$A:$D,3,FALSE),VLOOKUP($B232,'BANCO DE DADOS JULHO SERV'!$B:$E,3,FALSE))</f>
        <v>H</v>
      </c>
      <c r="E232" s="1540">
        <v>3</v>
      </c>
      <c r="F232" s="918" t="str">
        <f>IF($A232="INSUMO",VLOOKUP($B232,'BANCO DE DADOS JULHO INS'!$A:$D,4,FALSE),VLOOKUP($B232,'BANCO DE DADOS JULHO SERV'!$B:$E,4,FALSE))</f>
        <v>13,80</v>
      </c>
      <c r="G232" s="1473">
        <f>TRUNC(F232*E232,2)</f>
        <v>41.4</v>
      </c>
      <c r="H232" s="1286"/>
      <c r="I232" s="1286"/>
      <c r="J232" s="1286"/>
      <c r="K232" s="1286"/>
      <c r="L232" s="1286"/>
      <c r="M232" s="1286"/>
      <c r="N232" s="1286"/>
      <c r="O232" s="1286"/>
      <c r="P232" s="1286"/>
      <c r="Q232" s="1286"/>
      <c r="R232" s="1286"/>
      <c r="S232" s="1286"/>
      <c r="T232" s="1286"/>
      <c r="U232" s="1286"/>
      <c r="V232" s="1286"/>
      <c r="W232" s="1286"/>
      <c r="X232" s="1286"/>
      <c r="Y232" s="1286"/>
      <c r="Z232" s="1286"/>
      <c r="AA232" s="1286"/>
      <c r="AB232" s="1286"/>
      <c r="AC232" s="1286"/>
      <c r="AD232" s="1286"/>
      <c r="AE232" s="1286"/>
      <c r="AF232" s="1286"/>
      <c r="AG232" s="1286"/>
      <c r="AH232" s="1286"/>
      <c r="AI232" s="1286"/>
      <c r="AJ232" s="1286"/>
      <c r="AK232" s="1286"/>
      <c r="AL232" s="1286"/>
      <c r="AM232" s="1286"/>
      <c r="AN232" s="1286"/>
      <c r="AO232" s="1286"/>
      <c r="AP232" s="1286"/>
      <c r="AQ232" s="1286"/>
      <c r="AR232" s="1286"/>
      <c r="AS232" s="1286"/>
      <c r="AT232" s="1286"/>
      <c r="AU232" s="1286"/>
      <c r="AV232" s="1286"/>
      <c r="AW232" s="1286"/>
      <c r="AX232" s="1286"/>
      <c r="AY232" s="1286"/>
      <c r="AZ232" s="1286"/>
      <c r="BA232" s="1286"/>
      <c r="BB232" s="1286"/>
      <c r="BC232" s="1286"/>
      <c r="BD232" s="1286"/>
      <c r="BE232" s="1286"/>
      <c r="BF232" s="1286"/>
      <c r="BG232" s="1286"/>
      <c r="BH232" s="1286"/>
      <c r="BI232" s="1286"/>
      <c r="BJ232" s="1286"/>
      <c r="BK232" s="1286"/>
      <c r="BL232" s="1286"/>
      <c r="BM232" s="1286"/>
      <c r="BN232" s="1286"/>
      <c r="BO232" s="1286"/>
      <c r="BP232" s="1286"/>
      <c r="BQ232" s="1286"/>
      <c r="BR232" s="1286"/>
      <c r="BS232" s="1286"/>
      <c r="BT232" s="1286"/>
      <c r="BU232" s="1286"/>
      <c r="BV232" s="1286"/>
      <c r="BW232" s="1286"/>
      <c r="BX232" s="1286"/>
      <c r="BY232" s="1286"/>
      <c r="BZ232" s="1286"/>
      <c r="CA232" s="1286"/>
      <c r="CB232" s="1286"/>
      <c r="CC232" s="1286"/>
      <c r="CD232" s="1286"/>
      <c r="CE232" s="1286"/>
      <c r="CF232" s="1286"/>
      <c r="CG232" s="1286"/>
      <c r="CH232" s="1286"/>
      <c r="CI232" s="1286"/>
      <c r="CJ232" s="1286"/>
      <c r="CK232" s="1286"/>
      <c r="CL232" s="1286"/>
      <c r="CM232" s="1286"/>
      <c r="CN232" s="1286"/>
      <c r="CO232" s="1286"/>
      <c r="CP232" s="1286"/>
      <c r="CQ232" s="1286"/>
      <c r="CR232" s="1286"/>
      <c r="CS232" s="1286"/>
      <c r="CT232" s="1286"/>
      <c r="CU232" s="1286"/>
      <c r="CV232" s="1286"/>
      <c r="CW232" s="1286"/>
      <c r="CX232" s="1286"/>
      <c r="CY232" s="1286"/>
      <c r="CZ232" s="1286"/>
      <c r="DA232" s="1286"/>
      <c r="DB232" s="1286"/>
      <c r="DC232" s="1286"/>
      <c r="DD232" s="1286"/>
      <c r="DE232" s="1286"/>
      <c r="DF232" s="1286"/>
      <c r="DG232" s="1286"/>
      <c r="DH232" s="1286"/>
      <c r="DI232" s="1286"/>
      <c r="DJ232" s="1286"/>
      <c r="DK232" s="1286"/>
      <c r="DL232" s="1286"/>
      <c r="DM232" s="1286"/>
      <c r="DN232" s="1286"/>
      <c r="DO232" s="1286"/>
      <c r="DP232" s="1286"/>
      <c r="DQ232" s="1286"/>
      <c r="DR232" s="1286"/>
      <c r="DS232" s="1286"/>
      <c r="DT232" s="1286"/>
      <c r="DU232" s="1286"/>
      <c r="DV232" s="1286"/>
      <c r="DW232" s="1286"/>
      <c r="DX232" s="1286"/>
      <c r="DY232" s="1286"/>
      <c r="DZ232" s="1286"/>
      <c r="EA232" s="1286"/>
      <c r="EB232" s="1286"/>
      <c r="EC232" s="1286"/>
      <c r="ED232" s="1286"/>
      <c r="EE232" s="1286"/>
      <c r="EF232" s="1286"/>
      <c r="EG232" s="1286"/>
      <c r="EH232" s="1286"/>
      <c r="EI232" s="1286"/>
      <c r="EJ232" s="1286"/>
      <c r="EK232" s="1286"/>
      <c r="EL232" s="1286"/>
      <c r="EM232" s="1286"/>
      <c r="EN232" s="1286"/>
      <c r="EO232" s="1286"/>
      <c r="EP232" s="1286"/>
      <c r="EQ232" s="1286"/>
      <c r="ER232" s="1286"/>
      <c r="ES232" s="1286"/>
      <c r="ET232" s="1286"/>
      <c r="EU232" s="1286"/>
      <c r="EV232" s="1286"/>
      <c r="EW232" s="1286"/>
      <c r="EX232" s="1286"/>
      <c r="EY232" s="1286"/>
      <c r="EZ232" s="1286"/>
      <c r="FA232" s="1286"/>
      <c r="FB232" s="1286"/>
      <c r="FC232" s="1286"/>
      <c r="FD232" s="1286"/>
      <c r="FE232" s="1286"/>
      <c r="FF232" s="1286"/>
      <c r="FG232" s="1286"/>
      <c r="FH232" s="1286"/>
      <c r="FI232" s="1286"/>
      <c r="FJ232" s="1286"/>
      <c r="FK232" s="1286"/>
      <c r="FL232" s="1286"/>
      <c r="FM232" s="1286"/>
      <c r="FN232" s="1286"/>
      <c r="FO232" s="1286"/>
      <c r="FP232" s="1286"/>
      <c r="FQ232" s="1286"/>
      <c r="FR232" s="1286"/>
      <c r="FS232" s="1286"/>
      <c r="FT232" s="1286"/>
      <c r="FU232" s="1286"/>
      <c r="FV232" s="1286"/>
      <c r="FW232" s="1286"/>
      <c r="FX232" s="1286"/>
      <c r="FY232" s="1286"/>
      <c r="FZ232" s="1286"/>
      <c r="GA232" s="1286"/>
      <c r="GB232" s="1286"/>
      <c r="GC232" s="1286"/>
      <c r="GD232" s="1286"/>
      <c r="GE232" s="1286"/>
      <c r="GF232" s="1286"/>
      <c r="GG232" s="1286"/>
      <c r="GH232" s="1286"/>
      <c r="GI232" s="1286"/>
      <c r="GJ232" s="1286"/>
      <c r="GK232" s="1286"/>
      <c r="GL232" s="1286"/>
      <c r="GM232" s="1286"/>
      <c r="GN232" s="1286"/>
      <c r="GO232" s="1286"/>
      <c r="GP232" s="1286"/>
      <c r="GQ232" s="1286"/>
      <c r="GR232" s="1286"/>
      <c r="GS232" s="1286"/>
      <c r="GT232" s="1286"/>
      <c r="GU232" s="1286"/>
      <c r="GV232" s="1286"/>
      <c r="GW232" s="1286"/>
      <c r="GX232" s="1286"/>
      <c r="GY232" s="1286"/>
      <c r="GZ232" s="1286"/>
      <c r="HA232" s="1286"/>
      <c r="HB232" s="1286"/>
      <c r="HC232" s="1286"/>
      <c r="HD232" s="1286"/>
      <c r="HE232" s="1286"/>
      <c r="HF232" s="1286"/>
      <c r="HG232" s="1286"/>
      <c r="HH232" s="1286"/>
      <c r="HI232" s="1286"/>
      <c r="HJ232" s="1286"/>
      <c r="HK232" s="1286"/>
      <c r="HL232" s="1286"/>
      <c r="HM232" s="1286"/>
      <c r="HN232" s="1286"/>
      <c r="HO232" s="1286"/>
      <c r="HP232" s="1286"/>
      <c r="HQ232" s="1286"/>
      <c r="HR232" s="1286"/>
      <c r="HS232" s="1286"/>
      <c r="HT232" s="1286"/>
      <c r="HU232" s="1286"/>
      <c r="HV232" s="1286"/>
      <c r="HW232" s="1286"/>
      <c r="HX232" s="1286"/>
      <c r="HY232" s="1286"/>
      <c r="HZ232" s="1286"/>
      <c r="IA232" s="1286"/>
      <c r="IB232" s="1286"/>
      <c r="IC232" s="1286"/>
      <c r="ID232" s="1286"/>
      <c r="IE232" s="1286"/>
      <c r="IF232" s="1286"/>
      <c r="IG232" s="1286"/>
      <c r="IH232" s="1286"/>
      <c r="II232" s="1286"/>
      <c r="IJ232" s="1286"/>
      <c r="IK232" s="1286"/>
      <c r="IL232" s="1286"/>
      <c r="IM232" s="1286"/>
      <c r="IN232" s="1286"/>
      <c r="IO232" s="1286"/>
      <c r="IP232" s="1286"/>
      <c r="IQ232" s="1286"/>
      <c r="IR232" s="1286"/>
      <c r="IS232" s="1286"/>
      <c r="IT232" s="1286"/>
      <c r="IU232" s="1286"/>
      <c r="IV232" s="1286"/>
    </row>
    <row r="233" spans="1:256" ht="16.5" thickBot="1">
      <c r="A233" s="1286"/>
      <c r="B233" s="762"/>
      <c r="C233" s="1352"/>
      <c r="D233" s="1353"/>
      <c r="E233" s="1354"/>
      <c r="F233" s="731" t="s">
        <v>1953</v>
      </c>
      <c r="G233" s="1541">
        <f>TRUNC(SUM(G227:G232),2)</f>
        <v>1773.36</v>
      </c>
      <c r="H233" s="1286"/>
      <c r="I233" s="1286"/>
      <c r="J233" s="1286"/>
      <c r="K233" s="1286"/>
      <c r="L233" s="1286"/>
      <c r="M233" s="1286"/>
      <c r="N233" s="1286"/>
      <c r="O233" s="1286"/>
      <c r="P233" s="1286"/>
      <c r="Q233" s="1286"/>
      <c r="R233" s="1286"/>
      <c r="S233" s="1286"/>
      <c r="T233" s="1286"/>
      <c r="U233" s="1286"/>
      <c r="V233" s="1286"/>
      <c r="W233" s="1286"/>
      <c r="X233" s="1286"/>
      <c r="Y233" s="1286"/>
      <c r="Z233" s="1286"/>
      <c r="AA233" s="1286"/>
      <c r="AB233" s="1286"/>
      <c r="AC233" s="1286"/>
      <c r="AD233" s="1286"/>
      <c r="AE233" s="1286"/>
      <c r="AF233" s="1286"/>
      <c r="AG233" s="1286"/>
      <c r="AH233" s="1286"/>
      <c r="AI233" s="1286"/>
      <c r="AJ233" s="1286"/>
      <c r="AK233" s="1286"/>
      <c r="AL233" s="1286"/>
      <c r="AM233" s="1286"/>
      <c r="AN233" s="1286"/>
      <c r="AO233" s="1286"/>
      <c r="AP233" s="1286"/>
      <c r="AQ233" s="1286"/>
      <c r="AR233" s="1286"/>
      <c r="AS233" s="1286"/>
      <c r="AT233" s="1286"/>
      <c r="AU233" s="1286"/>
      <c r="AV233" s="1286"/>
      <c r="AW233" s="1286"/>
      <c r="AX233" s="1286"/>
      <c r="AY233" s="1286"/>
      <c r="AZ233" s="1286"/>
      <c r="BA233" s="1286"/>
      <c r="BB233" s="1286"/>
      <c r="BC233" s="1286"/>
      <c r="BD233" s="1286"/>
      <c r="BE233" s="1286"/>
      <c r="BF233" s="1286"/>
      <c r="BG233" s="1286"/>
      <c r="BH233" s="1286"/>
      <c r="BI233" s="1286"/>
      <c r="BJ233" s="1286"/>
      <c r="BK233" s="1286"/>
      <c r="BL233" s="1286"/>
      <c r="BM233" s="1286"/>
      <c r="BN233" s="1286"/>
      <c r="BO233" s="1286"/>
      <c r="BP233" s="1286"/>
      <c r="BQ233" s="1286"/>
      <c r="BR233" s="1286"/>
      <c r="BS233" s="1286"/>
      <c r="BT233" s="1286"/>
      <c r="BU233" s="1286"/>
      <c r="BV233" s="1286"/>
      <c r="BW233" s="1286"/>
      <c r="BX233" s="1286"/>
      <c r="BY233" s="1286"/>
      <c r="BZ233" s="1286"/>
      <c r="CA233" s="1286"/>
      <c r="CB233" s="1286"/>
      <c r="CC233" s="1286"/>
      <c r="CD233" s="1286"/>
      <c r="CE233" s="1286"/>
      <c r="CF233" s="1286"/>
      <c r="CG233" s="1286"/>
      <c r="CH233" s="1286"/>
      <c r="CI233" s="1286"/>
      <c r="CJ233" s="1286"/>
      <c r="CK233" s="1286"/>
      <c r="CL233" s="1286"/>
      <c r="CM233" s="1286"/>
      <c r="CN233" s="1286"/>
      <c r="CO233" s="1286"/>
      <c r="CP233" s="1286"/>
      <c r="CQ233" s="1286"/>
      <c r="CR233" s="1286"/>
      <c r="CS233" s="1286"/>
      <c r="CT233" s="1286"/>
      <c r="CU233" s="1286"/>
      <c r="CV233" s="1286"/>
      <c r="CW233" s="1286"/>
      <c r="CX233" s="1286"/>
      <c r="CY233" s="1286"/>
      <c r="CZ233" s="1286"/>
      <c r="DA233" s="1286"/>
      <c r="DB233" s="1286"/>
      <c r="DC233" s="1286"/>
      <c r="DD233" s="1286"/>
      <c r="DE233" s="1286"/>
      <c r="DF233" s="1286"/>
      <c r="DG233" s="1286"/>
      <c r="DH233" s="1286"/>
      <c r="DI233" s="1286"/>
      <c r="DJ233" s="1286"/>
      <c r="DK233" s="1286"/>
      <c r="DL233" s="1286"/>
      <c r="DM233" s="1286"/>
      <c r="DN233" s="1286"/>
      <c r="DO233" s="1286"/>
      <c r="DP233" s="1286"/>
      <c r="DQ233" s="1286"/>
      <c r="DR233" s="1286"/>
      <c r="DS233" s="1286"/>
      <c r="DT233" s="1286"/>
      <c r="DU233" s="1286"/>
      <c r="DV233" s="1286"/>
      <c r="DW233" s="1286"/>
      <c r="DX233" s="1286"/>
      <c r="DY233" s="1286"/>
      <c r="DZ233" s="1286"/>
      <c r="EA233" s="1286"/>
      <c r="EB233" s="1286"/>
      <c r="EC233" s="1286"/>
      <c r="ED233" s="1286"/>
      <c r="EE233" s="1286"/>
      <c r="EF233" s="1286"/>
      <c r="EG233" s="1286"/>
      <c r="EH233" s="1286"/>
      <c r="EI233" s="1286"/>
      <c r="EJ233" s="1286"/>
      <c r="EK233" s="1286"/>
      <c r="EL233" s="1286"/>
      <c r="EM233" s="1286"/>
      <c r="EN233" s="1286"/>
      <c r="EO233" s="1286"/>
      <c r="EP233" s="1286"/>
      <c r="EQ233" s="1286"/>
      <c r="ER233" s="1286"/>
      <c r="ES233" s="1286"/>
      <c r="ET233" s="1286"/>
      <c r="EU233" s="1286"/>
      <c r="EV233" s="1286"/>
      <c r="EW233" s="1286"/>
      <c r="EX233" s="1286"/>
      <c r="EY233" s="1286"/>
      <c r="EZ233" s="1286"/>
      <c r="FA233" s="1286"/>
      <c r="FB233" s="1286"/>
      <c r="FC233" s="1286"/>
      <c r="FD233" s="1286"/>
      <c r="FE233" s="1286"/>
      <c r="FF233" s="1286"/>
      <c r="FG233" s="1286"/>
      <c r="FH233" s="1286"/>
      <c r="FI233" s="1286"/>
      <c r="FJ233" s="1286"/>
      <c r="FK233" s="1286"/>
      <c r="FL233" s="1286"/>
      <c r="FM233" s="1286"/>
      <c r="FN233" s="1286"/>
      <c r="FO233" s="1286"/>
      <c r="FP233" s="1286"/>
      <c r="FQ233" s="1286"/>
      <c r="FR233" s="1286"/>
      <c r="FS233" s="1286"/>
      <c r="FT233" s="1286"/>
      <c r="FU233" s="1286"/>
      <c r="FV233" s="1286"/>
      <c r="FW233" s="1286"/>
      <c r="FX233" s="1286"/>
      <c r="FY233" s="1286"/>
      <c r="FZ233" s="1286"/>
      <c r="GA233" s="1286"/>
      <c r="GB233" s="1286"/>
      <c r="GC233" s="1286"/>
      <c r="GD233" s="1286"/>
      <c r="GE233" s="1286"/>
      <c r="GF233" s="1286"/>
      <c r="GG233" s="1286"/>
      <c r="GH233" s="1286"/>
      <c r="GI233" s="1286"/>
      <c r="GJ233" s="1286"/>
      <c r="GK233" s="1286"/>
      <c r="GL233" s="1286"/>
      <c r="GM233" s="1286"/>
      <c r="GN233" s="1286"/>
      <c r="GO233" s="1286"/>
      <c r="GP233" s="1286"/>
      <c r="GQ233" s="1286"/>
      <c r="GR233" s="1286"/>
      <c r="GS233" s="1286"/>
      <c r="GT233" s="1286"/>
      <c r="GU233" s="1286"/>
      <c r="GV233" s="1286"/>
      <c r="GW233" s="1286"/>
      <c r="GX233" s="1286"/>
      <c r="GY233" s="1286"/>
      <c r="GZ233" s="1286"/>
      <c r="HA233" s="1286"/>
      <c r="HB233" s="1286"/>
      <c r="HC233" s="1286"/>
      <c r="HD233" s="1286"/>
      <c r="HE233" s="1286"/>
      <c r="HF233" s="1286"/>
      <c r="HG233" s="1286"/>
      <c r="HH233" s="1286"/>
      <c r="HI233" s="1286"/>
      <c r="HJ233" s="1286"/>
      <c r="HK233" s="1286"/>
      <c r="HL233" s="1286"/>
      <c r="HM233" s="1286"/>
      <c r="HN233" s="1286"/>
      <c r="HO233" s="1286"/>
      <c r="HP233" s="1286"/>
      <c r="HQ233" s="1286"/>
      <c r="HR233" s="1286"/>
      <c r="HS233" s="1286"/>
      <c r="HT233" s="1286"/>
      <c r="HU233" s="1286"/>
      <c r="HV233" s="1286"/>
      <c r="HW233" s="1286"/>
      <c r="HX233" s="1286"/>
      <c r="HY233" s="1286"/>
      <c r="HZ233" s="1286"/>
      <c r="IA233" s="1286"/>
      <c r="IB233" s="1286"/>
      <c r="IC233" s="1286"/>
      <c r="ID233" s="1286"/>
      <c r="IE233" s="1286"/>
      <c r="IF233" s="1286"/>
      <c r="IG233" s="1286"/>
      <c r="IH233" s="1286"/>
      <c r="II233" s="1286"/>
      <c r="IJ233" s="1286"/>
      <c r="IK233" s="1286"/>
      <c r="IL233" s="1286"/>
      <c r="IM233" s="1286"/>
      <c r="IN233" s="1286"/>
      <c r="IO233" s="1286"/>
      <c r="IP233" s="1286"/>
      <c r="IQ233" s="1286"/>
      <c r="IR233" s="1286"/>
      <c r="IS233" s="1286"/>
      <c r="IT233" s="1286"/>
      <c r="IU233" s="1286"/>
      <c r="IV233" s="1286"/>
    </row>
    <row r="234" spans="1:256" s="1521" customFormat="1" ht="15.75" customHeight="1">
      <c r="B234" s="1522"/>
      <c r="C234" s="1522"/>
      <c r="D234" s="1522"/>
      <c r="E234" s="1522"/>
      <c r="F234" s="1523"/>
      <c r="G234" s="1523"/>
    </row>
    <row r="235" spans="1:256" s="1521" customFormat="1" ht="15.75" customHeight="1">
      <c r="B235" s="1522"/>
      <c r="C235" s="1522"/>
      <c r="D235" s="1522"/>
      <c r="E235" s="1522"/>
      <c r="F235" s="1523"/>
      <c r="G235" s="1523"/>
    </row>
    <row r="236" spans="1:256" s="1521" customFormat="1" ht="15.75" customHeight="1">
      <c r="B236" s="1522"/>
      <c r="C236" s="1522"/>
      <c r="D236" s="1522"/>
      <c r="E236" s="1522"/>
      <c r="F236" s="1523"/>
      <c r="G236" s="1523"/>
    </row>
    <row r="237" spans="1:256" s="1521" customFormat="1" ht="15.75" customHeight="1">
      <c r="B237" s="1522"/>
      <c r="C237" s="1522"/>
      <c r="D237" s="1522"/>
      <c r="E237" s="1522"/>
      <c r="F237" s="1523"/>
      <c r="G237" s="1523"/>
    </row>
    <row r="238" spans="1:256" s="1521" customFormat="1" ht="15.75" customHeight="1">
      <c r="B238" s="1522"/>
      <c r="C238" s="1522"/>
      <c r="D238" s="1522"/>
      <c r="E238" s="1522"/>
      <c r="F238" s="1523"/>
      <c r="G238" s="1523"/>
    </row>
    <row r="239" spans="1:256" s="1521" customFormat="1" ht="15.75" customHeight="1">
      <c r="B239" s="1522"/>
      <c r="C239" s="1522"/>
      <c r="D239" s="1522"/>
      <c r="E239" s="1522"/>
      <c r="F239" s="1523"/>
      <c r="G239" s="1523"/>
    </row>
    <row r="240" spans="1:256" s="1521" customFormat="1" ht="15.75" customHeight="1">
      <c r="B240" s="1522"/>
      <c r="C240" s="1522"/>
      <c r="D240" s="1522"/>
      <c r="E240" s="1522"/>
      <c r="F240" s="1523"/>
      <c r="G240" s="1523"/>
    </row>
    <row r="241" spans="1:256" s="1521" customFormat="1" ht="15.75" customHeight="1">
      <c r="B241" s="1522"/>
      <c r="C241" s="1522"/>
      <c r="D241" s="1522"/>
      <c r="E241" s="1522"/>
      <c r="F241" s="1523"/>
      <c r="G241" s="1523"/>
    </row>
    <row r="242" spans="1:256" s="1521" customFormat="1" ht="15.75" customHeight="1">
      <c r="B242" s="1522"/>
      <c r="C242" s="1522"/>
      <c r="D242" s="1522"/>
      <c r="E242" s="1522"/>
      <c r="F242" s="1523"/>
      <c r="G242" s="1523"/>
    </row>
    <row r="243" spans="1:256" s="1521" customFormat="1" ht="15.75" customHeight="1">
      <c r="B243" s="1522"/>
      <c r="C243" s="1522"/>
      <c r="D243" s="1522"/>
      <c r="E243" s="1522"/>
      <c r="F243" s="1523"/>
      <c r="G243" s="1523"/>
    </row>
    <row r="244" spans="1:256" s="1521" customFormat="1" ht="15.75" customHeight="1">
      <c r="B244" s="1522"/>
      <c r="C244" s="1522"/>
      <c r="D244" s="1522"/>
      <c r="E244" s="1522"/>
      <c r="F244" s="1523"/>
      <c r="G244" s="1523"/>
    </row>
    <row r="245" spans="1:256" s="1521" customFormat="1" ht="15.75" customHeight="1">
      <c r="B245" s="1522"/>
      <c r="C245" s="1522"/>
      <c r="D245" s="1522"/>
      <c r="E245" s="1522"/>
      <c r="F245" s="1523"/>
      <c r="G245" s="1523"/>
    </row>
    <row r="246" spans="1:256" s="1521" customFormat="1" ht="15.75" customHeight="1">
      <c r="B246" s="1522"/>
      <c r="C246" s="1522"/>
      <c r="D246" s="1522"/>
      <c r="E246" s="1522"/>
      <c r="F246" s="1523"/>
      <c r="G246" s="1523"/>
    </row>
    <row r="247" spans="1:256" s="1521" customFormat="1" ht="15.75" customHeight="1">
      <c r="B247" s="1522"/>
      <c r="C247" s="1522"/>
      <c r="D247" s="1522"/>
      <c r="E247" s="1522"/>
      <c r="F247" s="1523"/>
      <c r="G247" s="1523"/>
    </row>
    <row r="248" spans="1:256" s="1521" customFormat="1" ht="15.75" customHeight="1">
      <c r="B248" s="1522"/>
      <c r="C248" s="1522"/>
      <c r="D248" s="1522"/>
      <c r="E248" s="1522"/>
      <c r="F248" s="1523"/>
      <c r="G248" s="1523"/>
    </row>
    <row r="249" spans="1:256" s="1521" customFormat="1" ht="15.75" customHeight="1">
      <c r="B249" s="1522"/>
      <c r="C249" s="1522"/>
      <c r="D249" s="1522"/>
      <c r="E249" s="1522"/>
      <c r="F249" s="1523"/>
      <c r="G249" s="1523"/>
    </row>
    <row r="250" spans="1:256" s="1521" customFormat="1" ht="15.75" customHeight="1">
      <c r="B250" s="1522"/>
      <c r="C250" s="1522"/>
      <c r="D250" s="1522"/>
      <c r="E250" s="1522"/>
      <c r="F250" s="1523"/>
      <c r="G250" s="1523"/>
    </row>
    <row r="251" spans="1:256" s="1521" customFormat="1" ht="15.75" customHeight="1">
      <c r="B251" s="1522"/>
      <c r="C251" s="1522"/>
      <c r="D251" s="1522"/>
      <c r="E251" s="1522"/>
      <c r="F251" s="1523"/>
      <c r="G251" s="1523"/>
    </row>
    <row r="252" spans="1:256" s="1521" customFormat="1" ht="15.75" customHeight="1">
      <c r="B252" s="1522"/>
      <c r="C252" s="1522"/>
      <c r="D252" s="1522"/>
      <c r="E252" s="1522"/>
      <c r="F252" s="1523"/>
      <c r="G252" s="1523"/>
    </row>
    <row r="253" spans="1:256" ht="13.5" thickBot="1">
      <c r="A253" s="1286"/>
      <c r="B253" s="1555"/>
      <c r="C253" s="1555"/>
      <c r="D253" s="1555"/>
      <c r="E253" s="1555"/>
      <c r="F253" s="1555"/>
      <c r="G253" s="1555"/>
      <c r="H253" s="1286"/>
      <c r="I253" s="1286"/>
      <c r="J253" s="1286"/>
      <c r="K253" s="1286"/>
      <c r="L253" s="1286"/>
      <c r="M253" s="1286"/>
      <c r="N253" s="1286"/>
      <c r="O253" s="1286"/>
      <c r="P253" s="1286"/>
      <c r="Q253" s="1286"/>
      <c r="R253" s="1286"/>
      <c r="S253" s="1286"/>
      <c r="T253" s="1286"/>
      <c r="U253" s="1286"/>
      <c r="V253" s="1286"/>
      <c r="W253" s="1286"/>
      <c r="X253" s="1286"/>
      <c r="Y253" s="1286"/>
      <c r="Z253" s="1286"/>
      <c r="AA253" s="1286"/>
      <c r="AB253" s="1286"/>
      <c r="AC253" s="1286"/>
      <c r="AD253" s="1286"/>
      <c r="AE253" s="1286"/>
      <c r="AF253" s="1286"/>
      <c r="AG253" s="1286"/>
      <c r="AH253" s="1286"/>
      <c r="AI253" s="1286"/>
      <c r="AJ253" s="1286"/>
      <c r="AK253" s="1286"/>
      <c r="AL253" s="1286"/>
      <c r="AM253" s="1286"/>
      <c r="AN253" s="1286"/>
      <c r="AO253" s="1286"/>
      <c r="AP253" s="1286"/>
      <c r="AQ253" s="1286"/>
      <c r="AR253" s="1286"/>
      <c r="AS253" s="1286"/>
      <c r="AT253" s="1286"/>
      <c r="AU253" s="1286"/>
      <c r="AV253" s="1286"/>
      <c r="AW253" s="1286"/>
      <c r="AX253" s="1286"/>
      <c r="AY253" s="1286"/>
      <c r="AZ253" s="1286"/>
      <c r="BA253" s="1286"/>
      <c r="BB253" s="1286"/>
      <c r="BC253" s="1286"/>
      <c r="BD253" s="1286"/>
      <c r="BE253" s="1286"/>
      <c r="BF253" s="1286"/>
      <c r="BG253" s="1286"/>
      <c r="BH253" s="1286"/>
      <c r="BI253" s="1286"/>
      <c r="BJ253" s="1286"/>
      <c r="BK253" s="1286"/>
      <c r="BL253" s="1286"/>
      <c r="BM253" s="1286"/>
      <c r="BN253" s="1286"/>
      <c r="BO253" s="1286"/>
      <c r="BP253" s="1286"/>
      <c r="BQ253" s="1286"/>
      <c r="BR253" s="1286"/>
      <c r="BS253" s="1286"/>
      <c r="BT253" s="1286"/>
      <c r="BU253" s="1286"/>
      <c r="BV253" s="1286"/>
      <c r="BW253" s="1286"/>
      <c r="BX253" s="1286"/>
      <c r="BY253" s="1286"/>
      <c r="BZ253" s="1286"/>
      <c r="CA253" s="1286"/>
      <c r="CB253" s="1286"/>
      <c r="CC253" s="1286"/>
      <c r="CD253" s="1286"/>
      <c r="CE253" s="1286"/>
      <c r="CF253" s="1286"/>
      <c r="CG253" s="1286"/>
      <c r="CH253" s="1286"/>
      <c r="CI253" s="1286"/>
      <c r="CJ253" s="1286"/>
      <c r="CK253" s="1286"/>
      <c r="CL253" s="1286"/>
      <c r="CM253" s="1286"/>
      <c r="CN253" s="1286"/>
      <c r="CO253" s="1286"/>
      <c r="CP253" s="1286"/>
      <c r="CQ253" s="1286"/>
      <c r="CR253" s="1286"/>
      <c r="CS253" s="1286"/>
      <c r="CT253" s="1286"/>
      <c r="CU253" s="1286"/>
      <c r="CV253" s="1286"/>
      <c r="CW253" s="1286"/>
      <c r="CX253" s="1286"/>
      <c r="CY253" s="1286"/>
      <c r="CZ253" s="1286"/>
      <c r="DA253" s="1286"/>
      <c r="DB253" s="1286"/>
      <c r="DC253" s="1286"/>
      <c r="DD253" s="1286"/>
      <c r="DE253" s="1286"/>
      <c r="DF253" s="1286"/>
      <c r="DG253" s="1286"/>
      <c r="DH253" s="1286"/>
      <c r="DI253" s="1286"/>
      <c r="DJ253" s="1286"/>
      <c r="DK253" s="1286"/>
      <c r="DL253" s="1286"/>
      <c r="DM253" s="1286"/>
      <c r="DN253" s="1286"/>
      <c r="DO253" s="1286"/>
      <c r="DP253" s="1286"/>
      <c r="DQ253" s="1286"/>
      <c r="DR253" s="1286"/>
      <c r="DS253" s="1286"/>
      <c r="DT253" s="1286"/>
      <c r="DU253" s="1286"/>
      <c r="DV253" s="1286"/>
      <c r="DW253" s="1286"/>
      <c r="DX253" s="1286"/>
      <c r="DY253" s="1286"/>
      <c r="DZ253" s="1286"/>
      <c r="EA253" s="1286"/>
      <c r="EB253" s="1286"/>
      <c r="EC253" s="1286"/>
      <c r="ED253" s="1286"/>
      <c r="EE253" s="1286"/>
      <c r="EF253" s="1286"/>
      <c r="EG253" s="1286"/>
      <c r="EH253" s="1286"/>
      <c r="EI253" s="1286"/>
      <c r="EJ253" s="1286"/>
      <c r="EK253" s="1286"/>
      <c r="EL253" s="1286"/>
      <c r="EM253" s="1286"/>
      <c r="EN253" s="1286"/>
      <c r="EO253" s="1286"/>
      <c r="EP253" s="1286"/>
      <c r="EQ253" s="1286"/>
      <c r="ER253" s="1286"/>
      <c r="ES253" s="1286"/>
      <c r="ET253" s="1286"/>
      <c r="EU253" s="1286"/>
      <c r="EV253" s="1286"/>
      <c r="EW253" s="1286"/>
      <c r="EX253" s="1286"/>
      <c r="EY253" s="1286"/>
      <c r="EZ253" s="1286"/>
      <c r="FA253" s="1286"/>
      <c r="FB253" s="1286"/>
      <c r="FC253" s="1286"/>
      <c r="FD253" s="1286"/>
      <c r="FE253" s="1286"/>
      <c r="FF253" s="1286"/>
      <c r="FG253" s="1286"/>
      <c r="FH253" s="1286"/>
      <c r="FI253" s="1286"/>
      <c r="FJ253" s="1286"/>
      <c r="FK253" s="1286"/>
      <c r="FL253" s="1286"/>
      <c r="FM253" s="1286"/>
      <c r="FN253" s="1286"/>
      <c r="FO253" s="1286"/>
      <c r="FP253" s="1286"/>
      <c r="FQ253" s="1286"/>
      <c r="FR253" s="1286"/>
      <c r="FS253" s="1286"/>
      <c r="FT253" s="1286"/>
      <c r="FU253" s="1286"/>
      <c r="FV253" s="1286"/>
      <c r="FW253" s="1286"/>
      <c r="FX253" s="1286"/>
      <c r="FY253" s="1286"/>
      <c r="FZ253" s="1286"/>
      <c r="GA253" s="1286"/>
      <c r="GB253" s="1286"/>
      <c r="GC253" s="1286"/>
      <c r="GD253" s="1286"/>
      <c r="GE253" s="1286"/>
      <c r="GF253" s="1286"/>
      <c r="GG253" s="1286"/>
      <c r="GH253" s="1286"/>
      <c r="GI253" s="1286"/>
      <c r="GJ253" s="1286"/>
      <c r="GK253" s="1286"/>
      <c r="GL253" s="1286"/>
      <c r="GM253" s="1286"/>
      <c r="GN253" s="1286"/>
      <c r="GO253" s="1286"/>
      <c r="GP253" s="1286"/>
      <c r="GQ253" s="1286"/>
      <c r="GR253" s="1286"/>
      <c r="GS253" s="1286"/>
      <c r="GT253" s="1286"/>
      <c r="GU253" s="1286"/>
      <c r="GV253" s="1286"/>
      <c r="GW253" s="1286"/>
      <c r="GX253" s="1286"/>
      <c r="GY253" s="1286"/>
      <c r="GZ253" s="1286"/>
      <c r="HA253" s="1286"/>
      <c r="HB253" s="1286"/>
      <c r="HC253" s="1286"/>
      <c r="HD253" s="1286"/>
      <c r="HE253" s="1286"/>
      <c r="HF253" s="1286"/>
      <c r="HG253" s="1286"/>
      <c r="HH253" s="1286"/>
      <c r="HI253" s="1286"/>
      <c r="HJ253" s="1286"/>
      <c r="HK253" s="1286"/>
      <c r="HL253" s="1286"/>
      <c r="HM253" s="1286"/>
      <c r="HN253" s="1286"/>
      <c r="HO253" s="1286"/>
      <c r="HP253" s="1286"/>
      <c r="HQ253" s="1286"/>
      <c r="HR253" s="1286"/>
      <c r="HS253" s="1286"/>
      <c r="HT253" s="1286"/>
      <c r="HU253" s="1286"/>
      <c r="HV253" s="1286"/>
      <c r="HW253" s="1286"/>
      <c r="HX253" s="1286"/>
      <c r="HY253" s="1286"/>
      <c r="HZ253" s="1286"/>
      <c r="IA253" s="1286"/>
      <c r="IB253" s="1286"/>
      <c r="IC253" s="1286"/>
      <c r="ID253" s="1286"/>
      <c r="IE253" s="1286"/>
      <c r="IF253" s="1286"/>
      <c r="IG253" s="1286"/>
      <c r="IH253" s="1286"/>
      <c r="II253" s="1286"/>
      <c r="IJ253" s="1286"/>
      <c r="IK253" s="1286"/>
      <c r="IL253" s="1286"/>
      <c r="IM253" s="1286"/>
      <c r="IN253" s="1286"/>
      <c r="IO253" s="1286"/>
      <c r="IP253" s="1286"/>
      <c r="IQ253" s="1286"/>
      <c r="IR253" s="1286"/>
      <c r="IS253" s="1286"/>
      <c r="IT253" s="1286"/>
      <c r="IU253" s="1286"/>
      <c r="IV253" s="1286"/>
    </row>
    <row r="254" spans="1:256" ht="13.5" hidden="1" thickBot="1">
      <c r="A254" s="1286"/>
      <c r="B254" s="1556" t="s">
        <v>7495</v>
      </c>
      <c r="C254" s="1557" t="s">
        <v>7496</v>
      </c>
      <c r="D254" s="1557"/>
      <c r="E254" s="1557"/>
      <c r="F254" s="1557"/>
      <c r="G254" s="1558" t="s">
        <v>30</v>
      </c>
      <c r="H254" s="1286"/>
      <c r="I254" s="1286"/>
      <c r="J254" s="1286"/>
      <c r="K254" s="1286"/>
      <c r="L254" s="1286"/>
      <c r="M254" s="1286"/>
      <c r="N254" s="1286"/>
      <c r="O254" s="1286"/>
      <c r="P254" s="1286"/>
      <c r="Q254" s="1286"/>
      <c r="R254" s="1286"/>
      <c r="S254" s="1286"/>
      <c r="T254" s="1286"/>
      <c r="U254" s="1286"/>
      <c r="V254" s="1286"/>
      <c r="W254" s="1286"/>
      <c r="X254" s="1286"/>
      <c r="Y254" s="1286"/>
      <c r="Z254" s="1286"/>
      <c r="AA254" s="1286"/>
      <c r="AB254" s="1286"/>
      <c r="AC254" s="1286"/>
      <c r="AD254" s="1286"/>
      <c r="AE254" s="1286"/>
      <c r="AF254" s="1286"/>
      <c r="AG254" s="1286"/>
      <c r="AH254" s="1286"/>
      <c r="AI254" s="1286"/>
      <c r="AJ254" s="1286"/>
      <c r="AK254" s="1286"/>
      <c r="AL254" s="1286"/>
      <c r="AM254" s="1286"/>
      <c r="AN254" s="1286"/>
      <c r="AO254" s="1286"/>
      <c r="AP254" s="1286"/>
      <c r="AQ254" s="1286"/>
      <c r="AR254" s="1286"/>
      <c r="AS254" s="1286"/>
      <c r="AT254" s="1286"/>
      <c r="AU254" s="1286"/>
      <c r="AV254" s="1286"/>
      <c r="AW254" s="1286"/>
      <c r="AX254" s="1286"/>
      <c r="AY254" s="1286"/>
      <c r="AZ254" s="1286"/>
      <c r="BA254" s="1286"/>
      <c r="BB254" s="1286"/>
      <c r="BC254" s="1286"/>
      <c r="BD254" s="1286"/>
      <c r="BE254" s="1286"/>
      <c r="BF254" s="1286"/>
      <c r="BG254" s="1286"/>
      <c r="BH254" s="1286"/>
      <c r="BI254" s="1286"/>
      <c r="BJ254" s="1286"/>
      <c r="BK254" s="1286"/>
      <c r="BL254" s="1286"/>
      <c r="BM254" s="1286"/>
      <c r="BN254" s="1286"/>
      <c r="BO254" s="1286"/>
      <c r="BP254" s="1286"/>
      <c r="BQ254" s="1286"/>
      <c r="BR254" s="1286"/>
      <c r="BS254" s="1286"/>
      <c r="BT254" s="1286"/>
      <c r="BU254" s="1286"/>
      <c r="BV254" s="1286"/>
      <c r="BW254" s="1286"/>
      <c r="BX254" s="1286"/>
      <c r="BY254" s="1286"/>
      <c r="BZ254" s="1286"/>
      <c r="CA254" s="1286"/>
      <c r="CB254" s="1286"/>
      <c r="CC254" s="1286"/>
      <c r="CD254" s="1286"/>
      <c r="CE254" s="1286"/>
      <c r="CF254" s="1286"/>
      <c r="CG254" s="1286"/>
      <c r="CH254" s="1286"/>
      <c r="CI254" s="1286"/>
      <c r="CJ254" s="1286"/>
      <c r="CK254" s="1286"/>
      <c r="CL254" s="1286"/>
      <c r="CM254" s="1286"/>
      <c r="CN254" s="1286"/>
      <c r="CO254" s="1286"/>
      <c r="CP254" s="1286"/>
      <c r="CQ254" s="1286"/>
      <c r="CR254" s="1286"/>
      <c r="CS254" s="1286"/>
      <c r="CT254" s="1286"/>
      <c r="CU254" s="1286"/>
      <c r="CV254" s="1286"/>
      <c r="CW254" s="1286"/>
      <c r="CX254" s="1286"/>
      <c r="CY254" s="1286"/>
      <c r="CZ254" s="1286"/>
      <c r="DA254" s="1286"/>
      <c r="DB254" s="1286"/>
      <c r="DC254" s="1286"/>
      <c r="DD254" s="1286"/>
      <c r="DE254" s="1286"/>
      <c r="DF254" s="1286"/>
      <c r="DG254" s="1286"/>
      <c r="DH254" s="1286"/>
      <c r="DI254" s="1286"/>
      <c r="DJ254" s="1286"/>
      <c r="DK254" s="1286"/>
      <c r="DL254" s="1286"/>
      <c r="DM254" s="1286"/>
      <c r="DN254" s="1286"/>
      <c r="DO254" s="1286"/>
      <c r="DP254" s="1286"/>
      <c r="DQ254" s="1286"/>
      <c r="DR254" s="1286"/>
      <c r="DS254" s="1286"/>
      <c r="DT254" s="1286"/>
      <c r="DU254" s="1286"/>
      <c r="DV254" s="1286"/>
      <c r="DW254" s="1286"/>
      <c r="DX254" s="1286"/>
      <c r="DY254" s="1286"/>
      <c r="DZ254" s="1286"/>
      <c r="EA254" s="1286"/>
      <c r="EB254" s="1286"/>
      <c r="EC254" s="1286"/>
      <c r="ED254" s="1286"/>
      <c r="EE254" s="1286"/>
      <c r="EF254" s="1286"/>
      <c r="EG254" s="1286"/>
      <c r="EH254" s="1286"/>
      <c r="EI254" s="1286"/>
      <c r="EJ254" s="1286"/>
      <c r="EK254" s="1286"/>
      <c r="EL254" s="1286"/>
      <c r="EM254" s="1286"/>
      <c r="EN254" s="1286"/>
      <c r="EO254" s="1286"/>
      <c r="EP254" s="1286"/>
      <c r="EQ254" s="1286"/>
      <c r="ER254" s="1286"/>
      <c r="ES254" s="1286"/>
      <c r="ET254" s="1286"/>
      <c r="EU254" s="1286"/>
      <c r="EV254" s="1286"/>
      <c r="EW254" s="1286"/>
      <c r="EX254" s="1286"/>
      <c r="EY254" s="1286"/>
      <c r="EZ254" s="1286"/>
      <c r="FA254" s="1286"/>
      <c r="FB254" s="1286"/>
      <c r="FC254" s="1286"/>
      <c r="FD254" s="1286"/>
      <c r="FE254" s="1286"/>
      <c r="FF254" s="1286"/>
      <c r="FG254" s="1286"/>
      <c r="FH254" s="1286"/>
      <c r="FI254" s="1286"/>
      <c r="FJ254" s="1286"/>
      <c r="FK254" s="1286"/>
      <c r="FL254" s="1286"/>
      <c r="FM254" s="1286"/>
      <c r="FN254" s="1286"/>
      <c r="FO254" s="1286"/>
      <c r="FP254" s="1286"/>
      <c r="FQ254" s="1286"/>
      <c r="FR254" s="1286"/>
      <c r="FS254" s="1286"/>
      <c r="FT254" s="1286"/>
      <c r="FU254" s="1286"/>
      <c r="FV254" s="1286"/>
      <c r="FW254" s="1286"/>
      <c r="FX254" s="1286"/>
      <c r="FY254" s="1286"/>
      <c r="FZ254" s="1286"/>
      <c r="GA254" s="1286"/>
      <c r="GB254" s="1286"/>
      <c r="GC254" s="1286"/>
      <c r="GD254" s="1286"/>
      <c r="GE254" s="1286"/>
      <c r="GF254" s="1286"/>
      <c r="GG254" s="1286"/>
      <c r="GH254" s="1286"/>
      <c r="GI254" s="1286"/>
      <c r="GJ254" s="1286"/>
      <c r="GK254" s="1286"/>
      <c r="GL254" s="1286"/>
      <c r="GM254" s="1286"/>
      <c r="GN254" s="1286"/>
      <c r="GO254" s="1286"/>
      <c r="GP254" s="1286"/>
      <c r="GQ254" s="1286"/>
      <c r="GR254" s="1286"/>
      <c r="GS254" s="1286"/>
      <c r="GT254" s="1286"/>
      <c r="GU254" s="1286"/>
      <c r="GV254" s="1286"/>
      <c r="GW254" s="1286"/>
      <c r="GX254" s="1286"/>
      <c r="GY254" s="1286"/>
      <c r="GZ254" s="1286"/>
      <c r="HA254" s="1286"/>
      <c r="HB254" s="1286"/>
      <c r="HC254" s="1286"/>
      <c r="HD254" s="1286"/>
      <c r="HE254" s="1286"/>
      <c r="HF254" s="1286"/>
      <c r="HG254" s="1286"/>
      <c r="HH254" s="1286"/>
      <c r="HI254" s="1286"/>
      <c r="HJ254" s="1286"/>
      <c r="HK254" s="1286"/>
      <c r="HL254" s="1286"/>
      <c r="HM254" s="1286"/>
      <c r="HN254" s="1286"/>
      <c r="HO254" s="1286"/>
      <c r="HP254" s="1286"/>
      <c r="HQ254" s="1286"/>
      <c r="HR254" s="1286"/>
      <c r="HS254" s="1286"/>
      <c r="HT254" s="1286"/>
      <c r="HU254" s="1286"/>
      <c r="HV254" s="1286"/>
      <c r="HW254" s="1286"/>
      <c r="HX254" s="1286"/>
      <c r="HY254" s="1286"/>
      <c r="HZ254" s="1286"/>
      <c r="IA254" s="1286"/>
      <c r="IB254" s="1286"/>
      <c r="IC254" s="1286"/>
      <c r="ID254" s="1286"/>
      <c r="IE254" s="1286"/>
      <c r="IF254" s="1286"/>
      <c r="IG254" s="1286"/>
      <c r="IH254" s="1286"/>
      <c r="II254" s="1286"/>
      <c r="IJ254" s="1286"/>
      <c r="IK254" s="1286"/>
      <c r="IL254" s="1286"/>
      <c r="IM254" s="1286"/>
      <c r="IN254" s="1286"/>
      <c r="IO254" s="1286"/>
      <c r="IP254" s="1286"/>
      <c r="IQ254" s="1286"/>
      <c r="IR254" s="1286"/>
      <c r="IS254" s="1286"/>
      <c r="IT254" s="1286"/>
      <c r="IU254" s="1286"/>
      <c r="IV254" s="1286"/>
    </row>
    <row r="255" spans="1:256" ht="26.25" hidden="1" thickBot="1">
      <c r="A255" s="1286"/>
      <c r="B255" s="1454" t="s">
        <v>2114</v>
      </c>
      <c r="C255" s="1559" t="s">
        <v>1947</v>
      </c>
      <c r="D255" s="1559" t="s">
        <v>30</v>
      </c>
      <c r="E255" s="1559" t="s">
        <v>1948</v>
      </c>
      <c r="F255" s="1560" t="s">
        <v>1995</v>
      </c>
      <c r="G255" s="1561" t="s">
        <v>1996</v>
      </c>
      <c r="H255" s="1286"/>
      <c r="I255" s="1286"/>
      <c r="J255" s="1286"/>
      <c r="K255" s="1286"/>
      <c r="L255" s="1286"/>
      <c r="M255" s="1286"/>
      <c r="N255" s="1286"/>
      <c r="O255" s="1286"/>
      <c r="P255" s="1286"/>
      <c r="Q255" s="1286"/>
      <c r="R255" s="1286"/>
      <c r="S255" s="1286"/>
      <c r="T255" s="1286"/>
      <c r="U255" s="1286"/>
      <c r="V255" s="1286"/>
      <c r="W255" s="1286"/>
      <c r="X255" s="1286"/>
      <c r="Y255" s="1286"/>
      <c r="Z255" s="1286"/>
      <c r="AA255" s="1286"/>
      <c r="AB255" s="1286"/>
      <c r="AC255" s="1286"/>
      <c r="AD255" s="1286"/>
      <c r="AE255" s="1286"/>
      <c r="AF255" s="1286"/>
      <c r="AG255" s="1286"/>
      <c r="AH255" s="1286"/>
      <c r="AI255" s="1286"/>
      <c r="AJ255" s="1286"/>
      <c r="AK255" s="1286"/>
      <c r="AL255" s="1286"/>
      <c r="AM255" s="1286"/>
      <c r="AN255" s="1286"/>
      <c r="AO255" s="1286"/>
      <c r="AP255" s="1286"/>
      <c r="AQ255" s="1286"/>
      <c r="AR255" s="1286"/>
      <c r="AS255" s="1286"/>
      <c r="AT255" s="1286"/>
      <c r="AU255" s="1286"/>
      <c r="AV255" s="1286"/>
      <c r="AW255" s="1286"/>
      <c r="AX255" s="1286"/>
      <c r="AY255" s="1286"/>
      <c r="AZ255" s="1286"/>
      <c r="BA255" s="1286"/>
      <c r="BB255" s="1286"/>
      <c r="BC255" s="1286"/>
      <c r="BD255" s="1286"/>
      <c r="BE255" s="1286"/>
      <c r="BF255" s="1286"/>
      <c r="BG255" s="1286"/>
      <c r="BH255" s="1286"/>
      <c r="BI255" s="1286"/>
      <c r="BJ255" s="1286"/>
      <c r="BK255" s="1286"/>
      <c r="BL255" s="1286"/>
      <c r="BM255" s="1286"/>
      <c r="BN255" s="1286"/>
      <c r="BO255" s="1286"/>
      <c r="BP255" s="1286"/>
      <c r="BQ255" s="1286"/>
      <c r="BR255" s="1286"/>
      <c r="BS255" s="1286"/>
      <c r="BT255" s="1286"/>
      <c r="BU255" s="1286"/>
      <c r="BV255" s="1286"/>
      <c r="BW255" s="1286"/>
      <c r="BX255" s="1286"/>
      <c r="BY255" s="1286"/>
      <c r="BZ255" s="1286"/>
      <c r="CA255" s="1286"/>
      <c r="CB255" s="1286"/>
      <c r="CC255" s="1286"/>
      <c r="CD255" s="1286"/>
      <c r="CE255" s="1286"/>
      <c r="CF255" s="1286"/>
      <c r="CG255" s="1286"/>
      <c r="CH255" s="1286"/>
      <c r="CI255" s="1286"/>
      <c r="CJ255" s="1286"/>
      <c r="CK255" s="1286"/>
      <c r="CL255" s="1286"/>
      <c r="CM255" s="1286"/>
      <c r="CN255" s="1286"/>
      <c r="CO255" s="1286"/>
      <c r="CP255" s="1286"/>
      <c r="CQ255" s="1286"/>
      <c r="CR255" s="1286"/>
      <c r="CS255" s="1286"/>
      <c r="CT255" s="1286"/>
      <c r="CU255" s="1286"/>
      <c r="CV255" s="1286"/>
      <c r="CW255" s="1286"/>
      <c r="CX255" s="1286"/>
      <c r="CY255" s="1286"/>
      <c r="CZ255" s="1286"/>
      <c r="DA255" s="1286"/>
      <c r="DB255" s="1286"/>
      <c r="DC255" s="1286"/>
      <c r="DD255" s="1286"/>
      <c r="DE255" s="1286"/>
      <c r="DF255" s="1286"/>
      <c r="DG255" s="1286"/>
      <c r="DH255" s="1286"/>
      <c r="DI255" s="1286"/>
      <c r="DJ255" s="1286"/>
      <c r="DK255" s="1286"/>
      <c r="DL255" s="1286"/>
      <c r="DM255" s="1286"/>
      <c r="DN255" s="1286"/>
      <c r="DO255" s="1286"/>
      <c r="DP255" s="1286"/>
      <c r="DQ255" s="1286"/>
      <c r="DR255" s="1286"/>
      <c r="DS255" s="1286"/>
      <c r="DT255" s="1286"/>
      <c r="DU255" s="1286"/>
      <c r="DV255" s="1286"/>
      <c r="DW255" s="1286"/>
      <c r="DX255" s="1286"/>
      <c r="DY255" s="1286"/>
      <c r="DZ255" s="1286"/>
      <c r="EA255" s="1286"/>
      <c r="EB255" s="1286"/>
      <c r="EC255" s="1286"/>
      <c r="ED255" s="1286"/>
      <c r="EE255" s="1286"/>
      <c r="EF255" s="1286"/>
      <c r="EG255" s="1286"/>
      <c r="EH255" s="1286"/>
      <c r="EI255" s="1286"/>
      <c r="EJ255" s="1286"/>
      <c r="EK255" s="1286"/>
      <c r="EL255" s="1286"/>
      <c r="EM255" s="1286"/>
      <c r="EN255" s="1286"/>
      <c r="EO255" s="1286"/>
      <c r="EP255" s="1286"/>
      <c r="EQ255" s="1286"/>
      <c r="ER255" s="1286"/>
      <c r="ES255" s="1286"/>
      <c r="ET255" s="1286"/>
      <c r="EU255" s="1286"/>
      <c r="EV255" s="1286"/>
      <c r="EW255" s="1286"/>
      <c r="EX255" s="1286"/>
      <c r="EY255" s="1286"/>
      <c r="EZ255" s="1286"/>
      <c r="FA255" s="1286"/>
      <c r="FB255" s="1286"/>
      <c r="FC255" s="1286"/>
      <c r="FD255" s="1286"/>
      <c r="FE255" s="1286"/>
      <c r="FF255" s="1286"/>
      <c r="FG255" s="1286"/>
      <c r="FH255" s="1286"/>
      <c r="FI255" s="1286"/>
      <c r="FJ255" s="1286"/>
      <c r="FK255" s="1286"/>
      <c r="FL255" s="1286"/>
      <c r="FM255" s="1286"/>
      <c r="FN255" s="1286"/>
      <c r="FO255" s="1286"/>
      <c r="FP255" s="1286"/>
      <c r="FQ255" s="1286"/>
      <c r="FR255" s="1286"/>
      <c r="FS255" s="1286"/>
      <c r="FT255" s="1286"/>
      <c r="FU255" s="1286"/>
      <c r="FV255" s="1286"/>
      <c r="FW255" s="1286"/>
      <c r="FX255" s="1286"/>
      <c r="FY255" s="1286"/>
      <c r="FZ255" s="1286"/>
      <c r="GA255" s="1286"/>
      <c r="GB255" s="1286"/>
      <c r="GC255" s="1286"/>
      <c r="GD255" s="1286"/>
      <c r="GE255" s="1286"/>
      <c r="GF255" s="1286"/>
      <c r="GG255" s="1286"/>
      <c r="GH255" s="1286"/>
      <c r="GI255" s="1286"/>
      <c r="GJ255" s="1286"/>
      <c r="GK255" s="1286"/>
      <c r="GL255" s="1286"/>
      <c r="GM255" s="1286"/>
      <c r="GN255" s="1286"/>
      <c r="GO255" s="1286"/>
      <c r="GP255" s="1286"/>
      <c r="GQ255" s="1286"/>
      <c r="GR255" s="1286"/>
      <c r="GS255" s="1286"/>
      <c r="GT255" s="1286"/>
      <c r="GU255" s="1286"/>
      <c r="GV255" s="1286"/>
      <c r="GW255" s="1286"/>
      <c r="GX255" s="1286"/>
      <c r="GY255" s="1286"/>
      <c r="GZ255" s="1286"/>
      <c r="HA255" s="1286"/>
      <c r="HB255" s="1286"/>
      <c r="HC255" s="1286"/>
      <c r="HD255" s="1286"/>
      <c r="HE255" s="1286"/>
      <c r="HF255" s="1286"/>
      <c r="HG255" s="1286"/>
      <c r="HH255" s="1286"/>
      <c r="HI255" s="1286"/>
      <c r="HJ255" s="1286"/>
      <c r="HK255" s="1286"/>
      <c r="HL255" s="1286"/>
      <c r="HM255" s="1286"/>
      <c r="HN255" s="1286"/>
      <c r="HO255" s="1286"/>
      <c r="HP255" s="1286"/>
      <c r="HQ255" s="1286"/>
      <c r="HR255" s="1286"/>
      <c r="HS255" s="1286"/>
      <c r="HT255" s="1286"/>
      <c r="HU255" s="1286"/>
      <c r="HV255" s="1286"/>
      <c r="HW255" s="1286"/>
      <c r="HX255" s="1286"/>
      <c r="HY255" s="1286"/>
      <c r="HZ255" s="1286"/>
      <c r="IA255" s="1286"/>
      <c r="IB255" s="1286"/>
      <c r="IC255" s="1286"/>
      <c r="ID255" s="1286"/>
      <c r="IE255" s="1286"/>
      <c r="IF255" s="1286"/>
      <c r="IG255" s="1286"/>
      <c r="IH255" s="1286"/>
      <c r="II255" s="1286"/>
      <c r="IJ255" s="1286"/>
      <c r="IK255" s="1286"/>
      <c r="IL255" s="1286"/>
      <c r="IM255" s="1286"/>
      <c r="IN255" s="1286"/>
      <c r="IO255" s="1286"/>
      <c r="IP255" s="1286"/>
      <c r="IQ255" s="1286"/>
      <c r="IR255" s="1286"/>
      <c r="IS255" s="1286"/>
      <c r="IT255" s="1286"/>
      <c r="IU255" s="1286"/>
      <c r="IV255" s="1286"/>
    </row>
    <row r="256" spans="1:256" ht="13.5" hidden="1" thickBot="1">
      <c r="A256" s="1286"/>
      <c r="B256" s="2095" t="s">
        <v>1951</v>
      </c>
      <c r="C256" s="2096"/>
      <c r="D256" s="2096"/>
      <c r="E256" s="2096"/>
      <c r="F256" s="2096"/>
      <c r="G256" s="2097"/>
      <c r="H256" s="1286"/>
      <c r="I256" s="1286"/>
      <c r="J256" s="1286"/>
      <c r="K256" s="1286"/>
      <c r="L256" s="1286"/>
      <c r="M256" s="1286"/>
      <c r="N256" s="1286"/>
      <c r="O256" s="1286"/>
      <c r="P256" s="1286"/>
      <c r="Q256" s="1286"/>
      <c r="R256" s="1286"/>
      <c r="S256" s="1286"/>
      <c r="T256" s="1286"/>
      <c r="U256" s="1286"/>
      <c r="V256" s="1286"/>
      <c r="W256" s="1286"/>
      <c r="X256" s="1286"/>
      <c r="Y256" s="1286"/>
      <c r="Z256" s="1286"/>
      <c r="AA256" s="1286"/>
      <c r="AB256" s="1286"/>
      <c r="AC256" s="1286"/>
      <c r="AD256" s="1286"/>
      <c r="AE256" s="1286"/>
      <c r="AF256" s="1286"/>
      <c r="AG256" s="1286"/>
      <c r="AH256" s="1286"/>
      <c r="AI256" s="1286"/>
      <c r="AJ256" s="1286"/>
      <c r="AK256" s="1286"/>
      <c r="AL256" s="1286"/>
      <c r="AM256" s="1286"/>
      <c r="AN256" s="1286"/>
      <c r="AO256" s="1286"/>
      <c r="AP256" s="1286"/>
      <c r="AQ256" s="1286"/>
      <c r="AR256" s="1286"/>
      <c r="AS256" s="1286"/>
      <c r="AT256" s="1286"/>
      <c r="AU256" s="1286"/>
      <c r="AV256" s="1286"/>
      <c r="AW256" s="1286"/>
      <c r="AX256" s="1286"/>
      <c r="AY256" s="1286"/>
      <c r="AZ256" s="1286"/>
      <c r="BA256" s="1286"/>
      <c r="BB256" s="1286"/>
      <c r="BC256" s="1286"/>
      <c r="BD256" s="1286"/>
      <c r="BE256" s="1286"/>
      <c r="BF256" s="1286"/>
      <c r="BG256" s="1286"/>
      <c r="BH256" s="1286"/>
      <c r="BI256" s="1286"/>
      <c r="BJ256" s="1286"/>
      <c r="BK256" s="1286"/>
      <c r="BL256" s="1286"/>
      <c r="BM256" s="1286"/>
      <c r="BN256" s="1286"/>
      <c r="BO256" s="1286"/>
      <c r="BP256" s="1286"/>
      <c r="BQ256" s="1286"/>
      <c r="BR256" s="1286"/>
      <c r="BS256" s="1286"/>
      <c r="BT256" s="1286"/>
      <c r="BU256" s="1286"/>
      <c r="BV256" s="1286"/>
      <c r="BW256" s="1286"/>
      <c r="BX256" s="1286"/>
      <c r="BY256" s="1286"/>
      <c r="BZ256" s="1286"/>
      <c r="CA256" s="1286"/>
      <c r="CB256" s="1286"/>
      <c r="CC256" s="1286"/>
      <c r="CD256" s="1286"/>
      <c r="CE256" s="1286"/>
      <c r="CF256" s="1286"/>
      <c r="CG256" s="1286"/>
      <c r="CH256" s="1286"/>
      <c r="CI256" s="1286"/>
      <c r="CJ256" s="1286"/>
      <c r="CK256" s="1286"/>
      <c r="CL256" s="1286"/>
      <c r="CM256" s="1286"/>
      <c r="CN256" s="1286"/>
      <c r="CO256" s="1286"/>
      <c r="CP256" s="1286"/>
      <c r="CQ256" s="1286"/>
      <c r="CR256" s="1286"/>
      <c r="CS256" s="1286"/>
      <c r="CT256" s="1286"/>
      <c r="CU256" s="1286"/>
      <c r="CV256" s="1286"/>
      <c r="CW256" s="1286"/>
      <c r="CX256" s="1286"/>
      <c r="CY256" s="1286"/>
      <c r="CZ256" s="1286"/>
      <c r="DA256" s="1286"/>
      <c r="DB256" s="1286"/>
      <c r="DC256" s="1286"/>
      <c r="DD256" s="1286"/>
      <c r="DE256" s="1286"/>
      <c r="DF256" s="1286"/>
      <c r="DG256" s="1286"/>
      <c r="DH256" s="1286"/>
      <c r="DI256" s="1286"/>
      <c r="DJ256" s="1286"/>
      <c r="DK256" s="1286"/>
      <c r="DL256" s="1286"/>
      <c r="DM256" s="1286"/>
      <c r="DN256" s="1286"/>
      <c r="DO256" s="1286"/>
      <c r="DP256" s="1286"/>
      <c r="DQ256" s="1286"/>
      <c r="DR256" s="1286"/>
      <c r="DS256" s="1286"/>
      <c r="DT256" s="1286"/>
      <c r="DU256" s="1286"/>
      <c r="DV256" s="1286"/>
      <c r="DW256" s="1286"/>
      <c r="DX256" s="1286"/>
      <c r="DY256" s="1286"/>
      <c r="DZ256" s="1286"/>
      <c r="EA256" s="1286"/>
      <c r="EB256" s="1286"/>
      <c r="EC256" s="1286"/>
      <c r="ED256" s="1286"/>
      <c r="EE256" s="1286"/>
      <c r="EF256" s="1286"/>
      <c r="EG256" s="1286"/>
      <c r="EH256" s="1286"/>
      <c r="EI256" s="1286"/>
      <c r="EJ256" s="1286"/>
      <c r="EK256" s="1286"/>
      <c r="EL256" s="1286"/>
      <c r="EM256" s="1286"/>
      <c r="EN256" s="1286"/>
      <c r="EO256" s="1286"/>
      <c r="EP256" s="1286"/>
      <c r="EQ256" s="1286"/>
      <c r="ER256" s="1286"/>
      <c r="ES256" s="1286"/>
      <c r="ET256" s="1286"/>
      <c r="EU256" s="1286"/>
      <c r="EV256" s="1286"/>
      <c r="EW256" s="1286"/>
      <c r="EX256" s="1286"/>
      <c r="EY256" s="1286"/>
      <c r="EZ256" s="1286"/>
      <c r="FA256" s="1286"/>
      <c r="FB256" s="1286"/>
      <c r="FC256" s="1286"/>
      <c r="FD256" s="1286"/>
      <c r="FE256" s="1286"/>
      <c r="FF256" s="1286"/>
      <c r="FG256" s="1286"/>
      <c r="FH256" s="1286"/>
      <c r="FI256" s="1286"/>
      <c r="FJ256" s="1286"/>
      <c r="FK256" s="1286"/>
      <c r="FL256" s="1286"/>
      <c r="FM256" s="1286"/>
      <c r="FN256" s="1286"/>
      <c r="FO256" s="1286"/>
      <c r="FP256" s="1286"/>
      <c r="FQ256" s="1286"/>
      <c r="FR256" s="1286"/>
      <c r="FS256" s="1286"/>
      <c r="FT256" s="1286"/>
      <c r="FU256" s="1286"/>
      <c r="FV256" s="1286"/>
      <c r="FW256" s="1286"/>
      <c r="FX256" s="1286"/>
      <c r="FY256" s="1286"/>
      <c r="FZ256" s="1286"/>
      <c r="GA256" s="1286"/>
      <c r="GB256" s="1286"/>
      <c r="GC256" s="1286"/>
      <c r="GD256" s="1286"/>
      <c r="GE256" s="1286"/>
      <c r="GF256" s="1286"/>
      <c r="GG256" s="1286"/>
      <c r="GH256" s="1286"/>
      <c r="GI256" s="1286"/>
      <c r="GJ256" s="1286"/>
      <c r="GK256" s="1286"/>
      <c r="GL256" s="1286"/>
      <c r="GM256" s="1286"/>
      <c r="GN256" s="1286"/>
      <c r="GO256" s="1286"/>
      <c r="GP256" s="1286"/>
      <c r="GQ256" s="1286"/>
      <c r="GR256" s="1286"/>
      <c r="GS256" s="1286"/>
      <c r="GT256" s="1286"/>
      <c r="GU256" s="1286"/>
      <c r="GV256" s="1286"/>
      <c r="GW256" s="1286"/>
      <c r="GX256" s="1286"/>
      <c r="GY256" s="1286"/>
      <c r="GZ256" s="1286"/>
      <c r="HA256" s="1286"/>
      <c r="HB256" s="1286"/>
      <c r="HC256" s="1286"/>
      <c r="HD256" s="1286"/>
      <c r="HE256" s="1286"/>
      <c r="HF256" s="1286"/>
      <c r="HG256" s="1286"/>
      <c r="HH256" s="1286"/>
      <c r="HI256" s="1286"/>
      <c r="HJ256" s="1286"/>
      <c r="HK256" s="1286"/>
      <c r="HL256" s="1286"/>
      <c r="HM256" s="1286"/>
      <c r="HN256" s="1286"/>
      <c r="HO256" s="1286"/>
      <c r="HP256" s="1286"/>
      <c r="HQ256" s="1286"/>
      <c r="HR256" s="1286"/>
      <c r="HS256" s="1286"/>
      <c r="HT256" s="1286"/>
      <c r="HU256" s="1286"/>
      <c r="HV256" s="1286"/>
      <c r="HW256" s="1286"/>
      <c r="HX256" s="1286"/>
      <c r="HY256" s="1286"/>
      <c r="HZ256" s="1286"/>
      <c r="IA256" s="1286"/>
      <c r="IB256" s="1286"/>
      <c r="IC256" s="1286"/>
      <c r="ID256" s="1286"/>
      <c r="IE256" s="1286"/>
      <c r="IF256" s="1286"/>
      <c r="IG256" s="1286"/>
      <c r="IH256" s="1286"/>
      <c r="II256" s="1286"/>
      <c r="IJ256" s="1286"/>
      <c r="IK256" s="1286"/>
      <c r="IL256" s="1286"/>
      <c r="IM256" s="1286"/>
      <c r="IN256" s="1286"/>
      <c r="IO256" s="1286"/>
      <c r="IP256" s="1286"/>
      <c r="IQ256" s="1286"/>
      <c r="IR256" s="1286"/>
      <c r="IS256" s="1286"/>
      <c r="IT256" s="1286"/>
      <c r="IU256" s="1286"/>
      <c r="IV256" s="1286"/>
    </row>
    <row r="257" spans="1:256" ht="15.75" hidden="1" thickBot="1">
      <c r="A257" s="1286"/>
      <c r="B257" s="1562" t="s">
        <v>7371</v>
      </c>
      <c r="C257" s="1563" t="e">
        <f>#REF!</f>
        <v>#REF!</v>
      </c>
      <c r="D257" s="1564" t="s">
        <v>30</v>
      </c>
      <c r="E257" s="1565">
        <v>1</v>
      </c>
      <c r="F257" s="1566" t="e">
        <f>#REF!</f>
        <v>#REF!</v>
      </c>
      <c r="G257" s="1567" t="e">
        <f>TRUNC(F257*E257,2)</f>
        <v>#REF!</v>
      </c>
      <c r="H257" s="1286"/>
      <c r="I257" s="1286"/>
      <c r="J257" s="1286"/>
      <c r="K257" s="1286"/>
      <c r="L257" s="1286"/>
      <c r="M257" s="1286"/>
      <c r="N257" s="1286"/>
      <c r="O257" s="1286"/>
      <c r="P257" s="1286"/>
      <c r="Q257" s="1286"/>
      <c r="R257" s="1286"/>
      <c r="S257" s="1286"/>
      <c r="T257" s="1286"/>
      <c r="U257" s="1286"/>
      <c r="V257" s="1286"/>
      <c r="W257" s="1286"/>
      <c r="X257" s="1286"/>
      <c r="Y257" s="1286"/>
      <c r="Z257" s="1286"/>
      <c r="AA257" s="1286"/>
      <c r="AB257" s="1286"/>
      <c r="AC257" s="1286"/>
      <c r="AD257" s="1286"/>
      <c r="AE257" s="1286"/>
      <c r="AF257" s="1286"/>
      <c r="AG257" s="1286"/>
      <c r="AH257" s="1286"/>
      <c r="AI257" s="1286"/>
      <c r="AJ257" s="1286"/>
      <c r="AK257" s="1286"/>
      <c r="AL257" s="1286"/>
      <c r="AM257" s="1286"/>
      <c r="AN257" s="1286"/>
      <c r="AO257" s="1286"/>
      <c r="AP257" s="1286"/>
      <c r="AQ257" s="1286"/>
      <c r="AR257" s="1286"/>
      <c r="AS257" s="1286"/>
      <c r="AT257" s="1286"/>
      <c r="AU257" s="1286"/>
      <c r="AV257" s="1286"/>
      <c r="AW257" s="1286"/>
      <c r="AX257" s="1286"/>
      <c r="AY257" s="1286"/>
      <c r="AZ257" s="1286"/>
      <c r="BA257" s="1286"/>
      <c r="BB257" s="1286"/>
      <c r="BC257" s="1286"/>
      <c r="BD257" s="1286"/>
      <c r="BE257" s="1286"/>
      <c r="BF257" s="1286"/>
      <c r="BG257" s="1286"/>
      <c r="BH257" s="1286"/>
      <c r="BI257" s="1286"/>
      <c r="BJ257" s="1286"/>
      <c r="BK257" s="1286"/>
      <c r="BL257" s="1286"/>
      <c r="BM257" s="1286"/>
      <c r="BN257" s="1286"/>
      <c r="BO257" s="1286"/>
      <c r="BP257" s="1286"/>
      <c r="BQ257" s="1286"/>
      <c r="BR257" s="1286"/>
      <c r="BS257" s="1286"/>
      <c r="BT257" s="1286"/>
      <c r="BU257" s="1286"/>
      <c r="BV257" s="1286"/>
      <c r="BW257" s="1286"/>
      <c r="BX257" s="1286"/>
      <c r="BY257" s="1286"/>
      <c r="BZ257" s="1286"/>
      <c r="CA257" s="1286"/>
      <c r="CB257" s="1286"/>
      <c r="CC257" s="1286"/>
      <c r="CD257" s="1286"/>
      <c r="CE257" s="1286"/>
      <c r="CF257" s="1286"/>
      <c r="CG257" s="1286"/>
      <c r="CH257" s="1286"/>
      <c r="CI257" s="1286"/>
      <c r="CJ257" s="1286"/>
      <c r="CK257" s="1286"/>
      <c r="CL257" s="1286"/>
      <c r="CM257" s="1286"/>
      <c r="CN257" s="1286"/>
      <c r="CO257" s="1286"/>
      <c r="CP257" s="1286"/>
      <c r="CQ257" s="1286"/>
      <c r="CR257" s="1286"/>
      <c r="CS257" s="1286"/>
      <c r="CT257" s="1286"/>
      <c r="CU257" s="1286"/>
      <c r="CV257" s="1286"/>
      <c r="CW257" s="1286"/>
      <c r="CX257" s="1286"/>
      <c r="CY257" s="1286"/>
      <c r="CZ257" s="1286"/>
      <c r="DA257" s="1286"/>
      <c r="DB257" s="1286"/>
      <c r="DC257" s="1286"/>
      <c r="DD257" s="1286"/>
      <c r="DE257" s="1286"/>
      <c r="DF257" s="1286"/>
      <c r="DG257" s="1286"/>
      <c r="DH257" s="1286"/>
      <c r="DI257" s="1286"/>
      <c r="DJ257" s="1286"/>
      <c r="DK257" s="1286"/>
      <c r="DL257" s="1286"/>
      <c r="DM257" s="1286"/>
      <c r="DN257" s="1286"/>
      <c r="DO257" s="1286"/>
      <c r="DP257" s="1286"/>
      <c r="DQ257" s="1286"/>
      <c r="DR257" s="1286"/>
      <c r="DS257" s="1286"/>
      <c r="DT257" s="1286"/>
      <c r="DU257" s="1286"/>
      <c r="DV257" s="1286"/>
      <c r="DW257" s="1286"/>
      <c r="DX257" s="1286"/>
      <c r="DY257" s="1286"/>
      <c r="DZ257" s="1286"/>
      <c r="EA257" s="1286"/>
      <c r="EB257" s="1286"/>
      <c r="EC257" s="1286"/>
      <c r="ED257" s="1286"/>
      <c r="EE257" s="1286"/>
      <c r="EF257" s="1286"/>
      <c r="EG257" s="1286"/>
      <c r="EH257" s="1286"/>
      <c r="EI257" s="1286"/>
      <c r="EJ257" s="1286"/>
      <c r="EK257" s="1286"/>
      <c r="EL257" s="1286"/>
      <c r="EM257" s="1286"/>
      <c r="EN257" s="1286"/>
      <c r="EO257" s="1286"/>
      <c r="EP257" s="1286"/>
      <c r="EQ257" s="1286"/>
      <c r="ER257" s="1286"/>
      <c r="ES257" s="1286"/>
      <c r="ET257" s="1286"/>
      <c r="EU257" s="1286"/>
      <c r="EV257" s="1286"/>
      <c r="EW257" s="1286"/>
      <c r="EX257" s="1286"/>
      <c r="EY257" s="1286"/>
      <c r="EZ257" s="1286"/>
      <c r="FA257" s="1286"/>
      <c r="FB257" s="1286"/>
      <c r="FC257" s="1286"/>
      <c r="FD257" s="1286"/>
      <c r="FE257" s="1286"/>
      <c r="FF257" s="1286"/>
      <c r="FG257" s="1286"/>
      <c r="FH257" s="1286"/>
      <c r="FI257" s="1286"/>
      <c r="FJ257" s="1286"/>
      <c r="FK257" s="1286"/>
      <c r="FL257" s="1286"/>
      <c r="FM257" s="1286"/>
      <c r="FN257" s="1286"/>
      <c r="FO257" s="1286"/>
      <c r="FP257" s="1286"/>
      <c r="FQ257" s="1286"/>
      <c r="FR257" s="1286"/>
      <c r="FS257" s="1286"/>
      <c r="FT257" s="1286"/>
      <c r="FU257" s="1286"/>
      <c r="FV257" s="1286"/>
      <c r="FW257" s="1286"/>
      <c r="FX257" s="1286"/>
      <c r="FY257" s="1286"/>
      <c r="FZ257" s="1286"/>
      <c r="GA257" s="1286"/>
      <c r="GB257" s="1286"/>
      <c r="GC257" s="1286"/>
      <c r="GD257" s="1286"/>
      <c r="GE257" s="1286"/>
      <c r="GF257" s="1286"/>
      <c r="GG257" s="1286"/>
      <c r="GH257" s="1286"/>
      <c r="GI257" s="1286"/>
      <c r="GJ257" s="1286"/>
      <c r="GK257" s="1286"/>
      <c r="GL257" s="1286"/>
      <c r="GM257" s="1286"/>
      <c r="GN257" s="1286"/>
      <c r="GO257" s="1286"/>
      <c r="GP257" s="1286"/>
      <c r="GQ257" s="1286"/>
      <c r="GR257" s="1286"/>
      <c r="GS257" s="1286"/>
      <c r="GT257" s="1286"/>
      <c r="GU257" s="1286"/>
      <c r="GV257" s="1286"/>
      <c r="GW257" s="1286"/>
      <c r="GX257" s="1286"/>
      <c r="GY257" s="1286"/>
      <c r="GZ257" s="1286"/>
      <c r="HA257" s="1286"/>
      <c r="HB257" s="1286"/>
      <c r="HC257" s="1286"/>
      <c r="HD257" s="1286"/>
      <c r="HE257" s="1286"/>
      <c r="HF257" s="1286"/>
      <c r="HG257" s="1286"/>
      <c r="HH257" s="1286"/>
      <c r="HI257" s="1286"/>
      <c r="HJ257" s="1286"/>
      <c r="HK257" s="1286"/>
      <c r="HL257" s="1286"/>
      <c r="HM257" s="1286"/>
      <c r="HN257" s="1286"/>
      <c r="HO257" s="1286"/>
      <c r="HP257" s="1286"/>
      <c r="HQ257" s="1286"/>
      <c r="HR257" s="1286"/>
      <c r="HS257" s="1286"/>
      <c r="HT257" s="1286"/>
      <c r="HU257" s="1286"/>
      <c r="HV257" s="1286"/>
      <c r="HW257" s="1286"/>
      <c r="HX257" s="1286"/>
      <c r="HY257" s="1286"/>
      <c r="HZ257" s="1286"/>
      <c r="IA257" s="1286"/>
      <c r="IB257" s="1286"/>
      <c r="IC257" s="1286"/>
      <c r="ID257" s="1286"/>
      <c r="IE257" s="1286"/>
      <c r="IF257" s="1286"/>
      <c r="IG257" s="1286"/>
      <c r="IH257" s="1286"/>
      <c r="II257" s="1286"/>
      <c r="IJ257" s="1286"/>
      <c r="IK257" s="1286"/>
      <c r="IL257" s="1286"/>
      <c r="IM257" s="1286"/>
      <c r="IN257" s="1286"/>
      <c r="IO257" s="1286"/>
      <c r="IP257" s="1286"/>
      <c r="IQ257" s="1286"/>
      <c r="IR257" s="1286"/>
      <c r="IS257" s="1286"/>
      <c r="IT257" s="1286"/>
      <c r="IU257" s="1286"/>
      <c r="IV257" s="1286"/>
    </row>
    <row r="258" spans="1:256" ht="30.75" hidden="1" thickBot="1">
      <c r="A258" s="1286"/>
      <c r="B258" s="1562" t="s">
        <v>7497</v>
      </c>
      <c r="C258" s="1568" t="s">
        <v>7485</v>
      </c>
      <c r="D258" s="1564" t="s">
        <v>25</v>
      </c>
      <c r="E258" s="1569">
        <f>0.1963*1.55*4</f>
        <v>1.21706</v>
      </c>
      <c r="F258" s="1565">
        <v>40.97</v>
      </c>
      <c r="G258" s="1567">
        <f>TRUNC(F258*E258,2)</f>
        <v>49.86</v>
      </c>
      <c r="H258" s="1286"/>
      <c r="I258" s="1286"/>
      <c r="J258" s="1286"/>
      <c r="K258" s="1286"/>
      <c r="L258" s="1286"/>
      <c r="M258" s="1286"/>
      <c r="N258" s="1286"/>
      <c r="O258" s="1286"/>
      <c r="P258" s="1286"/>
      <c r="Q258" s="1286"/>
      <c r="R258" s="1286"/>
      <c r="S258" s="1286"/>
      <c r="T258" s="1286"/>
      <c r="U258" s="1286"/>
      <c r="V258" s="1286"/>
      <c r="W258" s="1286"/>
      <c r="X258" s="1286"/>
      <c r="Y258" s="1286"/>
      <c r="Z258" s="1286"/>
      <c r="AA258" s="1286"/>
      <c r="AB258" s="1286"/>
      <c r="AC258" s="1286"/>
      <c r="AD258" s="1286"/>
      <c r="AE258" s="1286"/>
      <c r="AF258" s="1286"/>
      <c r="AG258" s="1286"/>
      <c r="AH258" s="1286"/>
      <c r="AI258" s="1286"/>
      <c r="AJ258" s="1286"/>
      <c r="AK258" s="1286"/>
      <c r="AL258" s="1286"/>
      <c r="AM258" s="1286"/>
      <c r="AN258" s="1286"/>
      <c r="AO258" s="1286"/>
      <c r="AP258" s="1286"/>
      <c r="AQ258" s="1286"/>
      <c r="AR258" s="1286"/>
      <c r="AS258" s="1286"/>
      <c r="AT258" s="1286"/>
      <c r="AU258" s="1286"/>
      <c r="AV258" s="1286"/>
      <c r="AW258" s="1286"/>
      <c r="AX258" s="1286"/>
      <c r="AY258" s="1286"/>
      <c r="AZ258" s="1286"/>
      <c r="BA258" s="1286"/>
      <c r="BB258" s="1286"/>
      <c r="BC258" s="1286"/>
      <c r="BD258" s="1286"/>
      <c r="BE258" s="1286"/>
      <c r="BF258" s="1286"/>
      <c r="BG258" s="1286"/>
      <c r="BH258" s="1286"/>
      <c r="BI258" s="1286"/>
      <c r="BJ258" s="1286"/>
      <c r="BK258" s="1286"/>
      <c r="BL258" s="1286"/>
      <c r="BM258" s="1286"/>
      <c r="BN258" s="1286"/>
      <c r="BO258" s="1286"/>
      <c r="BP258" s="1286"/>
      <c r="BQ258" s="1286"/>
      <c r="BR258" s="1286"/>
      <c r="BS258" s="1286"/>
      <c r="BT258" s="1286"/>
      <c r="BU258" s="1286"/>
      <c r="BV258" s="1286"/>
      <c r="BW258" s="1286"/>
      <c r="BX258" s="1286"/>
      <c r="BY258" s="1286"/>
      <c r="BZ258" s="1286"/>
      <c r="CA258" s="1286"/>
      <c r="CB258" s="1286"/>
      <c r="CC258" s="1286"/>
      <c r="CD258" s="1286"/>
      <c r="CE258" s="1286"/>
      <c r="CF258" s="1286"/>
      <c r="CG258" s="1286"/>
      <c r="CH258" s="1286"/>
      <c r="CI258" s="1286"/>
      <c r="CJ258" s="1286"/>
      <c r="CK258" s="1286"/>
      <c r="CL258" s="1286"/>
      <c r="CM258" s="1286"/>
      <c r="CN258" s="1286"/>
      <c r="CO258" s="1286"/>
      <c r="CP258" s="1286"/>
      <c r="CQ258" s="1286"/>
      <c r="CR258" s="1286"/>
      <c r="CS258" s="1286"/>
      <c r="CT258" s="1286"/>
      <c r="CU258" s="1286"/>
      <c r="CV258" s="1286"/>
      <c r="CW258" s="1286"/>
      <c r="CX258" s="1286"/>
      <c r="CY258" s="1286"/>
      <c r="CZ258" s="1286"/>
      <c r="DA258" s="1286"/>
      <c r="DB258" s="1286"/>
      <c r="DC258" s="1286"/>
      <c r="DD258" s="1286"/>
      <c r="DE258" s="1286"/>
      <c r="DF258" s="1286"/>
      <c r="DG258" s="1286"/>
      <c r="DH258" s="1286"/>
      <c r="DI258" s="1286"/>
      <c r="DJ258" s="1286"/>
      <c r="DK258" s="1286"/>
      <c r="DL258" s="1286"/>
      <c r="DM258" s="1286"/>
      <c r="DN258" s="1286"/>
      <c r="DO258" s="1286"/>
      <c r="DP258" s="1286"/>
      <c r="DQ258" s="1286"/>
      <c r="DR258" s="1286"/>
      <c r="DS258" s="1286"/>
      <c r="DT258" s="1286"/>
      <c r="DU258" s="1286"/>
      <c r="DV258" s="1286"/>
      <c r="DW258" s="1286"/>
      <c r="DX258" s="1286"/>
      <c r="DY258" s="1286"/>
      <c r="DZ258" s="1286"/>
      <c r="EA258" s="1286"/>
      <c r="EB258" s="1286"/>
      <c r="EC258" s="1286"/>
      <c r="ED258" s="1286"/>
      <c r="EE258" s="1286"/>
      <c r="EF258" s="1286"/>
      <c r="EG258" s="1286"/>
      <c r="EH258" s="1286"/>
      <c r="EI258" s="1286"/>
      <c r="EJ258" s="1286"/>
      <c r="EK258" s="1286"/>
      <c r="EL258" s="1286"/>
      <c r="EM258" s="1286"/>
      <c r="EN258" s="1286"/>
      <c r="EO258" s="1286"/>
      <c r="EP258" s="1286"/>
      <c r="EQ258" s="1286"/>
      <c r="ER258" s="1286"/>
      <c r="ES258" s="1286"/>
      <c r="ET258" s="1286"/>
      <c r="EU258" s="1286"/>
      <c r="EV258" s="1286"/>
      <c r="EW258" s="1286"/>
      <c r="EX258" s="1286"/>
      <c r="EY258" s="1286"/>
      <c r="EZ258" s="1286"/>
      <c r="FA258" s="1286"/>
      <c r="FB258" s="1286"/>
      <c r="FC258" s="1286"/>
      <c r="FD258" s="1286"/>
      <c r="FE258" s="1286"/>
      <c r="FF258" s="1286"/>
      <c r="FG258" s="1286"/>
      <c r="FH258" s="1286"/>
      <c r="FI258" s="1286"/>
      <c r="FJ258" s="1286"/>
      <c r="FK258" s="1286"/>
      <c r="FL258" s="1286"/>
      <c r="FM258" s="1286"/>
      <c r="FN258" s="1286"/>
      <c r="FO258" s="1286"/>
      <c r="FP258" s="1286"/>
      <c r="FQ258" s="1286"/>
      <c r="FR258" s="1286"/>
      <c r="FS258" s="1286"/>
      <c r="FT258" s="1286"/>
      <c r="FU258" s="1286"/>
      <c r="FV258" s="1286"/>
      <c r="FW258" s="1286"/>
      <c r="FX258" s="1286"/>
      <c r="FY258" s="1286"/>
      <c r="FZ258" s="1286"/>
      <c r="GA258" s="1286"/>
      <c r="GB258" s="1286"/>
      <c r="GC258" s="1286"/>
      <c r="GD258" s="1286"/>
      <c r="GE258" s="1286"/>
      <c r="GF258" s="1286"/>
      <c r="GG258" s="1286"/>
      <c r="GH258" s="1286"/>
      <c r="GI258" s="1286"/>
      <c r="GJ258" s="1286"/>
      <c r="GK258" s="1286"/>
      <c r="GL258" s="1286"/>
      <c r="GM258" s="1286"/>
      <c r="GN258" s="1286"/>
      <c r="GO258" s="1286"/>
      <c r="GP258" s="1286"/>
      <c r="GQ258" s="1286"/>
      <c r="GR258" s="1286"/>
      <c r="GS258" s="1286"/>
      <c r="GT258" s="1286"/>
      <c r="GU258" s="1286"/>
      <c r="GV258" s="1286"/>
      <c r="GW258" s="1286"/>
      <c r="GX258" s="1286"/>
      <c r="GY258" s="1286"/>
      <c r="GZ258" s="1286"/>
      <c r="HA258" s="1286"/>
      <c r="HB258" s="1286"/>
      <c r="HC258" s="1286"/>
      <c r="HD258" s="1286"/>
      <c r="HE258" s="1286"/>
      <c r="HF258" s="1286"/>
      <c r="HG258" s="1286"/>
      <c r="HH258" s="1286"/>
      <c r="HI258" s="1286"/>
      <c r="HJ258" s="1286"/>
      <c r="HK258" s="1286"/>
      <c r="HL258" s="1286"/>
      <c r="HM258" s="1286"/>
      <c r="HN258" s="1286"/>
      <c r="HO258" s="1286"/>
      <c r="HP258" s="1286"/>
      <c r="HQ258" s="1286"/>
      <c r="HR258" s="1286"/>
      <c r="HS258" s="1286"/>
      <c r="HT258" s="1286"/>
      <c r="HU258" s="1286"/>
      <c r="HV258" s="1286"/>
      <c r="HW258" s="1286"/>
      <c r="HX258" s="1286"/>
      <c r="HY258" s="1286"/>
      <c r="HZ258" s="1286"/>
      <c r="IA258" s="1286"/>
      <c r="IB258" s="1286"/>
      <c r="IC258" s="1286"/>
      <c r="ID258" s="1286"/>
      <c r="IE258" s="1286"/>
      <c r="IF258" s="1286"/>
      <c r="IG258" s="1286"/>
      <c r="IH258" s="1286"/>
      <c r="II258" s="1286"/>
      <c r="IJ258" s="1286"/>
      <c r="IK258" s="1286"/>
      <c r="IL258" s="1286"/>
      <c r="IM258" s="1286"/>
      <c r="IN258" s="1286"/>
      <c r="IO258" s="1286"/>
      <c r="IP258" s="1286"/>
      <c r="IQ258" s="1286"/>
      <c r="IR258" s="1286"/>
      <c r="IS258" s="1286"/>
      <c r="IT258" s="1286"/>
      <c r="IU258" s="1286"/>
      <c r="IV258" s="1286"/>
    </row>
    <row r="259" spans="1:256" ht="30.75" hidden="1" thickBot="1">
      <c r="A259" s="1286"/>
      <c r="B259" s="1562" t="s">
        <v>7498</v>
      </c>
      <c r="C259" s="1568" t="s">
        <v>7486</v>
      </c>
      <c r="D259" s="1564" t="s">
        <v>25</v>
      </c>
      <c r="E259" s="1569">
        <f>0.1963*1.55*4</f>
        <v>1.21706</v>
      </c>
      <c r="F259" s="1566">
        <v>352.72</v>
      </c>
      <c r="G259" s="1567">
        <f>TRUNC(F259*E259,2)</f>
        <v>429.28</v>
      </c>
      <c r="H259" s="1286"/>
      <c r="I259" s="1286"/>
      <c r="J259" s="1286"/>
      <c r="K259" s="1286"/>
      <c r="L259" s="1286"/>
      <c r="M259" s="1286"/>
      <c r="N259" s="1286"/>
      <c r="O259" s="1286"/>
      <c r="P259" s="1286"/>
      <c r="Q259" s="1286"/>
      <c r="R259" s="1286"/>
      <c r="S259" s="1286"/>
      <c r="T259" s="1286"/>
      <c r="U259" s="1286"/>
      <c r="V259" s="1286"/>
      <c r="W259" s="1286"/>
      <c r="X259" s="1286"/>
      <c r="Y259" s="1286"/>
      <c r="Z259" s="1286"/>
      <c r="AA259" s="1286"/>
      <c r="AB259" s="1286"/>
      <c r="AC259" s="1286"/>
      <c r="AD259" s="1286"/>
      <c r="AE259" s="1286"/>
      <c r="AF259" s="1286"/>
      <c r="AG259" s="1286"/>
      <c r="AH259" s="1286"/>
      <c r="AI259" s="1286"/>
      <c r="AJ259" s="1286"/>
      <c r="AK259" s="1286"/>
      <c r="AL259" s="1286"/>
      <c r="AM259" s="1286"/>
      <c r="AN259" s="1286"/>
      <c r="AO259" s="1286"/>
      <c r="AP259" s="1286"/>
      <c r="AQ259" s="1286"/>
      <c r="AR259" s="1286"/>
      <c r="AS259" s="1286"/>
      <c r="AT259" s="1286"/>
      <c r="AU259" s="1286"/>
      <c r="AV259" s="1286"/>
      <c r="AW259" s="1286"/>
      <c r="AX259" s="1286"/>
      <c r="AY259" s="1286"/>
      <c r="AZ259" s="1286"/>
      <c r="BA259" s="1286"/>
      <c r="BB259" s="1286"/>
      <c r="BC259" s="1286"/>
      <c r="BD259" s="1286"/>
      <c r="BE259" s="1286"/>
      <c r="BF259" s="1286"/>
      <c r="BG259" s="1286"/>
      <c r="BH259" s="1286"/>
      <c r="BI259" s="1286"/>
      <c r="BJ259" s="1286"/>
      <c r="BK259" s="1286"/>
      <c r="BL259" s="1286"/>
      <c r="BM259" s="1286"/>
      <c r="BN259" s="1286"/>
      <c r="BO259" s="1286"/>
      <c r="BP259" s="1286"/>
      <c r="BQ259" s="1286"/>
      <c r="BR259" s="1286"/>
      <c r="BS259" s="1286"/>
      <c r="BT259" s="1286"/>
      <c r="BU259" s="1286"/>
      <c r="BV259" s="1286"/>
      <c r="BW259" s="1286"/>
      <c r="BX259" s="1286"/>
      <c r="BY259" s="1286"/>
      <c r="BZ259" s="1286"/>
      <c r="CA259" s="1286"/>
      <c r="CB259" s="1286"/>
      <c r="CC259" s="1286"/>
      <c r="CD259" s="1286"/>
      <c r="CE259" s="1286"/>
      <c r="CF259" s="1286"/>
      <c r="CG259" s="1286"/>
      <c r="CH259" s="1286"/>
      <c r="CI259" s="1286"/>
      <c r="CJ259" s="1286"/>
      <c r="CK259" s="1286"/>
      <c r="CL259" s="1286"/>
      <c r="CM259" s="1286"/>
      <c r="CN259" s="1286"/>
      <c r="CO259" s="1286"/>
      <c r="CP259" s="1286"/>
      <c r="CQ259" s="1286"/>
      <c r="CR259" s="1286"/>
      <c r="CS259" s="1286"/>
      <c r="CT259" s="1286"/>
      <c r="CU259" s="1286"/>
      <c r="CV259" s="1286"/>
      <c r="CW259" s="1286"/>
      <c r="CX259" s="1286"/>
      <c r="CY259" s="1286"/>
      <c r="CZ259" s="1286"/>
      <c r="DA259" s="1286"/>
      <c r="DB259" s="1286"/>
      <c r="DC259" s="1286"/>
      <c r="DD259" s="1286"/>
      <c r="DE259" s="1286"/>
      <c r="DF259" s="1286"/>
      <c r="DG259" s="1286"/>
      <c r="DH259" s="1286"/>
      <c r="DI259" s="1286"/>
      <c r="DJ259" s="1286"/>
      <c r="DK259" s="1286"/>
      <c r="DL259" s="1286"/>
      <c r="DM259" s="1286"/>
      <c r="DN259" s="1286"/>
      <c r="DO259" s="1286"/>
      <c r="DP259" s="1286"/>
      <c r="DQ259" s="1286"/>
      <c r="DR259" s="1286"/>
      <c r="DS259" s="1286"/>
      <c r="DT259" s="1286"/>
      <c r="DU259" s="1286"/>
      <c r="DV259" s="1286"/>
      <c r="DW259" s="1286"/>
      <c r="DX259" s="1286"/>
      <c r="DY259" s="1286"/>
      <c r="DZ259" s="1286"/>
      <c r="EA259" s="1286"/>
      <c r="EB259" s="1286"/>
      <c r="EC259" s="1286"/>
      <c r="ED259" s="1286"/>
      <c r="EE259" s="1286"/>
      <c r="EF259" s="1286"/>
      <c r="EG259" s="1286"/>
      <c r="EH259" s="1286"/>
      <c r="EI259" s="1286"/>
      <c r="EJ259" s="1286"/>
      <c r="EK259" s="1286"/>
      <c r="EL259" s="1286"/>
      <c r="EM259" s="1286"/>
      <c r="EN259" s="1286"/>
      <c r="EO259" s="1286"/>
      <c r="EP259" s="1286"/>
      <c r="EQ259" s="1286"/>
      <c r="ER259" s="1286"/>
      <c r="ES259" s="1286"/>
      <c r="ET259" s="1286"/>
      <c r="EU259" s="1286"/>
      <c r="EV259" s="1286"/>
      <c r="EW259" s="1286"/>
      <c r="EX259" s="1286"/>
      <c r="EY259" s="1286"/>
      <c r="EZ259" s="1286"/>
      <c r="FA259" s="1286"/>
      <c r="FB259" s="1286"/>
      <c r="FC259" s="1286"/>
      <c r="FD259" s="1286"/>
      <c r="FE259" s="1286"/>
      <c r="FF259" s="1286"/>
      <c r="FG259" s="1286"/>
      <c r="FH259" s="1286"/>
      <c r="FI259" s="1286"/>
      <c r="FJ259" s="1286"/>
      <c r="FK259" s="1286"/>
      <c r="FL259" s="1286"/>
      <c r="FM259" s="1286"/>
      <c r="FN259" s="1286"/>
      <c r="FO259" s="1286"/>
      <c r="FP259" s="1286"/>
      <c r="FQ259" s="1286"/>
      <c r="FR259" s="1286"/>
      <c r="FS259" s="1286"/>
      <c r="FT259" s="1286"/>
      <c r="FU259" s="1286"/>
      <c r="FV259" s="1286"/>
      <c r="FW259" s="1286"/>
      <c r="FX259" s="1286"/>
      <c r="FY259" s="1286"/>
      <c r="FZ259" s="1286"/>
      <c r="GA259" s="1286"/>
      <c r="GB259" s="1286"/>
      <c r="GC259" s="1286"/>
      <c r="GD259" s="1286"/>
      <c r="GE259" s="1286"/>
      <c r="GF259" s="1286"/>
      <c r="GG259" s="1286"/>
      <c r="GH259" s="1286"/>
      <c r="GI259" s="1286"/>
      <c r="GJ259" s="1286"/>
      <c r="GK259" s="1286"/>
      <c r="GL259" s="1286"/>
      <c r="GM259" s="1286"/>
      <c r="GN259" s="1286"/>
      <c r="GO259" s="1286"/>
      <c r="GP259" s="1286"/>
      <c r="GQ259" s="1286"/>
      <c r="GR259" s="1286"/>
      <c r="GS259" s="1286"/>
      <c r="GT259" s="1286"/>
      <c r="GU259" s="1286"/>
      <c r="GV259" s="1286"/>
      <c r="GW259" s="1286"/>
      <c r="GX259" s="1286"/>
      <c r="GY259" s="1286"/>
      <c r="GZ259" s="1286"/>
      <c r="HA259" s="1286"/>
      <c r="HB259" s="1286"/>
      <c r="HC259" s="1286"/>
      <c r="HD259" s="1286"/>
      <c r="HE259" s="1286"/>
      <c r="HF259" s="1286"/>
      <c r="HG259" s="1286"/>
      <c r="HH259" s="1286"/>
      <c r="HI259" s="1286"/>
      <c r="HJ259" s="1286"/>
      <c r="HK259" s="1286"/>
      <c r="HL259" s="1286"/>
      <c r="HM259" s="1286"/>
      <c r="HN259" s="1286"/>
      <c r="HO259" s="1286"/>
      <c r="HP259" s="1286"/>
      <c r="HQ259" s="1286"/>
      <c r="HR259" s="1286"/>
      <c r="HS259" s="1286"/>
      <c r="HT259" s="1286"/>
      <c r="HU259" s="1286"/>
      <c r="HV259" s="1286"/>
      <c r="HW259" s="1286"/>
      <c r="HX259" s="1286"/>
      <c r="HY259" s="1286"/>
      <c r="HZ259" s="1286"/>
      <c r="IA259" s="1286"/>
      <c r="IB259" s="1286"/>
      <c r="IC259" s="1286"/>
      <c r="ID259" s="1286"/>
      <c r="IE259" s="1286"/>
      <c r="IF259" s="1286"/>
      <c r="IG259" s="1286"/>
      <c r="IH259" s="1286"/>
      <c r="II259" s="1286"/>
      <c r="IJ259" s="1286"/>
      <c r="IK259" s="1286"/>
      <c r="IL259" s="1286"/>
      <c r="IM259" s="1286"/>
      <c r="IN259" s="1286"/>
      <c r="IO259" s="1286"/>
      <c r="IP259" s="1286"/>
      <c r="IQ259" s="1286"/>
      <c r="IR259" s="1286"/>
      <c r="IS259" s="1286"/>
      <c r="IT259" s="1286"/>
      <c r="IU259" s="1286"/>
      <c r="IV259" s="1286"/>
    </row>
    <row r="260" spans="1:256" ht="30.75" hidden="1" thickBot="1">
      <c r="A260" s="1286"/>
      <c r="B260" s="1562" t="s">
        <v>7499</v>
      </c>
      <c r="C260" s="1568" t="s">
        <v>2341</v>
      </c>
      <c r="D260" s="1564" t="s">
        <v>25</v>
      </c>
      <c r="E260" s="1569">
        <f>0.1963*1.55*4</f>
        <v>1.21706</v>
      </c>
      <c r="F260" s="1566">
        <v>121.99</v>
      </c>
      <c r="G260" s="1567">
        <f>TRUNC(F260*E260,2)</f>
        <v>148.46</v>
      </c>
      <c r="H260" s="1286"/>
      <c r="I260" s="1286"/>
      <c r="J260" s="1286"/>
      <c r="K260" s="1286"/>
      <c r="L260" s="1286"/>
      <c r="M260" s="1286"/>
      <c r="N260" s="1286"/>
      <c r="O260" s="1286"/>
      <c r="P260" s="1286"/>
      <c r="Q260" s="1286"/>
      <c r="R260" s="1286"/>
      <c r="S260" s="1286"/>
      <c r="T260" s="1286"/>
      <c r="U260" s="1286"/>
      <c r="V260" s="1286"/>
      <c r="W260" s="1286"/>
      <c r="X260" s="1286"/>
      <c r="Y260" s="1286"/>
      <c r="Z260" s="1286"/>
      <c r="AA260" s="1286"/>
      <c r="AB260" s="1286"/>
      <c r="AC260" s="1286"/>
      <c r="AD260" s="1286"/>
      <c r="AE260" s="1286"/>
      <c r="AF260" s="1286"/>
      <c r="AG260" s="1286"/>
      <c r="AH260" s="1286"/>
      <c r="AI260" s="1286"/>
      <c r="AJ260" s="1286"/>
      <c r="AK260" s="1286"/>
      <c r="AL260" s="1286"/>
      <c r="AM260" s="1286"/>
      <c r="AN260" s="1286"/>
      <c r="AO260" s="1286"/>
      <c r="AP260" s="1286"/>
      <c r="AQ260" s="1286"/>
      <c r="AR260" s="1286"/>
      <c r="AS260" s="1286"/>
      <c r="AT260" s="1286"/>
      <c r="AU260" s="1286"/>
      <c r="AV260" s="1286"/>
      <c r="AW260" s="1286"/>
      <c r="AX260" s="1286"/>
      <c r="AY260" s="1286"/>
      <c r="AZ260" s="1286"/>
      <c r="BA260" s="1286"/>
      <c r="BB260" s="1286"/>
      <c r="BC260" s="1286"/>
      <c r="BD260" s="1286"/>
      <c r="BE260" s="1286"/>
      <c r="BF260" s="1286"/>
      <c r="BG260" s="1286"/>
      <c r="BH260" s="1286"/>
      <c r="BI260" s="1286"/>
      <c r="BJ260" s="1286"/>
      <c r="BK260" s="1286"/>
      <c r="BL260" s="1286"/>
      <c r="BM260" s="1286"/>
      <c r="BN260" s="1286"/>
      <c r="BO260" s="1286"/>
      <c r="BP260" s="1286"/>
      <c r="BQ260" s="1286"/>
      <c r="BR260" s="1286"/>
      <c r="BS260" s="1286"/>
      <c r="BT260" s="1286"/>
      <c r="BU260" s="1286"/>
      <c r="BV260" s="1286"/>
      <c r="BW260" s="1286"/>
      <c r="BX260" s="1286"/>
      <c r="BY260" s="1286"/>
      <c r="BZ260" s="1286"/>
      <c r="CA260" s="1286"/>
      <c r="CB260" s="1286"/>
      <c r="CC260" s="1286"/>
      <c r="CD260" s="1286"/>
      <c r="CE260" s="1286"/>
      <c r="CF260" s="1286"/>
      <c r="CG260" s="1286"/>
      <c r="CH260" s="1286"/>
      <c r="CI260" s="1286"/>
      <c r="CJ260" s="1286"/>
      <c r="CK260" s="1286"/>
      <c r="CL260" s="1286"/>
      <c r="CM260" s="1286"/>
      <c r="CN260" s="1286"/>
      <c r="CO260" s="1286"/>
      <c r="CP260" s="1286"/>
      <c r="CQ260" s="1286"/>
      <c r="CR260" s="1286"/>
      <c r="CS260" s="1286"/>
      <c r="CT260" s="1286"/>
      <c r="CU260" s="1286"/>
      <c r="CV260" s="1286"/>
      <c r="CW260" s="1286"/>
      <c r="CX260" s="1286"/>
      <c r="CY260" s="1286"/>
      <c r="CZ260" s="1286"/>
      <c r="DA260" s="1286"/>
      <c r="DB260" s="1286"/>
      <c r="DC260" s="1286"/>
      <c r="DD260" s="1286"/>
      <c r="DE260" s="1286"/>
      <c r="DF260" s="1286"/>
      <c r="DG260" s="1286"/>
      <c r="DH260" s="1286"/>
      <c r="DI260" s="1286"/>
      <c r="DJ260" s="1286"/>
      <c r="DK260" s="1286"/>
      <c r="DL260" s="1286"/>
      <c r="DM260" s="1286"/>
      <c r="DN260" s="1286"/>
      <c r="DO260" s="1286"/>
      <c r="DP260" s="1286"/>
      <c r="DQ260" s="1286"/>
      <c r="DR260" s="1286"/>
      <c r="DS260" s="1286"/>
      <c r="DT260" s="1286"/>
      <c r="DU260" s="1286"/>
      <c r="DV260" s="1286"/>
      <c r="DW260" s="1286"/>
      <c r="DX260" s="1286"/>
      <c r="DY260" s="1286"/>
      <c r="DZ260" s="1286"/>
      <c r="EA260" s="1286"/>
      <c r="EB260" s="1286"/>
      <c r="EC260" s="1286"/>
      <c r="ED260" s="1286"/>
      <c r="EE260" s="1286"/>
      <c r="EF260" s="1286"/>
      <c r="EG260" s="1286"/>
      <c r="EH260" s="1286"/>
      <c r="EI260" s="1286"/>
      <c r="EJ260" s="1286"/>
      <c r="EK260" s="1286"/>
      <c r="EL260" s="1286"/>
      <c r="EM260" s="1286"/>
      <c r="EN260" s="1286"/>
      <c r="EO260" s="1286"/>
      <c r="EP260" s="1286"/>
      <c r="EQ260" s="1286"/>
      <c r="ER260" s="1286"/>
      <c r="ES260" s="1286"/>
      <c r="ET260" s="1286"/>
      <c r="EU260" s="1286"/>
      <c r="EV260" s="1286"/>
      <c r="EW260" s="1286"/>
      <c r="EX260" s="1286"/>
      <c r="EY260" s="1286"/>
      <c r="EZ260" s="1286"/>
      <c r="FA260" s="1286"/>
      <c r="FB260" s="1286"/>
      <c r="FC260" s="1286"/>
      <c r="FD260" s="1286"/>
      <c r="FE260" s="1286"/>
      <c r="FF260" s="1286"/>
      <c r="FG260" s="1286"/>
      <c r="FH260" s="1286"/>
      <c r="FI260" s="1286"/>
      <c r="FJ260" s="1286"/>
      <c r="FK260" s="1286"/>
      <c r="FL260" s="1286"/>
      <c r="FM260" s="1286"/>
      <c r="FN260" s="1286"/>
      <c r="FO260" s="1286"/>
      <c r="FP260" s="1286"/>
      <c r="FQ260" s="1286"/>
      <c r="FR260" s="1286"/>
      <c r="FS260" s="1286"/>
      <c r="FT260" s="1286"/>
      <c r="FU260" s="1286"/>
      <c r="FV260" s="1286"/>
      <c r="FW260" s="1286"/>
      <c r="FX260" s="1286"/>
      <c r="FY260" s="1286"/>
      <c r="FZ260" s="1286"/>
      <c r="GA260" s="1286"/>
      <c r="GB260" s="1286"/>
      <c r="GC260" s="1286"/>
      <c r="GD260" s="1286"/>
      <c r="GE260" s="1286"/>
      <c r="GF260" s="1286"/>
      <c r="GG260" s="1286"/>
      <c r="GH260" s="1286"/>
      <c r="GI260" s="1286"/>
      <c r="GJ260" s="1286"/>
      <c r="GK260" s="1286"/>
      <c r="GL260" s="1286"/>
      <c r="GM260" s="1286"/>
      <c r="GN260" s="1286"/>
      <c r="GO260" s="1286"/>
      <c r="GP260" s="1286"/>
      <c r="GQ260" s="1286"/>
      <c r="GR260" s="1286"/>
      <c r="GS260" s="1286"/>
      <c r="GT260" s="1286"/>
      <c r="GU260" s="1286"/>
      <c r="GV260" s="1286"/>
      <c r="GW260" s="1286"/>
      <c r="GX260" s="1286"/>
      <c r="GY260" s="1286"/>
      <c r="GZ260" s="1286"/>
      <c r="HA260" s="1286"/>
      <c r="HB260" s="1286"/>
      <c r="HC260" s="1286"/>
      <c r="HD260" s="1286"/>
      <c r="HE260" s="1286"/>
      <c r="HF260" s="1286"/>
      <c r="HG260" s="1286"/>
      <c r="HH260" s="1286"/>
      <c r="HI260" s="1286"/>
      <c r="HJ260" s="1286"/>
      <c r="HK260" s="1286"/>
      <c r="HL260" s="1286"/>
      <c r="HM260" s="1286"/>
      <c r="HN260" s="1286"/>
      <c r="HO260" s="1286"/>
      <c r="HP260" s="1286"/>
      <c r="HQ260" s="1286"/>
      <c r="HR260" s="1286"/>
      <c r="HS260" s="1286"/>
      <c r="HT260" s="1286"/>
      <c r="HU260" s="1286"/>
      <c r="HV260" s="1286"/>
      <c r="HW260" s="1286"/>
      <c r="HX260" s="1286"/>
      <c r="HY260" s="1286"/>
      <c r="HZ260" s="1286"/>
      <c r="IA260" s="1286"/>
      <c r="IB260" s="1286"/>
      <c r="IC260" s="1286"/>
      <c r="ID260" s="1286"/>
      <c r="IE260" s="1286"/>
      <c r="IF260" s="1286"/>
      <c r="IG260" s="1286"/>
      <c r="IH260" s="1286"/>
      <c r="II260" s="1286"/>
      <c r="IJ260" s="1286"/>
      <c r="IK260" s="1286"/>
      <c r="IL260" s="1286"/>
      <c r="IM260" s="1286"/>
      <c r="IN260" s="1286"/>
      <c r="IO260" s="1286"/>
      <c r="IP260" s="1286"/>
      <c r="IQ260" s="1286"/>
      <c r="IR260" s="1286"/>
      <c r="IS260" s="1286"/>
      <c r="IT260" s="1286"/>
      <c r="IU260" s="1286"/>
      <c r="IV260" s="1286"/>
    </row>
    <row r="261" spans="1:256" ht="13.5" hidden="1" thickBot="1">
      <c r="A261" s="1286"/>
      <c r="B261" s="2095" t="s">
        <v>2115</v>
      </c>
      <c r="C261" s="2096"/>
      <c r="D261" s="2096"/>
      <c r="E261" s="2096"/>
      <c r="F261" s="2096"/>
      <c r="G261" s="2097"/>
      <c r="H261" s="1286"/>
      <c r="I261" s="1286"/>
      <c r="J261" s="1286"/>
      <c r="K261" s="1286"/>
      <c r="L261" s="1286"/>
      <c r="M261" s="1286"/>
      <c r="N261" s="1286"/>
      <c r="O261" s="1286"/>
      <c r="P261" s="1286"/>
      <c r="Q261" s="1286"/>
      <c r="R261" s="1286"/>
      <c r="S261" s="1286"/>
      <c r="T261" s="1286"/>
      <c r="U261" s="1286"/>
      <c r="V261" s="1286"/>
      <c r="W261" s="1286"/>
      <c r="X261" s="1286"/>
      <c r="Y261" s="1286"/>
      <c r="Z261" s="1286"/>
      <c r="AA261" s="1286"/>
      <c r="AB261" s="1286"/>
      <c r="AC261" s="1286"/>
      <c r="AD261" s="1286"/>
      <c r="AE261" s="1286"/>
      <c r="AF261" s="1286"/>
      <c r="AG261" s="1286"/>
      <c r="AH261" s="1286"/>
      <c r="AI261" s="1286"/>
      <c r="AJ261" s="1286"/>
      <c r="AK261" s="1286"/>
      <c r="AL261" s="1286"/>
      <c r="AM261" s="1286"/>
      <c r="AN261" s="1286"/>
      <c r="AO261" s="1286"/>
      <c r="AP261" s="1286"/>
      <c r="AQ261" s="1286"/>
      <c r="AR261" s="1286"/>
      <c r="AS261" s="1286"/>
      <c r="AT261" s="1286"/>
      <c r="AU261" s="1286"/>
      <c r="AV261" s="1286"/>
      <c r="AW261" s="1286"/>
      <c r="AX261" s="1286"/>
      <c r="AY261" s="1286"/>
      <c r="AZ261" s="1286"/>
      <c r="BA261" s="1286"/>
      <c r="BB261" s="1286"/>
      <c r="BC261" s="1286"/>
      <c r="BD261" s="1286"/>
      <c r="BE261" s="1286"/>
      <c r="BF261" s="1286"/>
      <c r="BG261" s="1286"/>
      <c r="BH261" s="1286"/>
      <c r="BI261" s="1286"/>
      <c r="BJ261" s="1286"/>
      <c r="BK261" s="1286"/>
      <c r="BL261" s="1286"/>
      <c r="BM261" s="1286"/>
      <c r="BN261" s="1286"/>
      <c r="BO261" s="1286"/>
      <c r="BP261" s="1286"/>
      <c r="BQ261" s="1286"/>
      <c r="BR261" s="1286"/>
      <c r="BS261" s="1286"/>
      <c r="BT261" s="1286"/>
      <c r="BU261" s="1286"/>
      <c r="BV261" s="1286"/>
      <c r="BW261" s="1286"/>
      <c r="BX261" s="1286"/>
      <c r="BY261" s="1286"/>
      <c r="BZ261" s="1286"/>
      <c r="CA261" s="1286"/>
      <c r="CB261" s="1286"/>
      <c r="CC261" s="1286"/>
      <c r="CD261" s="1286"/>
      <c r="CE261" s="1286"/>
      <c r="CF261" s="1286"/>
      <c r="CG261" s="1286"/>
      <c r="CH261" s="1286"/>
      <c r="CI261" s="1286"/>
      <c r="CJ261" s="1286"/>
      <c r="CK261" s="1286"/>
      <c r="CL261" s="1286"/>
      <c r="CM261" s="1286"/>
      <c r="CN261" s="1286"/>
      <c r="CO261" s="1286"/>
      <c r="CP261" s="1286"/>
      <c r="CQ261" s="1286"/>
      <c r="CR261" s="1286"/>
      <c r="CS261" s="1286"/>
      <c r="CT261" s="1286"/>
      <c r="CU261" s="1286"/>
      <c r="CV261" s="1286"/>
      <c r="CW261" s="1286"/>
      <c r="CX261" s="1286"/>
      <c r="CY261" s="1286"/>
      <c r="CZ261" s="1286"/>
      <c r="DA261" s="1286"/>
      <c r="DB261" s="1286"/>
      <c r="DC261" s="1286"/>
      <c r="DD261" s="1286"/>
      <c r="DE261" s="1286"/>
      <c r="DF261" s="1286"/>
      <c r="DG261" s="1286"/>
      <c r="DH261" s="1286"/>
      <c r="DI261" s="1286"/>
      <c r="DJ261" s="1286"/>
      <c r="DK261" s="1286"/>
      <c r="DL261" s="1286"/>
      <c r="DM261" s="1286"/>
      <c r="DN261" s="1286"/>
      <c r="DO261" s="1286"/>
      <c r="DP261" s="1286"/>
      <c r="DQ261" s="1286"/>
      <c r="DR261" s="1286"/>
      <c r="DS261" s="1286"/>
      <c r="DT261" s="1286"/>
      <c r="DU261" s="1286"/>
      <c r="DV261" s="1286"/>
      <c r="DW261" s="1286"/>
      <c r="DX261" s="1286"/>
      <c r="DY261" s="1286"/>
      <c r="DZ261" s="1286"/>
      <c r="EA261" s="1286"/>
      <c r="EB261" s="1286"/>
      <c r="EC261" s="1286"/>
      <c r="ED261" s="1286"/>
      <c r="EE261" s="1286"/>
      <c r="EF261" s="1286"/>
      <c r="EG261" s="1286"/>
      <c r="EH261" s="1286"/>
      <c r="EI261" s="1286"/>
      <c r="EJ261" s="1286"/>
      <c r="EK261" s="1286"/>
      <c r="EL261" s="1286"/>
      <c r="EM261" s="1286"/>
      <c r="EN261" s="1286"/>
      <c r="EO261" s="1286"/>
      <c r="EP261" s="1286"/>
      <c r="EQ261" s="1286"/>
      <c r="ER261" s="1286"/>
      <c r="ES261" s="1286"/>
      <c r="ET261" s="1286"/>
      <c r="EU261" s="1286"/>
      <c r="EV261" s="1286"/>
      <c r="EW261" s="1286"/>
      <c r="EX261" s="1286"/>
      <c r="EY261" s="1286"/>
      <c r="EZ261" s="1286"/>
      <c r="FA261" s="1286"/>
      <c r="FB261" s="1286"/>
      <c r="FC261" s="1286"/>
      <c r="FD261" s="1286"/>
      <c r="FE261" s="1286"/>
      <c r="FF261" s="1286"/>
      <c r="FG261" s="1286"/>
      <c r="FH261" s="1286"/>
      <c r="FI261" s="1286"/>
      <c r="FJ261" s="1286"/>
      <c r="FK261" s="1286"/>
      <c r="FL261" s="1286"/>
      <c r="FM261" s="1286"/>
      <c r="FN261" s="1286"/>
      <c r="FO261" s="1286"/>
      <c r="FP261" s="1286"/>
      <c r="FQ261" s="1286"/>
      <c r="FR261" s="1286"/>
      <c r="FS261" s="1286"/>
      <c r="FT261" s="1286"/>
      <c r="FU261" s="1286"/>
      <c r="FV261" s="1286"/>
      <c r="FW261" s="1286"/>
      <c r="FX261" s="1286"/>
      <c r="FY261" s="1286"/>
      <c r="FZ261" s="1286"/>
      <c r="GA261" s="1286"/>
      <c r="GB261" s="1286"/>
      <c r="GC261" s="1286"/>
      <c r="GD261" s="1286"/>
      <c r="GE261" s="1286"/>
      <c r="GF261" s="1286"/>
      <c r="GG261" s="1286"/>
      <c r="GH261" s="1286"/>
      <c r="GI261" s="1286"/>
      <c r="GJ261" s="1286"/>
      <c r="GK261" s="1286"/>
      <c r="GL261" s="1286"/>
      <c r="GM261" s="1286"/>
      <c r="GN261" s="1286"/>
      <c r="GO261" s="1286"/>
      <c r="GP261" s="1286"/>
      <c r="GQ261" s="1286"/>
      <c r="GR261" s="1286"/>
      <c r="GS261" s="1286"/>
      <c r="GT261" s="1286"/>
      <c r="GU261" s="1286"/>
      <c r="GV261" s="1286"/>
      <c r="GW261" s="1286"/>
      <c r="GX261" s="1286"/>
      <c r="GY261" s="1286"/>
      <c r="GZ261" s="1286"/>
      <c r="HA261" s="1286"/>
      <c r="HB261" s="1286"/>
      <c r="HC261" s="1286"/>
      <c r="HD261" s="1286"/>
      <c r="HE261" s="1286"/>
      <c r="HF261" s="1286"/>
      <c r="HG261" s="1286"/>
      <c r="HH261" s="1286"/>
      <c r="HI261" s="1286"/>
      <c r="HJ261" s="1286"/>
      <c r="HK261" s="1286"/>
      <c r="HL261" s="1286"/>
      <c r="HM261" s="1286"/>
      <c r="HN261" s="1286"/>
      <c r="HO261" s="1286"/>
      <c r="HP261" s="1286"/>
      <c r="HQ261" s="1286"/>
      <c r="HR261" s="1286"/>
      <c r="HS261" s="1286"/>
      <c r="HT261" s="1286"/>
      <c r="HU261" s="1286"/>
      <c r="HV261" s="1286"/>
      <c r="HW261" s="1286"/>
      <c r="HX261" s="1286"/>
      <c r="HY261" s="1286"/>
      <c r="HZ261" s="1286"/>
      <c r="IA261" s="1286"/>
      <c r="IB261" s="1286"/>
      <c r="IC261" s="1286"/>
      <c r="ID261" s="1286"/>
      <c r="IE261" s="1286"/>
      <c r="IF261" s="1286"/>
      <c r="IG261" s="1286"/>
      <c r="IH261" s="1286"/>
      <c r="II261" s="1286"/>
      <c r="IJ261" s="1286"/>
      <c r="IK261" s="1286"/>
      <c r="IL261" s="1286"/>
      <c r="IM261" s="1286"/>
      <c r="IN261" s="1286"/>
      <c r="IO261" s="1286"/>
      <c r="IP261" s="1286"/>
      <c r="IQ261" s="1286"/>
      <c r="IR261" s="1286"/>
      <c r="IS261" s="1286"/>
      <c r="IT261" s="1286"/>
      <c r="IU261" s="1286"/>
      <c r="IV261" s="1286"/>
    </row>
    <row r="262" spans="1:256" ht="15.75" hidden="1" thickBot="1">
      <c r="A262" s="1286"/>
      <c r="B262" s="1570" t="s">
        <v>7500</v>
      </c>
      <c r="C262" s="1571" t="s">
        <v>744</v>
      </c>
      <c r="D262" s="1572" t="s">
        <v>85</v>
      </c>
      <c r="E262" s="1573">
        <v>3</v>
      </c>
      <c r="F262" s="1573">
        <v>11.7</v>
      </c>
      <c r="G262" s="1574">
        <f>TRUNC(F262*E262,2)</f>
        <v>35.1</v>
      </c>
      <c r="H262" s="1286"/>
      <c r="I262" s="1286"/>
      <c r="J262" s="1286"/>
      <c r="K262" s="1286"/>
      <c r="L262" s="1286"/>
      <c r="M262" s="1286"/>
      <c r="N262" s="1286"/>
      <c r="O262" s="1286"/>
      <c r="P262" s="1286"/>
      <c r="Q262" s="1286"/>
      <c r="R262" s="1286"/>
      <c r="S262" s="1286"/>
      <c r="T262" s="1286"/>
      <c r="U262" s="1286"/>
      <c r="V262" s="1286"/>
      <c r="W262" s="1286"/>
      <c r="X262" s="1286"/>
      <c r="Y262" s="1286"/>
      <c r="Z262" s="1286"/>
      <c r="AA262" s="1286"/>
      <c r="AB262" s="1286"/>
      <c r="AC262" s="1286"/>
      <c r="AD262" s="1286"/>
      <c r="AE262" s="1286"/>
      <c r="AF262" s="1286"/>
      <c r="AG262" s="1286"/>
      <c r="AH262" s="1286"/>
      <c r="AI262" s="1286"/>
      <c r="AJ262" s="1286"/>
      <c r="AK262" s="1286"/>
      <c r="AL262" s="1286"/>
      <c r="AM262" s="1286"/>
      <c r="AN262" s="1286"/>
      <c r="AO262" s="1286"/>
      <c r="AP262" s="1286"/>
      <c r="AQ262" s="1286"/>
      <c r="AR262" s="1286"/>
      <c r="AS262" s="1286"/>
      <c r="AT262" s="1286"/>
      <c r="AU262" s="1286"/>
      <c r="AV262" s="1286"/>
      <c r="AW262" s="1286"/>
      <c r="AX262" s="1286"/>
      <c r="AY262" s="1286"/>
      <c r="AZ262" s="1286"/>
      <c r="BA262" s="1286"/>
      <c r="BB262" s="1286"/>
      <c r="BC262" s="1286"/>
      <c r="BD262" s="1286"/>
      <c r="BE262" s="1286"/>
      <c r="BF262" s="1286"/>
      <c r="BG262" s="1286"/>
      <c r="BH262" s="1286"/>
      <c r="BI262" s="1286"/>
      <c r="BJ262" s="1286"/>
      <c r="BK262" s="1286"/>
      <c r="BL262" s="1286"/>
      <c r="BM262" s="1286"/>
      <c r="BN262" s="1286"/>
      <c r="BO262" s="1286"/>
      <c r="BP262" s="1286"/>
      <c r="BQ262" s="1286"/>
      <c r="BR262" s="1286"/>
      <c r="BS262" s="1286"/>
      <c r="BT262" s="1286"/>
      <c r="BU262" s="1286"/>
      <c r="BV262" s="1286"/>
      <c r="BW262" s="1286"/>
      <c r="BX262" s="1286"/>
      <c r="BY262" s="1286"/>
      <c r="BZ262" s="1286"/>
      <c r="CA262" s="1286"/>
      <c r="CB262" s="1286"/>
      <c r="CC262" s="1286"/>
      <c r="CD262" s="1286"/>
      <c r="CE262" s="1286"/>
      <c r="CF262" s="1286"/>
      <c r="CG262" s="1286"/>
      <c r="CH262" s="1286"/>
      <c r="CI262" s="1286"/>
      <c r="CJ262" s="1286"/>
      <c r="CK262" s="1286"/>
      <c r="CL262" s="1286"/>
      <c r="CM262" s="1286"/>
      <c r="CN262" s="1286"/>
      <c r="CO262" s="1286"/>
      <c r="CP262" s="1286"/>
      <c r="CQ262" s="1286"/>
      <c r="CR262" s="1286"/>
      <c r="CS262" s="1286"/>
      <c r="CT262" s="1286"/>
      <c r="CU262" s="1286"/>
      <c r="CV262" s="1286"/>
      <c r="CW262" s="1286"/>
      <c r="CX262" s="1286"/>
      <c r="CY262" s="1286"/>
      <c r="CZ262" s="1286"/>
      <c r="DA262" s="1286"/>
      <c r="DB262" s="1286"/>
      <c r="DC262" s="1286"/>
      <c r="DD262" s="1286"/>
      <c r="DE262" s="1286"/>
      <c r="DF262" s="1286"/>
      <c r="DG262" s="1286"/>
      <c r="DH262" s="1286"/>
      <c r="DI262" s="1286"/>
      <c r="DJ262" s="1286"/>
      <c r="DK262" s="1286"/>
      <c r="DL262" s="1286"/>
      <c r="DM262" s="1286"/>
      <c r="DN262" s="1286"/>
      <c r="DO262" s="1286"/>
      <c r="DP262" s="1286"/>
      <c r="DQ262" s="1286"/>
      <c r="DR262" s="1286"/>
      <c r="DS262" s="1286"/>
      <c r="DT262" s="1286"/>
      <c r="DU262" s="1286"/>
      <c r="DV262" s="1286"/>
      <c r="DW262" s="1286"/>
      <c r="DX262" s="1286"/>
      <c r="DY262" s="1286"/>
      <c r="DZ262" s="1286"/>
      <c r="EA262" s="1286"/>
      <c r="EB262" s="1286"/>
      <c r="EC262" s="1286"/>
      <c r="ED262" s="1286"/>
      <c r="EE262" s="1286"/>
      <c r="EF262" s="1286"/>
      <c r="EG262" s="1286"/>
      <c r="EH262" s="1286"/>
      <c r="EI262" s="1286"/>
      <c r="EJ262" s="1286"/>
      <c r="EK262" s="1286"/>
      <c r="EL262" s="1286"/>
      <c r="EM262" s="1286"/>
      <c r="EN262" s="1286"/>
      <c r="EO262" s="1286"/>
      <c r="EP262" s="1286"/>
      <c r="EQ262" s="1286"/>
      <c r="ER262" s="1286"/>
      <c r="ES262" s="1286"/>
      <c r="ET262" s="1286"/>
      <c r="EU262" s="1286"/>
      <c r="EV262" s="1286"/>
      <c r="EW262" s="1286"/>
      <c r="EX262" s="1286"/>
      <c r="EY262" s="1286"/>
      <c r="EZ262" s="1286"/>
      <c r="FA262" s="1286"/>
      <c r="FB262" s="1286"/>
      <c r="FC262" s="1286"/>
      <c r="FD262" s="1286"/>
      <c r="FE262" s="1286"/>
      <c r="FF262" s="1286"/>
      <c r="FG262" s="1286"/>
      <c r="FH262" s="1286"/>
      <c r="FI262" s="1286"/>
      <c r="FJ262" s="1286"/>
      <c r="FK262" s="1286"/>
      <c r="FL262" s="1286"/>
      <c r="FM262" s="1286"/>
      <c r="FN262" s="1286"/>
      <c r="FO262" s="1286"/>
      <c r="FP262" s="1286"/>
      <c r="FQ262" s="1286"/>
      <c r="FR262" s="1286"/>
      <c r="FS262" s="1286"/>
      <c r="FT262" s="1286"/>
      <c r="FU262" s="1286"/>
      <c r="FV262" s="1286"/>
      <c r="FW262" s="1286"/>
      <c r="FX262" s="1286"/>
      <c r="FY262" s="1286"/>
      <c r="FZ262" s="1286"/>
      <c r="GA262" s="1286"/>
      <c r="GB262" s="1286"/>
      <c r="GC262" s="1286"/>
      <c r="GD262" s="1286"/>
      <c r="GE262" s="1286"/>
      <c r="GF262" s="1286"/>
      <c r="GG262" s="1286"/>
      <c r="GH262" s="1286"/>
      <c r="GI262" s="1286"/>
      <c r="GJ262" s="1286"/>
      <c r="GK262" s="1286"/>
      <c r="GL262" s="1286"/>
      <c r="GM262" s="1286"/>
      <c r="GN262" s="1286"/>
      <c r="GO262" s="1286"/>
      <c r="GP262" s="1286"/>
      <c r="GQ262" s="1286"/>
      <c r="GR262" s="1286"/>
      <c r="GS262" s="1286"/>
      <c r="GT262" s="1286"/>
      <c r="GU262" s="1286"/>
      <c r="GV262" s="1286"/>
      <c r="GW262" s="1286"/>
      <c r="GX262" s="1286"/>
      <c r="GY262" s="1286"/>
      <c r="GZ262" s="1286"/>
      <c r="HA262" s="1286"/>
      <c r="HB262" s="1286"/>
      <c r="HC262" s="1286"/>
      <c r="HD262" s="1286"/>
      <c r="HE262" s="1286"/>
      <c r="HF262" s="1286"/>
      <c r="HG262" s="1286"/>
      <c r="HH262" s="1286"/>
      <c r="HI262" s="1286"/>
      <c r="HJ262" s="1286"/>
      <c r="HK262" s="1286"/>
      <c r="HL262" s="1286"/>
      <c r="HM262" s="1286"/>
      <c r="HN262" s="1286"/>
      <c r="HO262" s="1286"/>
      <c r="HP262" s="1286"/>
      <c r="HQ262" s="1286"/>
      <c r="HR262" s="1286"/>
      <c r="HS262" s="1286"/>
      <c r="HT262" s="1286"/>
      <c r="HU262" s="1286"/>
      <c r="HV262" s="1286"/>
      <c r="HW262" s="1286"/>
      <c r="HX262" s="1286"/>
      <c r="HY262" s="1286"/>
      <c r="HZ262" s="1286"/>
      <c r="IA262" s="1286"/>
      <c r="IB262" s="1286"/>
      <c r="IC262" s="1286"/>
      <c r="ID262" s="1286"/>
      <c r="IE262" s="1286"/>
      <c r="IF262" s="1286"/>
      <c r="IG262" s="1286"/>
      <c r="IH262" s="1286"/>
      <c r="II262" s="1286"/>
      <c r="IJ262" s="1286"/>
      <c r="IK262" s="1286"/>
      <c r="IL262" s="1286"/>
      <c r="IM262" s="1286"/>
      <c r="IN262" s="1286"/>
      <c r="IO262" s="1286"/>
      <c r="IP262" s="1286"/>
      <c r="IQ262" s="1286"/>
      <c r="IR262" s="1286"/>
      <c r="IS262" s="1286"/>
      <c r="IT262" s="1286"/>
      <c r="IU262" s="1286"/>
      <c r="IV262" s="1286"/>
    </row>
    <row r="263" spans="1:256" ht="16.5" hidden="1" thickBot="1">
      <c r="A263" s="1286"/>
      <c r="B263" s="1575" t="s">
        <v>7501</v>
      </c>
      <c r="C263" s="1352"/>
      <c r="D263" s="1353"/>
      <c r="E263" s="1354"/>
      <c r="F263" s="731" t="s">
        <v>1953</v>
      </c>
      <c r="G263" s="1541" t="e">
        <f>TRUNC(SUM(G257:G262),2)</f>
        <v>#REF!</v>
      </c>
      <c r="H263" s="1286"/>
      <c r="I263" s="1286"/>
      <c r="J263" s="1286"/>
      <c r="K263" s="1286"/>
      <c r="L263" s="1286"/>
      <c r="M263" s="1286"/>
      <c r="N263" s="1286"/>
      <c r="O263" s="1286"/>
      <c r="P263" s="1286"/>
      <c r="Q263" s="1286"/>
      <c r="R263" s="1286"/>
      <c r="S263" s="1286"/>
      <c r="T263" s="1286"/>
      <c r="U263" s="1286"/>
      <c r="V263" s="1286"/>
      <c r="W263" s="1286"/>
      <c r="X263" s="1286"/>
      <c r="Y263" s="1286"/>
      <c r="Z263" s="1286"/>
      <c r="AA263" s="1286"/>
      <c r="AB263" s="1286"/>
      <c r="AC263" s="1286"/>
      <c r="AD263" s="1286"/>
      <c r="AE263" s="1286"/>
      <c r="AF263" s="1286"/>
      <c r="AG263" s="1286"/>
      <c r="AH263" s="1286"/>
      <c r="AI263" s="1286"/>
      <c r="AJ263" s="1286"/>
      <c r="AK263" s="1286"/>
      <c r="AL263" s="1286"/>
      <c r="AM263" s="1286"/>
      <c r="AN263" s="1286"/>
      <c r="AO263" s="1286"/>
      <c r="AP263" s="1286"/>
      <c r="AQ263" s="1286"/>
      <c r="AR263" s="1286"/>
      <c r="AS263" s="1286"/>
      <c r="AT263" s="1286"/>
      <c r="AU263" s="1286"/>
      <c r="AV263" s="1286"/>
      <c r="AW263" s="1286"/>
      <c r="AX263" s="1286"/>
      <c r="AY263" s="1286"/>
      <c r="AZ263" s="1286"/>
      <c r="BA263" s="1286"/>
      <c r="BB263" s="1286"/>
      <c r="BC263" s="1286"/>
      <c r="BD263" s="1286"/>
      <c r="BE263" s="1286"/>
      <c r="BF263" s="1286"/>
      <c r="BG263" s="1286"/>
      <c r="BH263" s="1286"/>
      <c r="BI263" s="1286"/>
      <c r="BJ263" s="1286"/>
      <c r="BK263" s="1286"/>
      <c r="BL263" s="1286"/>
      <c r="BM263" s="1286"/>
      <c r="BN263" s="1286"/>
      <c r="BO263" s="1286"/>
      <c r="BP263" s="1286"/>
      <c r="BQ263" s="1286"/>
      <c r="BR263" s="1286"/>
      <c r="BS263" s="1286"/>
      <c r="BT263" s="1286"/>
      <c r="BU263" s="1286"/>
      <c r="BV263" s="1286"/>
      <c r="BW263" s="1286"/>
      <c r="BX263" s="1286"/>
      <c r="BY263" s="1286"/>
      <c r="BZ263" s="1286"/>
      <c r="CA263" s="1286"/>
      <c r="CB263" s="1286"/>
      <c r="CC263" s="1286"/>
      <c r="CD263" s="1286"/>
      <c r="CE263" s="1286"/>
      <c r="CF263" s="1286"/>
      <c r="CG263" s="1286"/>
      <c r="CH263" s="1286"/>
      <c r="CI263" s="1286"/>
      <c r="CJ263" s="1286"/>
      <c r="CK263" s="1286"/>
      <c r="CL263" s="1286"/>
      <c r="CM263" s="1286"/>
      <c r="CN263" s="1286"/>
      <c r="CO263" s="1286"/>
      <c r="CP263" s="1286"/>
      <c r="CQ263" s="1286"/>
      <c r="CR263" s="1286"/>
      <c r="CS263" s="1286"/>
      <c r="CT263" s="1286"/>
      <c r="CU263" s="1286"/>
      <c r="CV263" s="1286"/>
      <c r="CW263" s="1286"/>
      <c r="CX263" s="1286"/>
      <c r="CY263" s="1286"/>
      <c r="CZ263" s="1286"/>
      <c r="DA263" s="1286"/>
      <c r="DB263" s="1286"/>
      <c r="DC263" s="1286"/>
      <c r="DD263" s="1286"/>
      <c r="DE263" s="1286"/>
      <c r="DF263" s="1286"/>
      <c r="DG263" s="1286"/>
      <c r="DH263" s="1286"/>
      <c r="DI263" s="1286"/>
      <c r="DJ263" s="1286"/>
      <c r="DK263" s="1286"/>
      <c r="DL263" s="1286"/>
      <c r="DM263" s="1286"/>
      <c r="DN263" s="1286"/>
      <c r="DO263" s="1286"/>
      <c r="DP263" s="1286"/>
      <c r="DQ263" s="1286"/>
      <c r="DR263" s="1286"/>
      <c r="DS263" s="1286"/>
      <c r="DT263" s="1286"/>
      <c r="DU263" s="1286"/>
      <c r="DV263" s="1286"/>
      <c r="DW263" s="1286"/>
      <c r="DX263" s="1286"/>
      <c r="DY263" s="1286"/>
      <c r="DZ263" s="1286"/>
      <c r="EA263" s="1286"/>
      <c r="EB263" s="1286"/>
      <c r="EC263" s="1286"/>
      <c r="ED263" s="1286"/>
      <c r="EE263" s="1286"/>
      <c r="EF263" s="1286"/>
      <c r="EG263" s="1286"/>
      <c r="EH263" s="1286"/>
      <c r="EI263" s="1286"/>
      <c r="EJ263" s="1286"/>
      <c r="EK263" s="1286"/>
      <c r="EL263" s="1286"/>
      <c r="EM263" s="1286"/>
      <c r="EN263" s="1286"/>
      <c r="EO263" s="1286"/>
      <c r="EP263" s="1286"/>
      <c r="EQ263" s="1286"/>
      <c r="ER263" s="1286"/>
      <c r="ES263" s="1286"/>
      <c r="ET263" s="1286"/>
      <c r="EU263" s="1286"/>
      <c r="EV263" s="1286"/>
      <c r="EW263" s="1286"/>
      <c r="EX263" s="1286"/>
      <c r="EY263" s="1286"/>
      <c r="EZ263" s="1286"/>
      <c r="FA263" s="1286"/>
      <c r="FB263" s="1286"/>
      <c r="FC263" s="1286"/>
      <c r="FD263" s="1286"/>
      <c r="FE263" s="1286"/>
      <c r="FF263" s="1286"/>
      <c r="FG263" s="1286"/>
      <c r="FH263" s="1286"/>
      <c r="FI263" s="1286"/>
      <c r="FJ263" s="1286"/>
      <c r="FK263" s="1286"/>
      <c r="FL263" s="1286"/>
      <c r="FM263" s="1286"/>
      <c r="FN263" s="1286"/>
      <c r="FO263" s="1286"/>
      <c r="FP263" s="1286"/>
      <c r="FQ263" s="1286"/>
      <c r="FR263" s="1286"/>
      <c r="FS263" s="1286"/>
      <c r="FT263" s="1286"/>
      <c r="FU263" s="1286"/>
      <c r="FV263" s="1286"/>
      <c r="FW263" s="1286"/>
      <c r="FX263" s="1286"/>
      <c r="FY263" s="1286"/>
      <c r="FZ263" s="1286"/>
      <c r="GA263" s="1286"/>
      <c r="GB263" s="1286"/>
      <c r="GC263" s="1286"/>
      <c r="GD263" s="1286"/>
      <c r="GE263" s="1286"/>
      <c r="GF263" s="1286"/>
      <c r="GG263" s="1286"/>
      <c r="GH263" s="1286"/>
      <c r="GI263" s="1286"/>
      <c r="GJ263" s="1286"/>
      <c r="GK263" s="1286"/>
      <c r="GL263" s="1286"/>
      <c r="GM263" s="1286"/>
      <c r="GN263" s="1286"/>
      <c r="GO263" s="1286"/>
      <c r="GP263" s="1286"/>
      <c r="GQ263" s="1286"/>
      <c r="GR263" s="1286"/>
      <c r="GS263" s="1286"/>
      <c r="GT263" s="1286"/>
      <c r="GU263" s="1286"/>
      <c r="GV263" s="1286"/>
      <c r="GW263" s="1286"/>
      <c r="GX263" s="1286"/>
      <c r="GY263" s="1286"/>
      <c r="GZ263" s="1286"/>
      <c r="HA263" s="1286"/>
      <c r="HB263" s="1286"/>
      <c r="HC263" s="1286"/>
      <c r="HD263" s="1286"/>
      <c r="HE263" s="1286"/>
      <c r="HF263" s="1286"/>
      <c r="HG263" s="1286"/>
      <c r="HH263" s="1286"/>
      <c r="HI263" s="1286"/>
      <c r="HJ263" s="1286"/>
      <c r="HK263" s="1286"/>
      <c r="HL263" s="1286"/>
      <c r="HM263" s="1286"/>
      <c r="HN263" s="1286"/>
      <c r="HO263" s="1286"/>
      <c r="HP263" s="1286"/>
      <c r="HQ263" s="1286"/>
      <c r="HR263" s="1286"/>
      <c r="HS263" s="1286"/>
      <c r="HT263" s="1286"/>
      <c r="HU263" s="1286"/>
      <c r="HV263" s="1286"/>
      <c r="HW263" s="1286"/>
      <c r="HX263" s="1286"/>
      <c r="HY263" s="1286"/>
      <c r="HZ263" s="1286"/>
      <c r="IA263" s="1286"/>
      <c r="IB263" s="1286"/>
      <c r="IC263" s="1286"/>
      <c r="ID263" s="1286"/>
      <c r="IE263" s="1286"/>
      <c r="IF263" s="1286"/>
      <c r="IG263" s="1286"/>
      <c r="IH263" s="1286"/>
      <c r="II263" s="1286"/>
      <c r="IJ263" s="1286"/>
      <c r="IK263" s="1286"/>
      <c r="IL263" s="1286"/>
      <c r="IM263" s="1286"/>
      <c r="IN263" s="1286"/>
      <c r="IO263" s="1286"/>
      <c r="IP263" s="1286"/>
      <c r="IQ263" s="1286"/>
      <c r="IR263" s="1286"/>
      <c r="IS263" s="1286"/>
      <c r="IT263" s="1286"/>
      <c r="IU263" s="1286"/>
      <c r="IV263" s="1286"/>
    </row>
    <row r="264" spans="1:256" ht="13.5" hidden="1" thickBot="1">
      <c r="A264" s="1286"/>
      <c r="B264" s="1555"/>
      <c r="C264" s="1555"/>
      <c r="D264" s="1555"/>
      <c r="E264" s="1555"/>
      <c r="F264" s="1555"/>
      <c r="G264" s="1555"/>
      <c r="H264" s="1286"/>
      <c r="I264" s="1286"/>
      <c r="J264" s="1286"/>
      <c r="K264" s="1286"/>
      <c r="L264" s="1286"/>
      <c r="M264" s="1286"/>
      <c r="N264" s="1286"/>
      <c r="O264" s="1286"/>
      <c r="P264" s="1286"/>
      <c r="Q264" s="1286"/>
      <c r="R264" s="1286"/>
      <c r="S264" s="1286"/>
      <c r="T264" s="1286"/>
      <c r="U264" s="1286"/>
      <c r="V264" s="1286"/>
      <c r="W264" s="1286"/>
      <c r="X264" s="1286"/>
      <c r="Y264" s="1286"/>
      <c r="Z264" s="1286"/>
      <c r="AA264" s="1286"/>
      <c r="AB264" s="1286"/>
      <c r="AC264" s="1286"/>
      <c r="AD264" s="1286"/>
      <c r="AE264" s="1286"/>
      <c r="AF264" s="1286"/>
      <c r="AG264" s="1286"/>
      <c r="AH264" s="1286"/>
      <c r="AI264" s="1286"/>
      <c r="AJ264" s="1286"/>
      <c r="AK264" s="1286"/>
      <c r="AL264" s="1286"/>
      <c r="AM264" s="1286"/>
      <c r="AN264" s="1286"/>
      <c r="AO264" s="1286"/>
      <c r="AP264" s="1286"/>
      <c r="AQ264" s="1286"/>
      <c r="AR264" s="1286"/>
      <c r="AS264" s="1286"/>
      <c r="AT264" s="1286"/>
      <c r="AU264" s="1286"/>
      <c r="AV264" s="1286"/>
      <c r="AW264" s="1286"/>
      <c r="AX264" s="1286"/>
      <c r="AY264" s="1286"/>
      <c r="AZ264" s="1286"/>
      <c r="BA264" s="1286"/>
      <c r="BB264" s="1286"/>
      <c r="BC264" s="1286"/>
      <c r="BD264" s="1286"/>
      <c r="BE264" s="1286"/>
      <c r="BF264" s="1286"/>
      <c r="BG264" s="1286"/>
      <c r="BH264" s="1286"/>
      <c r="BI264" s="1286"/>
      <c r="BJ264" s="1286"/>
      <c r="BK264" s="1286"/>
      <c r="BL264" s="1286"/>
      <c r="BM264" s="1286"/>
      <c r="BN264" s="1286"/>
      <c r="BO264" s="1286"/>
      <c r="BP264" s="1286"/>
      <c r="BQ264" s="1286"/>
      <c r="BR264" s="1286"/>
      <c r="BS264" s="1286"/>
      <c r="BT264" s="1286"/>
      <c r="BU264" s="1286"/>
      <c r="BV264" s="1286"/>
      <c r="BW264" s="1286"/>
      <c r="BX264" s="1286"/>
      <c r="BY264" s="1286"/>
      <c r="BZ264" s="1286"/>
      <c r="CA264" s="1286"/>
      <c r="CB264" s="1286"/>
      <c r="CC264" s="1286"/>
      <c r="CD264" s="1286"/>
      <c r="CE264" s="1286"/>
      <c r="CF264" s="1286"/>
      <c r="CG264" s="1286"/>
      <c r="CH264" s="1286"/>
      <c r="CI264" s="1286"/>
      <c r="CJ264" s="1286"/>
      <c r="CK264" s="1286"/>
      <c r="CL264" s="1286"/>
      <c r="CM264" s="1286"/>
      <c r="CN264" s="1286"/>
      <c r="CO264" s="1286"/>
      <c r="CP264" s="1286"/>
      <c r="CQ264" s="1286"/>
      <c r="CR264" s="1286"/>
      <c r="CS264" s="1286"/>
      <c r="CT264" s="1286"/>
      <c r="CU264" s="1286"/>
      <c r="CV264" s="1286"/>
      <c r="CW264" s="1286"/>
      <c r="CX264" s="1286"/>
      <c r="CY264" s="1286"/>
      <c r="CZ264" s="1286"/>
      <c r="DA264" s="1286"/>
      <c r="DB264" s="1286"/>
      <c r="DC264" s="1286"/>
      <c r="DD264" s="1286"/>
      <c r="DE264" s="1286"/>
      <c r="DF264" s="1286"/>
      <c r="DG264" s="1286"/>
      <c r="DH264" s="1286"/>
      <c r="DI264" s="1286"/>
      <c r="DJ264" s="1286"/>
      <c r="DK264" s="1286"/>
      <c r="DL264" s="1286"/>
      <c r="DM264" s="1286"/>
      <c r="DN264" s="1286"/>
      <c r="DO264" s="1286"/>
      <c r="DP264" s="1286"/>
      <c r="DQ264" s="1286"/>
      <c r="DR264" s="1286"/>
      <c r="DS264" s="1286"/>
      <c r="DT264" s="1286"/>
      <c r="DU264" s="1286"/>
      <c r="DV264" s="1286"/>
      <c r="DW264" s="1286"/>
      <c r="DX264" s="1286"/>
      <c r="DY264" s="1286"/>
      <c r="DZ264" s="1286"/>
      <c r="EA264" s="1286"/>
      <c r="EB264" s="1286"/>
      <c r="EC264" s="1286"/>
      <c r="ED264" s="1286"/>
      <c r="EE264" s="1286"/>
      <c r="EF264" s="1286"/>
      <c r="EG264" s="1286"/>
      <c r="EH264" s="1286"/>
      <c r="EI264" s="1286"/>
      <c r="EJ264" s="1286"/>
      <c r="EK264" s="1286"/>
      <c r="EL264" s="1286"/>
      <c r="EM264" s="1286"/>
      <c r="EN264" s="1286"/>
      <c r="EO264" s="1286"/>
      <c r="EP264" s="1286"/>
      <c r="EQ264" s="1286"/>
      <c r="ER264" s="1286"/>
      <c r="ES264" s="1286"/>
      <c r="ET264" s="1286"/>
      <c r="EU264" s="1286"/>
      <c r="EV264" s="1286"/>
      <c r="EW264" s="1286"/>
      <c r="EX264" s="1286"/>
      <c r="EY264" s="1286"/>
      <c r="EZ264" s="1286"/>
      <c r="FA264" s="1286"/>
      <c r="FB264" s="1286"/>
      <c r="FC264" s="1286"/>
      <c r="FD264" s="1286"/>
      <c r="FE264" s="1286"/>
      <c r="FF264" s="1286"/>
      <c r="FG264" s="1286"/>
      <c r="FH264" s="1286"/>
      <c r="FI264" s="1286"/>
      <c r="FJ264" s="1286"/>
      <c r="FK264" s="1286"/>
      <c r="FL264" s="1286"/>
      <c r="FM264" s="1286"/>
      <c r="FN264" s="1286"/>
      <c r="FO264" s="1286"/>
      <c r="FP264" s="1286"/>
      <c r="FQ264" s="1286"/>
      <c r="FR264" s="1286"/>
      <c r="FS264" s="1286"/>
      <c r="FT264" s="1286"/>
      <c r="FU264" s="1286"/>
      <c r="FV264" s="1286"/>
      <c r="FW264" s="1286"/>
      <c r="FX264" s="1286"/>
      <c r="FY264" s="1286"/>
      <c r="FZ264" s="1286"/>
      <c r="GA264" s="1286"/>
      <c r="GB264" s="1286"/>
      <c r="GC264" s="1286"/>
      <c r="GD264" s="1286"/>
      <c r="GE264" s="1286"/>
      <c r="GF264" s="1286"/>
      <c r="GG264" s="1286"/>
      <c r="GH264" s="1286"/>
      <c r="GI264" s="1286"/>
      <c r="GJ264" s="1286"/>
      <c r="GK264" s="1286"/>
      <c r="GL264" s="1286"/>
      <c r="GM264" s="1286"/>
      <c r="GN264" s="1286"/>
      <c r="GO264" s="1286"/>
      <c r="GP264" s="1286"/>
      <c r="GQ264" s="1286"/>
      <c r="GR264" s="1286"/>
      <c r="GS264" s="1286"/>
      <c r="GT264" s="1286"/>
      <c r="GU264" s="1286"/>
      <c r="GV264" s="1286"/>
      <c r="GW264" s="1286"/>
      <c r="GX264" s="1286"/>
      <c r="GY264" s="1286"/>
      <c r="GZ264" s="1286"/>
      <c r="HA264" s="1286"/>
      <c r="HB264" s="1286"/>
      <c r="HC264" s="1286"/>
      <c r="HD264" s="1286"/>
      <c r="HE264" s="1286"/>
      <c r="HF264" s="1286"/>
      <c r="HG264" s="1286"/>
      <c r="HH264" s="1286"/>
      <c r="HI264" s="1286"/>
      <c r="HJ264" s="1286"/>
      <c r="HK264" s="1286"/>
      <c r="HL264" s="1286"/>
      <c r="HM264" s="1286"/>
      <c r="HN264" s="1286"/>
      <c r="HO264" s="1286"/>
      <c r="HP264" s="1286"/>
      <c r="HQ264" s="1286"/>
      <c r="HR264" s="1286"/>
      <c r="HS264" s="1286"/>
      <c r="HT264" s="1286"/>
      <c r="HU264" s="1286"/>
      <c r="HV264" s="1286"/>
      <c r="HW264" s="1286"/>
      <c r="HX264" s="1286"/>
      <c r="HY264" s="1286"/>
      <c r="HZ264" s="1286"/>
      <c r="IA264" s="1286"/>
      <c r="IB264" s="1286"/>
      <c r="IC264" s="1286"/>
      <c r="ID264" s="1286"/>
      <c r="IE264" s="1286"/>
      <c r="IF264" s="1286"/>
      <c r="IG264" s="1286"/>
      <c r="IH264" s="1286"/>
      <c r="II264" s="1286"/>
      <c r="IJ264" s="1286"/>
      <c r="IK264" s="1286"/>
      <c r="IL264" s="1286"/>
      <c r="IM264" s="1286"/>
      <c r="IN264" s="1286"/>
      <c r="IO264" s="1286"/>
      <c r="IP264" s="1286"/>
      <c r="IQ264" s="1286"/>
      <c r="IR264" s="1286"/>
      <c r="IS264" s="1286"/>
      <c r="IT264" s="1286"/>
      <c r="IU264" s="1286"/>
      <c r="IV264" s="1286"/>
    </row>
    <row r="265" spans="1:256" ht="13.5" hidden="1" thickBot="1">
      <c r="A265" s="1286"/>
      <c r="B265" s="1555"/>
      <c r="C265" s="1555"/>
      <c r="D265" s="1555"/>
      <c r="E265" s="1555"/>
      <c r="F265" s="1555"/>
      <c r="G265" s="1555"/>
      <c r="H265" s="1286"/>
      <c r="I265" s="1286"/>
      <c r="J265" s="1286"/>
      <c r="K265" s="1286"/>
      <c r="L265" s="1286"/>
      <c r="M265" s="1286"/>
      <c r="N265" s="1286"/>
      <c r="O265" s="1286"/>
      <c r="P265" s="1286"/>
      <c r="Q265" s="1286"/>
      <c r="R265" s="1286"/>
      <c r="S265" s="1286"/>
      <c r="T265" s="1286"/>
      <c r="U265" s="1286"/>
      <c r="V265" s="1286"/>
      <c r="W265" s="1286"/>
      <c r="X265" s="1286"/>
      <c r="Y265" s="1286"/>
      <c r="Z265" s="1286"/>
      <c r="AA265" s="1286"/>
      <c r="AB265" s="1286"/>
      <c r="AC265" s="1286"/>
      <c r="AD265" s="1286"/>
      <c r="AE265" s="1286"/>
      <c r="AF265" s="1286"/>
      <c r="AG265" s="1286"/>
      <c r="AH265" s="1286"/>
      <c r="AI265" s="1286"/>
      <c r="AJ265" s="1286"/>
      <c r="AK265" s="1286"/>
      <c r="AL265" s="1286"/>
      <c r="AM265" s="1286"/>
      <c r="AN265" s="1286"/>
      <c r="AO265" s="1286"/>
      <c r="AP265" s="1286"/>
      <c r="AQ265" s="1286"/>
      <c r="AR265" s="1286"/>
      <c r="AS265" s="1286"/>
      <c r="AT265" s="1286"/>
      <c r="AU265" s="1286"/>
      <c r="AV265" s="1286"/>
      <c r="AW265" s="1286"/>
      <c r="AX265" s="1286"/>
      <c r="AY265" s="1286"/>
      <c r="AZ265" s="1286"/>
      <c r="BA265" s="1286"/>
      <c r="BB265" s="1286"/>
      <c r="BC265" s="1286"/>
      <c r="BD265" s="1286"/>
      <c r="BE265" s="1286"/>
      <c r="BF265" s="1286"/>
      <c r="BG265" s="1286"/>
      <c r="BH265" s="1286"/>
      <c r="BI265" s="1286"/>
      <c r="BJ265" s="1286"/>
      <c r="BK265" s="1286"/>
      <c r="BL265" s="1286"/>
      <c r="BM265" s="1286"/>
      <c r="BN265" s="1286"/>
      <c r="BO265" s="1286"/>
      <c r="BP265" s="1286"/>
      <c r="BQ265" s="1286"/>
      <c r="BR265" s="1286"/>
      <c r="BS265" s="1286"/>
      <c r="BT265" s="1286"/>
      <c r="BU265" s="1286"/>
      <c r="BV265" s="1286"/>
      <c r="BW265" s="1286"/>
      <c r="BX265" s="1286"/>
      <c r="BY265" s="1286"/>
      <c r="BZ265" s="1286"/>
      <c r="CA265" s="1286"/>
      <c r="CB265" s="1286"/>
      <c r="CC265" s="1286"/>
      <c r="CD265" s="1286"/>
      <c r="CE265" s="1286"/>
      <c r="CF265" s="1286"/>
      <c r="CG265" s="1286"/>
      <c r="CH265" s="1286"/>
      <c r="CI265" s="1286"/>
      <c r="CJ265" s="1286"/>
      <c r="CK265" s="1286"/>
      <c r="CL265" s="1286"/>
      <c r="CM265" s="1286"/>
      <c r="CN265" s="1286"/>
      <c r="CO265" s="1286"/>
      <c r="CP265" s="1286"/>
      <c r="CQ265" s="1286"/>
      <c r="CR265" s="1286"/>
      <c r="CS265" s="1286"/>
      <c r="CT265" s="1286"/>
      <c r="CU265" s="1286"/>
      <c r="CV265" s="1286"/>
      <c r="CW265" s="1286"/>
      <c r="CX265" s="1286"/>
      <c r="CY265" s="1286"/>
      <c r="CZ265" s="1286"/>
      <c r="DA265" s="1286"/>
      <c r="DB265" s="1286"/>
      <c r="DC265" s="1286"/>
      <c r="DD265" s="1286"/>
      <c r="DE265" s="1286"/>
      <c r="DF265" s="1286"/>
      <c r="DG265" s="1286"/>
      <c r="DH265" s="1286"/>
      <c r="DI265" s="1286"/>
      <c r="DJ265" s="1286"/>
      <c r="DK265" s="1286"/>
      <c r="DL265" s="1286"/>
      <c r="DM265" s="1286"/>
      <c r="DN265" s="1286"/>
      <c r="DO265" s="1286"/>
      <c r="DP265" s="1286"/>
      <c r="DQ265" s="1286"/>
      <c r="DR265" s="1286"/>
      <c r="DS265" s="1286"/>
      <c r="DT265" s="1286"/>
      <c r="DU265" s="1286"/>
      <c r="DV265" s="1286"/>
      <c r="DW265" s="1286"/>
      <c r="DX265" s="1286"/>
      <c r="DY265" s="1286"/>
      <c r="DZ265" s="1286"/>
      <c r="EA265" s="1286"/>
      <c r="EB265" s="1286"/>
      <c r="EC265" s="1286"/>
      <c r="ED265" s="1286"/>
      <c r="EE265" s="1286"/>
      <c r="EF265" s="1286"/>
      <c r="EG265" s="1286"/>
      <c r="EH265" s="1286"/>
      <c r="EI265" s="1286"/>
      <c r="EJ265" s="1286"/>
      <c r="EK265" s="1286"/>
      <c r="EL265" s="1286"/>
      <c r="EM265" s="1286"/>
      <c r="EN265" s="1286"/>
      <c r="EO265" s="1286"/>
      <c r="EP265" s="1286"/>
      <c r="EQ265" s="1286"/>
      <c r="ER265" s="1286"/>
      <c r="ES265" s="1286"/>
      <c r="ET265" s="1286"/>
      <c r="EU265" s="1286"/>
      <c r="EV265" s="1286"/>
      <c r="EW265" s="1286"/>
      <c r="EX265" s="1286"/>
      <c r="EY265" s="1286"/>
      <c r="EZ265" s="1286"/>
      <c r="FA265" s="1286"/>
      <c r="FB265" s="1286"/>
      <c r="FC265" s="1286"/>
      <c r="FD265" s="1286"/>
      <c r="FE265" s="1286"/>
      <c r="FF265" s="1286"/>
      <c r="FG265" s="1286"/>
      <c r="FH265" s="1286"/>
      <c r="FI265" s="1286"/>
      <c r="FJ265" s="1286"/>
      <c r="FK265" s="1286"/>
      <c r="FL265" s="1286"/>
      <c r="FM265" s="1286"/>
      <c r="FN265" s="1286"/>
      <c r="FO265" s="1286"/>
      <c r="FP265" s="1286"/>
      <c r="FQ265" s="1286"/>
      <c r="FR265" s="1286"/>
      <c r="FS265" s="1286"/>
      <c r="FT265" s="1286"/>
      <c r="FU265" s="1286"/>
      <c r="FV265" s="1286"/>
      <c r="FW265" s="1286"/>
      <c r="FX265" s="1286"/>
      <c r="FY265" s="1286"/>
      <c r="FZ265" s="1286"/>
      <c r="GA265" s="1286"/>
      <c r="GB265" s="1286"/>
      <c r="GC265" s="1286"/>
      <c r="GD265" s="1286"/>
      <c r="GE265" s="1286"/>
      <c r="GF265" s="1286"/>
      <c r="GG265" s="1286"/>
      <c r="GH265" s="1286"/>
      <c r="GI265" s="1286"/>
      <c r="GJ265" s="1286"/>
      <c r="GK265" s="1286"/>
      <c r="GL265" s="1286"/>
      <c r="GM265" s="1286"/>
      <c r="GN265" s="1286"/>
      <c r="GO265" s="1286"/>
      <c r="GP265" s="1286"/>
      <c r="GQ265" s="1286"/>
      <c r="GR265" s="1286"/>
      <c r="GS265" s="1286"/>
      <c r="GT265" s="1286"/>
      <c r="GU265" s="1286"/>
      <c r="GV265" s="1286"/>
      <c r="GW265" s="1286"/>
      <c r="GX265" s="1286"/>
      <c r="GY265" s="1286"/>
      <c r="GZ265" s="1286"/>
      <c r="HA265" s="1286"/>
      <c r="HB265" s="1286"/>
      <c r="HC265" s="1286"/>
      <c r="HD265" s="1286"/>
      <c r="HE265" s="1286"/>
      <c r="HF265" s="1286"/>
      <c r="HG265" s="1286"/>
      <c r="HH265" s="1286"/>
      <c r="HI265" s="1286"/>
      <c r="HJ265" s="1286"/>
      <c r="HK265" s="1286"/>
      <c r="HL265" s="1286"/>
      <c r="HM265" s="1286"/>
      <c r="HN265" s="1286"/>
      <c r="HO265" s="1286"/>
      <c r="HP265" s="1286"/>
      <c r="HQ265" s="1286"/>
      <c r="HR265" s="1286"/>
      <c r="HS265" s="1286"/>
      <c r="HT265" s="1286"/>
      <c r="HU265" s="1286"/>
      <c r="HV265" s="1286"/>
      <c r="HW265" s="1286"/>
      <c r="HX265" s="1286"/>
      <c r="HY265" s="1286"/>
      <c r="HZ265" s="1286"/>
      <c r="IA265" s="1286"/>
      <c r="IB265" s="1286"/>
      <c r="IC265" s="1286"/>
      <c r="ID265" s="1286"/>
      <c r="IE265" s="1286"/>
      <c r="IF265" s="1286"/>
      <c r="IG265" s="1286"/>
      <c r="IH265" s="1286"/>
      <c r="II265" s="1286"/>
      <c r="IJ265" s="1286"/>
      <c r="IK265" s="1286"/>
      <c r="IL265" s="1286"/>
      <c r="IM265" s="1286"/>
      <c r="IN265" s="1286"/>
      <c r="IO265" s="1286"/>
      <c r="IP265" s="1286"/>
      <c r="IQ265" s="1286"/>
      <c r="IR265" s="1286"/>
      <c r="IS265" s="1286"/>
      <c r="IT265" s="1286"/>
      <c r="IU265" s="1286"/>
      <c r="IV265" s="1286"/>
    </row>
    <row r="266" spans="1:256" s="1544" customFormat="1" ht="15.75">
      <c r="B266" s="2080" t="s">
        <v>20224</v>
      </c>
      <c r="C266" s="2081"/>
      <c r="D266" s="2081"/>
      <c r="E266" s="2081"/>
      <c r="F266" s="2081"/>
      <c r="G266" s="2082"/>
    </row>
    <row r="267" spans="1:256" s="1544" customFormat="1" ht="15.75">
      <c r="B267" s="2083" t="s">
        <v>1947</v>
      </c>
      <c r="C267" s="2084"/>
      <c r="D267" s="1545" t="s">
        <v>30</v>
      </c>
      <c r="E267" s="2085" t="s">
        <v>7483</v>
      </c>
      <c r="F267" s="2086"/>
      <c r="G267" s="2087"/>
    </row>
    <row r="268" spans="1:256" s="1544" customFormat="1" ht="15.75">
      <c r="B268" s="2092" t="s">
        <v>1951</v>
      </c>
      <c r="C268" s="2093"/>
      <c r="D268" s="2093"/>
      <c r="E268" s="2093"/>
      <c r="F268" s="2093"/>
      <c r="G268" s="2094"/>
    </row>
    <row r="269" spans="1:256" s="1544" customFormat="1" ht="19.5" customHeight="1">
      <c r="B269" s="2067" t="str">
        <f>C227</f>
        <v>BALANÇO</v>
      </c>
      <c r="C269" s="2068"/>
      <c r="D269" s="1546" t="s">
        <v>30</v>
      </c>
      <c r="E269" s="2069" t="s">
        <v>7484</v>
      </c>
      <c r="F269" s="2070"/>
      <c r="G269" s="2071"/>
    </row>
    <row r="270" spans="1:256" s="1544" customFormat="1" ht="30.75" customHeight="1">
      <c r="B270" s="2067" t="s">
        <v>7485</v>
      </c>
      <c r="C270" s="2068"/>
      <c r="D270" s="1546" t="s">
        <v>25</v>
      </c>
      <c r="E270" s="2069" t="s">
        <v>20225</v>
      </c>
      <c r="F270" s="2070"/>
      <c r="G270" s="2071"/>
    </row>
    <row r="271" spans="1:256" s="1544" customFormat="1" ht="31.5" customHeight="1">
      <c r="B271" s="2067" t="s">
        <v>7486</v>
      </c>
      <c r="C271" s="2068"/>
      <c r="D271" s="1546" t="s">
        <v>25</v>
      </c>
      <c r="E271" s="2069" t="str">
        <f>E270</f>
        <v>(0,40*0,40*0,60)*4</v>
      </c>
      <c r="F271" s="2070"/>
      <c r="G271" s="2071"/>
    </row>
    <row r="272" spans="1:256" s="1544" customFormat="1" ht="34.5" customHeight="1">
      <c r="B272" s="2067" t="s">
        <v>2341</v>
      </c>
      <c r="C272" s="2068"/>
      <c r="D272" s="1546" t="s">
        <v>25</v>
      </c>
      <c r="E272" s="2069" t="str">
        <f>E271</f>
        <v>(0,40*0,40*0,60)*4</v>
      </c>
      <c r="F272" s="2070"/>
      <c r="G272" s="2071"/>
    </row>
    <row r="273" spans="1:256" s="1544" customFormat="1" ht="32.25" customHeight="1" thickBot="1">
      <c r="B273" s="2088" t="s">
        <v>744</v>
      </c>
      <c r="C273" s="2089"/>
      <c r="D273" s="1656" t="s">
        <v>85</v>
      </c>
      <c r="E273" s="2090" t="s">
        <v>12413</v>
      </c>
      <c r="F273" s="2090"/>
      <c r="G273" s="2091"/>
    </row>
    <row r="274" spans="1:256" ht="13.5" thickBot="1">
      <c r="A274" s="1286"/>
      <c r="B274" s="1555"/>
      <c r="C274" s="1555"/>
      <c r="D274" s="1555"/>
      <c r="E274" s="1555"/>
      <c r="F274" s="1555"/>
      <c r="G274" s="1555"/>
      <c r="H274" s="1286"/>
      <c r="I274" s="1286"/>
      <c r="J274" s="1286"/>
      <c r="K274" s="1286"/>
      <c r="L274" s="1286"/>
      <c r="M274" s="1286"/>
      <c r="N274" s="1286"/>
      <c r="O274" s="1286"/>
      <c r="P274" s="1286"/>
      <c r="Q274" s="1286"/>
      <c r="R274" s="1286"/>
      <c r="S274" s="1286"/>
      <c r="T274" s="1286"/>
      <c r="U274" s="1286"/>
      <c r="V274" s="1286"/>
      <c r="W274" s="1286"/>
      <c r="X274" s="1286"/>
      <c r="Y274" s="1286"/>
      <c r="Z274" s="1286"/>
      <c r="AA274" s="1286"/>
      <c r="AB274" s="1286"/>
      <c r="AC274" s="1286"/>
      <c r="AD274" s="1286"/>
      <c r="AE274" s="1286"/>
      <c r="AF274" s="1286"/>
      <c r="AG274" s="1286"/>
      <c r="AH274" s="1286"/>
      <c r="AI274" s="1286"/>
      <c r="AJ274" s="1286"/>
      <c r="AK274" s="1286"/>
      <c r="AL274" s="1286"/>
      <c r="AM274" s="1286"/>
      <c r="AN274" s="1286"/>
      <c r="AO274" s="1286"/>
      <c r="AP274" s="1286"/>
      <c r="AQ274" s="1286"/>
      <c r="AR274" s="1286"/>
      <c r="AS274" s="1286"/>
      <c r="AT274" s="1286"/>
      <c r="AU274" s="1286"/>
      <c r="AV274" s="1286"/>
      <c r="AW274" s="1286"/>
      <c r="AX274" s="1286"/>
      <c r="AY274" s="1286"/>
      <c r="AZ274" s="1286"/>
      <c r="BA274" s="1286"/>
      <c r="BB274" s="1286"/>
      <c r="BC274" s="1286"/>
      <c r="BD274" s="1286"/>
      <c r="BE274" s="1286"/>
      <c r="BF274" s="1286"/>
      <c r="BG274" s="1286"/>
      <c r="BH274" s="1286"/>
      <c r="BI274" s="1286"/>
      <c r="BJ274" s="1286"/>
      <c r="BK274" s="1286"/>
      <c r="BL274" s="1286"/>
      <c r="BM274" s="1286"/>
      <c r="BN274" s="1286"/>
      <c r="BO274" s="1286"/>
      <c r="BP274" s="1286"/>
      <c r="BQ274" s="1286"/>
      <c r="BR274" s="1286"/>
      <c r="BS274" s="1286"/>
      <c r="BT274" s="1286"/>
      <c r="BU274" s="1286"/>
      <c r="BV274" s="1286"/>
      <c r="BW274" s="1286"/>
      <c r="BX274" s="1286"/>
      <c r="BY274" s="1286"/>
      <c r="BZ274" s="1286"/>
      <c r="CA274" s="1286"/>
      <c r="CB274" s="1286"/>
      <c r="CC274" s="1286"/>
      <c r="CD274" s="1286"/>
      <c r="CE274" s="1286"/>
      <c r="CF274" s="1286"/>
      <c r="CG274" s="1286"/>
      <c r="CH274" s="1286"/>
      <c r="CI274" s="1286"/>
      <c r="CJ274" s="1286"/>
      <c r="CK274" s="1286"/>
      <c r="CL274" s="1286"/>
      <c r="CM274" s="1286"/>
      <c r="CN274" s="1286"/>
      <c r="CO274" s="1286"/>
      <c r="CP274" s="1286"/>
      <c r="CQ274" s="1286"/>
      <c r="CR274" s="1286"/>
      <c r="CS274" s="1286"/>
      <c r="CT274" s="1286"/>
      <c r="CU274" s="1286"/>
      <c r="CV274" s="1286"/>
      <c r="CW274" s="1286"/>
      <c r="CX274" s="1286"/>
      <c r="CY274" s="1286"/>
      <c r="CZ274" s="1286"/>
      <c r="DA274" s="1286"/>
      <c r="DB274" s="1286"/>
      <c r="DC274" s="1286"/>
      <c r="DD274" s="1286"/>
      <c r="DE274" s="1286"/>
      <c r="DF274" s="1286"/>
      <c r="DG274" s="1286"/>
      <c r="DH274" s="1286"/>
      <c r="DI274" s="1286"/>
      <c r="DJ274" s="1286"/>
      <c r="DK274" s="1286"/>
      <c r="DL274" s="1286"/>
      <c r="DM274" s="1286"/>
      <c r="DN274" s="1286"/>
      <c r="DO274" s="1286"/>
      <c r="DP274" s="1286"/>
      <c r="DQ274" s="1286"/>
      <c r="DR274" s="1286"/>
      <c r="DS274" s="1286"/>
      <c r="DT274" s="1286"/>
      <c r="DU274" s="1286"/>
      <c r="DV274" s="1286"/>
      <c r="DW274" s="1286"/>
      <c r="DX274" s="1286"/>
      <c r="DY274" s="1286"/>
      <c r="DZ274" s="1286"/>
      <c r="EA274" s="1286"/>
      <c r="EB274" s="1286"/>
      <c r="EC274" s="1286"/>
      <c r="ED274" s="1286"/>
      <c r="EE274" s="1286"/>
      <c r="EF274" s="1286"/>
      <c r="EG274" s="1286"/>
      <c r="EH274" s="1286"/>
      <c r="EI274" s="1286"/>
      <c r="EJ274" s="1286"/>
      <c r="EK274" s="1286"/>
      <c r="EL274" s="1286"/>
      <c r="EM274" s="1286"/>
      <c r="EN274" s="1286"/>
      <c r="EO274" s="1286"/>
      <c r="EP274" s="1286"/>
      <c r="EQ274" s="1286"/>
      <c r="ER274" s="1286"/>
      <c r="ES274" s="1286"/>
      <c r="ET274" s="1286"/>
      <c r="EU274" s="1286"/>
      <c r="EV274" s="1286"/>
      <c r="EW274" s="1286"/>
      <c r="EX274" s="1286"/>
      <c r="EY274" s="1286"/>
      <c r="EZ274" s="1286"/>
      <c r="FA274" s="1286"/>
      <c r="FB274" s="1286"/>
      <c r="FC274" s="1286"/>
      <c r="FD274" s="1286"/>
      <c r="FE274" s="1286"/>
      <c r="FF274" s="1286"/>
      <c r="FG274" s="1286"/>
      <c r="FH274" s="1286"/>
      <c r="FI274" s="1286"/>
      <c r="FJ274" s="1286"/>
      <c r="FK274" s="1286"/>
      <c r="FL274" s="1286"/>
      <c r="FM274" s="1286"/>
      <c r="FN274" s="1286"/>
      <c r="FO274" s="1286"/>
      <c r="FP274" s="1286"/>
      <c r="FQ274" s="1286"/>
      <c r="FR274" s="1286"/>
      <c r="FS274" s="1286"/>
      <c r="FT274" s="1286"/>
      <c r="FU274" s="1286"/>
      <c r="FV274" s="1286"/>
      <c r="FW274" s="1286"/>
      <c r="FX274" s="1286"/>
      <c r="FY274" s="1286"/>
      <c r="FZ274" s="1286"/>
      <c r="GA274" s="1286"/>
      <c r="GB274" s="1286"/>
      <c r="GC274" s="1286"/>
      <c r="GD274" s="1286"/>
      <c r="GE274" s="1286"/>
      <c r="GF274" s="1286"/>
      <c r="GG274" s="1286"/>
      <c r="GH274" s="1286"/>
      <c r="GI274" s="1286"/>
      <c r="GJ274" s="1286"/>
      <c r="GK274" s="1286"/>
      <c r="GL274" s="1286"/>
      <c r="GM274" s="1286"/>
      <c r="GN274" s="1286"/>
      <c r="GO274" s="1286"/>
      <c r="GP274" s="1286"/>
      <c r="GQ274" s="1286"/>
      <c r="GR274" s="1286"/>
      <c r="GS274" s="1286"/>
      <c r="GT274" s="1286"/>
      <c r="GU274" s="1286"/>
      <c r="GV274" s="1286"/>
      <c r="GW274" s="1286"/>
      <c r="GX274" s="1286"/>
      <c r="GY274" s="1286"/>
      <c r="GZ274" s="1286"/>
      <c r="HA274" s="1286"/>
      <c r="HB274" s="1286"/>
      <c r="HC274" s="1286"/>
      <c r="HD274" s="1286"/>
      <c r="HE274" s="1286"/>
      <c r="HF274" s="1286"/>
      <c r="HG274" s="1286"/>
      <c r="HH274" s="1286"/>
      <c r="HI274" s="1286"/>
      <c r="HJ274" s="1286"/>
      <c r="HK274" s="1286"/>
      <c r="HL274" s="1286"/>
      <c r="HM274" s="1286"/>
      <c r="HN274" s="1286"/>
      <c r="HO274" s="1286"/>
      <c r="HP274" s="1286"/>
      <c r="HQ274" s="1286"/>
      <c r="HR274" s="1286"/>
      <c r="HS274" s="1286"/>
      <c r="HT274" s="1286"/>
      <c r="HU274" s="1286"/>
      <c r="HV274" s="1286"/>
      <c r="HW274" s="1286"/>
      <c r="HX274" s="1286"/>
      <c r="HY274" s="1286"/>
      <c r="HZ274" s="1286"/>
      <c r="IA274" s="1286"/>
      <c r="IB274" s="1286"/>
      <c r="IC274" s="1286"/>
      <c r="ID274" s="1286"/>
      <c r="IE274" s="1286"/>
      <c r="IF274" s="1286"/>
      <c r="IG274" s="1286"/>
      <c r="IH274" s="1286"/>
      <c r="II274" s="1286"/>
      <c r="IJ274" s="1286"/>
      <c r="IK274" s="1286"/>
      <c r="IL274" s="1286"/>
      <c r="IM274" s="1286"/>
      <c r="IN274" s="1286"/>
      <c r="IO274" s="1286"/>
      <c r="IP274" s="1286"/>
      <c r="IQ274" s="1286"/>
      <c r="IR274" s="1286"/>
      <c r="IS274" s="1286"/>
      <c r="IT274" s="1286"/>
      <c r="IU274" s="1286"/>
      <c r="IV274" s="1286"/>
    </row>
    <row r="275" spans="1:256" ht="15.75">
      <c r="A275" s="1286"/>
      <c r="B275" s="1576" t="s">
        <v>7504</v>
      </c>
      <c r="C275" s="1577" t="s">
        <v>7505</v>
      </c>
      <c r="D275" s="1532"/>
      <c r="E275" s="1532"/>
      <c r="F275" s="1532"/>
      <c r="G275" s="1533" t="s">
        <v>46</v>
      </c>
      <c r="H275" s="1286"/>
      <c r="I275" s="1286"/>
      <c r="J275" s="1286"/>
      <c r="K275" s="1286"/>
      <c r="L275" s="1286"/>
      <c r="M275" s="1286"/>
      <c r="N275" s="1286"/>
      <c r="O275" s="1286"/>
      <c r="P275" s="1286"/>
      <c r="Q275" s="1286"/>
      <c r="R275" s="1286"/>
      <c r="S275" s="1286"/>
      <c r="T275" s="1286"/>
      <c r="U275" s="1286"/>
      <c r="V275" s="1286"/>
      <c r="W275" s="1286"/>
      <c r="X275" s="1286"/>
      <c r="Y275" s="1286"/>
      <c r="Z275" s="1286"/>
      <c r="AA275" s="1286"/>
      <c r="AB275" s="1286"/>
      <c r="AC275" s="1286"/>
      <c r="AD275" s="1286"/>
      <c r="AE275" s="1286"/>
      <c r="AF275" s="1286"/>
      <c r="AG275" s="1286"/>
      <c r="AH275" s="1286"/>
      <c r="AI275" s="1286"/>
      <c r="AJ275" s="1286"/>
      <c r="AK275" s="1286"/>
      <c r="AL275" s="1286"/>
      <c r="AM275" s="1286"/>
      <c r="AN275" s="1286"/>
      <c r="AO275" s="1286"/>
      <c r="AP275" s="1286"/>
      <c r="AQ275" s="1286"/>
      <c r="AR275" s="1286"/>
      <c r="AS275" s="1286"/>
      <c r="AT275" s="1286"/>
      <c r="AU275" s="1286"/>
      <c r="AV275" s="1286"/>
      <c r="AW275" s="1286"/>
      <c r="AX275" s="1286"/>
      <c r="AY275" s="1286"/>
      <c r="AZ275" s="1286"/>
      <c r="BA275" s="1286"/>
      <c r="BB275" s="1286"/>
      <c r="BC275" s="1286"/>
      <c r="BD275" s="1286"/>
      <c r="BE275" s="1286"/>
      <c r="BF275" s="1286"/>
      <c r="BG275" s="1286"/>
      <c r="BH275" s="1286"/>
      <c r="BI275" s="1286"/>
      <c r="BJ275" s="1286"/>
      <c r="BK275" s="1286"/>
      <c r="BL275" s="1286"/>
      <c r="BM275" s="1286"/>
      <c r="BN275" s="1286"/>
      <c r="BO275" s="1286"/>
      <c r="BP275" s="1286"/>
      <c r="BQ275" s="1286"/>
      <c r="BR275" s="1286"/>
      <c r="BS275" s="1286"/>
      <c r="BT275" s="1286"/>
      <c r="BU275" s="1286"/>
      <c r="BV275" s="1286"/>
      <c r="BW275" s="1286"/>
      <c r="BX275" s="1286"/>
      <c r="BY275" s="1286"/>
      <c r="BZ275" s="1286"/>
      <c r="CA275" s="1286"/>
      <c r="CB275" s="1286"/>
      <c r="CC275" s="1286"/>
      <c r="CD275" s="1286"/>
      <c r="CE275" s="1286"/>
      <c r="CF275" s="1286"/>
      <c r="CG275" s="1286"/>
      <c r="CH275" s="1286"/>
      <c r="CI275" s="1286"/>
      <c r="CJ275" s="1286"/>
      <c r="CK275" s="1286"/>
      <c r="CL275" s="1286"/>
      <c r="CM275" s="1286"/>
      <c r="CN275" s="1286"/>
      <c r="CO275" s="1286"/>
      <c r="CP275" s="1286"/>
      <c r="CQ275" s="1286"/>
      <c r="CR275" s="1286"/>
      <c r="CS275" s="1286"/>
      <c r="CT275" s="1286"/>
      <c r="CU275" s="1286"/>
      <c r="CV275" s="1286"/>
      <c r="CW275" s="1286"/>
      <c r="CX275" s="1286"/>
      <c r="CY275" s="1286"/>
      <c r="CZ275" s="1286"/>
      <c r="DA275" s="1286"/>
      <c r="DB275" s="1286"/>
      <c r="DC275" s="1286"/>
      <c r="DD275" s="1286"/>
      <c r="DE275" s="1286"/>
      <c r="DF275" s="1286"/>
      <c r="DG275" s="1286"/>
      <c r="DH275" s="1286"/>
      <c r="DI275" s="1286"/>
      <c r="DJ275" s="1286"/>
      <c r="DK275" s="1286"/>
      <c r="DL275" s="1286"/>
      <c r="DM275" s="1286"/>
      <c r="DN275" s="1286"/>
      <c r="DO275" s="1286"/>
      <c r="DP275" s="1286"/>
      <c r="DQ275" s="1286"/>
      <c r="DR275" s="1286"/>
      <c r="DS275" s="1286"/>
      <c r="DT275" s="1286"/>
      <c r="DU275" s="1286"/>
      <c r="DV275" s="1286"/>
      <c r="DW275" s="1286"/>
      <c r="DX275" s="1286"/>
      <c r="DY275" s="1286"/>
      <c r="DZ275" s="1286"/>
      <c r="EA275" s="1286"/>
      <c r="EB275" s="1286"/>
      <c r="EC275" s="1286"/>
      <c r="ED275" s="1286"/>
      <c r="EE275" s="1286"/>
      <c r="EF275" s="1286"/>
      <c r="EG275" s="1286"/>
      <c r="EH275" s="1286"/>
      <c r="EI275" s="1286"/>
      <c r="EJ275" s="1286"/>
      <c r="EK275" s="1286"/>
      <c r="EL275" s="1286"/>
      <c r="EM275" s="1286"/>
      <c r="EN275" s="1286"/>
      <c r="EO275" s="1286"/>
      <c r="EP275" s="1286"/>
      <c r="EQ275" s="1286"/>
      <c r="ER275" s="1286"/>
      <c r="ES275" s="1286"/>
      <c r="ET275" s="1286"/>
      <c r="EU275" s="1286"/>
      <c r="EV275" s="1286"/>
      <c r="EW275" s="1286"/>
      <c r="EX275" s="1286"/>
      <c r="EY275" s="1286"/>
      <c r="EZ275" s="1286"/>
      <c r="FA275" s="1286"/>
      <c r="FB275" s="1286"/>
      <c r="FC275" s="1286"/>
      <c r="FD275" s="1286"/>
      <c r="FE275" s="1286"/>
      <c r="FF275" s="1286"/>
      <c r="FG275" s="1286"/>
      <c r="FH275" s="1286"/>
      <c r="FI275" s="1286"/>
      <c r="FJ275" s="1286"/>
      <c r="FK275" s="1286"/>
      <c r="FL275" s="1286"/>
      <c r="FM275" s="1286"/>
      <c r="FN275" s="1286"/>
      <c r="FO275" s="1286"/>
      <c r="FP275" s="1286"/>
      <c r="FQ275" s="1286"/>
      <c r="FR275" s="1286"/>
      <c r="FS275" s="1286"/>
      <c r="FT275" s="1286"/>
      <c r="FU275" s="1286"/>
      <c r="FV275" s="1286"/>
      <c r="FW275" s="1286"/>
      <c r="FX275" s="1286"/>
      <c r="FY275" s="1286"/>
      <c r="FZ275" s="1286"/>
      <c r="GA275" s="1286"/>
      <c r="GB275" s="1286"/>
      <c r="GC275" s="1286"/>
      <c r="GD275" s="1286"/>
      <c r="GE275" s="1286"/>
      <c r="GF275" s="1286"/>
      <c r="GG275" s="1286"/>
      <c r="GH275" s="1286"/>
      <c r="GI275" s="1286"/>
      <c r="GJ275" s="1286"/>
      <c r="GK275" s="1286"/>
      <c r="GL275" s="1286"/>
      <c r="GM275" s="1286"/>
      <c r="GN275" s="1286"/>
      <c r="GO275" s="1286"/>
      <c r="GP275" s="1286"/>
      <c r="GQ275" s="1286"/>
      <c r="GR275" s="1286"/>
      <c r="GS275" s="1286"/>
      <c r="GT275" s="1286"/>
      <c r="GU275" s="1286"/>
      <c r="GV275" s="1286"/>
      <c r="GW275" s="1286"/>
      <c r="GX275" s="1286"/>
      <c r="GY275" s="1286"/>
      <c r="GZ275" s="1286"/>
      <c r="HA275" s="1286"/>
      <c r="HB275" s="1286"/>
      <c r="HC275" s="1286"/>
      <c r="HD275" s="1286"/>
      <c r="HE275" s="1286"/>
      <c r="HF275" s="1286"/>
      <c r="HG275" s="1286"/>
      <c r="HH275" s="1286"/>
      <c r="HI275" s="1286"/>
      <c r="HJ275" s="1286"/>
      <c r="HK275" s="1286"/>
      <c r="HL275" s="1286"/>
      <c r="HM275" s="1286"/>
      <c r="HN275" s="1286"/>
      <c r="HO275" s="1286"/>
      <c r="HP275" s="1286"/>
      <c r="HQ275" s="1286"/>
      <c r="HR275" s="1286"/>
      <c r="HS275" s="1286"/>
      <c r="HT275" s="1286"/>
      <c r="HU275" s="1286"/>
      <c r="HV275" s="1286"/>
      <c r="HW275" s="1286"/>
      <c r="HX275" s="1286"/>
      <c r="HY275" s="1286"/>
      <c r="HZ275" s="1286"/>
      <c r="IA275" s="1286"/>
      <c r="IB275" s="1286"/>
      <c r="IC275" s="1286"/>
      <c r="ID275" s="1286"/>
      <c r="IE275" s="1286"/>
      <c r="IF275" s="1286"/>
      <c r="IG275" s="1286"/>
      <c r="IH275" s="1286"/>
      <c r="II275" s="1286"/>
      <c r="IJ275" s="1286"/>
      <c r="IK275" s="1286"/>
      <c r="IL275" s="1286"/>
      <c r="IM275" s="1286"/>
      <c r="IN275" s="1286"/>
      <c r="IO275" s="1286"/>
      <c r="IP275" s="1286"/>
      <c r="IQ275" s="1286"/>
      <c r="IR275" s="1286"/>
      <c r="IS275" s="1286"/>
      <c r="IT275" s="1286"/>
      <c r="IU275" s="1286"/>
      <c r="IV275" s="1286"/>
    </row>
    <row r="276" spans="1:256" ht="31.5">
      <c r="A276" s="1286"/>
      <c r="B276" s="1343" t="s">
        <v>2114</v>
      </c>
      <c r="C276" s="1534" t="s">
        <v>1947</v>
      </c>
      <c r="D276" s="1534" t="s">
        <v>30</v>
      </c>
      <c r="E276" s="1534" t="s">
        <v>1948</v>
      </c>
      <c r="F276" s="1535" t="s">
        <v>1995</v>
      </c>
      <c r="G276" s="1536" t="s">
        <v>1996</v>
      </c>
      <c r="H276" s="1286"/>
      <c r="I276" s="1286"/>
      <c r="J276" s="1286"/>
      <c r="K276" s="1286"/>
      <c r="L276" s="1286"/>
      <c r="M276" s="1286"/>
      <c r="N276" s="1286"/>
      <c r="O276" s="1286"/>
      <c r="P276" s="1286"/>
      <c r="Q276" s="1286"/>
      <c r="R276" s="1286"/>
      <c r="S276" s="1286"/>
      <c r="T276" s="1286"/>
      <c r="U276" s="1286"/>
      <c r="V276" s="1286"/>
      <c r="W276" s="1286"/>
      <c r="X276" s="1286"/>
      <c r="Y276" s="1286"/>
      <c r="Z276" s="1286"/>
      <c r="AA276" s="1286"/>
      <c r="AB276" s="1286"/>
      <c r="AC276" s="1286"/>
      <c r="AD276" s="1286"/>
      <c r="AE276" s="1286"/>
      <c r="AF276" s="1286"/>
      <c r="AG276" s="1286"/>
      <c r="AH276" s="1286"/>
      <c r="AI276" s="1286"/>
      <c r="AJ276" s="1286"/>
      <c r="AK276" s="1286"/>
      <c r="AL276" s="1286"/>
      <c r="AM276" s="1286"/>
      <c r="AN276" s="1286"/>
      <c r="AO276" s="1286"/>
      <c r="AP276" s="1286"/>
      <c r="AQ276" s="1286"/>
      <c r="AR276" s="1286"/>
      <c r="AS276" s="1286"/>
      <c r="AT276" s="1286"/>
      <c r="AU276" s="1286"/>
      <c r="AV276" s="1286"/>
      <c r="AW276" s="1286"/>
      <c r="AX276" s="1286"/>
      <c r="AY276" s="1286"/>
      <c r="AZ276" s="1286"/>
      <c r="BA276" s="1286"/>
      <c r="BB276" s="1286"/>
      <c r="BC276" s="1286"/>
      <c r="BD276" s="1286"/>
      <c r="BE276" s="1286"/>
      <c r="BF276" s="1286"/>
      <c r="BG276" s="1286"/>
      <c r="BH276" s="1286"/>
      <c r="BI276" s="1286"/>
      <c r="BJ276" s="1286"/>
      <c r="BK276" s="1286"/>
      <c r="BL276" s="1286"/>
      <c r="BM276" s="1286"/>
      <c r="BN276" s="1286"/>
      <c r="BO276" s="1286"/>
      <c r="BP276" s="1286"/>
      <c r="BQ276" s="1286"/>
      <c r="BR276" s="1286"/>
      <c r="BS276" s="1286"/>
      <c r="BT276" s="1286"/>
      <c r="BU276" s="1286"/>
      <c r="BV276" s="1286"/>
      <c r="BW276" s="1286"/>
      <c r="BX276" s="1286"/>
      <c r="BY276" s="1286"/>
      <c r="BZ276" s="1286"/>
      <c r="CA276" s="1286"/>
      <c r="CB276" s="1286"/>
      <c r="CC276" s="1286"/>
      <c r="CD276" s="1286"/>
      <c r="CE276" s="1286"/>
      <c r="CF276" s="1286"/>
      <c r="CG276" s="1286"/>
      <c r="CH276" s="1286"/>
      <c r="CI276" s="1286"/>
      <c r="CJ276" s="1286"/>
      <c r="CK276" s="1286"/>
      <c r="CL276" s="1286"/>
      <c r="CM276" s="1286"/>
      <c r="CN276" s="1286"/>
      <c r="CO276" s="1286"/>
      <c r="CP276" s="1286"/>
      <c r="CQ276" s="1286"/>
      <c r="CR276" s="1286"/>
      <c r="CS276" s="1286"/>
      <c r="CT276" s="1286"/>
      <c r="CU276" s="1286"/>
      <c r="CV276" s="1286"/>
      <c r="CW276" s="1286"/>
      <c r="CX276" s="1286"/>
      <c r="CY276" s="1286"/>
      <c r="CZ276" s="1286"/>
      <c r="DA276" s="1286"/>
      <c r="DB276" s="1286"/>
      <c r="DC276" s="1286"/>
      <c r="DD276" s="1286"/>
      <c r="DE276" s="1286"/>
      <c r="DF276" s="1286"/>
      <c r="DG276" s="1286"/>
      <c r="DH276" s="1286"/>
      <c r="DI276" s="1286"/>
      <c r="DJ276" s="1286"/>
      <c r="DK276" s="1286"/>
      <c r="DL276" s="1286"/>
      <c r="DM276" s="1286"/>
      <c r="DN276" s="1286"/>
      <c r="DO276" s="1286"/>
      <c r="DP276" s="1286"/>
      <c r="DQ276" s="1286"/>
      <c r="DR276" s="1286"/>
      <c r="DS276" s="1286"/>
      <c r="DT276" s="1286"/>
      <c r="DU276" s="1286"/>
      <c r="DV276" s="1286"/>
      <c r="DW276" s="1286"/>
      <c r="DX276" s="1286"/>
      <c r="DY276" s="1286"/>
      <c r="DZ276" s="1286"/>
      <c r="EA276" s="1286"/>
      <c r="EB276" s="1286"/>
      <c r="EC276" s="1286"/>
      <c r="ED276" s="1286"/>
      <c r="EE276" s="1286"/>
      <c r="EF276" s="1286"/>
      <c r="EG276" s="1286"/>
      <c r="EH276" s="1286"/>
      <c r="EI276" s="1286"/>
      <c r="EJ276" s="1286"/>
      <c r="EK276" s="1286"/>
      <c r="EL276" s="1286"/>
      <c r="EM276" s="1286"/>
      <c r="EN276" s="1286"/>
      <c r="EO276" s="1286"/>
      <c r="EP276" s="1286"/>
      <c r="EQ276" s="1286"/>
      <c r="ER276" s="1286"/>
      <c r="ES276" s="1286"/>
      <c r="ET276" s="1286"/>
      <c r="EU276" s="1286"/>
      <c r="EV276" s="1286"/>
      <c r="EW276" s="1286"/>
      <c r="EX276" s="1286"/>
      <c r="EY276" s="1286"/>
      <c r="EZ276" s="1286"/>
      <c r="FA276" s="1286"/>
      <c r="FB276" s="1286"/>
      <c r="FC276" s="1286"/>
      <c r="FD276" s="1286"/>
      <c r="FE276" s="1286"/>
      <c r="FF276" s="1286"/>
      <c r="FG276" s="1286"/>
      <c r="FH276" s="1286"/>
      <c r="FI276" s="1286"/>
      <c r="FJ276" s="1286"/>
      <c r="FK276" s="1286"/>
      <c r="FL276" s="1286"/>
      <c r="FM276" s="1286"/>
      <c r="FN276" s="1286"/>
      <c r="FO276" s="1286"/>
      <c r="FP276" s="1286"/>
      <c r="FQ276" s="1286"/>
      <c r="FR276" s="1286"/>
      <c r="FS276" s="1286"/>
      <c r="FT276" s="1286"/>
      <c r="FU276" s="1286"/>
      <c r="FV276" s="1286"/>
      <c r="FW276" s="1286"/>
      <c r="FX276" s="1286"/>
      <c r="FY276" s="1286"/>
      <c r="FZ276" s="1286"/>
      <c r="GA276" s="1286"/>
      <c r="GB276" s="1286"/>
      <c r="GC276" s="1286"/>
      <c r="GD276" s="1286"/>
      <c r="GE276" s="1286"/>
      <c r="GF276" s="1286"/>
      <c r="GG276" s="1286"/>
      <c r="GH276" s="1286"/>
      <c r="GI276" s="1286"/>
      <c r="GJ276" s="1286"/>
      <c r="GK276" s="1286"/>
      <c r="GL276" s="1286"/>
      <c r="GM276" s="1286"/>
      <c r="GN276" s="1286"/>
      <c r="GO276" s="1286"/>
      <c r="GP276" s="1286"/>
      <c r="GQ276" s="1286"/>
      <c r="GR276" s="1286"/>
      <c r="GS276" s="1286"/>
      <c r="GT276" s="1286"/>
      <c r="GU276" s="1286"/>
      <c r="GV276" s="1286"/>
      <c r="GW276" s="1286"/>
      <c r="GX276" s="1286"/>
      <c r="GY276" s="1286"/>
      <c r="GZ276" s="1286"/>
      <c r="HA276" s="1286"/>
      <c r="HB276" s="1286"/>
      <c r="HC276" s="1286"/>
      <c r="HD276" s="1286"/>
      <c r="HE276" s="1286"/>
      <c r="HF276" s="1286"/>
      <c r="HG276" s="1286"/>
      <c r="HH276" s="1286"/>
      <c r="HI276" s="1286"/>
      <c r="HJ276" s="1286"/>
      <c r="HK276" s="1286"/>
      <c r="HL276" s="1286"/>
      <c r="HM276" s="1286"/>
      <c r="HN276" s="1286"/>
      <c r="HO276" s="1286"/>
      <c r="HP276" s="1286"/>
      <c r="HQ276" s="1286"/>
      <c r="HR276" s="1286"/>
      <c r="HS276" s="1286"/>
      <c r="HT276" s="1286"/>
      <c r="HU276" s="1286"/>
      <c r="HV276" s="1286"/>
      <c r="HW276" s="1286"/>
      <c r="HX276" s="1286"/>
      <c r="HY276" s="1286"/>
      <c r="HZ276" s="1286"/>
      <c r="IA276" s="1286"/>
      <c r="IB276" s="1286"/>
      <c r="IC276" s="1286"/>
      <c r="ID276" s="1286"/>
      <c r="IE276" s="1286"/>
      <c r="IF276" s="1286"/>
      <c r="IG276" s="1286"/>
      <c r="IH276" s="1286"/>
      <c r="II276" s="1286"/>
      <c r="IJ276" s="1286"/>
      <c r="IK276" s="1286"/>
      <c r="IL276" s="1286"/>
      <c r="IM276" s="1286"/>
      <c r="IN276" s="1286"/>
      <c r="IO276" s="1286"/>
      <c r="IP276" s="1286"/>
      <c r="IQ276" s="1286"/>
      <c r="IR276" s="1286"/>
      <c r="IS276" s="1286"/>
      <c r="IT276" s="1286"/>
      <c r="IU276" s="1286"/>
      <c r="IV276" s="1286"/>
    </row>
    <row r="277" spans="1:256" ht="15.75">
      <c r="A277" s="1286"/>
      <c r="B277" s="2077" t="s">
        <v>7423</v>
      </c>
      <c r="C277" s="2078"/>
      <c r="D277" s="2078"/>
      <c r="E277" s="2078"/>
      <c r="F277" s="2078"/>
      <c r="G277" s="2079"/>
      <c r="H277" s="1286"/>
      <c r="I277" s="1286"/>
      <c r="J277" s="1286"/>
      <c r="K277" s="1286"/>
      <c r="L277" s="1286"/>
      <c r="M277" s="1286"/>
      <c r="N277" s="1286"/>
      <c r="O277" s="1286"/>
      <c r="P277" s="1286"/>
      <c r="Q277" s="1286"/>
      <c r="R277" s="1286"/>
      <c r="S277" s="1286"/>
      <c r="T277" s="1286"/>
      <c r="U277" s="1286"/>
      <c r="V277" s="1286"/>
      <c r="W277" s="1286"/>
      <c r="X277" s="1286"/>
      <c r="Y277" s="1286"/>
      <c r="Z277" s="1286"/>
      <c r="AA277" s="1286"/>
      <c r="AB277" s="1286"/>
      <c r="AC277" s="1286"/>
      <c r="AD277" s="1286"/>
      <c r="AE277" s="1286"/>
      <c r="AF277" s="1286"/>
      <c r="AG277" s="1286"/>
      <c r="AH277" s="1286"/>
      <c r="AI277" s="1286"/>
      <c r="AJ277" s="1286"/>
      <c r="AK277" s="1286"/>
      <c r="AL277" s="1286"/>
      <c r="AM277" s="1286"/>
      <c r="AN277" s="1286"/>
      <c r="AO277" s="1286"/>
      <c r="AP277" s="1286"/>
      <c r="AQ277" s="1286"/>
      <c r="AR277" s="1286"/>
      <c r="AS277" s="1286"/>
      <c r="AT277" s="1286"/>
      <c r="AU277" s="1286"/>
      <c r="AV277" s="1286"/>
      <c r="AW277" s="1286"/>
      <c r="AX277" s="1286"/>
      <c r="AY277" s="1286"/>
      <c r="AZ277" s="1286"/>
      <c r="BA277" s="1286"/>
      <c r="BB277" s="1286"/>
      <c r="BC277" s="1286"/>
      <c r="BD277" s="1286"/>
      <c r="BE277" s="1286"/>
      <c r="BF277" s="1286"/>
      <c r="BG277" s="1286"/>
      <c r="BH277" s="1286"/>
      <c r="BI277" s="1286"/>
      <c r="BJ277" s="1286"/>
      <c r="BK277" s="1286"/>
      <c r="BL277" s="1286"/>
      <c r="BM277" s="1286"/>
      <c r="BN277" s="1286"/>
      <c r="BO277" s="1286"/>
      <c r="BP277" s="1286"/>
      <c r="BQ277" s="1286"/>
      <c r="BR277" s="1286"/>
      <c r="BS277" s="1286"/>
      <c r="BT277" s="1286"/>
      <c r="BU277" s="1286"/>
      <c r="BV277" s="1286"/>
      <c r="BW277" s="1286"/>
      <c r="BX277" s="1286"/>
      <c r="BY277" s="1286"/>
      <c r="BZ277" s="1286"/>
      <c r="CA277" s="1286"/>
      <c r="CB277" s="1286"/>
      <c r="CC277" s="1286"/>
      <c r="CD277" s="1286"/>
      <c r="CE277" s="1286"/>
      <c r="CF277" s="1286"/>
      <c r="CG277" s="1286"/>
      <c r="CH277" s="1286"/>
      <c r="CI277" s="1286"/>
      <c r="CJ277" s="1286"/>
      <c r="CK277" s="1286"/>
      <c r="CL277" s="1286"/>
      <c r="CM277" s="1286"/>
      <c r="CN277" s="1286"/>
      <c r="CO277" s="1286"/>
      <c r="CP277" s="1286"/>
      <c r="CQ277" s="1286"/>
      <c r="CR277" s="1286"/>
      <c r="CS277" s="1286"/>
      <c r="CT277" s="1286"/>
      <c r="CU277" s="1286"/>
      <c r="CV277" s="1286"/>
      <c r="CW277" s="1286"/>
      <c r="CX277" s="1286"/>
      <c r="CY277" s="1286"/>
      <c r="CZ277" s="1286"/>
      <c r="DA277" s="1286"/>
      <c r="DB277" s="1286"/>
      <c r="DC277" s="1286"/>
      <c r="DD277" s="1286"/>
      <c r="DE277" s="1286"/>
      <c r="DF277" s="1286"/>
      <c r="DG277" s="1286"/>
      <c r="DH277" s="1286"/>
      <c r="DI277" s="1286"/>
      <c r="DJ277" s="1286"/>
      <c r="DK277" s="1286"/>
      <c r="DL277" s="1286"/>
      <c r="DM277" s="1286"/>
      <c r="DN277" s="1286"/>
      <c r="DO277" s="1286"/>
      <c r="DP277" s="1286"/>
      <c r="DQ277" s="1286"/>
      <c r="DR277" s="1286"/>
      <c r="DS277" s="1286"/>
      <c r="DT277" s="1286"/>
      <c r="DU277" s="1286"/>
      <c r="DV277" s="1286"/>
      <c r="DW277" s="1286"/>
      <c r="DX277" s="1286"/>
      <c r="DY277" s="1286"/>
      <c r="DZ277" s="1286"/>
      <c r="EA277" s="1286"/>
      <c r="EB277" s="1286"/>
      <c r="EC277" s="1286"/>
      <c r="ED277" s="1286"/>
      <c r="EE277" s="1286"/>
      <c r="EF277" s="1286"/>
      <c r="EG277" s="1286"/>
      <c r="EH277" s="1286"/>
      <c r="EI277" s="1286"/>
      <c r="EJ277" s="1286"/>
      <c r="EK277" s="1286"/>
      <c r="EL277" s="1286"/>
      <c r="EM277" s="1286"/>
      <c r="EN277" s="1286"/>
      <c r="EO277" s="1286"/>
      <c r="EP277" s="1286"/>
      <c r="EQ277" s="1286"/>
      <c r="ER277" s="1286"/>
      <c r="ES277" s="1286"/>
      <c r="ET277" s="1286"/>
      <c r="EU277" s="1286"/>
      <c r="EV277" s="1286"/>
      <c r="EW277" s="1286"/>
      <c r="EX277" s="1286"/>
      <c r="EY277" s="1286"/>
      <c r="EZ277" s="1286"/>
      <c r="FA277" s="1286"/>
      <c r="FB277" s="1286"/>
      <c r="FC277" s="1286"/>
      <c r="FD277" s="1286"/>
      <c r="FE277" s="1286"/>
      <c r="FF277" s="1286"/>
      <c r="FG277" s="1286"/>
      <c r="FH277" s="1286"/>
      <c r="FI277" s="1286"/>
      <c r="FJ277" s="1286"/>
      <c r="FK277" s="1286"/>
      <c r="FL277" s="1286"/>
      <c r="FM277" s="1286"/>
      <c r="FN277" s="1286"/>
      <c r="FO277" s="1286"/>
      <c r="FP277" s="1286"/>
      <c r="FQ277" s="1286"/>
      <c r="FR277" s="1286"/>
      <c r="FS277" s="1286"/>
      <c r="FT277" s="1286"/>
      <c r="FU277" s="1286"/>
      <c r="FV277" s="1286"/>
      <c r="FW277" s="1286"/>
      <c r="FX277" s="1286"/>
      <c r="FY277" s="1286"/>
      <c r="FZ277" s="1286"/>
      <c r="GA277" s="1286"/>
      <c r="GB277" s="1286"/>
      <c r="GC277" s="1286"/>
      <c r="GD277" s="1286"/>
      <c r="GE277" s="1286"/>
      <c r="GF277" s="1286"/>
      <c r="GG277" s="1286"/>
      <c r="GH277" s="1286"/>
      <c r="GI277" s="1286"/>
      <c r="GJ277" s="1286"/>
      <c r="GK277" s="1286"/>
      <c r="GL277" s="1286"/>
      <c r="GM277" s="1286"/>
      <c r="GN277" s="1286"/>
      <c r="GO277" s="1286"/>
      <c r="GP277" s="1286"/>
      <c r="GQ277" s="1286"/>
      <c r="GR277" s="1286"/>
      <c r="GS277" s="1286"/>
      <c r="GT277" s="1286"/>
      <c r="GU277" s="1286"/>
      <c r="GV277" s="1286"/>
      <c r="GW277" s="1286"/>
      <c r="GX277" s="1286"/>
      <c r="GY277" s="1286"/>
      <c r="GZ277" s="1286"/>
      <c r="HA277" s="1286"/>
      <c r="HB277" s="1286"/>
      <c r="HC277" s="1286"/>
      <c r="HD277" s="1286"/>
      <c r="HE277" s="1286"/>
      <c r="HF277" s="1286"/>
      <c r="HG277" s="1286"/>
      <c r="HH277" s="1286"/>
      <c r="HI277" s="1286"/>
      <c r="HJ277" s="1286"/>
      <c r="HK277" s="1286"/>
      <c r="HL277" s="1286"/>
      <c r="HM277" s="1286"/>
      <c r="HN277" s="1286"/>
      <c r="HO277" s="1286"/>
      <c r="HP277" s="1286"/>
      <c r="HQ277" s="1286"/>
      <c r="HR277" s="1286"/>
      <c r="HS277" s="1286"/>
      <c r="HT277" s="1286"/>
      <c r="HU277" s="1286"/>
      <c r="HV277" s="1286"/>
      <c r="HW277" s="1286"/>
      <c r="HX277" s="1286"/>
      <c r="HY277" s="1286"/>
      <c r="HZ277" s="1286"/>
      <c r="IA277" s="1286"/>
      <c r="IB277" s="1286"/>
      <c r="IC277" s="1286"/>
      <c r="ID277" s="1286"/>
      <c r="IE277" s="1286"/>
      <c r="IF277" s="1286"/>
      <c r="IG277" s="1286"/>
      <c r="IH277" s="1286"/>
      <c r="II277" s="1286"/>
      <c r="IJ277" s="1286"/>
      <c r="IK277" s="1286"/>
      <c r="IL277" s="1286"/>
      <c r="IM277" s="1286"/>
      <c r="IN277" s="1286"/>
      <c r="IO277" s="1286"/>
      <c r="IP277" s="1286"/>
      <c r="IQ277" s="1286"/>
      <c r="IR277" s="1286"/>
      <c r="IS277" s="1286"/>
      <c r="IT277" s="1286"/>
      <c r="IU277" s="1286"/>
      <c r="IV277" s="1286"/>
    </row>
    <row r="278" spans="1:256" ht="15.75">
      <c r="A278" s="1286"/>
      <c r="B278" s="1364" t="str">
        <f>B31</f>
        <v>AMM PARQUE 01</v>
      </c>
      <c r="C278" s="1365" t="str">
        <f>C31</f>
        <v>FORNECIMENTO E INSTALAÇÃO - MULTI INFANTIL</v>
      </c>
      <c r="D278" s="1366" t="s">
        <v>30</v>
      </c>
      <c r="E278" s="1578">
        <v>1</v>
      </c>
      <c r="F278" s="1579">
        <f>G40</f>
        <v>11070.1</v>
      </c>
      <c r="G278" s="1472">
        <f>TRUNC(F278*E278,2)</f>
        <v>11070.1</v>
      </c>
      <c r="H278" s="1286"/>
      <c r="I278" s="1286"/>
      <c r="J278" s="1286"/>
      <c r="K278" s="1286"/>
      <c r="L278" s="1286"/>
      <c r="M278" s="1286"/>
      <c r="N278" s="1286"/>
      <c r="O278" s="1286"/>
      <c r="P278" s="1286"/>
      <c r="Q278" s="1286"/>
      <c r="R278" s="1286"/>
      <c r="S278" s="1286"/>
      <c r="T278" s="1286"/>
      <c r="U278" s="1286"/>
      <c r="V278" s="1286"/>
      <c r="W278" s="1286"/>
      <c r="X278" s="1286"/>
      <c r="Y278" s="1286"/>
      <c r="Z278" s="1286"/>
      <c r="AA278" s="1286"/>
      <c r="AB278" s="1286"/>
      <c r="AC278" s="1286"/>
      <c r="AD278" s="1286"/>
      <c r="AE278" s="1286"/>
      <c r="AF278" s="1286"/>
      <c r="AG278" s="1286"/>
      <c r="AH278" s="1286"/>
      <c r="AI278" s="1286"/>
      <c r="AJ278" s="1286"/>
      <c r="AK278" s="1286"/>
      <c r="AL278" s="1286"/>
      <c r="AM278" s="1286"/>
      <c r="AN278" s="1286"/>
      <c r="AO278" s="1286"/>
      <c r="AP278" s="1286"/>
      <c r="AQ278" s="1286"/>
      <c r="AR278" s="1286"/>
      <c r="AS278" s="1286"/>
      <c r="AT278" s="1286"/>
      <c r="AU278" s="1286"/>
      <c r="AV278" s="1286"/>
      <c r="AW278" s="1286"/>
      <c r="AX278" s="1286"/>
      <c r="AY278" s="1286"/>
      <c r="AZ278" s="1286"/>
      <c r="BA278" s="1286"/>
      <c r="BB278" s="1286"/>
      <c r="BC278" s="1286"/>
      <c r="BD278" s="1286"/>
      <c r="BE278" s="1286"/>
      <c r="BF278" s="1286"/>
      <c r="BG278" s="1286"/>
      <c r="BH278" s="1286"/>
      <c r="BI278" s="1286"/>
      <c r="BJ278" s="1286"/>
      <c r="BK278" s="1286"/>
      <c r="BL278" s="1286"/>
      <c r="BM278" s="1286"/>
      <c r="BN278" s="1286"/>
      <c r="BO278" s="1286"/>
      <c r="BP278" s="1286"/>
      <c r="BQ278" s="1286"/>
      <c r="BR278" s="1286"/>
      <c r="BS278" s="1286"/>
      <c r="BT278" s="1286"/>
      <c r="BU278" s="1286"/>
      <c r="BV278" s="1286"/>
      <c r="BW278" s="1286"/>
      <c r="BX278" s="1286"/>
      <c r="BY278" s="1286"/>
      <c r="BZ278" s="1286"/>
      <c r="CA278" s="1286"/>
      <c r="CB278" s="1286"/>
      <c r="CC278" s="1286"/>
      <c r="CD278" s="1286"/>
      <c r="CE278" s="1286"/>
      <c r="CF278" s="1286"/>
      <c r="CG278" s="1286"/>
      <c r="CH278" s="1286"/>
      <c r="CI278" s="1286"/>
      <c r="CJ278" s="1286"/>
      <c r="CK278" s="1286"/>
      <c r="CL278" s="1286"/>
      <c r="CM278" s="1286"/>
      <c r="CN278" s="1286"/>
      <c r="CO278" s="1286"/>
      <c r="CP278" s="1286"/>
      <c r="CQ278" s="1286"/>
      <c r="CR278" s="1286"/>
      <c r="CS278" s="1286"/>
      <c r="CT278" s="1286"/>
      <c r="CU278" s="1286"/>
      <c r="CV278" s="1286"/>
      <c r="CW278" s="1286"/>
      <c r="CX278" s="1286"/>
      <c r="CY278" s="1286"/>
      <c r="CZ278" s="1286"/>
      <c r="DA278" s="1286"/>
      <c r="DB278" s="1286"/>
      <c r="DC278" s="1286"/>
      <c r="DD278" s="1286"/>
      <c r="DE278" s="1286"/>
      <c r="DF278" s="1286"/>
      <c r="DG278" s="1286"/>
      <c r="DH278" s="1286"/>
      <c r="DI278" s="1286"/>
      <c r="DJ278" s="1286"/>
      <c r="DK278" s="1286"/>
      <c r="DL278" s="1286"/>
      <c r="DM278" s="1286"/>
      <c r="DN278" s="1286"/>
      <c r="DO278" s="1286"/>
      <c r="DP278" s="1286"/>
      <c r="DQ278" s="1286"/>
      <c r="DR278" s="1286"/>
      <c r="DS278" s="1286"/>
      <c r="DT278" s="1286"/>
      <c r="DU278" s="1286"/>
      <c r="DV278" s="1286"/>
      <c r="DW278" s="1286"/>
      <c r="DX278" s="1286"/>
      <c r="DY278" s="1286"/>
      <c r="DZ278" s="1286"/>
      <c r="EA278" s="1286"/>
      <c r="EB278" s="1286"/>
      <c r="EC278" s="1286"/>
      <c r="ED278" s="1286"/>
      <c r="EE278" s="1286"/>
      <c r="EF278" s="1286"/>
      <c r="EG278" s="1286"/>
      <c r="EH278" s="1286"/>
      <c r="EI278" s="1286"/>
      <c r="EJ278" s="1286"/>
      <c r="EK278" s="1286"/>
      <c r="EL278" s="1286"/>
      <c r="EM278" s="1286"/>
      <c r="EN278" s="1286"/>
      <c r="EO278" s="1286"/>
      <c r="EP278" s="1286"/>
      <c r="EQ278" s="1286"/>
      <c r="ER278" s="1286"/>
      <c r="ES278" s="1286"/>
      <c r="ET278" s="1286"/>
      <c r="EU278" s="1286"/>
      <c r="EV278" s="1286"/>
      <c r="EW278" s="1286"/>
      <c r="EX278" s="1286"/>
      <c r="EY278" s="1286"/>
      <c r="EZ278" s="1286"/>
      <c r="FA278" s="1286"/>
      <c r="FB278" s="1286"/>
      <c r="FC278" s="1286"/>
      <c r="FD278" s="1286"/>
      <c r="FE278" s="1286"/>
      <c r="FF278" s="1286"/>
      <c r="FG278" s="1286"/>
      <c r="FH278" s="1286"/>
      <c r="FI278" s="1286"/>
      <c r="FJ278" s="1286"/>
      <c r="FK278" s="1286"/>
      <c r="FL278" s="1286"/>
      <c r="FM278" s="1286"/>
      <c r="FN278" s="1286"/>
      <c r="FO278" s="1286"/>
      <c r="FP278" s="1286"/>
      <c r="FQ278" s="1286"/>
      <c r="FR278" s="1286"/>
      <c r="FS278" s="1286"/>
      <c r="FT278" s="1286"/>
      <c r="FU278" s="1286"/>
      <c r="FV278" s="1286"/>
      <c r="FW278" s="1286"/>
      <c r="FX278" s="1286"/>
      <c r="FY278" s="1286"/>
      <c r="FZ278" s="1286"/>
      <c r="GA278" s="1286"/>
      <c r="GB278" s="1286"/>
      <c r="GC278" s="1286"/>
      <c r="GD278" s="1286"/>
      <c r="GE278" s="1286"/>
      <c r="GF278" s="1286"/>
      <c r="GG278" s="1286"/>
      <c r="GH278" s="1286"/>
      <c r="GI278" s="1286"/>
      <c r="GJ278" s="1286"/>
      <c r="GK278" s="1286"/>
      <c r="GL278" s="1286"/>
      <c r="GM278" s="1286"/>
      <c r="GN278" s="1286"/>
      <c r="GO278" s="1286"/>
      <c r="GP278" s="1286"/>
      <c r="GQ278" s="1286"/>
      <c r="GR278" s="1286"/>
      <c r="GS278" s="1286"/>
      <c r="GT278" s="1286"/>
      <c r="GU278" s="1286"/>
      <c r="GV278" s="1286"/>
      <c r="GW278" s="1286"/>
      <c r="GX278" s="1286"/>
      <c r="GY278" s="1286"/>
      <c r="GZ278" s="1286"/>
      <c r="HA278" s="1286"/>
      <c r="HB278" s="1286"/>
      <c r="HC278" s="1286"/>
      <c r="HD278" s="1286"/>
      <c r="HE278" s="1286"/>
      <c r="HF278" s="1286"/>
      <c r="HG278" s="1286"/>
      <c r="HH278" s="1286"/>
      <c r="HI278" s="1286"/>
      <c r="HJ278" s="1286"/>
      <c r="HK278" s="1286"/>
      <c r="HL278" s="1286"/>
      <c r="HM278" s="1286"/>
      <c r="HN278" s="1286"/>
      <c r="HO278" s="1286"/>
      <c r="HP278" s="1286"/>
      <c r="HQ278" s="1286"/>
      <c r="HR278" s="1286"/>
      <c r="HS278" s="1286"/>
      <c r="HT278" s="1286"/>
      <c r="HU278" s="1286"/>
      <c r="HV278" s="1286"/>
      <c r="HW278" s="1286"/>
      <c r="HX278" s="1286"/>
      <c r="HY278" s="1286"/>
      <c r="HZ278" s="1286"/>
      <c r="IA278" s="1286"/>
      <c r="IB278" s="1286"/>
      <c r="IC278" s="1286"/>
      <c r="ID278" s="1286"/>
      <c r="IE278" s="1286"/>
      <c r="IF278" s="1286"/>
      <c r="IG278" s="1286"/>
      <c r="IH278" s="1286"/>
      <c r="II278" s="1286"/>
      <c r="IJ278" s="1286"/>
      <c r="IK278" s="1286"/>
      <c r="IL278" s="1286"/>
      <c r="IM278" s="1286"/>
      <c r="IN278" s="1286"/>
      <c r="IO278" s="1286"/>
      <c r="IP278" s="1286"/>
      <c r="IQ278" s="1286"/>
      <c r="IR278" s="1286"/>
      <c r="IS278" s="1286"/>
      <c r="IT278" s="1286"/>
      <c r="IU278" s="1286"/>
      <c r="IV278" s="1286"/>
    </row>
    <row r="279" spans="1:256" ht="15.75">
      <c r="A279" s="1286"/>
      <c r="B279" s="1364" t="str">
        <f>B80</f>
        <v>AMM PARQUE 02</v>
      </c>
      <c r="C279" s="1365" t="str">
        <f>C80</f>
        <v>FORNECIMENTO E INSTALAÇÃO - GANGORRA</v>
      </c>
      <c r="D279" s="1366" t="s">
        <v>30</v>
      </c>
      <c r="E279" s="1578">
        <v>1</v>
      </c>
      <c r="F279" s="1579">
        <f>G89</f>
        <v>1603.7</v>
      </c>
      <c r="G279" s="1472">
        <f>TRUNC(F279*E279,2)</f>
        <v>1603.7</v>
      </c>
      <c r="H279" s="1286"/>
      <c r="I279" s="1286"/>
      <c r="J279" s="1286"/>
      <c r="K279" s="1286"/>
      <c r="L279" s="1286"/>
      <c r="M279" s="1286"/>
      <c r="N279" s="1286"/>
      <c r="O279" s="1286"/>
      <c r="P279" s="1286"/>
      <c r="Q279" s="1286"/>
      <c r="R279" s="1286"/>
      <c r="S279" s="1286"/>
      <c r="T279" s="1286"/>
      <c r="U279" s="1286"/>
      <c r="V279" s="1286"/>
      <c r="W279" s="1286"/>
      <c r="X279" s="1286"/>
      <c r="Y279" s="1286"/>
      <c r="Z279" s="1286"/>
      <c r="AA279" s="1286"/>
      <c r="AB279" s="1286"/>
      <c r="AC279" s="1286"/>
      <c r="AD279" s="1286"/>
      <c r="AE279" s="1286"/>
      <c r="AF279" s="1286"/>
      <c r="AG279" s="1286"/>
      <c r="AH279" s="1286"/>
      <c r="AI279" s="1286"/>
      <c r="AJ279" s="1286"/>
      <c r="AK279" s="1286"/>
      <c r="AL279" s="1286"/>
      <c r="AM279" s="1286"/>
      <c r="AN279" s="1286"/>
      <c r="AO279" s="1286"/>
      <c r="AP279" s="1286"/>
      <c r="AQ279" s="1286"/>
      <c r="AR279" s="1286"/>
      <c r="AS279" s="1286"/>
      <c r="AT279" s="1286"/>
      <c r="AU279" s="1286"/>
      <c r="AV279" s="1286"/>
      <c r="AW279" s="1286"/>
      <c r="AX279" s="1286"/>
      <c r="AY279" s="1286"/>
      <c r="AZ279" s="1286"/>
      <c r="BA279" s="1286"/>
      <c r="BB279" s="1286"/>
      <c r="BC279" s="1286"/>
      <c r="BD279" s="1286"/>
      <c r="BE279" s="1286"/>
      <c r="BF279" s="1286"/>
      <c r="BG279" s="1286"/>
      <c r="BH279" s="1286"/>
      <c r="BI279" s="1286"/>
      <c r="BJ279" s="1286"/>
      <c r="BK279" s="1286"/>
      <c r="BL279" s="1286"/>
      <c r="BM279" s="1286"/>
      <c r="BN279" s="1286"/>
      <c r="BO279" s="1286"/>
      <c r="BP279" s="1286"/>
      <c r="BQ279" s="1286"/>
      <c r="BR279" s="1286"/>
      <c r="BS279" s="1286"/>
      <c r="BT279" s="1286"/>
      <c r="BU279" s="1286"/>
      <c r="BV279" s="1286"/>
      <c r="BW279" s="1286"/>
      <c r="BX279" s="1286"/>
      <c r="BY279" s="1286"/>
      <c r="BZ279" s="1286"/>
      <c r="CA279" s="1286"/>
      <c r="CB279" s="1286"/>
      <c r="CC279" s="1286"/>
      <c r="CD279" s="1286"/>
      <c r="CE279" s="1286"/>
      <c r="CF279" s="1286"/>
      <c r="CG279" s="1286"/>
      <c r="CH279" s="1286"/>
      <c r="CI279" s="1286"/>
      <c r="CJ279" s="1286"/>
      <c r="CK279" s="1286"/>
      <c r="CL279" s="1286"/>
      <c r="CM279" s="1286"/>
      <c r="CN279" s="1286"/>
      <c r="CO279" s="1286"/>
      <c r="CP279" s="1286"/>
      <c r="CQ279" s="1286"/>
      <c r="CR279" s="1286"/>
      <c r="CS279" s="1286"/>
      <c r="CT279" s="1286"/>
      <c r="CU279" s="1286"/>
      <c r="CV279" s="1286"/>
      <c r="CW279" s="1286"/>
      <c r="CX279" s="1286"/>
      <c r="CY279" s="1286"/>
      <c r="CZ279" s="1286"/>
      <c r="DA279" s="1286"/>
      <c r="DB279" s="1286"/>
      <c r="DC279" s="1286"/>
      <c r="DD279" s="1286"/>
      <c r="DE279" s="1286"/>
      <c r="DF279" s="1286"/>
      <c r="DG279" s="1286"/>
      <c r="DH279" s="1286"/>
      <c r="DI279" s="1286"/>
      <c r="DJ279" s="1286"/>
      <c r="DK279" s="1286"/>
      <c r="DL279" s="1286"/>
      <c r="DM279" s="1286"/>
      <c r="DN279" s="1286"/>
      <c r="DO279" s="1286"/>
      <c r="DP279" s="1286"/>
      <c r="DQ279" s="1286"/>
      <c r="DR279" s="1286"/>
      <c r="DS279" s="1286"/>
      <c r="DT279" s="1286"/>
      <c r="DU279" s="1286"/>
      <c r="DV279" s="1286"/>
      <c r="DW279" s="1286"/>
      <c r="DX279" s="1286"/>
      <c r="DY279" s="1286"/>
      <c r="DZ279" s="1286"/>
      <c r="EA279" s="1286"/>
      <c r="EB279" s="1286"/>
      <c r="EC279" s="1286"/>
      <c r="ED279" s="1286"/>
      <c r="EE279" s="1286"/>
      <c r="EF279" s="1286"/>
      <c r="EG279" s="1286"/>
      <c r="EH279" s="1286"/>
      <c r="EI279" s="1286"/>
      <c r="EJ279" s="1286"/>
      <c r="EK279" s="1286"/>
      <c r="EL279" s="1286"/>
      <c r="EM279" s="1286"/>
      <c r="EN279" s="1286"/>
      <c r="EO279" s="1286"/>
      <c r="EP279" s="1286"/>
      <c r="EQ279" s="1286"/>
      <c r="ER279" s="1286"/>
      <c r="ES279" s="1286"/>
      <c r="ET279" s="1286"/>
      <c r="EU279" s="1286"/>
      <c r="EV279" s="1286"/>
      <c r="EW279" s="1286"/>
      <c r="EX279" s="1286"/>
      <c r="EY279" s="1286"/>
      <c r="EZ279" s="1286"/>
      <c r="FA279" s="1286"/>
      <c r="FB279" s="1286"/>
      <c r="FC279" s="1286"/>
      <c r="FD279" s="1286"/>
      <c r="FE279" s="1286"/>
      <c r="FF279" s="1286"/>
      <c r="FG279" s="1286"/>
      <c r="FH279" s="1286"/>
      <c r="FI279" s="1286"/>
      <c r="FJ279" s="1286"/>
      <c r="FK279" s="1286"/>
      <c r="FL279" s="1286"/>
      <c r="FM279" s="1286"/>
      <c r="FN279" s="1286"/>
      <c r="FO279" s="1286"/>
      <c r="FP279" s="1286"/>
      <c r="FQ279" s="1286"/>
      <c r="FR279" s="1286"/>
      <c r="FS279" s="1286"/>
      <c r="FT279" s="1286"/>
      <c r="FU279" s="1286"/>
      <c r="FV279" s="1286"/>
      <c r="FW279" s="1286"/>
      <c r="FX279" s="1286"/>
      <c r="FY279" s="1286"/>
      <c r="FZ279" s="1286"/>
      <c r="GA279" s="1286"/>
      <c r="GB279" s="1286"/>
      <c r="GC279" s="1286"/>
      <c r="GD279" s="1286"/>
      <c r="GE279" s="1286"/>
      <c r="GF279" s="1286"/>
      <c r="GG279" s="1286"/>
      <c r="GH279" s="1286"/>
      <c r="GI279" s="1286"/>
      <c r="GJ279" s="1286"/>
      <c r="GK279" s="1286"/>
      <c r="GL279" s="1286"/>
      <c r="GM279" s="1286"/>
      <c r="GN279" s="1286"/>
      <c r="GO279" s="1286"/>
      <c r="GP279" s="1286"/>
      <c r="GQ279" s="1286"/>
      <c r="GR279" s="1286"/>
      <c r="GS279" s="1286"/>
      <c r="GT279" s="1286"/>
      <c r="GU279" s="1286"/>
      <c r="GV279" s="1286"/>
      <c r="GW279" s="1286"/>
      <c r="GX279" s="1286"/>
      <c r="GY279" s="1286"/>
      <c r="GZ279" s="1286"/>
      <c r="HA279" s="1286"/>
      <c r="HB279" s="1286"/>
      <c r="HC279" s="1286"/>
      <c r="HD279" s="1286"/>
      <c r="HE279" s="1286"/>
      <c r="HF279" s="1286"/>
      <c r="HG279" s="1286"/>
      <c r="HH279" s="1286"/>
      <c r="HI279" s="1286"/>
      <c r="HJ279" s="1286"/>
      <c r="HK279" s="1286"/>
      <c r="HL279" s="1286"/>
      <c r="HM279" s="1286"/>
      <c r="HN279" s="1286"/>
      <c r="HO279" s="1286"/>
      <c r="HP279" s="1286"/>
      <c r="HQ279" s="1286"/>
      <c r="HR279" s="1286"/>
      <c r="HS279" s="1286"/>
      <c r="HT279" s="1286"/>
      <c r="HU279" s="1286"/>
      <c r="HV279" s="1286"/>
      <c r="HW279" s="1286"/>
      <c r="HX279" s="1286"/>
      <c r="HY279" s="1286"/>
      <c r="HZ279" s="1286"/>
      <c r="IA279" s="1286"/>
      <c r="IB279" s="1286"/>
      <c r="IC279" s="1286"/>
      <c r="ID279" s="1286"/>
      <c r="IE279" s="1286"/>
      <c r="IF279" s="1286"/>
      <c r="IG279" s="1286"/>
      <c r="IH279" s="1286"/>
      <c r="II279" s="1286"/>
      <c r="IJ279" s="1286"/>
      <c r="IK279" s="1286"/>
      <c r="IL279" s="1286"/>
      <c r="IM279" s="1286"/>
      <c r="IN279" s="1286"/>
      <c r="IO279" s="1286"/>
      <c r="IP279" s="1286"/>
      <c r="IQ279" s="1286"/>
      <c r="IR279" s="1286"/>
      <c r="IS279" s="1286"/>
      <c r="IT279" s="1286"/>
      <c r="IU279" s="1286"/>
      <c r="IV279" s="1286"/>
    </row>
    <row r="280" spans="1:256" ht="15.75">
      <c r="A280" s="1286"/>
      <c r="B280" s="1364" t="str">
        <f>B123</f>
        <v>AMM PARQUE 03</v>
      </c>
      <c r="C280" s="1365" t="str">
        <f>C123</f>
        <v>FORNECIMENTO E INSTALAÇÃO - ESCALADA OU TREPA-TREPA</v>
      </c>
      <c r="D280" s="1366" t="s">
        <v>30</v>
      </c>
      <c r="E280" s="1578">
        <v>1</v>
      </c>
      <c r="F280" s="1579">
        <f>G132</f>
        <v>3586.49</v>
      </c>
      <c r="G280" s="1472">
        <f>TRUNC(F280*E280,2)</f>
        <v>3586.49</v>
      </c>
      <c r="H280" s="1286"/>
      <c r="I280" s="1286"/>
      <c r="J280" s="1286"/>
      <c r="K280" s="1286"/>
      <c r="L280" s="1286"/>
      <c r="M280" s="1286"/>
      <c r="N280" s="1286"/>
      <c r="O280" s="1286"/>
      <c r="P280" s="1286"/>
      <c r="Q280" s="1286"/>
      <c r="R280" s="1286"/>
      <c r="S280" s="1286"/>
      <c r="T280" s="1286"/>
      <c r="U280" s="1286"/>
      <c r="V280" s="1286"/>
      <c r="W280" s="1286"/>
      <c r="X280" s="1286"/>
      <c r="Y280" s="1286"/>
      <c r="Z280" s="1286"/>
      <c r="AA280" s="1286"/>
      <c r="AB280" s="1286"/>
      <c r="AC280" s="1286"/>
      <c r="AD280" s="1286"/>
      <c r="AE280" s="1286"/>
      <c r="AF280" s="1286"/>
      <c r="AG280" s="1286"/>
      <c r="AH280" s="1286"/>
      <c r="AI280" s="1286"/>
      <c r="AJ280" s="1286"/>
      <c r="AK280" s="1286"/>
      <c r="AL280" s="1286"/>
      <c r="AM280" s="1286"/>
      <c r="AN280" s="1286"/>
      <c r="AO280" s="1286"/>
      <c r="AP280" s="1286"/>
      <c r="AQ280" s="1286"/>
      <c r="AR280" s="1286"/>
      <c r="AS280" s="1286"/>
      <c r="AT280" s="1286"/>
      <c r="AU280" s="1286"/>
      <c r="AV280" s="1286"/>
      <c r="AW280" s="1286"/>
      <c r="AX280" s="1286"/>
      <c r="AY280" s="1286"/>
      <c r="AZ280" s="1286"/>
      <c r="BA280" s="1286"/>
      <c r="BB280" s="1286"/>
      <c r="BC280" s="1286"/>
      <c r="BD280" s="1286"/>
      <c r="BE280" s="1286"/>
      <c r="BF280" s="1286"/>
      <c r="BG280" s="1286"/>
      <c r="BH280" s="1286"/>
      <c r="BI280" s="1286"/>
      <c r="BJ280" s="1286"/>
      <c r="BK280" s="1286"/>
      <c r="BL280" s="1286"/>
      <c r="BM280" s="1286"/>
      <c r="BN280" s="1286"/>
      <c r="BO280" s="1286"/>
      <c r="BP280" s="1286"/>
      <c r="BQ280" s="1286"/>
      <c r="BR280" s="1286"/>
      <c r="BS280" s="1286"/>
      <c r="BT280" s="1286"/>
      <c r="BU280" s="1286"/>
      <c r="BV280" s="1286"/>
      <c r="BW280" s="1286"/>
      <c r="BX280" s="1286"/>
      <c r="BY280" s="1286"/>
      <c r="BZ280" s="1286"/>
      <c r="CA280" s="1286"/>
      <c r="CB280" s="1286"/>
      <c r="CC280" s="1286"/>
      <c r="CD280" s="1286"/>
      <c r="CE280" s="1286"/>
      <c r="CF280" s="1286"/>
      <c r="CG280" s="1286"/>
      <c r="CH280" s="1286"/>
      <c r="CI280" s="1286"/>
      <c r="CJ280" s="1286"/>
      <c r="CK280" s="1286"/>
      <c r="CL280" s="1286"/>
      <c r="CM280" s="1286"/>
      <c r="CN280" s="1286"/>
      <c r="CO280" s="1286"/>
      <c r="CP280" s="1286"/>
      <c r="CQ280" s="1286"/>
      <c r="CR280" s="1286"/>
      <c r="CS280" s="1286"/>
      <c r="CT280" s="1286"/>
      <c r="CU280" s="1286"/>
      <c r="CV280" s="1286"/>
      <c r="CW280" s="1286"/>
      <c r="CX280" s="1286"/>
      <c r="CY280" s="1286"/>
      <c r="CZ280" s="1286"/>
      <c r="DA280" s="1286"/>
      <c r="DB280" s="1286"/>
      <c r="DC280" s="1286"/>
      <c r="DD280" s="1286"/>
      <c r="DE280" s="1286"/>
      <c r="DF280" s="1286"/>
      <c r="DG280" s="1286"/>
      <c r="DH280" s="1286"/>
      <c r="DI280" s="1286"/>
      <c r="DJ280" s="1286"/>
      <c r="DK280" s="1286"/>
      <c r="DL280" s="1286"/>
      <c r="DM280" s="1286"/>
      <c r="DN280" s="1286"/>
      <c r="DO280" s="1286"/>
      <c r="DP280" s="1286"/>
      <c r="DQ280" s="1286"/>
      <c r="DR280" s="1286"/>
      <c r="DS280" s="1286"/>
      <c r="DT280" s="1286"/>
      <c r="DU280" s="1286"/>
      <c r="DV280" s="1286"/>
      <c r="DW280" s="1286"/>
      <c r="DX280" s="1286"/>
      <c r="DY280" s="1286"/>
      <c r="DZ280" s="1286"/>
      <c r="EA280" s="1286"/>
      <c r="EB280" s="1286"/>
      <c r="EC280" s="1286"/>
      <c r="ED280" s="1286"/>
      <c r="EE280" s="1286"/>
      <c r="EF280" s="1286"/>
      <c r="EG280" s="1286"/>
      <c r="EH280" s="1286"/>
      <c r="EI280" s="1286"/>
      <c r="EJ280" s="1286"/>
      <c r="EK280" s="1286"/>
      <c r="EL280" s="1286"/>
      <c r="EM280" s="1286"/>
      <c r="EN280" s="1286"/>
      <c r="EO280" s="1286"/>
      <c r="EP280" s="1286"/>
      <c r="EQ280" s="1286"/>
      <c r="ER280" s="1286"/>
      <c r="ES280" s="1286"/>
      <c r="ET280" s="1286"/>
      <c r="EU280" s="1286"/>
      <c r="EV280" s="1286"/>
      <c r="EW280" s="1286"/>
      <c r="EX280" s="1286"/>
      <c r="EY280" s="1286"/>
      <c r="EZ280" s="1286"/>
      <c r="FA280" s="1286"/>
      <c r="FB280" s="1286"/>
      <c r="FC280" s="1286"/>
      <c r="FD280" s="1286"/>
      <c r="FE280" s="1286"/>
      <c r="FF280" s="1286"/>
      <c r="FG280" s="1286"/>
      <c r="FH280" s="1286"/>
      <c r="FI280" s="1286"/>
      <c r="FJ280" s="1286"/>
      <c r="FK280" s="1286"/>
      <c r="FL280" s="1286"/>
      <c r="FM280" s="1286"/>
      <c r="FN280" s="1286"/>
      <c r="FO280" s="1286"/>
      <c r="FP280" s="1286"/>
      <c r="FQ280" s="1286"/>
      <c r="FR280" s="1286"/>
      <c r="FS280" s="1286"/>
      <c r="FT280" s="1286"/>
      <c r="FU280" s="1286"/>
      <c r="FV280" s="1286"/>
      <c r="FW280" s="1286"/>
      <c r="FX280" s="1286"/>
      <c r="FY280" s="1286"/>
      <c r="FZ280" s="1286"/>
      <c r="GA280" s="1286"/>
      <c r="GB280" s="1286"/>
      <c r="GC280" s="1286"/>
      <c r="GD280" s="1286"/>
      <c r="GE280" s="1286"/>
      <c r="GF280" s="1286"/>
      <c r="GG280" s="1286"/>
      <c r="GH280" s="1286"/>
      <c r="GI280" s="1286"/>
      <c r="GJ280" s="1286"/>
      <c r="GK280" s="1286"/>
      <c r="GL280" s="1286"/>
      <c r="GM280" s="1286"/>
      <c r="GN280" s="1286"/>
      <c r="GO280" s="1286"/>
      <c r="GP280" s="1286"/>
      <c r="GQ280" s="1286"/>
      <c r="GR280" s="1286"/>
      <c r="GS280" s="1286"/>
      <c r="GT280" s="1286"/>
      <c r="GU280" s="1286"/>
      <c r="GV280" s="1286"/>
      <c r="GW280" s="1286"/>
      <c r="GX280" s="1286"/>
      <c r="GY280" s="1286"/>
      <c r="GZ280" s="1286"/>
      <c r="HA280" s="1286"/>
      <c r="HB280" s="1286"/>
      <c r="HC280" s="1286"/>
      <c r="HD280" s="1286"/>
      <c r="HE280" s="1286"/>
      <c r="HF280" s="1286"/>
      <c r="HG280" s="1286"/>
      <c r="HH280" s="1286"/>
      <c r="HI280" s="1286"/>
      <c r="HJ280" s="1286"/>
      <c r="HK280" s="1286"/>
      <c r="HL280" s="1286"/>
      <c r="HM280" s="1286"/>
      <c r="HN280" s="1286"/>
      <c r="HO280" s="1286"/>
      <c r="HP280" s="1286"/>
      <c r="HQ280" s="1286"/>
      <c r="HR280" s="1286"/>
      <c r="HS280" s="1286"/>
      <c r="HT280" s="1286"/>
      <c r="HU280" s="1286"/>
      <c r="HV280" s="1286"/>
      <c r="HW280" s="1286"/>
      <c r="HX280" s="1286"/>
      <c r="HY280" s="1286"/>
      <c r="HZ280" s="1286"/>
      <c r="IA280" s="1286"/>
      <c r="IB280" s="1286"/>
      <c r="IC280" s="1286"/>
      <c r="ID280" s="1286"/>
      <c r="IE280" s="1286"/>
      <c r="IF280" s="1286"/>
      <c r="IG280" s="1286"/>
      <c r="IH280" s="1286"/>
      <c r="II280" s="1286"/>
      <c r="IJ280" s="1286"/>
      <c r="IK280" s="1286"/>
      <c r="IL280" s="1286"/>
      <c r="IM280" s="1286"/>
      <c r="IN280" s="1286"/>
      <c r="IO280" s="1286"/>
      <c r="IP280" s="1286"/>
      <c r="IQ280" s="1286"/>
      <c r="IR280" s="1286"/>
      <c r="IS280" s="1286"/>
      <c r="IT280" s="1286"/>
      <c r="IU280" s="1286"/>
      <c r="IV280" s="1286"/>
    </row>
    <row r="281" spans="1:256" ht="15.75">
      <c r="A281" s="1286"/>
      <c r="B281" s="1364" t="str">
        <f>B175</f>
        <v>AMM PARQUE 04</v>
      </c>
      <c r="C281" s="1365" t="str">
        <f>C175</f>
        <v>FORNECIMENTO E INSTALAÇÃO - GIRA GIRA OU CARROSSEL</v>
      </c>
      <c r="D281" s="1366" t="s">
        <v>30</v>
      </c>
      <c r="E281" s="1578">
        <v>1</v>
      </c>
      <c r="F281" s="1579">
        <f>G184</f>
        <v>1996.7</v>
      </c>
      <c r="G281" s="1472">
        <f>TRUNC(F281*E281,2)</f>
        <v>1996.7</v>
      </c>
      <c r="H281" s="1286"/>
      <c r="I281" s="1286"/>
      <c r="J281" s="1286"/>
      <c r="K281" s="1286"/>
      <c r="L281" s="1286"/>
      <c r="M281" s="1286"/>
      <c r="N281" s="1286"/>
      <c r="O281" s="1286"/>
      <c r="P281" s="1286"/>
      <c r="Q281" s="1286"/>
      <c r="R281" s="1286"/>
      <c r="S281" s="1286"/>
      <c r="T281" s="1286"/>
      <c r="U281" s="1286"/>
      <c r="V281" s="1286"/>
      <c r="W281" s="1286"/>
      <c r="X281" s="1286"/>
      <c r="Y281" s="1286"/>
      <c r="Z281" s="1286"/>
      <c r="AA281" s="1286"/>
      <c r="AB281" s="1286"/>
      <c r="AC281" s="1286"/>
      <c r="AD281" s="1286"/>
      <c r="AE281" s="1286"/>
      <c r="AF281" s="1286"/>
      <c r="AG281" s="1286"/>
      <c r="AH281" s="1286"/>
      <c r="AI281" s="1286"/>
      <c r="AJ281" s="1286"/>
      <c r="AK281" s="1286"/>
      <c r="AL281" s="1286"/>
      <c r="AM281" s="1286"/>
      <c r="AN281" s="1286"/>
      <c r="AO281" s="1286"/>
      <c r="AP281" s="1286"/>
      <c r="AQ281" s="1286"/>
      <c r="AR281" s="1286"/>
      <c r="AS281" s="1286"/>
      <c r="AT281" s="1286"/>
      <c r="AU281" s="1286"/>
      <c r="AV281" s="1286"/>
      <c r="AW281" s="1286"/>
      <c r="AX281" s="1286"/>
      <c r="AY281" s="1286"/>
      <c r="AZ281" s="1286"/>
      <c r="BA281" s="1286"/>
      <c r="BB281" s="1286"/>
      <c r="BC281" s="1286"/>
      <c r="BD281" s="1286"/>
      <c r="BE281" s="1286"/>
      <c r="BF281" s="1286"/>
      <c r="BG281" s="1286"/>
      <c r="BH281" s="1286"/>
      <c r="BI281" s="1286"/>
      <c r="BJ281" s="1286"/>
      <c r="BK281" s="1286"/>
      <c r="BL281" s="1286"/>
      <c r="BM281" s="1286"/>
      <c r="BN281" s="1286"/>
      <c r="BO281" s="1286"/>
      <c r="BP281" s="1286"/>
      <c r="BQ281" s="1286"/>
      <c r="BR281" s="1286"/>
      <c r="BS281" s="1286"/>
      <c r="BT281" s="1286"/>
      <c r="BU281" s="1286"/>
      <c r="BV281" s="1286"/>
      <c r="BW281" s="1286"/>
      <c r="BX281" s="1286"/>
      <c r="BY281" s="1286"/>
      <c r="BZ281" s="1286"/>
      <c r="CA281" s="1286"/>
      <c r="CB281" s="1286"/>
      <c r="CC281" s="1286"/>
      <c r="CD281" s="1286"/>
      <c r="CE281" s="1286"/>
      <c r="CF281" s="1286"/>
      <c r="CG281" s="1286"/>
      <c r="CH281" s="1286"/>
      <c r="CI281" s="1286"/>
      <c r="CJ281" s="1286"/>
      <c r="CK281" s="1286"/>
      <c r="CL281" s="1286"/>
      <c r="CM281" s="1286"/>
      <c r="CN281" s="1286"/>
      <c r="CO281" s="1286"/>
      <c r="CP281" s="1286"/>
      <c r="CQ281" s="1286"/>
      <c r="CR281" s="1286"/>
      <c r="CS281" s="1286"/>
      <c r="CT281" s="1286"/>
      <c r="CU281" s="1286"/>
      <c r="CV281" s="1286"/>
      <c r="CW281" s="1286"/>
      <c r="CX281" s="1286"/>
      <c r="CY281" s="1286"/>
      <c r="CZ281" s="1286"/>
      <c r="DA281" s="1286"/>
      <c r="DB281" s="1286"/>
      <c r="DC281" s="1286"/>
      <c r="DD281" s="1286"/>
      <c r="DE281" s="1286"/>
      <c r="DF281" s="1286"/>
      <c r="DG281" s="1286"/>
      <c r="DH281" s="1286"/>
      <c r="DI281" s="1286"/>
      <c r="DJ281" s="1286"/>
      <c r="DK281" s="1286"/>
      <c r="DL281" s="1286"/>
      <c r="DM281" s="1286"/>
      <c r="DN281" s="1286"/>
      <c r="DO281" s="1286"/>
      <c r="DP281" s="1286"/>
      <c r="DQ281" s="1286"/>
      <c r="DR281" s="1286"/>
      <c r="DS281" s="1286"/>
      <c r="DT281" s="1286"/>
      <c r="DU281" s="1286"/>
      <c r="DV281" s="1286"/>
      <c r="DW281" s="1286"/>
      <c r="DX281" s="1286"/>
      <c r="DY281" s="1286"/>
      <c r="DZ281" s="1286"/>
      <c r="EA281" s="1286"/>
      <c r="EB281" s="1286"/>
      <c r="EC281" s="1286"/>
      <c r="ED281" s="1286"/>
      <c r="EE281" s="1286"/>
      <c r="EF281" s="1286"/>
      <c r="EG281" s="1286"/>
      <c r="EH281" s="1286"/>
      <c r="EI281" s="1286"/>
      <c r="EJ281" s="1286"/>
      <c r="EK281" s="1286"/>
      <c r="EL281" s="1286"/>
      <c r="EM281" s="1286"/>
      <c r="EN281" s="1286"/>
      <c r="EO281" s="1286"/>
      <c r="EP281" s="1286"/>
      <c r="EQ281" s="1286"/>
      <c r="ER281" s="1286"/>
      <c r="ES281" s="1286"/>
      <c r="ET281" s="1286"/>
      <c r="EU281" s="1286"/>
      <c r="EV281" s="1286"/>
      <c r="EW281" s="1286"/>
      <c r="EX281" s="1286"/>
      <c r="EY281" s="1286"/>
      <c r="EZ281" s="1286"/>
      <c r="FA281" s="1286"/>
      <c r="FB281" s="1286"/>
      <c r="FC281" s="1286"/>
      <c r="FD281" s="1286"/>
      <c r="FE281" s="1286"/>
      <c r="FF281" s="1286"/>
      <c r="FG281" s="1286"/>
      <c r="FH281" s="1286"/>
      <c r="FI281" s="1286"/>
      <c r="FJ281" s="1286"/>
      <c r="FK281" s="1286"/>
      <c r="FL281" s="1286"/>
      <c r="FM281" s="1286"/>
      <c r="FN281" s="1286"/>
      <c r="FO281" s="1286"/>
      <c r="FP281" s="1286"/>
      <c r="FQ281" s="1286"/>
      <c r="FR281" s="1286"/>
      <c r="FS281" s="1286"/>
      <c r="FT281" s="1286"/>
      <c r="FU281" s="1286"/>
      <c r="FV281" s="1286"/>
      <c r="FW281" s="1286"/>
      <c r="FX281" s="1286"/>
      <c r="FY281" s="1286"/>
      <c r="FZ281" s="1286"/>
      <c r="GA281" s="1286"/>
      <c r="GB281" s="1286"/>
      <c r="GC281" s="1286"/>
      <c r="GD281" s="1286"/>
      <c r="GE281" s="1286"/>
      <c r="GF281" s="1286"/>
      <c r="GG281" s="1286"/>
      <c r="GH281" s="1286"/>
      <c r="GI281" s="1286"/>
      <c r="GJ281" s="1286"/>
      <c r="GK281" s="1286"/>
      <c r="GL281" s="1286"/>
      <c r="GM281" s="1286"/>
      <c r="GN281" s="1286"/>
      <c r="GO281" s="1286"/>
      <c r="GP281" s="1286"/>
      <c r="GQ281" s="1286"/>
      <c r="GR281" s="1286"/>
      <c r="GS281" s="1286"/>
      <c r="GT281" s="1286"/>
      <c r="GU281" s="1286"/>
      <c r="GV281" s="1286"/>
      <c r="GW281" s="1286"/>
      <c r="GX281" s="1286"/>
      <c r="GY281" s="1286"/>
      <c r="GZ281" s="1286"/>
      <c r="HA281" s="1286"/>
      <c r="HB281" s="1286"/>
      <c r="HC281" s="1286"/>
      <c r="HD281" s="1286"/>
      <c r="HE281" s="1286"/>
      <c r="HF281" s="1286"/>
      <c r="HG281" s="1286"/>
      <c r="HH281" s="1286"/>
      <c r="HI281" s="1286"/>
      <c r="HJ281" s="1286"/>
      <c r="HK281" s="1286"/>
      <c r="HL281" s="1286"/>
      <c r="HM281" s="1286"/>
      <c r="HN281" s="1286"/>
      <c r="HO281" s="1286"/>
      <c r="HP281" s="1286"/>
      <c r="HQ281" s="1286"/>
      <c r="HR281" s="1286"/>
      <c r="HS281" s="1286"/>
      <c r="HT281" s="1286"/>
      <c r="HU281" s="1286"/>
      <c r="HV281" s="1286"/>
      <c r="HW281" s="1286"/>
      <c r="HX281" s="1286"/>
      <c r="HY281" s="1286"/>
      <c r="HZ281" s="1286"/>
      <c r="IA281" s="1286"/>
      <c r="IB281" s="1286"/>
      <c r="IC281" s="1286"/>
      <c r="ID281" s="1286"/>
      <c r="IE281" s="1286"/>
      <c r="IF281" s="1286"/>
      <c r="IG281" s="1286"/>
      <c r="IH281" s="1286"/>
      <c r="II281" s="1286"/>
      <c r="IJ281" s="1286"/>
      <c r="IK281" s="1286"/>
      <c r="IL281" s="1286"/>
      <c r="IM281" s="1286"/>
      <c r="IN281" s="1286"/>
      <c r="IO281" s="1286"/>
      <c r="IP281" s="1286"/>
      <c r="IQ281" s="1286"/>
      <c r="IR281" s="1286"/>
      <c r="IS281" s="1286"/>
      <c r="IT281" s="1286"/>
      <c r="IU281" s="1286"/>
      <c r="IV281" s="1286"/>
    </row>
    <row r="282" spans="1:256" ht="16.5" thickBot="1">
      <c r="A282" s="1286"/>
      <c r="B282" s="1369" t="str">
        <f>B224</f>
        <v>AMM PARQUE 05</v>
      </c>
      <c r="C282" s="1370" t="str">
        <f>C224</f>
        <v>FORNECIMENTO E INSTALAÇÃO - BALANÇO</v>
      </c>
      <c r="D282" s="1371" t="s">
        <v>30</v>
      </c>
      <c r="E282" s="1657">
        <v>1</v>
      </c>
      <c r="F282" s="1658">
        <f>G233</f>
        <v>1773.36</v>
      </c>
      <c r="G282" s="1473">
        <f>TRUNC(F282*E282,2)</f>
        <v>1773.36</v>
      </c>
      <c r="H282" s="1286"/>
      <c r="I282" s="1286"/>
      <c r="J282" s="1286"/>
      <c r="K282" s="1286"/>
      <c r="L282" s="1286"/>
      <c r="M282" s="1286"/>
      <c r="N282" s="1286"/>
      <c r="O282" s="1286"/>
      <c r="P282" s="1286"/>
      <c r="Q282" s="1286"/>
      <c r="R282" s="1286"/>
      <c r="S282" s="1286"/>
      <c r="T282" s="1286"/>
      <c r="U282" s="1286"/>
      <c r="V282" s="1286"/>
      <c r="W282" s="1286"/>
      <c r="X282" s="1286"/>
      <c r="Y282" s="1286"/>
      <c r="Z282" s="1286"/>
      <c r="AA282" s="1286"/>
      <c r="AB282" s="1286"/>
      <c r="AC282" s="1286"/>
      <c r="AD282" s="1286"/>
      <c r="AE282" s="1286"/>
      <c r="AF282" s="1286"/>
      <c r="AG282" s="1286"/>
      <c r="AH282" s="1286"/>
      <c r="AI282" s="1286"/>
      <c r="AJ282" s="1286"/>
      <c r="AK282" s="1286"/>
      <c r="AL282" s="1286"/>
      <c r="AM282" s="1286"/>
      <c r="AN282" s="1286"/>
      <c r="AO282" s="1286"/>
      <c r="AP282" s="1286"/>
      <c r="AQ282" s="1286"/>
      <c r="AR282" s="1286"/>
      <c r="AS282" s="1286"/>
      <c r="AT282" s="1286"/>
      <c r="AU282" s="1286"/>
      <c r="AV282" s="1286"/>
      <c r="AW282" s="1286"/>
      <c r="AX282" s="1286"/>
      <c r="AY282" s="1286"/>
      <c r="AZ282" s="1286"/>
      <c r="BA282" s="1286"/>
      <c r="BB282" s="1286"/>
      <c r="BC282" s="1286"/>
      <c r="BD282" s="1286"/>
      <c r="BE282" s="1286"/>
      <c r="BF282" s="1286"/>
      <c r="BG282" s="1286"/>
      <c r="BH282" s="1286"/>
      <c r="BI282" s="1286"/>
      <c r="BJ282" s="1286"/>
      <c r="BK282" s="1286"/>
      <c r="BL282" s="1286"/>
      <c r="BM282" s="1286"/>
      <c r="BN282" s="1286"/>
      <c r="BO282" s="1286"/>
      <c r="BP282" s="1286"/>
      <c r="BQ282" s="1286"/>
      <c r="BR282" s="1286"/>
      <c r="BS282" s="1286"/>
      <c r="BT282" s="1286"/>
      <c r="BU282" s="1286"/>
      <c r="BV282" s="1286"/>
      <c r="BW282" s="1286"/>
      <c r="BX282" s="1286"/>
      <c r="BY282" s="1286"/>
      <c r="BZ282" s="1286"/>
      <c r="CA282" s="1286"/>
      <c r="CB282" s="1286"/>
      <c r="CC282" s="1286"/>
      <c r="CD282" s="1286"/>
      <c r="CE282" s="1286"/>
      <c r="CF282" s="1286"/>
      <c r="CG282" s="1286"/>
      <c r="CH282" s="1286"/>
      <c r="CI282" s="1286"/>
      <c r="CJ282" s="1286"/>
      <c r="CK282" s="1286"/>
      <c r="CL282" s="1286"/>
      <c r="CM282" s="1286"/>
      <c r="CN282" s="1286"/>
      <c r="CO282" s="1286"/>
      <c r="CP282" s="1286"/>
      <c r="CQ282" s="1286"/>
      <c r="CR282" s="1286"/>
      <c r="CS282" s="1286"/>
      <c r="CT282" s="1286"/>
      <c r="CU282" s="1286"/>
      <c r="CV282" s="1286"/>
      <c r="CW282" s="1286"/>
      <c r="CX282" s="1286"/>
      <c r="CY282" s="1286"/>
      <c r="CZ282" s="1286"/>
      <c r="DA282" s="1286"/>
      <c r="DB282" s="1286"/>
      <c r="DC282" s="1286"/>
      <c r="DD282" s="1286"/>
      <c r="DE282" s="1286"/>
      <c r="DF282" s="1286"/>
      <c r="DG282" s="1286"/>
      <c r="DH282" s="1286"/>
      <c r="DI282" s="1286"/>
      <c r="DJ282" s="1286"/>
      <c r="DK282" s="1286"/>
      <c r="DL282" s="1286"/>
      <c r="DM282" s="1286"/>
      <c r="DN282" s="1286"/>
      <c r="DO282" s="1286"/>
      <c r="DP282" s="1286"/>
      <c r="DQ282" s="1286"/>
      <c r="DR282" s="1286"/>
      <c r="DS282" s="1286"/>
      <c r="DT282" s="1286"/>
      <c r="DU282" s="1286"/>
      <c r="DV282" s="1286"/>
      <c r="DW282" s="1286"/>
      <c r="DX282" s="1286"/>
      <c r="DY282" s="1286"/>
      <c r="DZ282" s="1286"/>
      <c r="EA282" s="1286"/>
      <c r="EB282" s="1286"/>
      <c r="EC282" s="1286"/>
      <c r="ED282" s="1286"/>
      <c r="EE282" s="1286"/>
      <c r="EF282" s="1286"/>
      <c r="EG282" s="1286"/>
      <c r="EH282" s="1286"/>
      <c r="EI282" s="1286"/>
      <c r="EJ282" s="1286"/>
      <c r="EK282" s="1286"/>
      <c r="EL282" s="1286"/>
      <c r="EM282" s="1286"/>
      <c r="EN282" s="1286"/>
      <c r="EO282" s="1286"/>
      <c r="EP282" s="1286"/>
      <c r="EQ282" s="1286"/>
      <c r="ER282" s="1286"/>
      <c r="ES282" s="1286"/>
      <c r="ET282" s="1286"/>
      <c r="EU282" s="1286"/>
      <c r="EV282" s="1286"/>
      <c r="EW282" s="1286"/>
      <c r="EX282" s="1286"/>
      <c r="EY282" s="1286"/>
      <c r="EZ282" s="1286"/>
      <c r="FA282" s="1286"/>
      <c r="FB282" s="1286"/>
      <c r="FC282" s="1286"/>
      <c r="FD282" s="1286"/>
      <c r="FE282" s="1286"/>
      <c r="FF282" s="1286"/>
      <c r="FG282" s="1286"/>
      <c r="FH282" s="1286"/>
      <c r="FI282" s="1286"/>
      <c r="FJ282" s="1286"/>
      <c r="FK282" s="1286"/>
      <c r="FL282" s="1286"/>
      <c r="FM282" s="1286"/>
      <c r="FN282" s="1286"/>
      <c r="FO282" s="1286"/>
      <c r="FP282" s="1286"/>
      <c r="FQ282" s="1286"/>
      <c r="FR282" s="1286"/>
      <c r="FS282" s="1286"/>
      <c r="FT282" s="1286"/>
      <c r="FU282" s="1286"/>
      <c r="FV282" s="1286"/>
      <c r="FW282" s="1286"/>
      <c r="FX282" s="1286"/>
      <c r="FY282" s="1286"/>
      <c r="FZ282" s="1286"/>
      <c r="GA282" s="1286"/>
      <c r="GB282" s="1286"/>
      <c r="GC282" s="1286"/>
      <c r="GD282" s="1286"/>
      <c r="GE282" s="1286"/>
      <c r="GF282" s="1286"/>
      <c r="GG282" s="1286"/>
      <c r="GH282" s="1286"/>
      <c r="GI282" s="1286"/>
      <c r="GJ282" s="1286"/>
      <c r="GK282" s="1286"/>
      <c r="GL282" s="1286"/>
      <c r="GM282" s="1286"/>
      <c r="GN282" s="1286"/>
      <c r="GO282" s="1286"/>
      <c r="GP282" s="1286"/>
      <c r="GQ282" s="1286"/>
      <c r="GR282" s="1286"/>
      <c r="GS282" s="1286"/>
      <c r="GT282" s="1286"/>
      <c r="GU282" s="1286"/>
      <c r="GV282" s="1286"/>
      <c r="GW282" s="1286"/>
      <c r="GX282" s="1286"/>
      <c r="GY282" s="1286"/>
      <c r="GZ282" s="1286"/>
      <c r="HA282" s="1286"/>
      <c r="HB282" s="1286"/>
      <c r="HC282" s="1286"/>
      <c r="HD282" s="1286"/>
      <c r="HE282" s="1286"/>
      <c r="HF282" s="1286"/>
      <c r="HG282" s="1286"/>
      <c r="HH282" s="1286"/>
      <c r="HI282" s="1286"/>
      <c r="HJ282" s="1286"/>
      <c r="HK282" s="1286"/>
      <c r="HL282" s="1286"/>
      <c r="HM282" s="1286"/>
      <c r="HN282" s="1286"/>
      <c r="HO282" s="1286"/>
      <c r="HP282" s="1286"/>
      <c r="HQ282" s="1286"/>
      <c r="HR282" s="1286"/>
      <c r="HS282" s="1286"/>
      <c r="HT282" s="1286"/>
      <c r="HU282" s="1286"/>
      <c r="HV282" s="1286"/>
      <c r="HW282" s="1286"/>
      <c r="HX282" s="1286"/>
      <c r="HY282" s="1286"/>
      <c r="HZ282" s="1286"/>
      <c r="IA282" s="1286"/>
      <c r="IB282" s="1286"/>
      <c r="IC282" s="1286"/>
      <c r="ID282" s="1286"/>
      <c r="IE282" s="1286"/>
      <c r="IF282" s="1286"/>
      <c r="IG282" s="1286"/>
      <c r="IH282" s="1286"/>
      <c r="II282" s="1286"/>
      <c r="IJ282" s="1286"/>
      <c r="IK282" s="1286"/>
      <c r="IL282" s="1286"/>
      <c r="IM282" s="1286"/>
      <c r="IN282" s="1286"/>
      <c r="IO282" s="1286"/>
      <c r="IP282" s="1286"/>
      <c r="IQ282" s="1286"/>
      <c r="IR282" s="1286"/>
      <c r="IS282" s="1286"/>
      <c r="IT282" s="1286"/>
      <c r="IU282" s="1286"/>
      <c r="IV282" s="1286"/>
    </row>
    <row r="283" spans="1:256" ht="16.5" thickBot="1">
      <c r="A283" s="1286"/>
      <c r="B283" s="1288"/>
      <c r="C283" s="1352"/>
      <c r="D283" s="1353"/>
      <c r="E283" s="1354"/>
      <c r="F283" s="731" t="s">
        <v>1953</v>
      </c>
      <c r="G283" s="1541">
        <f>TRUNC(SUM(G278:G282),2)</f>
        <v>20030.349999999999</v>
      </c>
      <c r="H283" s="1286"/>
      <c r="I283" s="1286"/>
      <c r="J283" s="1286"/>
      <c r="K283" s="1286"/>
      <c r="L283" s="1286"/>
      <c r="M283" s="1286"/>
      <c r="N283" s="1286"/>
      <c r="O283" s="1286"/>
      <c r="P283" s="1286"/>
      <c r="Q283" s="1286"/>
      <c r="R283" s="1286"/>
      <c r="S283" s="1286"/>
      <c r="T283" s="1286"/>
      <c r="U283" s="1286"/>
      <c r="V283" s="1286"/>
      <c r="W283" s="1286"/>
      <c r="X283" s="1286"/>
      <c r="Y283" s="1286"/>
      <c r="Z283" s="1286"/>
      <c r="AA283" s="1286"/>
      <c r="AB283" s="1286"/>
      <c r="AC283" s="1286"/>
      <c r="AD283" s="1286"/>
      <c r="AE283" s="1286"/>
      <c r="AF283" s="1286"/>
      <c r="AG283" s="1286"/>
      <c r="AH283" s="1286"/>
      <c r="AI283" s="1286"/>
      <c r="AJ283" s="1286"/>
      <c r="AK283" s="1286"/>
      <c r="AL283" s="1286"/>
      <c r="AM283" s="1286"/>
      <c r="AN283" s="1286"/>
      <c r="AO283" s="1286"/>
      <c r="AP283" s="1286"/>
      <c r="AQ283" s="1286"/>
      <c r="AR283" s="1286"/>
      <c r="AS283" s="1286"/>
      <c r="AT283" s="1286"/>
      <c r="AU283" s="1286"/>
      <c r="AV283" s="1286"/>
      <c r="AW283" s="1286"/>
      <c r="AX283" s="1286"/>
      <c r="AY283" s="1286"/>
      <c r="AZ283" s="1286"/>
      <c r="BA283" s="1286"/>
      <c r="BB283" s="1286"/>
      <c r="BC283" s="1286"/>
      <c r="BD283" s="1286"/>
      <c r="BE283" s="1286"/>
      <c r="BF283" s="1286"/>
      <c r="BG283" s="1286"/>
      <c r="BH283" s="1286"/>
      <c r="BI283" s="1286"/>
      <c r="BJ283" s="1286"/>
      <c r="BK283" s="1286"/>
      <c r="BL283" s="1286"/>
      <c r="BM283" s="1286"/>
      <c r="BN283" s="1286"/>
      <c r="BO283" s="1286"/>
      <c r="BP283" s="1286"/>
      <c r="BQ283" s="1286"/>
      <c r="BR283" s="1286"/>
      <c r="BS283" s="1286"/>
      <c r="BT283" s="1286"/>
      <c r="BU283" s="1286"/>
      <c r="BV283" s="1286"/>
      <c r="BW283" s="1286"/>
      <c r="BX283" s="1286"/>
      <c r="BY283" s="1286"/>
      <c r="BZ283" s="1286"/>
      <c r="CA283" s="1286"/>
      <c r="CB283" s="1286"/>
      <c r="CC283" s="1286"/>
      <c r="CD283" s="1286"/>
      <c r="CE283" s="1286"/>
      <c r="CF283" s="1286"/>
      <c r="CG283" s="1286"/>
      <c r="CH283" s="1286"/>
      <c r="CI283" s="1286"/>
      <c r="CJ283" s="1286"/>
      <c r="CK283" s="1286"/>
      <c r="CL283" s="1286"/>
      <c r="CM283" s="1286"/>
      <c r="CN283" s="1286"/>
      <c r="CO283" s="1286"/>
      <c r="CP283" s="1286"/>
      <c r="CQ283" s="1286"/>
      <c r="CR283" s="1286"/>
      <c r="CS283" s="1286"/>
      <c r="CT283" s="1286"/>
      <c r="CU283" s="1286"/>
      <c r="CV283" s="1286"/>
      <c r="CW283" s="1286"/>
      <c r="CX283" s="1286"/>
      <c r="CY283" s="1286"/>
      <c r="CZ283" s="1286"/>
      <c r="DA283" s="1286"/>
      <c r="DB283" s="1286"/>
      <c r="DC283" s="1286"/>
      <c r="DD283" s="1286"/>
      <c r="DE283" s="1286"/>
      <c r="DF283" s="1286"/>
      <c r="DG283" s="1286"/>
      <c r="DH283" s="1286"/>
      <c r="DI283" s="1286"/>
      <c r="DJ283" s="1286"/>
      <c r="DK283" s="1286"/>
      <c r="DL283" s="1286"/>
      <c r="DM283" s="1286"/>
      <c r="DN283" s="1286"/>
      <c r="DO283" s="1286"/>
      <c r="DP283" s="1286"/>
      <c r="DQ283" s="1286"/>
      <c r="DR283" s="1286"/>
      <c r="DS283" s="1286"/>
      <c r="DT283" s="1286"/>
      <c r="DU283" s="1286"/>
      <c r="DV283" s="1286"/>
      <c r="DW283" s="1286"/>
      <c r="DX283" s="1286"/>
      <c r="DY283" s="1286"/>
      <c r="DZ283" s="1286"/>
      <c r="EA283" s="1286"/>
      <c r="EB283" s="1286"/>
      <c r="EC283" s="1286"/>
      <c r="ED283" s="1286"/>
      <c r="EE283" s="1286"/>
      <c r="EF283" s="1286"/>
      <c r="EG283" s="1286"/>
      <c r="EH283" s="1286"/>
      <c r="EI283" s="1286"/>
      <c r="EJ283" s="1286"/>
      <c r="EK283" s="1286"/>
      <c r="EL283" s="1286"/>
      <c r="EM283" s="1286"/>
      <c r="EN283" s="1286"/>
      <c r="EO283" s="1286"/>
      <c r="EP283" s="1286"/>
      <c r="EQ283" s="1286"/>
      <c r="ER283" s="1286"/>
      <c r="ES283" s="1286"/>
      <c r="ET283" s="1286"/>
      <c r="EU283" s="1286"/>
      <c r="EV283" s="1286"/>
      <c r="EW283" s="1286"/>
      <c r="EX283" s="1286"/>
      <c r="EY283" s="1286"/>
      <c r="EZ283" s="1286"/>
      <c r="FA283" s="1286"/>
      <c r="FB283" s="1286"/>
      <c r="FC283" s="1286"/>
      <c r="FD283" s="1286"/>
      <c r="FE283" s="1286"/>
      <c r="FF283" s="1286"/>
      <c r="FG283" s="1286"/>
      <c r="FH283" s="1286"/>
      <c r="FI283" s="1286"/>
      <c r="FJ283" s="1286"/>
      <c r="FK283" s="1286"/>
      <c r="FL283" s="1286"/>
      <c r="FM283" s="1286"/>
      <c r="FN283" s="1286"/>
      <c r="FO283" s="1286"/>
      <c r="FP283" s="1286"/>
      <c r="FQ283" s="1286"/>
      <c r="FR283" s="1286"/>
      <c r="FS283" s="1286"/>
      <c r="FT283" s="1286"/>
      <c r="FU283" s="1286"/>
      <c r="FV283" s="1286"/>
      <c r="FW283" s="1286"/>
      <c r="FX283" s="1286"/>
      <c r="FY283" s="1286"/>
      <c r="FZ283" s="1286"/>
      <c r="GA283" s="1286"/>
      <c r="GB283" s="1286"/>
      <c r="GC283" s="1286"/>
      <c r="GD283" s="1286"/>
      <c r="GE283" s="1286"/>
      <c r="GF283" s="1286"/>
      <c r="GG283" s="1286"/>
      <c r="GH283" s="1286"/>
      <c r="GI283" s="1286"/>
      <c r="GJ283" s="1286"/>
      <c r="GK283" s="1286"/>
      <c r="GL283" s="1286"/>
      <c r="GM283" s="1286"/>
      <c r="GN283" s="1286"/>
      <c r="GO283" s="1286"/>
      <c r="GP283" s="1286"/>
      <c r="GQ283" s="1286"/>
      <c r="GR283" s="1286"/>
      <c r="GS283" s="1286"/>
      <c r="GT283" s="1286"/>
      <c r="GU283" s="1286"/>
      <c r="GV283" s="1286"/>
      <c r="GW283" s="1286"/>
      <c r="GX283" s="1286"/>
      <c r="GY283" s="1286"/>
      <c r="GZ283" s="1286"/>
      <c r="HA283" s="1286"/>
      <c r="HB283" s="1286"/>
      <c r="HC283" s="1286"/>
      <c r="HD283" s="1286"/>
      <c r="HE283" s="1286"/>
      <c r="HF283" s="1286"/>
      <c r="HG283" s="1286"/>
      <c r="HH283" s="1286"/>
      <c r="HI283" s="1286"/>
      <c r="HJ283" s="1286"/>
      <c r="HK283" s="1286"/>
      <c r="HL283" s="1286"/>
      <c r="HM283" s="1286"/>
      <c r="HN283" s="1286"/>
      <c r="HO283" s="1286"/>
      <c r="HP283" s="1286"/>
      <c r="HQ283" s="1286"/>
      <c r="HR283" s="1286"/>
      <c r="HS283" s="1286"/>
      <c r="HT283" s="1286"/>
      <c r="HU283" s="1286"/>
      <c r="HV283" s="1286"/>
      <c r="HW283" s="1286"/>
      <c r="HX283" s="1286"/>
      <c r="HY283" s="1286"/>
      <c r="HZ283" s="1286"/>
      <c r="IA283" s="1286"/>
      <c r="IB283" s="1286"/>
      <c r="IC283" s="1286"/>
      <c r="ID283" s="1286"/>
      <c r="IE283" s="1286"/>
      <c r="IF283" s="1286"/>
      <c r="IG283" s="1286"/>
      <c r="IH283" s="1286"/>
      <c r="II283" s="1286"/>
      <c r="IJ283" s="1286"/>
      <c r="IK283" s="1286"/>
      <c r="IL283" s="1286"/>
      <c r="IM283" s="1286"/>
      <c r="IN283" s="1286"/>
      <c r="IO283" s="1286"/>
      <c r="IP283" s="1286"/>
      <c r="IQ283" s="1286"/>
      <c r="IR283" s="1286"/>
      <c r="IS283" s="1286"/>
      <c r="IT283" s="1286"/>
      <c r="IU283" s="1286"/>
      <c r="IV283" s="1286"/>
    </row>
    <row r="284" spans="1:256" s="1547" customFormat="1" ht="6" customHeight="1" thickBot="1">
      <c r="B284" s="1522"/>
      <c r="C284" s="1522"/>
      <c r="D284" s="1522"/>
      <c r="E284" s="1548"/>
      <c r="F284" s="1523"/>
      <c r="G284" s="1523"/>
    </row>
    <row r="285" spans="1:256" s="1547" customFormat="1" ht="6" thickBot="1">
      <c r="B285" s="1549"/>
      <c r="C285" s="1550" t="s">
        <v>21</v>
      </c>
      <c r="D285" s="1550"/>
      <c r="E285" s="1550"/>
      <c r="F285" s="1550"/>
      <c r="G285" s="1550"/>
    </row>
    <row r="286" spans="1:256" s="1547" customFormat="1" ht="6.75" customHeight="1">
      <c r="B286" s="1551"/>
      <c r="C286" s="1552"/>
      <c r="D286" s="1552"/>
      <c r="E286" s="1552"/>
      <c r="F286" s="1552"/>
      <c r="G286" s="1552"/>
    </row>
  </sheetData>
  <mergeCells count="105">
    <mergeCell ref="B272:C272"/>
    <mergeCell ref="E272:G272"/>
    <mergeCell ref="B273:C273"/>
    <mergeCell ref="E273:G273"/>
    <mergeCell ref="B277:G277"/>
    <mergeCell ref="B269:C269"/>
    <mergeCell ref="E269:G269"/>
    <mergeCell ref="B270:C270"/>
    <mergeCell ref="E270:G270"/>
    <mergeCell ref="B271:C271"/>
    <mergeCell ref="E271:G271"/>
    <mergeCell ref="B256:G256"/>
    <mergeCell ref="B261:G261"/>
    <mergeCell ref="B266:G266"/>
    <mergeCell ref="B267:C267"/>
    <mergeCell ref="E267:G267"/>
    <mergeCell ref="B268:G268"/>
    <mergeCell ref="B204:C204"/>
    <mergeCell ref="E204:G204"/>
    <mergeCell ref="B205:C205"/>
    <mergeCell ref="E205:G205"/>
    <mergeCell ref="B226:G226"/>
    <mergeCell ref="B231:G231"/>
    <mergeCell ref="B201:C201"/>
    <mergeCell ref="E201:G201"/>
    <mergeCell ref="B202:C202"/>
    <mergeCell ref="E202:G202"/>
    <mergeCell ref="B203:C203"/>
    <mergeCell ref="E203:G203"/>
    <mergeCell ref="B188:G188"/>
    <mergeCell ref="B193:G193"/>
    <mergeCell ref="B198:G198"/>
    <mergeCell ref="B199:C199"/>
    <mergeCell ref="E199:G199"/>
    <mergeCell ref="B200:G200"/>
    <mergeCell ref="B140:C140"/>
    <mergeCell ref="E140:G140"/>
    <mergeCell ref="B141:C141"/>
    <mergeCell ref="E141:G141"/>
    <mergeCell ref="B177:G177"/>
    <mergeCell ref="B182:G182"/>
    <mergeCell ref="B136:G136"/>
    <mergeCell ref="B137:C137"/>
    <mergeCell ref="E137:G137"/>
    <mergeCell ref="B138:C138"/>
    <mergeCell ref="E138:G138"/>
    <mergeCell ref="B139:C139"/>
    <mergeCell ref="E139:G139"/>
    <mergeCell ref="B98:C98"/>
    <mergeCell ref="E98:G98"/>
    <mergeCell ref="B125:G125"/>
    <mergeCell ref="B130:G130"/>
    <mergeCell ref="B134:G134"/>
    <mergeCell ref="B135:C135"/>
    <mergeCell ref="E135:G135"/>
    <mergeCell ref="B95:C95"/>
    <mergeCell ref="E95:G95"/>
    <mergeCell ref="B96:C96"/>
    <mergeCell ref="E96:G96"/>
    <mergeCell ref="B97:C97"/>
    <mergeCell ref="E97:G97"/>
    <mergeCell ref="B91:G91"/>
    <mergeCell ref="B92:C92"/>
    <mergeCell ref="E92:G92"/>
    <mergeCell ref="B93:G93"/>
    <mergeCell ref="B94:C94"/>
    <mergeCell ref="E94:G94"/>
    <mergeCell ref="B48:C48"/>
    <mergeCell ref="E48:G48"/>
    <mergeCell ref="B49:C49"/>
    <mergeCell ref="E49:G49"/>
    <mergeCell ref="B82:G82"/>
    <mergeCell ref="B87:G87"/>
    <mergeCell ref="B44:G44"/>
    <mergeCell ref="B45:C45"/>
    <mergeCell ref="E45:G45"/>
    <mergeCell ref="B46:C46"/>
    <mergeCell ref="E46:G46"/>
    <mergeCell ref="B47:C47"/>
    <mergeCell ref="E47:G47"/>
    <mergeCell ref="D28:E28"/>
    <mergeCell ref="D29:G29"/>
    <mergeCell ref="B33:G33"/>
    <mergeCell ref="B38:G38"/>
    <mergeCell ref="B42:G42"/>
    <mergeCell ref="B43:C43"/>
    <mergeCell ref="E43:G43"/>
    <mergeCell ref="D25:E25"/>
    <mergeCell ref="D26:E26"/>
    <mergeCell ref="D27:E27"/>
    <mergeCell ref="C16:D16"/>
    <mergeCell ref="C17:D17"/>
    <mergeCell ref="C18:D18"/>
    <mergeCell ref="C19:D19"/>
    <mergeCell ref="B20:D20"/>
    <mergeCell ref="B21:D21"/>
    <mergeCell ref="C3:E3"/>
    <mergeCell ref="C4:G4"/>
    <mergeCell ref="C7:D7"/>
    <mergeCell ref="B10:G10"/>
    <mergeCell ref="B14:D14"/>
    <mergeCell ref="C15:D15"/>
    <mergeCell ref="E21:G21"/>
    <mergeCell ref="B23:G23"/>
    <mergeCell ref="D24:G24"/>
  </mergeCells>
  <dataValidations disablePrompts="1" count="1">
    <dataValidation type="list" allowBlank="1" showInputMessage="1" showErrorMessage="1" sqref="A35:A37 A39 A84:A86 A88 A127:A129 A131 A179:A181 A183 A228:A230 A232">
      <formula1>$A$3:$A$4</formula1>
    </dataValidation>
  </dataValidations>
  <hyperlinks>
    <hyperlink ref="G27" r:id="rId1" display="falecom@flex. Ind.br"/>
  </hyperlinks>
  <printOptions horizontalCentered="1"/>
  <pageMargins left="0.78740157480314965" right="0.19685039370078741" top="0.39370078740157483" bottom="0.78740157480314965" header="0.31496062992125984" footer="0.31496062992125984"/>
  <pageSetup paperSize="9" scale="53" fitToHeight="100" orientation="portrait" r:id="rId2"/>
  <rowBreaks count="4" manualBreakCount="4">
    <brk id="79" min="1" max="6" man="1"/>
    <brk id="122" min="1" max="6" man="1"/>
    <brk id="174" min="1" max="6" man="1"/>
    <brk id="223" min="1" max="6" man="1"/>
  </rowBreak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417"/>
  <sheetViews>
    <sheetView view="pageBreakPreview" zoomScale="70" zoomScaleNormal="100" zoomScaleSheetLayoutView="70" workbookViewId="0">
      <selection activeCell="E8" sqref="E8"/>
    </sheetView>
  </sheetViews>
  <sheetFormatPr defaultRowHeight="12.75"/>
  <cols>
    <col min="1" max="1" width="9.140625" style="1254"/>
    <col min="2" max="2" width="23.5703125" style="1254" customWidth="1"/>
    <col min="3" max="3" width="81.5703125" style="1254" customWidth="1"/>
    <col min="4" max="4" width="16.5703125" style="1254" customWidth="1"/>
    <col min="5" max="5" width="18.85546875" style="1254" customWidth="1"/>
    <col min="6" max="6" width="18.140625" style="1254" customWidth="1"/>
    <col min="7" max="7" width="17.85546875" style="1254" bestFit="1" customWidth="1"/>
    <col min="8" max="16384" width="9.140625" style="1254"/>
  </cols>
  <sheetData>
    <row r="1" spans="1:256" ht="13.5" thickBot="1"/>
    <row r="2" spans="1:256" ht="4.5" customHeight="1" thickBot="1">
      <c r="A2" s="1255"/>
      <c r="B2" s="1256"/>
      <c r="C2" s="1257"/>
      <c r="D2" s="1258"/>
      <c r="E2" s="1259"/>
      <c r="F2" s="1259"/>
      <c r="G2" s="1260"/>
      <c r="H2" s="1255"/>
      <c r="I2" s="1255"/>
      <c r="J2" s="1255"/>
      <c r="K2" s="1255"/>
      <c r="L2" s="1255"/>
      <c r="M2" s="1255"/>
      <c r="N2" s="1255"/>
      <c r="O2" s="1255"/>
      <c r="P2" s="1255"/>
      <c r="Q2" s="1255"/>
      <c r="R2" s="1255"/>
      <c r="S2" s="1255"/>
      <c r="T2" s="1255"/>
      <c r="U2" s="1255"/>
      <c r="V2" s="1255"/>
      <c r="W2" s="1255"/>
      <c r="X2" s="1255"/>
      <c r="Y2" s="1255"/>
      <c r="Z2" s="1255"/>
      <c r="AA2" s="1255"/>
      <c r="AB2" s="1255"/>
      <c r="AC2" s="1255"/>
      <c r="AD2" s="1255"/>
      <c r="AE2" s="1255"/>
      <c r="AF2" s="1255"/>
      <c r="AG2" s="1255"/>
      <c r="AH2" s="1255"/>
      <c r="AI2" s="1255"/>
      <c r="AJ2" s="1255"/>
      <c r="AK2" s="1255"/>
      <c r="AL2" s="1255"/>
      <c r="AM2" s="1255"/>
      <c r="AN2" s="1255"/>
      <c r="AO2" s="1255"/>
      <c r="AP2" s="1255"/>
      <c r="AQ2" s="1255"/>
      <c r="AR2" s="1255"/>
      <c r="AS2" s="1255"/>
      <c r="AT2" s="1255"/>
      <c r="AU2" s="1255"/>
      <c r="AV2" s="1255"/>
      <c r="AW2" s="1255"/>
      <c r="AX2" s="1255"/>
      <c r="AY2" s="1255"/>
      <c r="AZ2" s="1255"/>
      <c r="BA2" s="1255"/>
      <c r="BB2" s="1255"/>
      <c r="BC2" s="1255"/>
      <c r="BD2" s="1255"/>
      <c r="BE2" s="1255"/>
      <c r="BF2" s="1255"/>
      <c r="BG2" s="1255"/>
      <c r="BH2" s="1255"/>
      <c r="BI2" s="1255"/>
      <c r="BJ2" s="1255"/>
      <c r="BK2" s="1255"/>
      <c r="BL2" s="1255"/>
      <c r="BM2" s="1255"/>
      <c r="BN2" s="1255"/>
      <c r="BO2" s="1255"/>
      <c r="BP2" s="1255"/>
      <c r="BQ2" s="1255"/>
      <c r="BR2" s="1255"/>
      <c r="BS2" s="1255"/>
      <c r="BT2" s="1255"/>
      <c r="BU2" s="1255"/>
      <c r="BV2" s="1255"/>
      <c r="BW2" s="1255"/>
      <c r="BX2" s="1255"/>
      <c r="BY2" s="1255"/>
      <c r="BZ2" s="1255"/>
      <c r="CA2" s="1255"/>
      <c r="CB2" s="1255"/>
      <c r="CC2" s="1255"/>
      <c r="CD2" s="1255"/>
      <c r="CE2" s="1255"/>
      <c r="CF2" s="1255"/>
      <c r="CG2" s="1255"/>
      <c r="CH2" s="1255"/>
      <c r="CI2" s="1255"/>
      <c r="CJ2" s="1255"/>
      <c r="CK2" s="1255"/>
      <c r="CL2" s="1255"/>
      <c r="CM2" s="1255"/>
      <c r="CN2" s="1255"/>
      <c r="CO2" s="1255"/>
      <c r="CP2" s="1255"/>
      <c r="CQ2" s="1255"/>
      <c r="CR2" s="1255"/>
      <c r="CS2" s="1255"/>
      <c r="CT2" s="1255"/>
      <c r="CU2" s="1255"/>
      <c r="CV2" s="1255"/>
      <c r="CW2" s="1255"/>
      <c r="CX2" s="1255"/>
      <c r="CY2" s="1255"/>
      <c r="CZ2" s="1255"/>
      <c r="DA2" s="1255"/>
      <c r="DB2" s="1255"/>
      <c r="DC2" s="1255"/>
      <c r="DD2" s="1255"/>
      <c r="DE2" s="1255"/>
      <c r="DF2" s="1255"/>
      <c r="DG2" s="1255"/>
      <c r="DH2" s="1255"/>
      <c r="DI2" s="1255"/>
      <c r="DJ2" s="1255"/>
      <c r="DK2" s="1255"/>
      <c r="DL2" s="1255"/>
      <c r="DM2" s="1255"/>
      <c r="DN2" s="1255"/>
      <c r="DO2" s="1255"/>
      <c r="DP2" s="1255"/>
      <c r="DQ2" s="1255"/>
      <c r="DR2" s="1255"/>
      <c r="DS2" s="1255"/>
      <c r="DT2" s="1255"/>
      <c r="DU2" s="1255"/>
      <c r="DV2" s="1255"/>
      <c r="DW2" s="1255"/>
      <c r="DX2" s="1255"/>
      <c r="DY2" s="1255"/>
      <c r="DZ2" s="1255"/>
      <c r="EA2" s="1255"/>
      <c r="EB2" s="1255"/>
      <c r="EC2" s="1255"/>
      <c r="ED2" s="1255"/>
      <c r="EE2" s="1255"/>
      <c r="EF2" s="1255"/>
      <c r="EG2" s="1255"/>
      <c r="EH2" s="1255"/>
      <c r="EI2" s="1255"/>
      <c r="EJ2" s="1255"/>
      <c r="EK2" s="1255"/>
      <c r="EL2" s="1255"/>
      <c r="EM2" s="1255"/>
      <c r="EN2" s="1255"/>
      <c r="EO2" s="1255"/>
      <c r="EP2" s="1255"/>
      <c r="EQ2" s="1255"/>
      <c r="ER2" s="1255"/>
      <c r="ES2" s="1255"/>
      <c r="ET2" s="1255"/>
      <c r="EU2" s="1255"/>
      <c r="EV2" s="1255"/>
      <c r="EW2" s="1255"/>
      <c r="EX2" s="1255"/>
      <c r="EY2" s="1255"/>
      <c r="EZ2" s="1255"/>
      <c r="FA2" s="1255"/>
      <c r="FB2" s="1255"/>
      <c r="FC2" s="1255"/>
      <c r="FD2" s="1255"/>
      <c r="FE2" s="1255"/>
      <c r="FF2" s="1255"/>
      <c r="FG2" s="1255"/>
      <c r="FH2" s="1255"/>
      <c r="FI2" s="1255"/>
      <c r="FJ2" s="1255"/>
      <c r="FK2" s="1255"/>
      <c r="FL2" s="1255"/>
      <c r="FM2" s="1255"/>
      <c r="FN2" s="1255"/>
      <c r="FO2" s="1255"/>
      <c r="FP2" s="1255"/>
      <c r="FQ2" s="1255"/>
      <c r="FR2" s="1255"/>
      <c r="FS2" s="1255"/>
      <c r="FT2" s="1255"/>
      <c r="FU2" s="1255"/>
      <c r="FV2" s="1255"/>
      <c r="FW2" s="1255"/>
      <c r="FX2" s="1255"/>
      <c r="FY2" s="1255"/>
      <c r="FZ2" s="1255"/>
      <c r="GA2" s="1255"/>
      <c r="GB2" s="1255"/>
      <c r="GC2" s="1255"/>
      <c r="GD2" s="1255"/>
      <c r="GE2" s="1255"/>
      <c r="GF2" s="1255"/>
      <c r="GG2" s="1255"/>
      <c r="GH2" s="1255"/>
      <c r="GI2" s="1255"/>
      <c r="GJ2" s="1255"/>
      <c r="GK2" s="1255"/>
      <c r="GL2" s="1255"/>
      <c r="GM2" s="1255"/>
      <c r="GN2" s="1255"/>
      <c r="GO2" s="1255"/>
      <c r="GP2" s="1255"/>
      <c r="GQ2" s="1255"/>
      <c r="GR2" s="1255"/>
      <c r="GS2" s="1255"/>
      <c r="GT2" s="1255"/>
      <c r="GU2" s="1255"/>
      <c r="GV2" s="1255"/>
      <c r="GW2" s="1255"/>
      <c r="GX2" s="1255"/>
      <c r="GY2" s="1255"/>
      <c r="GZ2" s="1255"/>
      <c r="HA2" s="1255"/>
      <c r="HB2" s="1255"/>
      <c r="HC2" s="1255"/>
      <c r="HD2" s="1255"/>
      <c r="HE2" s="1255"/>
      <c r="HF2" s="1255"/>
      <c r="HG2" s="1255"/>
      <c r="HH2" s="1255"/>
      <c r="HI2" s="1255"/>
      <c r="HJ2" s="1255"/>
      <c r="HK2" s="1255"/>
      <c r="HL2" s="1255"/>
      <c r="HM2" s="1255"/>
      <c r="HN2" s="1255"/>
      <c r="HO2" s="1255"/>
      <c r="HP2" s="1255"/>
      <c r="HQ2" s="1255"/>
      <c r="HR2" s="1255"/>
      <c r="HS2" s="1255"/>
      <c r="HT2" s="1255"/>
      <c r="HU2" s="1255"/>
      <c r="HV2" s="1255"/>
      <c r="HW2" s="1255"/>
      <c r="HX2" s="1255"/>
      <c r="HY2" s="1255"/>
      <c r="HZ2" s="1255"/>
      <c r="IA2" s="1255"/>
      <c r="IB2" s="1255"/>
      <c r="IC2" s="1255"/>
      <c r="ID2" s="1255"/>
      <c r="IE2" s="1255"/>
      <c r="IF2" s="1255"/>
      <c r="IG2" s="1255"/>
      <c r="IH2" s="1255"/>
      <c r="II2" s="1255"/>
      <c r="IJ2" s="1255"/>
      <c r="IK2" s="1255"/>
      <c r="IL2" s="1255"/>
      <c r="IM2" s="1255"/>
      <c r="IN2" s="1255"/>
      <c r="IO2" s="1255"/>
      <c r="IP2" s="1255"/>
      <c r="IQ2" s="1255"/>
      <c r="IR2" s="1255"/>
      <c r="IS2" s="1255"/>
      <c r="IT2" s="1255"/>
      <c r="IU2" s="1255"/>
      <c r="IV2" s="1255"/>
    </row>
    <row r="3" spans="1:256" ht="78" customHeight="1" thickBot="1">
      <c r="A3" s="1261"/>
      <c r="B3" s="1262"/>
      <c r="C3" s="2032" t="s">
        <v>3</v>
      </c>
      <c r="D3" s="2033"/>
      <c r="E3" s="2033"/>
      <c r="F3" s="1263"/>
      <c r="G3" s="1264"/>
      <c r="H3" s="1265"/>
      <c r="I3" s="1265"/>
      <c r="J3" s="1265"/>
      <c r="K3" s="1265"/>
      <c r="L3" s="1265"/>
      <c r="M3" s="1265"/>
      <c r="N3" s="1265"/>
      <c r="O3" s="1265"/>
      <c r="P3" s="1265"/>
      <c r="Q3" s="1265"/>
      <c r="R3" s="1265"/>
      <c r="S3" s="1265"/>
      <c r="T3" s="1265"/>
      <c r="U3" s="1265"/>
      <c r="V3" s="1265"/>
      <c r="W3" s="1265"/>
      <c r="X3" s="1265"/>
      <c r="Y3" s="1265"/>
      <c r="Z3" s="1265"/>
      <c r="AA3" s="1265"/>
      <c r="AB3" s="1265"/>
      <c r="AC3" s="1265"/>
      <c r="AD3" s="1265"/>
      <c r="AE3" s="1265"/>
      <c r="AF3" s="1265"/>
      <c r="AG3" s="1265"/>
      <c r="AH3" s="1265"/>
      <c r="AI3" s="1265"/>
      <c r="AJ3" s="1265"/>
      <c r="AK3" s="1265"/>
      <c r="AL3" s="1265"/>
      <c r="AM3" s="1265"/>
      <c r="AN3" s="1265"/>
      <c r="AO3" s="1265"/>
      <c r="AP3" s="1265"/>
      <c r="AQ3" s="1265"/>
      <c r="AR3" s="1265"/>
      <c r="AS3" s="1265"/>
      <c r="AT3" s="1265"/>
      <c r="AU3" s="1265"/>
      <c r="AV3" s="1265"/>
      <c r="AW3" s="1265"/>
      <c r="AX3" s="1265"/>
      <c r="AY3" s="1265"/>
      <c r="AZ3" s="1265"/>
      <c r="BA3" s="1265"/>
      <c r="BB3" s="1265"/>
      <c r="BC3" s="1265"/>
      <c r="BD3" s="1265"/>
      <c r="BE3" s="1265"/>
      <c r="BF3" s="1265"/>
      <c r="BG3" s="1265"/>
      <c r="BH3" s="1265"/>
      <c r="BI3" s="1265"/>
      <c r="BJ3" s="1265"/>
      <c r="BK3" s="1265"/>
      <c r="BL3" s="1265"/>
      <c r="BM3" s="1265"/>
      <c r="BN3" s="1265"/>
      <c r="BO3" s="1265"/>
      <c r="BP3" s="1265"/>
      <c r="BQ3" s="1265"/>
      <c r="BR3" s="1265"/>
      <c r="BS3" s="1265"/>
      <c r="BT3" s="1265"/>
      <c r="BU3" s="1265"/>
      <c r="BV3" s="1265"/>
      <c r="BW3" s="1265"/>
      <c r="BX3" s="1265"/>
      <c r="BY3" s="1265"/>
      <c r="BZ3" s="1265"/>
      <c r="CA3" s="1265"/>
      <c r="CB3" s="1265"/>
      <c r="CC3" s="1265"/>
      <c r="CD3" s="1265"/>
      <c r="CE3" s="1265"/>
      <c r="CF3" s="1265"/>
      <c r="CG3" s="1265"/>
      <c r="CH3" s="1265"/>
      <c r="CI3" s="1265"/>
      <c r="CJ3" s="1265"/>
      <c r="CK3" s="1265"/>
      <c r="CL3" s="1265"/>
      <c r="CM3" s="1265"/>
      <c r="CN3" s="1265"/>
      <c r="CO3" s="1265"/>
      <c r="CP3" s="1265"/>
      <c r="CQ3" s="1265"/>
      <c r="CR3" s="1265"/>
      <c r="CS3" s="1265"/>
      <c r="CT3" s="1265"/>
      <c r="CU3" s="1265"/>
      <c r="CV3" s="1265"/>
      <c r="CW3" s="1265"/>
      <c r="CX3" s="1265"/>
      <c r="CY3" s="1265"/>
      <c r="CZ3" s="1265"/>
      <c r="DA3" s="1265"/>
      <c r="DB3" s="1265"/>
      <c r="DC3" s="1265"/>
      <c r="DD3" s="1265"/>
      <c r="DE3" s="1265"/>
      <c r="DF3" s="1265"/>
      <c r="DG3" s="1265"/>
      <c r="DH3" s="1265"/>
      <c r="DI3" s="1265"/>
      <c r="DJ3" s="1265"/>
      <c r="DK3" s="1265"/>
      <c r="DL3" s="1265"/>
      <c r="DM3" s="1265"/>
      <c r="DN3" s="1265"/>
      <c r="DO3" s="1265"/>
      <c r="DP3" s="1265"/>
      <c r="DQ3" s="1265"/>
      <c r="DR3" s="1265"/>
      <c r="DS3" s="1265"/>
      <c r="DT3" s="1265"/>
      <c r="DU3" s="1265"/>
      <c r="DV3" s="1265"/>
      <c r="DW3" s="1265"/>
      <c r="DX3" s="1265"/>
      <c r="DY3" s="1265"/>
      <c r="DZ3" s="1265"/>
      <c r="EA3" s="1265"/>
      <c r="EB3" s="1265"/>
      <c r="EC3" s="1265"/>
      <c r="ED3" s="1265"/>
      <c r="EE3" s="1265"/>
      <c r="EF3" s="1265"/>
      <c r="EG3" s="1265"/>
      <c r="EH3" s="1265"/>
      <c r="EI3" s="1265"/>
      <c r="EJ3" s="1265"/>
      <c r="EK3" s="1265"/>
      <c r="EL3" s="1265"/>
      <c r="EM3" s="1265"/>
      <c r="EN3" s="1265"/>
      <c r="EO3" s="1265"/>
      <c r="EP3" s="1265"/>
      <c r="EQ3" s="1265"/>
      <c r="ER3" s="1265"/>
      <c r="ES3" s="1265"/>
      <c r="ET3" s="1265"/>
      <c r="EU3" s="1265"/>
      <c r="EV3" s="1265"/>
      <c r="EW3" s="1265"/>
      <c r="EX3" s="1265"/>
      <c r="EY3" s="1265"/>
      <c r="EZ3" s="1265"/>
      <c r="FA3" s="1265"/>
      <c r="FB3" s="1265"/>
      <c r="FC3" s="1265"/>
      <c r="FD3" s="1265"/>
      <c r="FE3" s="1265"/>
      <c r="FF3" s="1265"/>
      <c r="FG3" s="1265"/>
      <c r="FH3" s="1265"/>
      <c r="FI3" s="1265"/>
      <c r="FJ3" s="1265"/>
      <c r="FK3" s="1265"/>
      <c r="FL3" s="1265"/>
      <c r="FM3" s="1265"/>
      <c r="FN3" s="1265"/>
      <c r="FO3" s="1265"/>
      <c r="FP3" s="1265"/>
      <c r="FQ3" s="1265"/>
      <c r="FR3" s="1265"/>
      <c r="FS3" s="1265"/>
      <c r="FT3" s="1265"/>
      <c r="FU3" s="1265"/>
      <c r="FV3" s="1265"/>
      <c r="FW3" s="1265"/>
      <c r="FX3" s="1265"/>
      <c r="FY3" s="1265"/>
      <c r="FZ3" s="1265"/>
      <c r="GA3" s="1265"/>
      <c r="GB3" s="1265"/>
      <c r="GC3" s="1265"/>
      <c r="GD3" s="1265"/>
      <c r="GE3" s="1265"/>
      <c r="GF3" s="1265"/>
      <c r="GG3" s="1265"/>
      <c r="GH3" s="1265"/>
      <c r="GI3" s="1265"/>
      <c r="GJ3" s="1265"/>
      <c r="GK3" s="1265"/>
      <c r="GL3" s="1265"/>
      <c r="GM3" s="1265"/>
      <c r="GN3" s="1265"/>
      <c r="GO3" s="1265"/>
      <c r="GP3" s="1265"/>
      <c r="GQ3" s="1265"/>
      <c r="GR3" s="1265"/>
      <c r="GS3" s="1265"/>
      <c r="GT3" s="1265"/>
      <c r="GU3" s="1265"/>
      <c r="GV3" s="1265"/>
      <c r="GW3" s="1265"/>
      <c r="GX3" s="1265"/>
      <c r="GY3" s="1265"/>
      <c r="GZ3" s="1265"/>
      <c r="HA3" s="1265"/>
      <c r="HB3" s="1265"/>
      <c r="HC3" s="1265"/>
      <c r="HD3" s="1265"/>
      <c r="HE3" s="1265"/>
      <c r="HF3" s="1265"/>
      <c r="HG3" s="1265"/>
      <c r="HH3" s="1265"/>
      <c r="HI3" s="1265"/>
      <c r="HJ3" s="1265"/>
      <c r="HK3" s="1265"/>
      <c r="HL3" s="1265"/>
      <c r="HM3" s="1265"/>
      <c r="HN3" s="1265"/>
      <c r="HO3" s="1265"/>
      <c r="HP3" s="1265"/>
      <c r="HQ3" s="1265"/>
      <c r="HR3" s="1265"/>
      <c r="HS3" s="1265"/>
      <c r="HT3" s="1265"/>
      <c r="HU3" s="1265"/>
      <c r="HV3" s="1265"/>
      <c r="HW3" s="1265"/>
      <c r="HX3" s="1265"/>
      <c r="HY3" s="1265"/>
      <c r="HZ3" s="1265"/>
      <c r="IA3" s="1265"/>
      <c r="IB3" s="1265"/>
      <c r="IC3" s="1265"/>
      <c r="ID3" s="1265"/>
      <c r="IE3" s="1265"/>
      <c r="IF3" s="1265"/>
      <c r="IG3" s="1265"/>
      <c r="IH3" s="1265"/>
      <c r="II3" s="1265"/>
      <c r="IJ3" s="1265"/>
      <c r="IK3" s="1265"/>
      <c r="IL3" s="1265"/>
      <c r="IM3" s="1265"/>
      <c r="IN3" s="1265"/>
      <c r="IO3" s="1265"/>
      <c r="IP3" s="1265"/>
      <c r="IQ3" s="1265"/>
      <c r="IR3" s="1265"/>
      <c r="IS3" s="1265"/>
      <c r="IT3" s="1265"/>
      <c r="IU3" s="1265"/>
      <c r="IV3" s="1265"/>
    </row>
    <row r="4" spans="1:256" ht="18.75" thickBot="1">
      <c r="A4" s="1266"/>
      <c r="B4" s="1267"/>
      <c r="C4" s="2175" t="s">
        <v>7358</v>
      </c>
      <c r="D4" s="2176"/>
      <c r="E4" s="2176"/>
      <c r="F4" s="2176"/>
      <c r="G4" s="2177"/>
      <c r="H4" s="1266"/>
      <c r="I4" s="1266"/>
      <c r="J4" s="1266"/>
      <c r="K4" s="1266"/>
      <c r="L4" s="1266"/>
      <c r="M4" s="1266"/>
      <c r="N4" s="1266"/>
      <c r="O4" s="1266"/>
      <c r="P4" s="1266"/>
      <c r="Q4" s="1266"/>
      <c r="R4" s="1266"/>
      <c r="S4" s="1266"/>
      <c r="T4" s="1266"/>
      <c r="U4" s="1266"/>
      <c r="V4" s="1266"/>
      <c r="W4" s="1266"/>
      <c r="X4" s="1266"/>
      <c r="Y4" s="1266"/>
      <c r="Z4" s="1266"/>
      <c r="AA4" s="1266"/>
      <c r="AB4" s="1266"/>
      <c r="AC4" s="1266"/>
      <c r="AD4" s="1266"/>
      <c r="AE4" s="1266"/>
      <c r="AF4" s="1266"/>
      <c r="AG4" s="1266"/>
      <c r="AH4" s="1266"/>
      <c r="AI4" s="1266"/>
      <c r="AJ4" s="1266"/>
      <c r="AK4" s="1266"/>
      <c r="AL4" s="1266"/>
      <c r="AM4" s="1266"/>
      <c r="AN4" s="1266"/>
      <c r="AO4" s="1266"/>
      <c r="AP4" s="1266"/>
      <c r="AQ4" s="1266"/>
      <c r="AR4" s="1266"/>
      <c r="AS4" s="1266"/>
      <c r="AT4" s="1266"/>
      <c r="AU4" s="1266"/>
      <c r="AV4" s="1266"/>
      <c r="AW4" s="1266"/>
      <c r="AX4" s="1266"/>
      <c r="AY4" s="1266"/>
      <c r="AZ4" s="1266"/>
      <c r="BA4" s="1266"/>
      <c r="BB4" s="1266"/>
      <c r="BC4" s="1266"/>
      <c r="BD4" s="1266"/>
      <c r="BE4" s="1266"/>
      <c r="BF4" s="1266"/>
      <c r="BG4" s="1266"/>
      <c r="BH4" s="1266"/>
      <c r="BI4" s="1266"/>
      <c r="BJ4" s="1266"/>
      <c r="BK4" s="1266"/>
      <c r="BL4" s="1266"/>
      <c r="BM4" s="1266"/>
      <c r="BN4" s="1266"/>
      <c r="BO4" s="1266"/>
      <c r="BP4" s="1266"/>
      <c r="BQ4" s="1266"/>
      <c r="BR4" s="1266"/>
      <c r="BS4" s="1266"/>
      <c r="BT4" s="1266"/>
      <c r="BU4" s="1266"/>
      <c r="BV4" s="1266"/>
      <c r="BW4" s="1266"/>
      <c r="BX4" s="1266"/>
      <c r="BY4" s="1266"/>
      <c r="BZ4" s="1266"/>
      <c r="CA4" s="1266"/>
      <c r="CB4" s="1266"/>
      <c r="CC4" s="1266"/>
      <c r="CD4" s="1266"/>
      <c r="CE4" s="1266"/>
      <c r="CF4" s="1266"/>
      <c r="CG4" s="1266"/>
      <c r="CH4" s="1266"/>
      <c r="CI4" s="1266"/>
      <c r="CJ4" s="1266"/>
      <c r="CK4" s="1266"/>
      <c r="CL4" s="1266"/>
      <c r="CM4" s="1266"/>
      <c r="CN4" s="1266"/>
      <c r="CO4" s="1266"/>
      <c r="CP4" s="1266"/>
      <c r="CQ4" s="1266"/>
      <c r="CR4" s="1266"/>
      <c r="CS4" s="1266"/>
      <c r="CT4" s="1266"/>
      <c r="CU4" s="1266"/>
      <c r="CV4" s="1266"/>
      <c r="CW4" s="1266"/>
      <c r="CX4" s="1266"/>
      <c r="CY4" s="1266"/>
      <c r="CZ4" s="1266"/>
      <c r="DA4" s="1266"/>
      <c r="DB4" s="1266"/>
      <c r="DC4" s="1266"/>
      <c r="DD4" s="1266"/>
      <c r="DE4" s="1266"/>
      <c r="DF4" s="1266"/>
      <c r="DG4" s="1266"/>
      <c r="DH4" s="1266"/>
      <c r="DI4" s="1266"/>
      <c r="DJ4" s="1266"/>
      <c r="DK4" s="1266"/>
      <c r="DL4" s="1266"/>
      <c r="DM4" s="1266"/>
      <c r="DN4" s="1266"/>
      <c r="DO4" s="1266"/>
      <c r="DP4" s="1266"/>
      <c r="DQ4" s="1266"/>
      <c r="DR4" s="1266"/>
      <c r="DS4" s="1266"/>
      <c r="DT4" s="1266"/>
      <c r="DU4" s="1266"/>
      <c r="DV4" s="1266"/>
      <c r="DW4" s="1266"/>
      <c r="DX4" s="1266"/>
      <c r="DY4" s="1266"/>
      <c r="DZ4" s="1266"/>
      <c r="EA4" s="1266"/>
      <c r="EB4" s="1266"/>
      <c r="EC4" s="1266"/>
      <c r="ED4" s="1266"/>
      <c r="EE4" s="1266"/>
      <c r="EF4" s="1266"/>
      <c r="EG4" s="1266"/>
      <c r="EH4" s="1266"/>
      <c r="EI4" s="1266"/>
      <c r="EJ4" s="1266"/>
      <c r="EK4" s="1266"/>
      <c r="EL4" s="1266"/>
      <c r="EM4" s="1266"/>
      <c r="EN4" s="1266"/>
      <c r="EO4" s="1266"/>
      <c r="EP4" s="1266"/>
      <c r="EQ4" s="1266"/>
      <c r="ER4" s="1266"/>
      <c r="ES4" s="1266"/>
      <c r="ET4" s="1266"/>
      <c r="EU4" s="1266"/>
      <c r="EV4" s="1266"/>
      <c r="EW4" s="1266"/>
      <c r="EX4" s="1266"/>
      <c r="EY4" s="1266"/>
      <c r="EZ4" s="1266"/>
      <c r="FA4" s="1266"/>
      <c r="FB4" s="1266"/>
      <c r="FC4" s="1266"/>
      <c r="FD4" s="1266"/>
      <c r="FE4" s="1266"/>
      <c r="FF4" s="1266"/>
      <c r="FG4" s="1266"/>
      <c r="FH4" s="1266"/>
      <c r="FI4" s="1266"/>
      <c r="FJ4" s="1266"/>
      <c r="FK4" s="1266"/>
      <c r="FL4" s="1266"/>
      <c r="FM4" s="1266"/>
      <c r="FN4" s="1266"/>
      <c r="FO4" s="1266"/>
      <c r="FP4" s="1266"/>
      <c r="FQ4" s="1266"/>
      <c r="FR4" s="1266"/>
      <c r="FS4" s="1266"/>
      <c r="FT4" s="1266"/>
      <c r="FU4" s="1266"/>
      <c r="FV4" s="1266"/>
      <c r="FW4" s="1266"/>
      <c r="FX4" s="1266"/>
      <c r="FY4" s="1266"/>
      <c r="FZ4" s="1266"/>
      <c r="GA4" s="1266"/>
      <c r="GB4" s="1266"/>
      <c r="GC4" s="1266"/>
      <c r="GD4" s="1266"/>
      <c r="GE4" s="1266"/>
      <c r="GF4" s="1266"/>
      <c r="GG4" s="1266"/>
      <c r="GH4" s="1266"/>
      <c r="GI4" s="1266"/>
      <c r="GJ4" s="1266"/>
      <c r="GK4" s="1266"/>
      <c r="GL4" s="1266"/>
      <c r="GM4" s="1266"/>
      <c r="GN4" s="1266"/>
      <c r="GO4" s="1266"/>
      <c r="GP4" s="1266"/>
      <c r="GQ4" s="1266"/>
      <c r="GR4" s="1266"/>
      <c r="GS4" s="1266"/>
      <c r="GT4" s="1266"/>
      <c r="GU4" s="1266"/>
      <c r="GV4" s="1266"/>
      <c r="GW4" s="1266"/>
      <c r="GX4" s="1266"/>
      <c r="GY4" s="1266"/>
      <c r="GZ4" s="1266"/>
      <c r="HA4" s="1266"/>
      <c r="HB4" s="1266"/>
      <c r="HC4" s="1266"/>
      <c r="HD4" s="1266"/>
      <c r="HE4" s="1266"/>
      <c r="HF4" s="1266"/>
      <c r="HG4" s="1266"/>
      <c r="HH4" s="1266"/>
      <c r="HI4" s="1266"/>
      <c r="HJ4" s="1266"/>
      <c r="HK4" s="1266"/>
      <c r="HL4" s="1266"/>
      <c r="HM4" s="1266"/>
      <c r="HN4" s="1266"/>
      <c r="HO4" s="1266"/>
      <c r="HP4" s="1266"/>
      <c r="HQ4" s="1266"/>
      <c r="HR4" s="1266"/>
      <c r="HS4" s="1266"/>
      <c r="HT4" s="1266"/>
      <c r="HU4" s="1266"/>
      <c r="HV4" s="1266"/>
      <c r="HW4" s="1266"/>
      <c r="HX4" s="1266"/>
      <c r="HY4" s="1266"/>
      <c r="HZ4" s="1266"/>
      <c r="IA4" s="1266"/>
      <c r="IB4" s="1266"/>
      <c r="IC4" s="1266"/>
      <c r="ID4" s="1266"/>
      <c r="IE4" s="1266"/>
      <c r="IF4" s="1266"/>
      <c r="IG4" s="1266"/>
      <c r="IH4" s="1266"/>
      <c r="II4" s="1266"/>
      <c r="IJ4" s="1266"/>
      <c r="IK4" s="1266"/>
      <c r="IL4" s="1266"/>
      <c r="IM4" s="1266"/>
      <c r="IN4" s="1266"/>
      <c r="IO4" s="1266"/>
      <c r="IP4" s="1266"/>
      <c r="IQ4" s="1266"/>
      <c r="IR4" s="1266"/>
      <c r="IS4" s="1266"/>
      <c r="IT4" s="1266"/>
      <c r="IU4" s="1266"/>
      <c r="IV4" s="1266"/>
    </row>
    <row r="5" spans="1:256" ht="13.5" thickBot="1">
      <c r="A5" s="1255"/>
      <c r="B5" s="1256"/>
      <c r="C5" s="1257"/>
      <c r="D5" s="1258"/>
      <c r="E5" s="1259"/>
      <c r="F5" s="1259"/>
      <c r="G5" s="1260"/>
      <c r="H5" s="1255"/>
      <c r="I5" s="1255"/>
      <c r="J5" s="1255"/>
      <c r="K5" s="1255"/>
      <c r="L5" s="1255"/>
      <c r="M5" s="1255"/>
      <c r="N5" s="1255"/>
      <c r="O5" s="1255"/>
      <c r="P5" s="1255"/>
      <c r="Q5" s="1255"/>
      <c r="R5" s="1255"/>
      <c r="S5" s="1255"/>
      <c r="T5" s="1255"/>
      <c r="U5" s="1255"/>
      <c r="V5" s="1255"/>
      <c r="W5" s="1255"/>
      <c r="X5" s="1255"/>
      <c r="Y5" s="1255"/>
      <c r="Z5" s="1255"/>
      <c r="AA5" s="1255"/>
      <c r="AB5" s="1255"/>
      <c r="AC5" s="1255"/>
      <c r="AD5" s="1255"/>
      <c r="AE5" s="1255"/>
      <c r="AF5" s="1255"/>
      <c r="AG5" s="1255"/>
      <c r="AH5" s="1255"/>
      <c r="AI5" s="1255"/>
      <c r="AJ5" s="1255"/>
      <c r="AK5" s="1255"/>
      <c r="AL5" s="1255"/>
      <c r="AM5" s="1255"/>
      <c r="AN5" s="1255"/>
      <c r="AO5" s="1255"/>
      <c r="AP5" s="1255"/>
      <c r="AQ5" s="1255"/>
      <c r="AR5" s="1255"/>
      <c r="AS5" s="1255"/>
      <c r="AT5" s="1255"/>
      <c r="AU5" s="1255"/>
      <c r="AV5" s="1255"/>
      <c r="AW5" s="1255"/>
      <c r="AX5" s="1255"/>
      <c r="AY5" s="1255"/>
      <c r="AZ5" s="1255"/>
      <c r="BA5" s="1255"/>
      <c r="BB5" s="1255"/>
      <c r="BC5" s="1255"/>
      <c r="BD5" s="1255"/>
      <c r="BE5" s="1255"/>
      <c r="BF5" s="1255"/>
      <c r="BG5" s="1255"/>
      <c r="BH5" s="1255"/>
      <c r="BI5" s="1255"/>
      <c r="BJ5" s="1255"/>
      <c r="BK5" s="1255"/>
      <c r="BL5" s="1255"/>
      <c r="BM5" s="1255"/>
      <c r="BN5" s="1255"/>
      <c r="BO5" s="1255"/>
      <c r="BP5" s="1255"/>
      <c r="BQ5" s="1255"/>
      <c r="BR5" s="1255"/>
      <c r="BS5" s="1255"/>
      <c r="BT5" s="1255"/>
      <c r="BU5" s="1255"/>
      <c r="BV5" s="1255"/>
      <c r="BW5" s="1255"/>
      <c r="BX5" s="1255"/>
      <c r="BY5" s="1255"/>
      <c r="BZ5" s="1255"/>
      <c r="CA5" s="1255"/>
      <c r="CB5" s="1255"/>
      <c r="CC5" s="1255"/>
      <c r="CD5" s="1255"/>
      <c r="CE5" s="1255"/>
      <c r="CF5" s="1255"/>
      <c r="CG5" s="1255"/>
      <c r="CH5" s="1255"/>
      <c r="CI5" s="1255"/>
      <c r="CJ5" s="1255"/>
      <c r="CK5" s="1255"/>
      <c r="CL5" s="1255"/>
      <c r="CM5" s="1255"/>
      <c r="CN5" s="1255"/>
      <c r="CO5" s="1255"/>
      <c r="CP5" s="1255"/>
      <c r="CQ5" s="1255"/>
      <c r="CR5" s="1255"/>
      <c r="CS5" s="1255"/>
      <c r="CT5" s="1255"/>
      <c r="CU5" s="1255"/>
      <c r="CV5" s="1255"/>
      <c r="CW5" s="1255"/>
      <c r="CX5" s="1255"/>
      <c r="CY5" s="1255"/>
      <c r="CZ5" s="1255"/>
      <c r="DA5" s="1255"/>
      <c r="DB5" s="1255"/>
      <c r="DC5" s="1255"/>
      <c r="DD5" s="1255"/>
      <c r="DE5" s="1255"/>
      <c r="DF5" s="1255"/>
      <c r="DG5" s="1255"/>
      <c r="DH5" s="1255"/>
      <c r="DI5" s="1255"/>
      <c r="DJ5" s="1255"/>
      <c r="DK5" s="1255"/>
      <c r="DL5" s="1255"/>
      <c r="DM5" s="1255"/>
      <c r="DN5" s="1255"/>
      <c r="DO5" s="1255"/>
      <c r="DP5" s="1255"/>
      <c r="DQ5" s="1255"/>
      <c r="DR5" s="1255"/>
      <c r="DS5" s="1255"/>
      <c r="DT5" s="1255"/>
      <c r="DU5" s="1255"/>
      <c r="DV5" s="1255"/>
      <c r="DW5" s="1255"/>
      <c r="DX5" s="1255"/>
      <c r="DY5" s="1255"/>
      <c r="DZ5" s="1255"/>
      <c r="EA5" s="1255"/>
      <c r="EB5" s="1255"/>
      <c r="EC5" s="1255"/>
      <c r="ED5" s="1255"/>
      <c r="EE5" s="1255"/>
      <c r="EF5" s="1255"/>
      <c r="EG5" s="1255"/>
      <c r="EH5" s="1255"/>
      <c r="EI5" s="1255"/>
      <c r="EJ5" s="1255"/>
      <c r="EK5" s="1255"/>
      <c r="EL5" s="1255"/>
      <c r="EM5" s="1255"/>
      <c r="EN5" s="1255"/>
      <c r="EO5" s="1255"/>
      <c r="EP5" s="1255"/>
      <c r="EQ5" s="1255"/>
      <c r="ER5" s="1255"/>
      <c r="ES5" s="1255"/>
      <c r="ET5" s="1255"/>
      <c r="EU5" s="1255"/>
      <c r="EV5" s="1255"/>
      <c r="EW5" s="1255"/>
      <c r="EX5" s="1255"/>
      <c r="EY5" s="1255"/>
      <c r="EZ5" s="1255"/>
      <c r="FA5" s="1255"/>
      <c r="FB5" s="1255"/>
      <c r="FC5" s="1255"/>
      <c r="FD5" s="1255"/>
      <c r="FE5" s="1255"/>
      <c r="FF5" s="1255"/>
      <c r="FG5" s="1255"/>
      <c r="FH5" s="1255"/>
      <c r="FI5" s="1255"/>
      <c r="FJ5" s="1255"/>
      <c r="FK5" s="1255"/>
      <c r="FL5" s="1255"/>
      <c r="FM5" s="1255"/>
      <c r="FN5" s="1255"/>
      <c r="FO5" s="1255"/>
      <c r="FP5" s="1255"/>
      <c r="FQ5" s="1255"/>
      <c r="FR5" s="1255"/>
      <c r="FS5" s="1255"/>
      <c r="FT5" s="1255"/>
      <c r="FU5" s="1255"/>
      <c r="FV5" s="1255"/>
      <c r="FW5" s="1255"/>
      <c r="FX5" s="1255"/>
      <c r="FY5" s="1255"/>
      <c r="FZ5" s="1255"/>
      <c r="GA5" s="1255"/>
      <c r="GB5" s="1255"/>
      <c r="GC5" s="1255"/>
      <c r="GD5" s="1255"/>
      <c r="GE5" s="1255"/>
      <c r="GF5" s="1255"/>
      <c r="GG5" s="1255"/>
      <c r="GH5" s="1255"/>
      <c r="GI5" s="1255"/>
      <c r="GJ5" s="1255"/>
      <c r="GK5" s="1255"/>
      <c r="GL5" s="1255"/>
      <c r="GM5" s="1255"/>
      <c r="GN5" s="1255"/>
      <c r="GO5" s="1255"/>
      <c r="GP5" s="1255"/>
      <c r="GQ5" s="1255"/>
      <c r="GR5" s="1255"/>
      <c r="GS5" s="1255"/>
      <c r="GT5" s="1255"/>
      <c r="GU5" s="1255"/>
      <c r="GV5" s="1255"/>
      <c r="GW5" s="1255"/>
      <c r="GX5" s="1255"/>
      <c r="GY5" s="1255"/>
      <c r="GZ5" s="1255"/>
      <c r="HA5" s="1255"/>
      <c r="HB5" s="1255"/>
      <c r="HC5" s="1255"/>
      <c r="HD5" s="1255"/>
      <c r="HE5" s="1255"/>
      <c r="HF5" s="1255"/>
      <c r="HG5" s="1255"/>
      <c r="HH5" s="1255"/>
      <c r="HI5" s="1255"/>
      <c r="HJ5" s="1255"/>
      <c r="HK5" s="1255"/>
      <c r="HL5" s="1255"/>
      <c r="HM5" s="1255"/>
      <c r="HN5" s="1255"/>
      <c r="HO5" s="1255"/>
      <c r="HP5" s="1255"/>
      <c r="HQ5" s="1255"/>
      <c r="HR5" s="1255"/>
      <c r="HS5" s="1255"/>
      <c r="HT5" s="1255"/>
      <c r="HU5" s="1255"/>
      <c r="HV5" s="1255"/>
      <c r="HW5" s="1255"/>
      <c r="HX5" s="1255"/>
      <c r="HY5" s="1255"/>
      <c r="HZ5" s="1255"/>
      <c r="IA5" s="1255"/>
      <c r="IB5" s="1255"/>
      <c r="IC5" s="1255"/>
      <c r="ID5" s="1255"/>
      <c r="IE5" s="1255"/>
      <c r="IF5" s="1255"/>
      <c r="IG5" s="1255"/>
      <c r="IH5" s="1255"/>
      <c r="II5" s="1255"/>
      <c r="IJ5" s="1255"/>
      <c r="IK5" s="1255"/>
      <c r="IL5" s="1255"/>
      <c r="IM5" s="1255"/>
      <c r="IN5" s="1255"/>
      <c r="IO5" s="1255"/>
      <c r="IP5" s="1255"/>
      <c r="IQ5" s="1255"/>
      <c r="IR5" s="1255"/>
      <c r="IS5" s="1255"/>
      <c r="IT5" s="1255"/>
      <c r="IU5" s="1255"/>
      <c r="IV5" s="1255"/>
    </row>
    <row r="6" spans="1:256" ht="15.75">
      <c r="A6" s="1268"/>
      <c r="B6" s="1269" t="s">
        <v>8</v>
      </c>
      <c r="C6" s="1600" t="str">
        <f>'ORÇAMENTO '!D9</f>
        <v>AMPLIAÇÃO E REFORMA NA ESCOLA MUNICIPAL DE EDUCAÇÃO INFANTIL</v>
      </c>
      <c r="D6" s="1601"/>
      <c r="E6" s="1270" t="s">
        <v>9</v>
      </c>
      <c r="F6" s="1271">
        <f ca="1">TODAY()</f>
        <v>43854</v>
      </c>
      <c r="G6" s="1272"/>
      <c r="H6" s="1268"/>
      <c r="I6" s="1268"/>
      <c r="J6" s="1268"/>
      <c r="K6" s="1268"/>
      <c r="L6" s="1268"/>
      <c r="M6" s="1268"/>
      <c r="N6" s="1268"/>
      <c r="O6" s="1268"/>
      <c r="P6" s="1268"/>
      <c r="Q6" s="1268"/>
      <c r="R6" s="1268"/>
      <c r="S6" s="1268"/>
      <c r="T6" s="1268"/>
      <c r="U6" s="1268"/>
      <c r="V6" s="1268"/>
      <c r="W6" s="1268"/>
      <c r="X6" s="1268"/>
      <c r="Y6" s="1268"/>
      <c r="Z6" s="1268"/>
      <c r="AA6" s="1268"/>
      <c r="AB6" s="1268"/>
      <c r="AC6" s="1268"/>
      <c r="AD6" s="1268"/>
      <c r="AE6" s="1268"/>
      <c r="AF6" s="1268"/>
      <c r="AG6" s="1268"/>
      <c r="AH6" s="1268"/>
      <c r="AI6" s="1268"/>
      <c r="AJ6" s="1268"/>
      <c r="AK6" s="1268"/>
      <c r="AL6" s="1268"/>
      <c r="AM6" s="1268"/>
      <c r="AN6" s="1268"/>
      <c r="AO6" s="1268"/>
      <c r="AP6" s="1268"/>
      <c r="AQ6" s="1268"/>
      <c r="AR6" s="1268"/>
      <c r="AS6" s="1268"/>
      <c r="AT6" s="1268"/>
      <c r="AU6" s="1268"/>
      <c r="AV6" s="1268"/>
      <c r="AW6" s="1268"/>
      <c r="AX6" s="1268"/>
      <c r="AY6" s="1268"/>
      <c r="AZ6" s="1268"/>
      <c r="BA6" s="1268"/>
      <c r="BB6" s="1268"/>
      <c r="BC6" s="1268"/>
      <c r="BD6" s="1268"/>
      <c r="BE6" s="1268"/>
      <c r="BF6" s="1268"/>
      <c r="BG6" s="1268"/>
      <c r="BH6" s="1268"/>
      <c r="BI6" s="1268"/>
      <c r="BJ6" s="1268"/>
      <c r="BK6" s="1268"/>
      <c r="BL6" s="1268"/>
      <c r="BM6" s="1268"/>
      <c r="BN6" s="1268"/>
      <c r="BO6" s="1268"/>
      <c r="BP6" s="1268"/>
      <c r="BQ6" s="1268"/>
      <c r="BR6" s="1268"/>
      <c r="BS6" s="1268"/>
      <c r="BT6" s="1268"/>
      <c r="BU6" s="1268"/>
      <c r="BV6" s="1268"/>
      <c r="BW6" s="1268"/>
      <c r="BX6" s="1268"/>
      <c r="BY6" s="1268"/>
      <c r="BZ6" s="1268"/>
      <c r="CA6" s="1268"/>
      <c r="CB6" s="1268"/>
      <c r="CC6" s="1268"/>
      <c r="CD6" s="1268"/>
      <c r="CE6" s="1268"/>
      <c r="CF6" s="1268"/>
      <c r="CG6" s="1268"/>
      <c r="CH6" s="1268"/>
      <c r="CI6" s="1268"/>
      <c r="CJ6" s="1268"/>
      <c r="CK6" s="1268"/>
      <c r="CL6" s="1268"/>
      <c r="CM6" s="1268"/>
      <c r="CN6" s="1268"/>
      <c r="CO6" s="1268"/>
      <c r="CP6" s="1268"/>
      <c r="CQ6" s="1268"/>
      <c r="CR6" s="1268"/>
      <c r="CS6" s="1268"/>
      <c r="CT6" s="1268"/>
      <c r="CU6" s="1268"/>
      <c r="CV6" s="1268"/>
      <c r="CW6" s="1268"/>
      <c r="CX6" s="1268"/>
      <c r="CY6" s="1268"/>
      <c r="CZ6" s="1268"/>
      <c r="DA6" s="1268"/>
      <c r="DB6" s="1268"/>
      <c r="DC6" s="1268"/>
      <c r="DD6" s="1268"/>
      <c r="DE6" s="1268"/>
      <c r="DF6" s="1268"/>
      <c r="DG6" s="1268"/>
      <c r="DH6" s="1268"/>
      <c r="DI6" s="1268"/>
      <c r="DJ6" s="1268"/>
      <c r="DK6" s="1268"/>
      <c r="DL6" s="1268"/>
      <c r="DM6" s="1268"/>
      <c r="DN6" s="1268"/>
      <c r="DO6" s="1268"/>
      <c r="DP6" s="1268"/>
      <c r="DQ6" s="1268"/>
      <c r="DR6" s="1268"/>
      <c r="DS6" s="1268"/>
      <c r="DT6" s="1268"/>
      <c r="DU6" s="1268"/>
      <c r="DV6" s="1268"/>
      <c r="DW6" s="1268"/>
      <c r="DX6" s="1268"/>
      <c r="DY6" s="1268"/>
      <c r="DZ6" s="1268"/>
      <c r="EA6" s="1268"/>
      <c r="EB6" s="1268"/>
      <c r="EC6" s="1268"/>
      <c r="ED6" s="1268"/>
      <c r="EE6" s="1268"/>
      <c r="EF6" s="1268"/>
      <c r="EG6" s="1268"/>
      <c r="EH6" s="1268"/>
      <c r="EI6" s="1268"/>
      <c r="EJ6" s="1268"/>
      <c r="EK6" s="1268"/>
      <c r="EL6" s="1268"/>
      <c r="EM6" s="1268"/>
      <c r="EN6" s="1268"/>
      <c r="EO6" s="1268"/>
      <c r="EP6" s="1268"/>
      <c r="EQ6" s="1268"/>
      <c r="ER6" s="1268"/>
      <c r="ES6" s="1268"/>
      <c r="ET6" s="1268"/>
      <c r="EU6" s="1268"/>
      <c r="EV6" s="1268"/>
      <c r="EW6" s="1268"/>
      <c r="EX6" s="1268"/>
      <c r="EY6" s="1268"/>
      <c r="EZ6" s="1268"/>
      <c r="FA6" s="1268"/>
      <c r="FB6" s="1268"/>
      <c r="FC6" s="1268"/>
      <c r="FD6" s="1268"/>
      <c r="FE6" s="1268"/>
      <c r="FF6" s="1268"/>
      <c r="FG6" s="1268"/>
      <c r="FH6" s="1268"/>
      <c r="FI6" s="1268"/>
      <c r="FJ6" s="1268"/>
      <c r="FK6" s="1268"/>
      <c r="FL6" s="1268"/>
      <c r="FM6" s="1268"/>
      <c r="FN6" s="1268"/>
      <c r="FO6" s="1268"/>
      <c r="FP6" s="1268"/>
      <c r="FQ6" s="1268"/>
      <c r="FR6" s="1268"/>
      <c r="FS6" s="1268"/>
      <c r="FT6" s="1268"/>
      <c r="FU6" s="1268"/>
      <c r="FV6" s="1268"/>
      <c r="FW6" s="1268"/>
      <c r="FX6" s="1268"/>
      <c r="FY6" s="1268"/>
      <c r="FZ6" s="1268"/>
      <c r="GA6" s="1268"/>
      <c r="GB6" s="1268"/>
      <c r="GC6" s="1268"/>
      <c r="GD6" s="1268"/>
      <c r="GE6" s="1268"/>
      <c r="GF6" s="1268"/>
      <c r="GG6" s="1268"/>
      <c r="GH6" s="1268"/>
      <c r="GI6" s="1268"/>
      <c r="GJ6" s="1268"/>
      <c r="GK6" s="1268"/>
      <c r="GL6" s="1268"/>
      <c r="GM6" s="1268"/>
      <c r="GN6" s="1268"/>
      <c r="GO6" s="1268"/>
      <c r="GP6" s="1268"/>
      <c r="GQ6" s="1268"/>
      <c r="GR6" s="1268"/>
      <c r="GS6" s="1268"/>
      <c r="GT6" s="1268"/>
      <c r="GU6" s="1268"/>
      <c r="GV6" s="1268"/>
      <c r="GW6" s="1268"/>
      <c r="GX6" s="1268"/>
      <c r="GY6" s="1268"/>
      <c r="GZ6" s="1268"/>
      <c r="HA6" s="1268"/>
      <c r="HB6" s="1268"/>
      <c r="HC6" s="1268"/>
      <c r="HD6" s="1268"/>
      <c r="HE6" s="1268"/>
      <c r="HF6" s="1268"/>
      <c r="HG6" s="1268"/>
      <c r="HH6" s="1268"/>
      <c r="HI6" s="1268"/>
      <c r="HJ6" s="1268"/>
      <c r="HK6" s="1268"/>
      <c r="HL6" s="1268"/>
      <c r="HM6" s="1268"/>
      <c r="HN6" s="1268"/>
      <c r="HO6" s="1268"/>
      <c r="HP6" s="1268"/>
      <c r="HQ6" s="1268"/>
      <c r="HR6" s="1268"/>
      <c r="HS6" s="1268"/>
      <c r="HT6" s="1268"/>
      <c r="HU6" s="1268"/>
      <c r="HV6" s="1268"/>
      <c r="HW6" s="1268"/>
      <c r="HX6" s="1268"/>
      <c r="HY6" s="1268"/>
      <c r="HZ6" s="1268"/>
      <c r="IA6" s="1268"/>
      <c r="IB6" s="1268"/>
      <c r="IC6" s="1268"/>
      <c r="ID6" s="1268"/>
      <c r="IE6" s="1268"/>
      <c r="IF6" s="1268"/>
      <c r="IG6" s="1268"/>
      <c r="IH6" s="1268"/>
      <c r="II6" s="1268"/>
      <c r="IJ6" s="1268"/>
      <c r="IK6" s="1268"/>
      <c r="IL6" s="1268"/>
      <c r="IM6" s="1268"/>
      <c r="IN6" s="1268"/>
      <c r="IO6" s="1268"/>
      <c r="IP6" s="1268"/>
      <c r="IQ6" s="1268"/>
      <c r="IR6" s="1268"/>
      <c r="IS6" s="1268"/>
      <c r="IT6" s="1268"/>
      <c r="IU6" s="1268"/>
      <c r="IV6" s="1268"/>
    </row>
    <row r="7" spans="1:256" ht="15.75">
      <c r="A7" s="1273"/>
      <c r="B7" s="1495" t="s">
        <v>10</v>
      </c>
      <c r="C7" s="1600" t="str">
        <f>'ORÇAMENTO '!D11</f>
        <v>AV. GOVERNADOR J. CAMPOS,LOTE LP SW1B, QUADRA C9,BAIRRO UNIÃO</v>
      </c>
      <c r="D7" s="1602"/>
      <c r="E7" s="1496" t="s">
        <v>11</v>
      </c>
      <c r="F7" s="1497">
        <v>0.90010000000000001</v>
      </c>
      <c r="G7" s="1498"/>
      <c r="H7" s="1273"/>
      <c r="I7" s="1273"/>
      <c r="J7" s="1273"/>
      <c r="K7" s="1273"/>
      <c r="L7" s="1273"/>
      <c r="M7" s="1273"/>
      <c r="N7" s="1273"/>
      <c r="O7" s="1273"/>
      <c r="P7" s="1273"/>
      <c r="Q7" s="1273"/>
      <c r="R7" s="1273"/>
      <c r="S7" s="1273"/>
      <c r="T7" s="1273"/>
      <c r="U7" s="1273"/>
      <c r="V7" s="1273"/>
      <c r="W7" s="1273"/>
      <c r="X7" s="1273"/>
      <c r="Y7" s="1273"/>
      <c r="Z7" s="1273"/>
      <c r="AA7" s="1273"/>
      <c r="AB7" s="1273"/>
      <c r="AC7" s="1273"/>
      <c r="AD7" s="1273"/>
      <c r="AE7" s="1273"/>
      <c r="AF7" s="1273"/>
      <c r="AG7" s="1273"/>
      <c r="AH7" s="1273"/>
      <c r="AI7" s="1273"/>
      <c r="AJ7" s="1273"/>
      <c r="AK7" s="1273"/>
      <c r="AL7" s="1273"/>
      <c r="AM7" s="1273"/>
      <c r="AN7" s="1273"/>
      <c r="AO7" s="1273"/>
      <c r="AP7" s="1273"/>
      <c r="AQ7" s="1273"/>
      <c r="AR7" s="1273"/>
      <c r="AS7" s="1273"/>
      <c r="AT7" s="1273"/>
      <c r="AU7" s="1273"/>
      <c r="AV7" s="1273"/>
      <c r="AW7" s="1273"/>
      <c r="AX7" s="1273"/>
      <c r="AY7" s="1273"/>
      <c r="AZ7" s="1273"/>
      <c r="BA7" s="1273"/>
      <c r="BB7" s="1273"/>
      <c r="BC7" s="1273"/>
      <c r="BD7" s="1273"/>
      <c r="BE7" s="1273"/>
      <c r="BF7" s="1273"/>
      <c r="BG7" s="1273"/>
      <c r="BH7" s="1273"/>
      <c r="BI7" s="1273"/>
      <c r="BJ7" s="1273"/>
      <c r="BK7" s="1273"/>
      <c r="BL7" s="1273"/>
      <c r="BM7" s="1273"/>
      <c r="BN7" s="1273"/>
      <c r="BO7" s="1273"/>
      <c r="BP7" s="1273"/>
      <c r="BQ7" s="1273"/>
      <c r="BR7" s="1273"/>
      <c r="BS7" s="1273"/>
      <c r="BT7" s="1273"/>
      <c r="BU7" s="1273"/>
      <c r="BV7" s="1273"/>
      <c r="BW7" s="1273"/>
      <c r="BX7" s="1273"/>
      <c r="BY7" s="1273"/>
      <c r="BZ7" s="1273"/>
      <c r="CA7" s="1273"/>
      <c r="CB7" s="1273"/>
      <c r="CC7" s="1273"/>
      <c r="CD7" s="1273"/>
      <c r="CE7" s="1273"/>
      <c r="CF7" s="1273"/>
      <c r="CG7" s="1273"/>
      <c r="CH7" s="1273"/>
      <c r="CI7" s="1273"/>
      <c r="CJ7" s="1273"/>
      <c r="CK7" s="1273"/>
      <c r="CL7" s="1273"/>
      <c r="CM7" s="1273"/>
      <c r="CN7" s="1273"/>
      <c r="CO7" s="1273"/>
      <c r="CP7" s="1273"/>
      <c r="CQ7" s="1273"/>
      <c r="CR7" s="1273"/>
      <c r="CS7" s="1273"/>
      <c r="CT7" s="1273"/>
      <c r="CU7" s="1273"/>
      <c r="CV7" s="1273"/>
      <c r="CW7" s="1273"/>
      <c r="CX7" s="1273"/>
      <c r="CY7" s="1273"/>
      <c r="CZ7" s="1273"/>
      <c r="DA7" s="1273"/>
      <c r="DB7" s="1273"/>
      <c r="DC7" s="1273"/>
      <c r="DD7" s="1273"/>
      <c r="DE7" s="1273"/>
      <c r="DF7" s="1273"/>
      <c r="DG7" s="1273"/>
      <c r="DH7" s="1273"/>
      <c r="DI7" s="1273"/>
      <c r="DJ7" s="1273"/>
      <c r="DK7" s="1273"/>
      <c r="DL7" s="1273"/>
      <c r="DM7" s="1273"/>
      <c r="DN7" s="1273"/>
      <c r="DO7" s="1273"/>
      <c r="DP7" s="1273"/>
      <c r="DQ7" s="1273"/>
      <c r="DR7" s="1273"/>
      <c r="DS7" s="1273"/>
      <c r="DT7" s="1273"/>
      <c r="DU7" s="1273"/>
      <c r="DV7" s="1273"/>
      <c r="DW7" s="1273"/>
      <c r="DX7" s="1273"/>
      <c r="DY7" s="1273"/>
      <c r="DZ7" s="1273"/>
      <c r="EA7" s="1273"/>
      <c r="EB7" s="1273"/>
      <c r="EC7" s="1273"/>
      <c r="ED7" s="1273"/>
      <c r="EE7" s="1273"/>
      <c r="EF7" s="1273"/>
      <c r="EG7" s="1273"/>
      <c r="EH7" s="1273"/>
      <c r="EI7" s="1273"/>
      <c r="EJ7" s="1273"/>
      <c r="EK7" s="1273"/>
      <c r="EL7" s="1273"/>
      <c r="EM7" s="1273"/>
      <c r="EN7" s="1273"/>
      <c r="EO7" s="1273"/>
      <c r="EP7" s="1273"/>
      <c r="EQ7" s="1273"/>
      <c r="ER7" s="1273"/>
      <c r="ES7" s="1273"/>
      <c r="ET7" s="1273"/>
      <c r="EU7" s="1273"/>
      <c r="EV7" s="1273"/>
      <c r="EW7" s="1273"/>
      <c r="EX7" s="1273"/>
      <c r="EY7" s="1273"/>
      <c r="EZ7" s="1273"/>
      <c r="FA7" s="1273"/>
      <c r="FB7" s="1273"/>
      <c r="FC7" s="1273"/>
      <c r="FD7" s="1273"/>
      <c r="FE7" s="1273"/>
      <c r="FF7" s="1273"/>
      <c r="FG7" s="1273"/>
      <c r="FH7" s="1273"/>
      <c r="FI7" s="1273"/>
      <c r="FJ7" s="1273"/>
      <c r="FK7" s="1273"/>
      <c r="FL7" s="1273"/>
      <c r="FM7" s="1273"/>
      <c r="FN7" s="1273"/>
      <c r="FO7" s="1273"/>
      <c r="FP7" s="1273"/>
      <c r="FQ7" s="1273"/>
      <c r="FR7" s="1273"/>
      <c r="FS7" s="1273"/>
      <c r="FT7" s="1273"/>
      <c r="FU7" s="1273"/>
      <c r="FV7" s="1273"/>
      <c r="FW7" s="1273"/>
      <c r="FX7" s="1273"/>
      <c r="FY7" s="1273"/>
      <c r="FZ7" s="1273"/>
      <c r="GA7" s="1273"/>
      <c r="GB7" s="1273"/>
      <c r="GC7" s="1273"/>
      <c r="GD7" s="1273"/>
      <c r="GE7" s="1273"/>
      <c r="GF7" s="1273"/>
      <c r="GG7" s="1273"/>
      <c r="GH7" s="1273"/>
      <c r="GI7" s="1273"/>
      <c r="GJ7" s="1273"/>
      <c r="GK7" s="1273"/>
      <c r="GL7" s="1273"/>
      <c r="GM7" s="1273"/>
      <c r="GN7" s="1273"/>
      <c r="GO7" s="1273"/>
      <c r="GP7" s="1273"/>
      <c r="GQ7" s="1273"/>
      <c r="GR7" s="1273"/>
      <c r="GS7" s="1273"/>
      <c r="GT7" s="1273"/>
      <c r="GU7" s="1273"/>
      <c r="GV7" s="1273"/>
      <c r="GW7" s="1273"/>
      <c r="GX7" s="1273"/>
      <c r="GY7" s="1273"/>
      <c r="GZ7" s="1273"/>
      <c r="HA7" s="1273"/>
      <c r="HB7" s="1273"/>
      <c r="HC7" s="1273"/>
      <c r="HD7" s="1273"/>
      <c r="HE7" s="1273"/>
      <c r="HF7" s="1273"/>
      <c r="HG7" s="1273"/>
      <c r="HH7" s="1273"/>
      <c r="HI7" s="1273"/>
      <c r="HJ7" s="1273"/>
      <c r="HK7" s="1273"/>
      <c r="HL7" s="1273"/>
      <c r="HM7" s="1273"/>
      <c r="HN7" s="1273"/>
      <c r="HO7" s="1273"/>
      <c r="HP7" s="1273"/>
      <c r="HQ7" s="1273"/>
      <c r="HR7" s="1273"/>
      <c r="HS7" s="1273"/>
      <c r="HT7" s="1273"/>
      <c r="HU7" s="1273"/>
      <c r="HV7" s="1273"/>
      <c r="HW7" s="1273"/>
      <c r="HX7" s="1273"/>
      <c r="HY7" s="1273"/>
      <c r="HZ7" s="1273"/>
      <c r="IA7" s="1273"/>
      <c r="IB7" s="1273"/>
      <c r="IC7" s="1273"/>
      <c r="ID7" s="1273"/>
      <c r="IE7" s="1273"/>
      <c r="IF7" s="1273"/>
      <c r="IG7" s="1273"/>
      <c r="IH7" s="1273"/>
      <c r="II7" s="1273"/>
      <c r="IJ7" s="1273"/>
      <c r="IK7" s="1273"/>
      <c r="IL7" s="1273"/>
      <c r="IM7" s="1273"/>
      <c r="IN7" s="1273"/>
      <c r="IO7" s="1273"/>
      <c r="IP7" s="1273"/>
      <c r="IQ7" s="1273"/>
      <c r="IR7" s="1273"/>
      <c r="IS7" s="1273"/>
      <c r="IT7" s="1273"/>
      <c r="IU7" s="1273"/>
      <c r="IV7" s="1273"/>
    </row>
    <row r="8" spans="1:256" ht="16.5" thickBot="1">
      <c r="A8" s="1275"/>
      <c r="B8" s="1499"/>
      <c r="C8" s="1500"/>
      <c r="D8" s="1500"/>
      <c r="E8" s="1501" t="s">
        <v>7471</v>
      </c>
      <c r="F8" s="1274"/>
      <c r="G8" s="1502"/>
      <c r="H8" s="1275"/>
      <c r="I8" s="1275"/>
      <c r="J8" s="1275"/>
      <c r="K8" s="1275"/>
      <c r="L8" s="1275"/>
      <c r="M8" s="1275"/>
      <c r="N8" s="1275"/>
      <c r="O8" s="1275"/>
      <c r="P8" s="1275"/>
      <c r="Q8" s="1275"/>
      <c r="R8" s="1275"/>
      <c r="S8" s="1275"/>
      <c r="T8" s="1275"/>
      <c r="U8" s="1275"/>
      <c r="V8" s="1275"/>
      <c r="W8" s="1275"/>
      <c r="X8" s="1275"/>
      <c r="Y8" s="1275"/>
      <c r="Z8" s="1275"/>
      <c r="AA8" s="1275"/>
      <c r="AB8" s="1275"/>
      <c r="AC8" s="1275"/>
      <c r="AD8" s="1275"/>
      <c r="AE8" s="1275"/>
      <c r="AF8" s="1275"/>
      <c r="AG8" s="1275"/>
      <c r="AH8" s="1275"/>
      <c r="AI8" s="1275"/>
      <c r="AJ8" s="1275"/>
      <c r="AK8" s="1275"/>
      <c r="AL8" s="1275"/>
      <c r="AM8" s="1275"/>
      <c r="AN8" s="1275"/>
      <c r="AO8" s="1275"/>
      <c r="AP8" s="1275"/>
      <c r="AQ8" s="1275"/>
      <c r="AR8" s="1275"/>
      <c r="AS8" s="1275"/>
      <c r="AT8" s="1275"/>
      <c r="AU8" s="1275"/>
      <c r="AV8" s="1275"/>
      <c r="AW8" s="1275"/>
      <c r="AX8" s="1275"/>
      <c r="AY8" s="1275"/>
      <c r="AZ8" s="1275"/>
      <c r="BA8" s="1275"/>
      <c r="BB8" s="1275"/>
      <c r="BC8" s="1275"/>
      <c r="BD8" s="1275"/>
      <c r="BE8" s="1275"/>
      <c r="BF8" s="1275"/>
      <c r="BG8" s="1275"/>
      <c r="BH8" s="1275"/>
      <c r="BI8" s="1275"/>
      <c r="BJ8" s="1275"/>
      <c r="BK8" s="1275"/>
      <c r="BL8" s="1275"/>
      <c r="BM8" s="1275"/>
      <c r="BN8" s="1275"/>
      <c r="BO8" s="1275"/>
      <c r="BP8" s="1275"/>
      <c r="BQ8" s="1275"/>
      <c r="BR8" s="1275"/>
      <c r="BS8" s="1275"/>
      <c r="BT8" s="1275"/>
      <c r="BU8" s="1275"/>
      <c r="BV8" s="1275"/>
      <c r="BW8" s="1275"/>
      <c r="BX8" s="1275"/>
      <c r="BY8" s="1275"/>
      <c r="BZ8" s="1275"/>
      <c r="CA8" s="1275"/>
      <c r="CB8" s="1275"/>
      <c r="CC8" s="1275"/>
      <c r="CD8" s="1275"/>
      <c r="CE8" s="1275"/>
      <c r="CF8" s="1275"/>
      <c r="CG8" s="1275"/>
      <c r="CH8" s="1275"/>
      <c r="CI8" s="1275"/>
      <c r="CJ8" s="1275"/>
      <c r="CK8" s="1275"/>
      <c r="CL8" s="1275"/>
      <c r="CM8" s="1275"/>
      <c r="CN8" s="1275"/>
      <c r="CO8" s="1275"/>
      <c r="CP8" s="1275"/>
      <c r="CQ8" s="1275"/>
      <c r="CR8" s="1275"/>
      <c r="CS8" s="1275"/>
      <c r="CT8" s="1275"/>
      <c r="CU8" s="1275"/>
      <c r="CV8" s="1275"/>
      <c r="CW8" s="1275"/>
      <c r="CX8" s="1275"/>
      <c r="CY8" s="1275"/>
      <c r="CZ8" s="1275"/>
      <c r="DA8" s="1275"/>
      <c r="DB8" s="1275"/>
      <c r="DC8" s="1275"/>
      <c r="DD8" s="1275"/>
      <c r="DE8" s="1275"/>
      <c r="DF8" s="1275"/>
      <c r="DG8" s="1275"/>
      <c r="DH8" s="1275"/>
      <c r="DI8" s="1275"/>
      <c r="DJ8" s="1275"/>
      <c r="DK8" s="1275"/>
      <c r="DL8" s="1275"/>
      <c r="DM8" s="1275"/>
      <c r="DN8" s="1275"/>
      <c r="DO8" s="1275"/>
      <c r="DP8" s="1275"/>
      <c r="DQ8" s="1275"/>
      <c r="DR8" s="1275"/>
      <c r="DS8" s="1275"/>
      <c r="DT8" s="1275"/>
      <c r="DU8" s="1275"/>
      <c r="DV8" s="1275"/>
      <c r="DW8" s="1275"/>
      <c r="DX8" s="1275"/>
      <c r="DY8" s="1275"/>
      <c r="DZ8" s="1275"/>
      <c r="EA8" s="1275"/>
      <c r="EB8" s="1275"/>
      <c r="EC8" s="1275"/>
      <c r="ED8" s="1275"/>
      <c r="EE8" s="1275"/>
      <c r="EF8" s="1275"/>
      <c r="EG8" s="1275"/>
      <c r="EH8" s="1275"/>
      <c r="EI8" s="1275"/>
      <c r="EJ8" s="1275"/>
      <c r="EK8" s="1275"/>
      <c r="EL8" s="1275"/>
      <c r="EM8" s="1275"/>
      <c r="EN8" s="1275"/>
      <c r="EO8" s="1275"/>
      <c r="EP8" s="1275"/>
      <c r="EQ8" s="1275"/>
      <c r="ER8" s="1275"/>
      <c r="ES8" s="1275"/>
      <c r="ET8" s="1275"/>
      <c r="EU8" s="1275"/>
      <c r="EV8" s="1275"/>
      <c r="EW8" s="1275"/>
      <c r="EX8" s="1275"/>
      <c r="EY8" s="1275"/>
      <c r="EZ8" s="1275"/>
      <c r="FA8" s="1275"/>
      <c r="FB8" s="1275"/>
      <c r="FC8" s="1275"/>
      <c r="FD8" s="1275"/>
      <c r="FE8" s="1275"/>
      <c r="FF8" s="1275"/>
      <c r="FG8" s="1275"/>
      <c r="FH8" s="1275"/>
      <c r="FI8" s="1275"/>
      <c r="FJ8" s="1275"/>
      <c r="FK8" s="1275"/>
      <c r="FL8" s="1275"/>
      <c r="FM8" s="1275"/>
      <c r="FN8" s="1275"/>
      <c r="FO8" s="1275"/>
      <c r="FP8" s="1275"/>
      <c r="FQ8" s="1275"/>
      <c r="FR8" s="1275"/>
      <c r="FS8" s="1275"/>
      <c r="FT8" s="1275"/>
      <c r="FU8" s="1275"/>
      <c r="FV8" s="1275"/>
      <c r="FW8" s="1275"/>
      <c r="FX8" s="1275"/>
      <c r="FY8" s="1275"/>
      <c r="FZ8" s="1275"/>
      <c r="GA8" s="1275"/>
      <c r="GB8" s="1275"/>
      <c r="GC8" s="1275"/>
      <c r="GD8" s="1275"/>
      <c r="GE8" s="1275"/>
      <c r="GF8" s="1275"/>
      <c r="GG8" s="1275"/>
      <c r="GH8" s="1275"/>
      <c r="GI8" s="1275"/>
      <c r="GJ8" s="1275"/>
      <c r="GK8" s="1275"/>
      <c r="GL8" s="1275"/>
      <c r="GM8" s="1275"/>
      <c r="GN8" s="1275"/>
      <c r="GO8" s="1275"/>
      <c r="GP8" s="1275"/>
      <c r="GQ8" s="1275"/>
      <c r="GR8" s="1275"/>
      <c r="GS8" s="1275"/>
      <c r="GT8" s="1275"/>
      <c r="GU8" s="1275"/>
      <c r="GV8" s="1275"/>
      <c r="GW8" s="1275"/>
      <c r="GX8" s="1275"/>
      <c r="GY8" s="1275"/>
      <c r="GZ8" s="1275"/>
      <c r="HA8" s="1275"/>
      <c r="HB8" s="1275"/>
      <c r="HC8" s="1275"/>
      <c r="HD8" s="1275"/>
      <c r="HE8" s="1275"/>
      <c r="HF8" s="1275"/>
      <c r="HG8" s="1275"/>
      <c r="HH8" s="1275"/>
      <c r="HI8" s="1275"/>
      <c r="HJ8" s="1275"/>
      <c r="HK8" s="1275"/>
      <c r="HL8" s="1275"/>
      <c r="HM8" s="1275"/>
      <c r="HN8" s="1275"/>
      <c r="HO8" s="1275"/>
      <c r="HP8" s="1275"/>
      <c r="HQ8" s="1275"/>
      <c r="HR8" s="1275"/>
      <c r="HS8" s="1275"/>
      <c r="HT8" s="1275"/>
      <c r="HU8" s="1275"/>
      <c r="HV8" s="1275"/>
      <c r="HW8" s="1275"/>
      <c r="HX8" s="1275"/>
      <c r="HY8" s="1275"/>
      <c r="HZ8" s="1275"/>
      <c r="IA8" s="1275"/>
      <c r="IB8" s="1275"/>
      <c r="IC8" s="1275"/>
      <c r="ID8" s="1275"/>
      <c r="IE8" s="1275"/>
      <c r="IF8" s="1275"/>
      <c r="IG8" s="1275"/>
      <c r="IH8" s="1275"/>
      <c r="II8" s="1275"/>
      <c r="IJ8" s="1275"/>
      <c r="IK8" s="1275"/>
      <c r="IL8" s="1275"/>
      <c r="IM8" s="1275"/>
      <c r="IN8" s="1275"/>
      <c r="IO8" s="1275"/>
      <c r="IP8" s="1275"/>
      <c r="IQ8" s="1275"/>
      <c r="IR8" s="1275"/>
      <c r="IS8" s="1275"/>
      <c r="IT8" s="1275"/>
      <c r="IU8" s="1275"/>
      <c r="IV8" s="1275"/>
    </row>
    <row r="9" spans="1:256" ht="5.25" customHeight="1" thickBot="1">
      <c r="A9" s="1275"/>
      <c r="B9" s="1276"/>
      <c r="C9" s="1277"/>
      <c r="D9" s="1278"/>
      <c r="E9" s="1279"/>
      <c r="F9" s="1279"/>
      <c r="G9" s="1280"/>
      <c r="H9" s="1275"/>
      <c r="I9" s="1275"/>
      <c r="J9" s="1275"/>
      <c r="K9" s="1275"/>
      <c r="L9" s="1275"/>
      <c r="M9" s="1275"/>
      <c r="N9" s="1275"/>
      <c r="O9" s="1275"/>
      <c r="P9" s="1275"/>
      <c r="Q9" s="1275"/>
      <c r="R9" s="1275"/>
      <c r="S9" s="1275"/>
      <c r="T9" s="1275"/>
      <c r="U9" s="1275"/>
      <c r="V9" s="1275"/>
      <c r="W9" s="1275"/>
      <c r="X9" s="1275"/>
      <c r="Y9" s="1275"/>
      <c r="Z9" s="1275"/>
      <c r="AA9" s="1275"/>
      <c r="AB9" s="1275"/>
      <c r="AC9" s="1275"/>
      <c r="AD9" s="1275"/>
      <c r="AE9" s="1275"/>
      <c r="AF9" s="1275"/>
      <c r="AG9" s="1275"/>
      <c r="AH9" s="1275"/>
      <c r="AI9" s="1275"/>
      <c r="AJ9" s="1275"/>
      <c r="AK9" s="1275"/>
      <c r="AL9" s="1275"/>
      <c r="AM9" s="1275"/>
      <c r="AN9" s="1275"/>
      <c r="AO9" s="1275"/>
      <c r="AP9" s="1275"/>
      <c r="AQ9" s="1275"/>
      <c r="AR9" s="1275"/>
      <c r="AS9" s="1275"/>
      <c r="AT9" s="1275"/>
      <c r="AU9" s="1275"/>
      <c r="AV9" s="1275"/>
      <c r="AW9" s="1275"/>
      <c r="AX9" s="1275"/>
      <c r="AY9" s="1275"/>
      <c r="AZ9" s="1275"/>
      <c r="BA9" s="1275"/>
      <c r="BB9" s="1275"/>
      <c r="BC9" s="1275"/>
      <c r="BD9" s="1275"/>
      <c r="BE9" s="1275"/>
      <c r="BF9" s="1275"/>
      <c r="BG9" s="1275"/>
      <c r="BH9" s="1275"/>
      <c r="BI9" s="1275"/>
      <c r="BJ9" s="1275"/>
      <c r="BK9" s="1275"/>
      <c r="BL9" s="1275"/>
      <c r="BM9" s="1275"/>
      <c r="BN9" s="1275"/>
      <c r="BO9" s="1275"/>
      <c r="BP9" s="1275"/>
      <c r="BQ9" s="1275"/>
      <c r="BR9" s="1275"/>
      <c r="BS9" s="1275"/>
      <c r="BT9" s="1275"/>
      <c r="BU9" s="1275"/>
      <c r="BV9" s="1275"/>
      <c r="BW9" s="1275"/>
      <c r="BX9" s="1275"/>
      <c r="BY9" s="1275"/>
      <c r="BZ9" s="1275"/>
      <c r="CA9" s="1275"/>
      <c r="CB9" s="1275"/>
      <c r="CC9" s="1275"/>
      <c r="CD9" s="1275"/>
      <c r="CE9" s="1275"/>
      <c r="CF9" s="1275"/>
      <c r="CG9" s="1275"/>
      <c r="CH9" s="1275"/>
      <c r="CI9" s="1275"/>
      <c r="CJ9" s="1275"/>
      <c r="CK9" s="1275"/>
      <c r="CL9" s="1275"/>
      <c r="CM9" s="1275"/>
      <c r="CN9" s="1275"/>
      <c r="CO9" s="1275"/>
      <c r="CP9" s="1275"/>
      <c r="CQ9" s="1275"/>
      <c r="CR9" s="1275"/>
      <c r="CS9" s="1275"/>
      <c r="CT9" s="1275"/>
      <c r="CU9" s="1275"/>
      <c r="CV9" s="1275"/>
      <c r="CW9" s="1275"/>
      <c r="CX9" s="1275"/>
      <c r="CY9" s="1275"/>
      <c r="CZ9" s="1275"/>
      <c r="DA9" s="1275"/>
      <c r="DB9" s="1275"/>
      <c r="DC9" s="1275"/>
      <c r="DD9" s="1275"/>
      <c r="DE9" s="1275"/>
      <c r="DF9" s="1275"/>
      <c r="DG9" s="1275"/>
      <c r="DH9" s="1275"/>
      <c r="DI9" s="1275"/>
      <c r="DJ9" s="1275"/>
      <c r="DK9" s="1275"/>
      <c r="DL9" s="1275"/>
      <c r="DM9" s="1275"/>
      <c r="DN9" s="1275"/>
      <c r="DO9" s="1275"/>
      <c r="DP9" s="1275"/>
      <c r="DQ9" s="1275"/>
      <c r="DR9" s="1275"/>
      <c r="DS9" s="1275"/>
      <c r="DT9" s="1275"/>
      <c r="DU9" s="1275"/>
      <c r="DV9" s="1275"/>
      <c r="DW9" s="1275"/>
      <c r="DX9" s="1275"/>
      <c r="DY9" s="1275"/>
      <c r="DZ9" s="1275"/>
      <c r="EA9" s="1275"/>
      <c r="EB9" s="1275"/>
      <c r="EC9" s="1275"/>
      <c r="ED9" s="1275"/>
      <c r="EE9" s="1275"/>
      <c r="EF9" s="1275"/>
      <c r="EG9" s="1275"/>
      <c r="EH9" s="1275"/>
      <c r="EI9" s="1275"/>
      <c r="EJ9" s="1275"/>
      <c r="EK9" s="1275"/>
      <c r="EL9" s="1275"/>
      <c r="EM9" s="1275"/>
      <c r="EN9" s="1275"/>
      <c r="EO9" s="1275"/>
      <c r="EP9" s="1275"/>
      <c r="EQ9" s="1275"/>
      <c r="ER9" s="1275"/>
      <c r="ES9" s="1275"/>
      <c r="ET9" s="1275"/>
      <c r="EU9" s="1275"/>
      <c r="EV9" s="1275"/>
      <c r="EW9" s="1275"/>
      <c r="EX9" s="1275"/>
      <c r="EY9" s="1275"/>
      <c r="EZ9" s="1275"/>
      <c r="FA9" s="1275"/>
      <c r="FB9" s="1275"/>
      <c r="FC9" s="1275"/>
      <c r="FD9" s="1275"/>
      <c r="FE9" s="1275"/>
      <c r="FF9" s="1275"/>
      <c r="FG9" s="1275"/>
      <c r="FH9" s="1275"/>
      <c r="FI9" s="1275"/>
      <c r="FJ9" s="1275"/>
      <c r="FK9" s="1275"/>
      <c r="FL9" s="1275"/>
      <c r="FM9" s="1275"/>
      <c r="FN9" s="1275"/>
      <c r="FO9" s="1275"/>
      <c r="FP9" s="1275"/>
      <c r="FQ9" s="1275"/>
      <c r="FR9" s="1275"/>
      <c r="FS9" s="1275"/>
      <c r="FT9" s="1275"/>
      <c r="FU9" s="1275"/>
      <c r="FV9" s="1275"/>
      <c r="FW9" s="1275"/>
      <c r="FX9" s="1275"/>
      <c r="FY9" s="1275"/>
      <c r="FZ9" s="1275"/>
      <c r="GA9" s="1275"/>
      <c r="GB9" s="1275"/>
      <c r="GC9" s="1275"/>
      <c r="GD9" s="1275"/>
      <c r="GE9" s="1275"/>
      <c r="GF9" s="1275"/>
      <c r="GG9" s="1275"/>
      <c r="GH9" s="1275"/>
      <c r="GI9" s="1275"/>
      <c r="GJ9" s="1275"/>
      <c r="GK9" s="1275"/>
      <c r="GL9" s="1275"/>
      <c r="GM9" s="1275"/>
      <c r="GN9" s="1275"/>
      <c r="GO9" s="1275"/>
      <c r="GP9" s="1275"/>
      <c r="GQ9" s="1275"/>
      <c r="GR9" s="1275"/>
      <c r="GS9" s="1275"/>
      <c r="GT9" s="1275"/>
      <c r="GU9" s="1275"/>
      <c r="GV9" s="1275"/>
      <c r="GW9" s="1275"/>
      <c r="GX9" s="1275"/>
      <c r="GY9" s="1275"/>
      <c r="GZ9" s="1275"/>
      <c r="HA9" s="1275"/>
      <c r="HB9" s="1275"/>
      <c r="HC9" s="1275"/>
      <c r="HD9" s="1275"/>
      <c r="HE9" s="1275"/>
      <c r="HF9" s="1275"/>
      <c r="HG9" s="1275"/>
      <c r="HH9" s="1275"/>
      <c r="HI9" s="1275"/>
      <c r="HJ9" s="1275"/>
      <c r="HK9" s="1275"/>
      <c r="HL9" s="1275"/>
      <c r="HM9" s="1275"/>
      <c r="HN9" s="1275"/>
      <c r="HO9" s="1275"/>
      <c r="HP9" s="1275"/>
      <c r="HQ9" s="1275"/>
      <c r="HR9" s="1275"/>
      <c r="HS9" s="1275"/>
      <c r="HT9" s="1275"/>
      <c r="HU9" s="1275"/>
      <c r="HV9" s="1275"/>
      <c r="HW9" s="1275"/>
      <c r="HX9" s="1275"/>
      <c r="HY9" s="1275"/>
      <c r="HZ9" s="1275"/>
      <c r="IA9" s="1275"/>
      <c r="IB9" s="1275"/>
      <c r="IC9" s="1275"/>
      <c r="ID9" s="1275"/>
      <c r="IE9" s="1275"/>
      <c r="IF9" s="1275"/>
      <c r="IG9" s="1275"/>
      <c r="IH9" s="1275"/>
      <c r="II9" s="1275"/>
      <c r="IJ9" s="1275"/>
      <c r="IK9" s="1275"/>
      <c r="IL9" s="1275"/>
      <c r="IM9" s="1275"/>
      <c r="IN9" s="1275"/>
      <c r="IO9" s="1275"/>
      <c r="IP9" s="1275"/>
      <c r="IQ9" s="1275"/>
      <c r="IR9" s="1275"/>
      <c r="IS9" s="1275"/>
      <c r="IT9" s="1275"/>
      <c r="IU9" s="1275"/>
      <c r="IV9" s="1275"/>
    </row>
    <row r="10" spans="1:256" ht="18.75" thickBot="1">
      <c r="A10" s="1273"/>
      <c r="B10" s="2178" t="s">
        <v>7359</v>
      </c>
      <c r="C10" s="2179"/>
      <c r="D10" s="2179"/>
      <c r="E10" s="2179"/>
      <c r="F10" s="2179"/>
      <c r="G10" s="2180"/>
      <c r="H10" s="1273"/>
      <c r="I10" s="1273"/>
      <c r="J10" s="1273"/>
      <c r="K10" s="1273"/>
      <c r="L10" s="1273"/>
      <c r="M10" s="1273"/>
      <c r="N10" s="1273"/>
      <c r="O10" s="1273"/>
      <c r="P10" s="1273"/>
      <c r="Q10" s="1273"/>
      <c r="R10" s="1273"/>
      <c r="S10" s="1273"/>
      <c r="T10" s="1273"/>
      <c r="U10" s="1273"/>
      <c r="V10" s="1273"/>
      <c r="W10" s="1273"/>
      <c r="X10" s="1273"/>
      <c r="Y10" s="1273"/>
      <c r="Z10" s="1273"/>
      <c r="AA10" s="1273"/>
      <c r="AB10" s="1273"/>
      <c r="AC10" s="1273"/>
      <c r="AD10" s="1273"/>
      <c r="AE10" s="1273"/>
      <c r="AF10" s="1273"/>
      <c r="AG10" s="1273"/>
      <c r="AH10" s="1273"/>
      <c r="AI10" s="1273"/>
      <c r="AJ10" s="1273"/>
      <c r="AK10" s="1273"/>
      <c r="AL10" s="1273"/>
      <c r="AM10" s="1273"/>
      <c r="AN10" s="1273"/>
      <c r="AO10" s="1273"/>
      <c r="AP10" s="1273"/>
      <c r="AQ10" s="1273"/>
      <c r="AR10" s="1273"/>
      <c r="AS10" s="1273"/>
      <c r="AT10" s="1273"/>
      <c r="AU10" s="1273"/>
      <c r="AV10" s="1273"/>
      <c r="AW10" s="1273"/>
      <c r="AX10" s="1273"/>
      <c r="AY10" s="1273"/>
      <c r="AZ10" s="1273"/>
      <c r="BA10" s="1273"/>
      <c r="BB10" s="1273"/>
      <c r="BC10" s="1273"/>
      <c r="BD10" s="1273"/>
      <c r="BE10" s="1273"/>
      <c r="BF10" s="1273"/>
      <c r="BG10" s="1273"/>
      <c r="BH10" s="1273"/>
      <c r="BI10" s="1273"/>
      <c r="BJ10" s="1273"/>
      <c r="BK10" s="1273"/>
      <c r="BL10" s="1273"/>
      <c r="BM10" s="1273"/>
      <c r="BN10" s="1273"/>
      <c r="BO10" s="1273"/>
      <c r="BP10" s="1273"/>
      <c r="BQ10" s="1273"/>
      <c r="BR10" s="1273"/>
      <c r="BS10" s="1273"/>
      <c r="BT10" s="1273"/>
      <c r="BU10" s="1273"/>
      <c r="BV10" s="1273"/>
      <c r="BW10" s="1273"/>
      <c r="BX10" s="1273"/>
      <c r="BY10" s="1273"/>
      <c r="BZ10" s="1273"/>
      <c r="CA10" s="1273"/>
      <c r="CB10" s="1273"/>
      <c r="CC10" s="1273"/>
      <c r="CD10" s="1273"/>
      <c r="CE10" s="1273"/>
      <c r="CF10" s="1273"/>
      <c r="CG10" s="1273"/>
      <c r="CH10" s="1273"/>
      <c r="CI10" s="1273"/>
      <c r="CJ10" s="1273"/>
      <c r="CK10" s="1273"/>
      <c r="CL10" s="1273"/>
      <c r="CM10" s="1273"/>
      <c r="CN10" s="1273"/>
      <c r="CO10" s="1273"/>
      <c r="CP10" s="1273"/>
      <c r="CQ10" s="1273"/>
      <c r="CR10" s="1273"/>
      <c r="CS10" s="1273"/>
      <c r="CT10" s="1273"/>
      <c r="CU10" s="1273"/>
      <c r="CV10" s="1273"/>
      <c r="CW10" s="1273"/>
      <c r="CX10" s="1273"/>
      <c r="CY10" s="1273"/>
      <c r="CZ10" s="1273"/>
      <c r="DA10" s="1273"/>
      <c r="DB10" s="1273"/>
      <c r="DC10" s="1273"/>
      <c r="DD10" s="1273"/>
      <c r="DE10" s="1273"/>
      <c r="DF10" s="1273"/>
      <c r="DG10" s="1273"/>
      <c r="DH10" s="1273"/>
      <c r="DI10" s="1273"/>
      <c r="DJ10" s="1273"/>
      <c r="DK10" s="1273"/>
      <c r="DL10" s="1273"/>
      <c r="DM10" s="1273"/>
      <c r="DN10" s="1273"/>
      <c r="DO10" s="1273"/>
      <c r="DP10" s="1273"/>
      <c r="DQ10" s="1273"/>
      <c r="DR10" s="1273"/>
      <c r="DS10" s="1273"/>
      <c r="DT10" s="1273"/>
      <c r="DU10" s="1273"/>
      <c r="DV10" s="1273"/>
      <c r="DW10" s="1273"/>
      <c r="DX10" s="1273"/>
      <c r="DY10" s="1273"/>
      <c r="DZ10" s="1273"/>
      <c r="EA10" s="1273"/>
      <c r="EB10" s="1273"/>
      <c r="EC10" s="1273"/>
      <c r="ED10" s="1273"/>
      <c r="EE10" s="1273"/>
      <c r="EF10" s="1273"/>
      <c r="EG10" s="1273"/>
      <c r="EH10" s="1273"/>
      <c r="EI10" s="1273"/>
      <c r="EJ10" s="1273"/>
      <c r="EK10" s="1273"/>
      <c r="EL10" s="1273"/>
      <c r="EM10" s="1273"/>
      <c r="EN10" s="1273"/>
      <c r="EO10" s="1273"/>
      <c r="EP10" s="1273"/>
      <c r="EQ10" s="1273"/>
      <c r="ER10" s="1273"/>
      <c r="ES10" s="1273"/>
      <c r="ET10" s="1273"/>
      <c r="EU10" s="1273"/>
      <c r="EV10" s="1273"/>
      <c r="EW10" s="1273"/>
      <c r="EX10" s="1273"/>
      <c r="EY10" s="1273"/>
      <c r="EZ10" s="1273"/>
      <c r="FA10" s="1273"/>
      <c r="FB10" s="1273"/>
      <c r="FC10" s="1273"/>
      <c r="FD10" s="1273"/>
      <c r="FE10" s="1273"/>
      <c r="FF10" s="1273"/>
      <c r="FG10" s="1273"/>
      <c r="FH10" s="1273"/>
      <c r="FI10" s="1273"/>
      <c r="FJ10" s="1273"/>
      <c r="FK10" s="1273"/>
      <c r="FL10" s="1273"/>
      <c r="FM10" s="1273"/>
      <c r="FN10" s="1273"/>
      <c r="FO10" s="1273"/>
      <c r="FP10" s="1273"/>
      <c r="FQ10" s="1273"/>
      <c r="FR10" s="1273"/>
      <c r="FS10" s="1273"/>
      <c r="FT10" s="1273"/>
      <c r="FU10" s="1273"/>
      <c r="FV10" s="1273"/>
      <c r="FW10" s="1273"/>
      <c r="FX10" s="1273"/>
      <c r="FY10" s="1273"/>
      <c r="FZ10" s="1273"/>
      <c r="GA10" s="1273"/>
      <c r="GB10" s="1273"/>
      <c r="GC10" s="1273"/>
      <c r="GD10" s="1273"/>
      <c r="GE10" s="1273"/>
      <c r="GF10" s="1273"/>
      <c r="GG10" s="1273"/>
      <c r="GH10" s="1273"/>
      <c r="GI10" s="1273"/>
      <c r="GJ10" s="1273"/>
      <c r="GK10" s="1273"/>
      <c r="GL10" s="1273"/>
      <c r="GM10" s="1273"/>
      <c r="GN10" s="1273"/>
      <c r="GO10" s="1273"/>
      <c r="GP10" s="1273"/>
      <c r="GQ10" s="1273"/>
      <c r="GR10" s="1273"/>
      <c r="GS10" s="1273"/>
      <c r="GT10" s="1273"/>
      <c r="GU10" s="1273"/>
      <c r="GV10" s="1273"/>
      <c r="GW10" s="1273"/>
      <c r="GX10" s="1273"/>
      <c r="GY10" s="1273"/>
      <c r="GZ10" s="1273"/>
      <c r="HA10" s="1273"/>
      <c r="HB10" s="1273"/>
      <c r="HC10" s="1273"/>
      <c r="HD10" s="1273"/>
      <c r="HE10" s="1273"/>
      <c r="HF10" s="1273"/>
      <c r="HG10" s="1273"/>
      <c r="HH10" s="1273"/>
      <c r="HI10" s="1273"/>
      <c r="HJ10" s="1273"/>
      <c r="HK10" s="1273"/>
      <c r="HL10" s="1273"/>
      <c r="HM10" s="1273"/>
      <c r="HN10" s="1273"/>
      <c r="HO10" s="1273"/>
      <c r="HP10" s="1273"/>
      <c r="HQ10" s="1273"/>
      <c r="HR10" s="1273"/>
      <c r="HS10" s="1273"/>
      <c r="HT10" s="1273"/>
      <c r="HU10" s="1273"/>
      <c r="HV10" s="1273"/>
      <c r="HW10" s="1273"/>
      <c r="HX10" s="1273"/>
      <c r="HY10" s="1273"/>
      <c r="HZ10" s="1273"/>
      <c r="IA10" s="1273"/>
      <c r="IB10" s="1273"/>
      <c r="IC10" s="1273"/>
      <c r="ID10" s="1273"/>
      <c r="IE10" s="1273"/>
      <c r="IF10" s="1273"/>
      <c r="IG10" s="1273"/>
      <c r="IH10" s="1273"/>
      <c r="II10" s="1273"/>
      <c r="IJ10" s="1273"/>
      <c r="IK10" s="1273"/>
      <c r="IL10" s="1273"/>
      <c r="IM10" s="1273"/>
      <c r="IN10" s="1273"/>
      <c r="IO10" s="1273"/>
      <c r="IP10" s="1273"/>
      <c r="IQ10" s="1273"/>
      <c r="IR10" s="1273"/>
      <c r="IS10" s="1273"/>
      <c r="IT10" s="1273"/>
      <c r="IU10" s="1273"/>
      <c r="IV10" s="1273"/>
    </row>
    <row r="11" spans="1:256" ht="5.25" customHeight="1" thickBot="1">
      <c r="A11" s="1275"/>
      <c r="B11" s="1281"/>
      <c r="C11" s="1282"/>
      <c r="D11" s="1283"/>
      <c r="E11" s="1284"/>
      <c r="F11" s="1284"/>
      <c r="G11" s="1285"/>
      <c r="H11" s="1275"/>
      <c r="I11" s="1275"/>
      <c r="J11" s="1275"/>
      <c r="K11" s="1275"/>
      <c r="L11" s="1275"/>
      <c r="M11" s="1275"/>
      <c r="N11" s="1275"/>
      <c r="O11" s="1275"/>
      <c r="P11" s="1275"/>
      <c r="Q11" s="1275"/>
      <c r="R11" s="1275"/>
      <c r="S11" s="1275"/>
      <c r="T11" s="1275"/>
      <c r="U11" s="1275"/>
      <c r="V11" s="1275"/>
      <c r="W11" s="1275"/>
      <c r="X11" s="1275"/>
      <c r="Y11" s="1275"/>
      <c r="Z11" s="1275"/>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6" ht="9" customHeight="1" thickBot="1">
      <c r="A12" s="1286"/>
      <c r="B12" s="1287"/>
      <c r="C12" s="1287"/>
      <c r="D12" s="1287"/>
      <c r="E12" s="1287"/>
      <c r="F12" s="1288"/>
      <c r="G12" s="1288"/>
      <c r="H12" s="1286"/>
      <c r="I12" s="1286"/>
      <c r="J12" s="1286"/>
      <c r="K12" s="1286"/>
      <c r="L12" s="1286"/>
      <c r="M12" s="1286"/>
      <c r="N12" s="1286"/>
      <c r="O12" s="1286"/>
      <c r="P12" s="1286"/>
      <c r="Q12" s="1286"/>
      <c r="R12" s="1286"/>
      <c r="S12" s="1286"/>
      <c r="T12" s="1286"/>
      <c r="U12" s="1286"/>
      <c r="V12" s="1286"/>
      <c r="W12" s="1286"/>
      <c r="X12" s="1286"/>
      <c r="Y12" s="1286"/>
      <c r="Z12" s="1286"/>
      <c r="AA12" s="1286"/>
      <c r="AB12" s="1286"/>
      <c r="AC12" s="1286"/>
      <c r="AD12" s="1286"/>
      <c r="AE12" s="1286"/>
      <c r="AF12" s="1286"/>
      <c r="AG12" s="1286"/>
      <c r="AH12" s="1286"/>
      <c r="AI12" s="1286"/>
      <c r="AJ12" s="1286"/>
      <c r="AK12" s="1286"/>
      <c r="AL12" s="1286"/>
      <c r="AM12" s="1286"/>
      <c r="AN12" s="1286"/>
      <c r="AO12" s="1286"/>
      <c r="AP12" s="1286"/>
      <c r="AQ12" s="1286"/>
      <c r="AR12" s="1286"/>
      <c r="AS12" s="1286"/>
      <c r="AT12" s="1286"/>
      <c r="AU12" s="1286"/>
      <c r="AV12" s="1286"/>
      <c r="AW12" s="1286"/>
      <c r="AX12" s="1286"/>
      <c r="AY12" s="1286"/>
      <c r="AZ12" s="1286"/>
      <c r="BA12" s="1286"/>
      <c r="BB12" s="1286"/>
      <c r="BC12" s="1286"/>
      <c r="BD12" s="1286"/>
      <c r="BE12" s="1286"/>
      <c r="BF12" s="1286"/>
      <c r="BG12" s="1286"/>
      <c r="BH12" s="1286"/>
      <c r="BI12" s="1286"/>
      <c r="BJ12" s="1286"/>
      <c r="BK12" s="1286"/>
      <c r="BL12" s="1286"/>
      <c r="BM12" s="1286"/>
      <c r="BN12" s="1286"/>
      <c r="BO12" s="1286"/>
      <c r="BP12" s="1286"/>
      <c r="BQ12" s="1286"/>
      <c r="BR12" s="1286"/>
      <c r="BS12" s="1286"/>
      <c r="BT12" s="1286"/>
      <c r="BU12" s="1286"/>
      <c r="BV12" s="1286"/>
      <c r="BW12" s="1286"/>
      <c r="BX12" s="1286"/>
      <c r="BY12" s="1286"/>
      <c r="BZ12" s="1286"/>
      <c r="CA12" s="1286"/>
      <c r="CB12" s="1286"/>
      <c r="CC12" s="1286"/>
      <c r="CD12" s="1286"/>
      <c r="CE12" s="1286"/>
      <c r="CF12" s="1286"/>
      <c r="CG12" s="1286"/>
      <c r="CH12" s="1286"/>
      <c r="CI12" s="1286"/>
      <c r="CJ12" s="1286"/>
      <c r="CK12" s="1286"/>
      <c r="CL12" s="1286"/>
      <c r="CM12" s="1286"/>
      <c r="CN12" s="1286"/>
      <c r="CO12" s="1286"/>
      <c r="CP12" s="1286"/>
      <c r="CQ12" s="1286"/>
      <c r="CR12" s="1286"/>
      <c r="CS12" s="1286"/>
      <c r="CT12" s="1286"/>
      <c r="CU12" s="1286"/>
      <c r="CV12" s="1286"/>
      <c r="CW12" s="1286"/>
      <c r="CX12" s="1286"/>
      <c r="CY12" s="1286"/>
      <c r="CZ12" s="1286"/>
      <c r="DA12" s="1286"/>
      <c r="DB12" s="1286"/>
      <c r="DC12" s="1286"/>
      <c r="DD12" s="1286"/>
      <c r="DE12" s="1286"/>
      <c r="DF12" s="1286"/>
      <c r="DG12" s="1286"/>
      <c r="DH12" s="1286"/>
      <c r="DI12" s="1286"/>
      <c r="DJ12" s="1286"/>
      <c r="DK12" s="1286"/>
      <c r="DL12" s="1286"/>
      <c r="DM12" s="1286"/>
      <c r="DN12" s="1286"/>
      <c r="DO12" s="1286"/>
      <c r="DP12" s="1286"/>
      <c r="DQ12" s="1286"/>
      <c r="DR12" s="1286"/>
      <c r="DS12" s="1286"/>
      <c r="DT12" s="1286"/>
      <c r="DU12" s="1286"/>
      <c r="DV12" s="1286"/>
      <c r="DW12" s="1286"/>
      <c r="DX12" s="1286"/>
      <c r="DY12" s="1286"/>
      <c r="DZ12" s="1286"/>
      <c r="EA12" s="1286"/>
      <c r="EB12" s="1286"/>
      <c r="EC12" s="1286"/>
      <c r="ED12" s="1286"/>
      <c r="EE12" s="1286"/>
      <c r="EF12" s="1286"/>
      <c r="EG12" s="1286"/>
      <c r="EH12" s="1286"/>
      <c r="EI12" s="1286"/>
      <c r="EJ12" s="1286"/>
      <c r="EK12" s="1286"/>
      <c r="EL12" s="1286"/>
      <c r="EM12" s="1286"/>
      <c r="EN12" s="1286"/>
      <c r="EO12" s="1286"/>
      <c r="EP12" s="1286"/>
      <c r="EQ12" s="1286"/>
      <c r="ER12" s="1286"/>
      <c r="ES12" s="1286"/>
      <c r="ET12" s="1286"/>
      <c r="EU12" s="1286"/>
      <c r="EV12" s="1286"/>
      <c r="EW12" s="1286"/>
      <c r="EX12" s="1286"/>
      <c r="EY12" s="1286"/>
      <c r="EZ12" s="1286"/>
      <c r="FA12" s="1286"/>
      <c r="FB12" s="1286"/>
      <c r="FC12" s="1286"/>
      <c r="FD12" s="1286"/>
      <c r="FE12" s="1286"/>
      <c r="FF12" s="1286"/>
      <c r="FG12" s="1286"/>
      <c r="FH12" s="1286"/>
      <c r="FI12" s="1286"/>
      <c r="FJ12" s="1286"/>
      <c r="FK12" s="1286"/>
      <c r="FL12" s="1286"/>
      <c r="FM12" s="1286"/>
      <c r="FN12" s="1286"/>
      <c r="FO12" s="1286"/>
      <c r="FP12" s="1286"/>
      <c r="FQ12" s="1286"/>
      <c r="FR12" s="1286"/>
      <c r="FS12" s="1286"/>
      <c r="FT12" s="1286"/>
      <c r="FU12" s="1286"/>
      <c r="FV12" s="1286"/>
      <c r="FW12" s="1286"/>
      <c r="FX12" s="1286"/>
      <c r="FY12" s="1286"/>
      <c r="FZ12" s="1286"/>
      <c r="GA12" s="1286"/>
      <c r="GB12" s="1286"/>
      <c r="GC12" s="1286"/>
      <c r="GD12" s="1286"/>
      <c r="GE12" s="1286"/>
      <c r="GF12" s="1286"/>
      <c r="GG12" s="1286"/>
      <c r="GH12" s="1286"/>
      <c r="GI12" s="1286"/>
      <c r="GJ12" s="1286"/>
      <c r="GK12" s="1286"/>
      <c r="GL12" s="1286"/>
      <c r="GM12" s="1286"/>
      <c r="GN12" s="1286"/>
      <c r="GO12" s="1286"/>
      <c r="GP12" s="1286"/>
      <c r="GQ12" s="1286"/>
      <c r="GR12" s="1286"/>
      <c r="GS12" s="1286"/>
      <c r="GT12" s="1286"/>
      <c r="GU12" s="1286"/>
      <c r="GV12" s="1286"/>
      <c r="GW12" s="1286"/>
      <c r="GX12" s="1286"/>
      <c r="GY12" s="1286"/>
      <c r="GZ12" s="1286"/>
      <c r="HA12" s="1286"/>
      <c r="HB12" s="1286"/>
      <c r="HC12" s="1286"/>
      <c r="HD12" s="1286"/>
      <c r="HE12" s="1286"/>
      <c r="HF12" s="1286"/>
      <c r="HG12" s="1286"/>
      <c r="HH12" s="1286"/>
      <c r="HI12" s="1286"/>
      <c r="HJ12" s="1286"/>
      <c r="HK12" s="1286"/>
      <c r="HL12" s="1286"/>
      <c r="HM12" s="1286"/>
      <c r="HN12" s="1286"/>
      <c r="HO12" s="1286"/>
      <c r="HP12" s="1286"/>
      <c r="HQ12" s="1286"/>
      <c r="HR12" s="1286"/>
      <c r="HS12" s="1286"/>
      <c r="HT12" s="1286"/>
      <c r="HU12" s="1286"/>
      <c r="HV12" s="1286"/>
      <c r="HW12" s="1286"/>
      <c r="HX12" s="1286"/>
      <c r="HY12" s="1286"/>
      <c r="HZ12" s="1286"/>
      <c r="IA12" s="1286"/>
      <c r="IB12" s="1286"/>
      <c r="IC12" s="1286"/>
      <c r="ID12" s="1286"/>
      <c r="IE12" s="1286"/>
      <c r="IF12" s="1286"/>
      <c r="IG12" s="1286"/>
      <c r="IH12" s="1286"/>
      <c r="II12" s="1286"/>
      <c r="IJ12" s="1286"/>
      <c r="IK12" s="1286"/>
      <c r="IL12" s="1286"/>
      <c r="IM12" s="1286"/>
      <c r="IN12" s="1286"/>
      <c r="IO12" s="1286"/>
      <c r="IP12" s="1286"/>
      <c r="IQ12" s="1286"/>
      <c r="IR12" s="1286"/>
      <c r="IS12" s="1286"/>
      <c r="IT12" s="1286"/>
      <c r="IU12" s="1286"/>
      <c r="IV12" s="1286"/>
    </row>
    <row r="13" spans="1:256" ht="16.5" thickBot="1">
      <c r="A13" s="1286"/>
      <c r="B13" s="1289"/>
      <c r="C13" s="1290" t="s">
        <v>7360</v>
      </c>
      <c r="D13" s="1291"/>
      <c r="E13" s="1292"/>
      <c r="F13" s="1291"/>
      <c r="G13" s="1293"/>
      <c r="H13" s="1286"/>
      <c r="I13" s="1286"/>
      <c r="J13" s="1286"/>
      <c r="K13" s="1286"/>
      <c r="L13" s="1286"/>
      <c r="M13" s="1286"/>
      <c r="N13" s="1286"/>
      <c r="O13" s="1286"/>
      <c r="P13" s="1286"/>
      <c r="Q13" s="1286"/>
      <c r="R13" s="1286"/>
      <c r="S13" s="1286"/>
      <c r="T13" s="1286"/>
      <c r="U13" s="1286"/>
      <c r="V13" s="1286"/>
      <c r="W13" s="1286"/>
      <c r="X13" s="1286"/>
      <c r="Y13" s="1286"/>
      <c r="Z13" s="1286"/>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row>
    <row r="14" spans="1:256" ht="16.5" thickBot="1">
      <c r="A14" s="1286"/>
      <c r="B14" s="2041" t="s">
        <v>7361</v>
      </c>
      <c r="C14" s="2042"/>
      <c r="D14" s="2043"/>
      <c r="E14" s="1294" t="s">
        <v>7362</v>
      </c>
      <c r="F14" s="1294" t="s">
        <v>7363</v>
      </c>
      <c r="G14" s="1294" t="s">
        <v>7364</v>
      </c>
      <c r="H14" s="1295"/>
      <c r="I14" s="1286"/>
      <c r="J14" s="1286"/>
      <c r="K14" s="1286"/>
      <c r="L14" s="1286"/>
      <c r="M14" s="1286"/>
      <c r="N14" s="1286"/>
      <c r="O14" s="1286"/>
      <c r="P14" s="1286"/>
      <c r="Q14" s="1286"/>
      <c r="R14" s="1286"/>
      <c r="S14" s="1286"/>
      <c r="T14" s="1286"/>
      <c r="U14" s="1286"/>
      <c r="V14" s="1286"/>
      <c r="W14" s="1286"/>
      <c r="X14" s="1286"/>
      <c r="Y14" s="1286"/>
      <c r="Z14" s="1286"/>
      <c r="AA14" s="1286"/>
      <c r="AB14" s="1286"/>
      <c r="AC14" s="1286"/>
      <c r="AD14" s="1286"/>
      <c r="AE14" s="1286"/>
      <c r="AF14" s="1286"/>
      <c r="AG14" s="1286"/>
      <c r="AH14" s="1286"/>
      <c r="AI14" s="1286"/>
      <c r="AJ14" s="1286"/>
      <c r="AK14" s="1286"/>
      <c r="AL14" s="1286"/>
      <c r="AM14" s="1286"/>
      <c r="AN14" s="1286"/>
      <c r="AO14" s="1286"/>
      <c r="AP14" s="1286"/>
      <c r="AQ14" s="1286"/>
      <c r="AR14" s="1286"/>
      <c r="AS14" s="1286"/>
      <c r="AT14" s="1286"/>
      <c r="AU14" s="1286"/>
      <c r="AV14" s="1286"/>
      <c r="AW14" s="1286"/>
      <c r="AX14" s="1286"/>
      <c r="AY14" s="1286"/>
      <c r="AZ14" s="1286"/>
      <c r="BA14" s="1286"/>
      <c r="BB14" s="1286"/>
      <c r="BC14" s="1286"/>
      <c r="BD14" s="1286"/>
      <c r="BE14" s="1286"/>
      <c r="BF14" s="1286"/>
      <c r="BG14" s="1286"/>
      <c r="BH14" s="1286"/>
      <c r="BI14" s="1286"/>
      <c r="BJ14" s="1286"/>
      <c r="BK14" s="1286"/>
      <c r="BL14" s="1286"/>
      <c r="BM14" s="1286"/>
      <c r="BN14" s="1286"/>
      <c r="BO14" s="1286"/>
      <c r="BP14" s="1286"/>
      <c r="BQ14" s="1286"/>
      <c r="BR14" s="1286"/>
      <c r="BS14" s="1286"/>
      <c r="BT14" s="1286"/>
      <c r="BU14" s="1286"/>
      <c r="BV14" s="1286"/>
      <c r="BW14" s="1286"/>
      <c r="BX14" s="1286"/>
      <c r="BY14" s="1286"/>
      <c r="BZ14" s="1286"/>
      <c r="CA14" s="1286"/>
      <c r="CB14" s="1286"/>
      <c r="CC14" s="1286"/>
      <c r="CD14" s="1286"/>
      <c r="CE14" s="1286"/>
      <c r="CF14" s="1286"/>
      <c r="CG14" s="1286"/>
      <c r="CH14" s="1286"/>
      <c r="CI14" s="1286"/>
      <c r="CJ14" s="1286"/>
      <c r="CK14" s="1286"/>
      <c r="CL14" s="1286"/>
      <c r="CM14" s="1286"/>
      <c r="CN14" s="1286"/>
      <c r="CO14" s="1286"/>
      <c r="CP14" s="1286"/>
      <c r="CQ14" s="1286"/>
      <c r="CR14" s="1286"/>
      <c r="CS14" s="1286"/>
      <c r="CT14" s="1286"/>
      <c r="CU14" s="1286"/>
      <c r="CV14" s="1286"/>
      <c r="CW14" s="1286"/>
      <c r="CX14" s="1286"/>
      <c r="CY14" s="1286"/>
      <c r="CZ14" s="1286"/>
      <c r="DA14" s="1286"/>
      <c r="DB14" s="1286"/>
      <c r="DC14" s="1286"/>
      <c r="DD14" s="1286"/>
      <c r="DE14" s="1286"/>
      <c r="DF14" s="1286"/>
      <c r="DG14" s="1286"/>
      <c r="DH14" s="1286"/>
      <c r="DI14" s="1286"/>
      <c r="DJ14" s="1286"/>
      <c r="DK14" s="1286"/>
      <c r="DL14" s="1286"/>
      <c r="DM14" s="1286"/>
      <c r="DN14" s="1286"/>
      <c r="DO14" s="1286"/>
      <c r="DP14" s="1286"/>
      <c r="DQ14" s="1286"/>
      <c r="DR14" s="1286"/>
      <c r="DS14" s="1286"/>
      <c r="DT14" s="1286"/>
      <c r="DU14" s="1286"/>
      <c r="DV14" s="1286"/>
      <c r="DW14" s="1286"/>
      <c r="DX14" s="1286"/>
      <c r="DY14" s="1286"/>
      <c r="DZ14" s="1286"/>
      <c r="EA14" s="1286"/>
      <c r="EB14" s="1286"/>
      <c r="EC14" s="1286"/>
      <c r="ED14" s="1286"/>
      <c r="EE14" s="1286"/>
      <c r="EF14" s="1286"/>
      <c r="EG14" s="1286"/>
      <c r="EH14" s="1286"/>
      <c r="EI14" s="1286"/>
      <c r="EJ14" s="1286"/>
      <c r="EK14" s="1286"/>
      <c r="EL14" s="1286"/>
      <c r="EM14" s="1286"/>
      <c r="EN14" s="1286"/>
      <c r="EO14" s="1286"/>
      <c r="EP14" s="1286"/>
      <c r="EQ14" s="1286"/>
      <c r="ER14" s="1286"/>
      <c r="ES14" s="1286"/>
      <c r="ET14" s="1286"/>
      <c r="EU14" s="1286"/>
      <c r="EV14" s="1286"/>
      <c r="EW14" s="1286"/>
      <c r="EX14" s="1286"/>
      <c r="EY14" s="1286"/>
      <c r="EZ14" s="1286"/>
      <c r="FA14" s="1286"/>
      <c r="FB14" s="1286"/>
      <c r="FC14" s="1286"/>
      <c r="FD14" s="1286"/>
      <c r="FE14" s="1286"/>
      <c r="FF14" s="1286"/>
      <c r="FG14" s="1286"/>
      <c r="FH14" s="1286"/>
      <c r="FI14" s="1286"/>
      <c r="FJ14" s="1286"/>
      <c r="FK14" s="1286"/>
      <c r="FL14" s="1286"/>
      <c r="FM14" s="1286"/>
      <c r="FN14" s="1286"/>
      <c r="FO14" s="1286"/>
      <c r="FP14" s="1286"/>
      <c r="FQ14" s="1286"/>
      <c r="FR14" s="1286"/>
      <c r="FS14" s="1286"/>
      <c r="FT14" s="1286"/>
      <c r="FU14" s="1286"/>
      <c r="FV14" s="1286"/>
      <c r="FW14" s="1286"/>
      <c r="FX14" s="1286"/>
      <c r="FY14" s="1286"/>
      <c r="FZ14" s="1286"/>
      <c r="GA14" s="1286"/>
      <c r="GB14" s="1286"/>
      <c r="GC14" s="1286"/>
      <c r="GD14" s="1286"/>
      <c r="GE14" s="1286"/>
      <c r="GF14" s="1286"/>
      <c r="GG14" s="1286"/>
      <c r="GH14" s="1286"/>
      <c r="GI14" s="1286"/>
      <c r="GJ14" s="1286"/>
      <c r="GK14" s="1286"/>
      <c r="GL14" s="1286"/>
      <c r="GM14" s="1286"/>
      <c r="GN14" s="1286"/>
      <c r="GO14" s="1286"/>
      <c r="GP14" s="1286"/>
      <c r="GQ14" s="1286"/>
      <c r="GR14" s="1286"/>
      <c r="GS14" s="1286"/>
      <c r="GT14" s="1286"/>
      <c r="GU14" s="1286"/>
      <c r="GV14" s="1286"/>
      <c r="GW14" s="1286"/>
      <c r="GX14" s="1286"/>
      <c r="GY14" s="1286"/>
      <c r="GZ14" s="1286"/>
      <c r="HA14" s="1286"/>
      <c r="HB14" s="1286"/>
      <c r="HC14" s="1286"/>
      <c r="HD14" s="1286"/>
      <c r="HE14" s="1286"/>
      <c r="HF14" s="1286"/>
      <c r="HG14" s="1286"/>
      <c r="HH14" s="1286"/>
      <c r="HI14" s="1286"/>
      <c r="HJ14" s="1286"/>
      <c r="HK14" s="1286"/>
      <c r="HL14" s="1286"/>
      <c r="HM14" s="1286"/>
      <c r="HN14" s="1286"/>
      <c r="HO14" s="1286"/>
      <c r="HP14" s="1286"/>
      <c r="HQ14" s="1286"/>
      <c r="HR14" s="1286"/>
      <c r="HS14" s="1286"/>
      <c r="HT14" s="1286"/>
      <c r="HU14" s="1286"/>
      <c r="HV14" s="1286"/>
      <c r="HW14" s="1286"/>
      <c r="HX14" s="1286"/>
      <c r="HY14" s="1286"/>
      <c r="HZ14" s="1286"/>
      <c r="IA14" s="1286"/>
      <c r="IB14" s="1286"/>
      <c r="IC14" s="1286"/>
      <c r="ID14" s="1286"/>
      <c r="IE14" s="1286"/>
      <c r="IF14" s="1286"/>
      <c r="IG14" s="1286"/>
      <c r="IH14" s="1286"/>
      <c r="II14" s="1286"/>
      <c r="IJ14" s="1286"/>
      <c r="IK14" s="1286"/>
      <c r="IL14" s="1286"/>
      <c r="IM14" s="1286"/>
      <c r="IN14" s="1286"/>
      <c r="IO14" s="1286"/>
      <c r="IP14" s="1286"/>
      <c r="IQ14" s="1286"/>
      <c r="IR14" s="1286"/>
      <c r="IS14" s="1286"/>
      <c r="IT14" s="1286"/>
      <c r="IU14" s="1286"/>
      <c r="IV14" s="1286"/>
    </row>
    <row r="15" spans="1:256" ht="15.75">
      <c r="A15" s="1286"/>
      <c r="B15" s="1296" t="s">
        <v>1997</v>
      </c>
      <c r="C15" s="2181" t="s">
        <v>7365</v>
      </c>
      <c r="D15" s="2181"/>
      <c r="E15" s="1297">
        <v>1850</v>
      </c>
      <c r="F15" s="1298">
        <v>1990</v>
      </c>
      <c r="G15" s="1299">
        <v>1300</v>
      </c>
      <c r="H15" s="1286"/>
      <c r="I15" s="1286"/>
      <c r="J15" s="1286"/>
      <c r="K15" s="1286"/>
      <c r="L15" s="1286"/>
      <c r="M15" s="1286"/>
      <c r="N15" s="1286"/>
      <c r="O15" s="1286"/>
      <c r="P15" s="1286"/>
      <c r="Q15" s="1286"/>
      <c r="R15" s="1286"/>
      <c r="S15" s="1286"/>
      <c r="T15" s="1286"/>
      <c r="U15" s="1286"/>
      <c r="V15" s="1286"/>
      <c r="W15" s="1286"/>
      <c r="X15" s="1286"/>
      <c r="Y15" s="1286"/>
      <c r="Z15" s="1286"/>
      <c r="AA15" s="1286"/>
      <c r="AB15" s="1286"/>
      <c r="AC15" s="1286"/>
      <c r="AD15" s="1286"/>
      <c r="AE15" s="1286"/>
      <c r="AF15" s="1286"/>
      <c r="AG15" s="1286"/>
      <c r="AH15" s="1286"/>
      <c r="AI15" s="1286"/>
      <c r="AJ15" s="1286"/>
      <c r="AK15" s="1286"/>
      <c r="AL15" s="1286"/>
      <c r="AM15" s="1286"/>
      <c r="AN15" s="1286"/>
      <c r="AO15" s="1286"/>
      <c r="AP15" s="1286"/>
      <c r="AQ15" s="1286"/>
      <c r="AR15" s="1286"/>
      <c r="AS15" s="1286"/>
      <c r="AT15" s="1286"/>
      <c r="AU15" s="1286"/>
      <c r="AV15" s="1286"/>
      <c r="AW15" s="1286"/>
      <c r="AX15" s="1286"/>
      <c r="AY15" s="1286"/>
      <c r="AZ15" s="1286"/>
      <c r="BA15" s="1286"/>
      <c r="BB15" s="1286"/>
      <c r="BC15" s="1286"/>
      <c r="BD15" s="1286"/>
      <c r="BE15" s="1286"/>
      <c r="BF15" s="1286"/>
      <c r="BG15" s="1286"/>
      <c r="BH15" s="1286"/>
      <c r="BI15" s="1286"/>
      <c r="BJ15" s="1286"/>
      <c r="BK15" s="1286"/>
      <c r="BL15" s="1286"/>
      <c r="BM15" s="1286"/>
      <c r="BN15" s="1286"/>
      <c r="BO15" s="1286"/>
      <c r="BP15" s="1286"/>
      <c r="BQ15" s="1286"/>
      <c r="BR15" s="1286"/>
      <c r="BS15" s="1286"/>
      <c r="BT15" s="1286"/>
      <c r="BU15" s="1286"/>
      <c r="BV15" s="1286"/>
      <c r="BW15" s="1286"/>
      <c r="BX15" s="1286"/>
      <c r="BY15" s="1286"/>
      <c r="BZ15" s="1286"/>
      <c r="CA15" s="1286"/>
      <c r="CB15" s="1286"/>
      <c r="CC15" s="1286"/>
      <c r="CD15" s="1286"/>
      <c r="CE15" s="1286"/>
      <c r="CF15" s="1286"/>
      <c r="CG15" s="1286"/>
      <c r="CH15" s="1286"/>
      <c r="CI15" s="1286"/>
      <c r="CJ15" s="1286"/>
      <c r="CK15" s="1286"/>
      <c r="CL15" s="1286"/>
      <c r="CM15" s="1286"/>
      <c r="CN15" s="1286"/>
      <c r="CO15" s="1286"/>
      <c r="CP15" s="1286"/>
      <c r="CQ15" s="1286"/>
      <c r="CR15" s="1286"/>
      <c r="CS15" s="1286"/>
      <c r="CT15" s="1286"/>
      <c r="CU15" s="1286"/>
      <c r="CV15" s="1286"/>
      <c r="CW15" s="1286"/>
      <c r="CX15" s="1286"/>
      <c r="CY15" s="1286"/>
      <c r="CZ15" s="1286"/>
      <c r="DA15" s="1286"/>
      <c r="DB15" s="1286"/>
      <c r="DC15" s="1286"/>
      <c r="DD15" s="1286"/>
      <c r="DE15" s="1286"/>
      <c r="DF15" s="1286"/>
      <c r="DG15" s="1286"/>
      <c r="DH15" s="1286"/>
      <c r="DI15" s="1286"/>
      <c r="DJ15" s="1286"/>
      <c r="DK15" s="1286"/>
      <c r="DL15" s="1286"/>
      <c r="DM15" s="1286"/>
      <c r="DN15" s="1286"/>
      <c r="DO15" s="1286"/>
      <c r="DP15" s="1286"/>
      <c r="DQ15" s="1286"/>
      <c r="DR15" s="1286"/>
      <c r="DS15" s="1286"/>
      <c r="DT15" s="1286"/>
      <c r="DU15" s="1286"/>
      <c r="DV15" s="1286"/>
      <c r="DW15" s="1286"/>
      <c r="DX15" s="1286"/>
      <c r="DY15" s="1286"/>
      <c r="DZ15" s="1286"/>
      <c r="EA15" s="1286"/>
      <c r="EB15" s="1286"/>
      <c r="EC15" s="1286"/>
      <c r="ED15" s="1286"/>
      <c r="EE15" s="1286"/>
      <c r="EF15" s="1286"/>
      <c r="EG15" s="1286"/>
      <c r="EH15" s="1286"/>
      <c r="EI15" s="1286"/>
      <c r="EJ15" s="1286"/>
      <c r="EK15" s="1286"/>
      <c r="EL15" s="1286"/>
      <c r="EM15" s="1286"/>
      <c r="EN15" s="1286"/>
      <c r="EO15" s="1286"/>
      <c r="EP15" s="1286"/>
      <c r="EQ15" s="1286"/>
      <c r="ER15" s="1286"/>
      <c r="ES15" s="1286"/>
      <c r="ET15" s="1286"/>
      <c r="EU15" s="1286"/>
      <c r="EV15" s="1286"/>
      <c r="EW15" s="1286"/>
      <c r="EX15" s="1286"/>
      <c r="EY15" s="1286"/>
      <c r="EZ15" s="1286"/>
      <c r="FA15" s="1286"/>
      <c r="FB15" s="1286"/>
      <c r="FC15" s="1286"/>
      <c r="FD15" s="1286"/>
      <c r="FE15" s="1286"/>
      <c r="FF15" s="1286"/>
      <c r="FG15" s="1286"/>
      <c r="FH15" s="1286"/>
      <c r="FI15" s="1286"/>
      <c r="FJ15" s="1286"/>
      <c r="FK15" s="1286"/>
      <c r="FL15" s="1286"/>
      <c r="FM15" s="1286"/>
      <c r="FN15" s="1286"/>
      <c r="FO15" s="1286"/>
      <c r="FP15" s="1286"/>
      <c r="FQ15" s="1286"/>
      <c r="FR15" s="1286"/>
      <c r="FS15" s="1286"/>
      <c r="FT15" s="1286"/>
      <c r="FU15" s="1286"/>
      <c r="FV15" s="1286"/>
      <c r="FW15" s="1286"/>
      <c r="FX15" s="1286"/>
      <c r="FY15" s="1286"/>
      <c r="FZ15" s="1286"/>
      <c r="GA15" s="1286"/>
      <c r="GB15" s="1286"/>
      <c r="GC15" s="1286"/>
      <c r="GD15" s="1286"/>
      <c r="GE15" s="1286"/>
      <c r="GF15" s="1286"/>
      <c r="GG15" s="1286"/>
      <c r="GH15" s="1286"/>
      <c r="GI15" s="1286"/>
      <c r="GJ15" s="1286"/>
      <c r="GK15" s="1286"/>
      <c r="GL15" s="1286"/>
      <c r="GM15" s="1286"/>
      <c r="GN15" s="1286"/>
      <c r="GO15" s="1286"/>
      <c r="GP15" s="1286"/>
      <c r="GQ15" s="1286"/>
      <c r="GR15" s="1286"/>
      <c r="GS15" s="1286"/>
      <c r="GT15" s="1286"/>
      <c r="GU15" s="1286"/>
      <c r="GV15" s="1286"/>
      <c r="GW15" s="1286"/>
      <c r="GX15" s="1286"/>
      <c r="GY15" s="1286"/>
      <c r="GZ15" s="1286"/>
      <c r="HA15" s="1286"/>
      <c r="HB15" s="1286"/>
      <c r="HC15" s="1286"/>
      <c r="HD15" s="1286"/>
      <c r="HE15" s="1286"/>
      <c r="HF15" s="1286"/>
      <c r="HG15" s="1286"/>
      <c r="HH15" s="1286"/>
      <c r="HI15" s="1286"/>
      <c r="HJ15" s="1286"/>
      <c r="HK15" s="1286"/>
      <c r="HL15" s="1286"/>
      <c r="HM15" s="1286"/>
      <c r="HN15" s="1286"/>
      <c r="HO15" s="1286"/>
      <c r="HP15" s="1286"/>
      <c r="HQ15" s="1286"/>
      <c r="HR15" s="1286"/>
      <c r="HS15" s="1286"/>
      <c r="HT15" s="1286"/>
      <c r="HU15" s="1286"/>
      <c r="HV15" s="1286"/>
      <c r="HW15" s="1286"/>
      <c r="HX15" s="1286"/>
      <c r="HY15" s="1286"/>
      <c r="HZ15" s="1286"/>
      <c r="IA15" s="1286"/>
      <c r="IB15" s="1286"/>
      <c r="IC15" s="1286"/>
      <c r="ID15" s="1286"/>
      <c r="IE15" s="1286"/>
      <c r="IF15" s="1286"/>
      <c r="IG15" s="1286"/>
      <c r="IH15" s="1286"/>
      <c r="II15" s="1286"/>
      <c r="IJ15" s="1286"/>
      <c r="IK15" s="1286"/>
      <c r="IL15" s="1286"/>
      <c r="IM15" s="1286"/>
      <c r="IN15" s="1286"/>
      <c r="IO15" s="1286"/>
      <c r="IP15" s="1286"/>
      <c r="IQ15" s="1286"/>
      <c r="IR15" s="1286"/>
      <c r="IS15" s="1286"/>
      <c r="IT15" s="1286"/>
      <c r="IU15" s="1286"/>
      <c r="IV15" s="1286"/>
    </row>
    <row r="16" spans="1:256" ht="15.75">
      <c r="A16" s="1286"/>
      <c r="B16" s="1300" t="s">
        <v>2049</v>
      </c>
      <c r="C16" s="2174" t="s">
        <v>7366</v>
      </c>
      <c r="D16" s="2174"/>
      <c r="E16" s="1301">
        <v>1665</v>
      </c>
      <c r="F16" s="1302">
        <v>2252</v>
      </c>
      <c r="G16" s="1303">
        <v>1300</v>
      </c>
      <c r="H16" s="1286"/>
      <c r="I16" s="1286"/>
      <c r="J16" s="1286"/>
      <c r="K16" s="1286"/>
      <c r="L16" s="1286"/>
      <c r="M16" s="1286"/>
      <c r="N16" s="1286"/>
      <c r="O16" s="1286"/>
      <c r="P16" s="1286"/>
      <c r="Q16" s="1286"/>
      <c r="R16" s="1286"/>
      <c r="S16" s="1286"/>
      <c r="T16" s="1286"/>
      <c r="U16" s="1286"/>
      <c r="V16" s="1286"/>
      <c r="W16" s="1286"/>
      <c r="X16" s="1286"/>
      <c r="Y16" s="1286"/>
      <c r="Z16" s="1286"/>
      <c r="AA16" s="1286"/>
      <c r="AB16" s="1286"/>
      <c r="AC16" s="1286"/>
      <c r="AD16" s="1286"/>
      <c r="AE16" s="1286"/>
      <c r="AF16" s="1286"/>
      <c r="AG16" s="1286"/>
      <c r="AH16" s="1286"/>
      <c r="AI16" s="1286"/>
      <c r="AJ16" s="1286"/>
      <c r="AK16" s="1286"/>
      <c r="AL16" s="1286"/>
      <c r="AM16" s="1286"/>
      <c r="AN16" s="1286"/>
      <c r="AO16" s="1286"/>
      <c r="AP16" s="1286"/>
      <c r="AQ16" s="1286"/>
      <c r="AR16" s="1286"/>
      <c r="AS16" s="1286"/>
      <c r="AT16" s="1286"/>
      <c r="AU16" s="1286"/>
      <c r="AV16" s="1286"/>
      <c r="AW16" s="1286"/>
      <c r="AX16" s="1286"/>
      <c r="AY16" s="1286"/>
      <c r="AZ16" s="1286"/>
      <c r="BA16" s="1286"/>
      <c r="BB16" s="1286"/>
      <c r="BC16" s="1286"/>
      <c r="BD16" s="1286"/>
      <c r="BE16" s="1286"/>
      <c r="BF16" s="1286"/>
      <c r="BG16" s="1286"/>
      <c r="BH16" s="1286"/>
      <c r="BI16" s="1286"/>
      <c r="BJ16" s="1286"/>
      <c r="BK16" s="1286"/>
      <c r="BL16" s="1286"/>
      <c r="BM16" s="1286"/>
      <c r="BN16" s="1286"/>
      <c r="BO16" s="1286"/>
      <c r="BP16" s="1286"/>
      <c r="BQ16" s="1286"/>
      <c r="BR16" s="1286"/>
      <c r="BS16" s="1286"/>
      <c r="BT16" s="1286"/>
      <c r="BU16" s="1286"/>
      <c r="BV16" s="1286"/>
      <c r="BW16" s="1286"/>
      <c r="BX16" s="1286"/>
      <c r="BY16" s="1286"/>
      <c r="BZ16" s="1286"/>
      <c r="CA16" s="1286"/>
      <c r="CB16" s="1286"/>
      <c r="CC16" s="1286"/>
      <c r="CD16" s="1286"/>
      <c r="CE16" s="1286"/>
      <c r="CF16" s="1286"/>
      <c r="CG16" s="1286"/>
      <c r="CH16" s="1286"/>
      <c r="CI16" s="1286"/>
      <c r="CJ16" s="1286"/>
      <c r="CK16" s="1286"/>
      <c r="CL16" s="1286"/>
      <c r="CM16" s="1286"/>
      <c r="CN16" s="1286"/>
      <c r="CO16" s="1286"/>
      <c r="CP16" s="1286"/>
      <c r="CQ16" s="1286"/>
      <c r="CR16" s="1286"/>
      <c r="CS16" s="1286"/>
      <c r="CT16" s="1286"/>
      <c r="CU16" s="1286"/>
      <c r="CV16" s="1286"/>
      <c r="CW16" s="1286"/>
      <c r="CX16" s="1286"/>
      <c r="CY16" s="1286"/>
      <c r="CZ16" s="1286"/>
      <c r="DA16" s="1286"/>
      <c r="DB16" s="1286"/>
      <c r="DC16" s="1286"/>
      <c r="DD16" s="1286"/>
      <c r="DE16" s="1286"/>
      <c r="DF16" s="1286"/>
      <c r="DG16" s="1286"/>
      <c r="DH16" s="1286"/>
      <c r="DI16" s="1286"/>
      <c r="DJ16" s="1286"/>
      <c r="DK16" s="1286"/>
      <c r="DL16" s="1286"/>
      <c r="DM16" s="1286"/>
      <c r="DN16" s="1286"/>
      <c r="DO16" s="1286"/>
      <c r="DP16" s="1286"/>
      <c r="DQ16" s="1286"/>
      <c r="DR16" s="1286"/>
      <c r="DS16" s="1286"/>
      <c r="DT16" s="1286"/>
      <c r="DU16" s="1286"/>
      <c r="DV16" s="1286"/>
      <c r="DW16" s="1286"/>
      <c r="DX16" s="1286"/>
      <c r="DY16" s="1286"/>
      <c r="DZ16" s="1286"/>
      <c r="EA16" s="1286"/>
      <c r="EB16" s="1286"/>
      <c r="EC16" s="1286"/>
      <c r="ED16" s="1286"/>
      <c r="EE16" s="1286"/>
      <c r="EF16" s="1286"/>
      <c r="EG16" s="1286"/>
      <c r="EH16" s="1286"/>
      <c r="EI16" s="1286"/>
      <c r="EJ16" s="1286"/>
      <c r="EK16" s="1286"/>
      <c r="EL16" s="1286"/>
      <c r="EM16" s="1286"/>
      <c r="EN16" s="1286"/>
      <c r="EO16" s="1286"/>
      <c r="EP16" s="1286"/>
      <c r="EQ16" s="1286"/>
      <c r="ER16" s="1286"/>
      <c r="ES16" s="1286"/>
      <c r="ET16" s="1286"/>
      <c r="EU16" s="1286"/>
      <c r="EV16" s="1286"/>
      <c r="EW16" s="1286"/>
      <c r="EX16" s="1286"/>
      <c r="EY16" s="1286"/>
      <c r="EZ16" s="1286"/>
      <c r="FA16" s="1286"/>
      <c r="FB16" s="1286"/>
      <c r="FC16" s="1286"/>
      <c r="FD16" s="1286"/>
      <c r="FE16" s="1286"/>
      <c r="FF16" s="1286"/>
      <c r="FG16" s="1286"/>
      <c r="FH16" s="1286"/>
      <c r="FI16" s="1286"/>
      <c r="FJ16" s="1286"/>
      <c r="FK16" s="1286"/>
      <c r="FL16" s="1286"/>
      <c r="FM16" s="1286"/>
      <c r="FN16" s="1286"/>
      <c r="FO16" s="1286"/>
      <c r="FP16" s="1286"/>
      <c r="FQ16" s="1286"/>
      <c r="FR16" s="1286"/>
      <c r="FS16" s="1286"/>
      <c r="FT16" s="1286"/>
      <c r="FU16" s="1286"/>
      <c r="FV16" s="1286"/>
      <c r="FW16" s="1286"/>
      <c r="FX16" s="1286"/>
      <c r="FY16" s="1286"/>
      <c r="FZ16" s="1286"/>
      <c r="GA16" s="1286"/>
      <c r="GB16" s="1286"/>
      <c r="GC16" s="1286"/>
      <c r="GD16" s="1286"/>
      <c r="GE16" s="1286"/>
      <c r="GF16" s="1286"/>
      <c r="GG16" s="1286"/>
      <c r="GH16" s="1286"/>
      <c r="GI16" s="1286"/>
      <c r="GJ16" s="1286"/>
      <c r="GK16" s="1286"/>
      <c r="GL16" s="1286"/>
      <c r="GM16" s="1286"/>
      <c r="GN16" s="1286"/>
      <c r="GO16" s="1286"/>
      <c r="GP16" s="1286"/>
      <c r="GQ16" s="1286"/>
      <c r="GR16" s="1286"/>
      <c r="GS16" s="1286"/>
      <c r="GT16" s="1286"/>
      <c r="GU16" s="1286"/>
      <c r="GV16" s="1286"/>
      <c r="GW16" s="1286"/>
      <c r="GX16" s="1286"/>
      <c r="GY16" s="1286"/>
      <c r="GZ16" s="1286"/>
      <c r="HA16" s="1286"/>
      <c r="HB16" s="1286"/>
      <c r="HC16" s="1286"/>
      <c r="HD16" s="1286"/>
      <c r="HE16" s="1286"/>
      <c r="HF16" s="1286"/>
      <c r="HG16" s="1286"/>
      <c r="HH16" s="1286"/>
      <c r="HI16" s="1286"/>
      <c r="HJ16" s="1286"/>
      <c r="HK16" s="1286"/>
      <c r="HL16" s="1286"/>
      <c r="HM16" s="1286"/>
      <c r="HN16" s="1286"/>
      <c r="HO16" s="1286"/>
      <c r="HP16" s="1286"/>
      <c r="HQ16" s="1286"/>
      <c r="HR16" s="1286"/>
      <c r="HS16" s="1286"/>
      <c r="HT16" s="1286"/>
      <c r="HU16" s="1286"/>
      <c r="HV16" s="1286"/>
      <c r="HW16" s="1286"/>
      <c r="HX16" s="1286"/>
      <c r="HY16" s="1286"/>
      <c r="HZ16" s="1286"/>
      <c r="IA16" s="1286"/>
      <c r="IB16" s="1286"/>
      <c r="IC16" s="1286"/>
      <c r="ID16" s="1286"/>
      <c r="IE16" s="1286"/>
      <c r="IF16" s="1286"/>
      <c r="IG16" s="1286"/>
      <c r="IH16" s="1286"/>
      <c r="II16" s="1286"/>
      <c r="IJ16" s="1286"/>
      <c r="IK16" s="1286"/>
      <c r="IL16" s="1286"/>
      <c r="IM16" s="1286"/>
      <c r="IN16" s="1286"/>
      <c r="IO16" s="1286"/>
      <c r="IP16" s="1286"/>
      <c r="IQ16" s="1286"/>
      <c r="IR16" s="1286"/>
      <c r="IS16" s="1286"/>
      <c r="IT16" s="1286"/>
      <c r="IU16" s="1286"/>
      <c r="IV16" s="1286"/>
    </row>
    <row r="17" spans="1:256" ht="15.75">
      <c r="A17" s="1286"/>
      <c r="B17" s="1300" t="s">
        <v>7367</v>
      </c>
      <c r="C17" s="2174" t="s">
        <v>7368</v>
      </c>
      <c r="D17" s="2174"/>
      <c r="E17" s="1301">
        <v>1050</v>
      </c>
      <c r="F17" s="1304">
        <v>1719</v>
      </c>
      <c r="G17" s="1303">
        <v>1100</v>
      </c>
      <c r="H17" s="1286"/>
      <c r="I17" s="1286"/>
      <c r="J17" s="1286"/>
      <c r="K17" s="1286"/>
      <c r="L17" s="1286"/>
      <c r="M17" s="1286"/>
      <c r="N17" s="1286"/>
      <c r="O17" s="1286"/>
      <c r="P17" s="1286"/>
      <c r="Q17" s="1286"/>
      <c r="R17" s="1286"/>
      <c r="S17" s="1286"/>
      <c r="T17" s="1286"/>
      <c r="U17" s="1286"/>
      <c r="V17" s="1286"/>
      <c r="W17" s="1286"/>
      <c r="X17" s="1286"/>
      <c r="Y17" s="1286"/>
      <c r="Z17" s="1286"/>
      <c r="AA17" s="1286"/>
      <c r="AB17" s="1286"/>
      <c r="AC17" s="1286"/>
      <c r="AD17" s="1286"/>
      <c r="AE17" s="1286"/>
      <c r="AF17" s="1286"/>
      <c r="AG17" s="1286"/>
      <c r="AH17" s="1286"/>
      <c r="AI17" s="1286"/>
      <c r="AJ17" s="1286"/>
      <c r="AK17" s="1286"/>
      <c r="AL17" s="1286"/>
      <c r="AM17" s="1286"/>
      <c r="AN17" s="1286"/>
      <c r="AO17" s="1286"/>
      <c r="AP17" s="1286"/>
      <c r="AQ17" s="1286"/>
      <c r="AR17" s="1286"/>
      <c r="AS17" s="1286"/>
      <c r="AT17" s="1286"/>
      <c r="AU17" s="1286"/>
      <c r="AV17" s="1286"/>
      <c r="AW17" s="1286"/>
      <c r="AX17" s="1286"/>
      <c r="AY17" s="1286"/>
      <c r="AZ17" s="1286"/>
      <c r="BA17" s="1286"/>
      <c r="BB17" s="1286"/>
      <c r="BC17" s="1286"/>
      <c r="BD17" s="1286"/>
      <c r="BE17" s="1286"/>
      <c r="BF17" s="1286"/>
      <c r="BG17" s="1286"/>
      <c r="BH17" s="1286"/>
      <c r="BI17" s="1286"/>
      <c r="BJ17" s="1286"/>
      <c r="BK17" s="1286"/>
      <c r="BL17" s="1286"/>
      <c r="BM17" s="1286"/>
      <c r="BN17" s="1286"/>
      <c r="BO17" s="1286"/>
      <c r="BP17" s="1286"/>
      <c r="BQ17" s="1286"/>
      <c r="BR17" s="1286"/>
      <c r="BS17" s="1286"/>
      <c r="BT17" s="1286"/>
      <c r="BU17" s="1286"/>
      <c r="BV17" s="1286"/>
      <c r="BW17" s="1286"/>
      <c r="BX17" s="1286"/>
      <c r="BY17" s="1286"/>
      <c r="BZ17" s="1286"/>
      <c r="CA17" s="1286"/>
      <c r="CB17" s="1286"/>
      <c r="CC17" s="1286"/>
      <c r="CD17" s="1286"/>
      <c r="CE17" s="1286"/>
      <c r="CF17" s="1286"/>
      <c r="CG17" s="1286"/>
      <c r="CH17" s="1286"/>
      <c r="CI17" s="1286"/>
      <c r="CJ17" s="1286"/>
      <c r="CK17" s="1286"/>
      <c r="CL17" s="1286"/>
      <c r="CM17" s="1286"/>
      <c r="CN17" s="1286"/>
      <c r="CO17" s="1286"/>
      <c r="CP17" s="1286"/>
      <c r="CQ17" s="1286"/>
      <c r="CR17" s="1286"/>
      <c r="CS17" s="1286"/>
      <c r="CT17" s="1286"/>
      <c r="CU17" s="1286"/>
      <c r="CV17" s="1286"/>
      <c r="CW17" s="1286"/>
      <c r="CX17" s="1286"/>
      <c r="CY17" s="1286"/>
      <c r="CZ17" s="1286"/>
      <c r="DA17" s="1286"/>
      <c r="DB17" s="1286"/>
      <c r="DC17" s="1286"/>
      <c r="DD17" s="1286"/>
      <c r="DE17" s="1286"/>
      <c r="DF17" s="1286"/>
      <c r="DG17" s="1286"/>
      <c r="DH17" s="1286"/>
      <c r="DI17" s="1286"/>
      <c r="DJ17" s="1286"/>
      <c r="DK17" s="1286"/>
      <c r="DL17" s="1286"/>
      <c r="DM17" s="1286"/>
      <c r="DN17" s="1286"/>
      <c r="DO17" s="1286"/>
      <c r="DP17" s="1286"/>
      <c r="DQ17" s="1286"/>
      <c r="DR17" s="1286"/>
      <c r="DS17" s="1286"/>
      <c r="DT17" s="1286"/>
      <c r="DU17" s="1286"/>
      <c r="DV17" s="1286"/>
      <c r="DW17" s="1286"/>
      <c r="DX17" s="1286"/>
      <c r="DY17" s="1286"/>
      <c r="DZ17" s="1286"/>
      <c r="EA17" s="1286"/>
      <c r="EB17" s="1286"/>
      <c r="EC17" s="1286"/>
      <c r="ED17" s="1286"/>
      <c r="EE17" s="1286"/>
      <c r="EF17" s="1286"/>
      <c r="EG17" s="1286"/>
      <c r="EH17" s="1286"/>
      <c r="EI17" s="1286"/>
      <c r="EJ17" s="1286"/>
      <c r="EK17" s="1286"/>
      <c r="EL17" s="1286"/>
      <c r="EM17" s="1286"/>
      <c r="EN17" s="1286"/>
      <c r="EO17" s="1286"/>
      <c r="EP17" s="1286"/>
      <c r="EQ17" s="1286"/>
      <c r="ER17" s="1286"/>
      <c r="ES17" s="1286"/>
      <c r="ET17" s="1286"/>
      <c r="EU17" s="1286"/>
      <c r="EV17" s="1286"/>
      <c r="EW17" s="1286"/>
      <c r="EX17" s="1286"/>
      <c r="EY17" s="1286"/>
      <c r="EZ17" s="1286"/>
      <c r="FA17" s="1286"/>
      <c r="FB17" s="1286"/>
      <c r="FC17" s="1286"/>
      <c r="FD17" s="1286"/>
      <c r="FE17" s="1286"/>
      <c r="FF17" s="1286"/>
      <c r="FG17" s="1286"/>
      <c r="FH17" s="1286"/>
      <c r="FI17" s="1286"/>
      <c r="FJ17" s="1286"/>
      <c r="FK17" s="1286"/>
      <c r="FL17" s="1286"/>
      <c r="FM17" s="1286"/>
      <c r="FN17" s="1286"/>
      <c r="FO17" s="1286"/>
      <c r="FP17" s="1286"/>
      <c r="FQ17" s="1286"/>
      <c r="FR17" s="1286"/>
      <c r="FS17" s="1286"/>
      <c r="FT17" s="1286"/>
      <c r="FU17" s="1286"/>
      <c r="FV17" s="1286"/>
      <c r="FW17" s="1286"/>
      <c r="FX17" s="1286"/>
      <c r="FY17" s="1286"/>
      <c r="FZ17" s="1286"/>
      <c r="GA17" s="1286"/>
      <c r="GB17" s="1286"/>
      <c r="GC17" s="1286"/>
      <c r="GD17" s="1286"/>
      <c r="GE17" s="1286"/>
      <c r="GF17" s="1286"/>
      <c r="GG17" s="1286"/>
      <c r="GH17" s="1286"/>
      <c r="GI17" s="1286"/>
      <c r="GJ17" s="1286"/>
      <c r="GK17" s="1286"/>
      <c r="GL17" s="1286"/>
      <c r="GM17" s="1286"/>
      <c r="GN17" s="1286"/>
      <c r="GO17" s="1286"/>
      <c r="GP17" s="1286"/>
      <c r="GQ17" s="1286"/>
      <c r="GR17" s="1286"/>
      <c r="GS17" s="1286"/>
      <c r="GT17" s="1286"/>
      <c r="GU17" s="1286"/>
      <c r="GV17" s="1286"/>
      <c r="GW17" s="1286"/>
      <c r="GX17" s="1286"/>
      <c r="GY17" s="1286"/>
      <c r="GZ17" s="1286"/>
      <c r="HA17" s="1286"/>
      <c r="HB17" s="1286"/>
      <c r="HC17" s="1286"/>
      <c r="HD17" s="1286"/>
      <c r="HE17" s="1286"/>
      <c r="HF17" s="1286"/>
      <c r="HG17" s="1286"/>
      <c r="HH17" s="1286"/>
      <c r="HI17" s="1286"/>
      <c r="HJ17" s="1286"/>
      <c r="HK17" s="1286"/>
      <c r="HL17" s="1286"/>
      <c r="HM17" s="1286"/>
      <c r="HN17" s="1286"/>
      <c r="HO17" s="1286"/>
      <c r="HP17" s="1286"/>
      <c r="HQ17" s="1286"/>
      <c r="HR17" s="1286"/>
      <c r="HS17" s="1286"/>
      <c r="HT17" s="1286"/>
      <c r="HU17" s="1286"/>
      <c r="HV17" s="1286"/>
      <c r="HW17" s="1286"/>
      <c r="HX17" s="1286"/>
      <c r="HY17" s="1286"/>
      <c r="HZ17" s="1286"/>
      <c r="IA17" s="1286"/>
      <c r="IB17" s="1286"/>
      <c r="IC17" s="1286"/>
      <c r="ID17" s="1286"/>
      <c r="IE17" s="1286"/>
      <c r="IF17" s="1286"/>
      <c r="IG17" s="1286"/>
      <c r="IH17" s="1286"/>
      <c r="II17" s="1286"/>
      <c r="IJ17" s="1286"/>
      <c r="IK17" s="1286"/>
      <c r="IL17" s="1286"/>
      <c r="IM17" s="1286"/>
      <c r="IN17" s="1286"/>
      <c r="IO17" s="1286"/>
      <c r="IP17" s="1286"/>
      <c r="IQ17" s="1286"/>
      <c r="IR17" s="1286"/>
      <c r="IS17" s="1286"/>
      <c r="IT17" s="1286"/>
      <c r="IU17" s="1286"/>
      <c r="IV17" s="1286"/>
    </row>
    <row r="18" spans="1:256" ht="15.75">
      <c r="A18" s="1286"/>
      <c r="B18" s="1300" t="s">
        <v>7369</v>
      </c>
      <c r="C18" s="2174" t="s">
        <v>7370</v>
      </c>
      <c r="D18" s="2174"/>
      <c r="E18" s="1301">
        <v>1517</v>
      </c>
      <c r="F18" s="1304">
        <v>2262</v>
      </c>
      <c r="G18" s="1303">
        <v>1850</v>
      </c>
      <c r="H18" s="1286"/>
      <c r="I18" s="1286"/>
      <c r="J18" s="1286"/>
      <c r="K18" s="1286"/>
      <c r="L18" s="1286"/>
      <c r="M18" s="1286"/>
      <c r="N18" s="1286"/>
      <c r="O18" s="1286"/>
      <c r="P18" s="1286"/>
      <c r="Q18" s="1286"/>
      <c r="R18" s="1286"/>
      <c r="S18" s="1286"/>
      <c r="T18" s="1286"/>
      <c r="U18" s="1286"/>
      <c r="V18" s="1286"/>
      <c r="W18" s="1286"/>
      <c r="X18" s="1286"/>
      <c r="Y18" s="1286"/>
      <c r="Z18" s="1286"/>
      <c r="AA18" s="1286"/>
      <c r="AB18" s="1286"/>
      <c r="AC18" s="1286"/>
      <c r="AD18" s="1286"/>
      <c r="AE18" s="1286"/>
      <c r="AF18" s="1286"/>
      <c r="AG18" s="1286"/>
      <c r="AH18" s="1286"/>
      <c r="AI18" s="1286"/>
      <c r="AJ18" s="1286"/>
      <c r="AK18" s="1286"/>
      <c r="AL18" s="1286"/>
      <c r="AM18" s="1286"/>
      <c r="AN18" s="1286"/>
      <c r="AO18" s="1286"/>
      <c r="AP18" s="1286"/>
      <c r="AQ18" s="1286"/>
      <c r="AR18" s="1286"/>
      <c r="AS18" s="1286"/>
      <c r="AT18" s="1286"/>
      <c r="AU18" s="1286"/>
      <c r="AV18" s="1286"/>
      <c r="AW18" s="1286"/>
      <c r="AX18" s="1286"/>
      <c r="AY18" s="1286"/>
      <c r="AZ18" s="1286"/>
      <c r="BA18" s="1286"/>
      <c r="BB18" s="1286"/>
      <c r="BC18" s="1286"/>
      <c r="BD18" s="1286"/>
      <c r="BE18" s="1286"/>
      <c r="BF18" s="1286"/>
      <c r="BG18" s="1286"/>
      <c r="BH18" s="1286"/>
      <c r="BI18" s="1286"/>
      <c r="BJ18" s="1286"/>
      <c r="BK18" s="1286"/>
      <c r="BL18" s="1286"/>
      <c r="BM18" s="1286"/>
      <c r="BN18" s="1286"/>
      <c r="BO18" s="1286"/>
      <c r="BP18" s="1286"/>
      <c r="BQ18" s="1286"/>
      <c r="BR18" s="1286"/>
      <c r="BS18" s="1286"/>
      <c r="BT18" s="1286"/>
      <c r="BU18" s="1286"/>
      <c r="BV18" s="1286"/>
      <c r="BW18" s="1286"/>
      <c r="BX18" s="1286"/>
      <c r="BY18" s="1286"/>
      <c r="BZ18" s="1286"/>
      <c r="CA18" s="1286"/>
      <c r="CB18" s="1286"/>
      <c r="CC18" s="1286"/>
      <c r="CD18" s="1286"/>
      <c r="CE18" s="1286"/>
      <c r="CF18" s="1286"/>
      <c r="CG18" s="1286"/>
      <c r="CH18" s="1286"/>
      <c r="CI18" s="1286"/>
      <c r="CJ18" s="1286"/>
      <c r="CK18" s="1286"/>
      <c r="CL18" s="1286"/>
      <c r="CM18" s="1286"/>
      <c r="CN18" s="1286"/>
      <c r="CO18" s="1286"/>
      <c r="CP18" s="1286"/>
      <c r="CQ18" s="1286"/>
      <c r="CR18" s="1286"/>
      <c r="CS18" s="1286"/>
      <c r="CT18" s="1286"/>
      <c r="CU18" s="1286"/>
      <c r="CV18" s="1286"/>
      <c r="CW18" s="1286"/>
      <c r="CX18" s="1286"/>
      <c r="CY18" s="1286"/>
      <c r="CZ18" s="1286"/>
      <c r="DA18" s="1286"/>
      <c r="DB18" s="1286"/>
      <c r="DC18" s="1286"/>
      <c r="DD18" s="1286"/>
      <c r="DE18" s="1286"/>
      <c r="DF18" s="1286"/>
      <c r="DG18" s="1286"/>
      <c r="DH18" s="1286"/>
      <c r="DI18" s="1286"/>
      <c r="DJ18" s="1286"/>
      <c r="DK18" s="1286"/>
      <c r="DL18" s="1286"/>
      <c r="DM18" s="1286"/>
      <c r="DN18" s="1286"/>
      <c r="DO18" s="1286"/>
      <c r="DP18" s="1286"/>
      <c r="DQ18" s="1286"/>
      <c r="DR18" s="1286"/>
      <c r="DS18" s="1286"/>
      <c r="DT18" s="1286"/>
      <c r="DU18" s="1286"/>
      <c r="DV18" s="1286"/>
      <c r="DW18" s="1286"/>
      <c r="DX18" s="1286"/>
      <c r="DY18" s="1286"/>
      <c r="DZ18" s="1286"/>
      <c r="EA18" s="1286"/>
      <c r="EB18" s="1286"/>
      <c r="EC18" s="1286"/>
      <c r="ED18" s="1286"/>
      <c r="EE18" s="1286"/>
      <c r="EF18" s="1286"/>
      <c r="EG18" s="1286"/>
      <c r="EH18" s="1286"/>
      <c r="EI18" s="1286"/>
      <c r="EJ18" s="1286"/>
      <c r="EK18" s="1286"/>
      <c r="EL18" s="1286"/>
      <c r="EM18" s="1286"/>
      <c r="EN18" s="1286"/>
      <c r="EO18" s="1286"/>
      <c r="EP18" s="1286"/>
      <c r="EQ18" s="1286"/>
      <c r="ER18" s="1286"/>
      <c r="ES18" s="1286"/>
      <c r="ET18" s="1286"/>
      <c r="EU18" s="1286"/>
      <c r="EV18" s="1286"/>
      <c r="EW18" s="1286"/>
      <c r="EX18" s="1286"/>
      <c r="EY18" s="1286"/>
      <c r="EZ18" s="1286"/>
      <c r="FA18" s="1286"/>
      <c r="FB18" s="1286"/>
      <c r="FC18" s="1286"/>
      <c r="FD18" s="1286"/>
      <c r="FE18" s="1286"/>
      <c r="FF18" s="1286"/>
      <c r="FG18" s="1286"/>
      <c r="FH18" s="1286"/>
      <c r="FI18" s="1286"/>
      <c r="FJ18" s="1286"/>
      <c r="FK18" s="1286"/>
      <c r="FL18" s="1286"/>
      <c r="FM18" s="1286"/>
      <c r="FN18" s="1286"/>
      <c r="FO18" s="1286"/>
      <c r="FP18" s="1286"/>
      <c r="FQ18" s="1286"/>
      <c r="FR18" s="1286"/>
      <c r="FS18" s="1286"/>
      <c r="FT18" s="1286"/>
      <c r="FU18" s="1286"/>
      <c r="FV18" s="1286"/>
      <c r="FW18" s="1286"/>
      <c r="FX18" s="1286"/>
      <c r="FY18" s="1286"/>
      <c r="FZ18" s="1286"/>
      <c r="GA18" s="1286"/>
      <c r="GB18" s="1286"/>
      <c r="GC18" s="1286"/>
      <c r="GD18" s="1286"/>
      <c r="GE18" s="1286"/>
      <c r="GF18" s="1286"/>
      <c r="GG18" s="1286"/>
      <c r="GH18" s="1286"/>
      <c r="GI18" s="1286"/>
      <c r="GJ18" s="1286"/>
      <c r="GK18" s="1286"/>
      <c r="GL18" s="1286"/>
      <c r="GM18" s="1286"/>
      <c r="GN18" s="1286"/>
      <c r="GO18" s="1286"/>
      <c r="GP18" s="1286"/>
      <c r="GQ18" s="1286"/>
      <c r="GR18" s="1286"/>
      <c r="GS18" s="1286"/>
      <c r="GT18" s="1286"/>
      <c r="GU18" s="1286"/>
      <c r="GV18" s="1286"/>
      <c r="GW18" s="1286"/>
      <c r="GX18" s="1286"/>
      <c r="GY18" s="1286"/>
      <c r="GZ18" s="1286"/>
      <c r="HA18" s="1286"/>
      <c r="HB18" s="1286"/>
      <c r="HC18" s="1286"/>
      <c r="HD18" s="1286"/>
      <c r="HE18" s="1286"/>
      <c r="HF18" s="1286"/>
      <c r="HG18" s="1286"/>
      <c r="HH18" s="1286"/>
      <c r="HI18" s="1286"/>
      <c r="HJ18" s="1286"/>
      <c r="HK18" s="1286"/>
      <c r="HL18" s="1286"/>
      <c r="HM18" s="1286"/>
      <c r="HN18" s="1286"/>
      <c r="HO18" s="1286"/>
      <c r="HP18" s="1286"/>
      <c r="HQ18" s="1286"/>
      <c r="HR18" s="1286"/>
      <c r="HS18" s="1286"/>
      <c r="HT18" s="1286"/>
      <c r="HU18" s="1286"/>
      <c r="HV18" s="1286"/>
      <c r="HW18" s="1286"/>
      <c r="HX18" s="1286"/>
      <c r="HY18" s="1286"/>
      <c r="HZ18" s="1286"/>
      <c r="IA18" s="1286"/>
      <c r="IB18" s="1286"/>
      <c r="IC18" s="1286"/>
      <c r="ID18" s="1286"/>
      <c r="IE18" s="1286"/>
      <c r="IF18" s="1286"/>
      <c r="IG18" s="1286"/>
      <c r="IH18" s="1286"/>
      <c r="II18" s="1286"/>
      <c r="IJ18" s="1286"/>
      <c r="IK18" s="1286"/>
      <c r="IL18" s="1286"/>
      <c r="IM18" s="1286"/>
      <c r="IN18" s="1286"/>
      <c r="IO18" s="1286"/>
      <c r="IP18" s="1286"/>
      <c r="IQ18" s="1286"/>
      <c r="IR18" s="1286"/>
      <c r="IS18" s="1286"/>
      <c r="IT18" s="1286"/>
      <c r="IU18" s="1286"/>
      <c r="IV18" s="1286"/>
    </row>
    <row r="19" spans="1:256" ht="15.75">
      <c r="A19" s="1286"/>
      <c r="B19" s="1300" t="s">
        <v>7371</v>
      </c>
      <c r="C19" s="2174" t="s">
        <v>7372</v>
      </c>
      <c r="D19" s="2174"/>
      <c r="E19" s="1301">
        <v>1725</v>
      </c>
      <c r="F19" s="1304">
        <v>2597</v>
      </c>
      <c r="G19" s="1303">
        <v>1670</v>
      </c>
      <c r="H19" s="1286"/>
      <c r="I19" s="1286"/>
      <c r="J19" s="1286"/>
      <c r="K19" s="1286"/>
      <c r="L19" s="1286"/>
      <c r="M19" s="1286"/>
      <c r="N19" s="1286"/>
      <c r="O19" s="1286"/>
      <c r="P19" s="1286"/>
      <c r="Q19" s="1286"/>
      <c r="R19" s="1286"/>
      <c r="S19" s="1286"/>
      <c r="T19" s="1286"/>
      <c r="U19" s="1286"/>
      <c r="V19" s="1286"/>
      <c r="W19" s="1286"/>
      <c r="X19" s="1286"/>
      <c r="Y19" s="1286"/>
      <c r="Z19" s="1286"/>
      <c r="AA19" s="1286"/>
      <c r="AB19" s="1286"/>
      <c r="AC19" s="1286"/>
      <c r="AD19" s="1286"/>
      <c r="AE19" s="1286"/>
      <c r="AF19" s="1286"/>
      <c r="AG19" s="1286"/>
      <c r="AH19" s="1286"/>
      <c r="AI19" s="1286"/>
      <c r="AJ19" s="1286"/>
      <c r="AK19" s="1286"/>
      <c r="AL19" s="1286"/>
      <c r="AM19" s="1286"/>
      <c r="AN19" s="1286"/>
      <c r="AO19" s="1286"/>
      <c r="AP19" s="1286"/>
      <c r="AQ19" s="1286"/>
      <c r="AR19" s="1286"/>
      <c r="AS19" s="1286"/>
      <c r="AT19" s="1286"/>
      <c r="AU19" s="1286"/>
      <c r="AV19" s="1286"/>
      <c r="AW19" s="1286"/>
      <c r="AX19" s="1286"/>
      <c r="AY19" s="1286"/>
      <c r="AZ19" s="1286"/>
      <c r="BA19" s="1286"/>
      <c r="BB19" s="1286"/>
      <c r="BC19" s="1286"/>
      <c r="BD19" s="1286"/>
      <c r="BE19" s="1286"/>
      <c r="BF19" s="1286"/>
      <c r="BG19" s="1286"/>
      <c r="BH19" s="1286"/>
      <c r="BI19" s="1286"/>
      <c r="BJ19" s="1286"/>
      <c r="BK19" s="1286"/>
      <c r="BL19" s="1286"/>
      <c r="BM19" s="1286"/>
      <c r="BN19" s="1286"/>
      <c r="BO19" s="1286"/>
      <c r="BP19" s="1286"/>
      <c r="BQ19" s="1286"/>
      <c r="BR19" s="1286"/>
      <c r="BS19" s="1286"/>
      <c r="BT19" s="1286"/>
      <c r="BU19" s="1286"/>
      <c r="BV19" s="1286"/>
      <c r="BW19" s="1286"/>
      <c r="BX19" s="1286"/>
      <c r="BY19" s="1286"/>
      <c r="BZ19" s="1286"/>
      <c r="CA19" s="1286"/>
      <c r="CB19" s="1286"/>
      <c r="CC19" s="1286"/>
      <c r="CD19" s="1286"/>
      <c r="CE19" s="1286"/>
      <c r="CF19" s="1286"/>
      <c r="CG19" s="1286"/>
      <c r="CH19" s="1286"/>
      <c r="CI19" s="1286"/>
      <c r="CJ19" s="1286"/>
      <c r="CK19" s="1286"/>
      <c r="CL19" s="1286"/>
      <c r="CM19" s="1286"/>
      <c r="CN19" s="1286"/>
      <c r="CO19" s="1286"/>
      <c r="CP19" s="1286"/>
      <c r="CQ19" s="1286"/>
      <c r="CR19" s="1286"/>
      <c r="CS19" s="1286"/>
      <c r="CT19" s="1286"/>
      <c r="CU19" s="1286"/>
      <c r="CV19" s="1286"/>
      <c r="CW19" s="1286"/>
      <c r="CX19" s="1286"/>
      <c r="CY19" s="1286"/>
      <c r="CZ19" s="1286"/>
      <c r="DA19" s="1286"/>
      <c r="DB19" s="1286"/>
      <c r="DC19" s="1286"/>
      <c r="DD19" s="1286"/>
      <c r="DE19" s="1286"/>
      <c r="DF19" s="1286"/>
      <c r="DG19" s="1286"/>
      <c r="DH19" s="1286"/>
      <c r="DI19" s="1286"/>
      <c r="DJ19" s="1286"/>
      <c r="DK19" s="1286"/>
      <c r="DL19" s="1286"/>
      <c r="DM19" s="1286"/>
      <c r="DN19" s="1286"/>
      <c r="DO19" s="1286"/>
      <c r="DP19" s="1286"/>
      <c r="DQ19" s="1286"/>
      <c r="DR19" s="1286"/>
      <c r="DS19" s="1286"/>
      <c r="DT19" s="1286"/>
      <c r="DU19" s="1286"/>
      <c r="DV19" s="1286"/>
      <c r="DW19" s="1286"/>
      <c r="DX19" s="1286"/>
      <c r="DY19" s="1286"/>
      <c r="DZ19" s="1286"/>
      <c r="EA19" s="1286"/>
      <c r="EB19" s="1286"/>
      <c r="EC19" s="1286"/>
      <c r="ED19" s="1286"/>
      <c r="EE19" s="1286"/>
      <c r="EF19" s="1286"/>
      <c r="EG19" s="1286"/>
      <c r="EH19" s="1286"/>
      <c r="EI19" s="1286"/>
      <c r="EJ19" s="1286"/>
      <c r="EK19" s="1286"/>
      <c r="EL19" s="1286"/>
      <c r="EM19" s="1286"/>
      <c r="EN19" s="1286"/>
      <c r="EO19" s="1286"/>
      <c r="EP19" s="1286"/>
      <c r="EQ19" s="1286"/>
      <c r="ER19" s="1286"/>
      <c r="ES19" s="1286"/>
      <c r="ET19" s="1286"/>
      <c r="EU19" s="1286"/>
      <c r="EV19" s="1286"/>
      <c r="EW19" s="1286"/>
      <c r="EX19" s="1286"/>
      <c r="EY19" s="1286"/>
      <c r="EZ19" s="1286"/>
      <c r="FA19" s="1286"/>
      <c r="FB19" s="1286"/>
      <c r="FC19" s="1286"/>
      <c r="FD19" s="1286"/>
      <c r="FE19" s="1286"/>
      <c r="FF19" s="1286"/>
      <c r="FG19" s="1286"/>
      <c r="FH19" s="1286"/>
      <c r="FI19" s="1286"/>
      <c r="FJ19" s="1286"/>
      <c r="FK19" s="1286"/>
      <c r="FL19" s="1286"/>
      <c r="FM19" s="1286"/>
      <c r="FN19" s="1286"/>
      <c r="FO19" s="1286"/>
      <c r="FP19" s="1286"/>
      <c r="FQ19" s="1286"/>
      <c r="FR19" s="1286"/>
      <c r="FS19" s="1286"/>
      <c r="FT19" s="1286"/>
      <c r="FU19" s="1286"/>
      <c r="FV19" s="1286"/>
      <c r="FW19" s="1286"/>
      <c r="FX19" s="1286"/>
      <c r="FY19" s="1286"/>
      <c r="FZ19" s="1286"/>
      <c r="GA19" s="1286"/>
      <c r="GB19" s="1286"/>
      <c r="GC19" s="1286"/>
      <c r="GD19" s="1286"/>
      <c r="GE19" s="1286"/>
      <c r="GF19" s="1286"/>
      <c r="GG19" s="1286"/>
      <c r="GH19" s="1286"/>
      <c r="GI19" s="1286"/>
      <c r="GJ19" s="1286"/>
      <c r="GK19" s="1286"/>
      <c r="GL19" s="1286"/>
      <c r="GM19" s="1286"/>
      <c r="GN19" s="1286"/>
      <c r="GO19" s="1286"/>
      <c r="GP19" s="1286"/>
      <c r="GQ19" s="1286"/>
      <c r="GR19" s="1286"/>
      <c r="GS19" s="1286"/>
      <c r="GT19" s="1286"/>
      <c r="GU19" s="1286"/>
      <c r="GV19" s="1286"/>
      <c r="GW19" s="1286"/>
      <c r="GX19" s="1286"/>
      <c r="GY19" s="1286"/>
      <c r="GZ19" s="1286"/>
      <c r="HA19" s="1286"/>
      <c r="HB19" s="1286"/>
      <c r="HC19" s="1286"/>
      <c r="HD19" s="1286"/>
      <c r="HE19" s="1286"/>
      <c r="HF19" s="1286"/>
      <c r="HG19" s="1286"/>
      <c r="HH19" s="1286"/>
      <c r="HI19" s="1286"/>
      <c r="HJ19" s="1286"/>
      <c r="HK19" s="1286"/>
      <c r="HL19" s="1286"/>
      <c r="HM19" s="1286"/>
      <c r="HN19" s="1286"/>
      <c r="HO19" s="1286"/>
      <c r="HP19" s="1286"/>
      <c r="HQ19" s="1286"/>
      <c r="HR19" s="1286"/>
      <c r="HS19" s="1286"/>
      <c r="HT19" s="1286"/>
      <c r="HU19" s="1286"/>
      <c r="HV19" s="1286"/>
      <c r="HW19" s="1286"/>
      <c r="HX19" s="1286"/>
      <c r="HY19" s="1286"/>
      <c r="HZ19" s="1286"/>
      <c r="IA19" s="1286"/>
      <c r="IB19" s="1286"/>
      <c r="IC19" s="1286"/>
      <c r="ID19" s="1286"/>
      <c r="IE19" s="1286"/>
      <c r="IF19" s="1286"/>
      <c r="IG19" s="1286"/>
      <c r="IH19" s="1286"/>
      <c r="II19" s="1286"/>
      <c r="IJ19" s="1286"/>
      <c r="IK19" s="1286"/>
      <c r="IL19" s="1286"/>
      <c r="IM19" s="1286"/>
      <c r="IN19" s="1286"/>
      <c r="IO19" s="1286"/>
      <c r="IP19" s="1286"/>
      <c r="IQ19" s="1286"/>
      <c r="IR19" s="1286"/>
      <c r="IS19" s="1286"/>
      <c r="IT19" s="1286"/>
      <c r="IU19" s="1286"/>
      <c r="IV19" s="1286"/>
    </row>
    <row r="20" spans="1:256" ht="15.75">
      <c r="A20" s="1286"/>
      <c r="B20" s="1300" t="s">
        <v>7373</v>
      </c>
      <c r="C20" s="2174" t="s">
        <v>7374</v>
      </c>
      <c r="D20" s="2174"/>
      <c r="E20" s="1301">
        <v>1925</v>
      </c>
      <c r="F20" s="1304">
        <v>2081</v>
      </c>
      <c r="G20" s="1303">
        <v>1700</v>
      </c>
      <c r="H20" s="1305"/>
      <c r="I20" s="1286"/>
      <c r="J20" s="1286"/>
      <c r="K20" s="1286"/>
      <c r="L20" s="1286"/>
      <c r="M20" s="1286"/>
      <c r="N20" s="1286"/>
      <c r="O20" s="1286"/>
      <c r="P20" s="1286"/>
      <c r="Q20" s="1286"/>
      <c r="R20" s="1286"/>
      <c r="S20" s="1286"/>
      <c r="T20" s="1286"/>
      <c r="U20" s="1286"/>
      <c r="V20" s="1286"/>
      <c r="W20" s="1286"/>
      <c r="X20" s="1286"/>
      <c r="Y20" s="1286"/>
      <c r="Z20" s="1286"/>
      <c r="AA20" s="1286"/>
      <c r="AB20" s="1286"/>
      <c r="AC20" s="1286"/>
      <c r="AD20" s="1286"/>
      <c r="AE20" s="1286"/>
      <c r="AF20" s="1286"/>
      <c r="AG20" s="1286"/>
      <c r="AH20" s="1286"/>
      <c r="AI20" s="1286"/>
      <c r="AJ20" s="1286"/>
      <c r="AK20" s="1286"/>
      <c r="AL20" s="1286"/>
      <c r="AM20" s="1286"/>
      <c r="AN20" s="1286"/>
      <c r="AO20" s="1286"/>
      <c r="AP20" s="1286"/>
      <c r="AQ20" s="1286"/>
      <c r="AR20" s="1286"/>
      <c r="AS20" s="1286"/>
      <c r="AT20" s="1286"/>
      <c r="AU20" s="1286"/>
      <c r="AV20" s="1286"/>
      <c r="AW20" s="1286"/>
      <c r="AX20" s="1286"/>
      <c r="AY20" s="1286"/>
      <c r="AZ20" s="1286"/>
      <c r="BA20" s="1286"/>
      <c r="BB20" s="1286"/>
      <c r="BC20" s="1286"/>
      <c r="BD20" s="1286"/>
      <c r="BE20" s="1286"/>
      <c r="BF20" s="1286"/>
      <c r="BG20" s="1286"/>
      <c r="BH20" s="1286"/>
      <c r="BI20" s="1286"/>
      <c r="BJ20" s="1286"/>
      <c r="BK20" s="1286"/>
      <c r="BL20" s="1286"/>
      <c r="BM20" s="1286"/>
      <c r="BN20" s="1286"/>
      <c r="BO20" s="1286"/>
      <c r="BP20" s="1286"/>
      <c r="BQ20" s="1286"/>
      <c r="BR20" s="1286"/>
      <c r="BS20" s="1286"/>
      <c r="BT20" s="1286"/>
      <c r="BU20" s="1286"/>
      <c r="BV20" s="1286"/>
      <c r="BW20" s="1286"/>
      <c r="BX20" s="1286"/>
      <c r="BY20" s="1286"/>
      <c r="BZ20" s="1286"/>
      <c r="CA20" s="1286"/>
      <c r="CB20" s="1286"/>
      <c r="CC20" s="1286"/>
      <c r="CD20" s="1286"/>
      <c r="CE20" s="1286"/>
      <c r="CF20" s="1286"/>
      <c r="CG20" s="1286"/>
      <c r="CH20" s="1286"/>
      <c r="CI20" s="1286"/>
      <c r="CJ20" s="1286"/>
      <c r="CK20" s="1286"/>
      <c r="CL20" s="1286"/>
      <c r="CM20" s="1286"/>
      <c r="CN20" s="1286"/>
      <c r="CO20" s="1286"/>
      <c r="CP20" s="1286"/>
      <c r="CQ20" s="1286"/>
      <c r="CR20" s="1286"/>
      <c r="CS20" s="1286"/>
      <c r="CT20" s="1286"/>
      <c r="CU20" s="1286"/>
      <c r="CV20" s="1286"/>
      <c r="CW20" s="1286"/>
      <c r="CX20" s="1286"/>
      <c r="CY20" s="1286"/>
      <c r="CZ20" s="1286"/>
      <c r="DA20" s="1286"/>
      <c r="DB20" s="1286"/>
      <c r="DC20" s="1286"/>
      <c r="DD20" s="1286"/>
      <c r="DE20" s="1286"/>
      <c r="DF20" s="1286"/>
      <c r="DG20" s="1286"/>
      <c r="DH20" s="1286"/>
      <c r="DI20" s="1286"/>
      <c r="DJ20" s="1286"/>
      <c r="DK20" s="1286"/>
      <c r="DL20" s="1286"/>
      <c r="DM20" s="1286"/>
      <c r="DN20" s="1286"/>
      <c r="DO20" s="1286"/>
      <c r="DP20" s="1286"/>
      <c r="DQ20" s="1286"/>
      <c r="DR20" s="1286"/>
      <c r="DS20" s="1286"/>
      <c r="DT20" s="1286"/>
      <c r="DU20" s="1286"/>
      <c r="DV20" s="1286"/>
      <c r="DW20" s="1286"/>
      <c r="DX20" s="1286"/>
      <c r="DY20" s="1286"/>
      <c r="DZ20" s="1286"/>
      <c r="EA20" s="1286"/>
      <c r="EB20" s="1286"/>
      <c r="EC20" s="1286"/>
      <c r="ED20" s="1286"/>
      <c r="EE20" s="1286"/>
      <c r="EF20" s="1286"/>
      <c r="EG20" s="1286"/>
      <c r="EH20" s="1286"/>
      <c r="EI20" s="1286"/>
      <c r="EJ20" s="1286"/>
      <c r="EK20" s="1286"/>
      <c r="EL20" s="1286"/>
      <c r="EM20" s="1286"/>
      <c r="EN20" s="1286"/>
      <c r="EO20" s="1286"/>
      <c r="EP20" s="1286"/>
      <c r="EQ20" s="1286"/>
      <c r="ER20" s="1286"/>
      <c r="ES20" s="1286"/>
      <c r="ET20" s="1286"/>
      <c r="EU20" s="1286"/>
      <c r="EV20" s="1286"/>
      <c r="EW20" s="1286"/>
      <c r="EX20" s="1286"/>
      <c r="EY20" s="1286"/>
      <c r="EZ20" s="1286"/>
      <c r="FA20" s="1286"/>
      <c r="FB20" s="1286"/>
      <c r="FC20" s="1286"/>
      <c r="FD20" s="1286"/>
      <c r="FE20" s="1286"/>
      <c r="FF20" s="1286"/>
      <c r="FG20" s="1286"/>
      <c r="FH20" s="1286"/>
      <c r="FI20" s="1286"/>
      <c r="FJ20" s="1286"/>
      <c r="FK20" s="1286"/>
      <c r="FL20" s="1286"/>
      <c r="FM20" s="1286"/>
      <c r="FN20" s="1286"/>
      <c r="FO20" s="1286"/>
      <c r="FP20" s="1286"/>
      <c r="FQ20" s="1286"/>
      <c r="FR20" s="1286"/>
      <c r="FS20" s="1286"/>
      <c r="FT20" s="1286"/>
      <c r="FU20" s="1286"/>
      <c r="FV20" s="1286"/>
      <c r="FW20" s="1286"/>
      <c r="FX20" s="1286"/>
      <c r="FY20" s="1286"/>
      <c r="FZ20" s="1286"/>
      <c r="GA20" s="1286"/>
      <c r="GB20" s="1286"/>
      <c r="GC20" s="1286"/>
      <c r="GD20" s="1286"/>
      <c r="GE20" s="1286"/>
      <c r="GF20" s="1286"/>
      <c r="GG20" s="1286"/>
      <c r="GH20" s="1286"/>
      <c r="GI20" s="1286"/>
      <c r="GJ20" s="1286"/>
      <c r="GK20" s="1286"/>
      <c r="GL20" s="1286"/>
      <c r="GM20" s="1286"/>
      <c r="GN20" s="1286"/>
      <c r="GO20" s="1286"/>
      <c r="GP20" s="1286"/>
      <c r="GQ20" s="1286"/>
      <c r="GR20" s="1286"/>
      <c r="GS20" s="1286"/>
      <c r="GT20" s="1286"/>
      <c r="GU20" s="1286"/>
      <c r="GV20" s="1286"/>
      <c r="GW20" s="1286"/>
      <c r="GX20" s="1286"/>
      <c r="GY20" s="1286"/>
      <c r="GZ20" s="1286"/>
      <c r="HA20" s="1286"/>
      <c r="HB20" s="1286"/>
      <c r="HC20" s="1286"/>
      <c r="HD20" s="1286"/>
      <c r="HE20" s="1286"/>
      <c r="HF20" s="1286"/>
      <c r="HG20" s="1286"/>
      <c r="HH20" s="1286"/>
      <c r="HI20" s="1286"/>
      <c r="HJ20" s="1286"/>
      <c r="HK20" s="1286"/>
      <c r="HL20" s="1286"/>
      <c r="HM20" s="1286"/>
      <c r="HN20" s="1286"/>
      <c r="HO20" s="1286"/>
      <c r="HP20" s="1286"/>
      <c r="HQ20" s="1286"/>
      <c r="HR20" s="1286"/>
      <c r="HS20" s="1286"/>
      <c r="HT20" s="1286"/>
      <c r="HU20" s="1286"/>
      <c r="HV20" s="1286"/>
      <c r="HW20" s="1286"/>
      <c r="HX20" s="1286"/>
      <c r="HY20" s="1286"/>
      <c r="HZ20" s="1286"/>
      <c r="IA20" s="1286"/>
      <c r="IB20" s="1286"/>
      <c r="IC20" s="1286"/>
      <c r="ID20" s="1286"/>
      <c r="IE20" s="1286"/>
      <c r="IF20" s="1286"/>
      <c r="IG20" s="1286"/>
      <c r="IH20" s="1286"/>
      <c r="II20" s="1286"/>
      <c r="IJ20" s="1286"/>
      <c r="IK20" s="1286"/>
      <c r="IL20" s="1286"/>
      <c r="IM20" s="1286"/>
      <c r="IN20" s="1286"/>
      <c r="IO20" s="1286"/>
      <c r="IP20" s="1286"/>
      <c r="IQ20" s="1286"/>
      <c r="IR20" s="1286"/>
      <c r="IS20" s="1286"/>
      <c r="IT20" s="1286"/>
      <c r="IU20" s="1286"/>
      <c r="IV20" s="1286"/>
    </row>
    <row r="21" spans="1:256" ht="15.75">
      <c r="A21" s="1286"/>
      <c r="B21" s="1300" t="s">
        <v>7375</v>
      </c>
      <c r="C21" s="2174" t="s">
        <v>7376</v>
      </c>
      <c r="D21" s="2174"/>
      <c r="E21" s="1306">
        <v>1490</v>
      </c>
      <c r="F21" s="1302">
        <v>2080</v>
      </c>
      <c r="G21" s="1303">
        <v>1470</v>
      </c>
      <c r="H21" s="1286"/>
      <c r="I21" s="1286"/>
      <c r="J21" s="1286"/>
      <c r="K21" s="1286"/>
      <c r="L21" s="1286"/>
      <c r="M21" s="1286"/>
      <c r="N21" s="1286"/>
      <c r="O21" s="1286"/>
      <c r="P21" s="1286"/>
      <c r="Q21" s="1286"/>
      <c r="R21" s="1286"/>
      <c r="S21" s="1286"/>
      <c r="T21" s="1286"/>
      <c r="U21" s="1286"/>
      <c r="V21" s="1286"/>
      <c r="W21" s="1286"/>
      <c r="X21" s="1286"/>
      <c r="Y21" s="1286"/>
      <c r="Z21" s="1286"/>
      <c r="AA21" s="1286"/>
      <c r="AB21" s="1286"/>
      <c r="AC21" s="1286"/>
      <c r="AD21" s="1286"/>
      <c r="AE21" s="1286"/>
      <c r="AF21" s="1286"/>
      <c r="AG21" s="1286"/>
      <c r="AH21" s="1286"/>
      <c r="AI21" s="1286"/>
      <c r="AJ21" s="1286"/>
      <c r="AK21" s="1286"/>
      <c r="AL21" s="1286"/>
      <c r="AM21" s="1286"/>
      <c r="AN21" s="1286"/>
      <c r="AO21" s="1286"/>
      <c r="AP21" s="1286"/>
      <c r="AQ21" s="1286"/>
      <c r="AR21" s="1286"/>
      <c r="AS21" s="1286"/>
      <c r="AT21" s="1286"/>
      <c r="AU21" s="1286"/>
      <c r="AV21" s="1286"/>
      <c r="AW21" s="1286"/>
      <c r="AX21" s="1286"/>
      <c r="AY21" s="1286"/>
      <c r="AZ21" s="1286"/>
      <c r="BA21" s="1286"/>
      <c r="BB21" s="1286"/>
      <c r="BC21" s="1286"/>
      <c r="BD21" s="1286"/>
      <c r="BE21" s="1286"/>
      <c r="BF21" s="1286"/>
      <c r="BG21" s="1286"/>
      <c r="BH21" s="1286"/>
      <c r="BI21" s="1286"/>
      <c r="BJ21" s="1286"/>
      <c r="BK21" s="1286"/>
      <c r="BL21" s="1286"/>
      <c r="BM21" s="1286"/>
      <c r="BN21" s="1286"/>
      <c r="BO21" s="1286"/>
      <c r="BP21" s="1286"/>
      <c r="BQ21" s="1286"/>
      <c r="BR21" s="1286"/>
      <c r="BS21" s="1286"/>
      <c r="BT21" s="1286"/>
      <c r="BU21" s="1286"/>
      <c r="BV21" s="1286"/>
      <c r="BW21" s="1286"/>
      <c r="BX21" s="1286"/>
      <c r="BY21" s="1286"/>
      <c r="BZ21" s="1286"/>
      <c r="CA21" s="1286"/>
      <c r="CB21" s="1286"/>
      <c r="CC21" s="1286"/>
      <c r="CD21" s="1286"/>
      <c r="CE21" s="1286"/>
      <c r="CF21" s="1286"/>
      <c r="CG21" s="1286"/>
      <c r="CH21" s="1286"/>
      <c r="CI21" s="1286"/>
      <c r="CJ21" s="1286"/>
      <c r="CK21" s="1286"/>
      <c r="CL21" s="1286"/>
      <c r="CM21" s="1286"/>
      <c r="CN21" s="1286"/>
      <c r="CO21" s="1286"/>
      <c r="CP21" s="1286"/>
      <c r="CQ21" s="1286"/>
      <c r="CR21" s="1286"/>
      <c r="CS21" s="1286"/>
      <c r="CT21" s="1286"/>
      <c r="CU21" s="1286"/>
      <c r="CV21" s="1286"/>
      <c r="CW21" s="1286"/>
      <c r="CX21" s="1286"/>
      <c r="CY21" s="1286"/>
      <c r="CZ21" s="1286"/>
      <c r="DA21" s="1286"/>
      <c r="DB21" s="1286"/>
      <c r="DC21" s="1286"/>
      <c r="DD21" s="1286"/>
      <c r="DE21" s="1286"/>
      <c r="DF21" s="1286"/>
      <c r="DG21" s="1286"/>
      <c r="DH21" s="1286"/>
      <c r="DI21" s="1286"/>
      <c r="DJ21" s="1286"/>
      <c r="DK21" s="1286"/>
      <c r="DL21" s="1286"/>
      <c r="DM21" s="1286"/>
      <c r="DN21" s="1286"/>
      <c r="DO21" s="1286"/>
      <c r="DP21" s="1286"/>
      <c r="DQ21" s="1286"/>
      <c r="DR21" s="1286"/>
      <c r="DS21" s="1286"/>
      <c r="DT21" s="1286"/>
      <c r="DU21" s="1286"/>
      <c r="DV21" s="1286"/>
      <c r="DW21" s="1286"/>
      <c r="DX21" s="1286"/>
      <c r="DY21" s="1286"/>
      <c r="DZ21" s="1286"/>
      <c r="EA21" s="1286"/>
      <c r="EB21" s="1286"/>
      <c r="EC21" s="1286"/>
      <c r="ED21" s="1286"/>
      <c r="EE21" s="1286"/>
      <c r="EF21" s="1286"/>
      <c r="EG21" s="1286"/>
      <c r="EH21" s="1286"/>
      <c r="EI21" s="1286"/>
      <c r="EJ21" s="1286"/>
      <c r="EK21" s="1286"/>
      <c r="EL21" s="1286"/>
      <c r="EM21" s="1286"/>
      <c r="EN21" s="1286"/>
      <c r="EO21" s="1286"/>
      <c r="EP21" s="1286"/>
      <c r="EQ21" s="1286"/>
      <c r="ER21" s="1286"/>
      <c r="ES21" s="1286"/>
      <c r="ET21" s="1286"/>
      <c r="EU21" s="1286"/>
      <c r="EV21" s="1286"/>
      <c r="EW21" s="1286"/>
      <c r="EX21" s="1286"/>
      <c r="EY21" s="1286"/>
      <c r="EZ21" s="1286"/>
      <c r="FA21" s="1286"/>
      <c r="FB21" s="1286"/>
      <c r="FC21" s="1286"/>
      <c r="FD21" s="1286"/>
      <c r="FE21" s="1286"/>
      <c r="FF21" s="1286"/>
      <c r="FG21" s="1286"/>
      <c r="FH21" s="1286"/>
      <c r="FI21" s="1286"/>
      <c r="FJ21" s="1286"/>
      <c r="FK21" s="1286"/>
      <c r="FL21" s="1286"/>
      <c r="FM21" s="1286"/>
      <c r="FN21" s="1286"/>
      <c r="FO21" s="1286"/>
      <c r="FP21" s="1286"/>
      <c r="FQ21" s="1286"/>
      <c r="FR21" s="1286"/>
      <c r="FS21" s="1286"/>
      <c r="FT21" s="1286"/>
      <c r="FU21" s="1286"/>
      <c r="FV21" s="1286"/>
      <c r="FW21" s="1286"/>
      <c r="FX21" s="1286"/>
      <c r="FY21" s="1286"/>
      <c r="FZ21" s="1286"/>
      <c r="GA21" s="1286"/>
      <c r="GB21" s="1286"/>
      <c r="GC21" s="1286"/>
      <c r="GD21" s="1286"/>
      <c r="GE21" s="1286"/>
      <c r="GF21" s="1286"/>
      <c r="GG21" s="1286"/>
      <c r="GH21" s="1286"/>
      <c r="GI21" s="1286"/>
      <c r="GJ21" s="1286"/>
      <c r="GK21" s="1286"/>
      <c r="GL21" s="1286"/>
      <c r="GM21" s="1286"/>
      <c r="GN21" s="1286"/>
      <c r="GO21" s="1286"/>
      <c r="GP21" s="1286"/>
      <c r="GQ21" s="1286"/>
      <c r="GR21" s="1286"/>
      <c r="GS21" s="1286"/>
      <c r="GT21" s="1286"/>
      <c r="GU21" s="1286"/>
      <c r="GV21" s="1286"/>
      <c r="GW21" s="1286"/>
      <c r="GX21" s="1286"/>
      <c r="GY21" s="1286"/>
      <c r="GZ21" s="1286"/>
      <c r="HA21" s="1286"/>
      <c r="HB21" s="1286"/>
      <c r="HC21" s="1286"/>
      <c r="HD21" s="1286"/>
      <c r="HE21" s="1286"/>
      <c r="HF21" s="1286"/>
      <c r="HG21" s="1286"/>
      <c r="HH21" s="1286"/>
      <c r="HI21" s="1286"/>
      <c r="HJ21" s="1286"/>
      <c r="HK21" s="1286"/>
      <c r="HL21" s="1286"/>
      <c r="HM21" s="1286"/>
      <c r="HN21" s="1286"/>
      <c r="HO21" s="1286"/>
      <c r="HP21" s="1286"/>
      <c r="HQ21" s="1286"/>
      <c r="HR21" s="1286"/>
      <c r="HS21" s="1286"/>
      <c r="HT21" s="1286"/>
      <c r="HU21" s="1286"/>
      <c r="HV21" s="1286"/>
      <c r="HW21" s="1286"/>
      <c r="HX21" s="1286"/>
      <c r="HY21" s="1286"/>
      <c r="HZ21" s="1286"/>
      <c r="IA21" s="1286"/>
      <c r="IB21" s="1286"/>
      <c r="IC21" s="1286"/>
      <c r="ID21" s="1286"/>
      <c r="IE21" s="1286"/>
      <c r="IF21" s="1286"/>
      <c r="IG21" s="1286"/>
      <c r="IH21" s="1286"/>
      <c r="II21" s="1286"/>
      <c r="IJ21" s="1286"/>
      <c r="IK21" s="1286"/>
      <c r="IL21" s="1286"/>
      <c r="IM21" s="1286"/>
      <c r="IN21" s="1286"/>
      <c r="IO21" s="1286"/>
      <c r="IP21" s="1286"/>
      <c r="IQ21" s="1286"/>
      <c r="IR21" s="1286"/>
      <c r="IS21" s="1286"/>
      <c r="IT21" s="1286"/>
      <c r="IU21" s="1286"/>
      <c r="IV21" s="1286"/>
    </row>
    <row r="22" spans="1:256" ht="15.75">
      <c r="A22" s="1286"/>
      <c r="B22" s="1300" t="s">
        <v>7377</v>
      </c>
      <c r="C22" s="2174" t="s">
        <v>7378</v>
      </c>
      <c r="D22" s="2174"/>
      <c r="E22" s="1301">
        <v>1465</v>
      </c>
      <c r="F22" s="1304">
        <v>2171</v>
      </c>
      <c r="G22" s="1303">
        <v>1670</v>
      </c>
      <c r="H22" s="1286"/>
      <c r="I22" s="1286"/>
      <c r="J22" s="1286"/>
      <c r="K22" s="1286"/>
      <c r="L22" s="1286"/>
      <c r="M22" s="1286"/>
      <c r="N22" s="1286"/>
      <c r="O22" s="1286"/>
      <c r="P22" s="1286"/>
      <c r="Q22" s="1286"/>
      <c r="R22" s="1286"/>
      <c r="S22" s="1286"/>
      <c r="T22" s="1286"/>
      <c r="U22" s="1286"/>
      <c r="V22" s="1286"/>
      <c r="W22" s="1286"/>
      <c r="X22" s="1286"/>
      <c r="Y22" s="1286"/>
      <c r="Z22" s="1286"/>
      <c r="AA22" s="1286"/>
      <c r="AB22" s="1286"/>
      <c r="AC22" s="1286"/>
      <c r="AD22" s="1286"/>
      <c r="AE22" s="1286"/>
      <c r="AF22" s="1286"/>
      <c r="AG22" s="1286"/>
      <c r="AH22" s="1286"/>
      <c r="AI22" s="1286"/>
      <c r="AJ22" s="1286"/>
      <c r="AK22" s="1286"/>
      <c r="AL22" s="1286"/>
      <c r="AM22" s="1286"/>
      <c r="AN22" s="1286"/>
      <c r="AO22" s="1286"/>
      <c r="AP22" s="1286"/>
      <c r="AQ22" s="1286"/>
      <c r="AR22" s="1286"/>
      <c r="AS22" s="1286"/>
      <c r="AT22" s="1286"/>
      <c r="AU22" s="1286"/>
      <c r="AV22" s="1286"/>
      <c r="AW22" s="1286"/>
      <c r="AX22" s="1286"/>
      <c r="AY22" s="1286"/>
      <c r="AZ22" s="1286"/>
      <c r="BA22" s="1286"/>
      <c r="BB22" s="1286"/>
      <c r="BC22" s="1286"/>
      <c r="BD22" s="1286"/>
      <c r="BE22" s="1286"/>
      <c r="BF22" s="1286"/>
      <c r="BG22" s="1286"/>
      <c r="BH22" s="1286"/>
      <c r="BI22" s="1286"/>
      <c r="BJ22" s="1286"/>
      <c r="BK22" s="1286"/>
      <c r="BL22" s="1286"/>
      <c r="BM22" s="1286"/>
      <c r="BN22" s="1286"/>
      <c r="BO22" s="1286"/>
      <c r="BP22" s="1286"/>
      <c r="BQ22" s="1286"/>
      <c r="BR22" s="1286"/>
      <c r="BS22" s="1286"/>
      <c r="BT22" s="1286"/>
      <c r="BU22" s="1286"/>
      <c r="BV22" s="1286"/>
      <c r="BW22" s="1286"/>
      <c r="BX22" s="1286"/>
      <c r="BY22" s="1286"/>
      <c r="BZ22" s="1286"/>
      <c r="CA22" s="1286"/>
      <c r="CB22" s="1286"/>
      <c r="CC22" s="1286"/>
      <c r="CD22" s="1286"/>
      <c r="CE22" s="1286"/>
      <c r="CF22" s="1286"/>
      <c r="CG22" s="1286"/>
      <c r="CH22" s="1286"/>
      <c r="CI22" s="1286"/>
      <c r="CJ22" s="1286"/>
      <c r="CK22" s="1286"/>
      <c r="CL22" s="1286"/>
      <c r="CM22" s="1286"/>
      <c r="CN22" s="1286"/>
      <c r="CO22" s="1286"/>
      <c r="CP22" s="1286"/>
      <c r="CQ22" s="1286"/>
      <c r="CR22" s="1286"/>
      <c r="CS22" s="1286"/>
      <c r="CT22" s="1286"/>
      <c r="CU22" s="1286"/>
      <c r="CV22" s="1286"/>
      <c r="CW22" s="1286"/>
      <c r="CX22" s="1286"/>
      <c r="CY22" s="1286"/>
      <c r="CZ22" s="1286"/>
      <c r="DA22" s="1286"/>
      <c r="DB22" s="1286"/>
      <c r="DC22" s="1286"/>
      <c r="DD22" s="1286"/>
      <c r="DE22" s="1286"/>
      <c r="DF22" s="1286"/>
      <c r="DG22" s="1286"/>
      <c r="DH22" s="1286"/>
      <c r="DI22" s="1286"/>
      <c r="DJ22" s="1286"/>
      <c r="DK22" s="1286"/>
      <c r="DL22" s="1286"/>
      <c r="DM22" s="1286"/>
      <c r="DN22" s="1286"/>
      <c r="DO22" s="1286"/>
      <c r="DP22" s="1286"/>
      <c r="DQ22" s="1286"/>
      <c r="DR22" s="1286"/>
      <c r="DS22" s="1286"/>
      <c r="DT22" s="1286"/>
      <c r="DU22" s="1286"/>
      <c r="DV22" s="1286"/>
      <c r="DW22" s="1286"/>
      <c r="DX22" s="1286"/>
      <c r="DY22" s="1286"/>
      <c r="DZ22" s="1286"/>
      <c r="EA22" s="1286"/>
      <c r="EB22" s="1286"/>
      <c r="EC22" s="1286"/>
      <c r="ED22" s="1286"/>
      <c r="EE22" s="1286"/>
      <c r="EF22" s="1286"/>
      <c r="EG22" s="1286"/>
      <c r="EH22" s="1286"/>
      <c r="EI22" s="1286"/>
      <c r="EJ22" s="1286"/>
      <c r="EK22" s="1286"/>
      <c r="EL22" s="1286"/>
      <c r="EM22" s="1286"/>
      <c r="EN22" s="1286"/>
      <c r="EO22" s="1286"/>
      <c r="EP22" s="1286"/>
      <c r="EQ22" s="1286"/>
      <c r="ER22" s="1286"/>
      <c r="ES22" s="1286"/>
      <c r="ET22" s="1286"/>
      <c r="EU22" s="1286"/>
      <c r="EV22" s="1286"/>
      <c r="EW22" s="1286"/>
      <c r="EX22" s="1286"/>
      <c r="EY22" s="1286"/>
      <c r="EZ22" s="1286"/>
      <c r="FA22" s="1286"/>
      <c r="FB22" s="1286"/>
      <c r="FC22" s="1286"/>
      <c r="FD22" s="1286"/>
      <c r="FE22" s="1286"/>
      <c r="FF22" s="1286"/>
      <c r="FG22" s="1286"/>
      <c r="FH22" s="1286"/>
      <c r="FI22" s="1286"/>
      <c r="FJ22" s="1286"/>
      <c r="FK22" s="1286"/>
      <c r="FL22" s="1286"/>
      <c r="FM22" s="1286"/>
      <c r="FN22" s="1286"/>
      <c r="FO22" s="1286"/>
      <c r="FP22" s="1286"/>
      <c r="FQ22" s="1286"/>
      <c r="FR22" s="1286"/>
      <c r="FS22" s="1286"/>
      <c r="FT22" s="1286"/>
      <c r="FU22" s="1286"/>
      <c r="FV22" s="1286"/>
      <c r="FW22" s="1286"/>
      <c r="FX22" s="1286"/>
      <c r="FY22" s="1286"/>
      <c r="FZ22" s="1286"/>
      <c r="GA22" s="1286"/>
      <c r="GB22" s="1286"/>
      <c r="GC22" s="1286"/>
      <c r="GD22" s="1286"/>
      <c r="GE22" s="1286"/>
      <c r="GF22" s="1286"/>
      <c r="GG22" s="1286"/>
      <c r="GH22" s="1286"/>
      <c r="GI22" s="1286"/>
      <c r="GJ22" s="1286"/>
      <c r="GK22" s="1286"/>
      <c r="GL22" s="1286"/>
      <c r="GM22" s="1286"/>
      <c r="GN22" s="1286"/>
      <c r="GO22" s="1286"/>
      <c r="GP22" s="1286"/>
      <c r="GQ22" s="1286"/>
      <c r="GR22" s="1286"/>
      <c r="GS22" s="1286"/>
      <c r="GT22" s="1286"/>
      <c r="GU22" s="1286"/>
      <c r="GV22" s="1286"/>
      <c r="GW22" s="1286"/>
      <c r="GX22" s="1286"/>
      <c r="GY22" s="1286"/>
      <c r="GZ22" s="1286"/>
      <c r="HA22" s="1286"/>
      <c r="HB22" s="1286"/>
      <c r="HC22" s="1286"/>
      <c r="HD22" s="1286"/>
      <c r="HE22" s="1286"/>
      <c r="HF22" s="1286"/>
      <c r="HG22" s="1286"/>
      <c r="HH22" s="1286"/>
      <c r="HI22" s="1286"/>
      <c r="HJ22" s="1286"/>
      <c r="HK22" s="1286"/>
      <c r="HL22" s="1286"/>
      <c r="HM22" s="1286"/>
      <c r="HN22" s="1286"/>
      <c r="HO22" s="1286"/>
      <c r="HP22" s="1286"/>
      <c r="HQ22" s="1286"/>
      <c r="HR22" s="1286"/>
      <c r="HS22" s="1286"/>
      <c r="HT22" s="1286"/>
      <c r="HU22" s="1286"/>
      <c r="HV22" s="1286"/>
      <c r="HW22" s="1286"/>
      <c r="HX22" s="1286"/>
      <c r="HY22" s="1286"/>
      <c r="HZ22" s="1286"/>
      <c r="IA22" s="1286"/>
      <c r="IB22" s="1286"/>
      <c r="IC22" s="1286"/>
      <c r="ID22" s="1286"/>
      <c r="IE22" s="1286"/>
      <c r="IF22" s="1286"/>
      <c r="IG22" s="1286"/>
      <c r="IH22" s="1286"/>
      <c r="II22" s="1286"/>
      <c r="IJ22" s="1286"/>
      <c r="IK22" s="1286"/>
      <c r="IL22" s="1286"/>
      <c r="IM22" s="1286"/>
      <c r="IN22" s="1286"/>
      <c r="IO22" s="1286"/>
      <c r="IP22" s="1286"/>
      <c r="IQ22" s="1286"/>
      <c r="IR22" s="1286"/>
      <c r="IS22" s="1286"/>
      <c r="IT22" s="1286"/>
      <c r="IU22" s="1286"/>
      <c r="IV22" s="1286"/>
    </row>
    <row r="23" spans="1:256" ht="15.75">
      <c r="A23" s="1286"/>
      <c r="B23" s="1300" t="s">
        <v>7379</v>
      </c>
      <c r="C23" s="2174" t="s">
        <v>7380</v>
      </c>
      <c r="D23" s="2174"/>
      <c r="E23" s="1301">
        <v>1475</v>
      </c>
      <c r="F23" s="1302">
        <v>1900</v>
      </c>
      <c r="G23" s="1307">
        <v>1300</v>
      </c>
      <c r="H23" s="1308"/>
      <c r="I23" s="1308"/>
      <c r="J23" s="1286"/>
      <c r="K23" s="1286"/>
      <c r="L23" s="1286"/>
      <c r="M23" s="1286"/>
      <c r="N23" s="1286"/>
      <c r="O23" s="1286"/>
      <c r="P23" s="1286"/>
      <c r="Q23" s="1286"/>
      <c r="R23" s="1286"/>
      <c r="S23" s="1286"/>
      <c r="T23" s="1286"/>
      <c r="U23" s="1286"/>
      <c r="V23" s="1286"/>
      <c r="W23" s="1286"/>
      <c r="X23" s="1286"/>
      <c r="Y23" s="1286"/>
      <c r="Z23" s="1286"/>
      <c r="AA23" s="1286"/>
      <c r="AB23" s="1286"/>
      <c r="AC23" s="1286"/>
      <c r="AD23" s="1286"/>
      <c r="AE23" s="1286"/>
      <c r="AF23" s="1286"/>
      <c r="AG23" s="1286"/>
      <c r="AH23" s="1286"/>
      <c r="AI23" s="1286"/>
      <c r="AJ23" s="1286"/>
      <c r="AK23" s="1286"/>
      <c r="AL23" s="1286"/>
      <c r="AM23" s="1286"/>
      <c r="AN23" s="1286"/>
      <c r="AO23" s="1286"/>
      <c r="AP23" s="1286"/>
      <c r="AQ23" s="1286"/>
      <c r="AR23" s="1286"/>
      <c r="AS23" s="1286"/>
      <c r="AT23" s="1286"/>
      <c r="AU23" s="1286"/>
      <c r="AV23" s="1286"/>
      <c r="AW23" s="1286"/>
      <c r="AX23" s="1286"/>
      <c r="AY23" s="1286"/>
      <c r="AZ23" s="1286"/>
      <c r="BA23" s="1286"/>
      <c r="BB23" s="1286"/>
      <c r="BC23" s="1286"/>
      <c r="BD23" s="1286"/>
      <c r="BE23" s="1286"/>
      <c r="BF23" s="1286"/>
      <c r="BG23" s="1286"/>
      <c r="BH23" s="1286"/>
      <c r="BI23" s="1286"/>
      <c r="BJ23" s="1286"/>
      <c r="BK23" s="1286"/>
      <c r="BL23" s="1286"/>
      <c r="BM23" s="1286"/>
      <c r="BN23" s="1286"/>
      <c r="BO23" s="1286"/>
      <c r="BP23" s="1286"/>
      <c r="BQ23" s="1286"/>
      <c r="BR23" s="1286"/>
      <c r="BS23" s="1286"/>
      <c r="BT23" s="1286"/>
      <c r="BU23" s="1286"/>
      <c r="BV23" s="1286"/>
      <c r="BW23" s="1286"/>
      <c r="BX23" s="1286"/>
      <c r="BY23" s="1286"/>
      <c r="BZ23" s="1286"/>
      <c r="CA23" s="1286"/>
      <c r="CB23" s="1286"/>
      <c r="CC23" s="1286"/>
      <c r="CD23" s="1286"/>
      <c r="CE23" s="1286"/>
      <c r="CF23" s="1286"/>
      <c r="CG23" s="1286"/>
      <c r="CH23" s="1286"/>
      <c r="CI23" s="1286"/>
      <c r="CJ23" s="1286"/>
      <c r="CK23" s="1286"/>
      <c r="CL23" s="1286"/>
      <c r="CM23" s="1286"/>
      <c r="CN23" s="1286"/>
      <c r="CO23" s="1286"/>
      <c r="CP23" s="1286"/>
      <c r="CQ23" s="1286"/>
      <c r="CR23" s="1286"/>
      <c r="CS23" s="1286"/>
      <c r="CT23" s="1286"/>
      <c r="CU23" s="1286"/>
      <c r="CV23" s="1286"/>
      <c r="CW23" s="1286"/>
      <c r="CX23" s="1286"/>
      <c r="CY23" s="1286"/>
      <c r="CZ23" s="1286"/>
      <c r="DA23" s="1286"/>
      <c r="DB23" s="1286"/>
      <c r="DC23" s="1286"/>
      <c r="DD23" s="1286"/>
      <c r="DE23" s="1286"/>
      <c r="DF23" s="1286"/>
      <c r="DG23" s="1286"/>
      <c r="DH23" s="1286"/>
      <c r="DI23" s="1286"/>
      <c r="DJ23" s="1286"/>
      <c r="DK23" s="1286"/>
      <c r="DL23" s="1286"/>
      <c r="DM23" s="1286"/>
      <c r="DN23" s="1286"/>
      <c r="DO23" s="1286"/>
      <c r="DP23" s="1286"/>
      <c r="DQ23" s="1286"/>
      <c r="DR23" s="1286"/>
      <c r="DS23" s="1286"/>
      <c r="DT23" s="1286"/>
      <c r="DU23" s="1286"/>
      <c r="DV23" s="1286"/>
      <c r="DW23" s="1286"/>
      <c r="DX23" s="1286"/>
      <c r="DY23" s="1286"/>
      <c r="DZ23" s="1286"/>
      <c r="EA23" s="1286"/>
      <c r="EB23" s="1286"/>
      <c r="EC23" s="1286"/>
      <c r="ED23" s="1286"/>
      <c r="EE23" s="1286"/>
      <c r="EF23" s="1286"/>
      <c r="EG23" s="1286"/>
      <c r="EH23" s="1286"/>
      <c r="EI23" s="1286"/>
      <c r="EJ23" s="1286"/>
      <c r="EK23" s="1286"/>
      <c r="EL23" s="1286"/>
      <c r="EM23" s="1286"/>
      <c r="EN23" s="1286"/>
      <c r="EO23" s="1286"/>
      <c r="EP23" s="1286"/>
      <c r="EQ23" s="1286"/>
      <c r="ER23" s="1286"/>
      <c r="ES23" s="1286"/>
      <c r="ET23" s="1286"/>
      <c r="EU23" s="1286"/>
      <c r="EV23" s="1286"/>
      <c r="EW23" s="1286"/>
      <c r="EX23" s="1286"/>
      <c r="EY23" s="1286"/>
      <c r="EZ23" s="1286"/>
      <c r="FA23" s="1286"/>
      <c r="FB23" s="1286"/>
      <c r="FC23" s="1286"/>
      <c r="FD23" s="1286"/>
      <c r="FE23" s="1286"/>
      <c r="FF23" s="1286"/>
      <c r="FG23" s="1286"/>
      <c r="FH23" s="1286"/>
      <c r="FI23" s="1286"/>
      <c r="FJ23" s="1286"/>
      <c r="FK23" s="1286"/>
      <c r="FL23" s="1286"/>
      <c r="FM23" s="1286"/>
      <c r="FN23" s="1286"/>
      <c r="FO23" s="1286"/>
      <c r="FP23" s="1286"/>
      <c r="FQ23" s="1286"/>
      <c r="FR23" s="1286"/>
      <c r="FS23" s="1286"/>
      <c r="FT23" s="1286"/>
      <c r="FU23" s="1286"/>
      <c r="FV23" s="1286"/>
      <c r="FW23" s="1286"/>
      <c r="FX23" s="1286"/>
      <c r="FY23" s="1286"/>
      <c r="FZ23" s="1286"/>
      <c r="GA23" s="1286"/>
      <c r="GB23" s="1286"/>
      <c r="GC23" s="1286"/>
      <c r="GD23" s="1286"/>
      <c r="GE23" s="1286"/>
      <c r="GF23" s="1286"/>
      <c r="GG23" s="1286"/>
      <c r="GH23" s="1286"/>
      <c r="GI23" s="1286"/>
      <c r="GJ23" s="1286"/>
      <c r="GK23" s="1286"/>
      <c r="GL23" s="1286"/>
      <c r="GM23" s="1286"/>
      <c r="GN23" s="1286"/>
      <c r="GO23" s="1286"/>
      <c r="GP23" s="1286"/>
      <c r="GQ23" s="1286"/>
      <c r="GR23" s="1286"/>
      <c r="GS23" s="1286"/>
      <c r="GT23" s="1286"/>
      <c r="GU23" s="1286"/>
      <c r="GV23" s="1286"/>
      <c r="GW23" s="1286"/>
      <c r="GX23" s="1286"/>
      <c r="GY23" s="1286"/>
      <c r="GZ23" s="1286"/>
      <c r="HA23" s="1286"/>
      <c r="HB23" s="1286"/>
      <c r="HC23" s="1286"/>
      <c r="HD23" s="1286"/>
      <c r="HE23" s="1286"/>
      <c r="HF23" s="1286"/>
      <c r="HG23" s="1286"/>
      <c r="HH23" s="1286"/>
      <c r="HI23" s="1286"/>
      <c r="HJ23" s="1286"/>
      <c r="HK23" s="1286"/>
      <c r="HL23" s="1286"/>
      <c r="HM23" s="1286"/>
      <c r="HN23" s="1286"/>
      <c r="HO23" s="1286"/>
      <c r="HP23" s="1286"/>
      <c r="HQ23" s="1286"/>
      <c r="HR23" s="1286"/>
      <c r="HS23" s="1286"/>
      <c r="HT23" s="1286"/>
      <c r="HU23" s="1286"/>
      <c r="HV23" s="1286"/>
      <c r="HW23" s="1286"/>
      <c r="HX23" s="1286"/>
      <c r="HY23" s="1286"/>
      <c r="HZ23" s="1286"/>
      <c r="IA23" s="1286"/>
      <c r="IB23" s="1286"/>
      <c r="IC23" s="1286"/>
      <c r="ID23" s="1286"/>
      <c r="IE23" s="1286"/>
      <c r="IF23" s="1286"/>
      <c r="IG23" s="1286"/>
      <c r="IH23" s="1286"/>
      <c r="II23" s="1286"/>
      <c r="IJ23" s="1286"/>
      <c r="IK23" s="1286"/>
      <c r="IL23" s="1286"/>
      <c r="IM23" s="1286"/>
      <c r="IN23" s="1286"/>
      <c r="IO23" s="1286"/>
      <c r="IP23" s="1286"/>
      <c r="IQ23" s="1286"/>
      <c r="IR23" s="1286"/>
      <c r="IS23" s="1286"/>
      <c r="IT23" s="1286"/>
      <c r="IU23" s="1286"/>
      <c r="IV23" s="1286"/>
    </row>
    <row r="24" spans="1:256" ht="15.75">
      <c r="A24" s="1286"/>
      <c r="B24" s="1300" t="s">
        <v>7381</v>
      </c>
      <c r="C24" s="2174" t="s">
        <v>7382</v>
      </c>
      <c r="D24" s="2174"/>
      <c r="E24" s="1301">
        <v>5300</v>
      </c>
      <c r="F24" s="1304">
        <v>4943</v>
      </c>
      <c r="G24" s="1303">
        <v>4750</v>
      </c>
      <c r="H24" s="1286"/>
      <c r="I24" s="1286"/>
      <c r="J24" s="1286"/>
      <c r="K24" s="1286"/>
      <c r="L24" s="1286"/>
      <c r="M24" s="1286"/>
      <c r="N24" s="1286"/>
      <c r="O24" s="1286"/>
      <c r="P24" s="1286"/>
      <c r="Q24" s="1286"/>
      <c r="R24" s="1286"/>
      <c r="S24" s="1286"/>
      <c r="T24" s="1286"/>
      <c r="U24" s="1286"/>
      <c r="V24" s="1286"/>
      <c r="W24" s="1286"/>
      <c r="X24" s="1286"/>
      <c r="Y24" s="1286"/>
      <c r="Z24" s="1286"/>
      <c r="AA24" s="1286"/>
      <c r="AB24" s="1286"/>
      <c r="AC24" s="1286"/>
      <c r="AD24" s="1286"/>
      <c r="AE24" s="1286"/>
      <c r="AF24" s="1286"/>
      <c r="AG24" s="1286"/>
      <c r="AH24" s="1286"/>
      <c r="AI24" s="1286"/>
      <c r="AJ24" s="1286"/>
      <c r="AK24" s="1286"/>
      <c r="AL24" s="1286"/>
      <c r="AM24" s="1286"/>
      <c r="AN24" s="1286"/>
      <c r="AO24" s="1286"/>
      <c r="AP24" s="1286"/>
      <c r="AQ24" s="1286"/>
      <c r="AR24" s="1286"/>
      <c r="AS24" s="1286"/>
      <c r="AT24" s="1286"/>
      <c r="AU24" s="1286"/>
      <c r="AV24" s="1286"/>
      <c r="AW24" s="1286"/>
      <c r="AX24" s="1286"/>
      <c r="AY24" s="1286"/>
      <c r="AZ24" s="1286"/>
      <c r="BA24" s="1286"/>
      <c r="BB24" s="1286"/>
      <c r="BC24" s="1286"/>
      <c r="BD24" s="1286"/>
      <c r="BE24" s="1286"/>
      <c r="BF24" s="1286"/>
      <c r="BG24" s="1286"/>
      <c r="BH24" s="1286"/>
      <c r="BI24" s="1286"/>
      <c r="BJ24" s="1286"/>
      <c r="BK24" s="1286"/>
      <c r="BL24" s="1286"/>
      <c r="BM24" s="1286"/>
      <c r="BN24" s="1286"/>
      <c r="BO24" s="1286"/>
      <c r="BP24" s="1286"/>
      <c r="BQ24" s="1286"/>
      <c r="BR24" s="1286"/>
      <c r="BS24" s="1286"/>
      <c r="BT24" s="1286"/>
      <c r="BU24" s="1286"/>
      <c r="BV24" s="1286"/>
      <c r="BW24" s="1286"/>
      <c r="BX24" s="1286"/>
      <c r="BY24" s="1286"/>
      <c r="BZ24" s="1286"/>
      <c r="CA24" s="1286"/>
      <c r="CB24" s="1286"/>
      <c r="CC24" s="1286"/>
      <c r="CD24" s="1286"/>
      <c r="CE24" s="1286"/>
      <c r="CF24" s="1286"/>
      <c r="CG24" s="1286"/>
      <c r="CH24" s="1286"/>
      <c r="CI24" s="1286"/>
      <c r="CJ24" s="1286"/>
      <c r="CK24" s="1286"/>
      <c r="CL24" s="1286"/>
      <c r="CM24" s="1286"/>
      <c r="CN24" s="1286"/>
      <c r="CO24" s="1286"/>
      <c r="CP24" s="1286"/>
      <c r="CQ24" s="1286"/>
      <c r="CR24" s="1286"/>
      <c r="CS24" s="1286"/>
      <c r="CT24" s="1286"/>
      <c r="CU24" s="1286"/>
      <c r="CV24" s="1286"/>
      <c r="CW24" s="1286"/>
      <c r="CX24" s="1286"/>
      <c r="CY24" s="1286"/>
      <c r="CZ24" s="1286"/>
      <c r="DA24" s="1286"/>
      <c r="DB24" s="1286"/>
      <c r="DC24" s="1286"/>
      <c r="DD24" s="1286"/>
      <c r="DE24" s="1286"/>
      <c r="DF24" s="1286"/>
      <c r="DG24" s="1286"/>
      <c r="DH24" s="1286"/>
      <c r="DI24" s="1286"/>
      <c r="DJ24" s="1286"/>
      <c r="DK24" s="1286"/>
      <c r="DL24" s="1286"/>
      <c r="DM24" s="1286"/>
      <c r="DN24" s="1286"/>
      <c r="DO24" s="1286"/>
      <c r="DP24" s="1286"/>
      <c r="DQ24" s="1286"/>
      <c r="DR24" s="1286"/>
      <c r="DS24" s="1286"/>
      <c r="DT24" s="1286"/>
      <c r="DU24" s="1286"/>
      <c r="DV24" s="1286"/>
      <c r="DW24" s="1286"/>
      <c r="DX24" s="1286"/>
      <c r="DY24" s="1286"/>
      <c r="DZ24" s="1286"/>
      <c r="EA24" s="1286"/>
      <c r="EB24" s="1286"/>
      <c r="EC24" s="1286"/>
      <c r="ED24" s="1286"/>
      <c r="EE24" s="1286"/>
      <c r="EF24" s="1286"/>
      <c r="EG24" s="1286"/>
      <c r="EH24" s="1286"/>
      <c r="EI24" s="1286"/>
      <c r="EJ24" s="1286"/>
      <c r="EK24" s="1286"/>
      <c r="EL24" s="1286"/>
      <c r="EM24" s="1286"/>
      <c r="EN24" s="1286"/>
      <c r="EO24" s="1286"/>
      <c r="EP24" s="1286"/>
      <c r="EQ24" s="1286"/>
      <c r="ER24" s="1286"/>
      <c r="ES24" s="1286"/>
      <c r="ET24" s="1286"/>
      <c r="EU24" s="1286"/>
      <c r="EV24" s="1286"/>
      <c r="EW24" s="1286"/>
      <c r="EX24" s="1286"/>
      <c r="EY24" s="1286"/>
      <c r="EZ24" s="1286"/>
      <c r="FA24" s="1286"/>
      <c r="FB24" s="1286"/>
      <c r="FC24" s="1286"/>
      <c r="FD24" s="1286"/>
      <c r="FE24" s="1286"/>
      <c r="FF24" s="1286"/>
      <c r="FG24" s="1286"/>
      <c r="FH24" s="1286"/>
      <c r="FI24" s="1286"/>
      <c r="FJ24" s="1286"/>
      <c r="FK24" s="1286"/>
      <c r="FL24" s="1286"/>
      <c r="FM24" s="1286"/>
      <c r="FN24" s="1286"/>
      <c r="FO24" s="1286"/>
      <c r="FP24" s="1286"/>
      <c r="FQ24" s="1286"/>
      <c r="FR24" s="1286"/>
      <c r="FS24" s="1286"/>
      <c r="FT24" s="1286"/>
      <c r="FU24" s="1286"/>
      <c r="FV24" s="1286"/>
      <c r="FW24" s="1286"/>
      <c r="FX24" s="1286"/>
      <c r="FY24" s="1286"/>
      <c r="FZ24" s="1286"/>
      <c r="GA24" s="1286"/>
      <c r="GB24" s="1286"/>
      <c r="GC24" s="1286"/>
      <c r="GD24" s="1286"/>
      <c r="GE24" s="1286"/>
      <c r="GF24" s="1286"/>
      <c r="GG24" s="1286"/>
      <c r="GH24" s="1286"/>
      <c r="GI24" s="1286"/>
      <c r="GJ24" s="1286"/>
      <c r="GK24" s="1286"/>
      <c r="GL24" s="1286"/>
      <c r="GM24" s="1286"/>
      <c r="GN24" s="1286"/>
      <c r="GO24" s="1286"/>
      <c r="GP24" s="1286"/>
      <c r="GQ24" s="1286"/>
      <c r="GR24" s="1286"/>
      <c r="GS24" s="1286"/>
      <c r="GT24" s="1286"/>
      <c r="GU24" s="1286"/>
      <c r="GV24" s="1286"/>
      <c r="GW24" s="1286"/>
      <c r="GX24" s="1286"/>
      <c r="GY24" s="1286"/>
      <c r="GZ24" s="1286"/>
      <c r="HA24" s="1286"/>
      <c r="HB24" s="1286"/>
      <c r="HC24" s="1286"/>
      <c r="HD24" s="1286"/>
      <c r="HE24" s="1286"/>
      <c r="HF24" s="1286"/>
      <c r="HG24" s="1286"/>
      <c r="HH24" s="1286"/>
      <c r="HI24" s="1286"/>
      <c r="HJ24" s="1286"/>
      <c r="HK24" s="1286"/>
      <c r="HL24" s="1286"/>
      <c r="HM24" s="1286"/>
      <c r="HN24" s="1286"/>
      <c r="HO24" s="1286"/>
      <c r="HP24" s="1286"/>
      <c r="HQ24" s="1286"/>
      <c r="HR24" s="1286"/>
      <c r="HS24" s="1286"/>
      <c r="HT24" s="1286"/>
      <c r="HU24" s="1286"/>
      <c r="HV24" s="1286"/>
      <c r="HW24" s="1286"/>
      <c r="HX24" s="1286"/>
      <c r="HY24" s="1286"/>
      <c r="HZ24" s="1286"/>
      <c r="IA24" s="1286"/>
      <c r="IB24" s="1286"/>
      <c r="IC24" s="1286"/>
      <c r="ID24" s="1286"/>
      <c r="IE24" s="1286"/>
      <c r="IF24" s="1286"/>
      <c r="IG24" s="1286"/>
      <c r="IH24" s="1286"/>
      <c r="II24" s="1286"/>
      <c r="IJ24" s="1286"/>
      <c r="IK24" s="1286"/>
      <c r="IL24" s="1286"/>
      <c r="IM24" s="1286"/>
      <c r="IN24" s="1286"/>
      <c r="IO24" s="1286"/>
      <c r="IP24" s="1286"/>
      <c r="IQ24" s="1286"/>
      <c r="IR24" s="1286"/>
      <c r="IS24" s="1286"/>
      <c r="IT24" s="1286"/>
      <c r="IU24" s="1286"/>
      <c r="IV24" s="1286"/>
    </row>
    <row r="25" spans="1:256" ht="16.5" thickBot="1">
      <c r="A25" s="1286"/>
      <c r="B25" s="1309" t="s">
        <v>7383</v>
      </c>
      <c r="C25" s="2182" t="s">
        <v>7384</v>
      </c>
      <c r="D25" s="2182"/>
      <c r="E25" s="1310">
        <v>888</v>
      </c>
      <c r="F25" s="1311">
        <v>1272</v>
      </c>
      <c r="G25" s="1312">
        <v>1100</v>
      </c>
      <c r="H25" s="1286"/>
      <c r="I25" s="1286"/>
      <c r="J25" s="1286"/>
      <c r="K25" s="1286"/>
      <c r="L25" s="1286"/>
      <c r="M25" s="1286"/>
      <c r="N25" s="1286"/>
      <c r="O25" s="1286"/>
      <c r="P25" s="1286"/>
      <c r="Q25" s="1286"/>
      <c r="R25" s="1286"/>
      <c r="S25" s="1286"/>
      <c r="T25" s="1286"/>
      <c r="U25" s="1286"/>
      <c r="V25" s="1286"/>
      <c r="W25" s="1286"/>
      <c r="X25" s="1286"/>
      <c r="Y25" s="1286"/>
      <c r="Z25" s="1286"/>
      <c r="AA25" s="1286"/>
      <c r="AB25" s="1286"/>
      <c r="AC25" s="1286"/>
      <c r="AD25" s="1286"/>
      <c r="AE25" s="1286"/>
      <c r="AF25" s="1286"/>
      <c r="AG25" s="1286"/>
      <c r="AH25" s="1286"/>
      <c r="AI25" s="1286"/>
      <c r="AJ25" s="1286"/>
      <c r="AK25" s="1286"/>
      <c r="AL25" s="1286"/>
      <c r="AM25" s="1286"/>
      <c r="AN25" s="1286"/>
      <c r="AO25" s="1286"/>
      <c r="AP25" s="1286"/>
      <c r="AQ25" s="1286"/>
      <c r="AR25" s="1286"/>
      <c r="AS25" s="1286"/>
      <c r="AT25" s="1286"/>
      <c r="AU25" s="1286"/>
      <c r="AV25" s="1286"/>
      <c r="AW25" s="1286"/>
      <c r="AX25" s="1286"/>
      <c r="AY25" s="1286"/>
      <c r="AZ25" s="1286"/>
      <c r="BA25" s="1286"/>
      <c r="BB25" s="1286"/>
      <c r="BC25" s="1286"/>
      <c r="BD25" s="1286"/>
      <c r="BE25" s="1286"/>
      <c r="BF25" s="1286"/>
      <c r="BG25" s="1286"/>
      <c r="BH25" s="1286"/>
      <c r="BI25" s="1286"/>
      <c r="BJ25" s="1286"/>
      <c r="BK25" s="1286"/>
      <c r="BL25" s="1286"/>
      <c r="BM25" s="1286"/>
      <c r="BN25" s="1286"/>
      <c r="BO25" s="1286"/>
      <c r="BP25" s="1286"/>
      <c r="BQ25" s="1286"/>
      <c r="BR25" s="1286"/>
      <c r="BS25" s="1286"/>
      <c r="BT25" s="1286"/>
      <c r="BU25" s="1286"/>
      <c r="BV25" s="1286"/>
      <c r="BW25" s="1286"/>
      <c r="BX25" s="1286"/>
      <c r="BY25" s="1286"/>
      <c r="BZ25" s="1286"/>
      <c r="CA25" s="1286"/>
      <c r="CB25" s="1286"/>
      <c r="CC25" s="1286"/>
      <c r="CD25" s="1286"/>
      <c r="CE25" s="1286"/>
      <c r="CF25" s="1286"/>
      <c r="CG25" s="1286"/>
      <c r="CH25" s="1286"/>
      <c r="CI25" s="1286"/>
      <c r="CJ25" s="1286"/>
      <c r="CK25" s="1286"/>
      <c r="CL25" s="1286"/>
      <c r="CM25" s="1286"/>
      <c r="CN25" s="1286"/>
      <c r="CO25" s="1286"/>
      <c r="CP25" s="1286"/>
      <c r="CQ25" s="1286"/>
      <c r="CR25" s="1286"/>
      <c r="CS25" s="1286"/>
      <c r="CT25" s="1286"/>
      <c r="CU25" s="1286"/>
      <c r="CV25" s="1286"/>
      <c r="CW25" s="1286"/>
      <c r="CX25" s="1286"/>
      <c r="CY25" s="1286"/>
      <c r="CZ25" s="1286"/>
      <c r="DA25" s="1286"/>
      <c r="DB25" s="1286"/>
      <c r="DC25" s="1286"/>
      <c r="DD25" s="1286"/>
      <c r="DE25" s="1286"/>
      <c r="DF25" s="1286"/>
      <c r="DG25" s="1286"/>
      <c r="DH25" s="1286"/>
      <c r="DI25" s="1286"/>
      <c r="DJ25" s="1286"/>
      <c r="DK25" s="1286"/>
      <c r="DL25" s="1286"/>
      <c r="DM25" s="1286"/>
      <c r="DN25" s="1286"/>
      <c r="DO25" s="1286"/>
      <c r="DP25" s="1286"/>
      <c r="DQ25" s="1286"/>
      <c r="DR25" s="1286"/>
      <c r="DS25" s="1286"/>
      <c r="DT25" s="1286"/>
      <c r="DU25" s="1286"/>
      <c r="DV25" s="1286"/>
      <c r="DW25" s="1286"/>
      <c r="DX25" s="1286"/>
      <c r="DY25" s="1286"/>
      <c r="DZ25" s="1286"/>
      <c r="EA25" s="1286"/>
      <c r="EB25" s="1286"/>
      <c r="EC25" s="1286"/>
      <c r="ED25" s="1286"/>
      <c r="EE25" s="1286"/>
      <c r="EF25" s="1286"/>
      <c r="EG25" s="1286"/>
      <c r="EH25" s="1286"/>
      <c r="EI25" s="1286"/>
      <c r="EJ25" s="1286"/>
      <c r="EK25" s="1286"/>
      <c r="EL25" s="1286"/>
      <c r="EM25" s="1286"/>
      <c r="EN25" s="1286"/>
      <c r="EO25" s="1286"/>
      <c r="EP25" s="1286"/>
      <c r="EQ25" s="1286"/>
      <c r="ER25" s="1286"/>
      <c r="ES25" s="1286"/>
      <c r="ET25" s="1286"/>
      <c r="EU25" s="1286"/>
      <c r="EV25" s="1286"/>
      <c r="EW25" s="1286"/>
      <c r="EX25" s="1286"/>
      <c r="EY25" s="1286"/>
      <c r="EZ25" s="1286"/>
      <c r="FA25" s="1286"/>
      <c r="FB25" s="1286"/>
      <c r="FC25" s="1286"/>
      <c r="FD25" s="1286"/>
      <c r="FE25" s="1286"/>
      <c r="FF25" s="1286"/>
      <c r="FG25" s="1286"/>
      <c r="FH25" s="1286"/>
      <c r="FI25" s="1286"/>
      <c r="FJ25" s="1286"/>
      <c r="FK25" s="1286"/>
      <c r="FL25" s="1286"/>
      <c r="FM25" s="1286"/>
      <c r="FN25" s="1286"/>
      <c r="FO25" s="1286"/>
      <c r="FP25" s="1286"/>
      <c r="FQ25" s="1286"/>
      <c r="FR25" s="1286"/>
      <c r="FS25" s="1286"/>
      <c r="FT25" s="1286"/>
      <c r="FU25" s="1286"/>
      <c r="FV25" s="1286"/>
      <c r="FW25" s="1286"/>
      <c r="FX25" s="1286"/>
      <c r="FY25" s="1286"/>
      <c r="FZ25" s="1286"/>
      <c r="GA25" s="1286"/>
      <c r="GB25" s="1286"/>
      <c r="GC25" s="1286"/>
      <c r="GD25" s="1286"/>
      <c r="GE25" s="1286"/>
      <c r="GF25" s="1286"/>
      <c r="GG25" s="1286"/>
      <c r="GH25" s="1286"/>
      <c r="GI25" s="1286"/>
      <c r="GJ25" s="1286"/>
      <c r="GK25" s="1286"/>
      <c r="GL25" s="1286"/>
      <c r="GM25" s="1286"/>
      <c r="GN25" s="1286"/>
      <c r="GO25" s="1286"/>
      <c r="GP25" s="1286"/>
      <c r="GQ25" s="1286"/>
      <c r="GR25" s="1286"/>
      <c r="GS25" s="1286"/>
      <c r="GT25" s="1286"/>
      <c r="GU25" s="1286"/>
      <c r="GV25" s="1286"/>
      <c r="GW25" s="1286"/>
      <c r="GX25" s="1286"/>
      <c r="GY25" s="1286"/>
      <c r="GZ25" s="1286"/>
      <c r="HA25" s="1286"/>
      <c r="HB25" s="1286"/>
      <c r="HC25" s="1286"/>
      <c r="HD25" s="1286"/>
      <c r="HE25" s="1286"/>
      <c r="HF25" s="1286"/>
      <c r="HG25" s="1286"/>
      <c r="HH25" s="1286"/>
      <c r="HI25" s="1286"/>
      <c r="HJ25" s="1286"/>
      <c r="HK25" s="1286"/>
      <c r="HL25" s="1286"/>
      <c r="HM25" s="1286"/>
      <c r="HN25" s="1286"/>
      <c r="HO25" s="1286"/>
      <c r="HP25" s="1286"/>
      <c r="HQ25" s="1286"/>
      <c r="HR25" s="1286"/>
      <c r="HS25" s="1286"/>
      <c r="HT25" s="1286"/>
      <c r="HU25" s="1286"/>
      <c r="HV25" s="1286"/>
      <c r="HW25" s="1286"/>
      <c r="HX25" s="1286"/>
      <c r="HY25" s="1286"/>
      <c r="HZ25" s="1286"/>
      <c r="IA25" s="1286"/>
      <c r="IB25" s="1286"/>
      <c r="IC25" s="1286"/>
      <c r="ID25" s="1286"/>
      <c r="IE25" s="1286"/>
      <c r="IF25" s="1286"/>
      <c r="IG25" s="1286"/>
      <c r="IH25" s="1286"/>
      <c r="II25" s="1286"/>
      <c r="IJ25" s="1286"/>
      <c r="IK25" s="1286"/>
      <c r="IL25" s="1286"/>
      <c r="IM25" s="1286"/>
      <c r="IN25" s="1286"/>
      <c r="IO25" s="1286"/>
      <c r="IP25" s="1286"/>
      <c r="IQ25" s="1286"/>
      <c r="IR25" s="1286"/>
      <c r="IS25" s="1286"/>
      <c r="IT25" s="1286"/>
      <c r="IU25" s="1286"/>
      <c r="IV25" s="1286"/>
    </row>
    <row r="26" spans="1:256" ht="16.5" thickBot="1">
      <c r="A26" s="1286"/>
      <c r="B26" s="2058" t="s">
        <v>7385</v>
      </c>
      <c r="C26" s="2059"/>
      <c r="D26" s="2060"/>
      <c r="E26" s="1313">
        <f>SUM(E15:E25)</f>
        <v>20350</v>
      </c>
      <c r="F26" s="1313">
        <f>SUM(F15:F25)</f>
        <v>25267</v>
      </c>
      <c r="G26" s="1314">
        <f>SUM(G15:G25)</f>
        <v>19210</v>
      </c>
      <c r="H26" s="1286"/>
      <c r="I26" s="1286"/>
      <c r="J26" s="1286"/>
      <c r="K26" s="1286"/>
      <c r="L26" s="1286"/>
      <c r="M26" s="1286"/>
      <c r="N26" s="1286"/>
      <c r="O26" s="1286"/>
      <c r="P26" s="1286"/>
      <c r="Q26" s="1286"/>
      <c r="R26" s="1286"/>
      <c r="S26" s="1286"/>
      <c r="T26" s="1286"/>
      <c r="U26" s="1286"/>
      <c r="V26" s="1286"/>
      <c r="W26" s="1286"/>
      <c r="X26" s="1286"/>
      <c r="Y26" s="1286"/>
      <c r="Z26" s="1286"/>
      <c r="AA26" s="1286"/>
      <c r="AB26" s="1286"/>
      <c r="AC26" s="1286"/>
      <c r="AD26" s="1286"/>
      <c r="AE26" s="1286"/>
      <c r="AF26" s="1286"/>
      <c r="AG26" s="1286"/>
      <c r="AH26" s="1286"/>
      <c r="AI26" s="1286"/>
      <c r="AJ26" s="1286"/>
      <c r="AK26" s="1286"/>
      <c r="AL26" s="1286"/>
      <c r="AM26" s="1286"/>
      <c r="AN26" s="1286"/>
      <c r="AO26" s="1286"/>
      <c r="AP26" s="1286"/>
      <c r="AQ26" s="1286"/>
      <c r="AR26" s="1286"/>
      <c r="AS26" s="1286"/>
      <c r="AT26" s="1286"/>
      <c r="AU26" s="1286"/>
      <c r="AV26" s="1286"/>
      <c r="AW26" s="1286"/>
      <c r="AX26" s="1286"/>
      <c r="AY26" s="1286"/>
      <c r="AZ26" s="1286"/>
      <c r="BA26" s="1286"/>
      <c r="BB26" s="1286"/>
      <c r="BC26" s="1286"/>
      <c r="BD26" s="1286"/>
      <c r="BE26" s="1286"/>
      <c r="BF26" s="1286"/>
      <c r="BG26" s="1286"/>
      <c r="BH26" s="1286"/>
      <c r="BI26" s="1286"/>
      <c r="BJ26" s="1286"/>
      <c r="BK26" s="1286"/>
      <c r="BL26" s="1286"/>
      <c r="BM26" s="1286"/>
      <c r="BN26" s="1286"/>
      <c r="BO26" s="1286"/>
      <c r="BP26" s="1286"/>
      <c r="BQ26" s="1286"/>
      <c r="BR26" s="1286"/>
      <c r="BS26" s="1286"/>
      <c r="BT26" s="1286"/>
      <c r="BU26" s="1286"/>
      <c r="BV26" s="1286"/>
      <c r="BW26" s="1286"/>
      <c r="BX26" s="1286"/>
      <c r="BY26" s="1286"/>
      <c r="BZ26" s="1286"/>
      <c r="CA26" s="1286"/>
      <c r="CB26" s="1286"/>
      <c r="CC26" s="1286"/>
      <c r="CD26" s="1286"/>
      <c r="CE26" s="1286"/>
      <c r="CF26" s="1286"/>
      <c r="CG26" s="1286"/>
      <c r="CH26" s="1286"/>
      <c r="CI26" s="1286"/>
      <c r="CJ26" s="1286"/>
      <c r="CK26" s="1286"/>
      <c r="CL26" s="1286"/>
      <c r="CM26" s="1286"/>
      <c r="CN26" s="1286"/>
      <c r="CO26" s="1286"/>
      <c r="CP26" s="1286"/>
      <c r="CQ26" s="1286"/>
      <c r="CR26" s="1286"/>
      <c r="CS26" s="1286"/>
      <c r="CT26" s="1286"/>
      <c r="CU26" s="1286"/>
      <c r="CV26" s="1286"/>
      <c r="CW26" s="1286"/>
      <c r="CX26" s="1286"/>
      <c r="CY26" s="1286"/>
      <c r="CZ26" s="1286"/>
      <c r="DA26" s="1286"/>
      <c r="DB26" s="1286"/>
      <c r="DC26" s="1286"/>
      <c r="DD26" s="1286"/>
      <c r="DE26" s="1286"/>
      <c r="DF26" s="1286"/>
      <c r="DG26" s="1286"/>
      <c r="DH26" s="1286"/>
      <c r="DI26" s="1286"/>
      <c r="DJ26" s="1286"/>
      <c r="DK26" s="1286"/>
      <c r="DL26" s="1286"/>
      <c r="DM26" s="1286"/>
      <c r="DN26" s="1286"/>
      <c r="DO26" s="1286"/>
      <c r="DP26" s="1286"/>
      <c r="DQ26" s="1286"/>
      <c r="DR26" s="1286"/>
      <c r="DS26" s="1286"/>
      <c r="DT26" s="1286"/>
      <c r="DU26" s="1286"/>
      <c r="DV26" s="1286"/>
      <c r="DW26" s="1286"/>
      <c r="DX26" s="1286"/>
      <c r="DY26" s="1286"/>
      <c r="DZ26" s="1286"/>
      <c r="EA26" s="1286"/>
      <c r="EB26" s="1286"/>
      <c r="EC26" s="1286"/>
      <c r="ED26" s="1286"/>
      <c r="EE26" s="1286"/>
      <c r="EF26" s="1286"/>
      <c r="EG26" s="1286"/>
      <c r="EH26" s="1286"/>
      <c r="EI26" s="1286"/>
      <c r="EJ26" s="1286"/>
      <c r="EK26" s="1286"/>
      <c r="EL26" s="1286"/>
      <c r="EM26" s="1286"/>
      <c r="EN26" s="1286"/>
      <c r="EO26" s="1286"/>
      <c r="EP26" s="1286"/>
      <c r="EQ26" s="1286"/>
      <c r="ER26" s="1286"/>
      <c r="ES26" s="1286"/>
      <c r="ET26" s="1286"/>
      <c r="EU26" s="1286"/>
      <c r="EV26" s="1286"/>
      <c r="EW26" s="1286"/>
      <c r="EX26" s="1286"/>
      <c r="EY26" s="1286"/>
      <c r="EZ26" s="1286"/>
      <c r="FA26" s="1286"/>
      <c r="FB26" s="1286"/>
      <c r="FC26" s="1286"/>
      <c r="FD26" s="1286"/>
      <c r="FE26" s="1286"/>
      <c r="FF26" s="1286"/>
      <c r="FG26" s="1286"/>
      <c r="FH26" s="1286"/>
      <c r="FI26" s="1286"/>
      <c r="FJ26" s="1286"/>
      <c r="FK26" s="1286"/>
      <c r="FL26" s="1286"/>
      <c r="FM26" s="1286"/>
      <c r="FN26" s="1286"/>
      <c r="FO26" s="1286"/>
      <c r="FP26" s="1286"/>
      <c r="FQ26" s="1286"/>
      <c r="FR26" s="1286"/>
      <c r="FS26" s="1286"/>
      <c r="FT26" s="1286"/>
      <c r="FU26" s="1286"/>
      <c r="FV26" s="1286"/>
      <c r="FW26" s="1286"/>
      <c r="FX26" s="1286"/>
      <c r="FY26" s="1286"/>
      <c r="FZ26" s="1286"/>
      <c r="GA26" s="1286"/>
      <c r="GB26" s="1286"/>
      <c r="GC26" s="1286"/>
      <c r="GD26" s="1286"/>
      <c r="GE26" s="1286"/>
      <c r="GF26" s="1286"/>
      <c r="GG26" s="1286"/>
      <c r="GH26" s="1286"/>
      <c r="GI26" s="1286"/>
      <c r="GJ26" s="1286"/>
      <c r="GK26" s="1286"/>
      <c r="GL26" s="1286"/>
      <c r="GM26" s="1286"/>
      <c r="GN26" s="1286"/>
      <c r="GO26" s="1286"/>
      <c r="GP26" s="1286"/>
      <c r="GQ26" s="1286"/>
      <c r="GR26" s="1286"/>
      <c r="GS26" s="1286"/>
      <c r="GT26" s="1286"/>
      <c r="GU26" s="1286"/>
      <c r="GV26" s="1286"/>
      <c r="GW26" s="1286"/>
      <c r="GX26" s="1286"/>
      <c r="GY26" s="1286"/>
      <c r="GZ26" s="1286"/>
      <c r="HA26" s="1286"/>
      <c r="HB26" s="1286"/>
      <c r="HC26" s="1286"/>
      <c r="HD26" s="1286"/>
      <c r="HE26" s="1286"/>
      <c r="HF26" s="1286"/>
      <c r="HG26" s="1286"/>
      <c r="HH26" s="1286"/>
      <c r="HI26" s="1286"/>
      <c r="HJ26" s="1286"/>
      <c r="HK26" s="1286"/>
      <c r="HL26" s="1286"/>
      <c r="HM26" s="1286"/>
      <c r="HN26" s="1286"/>
      <c r="HO26" s="1286"/>
      <c r="HP26" s="1286"/>
      <c r="HQ26" s="1286"/>
      <c r="HR26" s="1286"/>
      <c r="HS26" s="1286"/>
      <c r="HT26" s="1286"/>
      <c r="HU26" s="1286"/>
      <c r="HV26" s="1286"/>
      <c r="HW26" s="1286"/>
      <c r="HX26" s="1286"/>
      <c r="HY26" s="1286"/>
      <c r="HZ26" s="1286"/>
      <c r="IA26" s="1286"/>
      <c r="IB26" s="1286"/>
      <c r="IC26" s="1286"/>
      <c r="ID26" s="1286"/>
      <c r="IE26" s="1286"/>
      <c r="IF26" s="1286"/>
      <c r="IG26" s="1286"/>
      <c r="IH26" s="1286"/>
      <c r="II26" s="1286"/>
      <c r="IJ26" s="1286"/>
      <c r="IK26" s="1286"/>
      <c r="IL26" s="1286"/>
      <c r="IM26" s="1286"/>
      <c r="IN26" s="1286"/>
      <c r="IO26" s="1286"/>
      <c r="IP26" s="1286"/>
      <c r="IQ26" s="1286"/>
      <c r="IR26" s="1286"/>
      <c r="IS26" s="1286"/>
      <c r="IT26" s="1286"/>
      <c r="IU26" s="1286"/>
      <c r="IV26" s="1286"/>
    </row>
    <row r="27" spans="1:256" ht="16.5" thickBot="1">
      <c r="A27" s="1286"/>
      <c r="B27" s="2061" t="s">
        <v>1991</v>
      </c>
      <c r="C27" s="2062"/>
      <c r="D27" s="2063">
        <v>8923.75</v>
      </c>
      <c r="E27" s="2046">
        <f>MEDIAN(E26:G26)</f>
        <v>20350</v>
      </c>
      <c r="F27" s="2046"/>
      <c r="G27" s="2047"/>
      <c r="H27" s="1286"/>
      <c r="I27" s="1286"/>
      <c r="J27" s="1286"/>
      <c r="K27" s="1286"/>
      <c r="L27" s="1286"/>
      <c r="M27" s="1286"/>
      <c r="N27" s="1286"/>
      <c r="O27" s="1286"/>
      <c r="P27" s="1286"/>
      <c r="Q27" s="1286"/>
      <c r="R27" s="1286"/>
      <c r="S27" s="1286"/>
      <c r="T27" s="1286"/>
      <c r="U27" s="1286"/>
      <c r="V27" s="1286"/>
      <c r="W27" s="1286"/>
      <c r="X27" s="1286"/>
      <c r="Y27" s="1286"/>
      <c r="Z27" s="1286"/>
      <c r="AA27" s="1286"/>
      <c r="AB27" s="1286"/>
      <c r="AC27" s="1286"/>
      <c r="AD27" s="1286"/>
      <c r="AE27" s="1286"/>
      <c r="AF27" s="1286"/>
      <c r="AG27" s="1286"/>
      <c r="AH27" s="1286"/>
      <c r="AI27" s="1286"/>
      <c r="AJ27" s="1286"/>
      <c r="AK27" s="1286"/>
      <c r="AL27" s="1286"/>
      <c r="AM27" s="1286"/>
      <c r="AN27" s="1286"/>
      <c r="AO27" s="1286"/>
      <c r="AP27" s="1286"/>
      <c r="AQ27" s="1286"/>
      <c r="AR27" s="1286"/>
      <c r="AS27" s="1286"/>
      <c r="AT27" s="1286"/>
      <c r="AU27" s="1286"/>
      <c r="AV27" s="1286"/>
      <c r="AW27" s="1286"/>
      <c r="AX27" s="1286"/>
      <c r="AY27" s="1286"/>
      <c r="AZ27" s="1286"/>
      <c r="BA27" s="1286"/>
      <c r="BB27" s="1286"/>
      <c r="BC27" s="1286"/>
      <c r="BD27" s="1286"/>
      <c r="BE27" s="1286"/>
      <c r="BF27" s="1286"/>
      <c r="BG27" s="1286"/>
      <c r="BH27" s="1286"/>
      <c r="BI27" s="1286"/>
      <c r="BJ27" s="1286"/>
      <c r="BK27" s="1286"/>
      <c r="BL27" s="1286"/>
      <c r="BM27" s="1286"/>
      <c r="BN27" s="1286"/>
      <c r="BO27" s="1286"/>
      <c r="BP27" s="1286"/>
      <c r="BQ27" s="1286"/>
      <c r="BR27" s="1286"/>
      <c r="BS27" s="1286"/>
      <c r="BT27" s="1286"/>
      <c r="BU27" s="1286"/>
      <c r="BV27" s="1286"/>
      <c r="BW27" s="1286"/>
      <c r="BX27" s="1286"/>
      <c r="BY27" s="1286"/>
      <c r="BZ27" s="1286"/>
      <c r="CA27" s="1286"/>
      <c r="CB27" s="1286"/>
      <c r="CC27" s="1286"/>
      <c r="CD27" s="1286"/>
      <c r="CE27" s="1286"/>
      <c r="CF27" s="1286"/>
      <c r="CG27" s="1286"/>
      <c r="CH27" s="1286"/>
      <c r="CI27" s="1286"/>
      <c r="CJ27" s="1286"/>
      <c r="CK27" s="1286"/>
      <c r="CL27" s="1286"/>
      <c r="CM27" s="1286"/>
      <c r="CN27" s="1286"/>
      <c r="CO27" s="1286"/>
      <c r="CP27" s="1286"/>
      <c r="CQ27" s="1286"/>
      <c r="CR27" s="1286"/>
      <c r="CS27" s="1286"/>
      <c r="CT27" s="1286"/>
      <c r="CU27" s="1286"/>
      <c r="CV27" s="1286"/>
      <c r="CW27" s="1286"/>
      <c r="CX27" s="1286"/>
      <c r="CY27" s="1286"/>
      <c r="CZ27" s="1286"/>
      <c r="DA27" s="1286"/>
      <c r="DB27" s="1286"/>
      <c r="DC27" s="1286"/>
      <c r="DD27" s="1286"/>
      <c r="DE27" s="1286"/>
      <c r="DF27" s="1286"/>
      <c r="DG27" s="1286"/>
      <c r="DH27" s="1286"/>
      <c r="DI27" s="1286"/>
      <c r="DJ27" s="1286"/>
      <c r="DK27" s="1286"/>
      <c r="DL27" s="1286"/>
      <c r="DM27" s="1286"/>
      <c r="DN27" s="1286"/>
      <c r="DO27" s="1286"/>
      <c r="DP27" s="1286"/>
      <c r="DQ27" s="1286"/>
      <c r="DR27" s="1286"/>
      <c r="DS27" s="1286"/>
      <c r="DT27" s="1286"/>
      <c r="DU27" s="1286"/>
      <c r="DV27" s="1286"/>
      <c r="DW27" s="1286"/>
      <c r="DX27" s="1286"/>
      <c r="DY27" s="1286"/>
      <c r="DZ27" s="1286"/>
      <c r="EA27" s="1286"/>
      <c r="EB27" s="1286"/>
      <c r="EC27" s="1286"/>
      <c r="ED27" s="1286"/>
      <c r="EE27" s="1286"/>
      <c r="EF27" s="1286"/>
      <c r="EG27" s="1286"/>
      <c r="EH27" s="1286"/>
      <c r="EI27" s="1286"/>
      <c r="EJ27" s="1286"/>
      <c r="EK27" s="1286"/>
      <c r="EL27" s="1286"/>
      <c r="EM27" s="1286"/>
      <c r="EN27" s="1286"/>
      <c r="EO27" s="1286"/>
      <c r="EP27" s="1286"/>
      <c r="EQ27" s="1286"/>
      <c r="ER27" s="1286"/>
      <c r="ES27" s="1286"/>
      <c r="ET27" s="1286"/>
      <c r="EU27" s="1286"/>
      <c r="EV27" s="1286"/>
      <c r="EW27" s="1286"/>
      <c r="EX27" s="1286"/>
      <c r="EY27" s="1286"/>
      <c r="EZ27" s="1286"/>
      <c r="FA27" s="1286"/>
      <c r="FB27" s="1286"/>
      <c r="FC27" s="1286"/>
      <c r="FD27" s="1286"/>
      <c r="FE27" s="1286"/>
      <c r="FF27" s="1286"/>
      <c r="FG27" s="1286"/>
      <c r="FH27" s="1286"/>
      <c r="FI27" s="1286"/>
      <c r="FJ27" s="1286"/>
      <c r="FK27" s="1286"/>
      <c r="FL27" s="1286"/>
      <c r="FM27" s="1286"/>
      <c r="FN27" s="1286"/>
      <c r="FO27" s="1286"/>
      <c r="FP27" s="1286"/>
      <c r="FQ27" s="1286"/>
      <c r="FR27" s="1286"/>
      <c r="FS27" s="1286"/>
      <c r="FT27" s="1286"/>
      <c r="FU27" s="1286"/>
      <c r="FV27" s="1286"/>
      <c r="FW27" s="1286"/>
      <c r="FX27" s="1286"/>
      <c r="FY27" s="1286"/>
      <c r="FZ27" s="1286"/>
      <c r="GA27" s="1286"/>
      <c r="GB27" s="1286"/>
      <c r="GC27" s="1286"/>
      <c r="GD27" s="1286"/>
      <c r="GE27" s="1286"/>
      <c r="GF27" s="1286"/>
      <c r="GG27" s="1286"/>
      <c r="GH27" s="1286"/>
      <c r="GI27" s="1286"/>
      <c r="GJ27" s="1286"/>
      <c r="GK27" s="1286"/>
      <c r="GL27" s="1286"/>
      <c r="GM27" s="1286"/>
      <c r="GN27" s="1286"/>
      <c r="GO27" s="1286"/>
      <c r="GP27" s="1286"/>
      <c r="GQ27" s="1286"/>
      <c r="GR27" s="1286"/>
      <c r="GS27" s="1286"/>
      <c r="GT27" s="1286"/>
      <c r="GU27" s="1286"/>
      <c r="GV27" s="1286"/>
      <c r="GW27" s="1286"/>
      <c r="GX27" s="1286"/>
      <c r="GY27" s="1286"/>
      <c r="GZ27" s="1286"/>
      <c r="HA27" s="1286"/>
      <c r="HB27" s="1286"/>
      <c r="HC27" s="1286"/>
      <c r="HD27" s="1286"/>
      <c r="HE27" s="1286"/>
      <c r="HF27" s="1286"/>
      <c r="HG27" s="1286"/>
      <c r="HH27" s="1286"/>
      <c r="HI27" s="1286"/>
      <c r="HJ27" s="1286"/>
      <c r="HK27" s="1286"/>
      <c r="HL27" s="1286"/>
      <c r="HM27" s="1286"/>
      <c r="HN27" s="1286"/>
      <c r="HO27" s="1286"/>
      <c r="HP27" s="1286"/>
      <c r="HQ27" s="1286"/>
      <c r="HR27" s="1286"/>
      <c r="HS27" s="1286"/>
      <c r="HT27" s="1286"/>
      <c r="HU27" s="1286"/>
      <c r="HV27" s="1286"/>
      <c r="HW27" s="1286"/>
      <c r="HX27" s="1286"/>
      <c r="HY27" s="1286"/>
      <c r="HZ27" s="1286"/>
      <c r="IA27" s="1286"/>
      <c r="IB27" s="1286"/>
      <c r="IC27" s="1286"/>
      <c r="ID27" s="1286"/>
      <c r="IE27" s="1286"/>
      <c r="IF27" s="1286"/>
      <c r="IG27" s="1286"/>
      <c r="IH27" s="1286"/>
      <c r="II27" s="1286"/>
      <c r="IJ27" s="1286"/>
      <c r="IK27" s="1286"/>
      <c r="IL27" s="1286"/>
      <c r="IM27" s="1286"/>
      <c r="IN27" s="1286"/>
      <c r="IO27" s="1286"/>
      <c r="IP27" s="1286"/>
      <c r="IQ27" s="1286"/>
      <c r="IR27" s="1286"/>
      <c r="IS27" s="1286"/>
      <c r="IT27" s="1286"/>
      <c r="IU27" s="1286"/>
      <c r="IV27" s="1286"/>
    </row>
    <row r="28" spans="1:256" s="1315" customFormat="1" ht="22.5" customHeight="1" thickBot="1">
      <c r="B28" s="1316"/>
      <c r="C28" s="1316"/>
      <c r="D28" s="1316"/>
      <c r="E28" s="1317"/>
      <c r="F28" s="1318"/>
      <c r="G28" s="1318"/>
    </row>
    <row r="29" spans="1:256" ht="16.5" thickBot="1">
      <c r="A29" s="1286"/>
      <c r="B29" s="2165" t="s">
        <v>7386</v>
      </c>
      <c r="C29" s="2166"/>
      <c r="D29" s="2166"/>
      <c r="E29" s="2166"/>
      <c r="F29" s="2166"/>
      <c r="G29" s="2167"/>
      <c r="H29" s="1286"/>
      <c r="I29" s="1286"/>
      <c r="J29" s="1286"/>
      <c r="K29" s="1286"/>
      <c r="L29" s="1286"/>
      <c r="M29" s="1286"/>
      <c r="N29" s="1286"/>
      <c r="O29" s="1286"/>
      <c r="P29" s="1286"/>
      <c r="Q29" s="1286"/>
      <c r="R29" s="1286"/>
      <c r="S29" s="1286"/>
      <c r="T29" s="1286"/>
      <c r="U29" s="1286"/>
      <c r="V29" s="1286"/>
      <c r="W29" s="1286"/>
      <c r="X29" s="1286"/>
      <c r="Y29" s="1286"/>
      <c r="Z29" s="1286"/>
      <c r="AA29" s="1286"/>
      <c r="AB29" s="1286"/>
      <c r="AC29" s="1286"/>
      <c r="AD29" s="1286"/>
      <c r="AE29" s="1286"/>
      <c r="AF29" s="1286"/>
      <c r="AG29" s="1286"/>
      <c r="AH29" s="1286"/>
      <c r="AI29" s="1286"/>
      <c r="AJ29" s="1286"/>
      <c r="AK29" s="1286"/>
      <c r="AL29" s="1286"/>
      <c r="AM29" s="1286"/>
      <c r="AN29" s="1286"/>
      <c r="AO29" s="1286"/>
      <c r="AP29" s="1286"/>
      <c r="AQ29" s="1286"/>
      <c r="AR29" s="1286"/>
      <c r="AS29" s="1286"/>
      <c r="AT29" s="1286"/>
      <c r="AU29" s="1286"/>
      <c r="AV29" s="1286"/>
      <c r="AW29" s="1286"/>
      <c r="AX29" s="1286"/>
      <c r="AY29" s="1286"/>
      <c r="AZ29" s="1286"/>
      <c r="BA29" s="1286"/>
      <c r="BB29" s="1286"/>
      <c r="BC29" s="1286"/>
      <c r="BD29" s="1286"/>
      <c r="BE29" s="1286"/>
      <c r="BF29" s="1286"/>
      <c r="BG29" s="1286"/>
      <c r="BH29" s="1286"/>
      <c r="BI29" s="1286"/>
      <c r="BJ29" s="1286"/>
      <c r="BK29" s="1286"/>
      <c r="BL29" s="1286"/>
      <c r="BM29" s="1286"/>
      <c r="BN29" s="1286"/>
      <c r="BO29" s="1286"/>
      <c r="BP29" s="1286"/>
      <c r="BQ29" s="1286"/>
      <c r="BR29" s="1286"/>
      <c r="BS29" s="1286"/>
      <c r="BT29" s="1286"/>
      <c r="BU29" s="1286"/>
      <c r="BV29" s="1286"/>
      <c r="BW29" s="1286"/>
      <c r="BX29" s="1286"/>
      <c r="BY29" s="1286"/>
      <c r="BZ29" s="1286"/>
      <c r="CA29" s="1286"/>
      <c r="CB29" s="1286"/>
      <c r="CC29" s="1286"/>
      <c r="CD29" s="1286"/>
      <c r="CE29" s="1286"/>
      <c r="CF29" s="1286"/>
      <c r="CG29" s="1286"/>
      <c r="CH29" s="1286"/>
      <c r="CI29" s="1286"/>
      <c r="CJ29" s="1286"/>
      <c r="CK29" s="1286"/>
      <c r="CL29" s="1286"/>
      <c r="CM29" s="1286"/>
      <c r="CN29" s="1286"/>
      <c r="CO29" s="1286"/>
      <c r="CP29" s="1286"/>
      <c r="CQ29" s="1286"/>
      <c r="CR29" s="1286"/>
      <c r="CS29" s="1286"/>
      <c r="CT29" s="1286"/>
      <c r="CU29" s="1286"/>
      <c r="CV29" s="1286"/>
      <c r="CW29" s="1286"/>
      <c r="CX29" s="1286"/>
      <c r="CY29" s="1286"/>
      <c r="CZ29" s="1286"/>
      <c r="DA29" s="1286"/>
      <c r="DB29" s="1286"/>
      <c r="DC29" s="1286"/>
      <c r="DD29" s="1286"/>
      <c r="DE29" s="1286"/>
      <c r="DF29" s="1286"/>
      <c r="DG29" s="1286"/>
      <c r="DH29" s="1286"/>
      <c r="DI29" s="1286"/>
      <c r="DJ29" s="1286"/>
      <c r="DK29" s="1286"/>
      <c r="DL29" s="1286"/>
      <c r="DM29" s="1286"/>
      <c r="DN29" s="1286"/>
      <c r="DO29" s="1286"/>
      <c r="DP29" s="1286"/>
      <c r="DQ29" s="1286"/>
      <c r="DR29" s="1286"/>
      <c r="DS29" s="1286"/>
      <c r="DT29" s="1286"/>
      <c r="DU29" s="1286"/>
      <c r="DV29" s="1286"/>
      <c r="DW29" s="1286"/>
      <c r="DX29" s="1286"/>
      <c r="DY29" s="1286"/>
      <c r="DZ29" s="1286"/>
      <c r="EA29" s="1286"/>
      <c r="EB29" s="1286"/>
      <c r="EC29" s="1286"/>
      <c r="ED29" s="1286"/>
      <c r="EE29" s="1286"/>
      <c r="EF29" s="1286"/>
      <c r="EG29" s="1286"/>
      <c r="EH29" s="1286"/>
      <c r="EI29" s="1286"/>
      <c r="EJ29" s="1286"/>
      <c r="EK29" s="1286"/>
      <c r="EL29" s="1286"/>
      <c r="EM29" s="1286"/>
      <c r="EN29" s="1286"/>
      <c r="EO29" s="1286"/>
      <c r="EP29" s="1286"/>
      <c r="EQ29" s="1286"/>
      <c r="ER29" s="1286"/>
      <c r="ES29" s="1286"/>
      <c r="ET29" s="1286"/>
      <c r="EU29" s="1286"/>
      <c r="EV29" s="1286"/>
      <c r="EW29" s="1286"/>
      <c r="EX29" s="1286"/>
      <c r="EY29" s="1286"/>
      <c r="EZ29" s="1286"/>
      <c r="FA29" s="1286"/>
      <c r="FB29" s="1286"/>
      <c r="FC29" s="1286"/>
      <c r="FD29" s="1286"/>
      <c r="FE29" s="1286"/>
      <c r="FF29" s="1286"/>
      <c r="FG29" s="1286"/>
      <c r="FH29" s="1286"/>
      <c r="FI29" s="1286"/>
      <c r="FJ29" s="1286"/>
      <c r="FK29" s="1286"/>
      <c r="FL29" s="1286"/>
      <c r="FM29" s="1286"/>
      <c r="FN29" s="1286"/>
      <c r="FO29" s="1286"/>
      <c r="FP29" s="1286"/>
      <c r="FQ29" s="1286"/>
      <c r="FR29" s="1286"/>
      <c r="FS29" s="1286"/>
      <c r="FT29" s="1286"/>
      <c r="FU29" s="1286"/>
      <c r="FV29" s="1286"/>
      <c r="FW29" s="1286"/>
      <c r="FX29" s="1286"/>
      <c r="FY29" s="1286"/>
      <c r="FZ29" s="1286"/>
      <c r="GA29" s="1286"/>
      <c r="GB29" s="1286"/>
      <c r="GC29" s="1286"/>
      <c r="GD29" s="1286"/>
      <c r="GE29" s="1286"/>
      <c r="GF29" s="1286"/>
      <c r="GG29" s="1286"/>
      <c r="GH29" s="1286"/>
      <c r="GI29" s="1286"/>
      <c r="GJ29" s="1286"/>
      <c r="GK29" s="1286"/>
      <c r="GL29" s="1286"/>
      <c r="GM29" s="1286"/>
      <c r="GN29" s="1286"/>
      <c r="GO29" s="1286"/>
      <c r="GP29" s="1286"/>
      <c r="GQ29" s="1286"/>
      <c r="GR29" s="1286"/>
      <c r="GS29" s="1286"/>
      <c r="GT29" s="1286"/>
      <c r="GU29" s="1286"/>
      <c r="GV29" s="1286"/>
      <c r="GW29" s="1286"/>
      <c r="GX29" s="1286"/>
      <c r="GY29" s="1286"/>
      <c r="GZ29" s="1286"/>
      <c r="HA29" s="1286"/>
      <c r="HB29" s="1286"/>
      <c r="HC29" s="1286"/>
      <c r="HD29" s="1286"/>
      <c r="HE29" s="1286"/>
      <c r="HF29" s="1286"/>
      <c r="HG29" s="1286"/>
      <c r="HH29" s="1286"/>
      <c r="HI29" s="1286"/>
      <c r="HJ29" s="1286"/>
      <c r="HK29" s="1286"/>
      <c r="HL29" s="1286"/>
      <c r="HM29" s="1286"/>
      <c r="HN29" s="1286"/>
      <c r="HO29" s="1286"/>
      <c r="HP29" s="1286"/>
      <c r="HQ29" s="1286"/>
      <c r="HR29" s="1286"/>
      <c r="HS29" s="1286"/>
      <c r="HT29" s="1286"/>
      <c r="HU29" s="1286"/>
      <c r="HV29" s="1286"/>
      <c r="HW29" s="1286"/>
      <c r="HX29" s="1286"/>
      <c r="HY29" s="1286"/>
      <c r="HZ29" s="1286"/>
      <c r="IA29" s="1286"/>
      <c r="IB29" s="1286"/>
      <c r="IC29" s="1286"/>
      <c r="ID29" s="1286"/>
      <c r="IE29" s="1286"/>
      <c r="IF29" s="1286"/>
      <c r="IG29" s="1286"/>
      <c r="IH29" s="1286"/>
      <c r="II29" s="1286"/>
      <c r="IJ29" s="1286"/>
      <c r="IK29" s="1286"/>
      <c r="IL29" s="1286"/>
      <c r="IM29" s="1286"/>
      <c r="IN29" s="1286"/>
      <c r="IO29" s="1286"/>
      <c r="IP29" s="1286"/>
      <c r="IQ29" s="1286"/>
      <c r="IR29" s="1286"/>
      <c r="IS29" s="1286"/>
      <c r="IT29" s="1286"/>
      <c r="IU29" s="1286"/>
      <c r="IV29" s="1286"/>
    </row>
    <row r="30" spans="1:256" s="1319" customFormat="1" ht="15.75">
      <c r="B30" s="1320" t="s">
        <v>1985</v>
      </c>
      <c r="C30" s="1321" t="s">
        <v>7387</v>
      </c>
      <c r="D30" s="1322"/>
      <c r="E30" s="1323"/>
      <c r="F30" s="1324"/>
      <c r="G30" s="1325"/>
    </row>
    <row r="31" spans="1:256" s="1319" customFormat="1" ht="15.75">
      <c r="B31" s="1326"/>
      <c r="C31" s="1327" t="s">
        <v>1986</v>
      </c>
      <c r="D31" s="2168" t="s">
        <v>1988</v>
      </c>
      <c r="E31" s="2169"/>
      <c r="F31" s="1328" t="s">
        <v>1989</v>
      </c>
      <c r="G31" s="1329" t="s">
        <v>1990</v>
      </c>
    </row>
    <row r="32" spans="1:256" s="1319" customFormat="1" ht="15" customHeight="1">
      <c r="B32" s="1330">
        <v>42917</v>
      </c>
      <c r="C32" s="1331" t="s">
        <v>12402</v>
      </c>
      <c r="D32" s="2170" t="s">
        <v>12403</v>
      </c>
      <c r="E32" s="2171"/>
      <c r="F32" s="1332" t="s">
        <v>12404</v>
      </c>
      <c r="G32" s="1333" t="s">
        <v>2008</v>
      </c>
    </row>
    <row r="33" spans="1:256" s="1319" customFormat="1" ht="15">
      <c r="B33" s="1330">
        <v>42874</v>
      </c>
      <c r="C33" s="1331" t="s">
        <v>7392</v>
      </c>
      <c r="D33" s="2170" t="s">
        <v>7393</v>
      </c>
      <c r="E33" s="2171"/>
      <c r="F33" s="1332" t="s">
        <v>7394</v>
      </c>
      <c r="G33" s="1333" t="s">
        <v>7395</v>
      </c>
    </row>
    <row r="34" spans="1:256" s="1319" customFormat="1" ht="15">
      <c r="B34" s="1330">
        <v>42873</v>
      </c>
      <c r="C34" s="1331" t="s">
        <v>7396</v>
      </c>
      <c r="D34" s="2172" t="s">
        <v>7397</v>
      </c>
      <c r="E34" s="2173"/>
      <c r="F34" s="1332" t="s">
        <v>7398</v>
      </c>
      <c r="G34" s="1333" t="s">
        <v>5317</v>
      </c>
    </row>
    <row r="35" spans="1:256" s="1319" customFormat="1" ht="16.5" thickBot="1">
      <c r="B35" s="1334"/>
      <c r="C35" s="1335"/>
      <c r="D35" s="1336"/>
      <c r="E35" s="1337"/>
      <c r="F35" s="1338"/>
      <c r="G35" s="1339"/>
    </row>
    <row r="36" spans="1:256" s="1315" customFormat="1" ht="6" customHeight="1" thickBot="1">
      <c r="B36" s="1316"/>
      <c r="C36" s="1316"/>
      <c r="D36" s="1316"/>
      <c r="E36" s="1317"/>
      <c r="F36" s="1318"/>
      <c r="G36" s="1318"/>
    </row>
    <row r="37" spans="1:256" ht="16.5" thickBot="1">
      <c r="A37" s="1286"/>
      <c r="B37" s="1616" t="s">
        <v>7399</v>
      </c>
      <c r="C37" s="1617" t="s">
        <v>7400</v>
      </c>
      <c r="D37" s="1617"/>
      <c r="E37" s="1617"/>
      <c r="F37" s="1617"/>
      <c r="G37" s="1618" t="s">
        <v>30</v>
      </c>
      <c r="H37" s="1286"/>
      <c r="I37" s="1286"/>
      <c r="J37" s="1286"/>
      <c r="K37" s="1286"/>
      <c r="L37" s="1286"/>
      <c r="M37" s="1286"/>
      <c r="N37" s="1286"/>
      <c r="O37" s="1286"/>
      <c r="P37" s="1286"/>
      <c r="Q37" s="1286"/>
      <c r="R37" s="1286"/>
      <c r="S37" s="1286"/>
      <c r="T37" s="1286"/>
      <c r="U37" s="1286"/>
      <c r="V37" s="1286"/>
      <c r="W37" s="1286"/>
      <c r="X37" s="1286"/>
      <c r="Y37" s="1286"/>
      <c r="Z37" s="1286"/>
      <c r="AA37" s="1286"/>
      <c r="AB37" s="1286"/>
      <c r="AC37" s="1286"/>
      <c r="AD37" s="1286"/>
      <c r="AE37" s="1286"/>
      <c r="AF37" s="1286"/>
      <c r="AG37" s="1286"/>
      <c r="AH37" s="1286"/>
      <c r="AI37" s="1286"/>
      <c r="AJ37" s="1286"/>
      <c r="AK37" s="1286"/>
      <c r="AL37" s="1286"/>
      <c r="AM37" s="1286"/>
      <c r="AN37" s="1286"/>
      <c r="AO37" s="1286"/>
      <c r="AP37" s="1286"/>
      <c r="AQ37" s="1286"/>
      <c r="AR37" s="1286"/>
      <c r="AS37" s="1286"/>
      <c r="AT37" s="1286"/>
      <c r="AU37" s="1286"/>
      <c r="AV37" s="1286"/>
      <c r="AW37" s="1286"/>
      <c r="AX37" s="1286"/>
      <c r="AY37" s="1286"/>
      <c r="AZ37" s="1286"/>
      <c r="BA37" s="1286"/>
      <c r="BB37" s="1286"/>
      <c r="BC37" s="1286"/>
      <c r="BD37" s="1286"/>
      <c r="BE37" s="1286"/>
      <c r="BF37" s="1286"/>
      <c r="BG37" s="1286"/>
      <c r="BH37" s="1286"/>
      <c r="BI37" s="1286"/>
      <c r="BJ37" s="1286"/>
      <c r="BK37" s="1286"/>
      <c r="BL37" s="1286"/>
      <c r="BM37" s="1286"/>
      <c r="BN37" s="1286"/>
      <c r="BO37" s="1286"/>
      <c r="BP37" s="1286"/>
      <c r="BQ37" s="1286"/>
      <c r="BR37" s="1286"/>
      <c r="BS37" s="1286"/>
      <c r="BT37" s="1286"/>
      <c r="BU37" s="1286"/>
      <c r="BV37" s="1286"/>
      <c r="BW37" s="1286"/>
      <c r="BX37" s="1286"/>
      <c r="BY37" s="1286"/>
      <c r="BZ37" s="1286"/>
      <c r="CA37" s="1286"/>
      <c r="CB37" s="1286"/>
      <c r="CC37" s="1286"/>
      <c r="CD37" s="1286"/>
      <c r="CE37" s="1286"/>
      <c r="CF37" s="1286"/>
      <c r="CG37" s="1286"/>
      <c r="CH37" s="1286"/>
      <c r="CI37" s="1286"/>
      <c r="CJ37" s="1286"/>
      <c r="CK37" s="1286"/>
      <c r="CL37" s="1286"/>
      <c r="CM37" s="1286"/>
      <c r="CN37" s="1286"/>
      <c r="CO37" s="1286"/>
      <c r="CP37" s="1286"/>
      <c r="CQ37" s="1286"/>
      <c r="CR37" s="1286"/>
      <c r="CS37" s="1286"/>
      <c r="CT37" s="1286"/>
      <c r="CU37" s="1286"/>
      <c r="CV37" s="1286"/>
      <c r="CW37" s="1286"/>
      <c r="CX37" s="1286"/>
      <c r="CY37" s="1286"/>
      <c r="CZ37" s="1286"/>
      <c r="DA37" s="1286"/>
      <c r="DB37" s="1286"/>
      <c r="DC37" s="1286"/>
      <c r="DD37" s="1286"/>
      <c r="DE37" s="1286"/>
      <c r="DF37" s="1286"/>
      <c r="DG37" s="1286"/>
      <c r="DH37" s="1286"/>
      <c r="DI37" s="1286"/>
      <c r="DJ37" s="1286"/>
      <c r="DK37" s="1286"/>
      <c r="DL37" s="1286"/>
      <c r="DM37" s="1286"/>
      <c r="DN37" s="1286"/>
      <c r="DO37" s="1286"/>
      <c r="DP37" s="1286"/>
      <c r="DQ37" s="1286"/>
      <c r="DR37" s="1286"/>
      <c r="DS37" s="1286"/>
      <c r="DT37" s="1286"/>
      <c r="DU37" s="1286"/>
      <c r="DV37" s="1286"/>
      <c r="DW37" s="1286"/>
      <c r="DX37" s="1286"/>
      <c r="DY37" s="1286"/>
      <c r="DZ37" s="1286"/>
      <c r="EA37" s="1286"/>
      <c r="EB37" s="1286"/>
      <c r="EC37" s="1286"/>
      <c r="ED37" s="1286"/>
      <c r="EE37" s="1286"/>
      <c r="EF37" s="1286"/>
      <c r="EG37" s="1286"/>
      <c r="EH37" s="1286"/>
      <c r="EI37" s="1286"/>
      <c r="EJ37" s="1286"/>
      <c r="EK37" s="1286"/>
      <c r="EL37" s="1286"/>
      <c r="EM37" s="1286"/>
      <c r="EN37" s="1286"/>
      <c r="EO37" s="1286"/>
      <c r="EP37" s="1286"/>
      <c r="EQ37" s="1286"/>
      <c r="ER37" s="1286"/>
      <c r="ES37" s="1286"/>
      <c r="ET37" s="1286"/>
      <c r="EU37" s="1286"/>
      <c r="EV37" s="1286"/>
      <c r="EW37" s="1286"/>
      <c r="EX37" s="1286"/>
      <c r="EY37" s="1286"/>
      <c r="EZ37" s="1286"/>
      <c r="FA37" s="1286"/>
      <c r="FB37" s="1286"/>
      <c r="FC37" s="1286"/>
      <c r="FD37" s="1286"/>
      <c r="FE37" s="1286"/>
      <c r="FF37" s="1286"/>
      <c r="FG37" s="1286"/>
      <c r="FH37" s="1286"/>
      <c r="FI37" s="1286"/>
      <c r="FJ37" s="1286"/>
      <c r="FK37" s="1286"/>
      <c r="FL37" s="1286"/>
      <c r="FM37" s="1286"/>
      <c r="FN37" s="1286"/>
      <c r="FO37" s="1286"/>
      <c r="FP37" s="1286"/>
      <c r="FQ37" s="1286"/>
      <c r="FR37" s="1286"/>
      <c r="FS37" s="1286"/>
      <c r="FT37" s="1286"/>
      <c r="FU37" s="1286"/>
      <c r="FV37" s="1286"/>
      <c r="FW37" s="1286"/>
      <c r="FX37" s="1286"/>
      <c r="FY37" s="1286"/>
      <c r="FZ37" s="1286"/>
      <c r="GA37" s="1286"/>
      <c r="GB37" s="1286"/>
      <c r="GC37" s="1286"/>
      <c r="GD37" s="1286"/>
      <c r="GE37" s="1286"/>
      <c r="GF37" s="1286"/>
      <c r="GG37" s="1286"/>
      <c r="GH37" s="1286"/>
      <c r="GI37" s="1286"/>
      <c r="GJ37" s="1286"/>
      <c r="GK37" s="1286"/>
      <c r="GL37" s="1286"/>
      <c r="GM37" s="1286"/>
      <c r="GN37" s="1286"/>
      <c r="GO37" s="1286"/>
      <c r="GP37" s="1286"/>
      <c r="GQ37" s="1286"/>
      <c r="GR37" s="1286"/>
      <c r="GS37" s="1286"/>
      <c r="GT37" s="1286"/>
      <c r="GU37" s="1286"/>
      <c r="GV37" s="1286"/>
      <c r="GW37" s="1286"/>
      <c r="GX37" s="1286"/>
      <c r="GY37" s="1286"/>
      <c r="GZ37" s="1286"/>
      <c r="HA37" s="1286"/>
      <c r="HB37" s="1286"/>
      <c r="HC37" s="1286"/>
      <c r="HD37" s="1286"/>
      <c r="HE37" s="1286"/>
      <c r="HF37" s="1286"/>
      <c r="HG37" s="1286"/>
      <c r="HH37" s="1286"/>
      <c r="HI37" s="1286"/>
      <c r="HJ37" s="1286"/>
      <c r="HK37" s="1286"/>
      <c r="HL37" s="1286"/>
      <c r="HM37" s="1286"/>
      <c r="HN37" s="1286"/>
      <c r="HO37" s="1286"/>
      <c r="HP37" s="1286"/>
      <c r="HQ37" s="1286"/>
      <c r="HR37" s="1286"/>
      <c r="HS37" s="1286"/>
      <c r="HT37" s="1286"/>
      <c r="HU37" s="1286"/>
      <c r="HV37" s="1286"/>
      <c r="HW37" s="1286"/>
      <c r="HX37" s="1286"/>
      <c r="HY37" s="1286"/>
      <c r="HZ37" s="1286"/>
      <c r="IA37" s="1286"/>
      <c r="IB37" s="1286"/>
      <c r="IC37" s="1286"/>
      <c r="ID37" s="1286"/>
      <c r="IE37" s="1286"/>
      <c r="IF37" s="1286"/>
      <c r="IG37" s="1286"/>
      <c r="IH37" s="1286"/>
      <c r="II37" s="1286"/>
      <c r="IJ37" s="1286"/>
      <c r="IK37" s="1286"/>
      <c r="IL37" s="1286"/>
      <c r="IM37" s="1286"/>
      <c r="IN37" s="1286"/>
      <c r="IO37" s="1286"/>
      <c r="IP37" s="1286"/>
      <c r="IQ37" s="1286"/>
      <c r="IR37" s="1286"/>
      <c r="IS37" s="1286"/>
      <c r="IT37" s="1286"/>
      <c r="IU37" s="1286"/>
      <c r="IV37" s="1286"/>
    </row>
    <row r="38" spans="1:256" ht="31.5">
      <c r="A38" s="1286"/>
      <c r="B38" s="1612" t="s">
        <v>2114</v>
      </c>
      <c r="C38" s="1613" t="s">
        <v>1947</v>
      </c>
      <c r="D38" s="1613" t="s">
        <v>30</v>
      </c>
      <c r="E38" s="1613" t="s">
        <v>1948</v>
      </c>
      <c r="F38" s="1614" t="s">
        <v>1995</v>
      </c>
      <c r="G38" s="1615" t="s">
        <v>1996</v>
      </c>
      <c r="H38" s="1286"/>
      <c r="I38" s="1286"/>
      <c r="J38" s="1286"/>
      <c r="K38" s="1286"/>
      <c r="L38" s="1286"/>
      <c r="M38" s="1286"/>
      <c r="N38" s="1286"/>
      <c r="O38" s="1286"/>
      <c r="P38" s="1286"/>
      <c r="Q38" s="1286"/>
      <c r="R38" s="1286"/>
      <c r="S38" s="1286"/>
      <c r="T38" s="1286"/>
      <c r="U38" s="1286"/>
      <c r="V38" s="1286"/>
      <c r="W38" s="1286"/>
      <c r="X38" s="1286"/>
      <c r="Y38" s="1286"/>
      <c r="Z38" s="1286"/>
      <c r="AA38" s="1286"/>
      <c r="AB38" s="1286"/>
      <c r="AC38" s="1286"/>
      <c r="AD38" s="1286"/>
      <c r="AE38" s="1286"/>
      <c r="AF38" s="1286"/>
      <c r="AG38" s="1286"/>
      <c r="AH38" s="1286"/>
      <c r="AI38" s="1286"/>
      <c r="AJ38" s="1286"/>
      <c r="AK38" s="1286"/>
      <c r="AL38" s="1286"/>
      <c r="AM38" s="1286"/>
      <c r="AN38" s="1286"/>
      <c r="AO38" s="1286"/>
      <c r="AP38" s="1286"/>
      <c r="AQ38" s="1286"/>
      <c r="AR38" s="1286"/>
      <c r="AS38" s="1286"/>
      <c r="AT38" s="1286"/>
      <c r="AU38" s="1286"/>
      <c r="AV38" s="1286"/>
      <c r="AW38" s="1286"/>
      <c r="AX38" s="1286"/>
      <c r="AY38" s="1286"/>
      <c r="AZ38" s="1286"/>
      <c r="BA38" s="1286"/>
      <c r="BB38" s="1286"/>
      <c r="BC38" s="1286"/>
      <c r="BD38" s="1286"/>
      <c r="BE38" s="1286"/>
      <c r="BF38" s="1286"/>
      <c r="BG38" s="1286"/>
      <c r="BH38" s="1286"/>
      <c r="BI38" s="1286"/>
      <c r="BJ38" s="1286"/>
      <c r="BK38" s="1286"/>
      <c r="BL38" s="1286"/>
      <c r="BM38" s="1286"/>
      <c r="BN38" s="1286"/>
      <c r="BO38" s="1286"/>
      <c r="BP38" s="1286"/>
      <c r="BQ38" s="1286"/>
      <c r="BR38" s="1286"/>
      <c r="BS38" s="1286"/>
      <c r="BT38" s="1286"/>
      <c r="BU38" s="1286"/>
      <c r="BV38" s="1286"/>
      <c r="BW38" s="1286"/>
      <c r="BX38" s="1286"/>
      <c r="BY38" s="1286"/>
      <c r="BZ38" s="1286"/>
      <c r="CA38" s="1286"/>
      <c r="CB38" s="1286"/>
      <c r="CC38" s="1286"/>
      <c r="CD38" s="1286"/>
      <c r="CE38" s="1286"/>
      <c r="CF38" s="1286"/>
      <c r="CG38" s="1286"/>
      <c r="CH38" s="1286"/>
      <c r="CI38" s="1286"/>
      <c r="CJ38" s="1286"/>
      <c r="CK38" s="1286"/>
      <c r="CL38" s="1286"/>
      <c r="CM38" s="1286"/>
      <c r="CN38" s="1286"/>
      <c r="CO38" s="1286"/>
      <c r="CP38" s="1286"/>
      <c r="CQ38" s="1286"/>
      <c r="CR38" s="1286"/>
      <c r="CS38" s="1286"/>
      <c r="CT38" s="1286"/>
      <c r="CU38" s="1286"/>
      <c r="CV38" s="1286"/>
      <c r="CW38" s="1286"/>
      <c r="CX38" s="1286"/>
      <c r="CY38" s="1286"/>
      <c r="CZ38" s="1286"/>
      <c r="DA38" s="1286"/>
      <c r="DB38" s="1286"/>
      <c r="DC38" s="1286"/>
      <c r="DD38" s="1286"/>
      <c r="DE38" s="1286"/>
      <c r="DF38" s="1286"/>
      <c r="DG38" s="1286"/>
      <c r="DH38" s="1286"/>
      <c r="DI38" s="1286"/>
      <c r="DJ38" s="1286"/>
      <c r="DK38" s="1286"/>
      <c r="DL38" s="1286"/>
      <c r="DM38" s="1286"/>
      <c r="DN38" s="1286"/>
      <c r="DO38" s="1286"/>
      <c r="DP38" s="1286"/>
      <c r="DQ38" s="1286"/>
      <c r="DR38" s="1286"/>
      <c r="DS38" s="1286"/>
      <c r="DT38" s="1286"/>
      <c r="DU38" s="1286"/>
      <c r="DV38" s="1286"/>
      <c r="DW38" s="1286"/>
      <c r="DX38" s="1286"/>
      <c r="DY38" s="1286"/>
      <c r="DZ38" s="1286"/>
      <c r="EA38" s="1286"/>
      <c r="EB38" s="1286"/>
      <c r="EC38" s="1286"/>
      <c r="ED38" s="1286"/>
      <c r="EE38" s="1286"/>
      <c r="EF38" s="1286"/>
      <c r="EG38" s="1286"/>
      <c r="EH38" s="1286"/>
      <c r="EI38" s="1286"/>
      <c r="EJ38" s="1286"/>
      <c r="EK38" s="1286"/>
      <c r="EL38" s="1286"/>
      <c r="EM38" s="1286"/>
      <c r="EN38" s="1286"/>
      <c r="EO38" s="1286"/>
      <c r="EP38" s="1286"/>
      <c r="EQ38" s="1286"/>
      <c r="ER38" s="1286"/>
      <c r="ES38" s="1286"/>
      <c r="ET38" s="1286"/>
      <c r="EU38" s="1286"/>
      <c r="EV38" s="1286"/>
      <c r="EW38" s="1286"/>
      <c r="EX38" s="1286"/>
      <c r="EY38" s="1286"/>
      <c r="EZ38" s="1286"/>
      <c r="FA38" s="1286"/>
      <c r="FB38" s="1286"/>
      <c r="FC38" s="1286"/>
      <c r="FD38" s="1286"/>
      <c r="FE38" s="1286"/>
      <c r="FF38" s="1286"/>
      <c r="FG38" s="1286"/>
      <c r="FH38" s="1286"/>
      <c r="FI38" s="1286"/>
      <c r="FJ38" s="1286"/>
      <c r="FK38" s="1286"/>
      <c r="FL38" s="1286"/>
      <c r="FM38" s="1286"/>
      <c r="FN38" s="1286"/>
      <c r="FO38" s="1286"/>
      <c r="FP38" s="1286"/>
      <c r="FQ38" s="1286"/>
      <c r="FR38" s="1286"/>
      <c r="FS38" s="1286"/>
      <c r="FT38" s="1286"/>
      <c r="FU38" s="1286"/>
      <c r="FV38" s="1286"/>
      <c r="FW38" s="1286"/>
      <c r="FX38" s="1286"/>
      <c r="FY38" s="1286"/>
      <c r="FZ38" s="1286"/>
      <c r="GA38" s="1286"/>
      <c r="GB38" s="1286"/>
      <c r="GC38" s="1286"/>
      <c r="GD38" s="1286"/>
      <c r="GE38" s="1286"/>
      <c r="GF38" s="1286"/>
      <c r="GG38" s="1286"/>
      <c r="GH38" s="1286"/>
      <c r="GI38" s="1286"/>
      <c r="GJ38" s="1286"/>
      <c r="GK38" s="1286"/>
      <c r="GL38" s="1286"/>
      <c r="GM38" s="1286"/>
      <c r="GN38" s="1286"/>
      <c r="GO38" s="1286"/>
      <c r="GP38" s="1286"/>
      <c r="GQ38" s="1286"/>
      <c r="GR38" s="1286"/>
      <c r="GS38" s="1286"/>
      <c r="GT38" s="1286"/>
      <c r="GU38" s="1286"/>
      <c r="GV38" s="1286"/>
      <c r="GW38" s="1286"/>
      <c r="GX38" s="1286"/>
      <c r="GY38" s="1286"/>
      <c r="GZ38" s="1286"/>
      <c r="HA38" s="1286"/>
      <c r="HB38" s="1286"/>
      <c r="HC38" s="1286"/>
      <c r="HD38" s="1286"/>
      <c r="HE38" s="1286"/>
      <c r="HF38" s="1286"/>
      <c r="HG38" s="1286"/>
      <c r="HH38" s="1286"/>
      <c r="HI38" s="1286"/>
      <c r="HJ38" s="1286"/>
      <c r="HK38" s="1286"/>
      <c r="HL38" s="1286"/>
      <c r="HM38" s="1286"/>
      <c r="HN38" s="1286"/>
      <c r="HO38" s="1286"/>
      <c r="HP38" s="1286"/>
      <c r="HQ38" s="1286"/>
      <c r="HR38" s="1286"/>
      <c r="HS38" s="1286"/>
      <c r="HT38" s="1286"/>
      <c r="HU38" s="1286"/>
      <c r="HV38" s="1286"/>
      <c r="HW38" s="1286"/>
      <c r="HX38" s="1286"/>
      <c r="HY38" s="1286"/>
      <c r="HZ38" s="1286"/>
      <c r="IA38" s="1286"/>
      <c r="IB38" s="1286"/>
      <c r="IC38" s="1286"/>
      <c r="ID38" s="1286"/>
      <c r="IE38" s="1286"/>
      <c r="IF38" s="1286"/>
      <c r="IG38" s="1286"/>
      <c r="IH38" s="1286"/>
      <c r="II38" s="1286"/>
      <c r="IJ38" s="1286"/>
      <c r="IK38" s="1286"/>
      <c r="IL38" s="1286"/>
      <c r="IM38" s="1286"/>
      <c r="IN38" s="1286"/>
      <c r="IO38" s="1286"/>
      <c r="IP38" s="1286"/>
      <c r="IQ38" s="1286"/>
      <c r="IR38" s="1286"/>
      <c r="IS38" s="1286"/>
      <c r="IT38" s="1286"/>
      <c r="IU38" s="1286"/>
      <c r="IV38" s="1286"/>
    </row>
    <row r="39" spans="1:256" ht="16.5" thickBot="1">
      <c r="A39" s="1286"/>
      <c r="B39" s="2121" t="s">
        <v>1951</v>
      </c>
      <c r="C39" s="2122"/>
      <c r="D39" s="2122"/>
      <c r="E39" s="2122"/>
      <c r="F39" s="2122"/>
      <c r="G39" s="2123"/>
      <c r="H39" s="1286"/>
      <c r="I39" s="1286"/>
      <c r="J39" s="1286"/>
      <c r="K39" s="1286"/>
      <c r="L39" s="1286"/>
      <c r="M39" s="1286"/>
      <c r="N39" s="1286"/>
      <c r="O39" s="1286"/>
      <c r="P39" s="1286"/>
      <c r="Q39" s="1286"/>
      <c r="R39" s="1286"/>
      <c r="S39" s="1286"/>
      <c r="T39" s="1286"/>
      <c r="U39" s="1286"/>
      <c r="V39" s="1286"/>
      <c r="W39" s="1286"/>
      <c r="X39" s="1286"/>
      <c r="Y39" s="1286"/>
      <c r="Z39" s="1286"/>
      <c r="AA39" s="1286"/>
      <c r="AB39" s="1286"/>
      <c r="AC39" s="1286"/>
      <c r="AD39" s="1286"/>
      <c r="AE39" s="1286"/>
      <c r="AF39" s="1286"/>
      <c r="AG39" s="1286"/>
      <c r="AH39" s="1286"/>
      <c r="AI39" s="1286"/>
      <c r="AJ39" s="1286"/>
      <c r="AK39" s="1286"/>
      <c r="AL39" s="1286"/>
      <c r="AM39" s="1286"/>
      <c r="AN39" s="1286"/>
      <c r="AO39" s="1286"/>
      <c r="AP39" s="1286"/>
      <c r="AQ39" s="1286"/>
      <c r="AR39" s="1286"/>
      <c r="AS39" s="1286"/>
      <c r="AT39" s="1286"/>
      <c r="AU39" s="1286"/>
      <c r="AV39" s="1286"/>
      <c r="AW39" s="1286"/>
      <c r="AX39" s="1286"/>
      <c r="AY39" s="1286"/>
      <c r="AZ39" s="1286"/>
      <c r="BA39" s="1286"/>
      <c r="BB39" s="1286"/>
      <c r="BC39" s="1286"/>
      <c r="BD39" s="1286"/>
      <c r="BE39" s="1286"/>
      <c r="BF39" s="1286"/>
      <c r="BG39" s="1286"/>
      <c r="BH39" s="1286"/>
      <c r="BI39" s="1286"/>
      <c r="BJ39" s="1286"/>
      <c r="BK39" s="1286"/>
      <c r="BL39" s="1286"/>
      <c r="BM39" s="1286"/>
      <c r="BN39" s="1286"/>
      <c r="BO39" s="1286"/>
      <c r="BP39" s="1286"/>
      <c r="BQ39" s="1286"/>
      <c r="BR39" s="1286"/>
      <c r="BS39" s="1286"/>
      <c r="BT39" s="1286"/>
      <c r="BU39" s="1286"/>
      <c r="BV39" s="1286"/>
      <c r="BW39" s="1286"/>
      <c r="BX39" s="1286"/>
      <c r="BY39" s="1286"/>
      <c r="BZ39" s="1286"/>
      <c r="CA39" s="1286"/>
      <c r="CB39" s="1286"/>
      <c r="CC39" s="1286"/>
      <c r="CD39" s="1286"/>
      <c r="CE39" s="1286"/>
      <c r="CF39" s="1286"/>
      <c r="CG39" s="1286"/>
      <c r="CH39" s="1286"/>
      <c r="CI39" s="1286"/>
      <c r="CJ39" s="1286"/>
      <c r="CK39" s="1286"/>
      <c r="CL39" s="1286"/>
      <c r="CM39" s="1286"/>
      <c r="CN39" s="1286"/>
      <c r="CO39" s="1286"/>
      <c r="CP39" s="1286"/>
      <c r="CQ39" s="1286"/>
      <c r="CR39" s="1286"/>
      <c r="CS39" s="1286"/>
      <c r="CT39" s="1286"/>
      <c r="CU39" s="1286"/>
      <c r="CV39" s="1286"/>
      <c r="CW39" s="1286"/>
      <c r="CX39" s="1286"/>
      <c r="CY39" s="1286"/>
      <c r="CZ39" s="1286"/>
      <c r="DA39" s="1286"/>
      <c r="DB39" s="1286"/>
      <c r="DC39" s="1286"/>
      <c r="DD39" s="1286"/>
      <c r="DE39" s="1286"/>
      <c r="DF39" s="1286"/>
      <c r="DG39" s="1286"/>
      <c r="DH39" s="1286"/>
      <c r="DI39" s="1286"/>
      <c r="DJ39" s="1286"/>
      <c r="DK39" s="1286"/>
      <c r="DL39" s="1286"/>
      <c r="DM39" s="1286"/>
      <c r="DN39" s="1286"/>
      <c r="DO39" s="1286"/>
      <c r="DP39" s="1286"/>
      <c r="DQ39" s="1286"/>
      <c r="DR39" s="1286"/>
      <c r="DS39" s="1286"/>
      <c r="DT39" s="1286"/>
      <c r="DU39" s="1286"/>
      <c r="DV39" s="1286"/>
      <c r="DW39" s="1286"/>
      <c r="DX39" s="1286"/>
      <c r="DY39" s="1286"/>
      <c r="DZ39" s="1286"/>
      <c r="EA39" s="1286"/>
      <c r="EB39" s="1286"/>
      <c r="EC39" s="1286"/>
      <c r="ED39" s="1286"/>
      <c r="EE39" s="1286"/>
      <c r="EF39" s="1286"/>
      <c r="EG39" s="1286"/>
      <c r="EH39" s="1286"/>
      <c r="EI39" s="1286"/>
      <c r="EJ39" s="1286"/>
      <c r="EK39" s="1286"/>
      <c r="EL39" s="1286"/>
      <c r="EM39" s="1286"/>
      <c r="EN39" s="1286"/>
      <c r="EO39" s="1286"/>
      <c r="EP39" s="1286"/>
      <c r="EQ39" s="1286"/>
      <c r="ER39" s="1286"/>
      <c r="ES39" s="1286"/>
      <c r="ET39" s="1286"/>
      <c r="EU39" s="1286"/>
      <c r="EV39" s="1286"/>
      <c r="EW39" s="1286"/>
      <c r="EX39" s="1286"/>
      <c r="EY39" s="1286"/>
      <c r="EZ39" s="1286"/>
      <c r="FA39" s="1286"/>
      <c r="FB39" s="1286"/>
      <c r="FC39" s="1286"/>
      <c r="FD39" s="1286"/>
      <c r="FE39" s="1286"/>
      <c r="FF39" s="1286"/>
      <c r="FG39" s="1286"/>
      <c r="FH39" s="1286"/>
      <c r="FI39" s="1286"/>
      <c r="FJ39" s="1286"/>
      <c r="FK39" s="1286"/>
      <c r="FL39" s="1286"/>
      <c r="FM39" s="1286"/>
      <c r="FN39" s="1286"/>
      <c r="FO39" s="1286"/>
      <c r="FP39" s="1286"/>
      <c r="FQ39" s="1286"/>
      <c r="FR39" s="1286"/>
      <c r="FS39" s="1286"/>
      <c r="FT39" s="1286"/>
      <c r="FU39" s="1286"/>
      <c r="FV39" s="1286"/>
      <c r="FW39" s="1286"/>
      <c r="FX39" s="1286"/>
      <c r="FY39" s="1286"/>
      <c r="FZ39" s="1286"/>
      <c r="GA39" s="1286"/>
      <c r="GB39" s="1286"/>
      <c r="GC39" s="1286"/>
      <c r="GD39" s="1286"/>
      <c r="GE39" s="1286"/>
      <c r="GF39" s="1286"/>
      <c r="GG39" s="1286"/>
      <c r="GH39" s="1286"/>
      <c r="GI39" s="1286"/>
      <c r="GJ39" s="1286"/>
      <c r="GK39" s="1286"/>
      <c r="GL39" s="1286"/>
      <c r="GM39" s="1286"/>
      <c r="GN39" s="1286"/>
      <c r="GO39" s="1286"/>
      <c r="GP39" s="1286"/>
      <c r="GQ39" s="1286"/>
      <c r="GR39" s="1286"/>
      <c r="GS39" s="1286"/>
      <c r="GT39" s="1286"/>
      <c r="GU39" s="1286"/>
      <c r="GV39" s="1286"/>
      <c r="GW39" s="1286"/>
      <c r="GX39" s="1286"/>
      <c r="GY39" s="1286"/>
      <c r="GZ39" s="1286"/>
      <c r="HA39" s="1286"/>
      <c r="HB39" s="1286"/>
      <c r="HC39" s="1286"/>
      <c r="HD39" s="1286"/>
      <c r="HE39" s="1286"/>
      <c r="HF39" s="1286"/>
      <c r="HG39" s="1286"/>
      <c r="HH39" s="1286"/>
      <c r="HI39" s="1286"/>
      <c r="HJ39" s="1286"/>
      <c r="HK39" s="1286"/>
      <c r="HL39" s="1286"/>
      <c r="HM39" s="1286"/>
      <c r="HN39" s="1286"/>
      <c r="HO39" s="1286"/>
      <c r="HP39" s="1286"/>
      <c r="HQ39" s="1286"/>
      <c r="HR39" s="1286"/>
      <c r="HS39" s="1286"/>
      <c r="HT39" s="1286"/>
      <c r="HU39" s="1286"/>
      <c r="HV39" s="1286"/>
      <c r="HW39" s="1286"/>
      <c r="HX39" s="1286"/>
      <c r="HY39" s="1286"/>
      <c r="HZ39" s="1286"/>
      <c r="IA39" s="1286"/>
      <c r="IB39" s="1286"/>
      <c r="IC39" s="1286"/>
      <c r="ID39" s="1286"/>
      <c r="IE39" s="1286"/>
      <c r="IF39" s="1286"/>
      <c r="IG39" s="1286"/>
      <c r="IH39" s="1286"/>
      <c r="II39" s="1286"/>
      <c r="IJ39" s="1286"/>
      <c r="IK39" s="1286"/>
      <c r="IL39" s="1286"/>
      <c r="IM39" s="1286"/>
      <c r="IN39" s="1286"/>
      <c r="IO39" s="1286"/>
      <c r="IP39" s="1286"/>
      <c r="IQ39" s="1286"/>
      <c r="IR39" s="1286"/>
      <c r="IS39" s="1286"/>
      <c r="IT39" s="1286"/>
      <c r="IU39" s="1286"/>
      <c r="IV39" s="1286"/>
    </row>
    <row r="40" spans="1:256" ht="15.75">
      <c r="A40" s="1286"/>
      <c r="B40" s="1607" t="s">
        <v>1997</v>
      </c>
      <c r="C40" s="1608" t="str">
        <f>C15</f>
        <v>ALONGADOR</v>
      </c>
      <c r="D40" s="1609" t="s">
        <v>30</v>
      </c>
      <c r="E40" s="1624">
        <v>1</v>
      </c>
      <c r="F40" s="1610">
        <f>E15</f>
        <v>1850</v>
      </c>
      <c r="G40" s="1611">
        <f>TRUNC(F40*E40,2)</f>
        <v>1850</v>
      </c>
      <c r="H40" s="1286"/>
      <c r="I40" s="1286"/>
      <c r="J40" s="1286"/>
      <c r="K40" s="1286"/>
      <c r="L40" s="1286"/>
      <c r="M40" s="1286"/>
      <c r="N40" s="1286"/>
      <c r="O40" s="1286"/>
      <c r="P40" s="1286"/>
      <c r="Q40" s="1286"/>
      <c r="R40" s="1286"/>
      <c r="S40" s="1286"/>
      <c r="T40" s="1286"/>
      <c r="U40" s="1286"/>
      <c r="V40" s="1286"/>
      <c r="W40" s="1286"/>
      <c r="X40" s="1286"/>
      <c r="Y40" s="1286"/>
      <c r="Z40" s="1286"/>
      <c r="AA40" s="1286"/>
      <c r="AB40" s="1286"/>
      <c r="AC40" s="1286"/>
      <c r="AD40" s="1286"/>
      <c r="AE40" s="1286"/>
      <c r="AF40" s="1286"/>
      <c r="AG40" s="1286"/>
      <c r="AH40" s="1286"/>
      <c r="AI40" s="1286"/>
      <c r="AJ40" s="1286"/>
      <c r="AK40" s="1286"/>
      <c r="AL40" s="1286"/>
      <c r="AM40" s="1286"/>
      <c r="AN40" s="1286"/>
      <c r="AO40" s="1286"/>
      <c r="AP40" s="1286"/>
      <c r="AQ40" s="1286"/>
      <c r="AR40" s="1286"/>
      <c r="AS40" s="1286"/>
      <c r="AT40" s="1286"/>
      <c r="AU40" s="1286"/>
      <c r="AV40" s="1286"/>
      <c r="AW40" s="1286"/>
      <c r="AX40" s="1286"/>
      <c r="AY40" s="1286"/>
      <c r="AZ40" s="1286"/>
      <c r="BA40" s="1286"/>
      <c r="BB40" s="1286"/>
      <c r="BC40" s="1286"/>
      <c r="BD40" s="1286"/>
      <c r="BE40" s="1286"/>
      <c r="BF40" s="1286"/>
      <c r="BG40" s="1286"/>
      <c r="BH40" s="1286"/>
      <c r="BI40" s="1286"/>
      <c r="BJ40" s="1286"/>
      <c r="BK40" s="1286"/>
      <c r="BL40" s="1286"/>
      <c r="BM40" s="1286"/>
      <c r="BN40" s="1286"/>
      <c r="BO40" s="1286"/>
      <c r="BP40" s="1286"/>
      <c r="BQ40" s="1286"/>
      <c r="BR40" s="1286"/>
      <c r="BS40" s="1286"/>
      <c r="BT40" s="1286"/>
      <c r="BU40" s="1286"/>
      <c r="BV40" s="1286"/>
      <c r="BW40" s="1286"/>
      <c r="BX40" s="1286"/>
      <c r="BY40" s="1286"/>
      <c r="BZ40" s="1286"/>
      <c r="CA40" s="1286"/>
      <c r="CB40" s="1286"/>
      <c r="CC40" s="1286"/>
      <c r="CD40" s="1286"/>
      <c r="CE40" s="1286"/>
      <c r="CF40" s="1286"/>
      <c r="CG40" s="1286"/>
      <c r="CH40" s="1286"/>
      <c r="CI40" s="1286"/>
      <c r="CJ40" s="1286"/>
      <c r="CK40" s="1286"/>
      <c r="CL40" s="1286"/>
      <c r="CM40" s="1286"/>
      <c r="CN40" s="1286"/>
      <c r="CO40" s="1286"/>
      <c r="CP40" s="1286"/>
      <c r="CQ40" s="1286"/>
      <c r="CR40" s="1286"/>
      <c r="CS40" s="1286"/>
      <c r="CT40" s="1286"/>
      <c r="CU40" s="1286"/>
      <c r="CV40" s="1286"/>
      <c r="CW40" s="1286"/>
      <c r="CX40" s="1286"/>
      <c r="CY40" s="1286"/>
      <c r="CZ40" s="1286"/>
      <c r="DA40" s="1286"/>
      <c r="DB40" s="1286"/>
      <c r="DC40" s="1286"/>
      <c r="DD40" s="1286"/>
      <c r="DE40" s="1286"/>
      <c r="DF40" s="1286"/>
      <c r="DG40" s="1286"/>
      <c r="DH40" s="1286"/>
      <c r="DI40" s="1286"/>
      <c r="DJ40" s="1286"/>
      <c r="DK40" s="1286"/>
      <c r="DL40" s="1286"/>
      <c r="DM40" s="1286"/>
      <c r="DN40" s="1286"/>
      <c r="DO40" s="1286"/>
      <c r="DP40" s="1286"/>
      <c r="DQ40" s="1286"/>
      <c r="DR40" s="1286"/>
      <c r="DS40" s="1286"/>
      <c r="DT40" s="1286"/>
      <c r="DU40" s="1286"/>
      <c r="DV40" s="1286"/>
      <c r="DW40" s="1286"/>
      <c r="DX40" s="1286"/>
      <c r="DY40" s="1286"/>
      <c r="DZ40" s="1286"/>
      <c r="EA40" s="1286"/>
      <c r="EB40" s="1286"/>
      <c r="EC40" s="1286"/>
      <c r="ED40" s="1286"/>
      <c r="EE40" s="1286"/>
      <c r="EF40" s="1286"/>
      <c r="EG40" s="1286"/>
      <c r="EH40" s="1286"/>
      <c r="EI40" s="1286"/>
      <c r="EJ40" s="1286"/>
      <c r="EK40" s="1286"/>
      <c r="EL40" s="1286"/>
      <c r="EM40" s="1286"/>
      <c r="EN40" s="1286"/>
      <c r="EO40" s="1286"/>
      <c r="EP40" s="1286"/>
      <c r="EQ40" s="1286"/>
      <c r="ER40" s="1286"/>
      <c r="ES40" s="1286"/>
      <c r="ET40" s="1286"/>
      <c r="EU40" s="1286"/>
      <c r="EV40" s="1286"/>
      <c r="EW40" s="1286"/>
      <c r="EX40" s="1286"/>
      <c r="EY40" s="1286"/>
      <c r="EZ40" s="1286"/>
      <c r="FA40" s="1286"/>
      <c r="FB40" s="1286"/>
      <c r="FC40" s="1286"/>
      <c r="FD40" s="1286"/>
      <c r="FE40" s="1286"/>
      <c r="FF40" s="1286"/>
      <c r="FG40" s="1286"/>
      <c r="FH40" s="1286"/>
      <c r="FI40" s="1286"/>
      <c r="FJ40" s="1286"/>
      <c r="FK40" s="1286"/>
      <c r="FL40" s="1286"/>
      <c r="FM40" s="1286"/>
      <c r="FN40" s="1286"/>
      <c r="FO40" s="1286"/>
      <c r="FP40" s="1286"/>
      <c r="FQ40" s="1286"/>
      <c r="FR40" s="1286"/>
      <c r="FS40" s="1286"/>
      <c r="FT40" s="1286"/>
      <c r="FU40" s="1286"/>
      <c r="FV40" s="1286"/>
      <c r="FW40" s="1286"/>
      <c r="FX40" s="1286"/>
      <c r="FY40" s="1286"/>
      <c r="FZ40" s="1286"/>
      <c r="GA40" s="1286"/>
      <c r="GB40" s="1286"/>
      <c r="GC40" s="1286"/>
      <c r="GD40" s="1286"/>
      <c r="GE40" s="1286"/>
      <c r="GF40" s="1286"/>
      <c r="GG40" s="1286"/>
      <c r="GH40" s="1286"/>
      <c r="GI40" s="1286"/>
      <c r="GJ40" s="1286"/>
      <c r="GK40" s="1286"/>
      <c r="GL40" s="1286"/>
      <c r="GM40" s="1286"/>
      <c r="GN40" s="1286"/>
      <c r="GO40" s="1286"/>
      <c r="GP40" s="1286"/>
      <c r="GQ40" s="1286"/>
      <c r="GR40" s="1286"/>
      <c r="GS40" s="1286"/>
      <c r="GT40" s="1286"/>
      <c r="GU40" s="1286"/>
      <c r="GV40" s="1286"/>
      <c r="GW40" s="1286"/>
      <c r="GX40" s="1286"/>
      <c r="GY40" s="1286"/>
      <c r="GZ40" s="1286"/>
      <c r="HA40" s="1286"/>
      <c r="HB40" s="1286"/>
      <c r="HC40" s="1286"/>
      <c r="HD40" s="1286"/>
      <c r="HE40" s="1286"/>
      <c r="HF40" s="1286"/>
      <c r="HG40" s="1286"/>
      <c r="HH40" s="1286"/>
      <c r="HI40" s="1286"/>
      <c r="HJ40" s="1286"/>
      <c r="HK40" s="1286"/>
      <c r="HL40" s="1286"/>
      <c r="HM40" s="1286"/>
      <c r="HN40" s="1286"/>
      <c r="HO40" s="1286"/>
      <c r="HP40" s="1286"/>
      <c r="HQ40" s="1286"/>
      <c r="HR40" s="1286"/>
      <c r="HS40" s="1286"/>
      <c r="HT40" s="1286"/>
      <c r="HU40" s="1286"/>
      <c r="HV40" s="1286"/>
      <c r="HW40" s="1286"/>
      <c r="HX40" s="1286"/>
      <c r="HY40" s="1286"/>
      <c r="HZ40" s="1286"/>
      <c r="IA40" s="1286"/>
      <c r="IB40" s="1286"/>
      <c r="IC40" s="1286"/>
      <c r="ID40" s="1286"/>
      <c r="IE40" s="1286"/>
      <c r="IF40" s="1286"/>
      <c r="IG40" s="1286"/>
      <c r="IH40" s="1286"/>
      <c r="II40" s="1286"/>
      <c r="IJ40" s="1286"/>
      <c r="IK40" s="1286"/>
      <c r="IL40" s="1286"/>
      <c r="IM40" s="1286"/>
      <c r="IN40" s="1286"/>
      <c r="IO40" s="1286"/>
      <c r="IP40" s="1286"/>
      <c r="IQ40" s="1286"/>
      <c r="IR40" s="1286"/>
      <c r="IS40" s="1286"/>
      <c r="IT40" s="1286"/>
      <c r="IU40" s="1286"/>
      <c r="IV40" s="1286"/>
    </row>
    <row r="41" spans="1:256" ht="15">
      <c r="A41" s="1286" t="s">
        <v>5265</v>
      </c>
      <c r="B41" s="1348">
        <v>93358</v>
      </c>
      <c r="C41" s="914" t="str">
        <f>IF($A41="INSUMO",VLOOKUP($B41,'BANCO DE DADOS JULHO INS'!$A:$D,2,FALSE),VLOOKUP($B41,'BANCO DE DADOS JULHO SERV'!$B:$E,2,FALSE))</f>
        <v>ESCAVAÇÃO MANUAL DE VALAS. AF_03/2016</v>
      </c>
      <c r="D41" s="913" t="str">
        <f>IF($A41="INSUMO",VLOOKUP($B41,'BANCO DE DADOS JULHO INS'!$A:$D,3,FALSE),VLOOKUP($B41,'BANCO DE DADOS JULHO SERV'!$B:$E,3,FALSE))</f>
        <v>M3</v>
      </c>
      <c r="E41" s="1625">
        <f>TRUNC(0.8*0.4*0.4,2)</f>
        <v>0.12</v>
      </c>
      <c r="F41" s="917" t="str">
        <f>IF($A41="INSUMO",VLOOKUP($B41,'BANCO DE DADOS JULHO INS'!$A:$D,4,FALSE),VLOOKUP($B41,'BANCO DE DADOS JULHO SERV'!$B:$E,4,FALSE))</f>
        <v>54,59</v>
      </c>
      <c r="G41" s="1347">
        <f>TRUNC(F41*E41,2)</f>
        <v>6.55</v>
      </c>
      <c r="H41" s="1286"/>
      <c r="I41" s="1286"/>
      <c r="J41" s="1286"/>
      <c r="K41" s="1286"/>
      <c r="L41" s="1286"/>
      <c r="M41" s="1286"/>
      <c r="N41" s="1286"/>
      <c r="O41" s="1286"/>
      <c r="P41" s="1286"/>
      <c r="Q41" s="1286"/>
      <c r="R41" s="1286"/>
      <c r="S41" s="1286"/>
      <c r="T41" s="1286"/>
      <c r="U41" s="1286"/>
      <c r="V41" s="1286"/>
      <c r="W41" s="1286"/>
      <c r="X41" s="1286"/>
      <c r="Y41" s="1286"/>
      <c r="Z41" s="1286"/>
      <c r="AA41" s="1286"/>
      <c r="AB41" s="1286"/>
      <c r="AC41" s="1286"/>
      <c r="AD41" s="1286"/>
      <c r="AE41" s="1286"/>
      <c r="AF41" s="1286"/>
      <c r="AG41" s="1286"/>
      <c r="AH41" s="1286"/>
      <c r="AI41" s="1286"/>
      <c r="AJ41" s="1286"/>
      <c r="AK41" s="1286"/>
      <c r="AL41" s="1286"/>
      <c r="AM41" s="1286"/>
      <c r="AN41" s="1286"/>
      <c r="AO41" s="1286"/>
      <c r="AP41" s="1286"/>
      <c r="AQ41" s="1286"/>
      <c r="AR41" s="1286"/>
      <c r="AS41" s="1286"/>
      <c r="AT41" s="1286"/>
      <c r="AU41" s="1286"/>
      <c r="AV41" s="1286"/>
      <c r="AW41" s="1286"/>
      <c r="AX41" s="1286"/>
      <c r="AY41" s="1286"/>
      <c r="AZ41" s="1286"/>
      <c r="BA41" s="1286"/>
      <c r="BB41" s="1286"/>
      <c r="BC41" s="1286"/>
      <c r="BD41" s="1286"/>
      <c r="BE41" s="1286"/>
      <c r="BF41" s="1286"/>
      <c r="BG41" s="1286"/>
      <c r="BH41" s="1286"/>
      <c r="BI41" s="1286"/>
      <c r="BJ41" s="1286"/>
      <c r="BK41" s="1286"/>
      <c r="BL41" s="1286"/>
      <c r="BM41" s="1286"/>
      <c r="BN41" s="1286"/>
      <c r="BO41" s="1286"/>
      <c r="BP41" s="1286"/>
      <c r="BQ41" s="1286"/>
      <c r="BR41" s="1286"/>
      <c r="BS41" s="1286"/>
      <c r="BT41" s="1286"/>
      <c r="BU41" s="1286"/>
      <c r="BV41" s="1286"/>
      <c r="BW41" s="1286"/>
      <c r="BX41" s="1286"/>
      <c r="BY41" s="1286"/>
      <c r="BZ41" s="1286"/>
      <c r="CA41" s="1286"/>
      <c r="CB41" s="1286"/>
      <c r="CC41" s="1286"/>
      <c r="CD41" s="1286"/>
      <c r="CE41" s="1286"/>
      <c r="CF41" s="1286"/>
      <c r="CG41" s="1286"/>
      <c r="CH41" s="1286"/>
      <c r="CI41" s="1286"/>
      <c r="CJ41" s="1286"/>
      <c r="CK41" s="1286"/>
      <c r="CL41" s="1286"/>
      <c r="CM41" s="1286"/>
      <c r="CN41" s="1286"/>
      <c r="CO41" s="1286"/>
      <c r="CP41" s="1286"/>
      <c r="CQ41" s="1286"/>
      <c r="CR41" s="1286"/>
      <c r="CS41" s="1286"/>
      <c r="CT41" s="1286"/>
      <c r="CU41" s="1286"/>
      <c r="CV41" s="1286"/>
      <c r="CW41" s="1286"/>
      <c r="CX41" s="1286"/>
      <c r="CY41" s="1286"/>
      <c r="CZ41" s="1286"/>
      <c r="DA41" s="1286"/>
      <c r="DB41" s="1286"/>
      <c r="DC41" s="1286"/>
      <c r="DD41" s="1286"/>
      <c r="DE41" s="1286"/>
      <c r="DF41" s="1286"/>
      <c r="DG41" s="1286"/>
      <c r="DH41" s="1286"/>
      <c r="DI41" s="1286"/>
      <c r="DJ41" s="1286"/>
      <c r="DK41" s="1286"/>
      <c r="DL41" s="1286"/>
      <c r="DM41" s="1286"/>
      <c r="DN41" s="1286"/>
      <c r="DO41" s="1286"/>
      <c r="DP41" s="1286"/>
      <c r="DQ41" s="1286"/>
      <c r="DR41" s="1286"/>
      <c r="DS41" s="1286"/>
      <c r="DT41" s="1286"/>
      <c r="DU41" s="1286"/>
      <c r="DV41" s="1286"/>
      <c r="DW41" s="1286"/>
      <c r="DX41" s="1286"/>
      <c r="DY41" s="1286"/>
      <c r="DZ41" s="1286"/>
      <c r="EA41" s="1286"/>
      <c r="EB41" s="1286"/>
      <c r="EC41" s="1286"/>
      <c r="ED41" s="1286"/>
      <c r="EE41" s="1286"/>
      <c r="EF41" s="1286"/>
      <c r="EG41" s="1286"/>
      <c r="EH41" s="1286"/>
      <c r="EI41" s="1286"/>
      <c r="EJ41" s="1286"/>
      <c r="EK41" s="1286"/>
      <c r="EL41" s="1286"/>
      <c r="EM41" s="1286"/>
      <c r="EN41" s="1286"/>
      <c r="EO41" s="1286"/>
      <c r="EP41" s="1286"/>
      <c r="EQ41" s="1286"/>
      <c r="ER41" s="1286"/>
      <c r="ES41" s="1286"/>
      <c r="ET41" s="1286"/>
      <c r="EU41" s="1286"/>
      <c r="EV41" s="1286"/>
      <c r="EW41" s="1286"/>
      <c r="EX41" s="1286"/>
      <c r="EY41" s="1286"/>
      <c r="EZ41" s="1286"/>
      <c r="FA41" s="1286"/>
      <c r="FB41" s="1286"/>
      <c r="FC41" s="1286"/>
      <c r="FD41" s="1286"/>
      <c r="FE41" s="1286"/>
      <c r="FF41" s="1286"/>
      <c r="FG41" s="1286"/>
      <c r="FH41" s="1286"/>
      <c r="FI41" s="1286"/>
      <c r="FJ41" s="1286"/>
      <c r="FK41" s="1286"/>
      <c r="FL41" s="1286"/>
      <c r="FM41" s="1286"/>
      <c r="FN41" s="1286"/>
      <c r="FO41" s="1286"/>
      <c r="FP41" s="1286"/>
      <c r="FQ41" s="1286"/>
      <c r="FR41" s="1286"/>
      <c r="FS41" s="1286"/>
      <c r="FT41" s="1286"/>
      <c r="FU41" s="1286"/>
      <c r="FV41" s="1286"/>
      <c r="FW41" s="1286"/>
      <c r="FX41" s="1286"/>
      <c r="FY41" s="1286"/>
      <c r="FZ41" s="1286"/>
      <c r="GA41" s="1286"/>
      <c r="GB41" s="1286"/>
      <c r="GC41" s="1286"/>
      <c r="GD41" s="1286"/>
      <c r="GE41" s="1286"/>
      <c r="GF41" s="1286"/>
      <c r="GG41" s="1286"/>
      <c r="GH41" s="1286"/>
      <c r="GI41" s="1286"/>
      <c r="GJ41" s="1286"/>
      <c r="GK41" s="1286"/>
      <c r="GL41" s="1286"/>
      <c r="GM41" s="1286"/>
      <c r="GN41" s="1286"/>
      <c r="GO41" s="1286"/>
      <c r="GP41" s="1286"/>
      <c r="GQ41" s="1286"/>
      <c r="GR41" s="1286"/>
      <c r="GS41" s="1286"/>
      <c r="GT41" s="1286"/>
      <c r="GU41" s="1286"/>
      <c r="GV41" s="1286"/>
      <c r="GW41" s="1286"/>
      <c r="GX41" s="1286"/>
      <c r="GY41" s="1286"/>
      <c r="GZ41" s="1286"/>
      <c r="HA41" s="1286"/>
      <c r="HB41" s="1286"/>
      <c r="HC41" s="1286"/>
      <c r="HD41" s="1286"/>
      <c r="HE41" s="1286"/>
      <c r="HF41" s="1286"/>
      <c r="HG41" s="1286"/>
      <c r="HH41" s="1286"/>
      <c r="HI41" s="1286"/>
      <c r="HJ41" s="1286"/>
      <c r="HK41" s="1286"/>
      <c r="HL41" s="1286"/>
      <c r="HM41" s="1286"/>
      <c r="HN41" s="1286"/>
      <c r="HO41" s="1286"/>
      <c r="HP41" s="1286"/>
      <c r="HQ41" s="1286"/>
      <c r="HR41" s="1286"/>
      <c r="HS41" s="1286"/>
      <c r="HT41" s="1286"/>
      <c r="HU41" s="1286"/>
      <c r="HV41" s="1286"/>
      <c r="HW41" s="1286"/>
      <c r="HX41" s="1286"/>
      <c r="HY41" s="1286"/>
      <c r="HZ41" s="1286"/>
      <c r="IA41" s="1286"/>
      <c r="IB41" s="1286"/>
      <c r="IC41" s="1286"/>
      <c r="ID41" s="1286"/>
      <c r="IE41" s="1286"/>
      <c r="IF41" s="1286"/>
      <c r="IG41" s="1286"/>
      <c r="IH41" s="1286"/>
      <c r="II41" s="1286"/>
      <c r="IJ41" s="1286"/>
      <c r="IK41" s="1286"/>
      <c r="IL41" s="1286"/>
      <c r="IM41" s="1286"/>
      <c r="IN41" s="1286"/>
      <c r="IO41" s="1286"/>
      <c r="IP41" s="1286"/>
      <c r="IQ41" s="1286"/>
      <c r="IR41" s="1286"/>
      <c r="IS41" s="1286"/>
      <c r="IT41" s="1286"/>
      <c r="IU41" s="1286"/>
      <c r="IV41" s="1286"/>
    </row>
    <row r="42" spans="1:256" ht="30">
      <c r="A42" s="1286" t="s">
        <v>5265</v>
      </c>
      <c r="B42" s="1348">
        <v>94965</v>
      </c>
      <c r="C42" s="914" t="str">
        <f>IF($A42="INSUMO",VLOOKUP($B42,'BANCO DE DADOS JULHO INS'!$A:$D,2,FALSE),VLOOKUP($B42,'BANCO DE DADOS JULHO SERV'!$B:$E,2,FALSE))</f>
        <v>CONCRETO FCK = 25MPA, TRAÇO 1:2,3:2,7 (CIMENTO/ AREIA MÉDIA/ BRITA 1)  - PREPARO MECÂNICO COM BETONEIRA 400 L. AF_07/2016</v>
      </c>
      <c r="D42" s="913" t="str">
        <f>IF($A42="INSUMO",VLOOKUP($B42,'BANCO DE DADOS JULHO INS'!$A:$D,3,FALSE),VLOOKUP($B42,'BANCO DE DADOS JULHO SERV'!$B:$E,3,FALSE))</f>
        <v>M3</v>
      </c>
      <c r="E42" s="1625">
        <f t="shared" ref="E42:E43" si="0">TRUNC(0.8*0.4*0.4,2)</f>
        <v>0.12</v>
      </c>
      <c r="F42" s="917" t="str">
        <f>IF($A42="INSUMO",VLOOKUP($B42,'BANCO DE DADOS JULHO INS'!$A:$D,4,FALSE),VLOOKUP($B42,'BANCO DE DADOS JULHO SERV'!$B:$E,4,FALSE))</f>
        <v>299,40</v>
      </c>
      <c r="G42" s="1347">
        <f>TRUNC(F42*E42,2)</f>
        <v>35.92</v>
      </c>
      <c r="H42" s="1286"/>
      <c r="I42" s="1286"/>
      <c r="J42" s="1286"/>
      <c r="K42" s="1286"/>
      <c r="L42" s="1286"/>
      <c r="M42" s="1286"/>
      <c r="N42" s="1286"/>
      <c r="O42" s="1286"/>
      <c r="P42" s="1286"/>
      <c r="Q42" s="1286"/>
      <c r="R42" s="1286"/>
      <c r="S42" s="1286"/>
      <c r="T42" s="1286"/>
      <c r="U42" s="1286"/>
      <c r="V42" s="1286"/>
      <c r="W42" s="1286"/>
      <c r="X42" s="1286"/>
      <c r="Y42" s="1286"/>
      <c r="Z42" s="1286"/>
      <c r="AA42" s="1286"/>
      <c r="AB42" s="1286"/>
      <c r="AC42" s="1286"/>
      <c r="AD42" s="1286"/>
      <c r="AE42" s="1286"/>
      <c r="AF42" s="1286"/>
      <c r="AG42" s="1286"/>
      <c r="AH42" s="1286"/>
      <c r="AI42" s="1286"/>
      <c r="AJ42" s="1286"/>
      <c r="AK42" s="1286"/>
      <c r="AL42" s="1286"/>
      <c r="AM42" s="1286"/>
      <c r="AN42" s="1286"/>
      <c r="AO42" s="1286"/>
      <c r="AP42" s="1286"/>
      <c r="AQ42" s="1286"/>
      <c r="AR42" s="1286"/>
      <c r="AS42" s="1286"/>
      <c r="AT42" s="1286"/>
      <c r="AU42" s="1286"/>
      <c r="AV42" s="1286"/>
      <c r="AW42" s="1286"/>
      <c r="AX42" s="1286"/>
      <c r="AY42" s="1286"/>
      <c r="AZ42" s="1286"/>
      <c r="BA42" s="1286"/>
      <c r="BB42" s="1286"/>
      <c r="BC42" s="1286"/>
      <c r="BD42" s="1286"/>
      <c r="BE42" s="1286"/>
      <c r="BF42" s="1286"/>
      <c r="BG42" s="1286"/>
      <c r="BH42" s="1286"/>
      <c r="BI42" s="1286"/>
      <c r="BJ42" s="1286"/>
      <c r="BK42" s="1286"/>
      <c r="BL42" s="1286"/>
      <c r="BM42" s="1286"/>
      <c r="BN42" s="1286"/>
      <c r="BO42" s="1286"/>
      <c r="BP42" s="1286"/>
      <c r="BQ42" s="1286"/>
      <c r="BR42" s="1286"/>
      <c r="BS42" s="1286"/>
      <c r="BT42" s="1286"/>
      <c r="BU42" s="1286"/>
      <c r="BV42" s="1286"/>
      <c r="BW42" s="1286"/>
      <c r="BX42" s="1286"/>
      <c r="BY42" s="1286"/>
      <c r="BZ42" s="1286"/>
      <c r="CA42" s="1286"/>
      <c r="CB42" s="1286"/>
      <c r="CC42" s="1286"/>
      <c r="CD42" s="1286"/>
      <c r="CE42" s="1286"/>
      <c r="CF42" s="1286"/>
      <c r="CG42" s="1286"/>
      <c r="CH42" s="1286"/>
      <c r="CI42" s="1286"/>
      <c r="CJ42" s="1286"/>
      <c r="CK42" s="1286"/>
      <c r="CL42" s="1286"/>
      <c r="CM42" s="1286"/>
      <c r="CN42" s="1286"/>
      <c r="CO42" s="1286"/>
      <c r="CP42" s="1286"/>
      <c r="CQ42" s="1286"/>
      <c r="CR42" s="1286"/>
      <c r="CS42" s="1286"/>
      <c r="CT42" s="1286"/>
      <c r="CU42" s="1286"/>
      <c r="CV42" s="1286"/>
      <c r="CW42" s="1286"/>
      <c r="CX42" s="1286"/>
      <c r="CY42" s="1286"/>
      <c r="CZ42" s="1286"/>
      <c r="DA42" s="1286"/>
      <c r="DB42" s="1286"/>
      <c r="DC42" s="1286"/>
      <c r="DD42" s="1286"/>
      <c r="DE42" s="1286"/>
      <c r="DF42" s="1286"/>
      <c r="DG42" s="1286"/>
      <c r="DH42" s="1286"/>
      <c r="DI42" s="1286"/>
      <c r="DJ42" s="1286"/>
      <c r="DK42" s="1286"/>
      <c r="DL42" s="1286"/>
      <c r="DM42" s="1286"/>
      <c r="DN42" s="1286"/>
      <c r="DO42" s="1286"/>
      <c r="DP42" s="1286"/>
      <c r="DQ42" s="1286"/>
      <c r="DR42" s="1286"/>
      <c r="DS42" s="1286"/>
      <c r="DT42" s="1286"/>
      <c r="DU42" s="1286"/>
      <c r="DV42" s="1286"/>
      <c r="DW42" s="1286"/>
      <c r="DX42" s="1286"/>
      <c r="DY42" s="1286"/>
      <c r="DZ42" s="1286"/>
      <c r="EA42" s="1286"/>
      <c r="EB42" s="1286"/>
      <c r="EC42" s="1286"/>
      <c r="ED42" s="1286"/>
      <c r="EE42" s="1286"/>
      <c r="EF42" s="1286"/>
      <c r="EG42" s="1286"/>
      <c r="EH42" s="1286"/>
      <c r="EI42" s="1286"/>
      <c r="EJ42" s="1286"/>
      <c r="EK42" s="1286"/>
      <c r="EL42" s="1286"/>
      <c r="EM42" s="1286"/>
      <c r="EN42" s="1286"/>
      <c r="EO42" s="1286"/>
      <c r="EP42" s="1286"/>
      <c r="EQ42" s="1286"/>
      <c r="ER42" s="1286"/>
      <c r="ES42" s="1286"/>
      <c r="ET42" s="1286"/>
      <c r="EU42" s="1286"/>
      <c r="EV42" s="1286"/>
      <c r="EW42" s="1286"/>
      <c r="EX42" s="1286"/>
      <c r="EY42" s="1286"/>
      <c r="EZ42" s="1286"/>
      <c r="FA42" s="1286"/>
      <c r="FB42" s="1286"/>
      <c r="FC42" s="1286"/>
      <c r="FD42" s="1286"/>
      <c r="FE42" s="1286"/>
      <c r="FF42" s="1286"/>
      <c r="FG42" s="1286"/>
      <c r="FH42" s="1286"/>
      <c r="FI42" s="1286"/>
      <c r="FJ42" s="1286"/>
      <c r="FK42" s="1286"/>
      <c r="FL42" s="1286"/>
      <c r="FM42" s="1286"/>
      <c r="FN42" s="1286"/>
      <c r="FO42" s="1286"/>
      <c r="FP42" s="1286"/>
      <c r="FQ42" s="1286"/>
      <c r="FR42" s="1286"/>
      <c r="FS42" s="1286"/>
      <c r="FT42" s="1286"/>
      <c r="FU42" s="1286"/>
      <c r="FV42" s="1286"/>
      <c r="FW42" s="1286"/>
      <c r="FX42" s="1286"/>
      <c r="FY42" s="1286"/>
      <c r="FZ42" s="1286"/>
      <c r="GA42" s="1286"/>
      <c r="GB42" s="1286"/>
      <c r="GC42" s="1286"/>
      <c r="GD42" s="1286"/>
      <c r="GE42" s="1286"/>
      <c r="GF42" s="1286"/>
      <c r="GG42" s="1286"/>
      <c r="GH42" s="1286"/>
      <c r="GI42" s="1286"/>
      <c r="GJ42" s="1286"/>
      <c r="GK42" s="1286"/>
      <c r="GL42" s="1286"/>
      <c r="GM42" s="1286"/>
      <c r="GN42" s="1286"/>
      <c r="GO42" s="1286"/>
      <c r="GP42" s="1286"/>
      <c r="GQ42" s="1286"/>
      <c r="GR42" s="1286"/>
      <c r="GS42" s="1286"/>
      <c r="GT42" s="1286"/>
      <c r="GU42" s="1286"/>
      <c r="GV42" s="1286"/>
      <c r="GW42" s="1286"/>
      <c r="GX42" s="1286"/>
      <c r="GY42" s="1286"/>
      <c r="GZ42" s="1286"/>
      <c r="HA42" s="1286"/>
      <c r="HB42" s="1286"/>
      <c r="HC42" s="1286"/>
      <c r="HD42" s="1286"/>
      <c r="HE42" s="1286"/>
      <c r="HF42" s="1286"/>
      <c r="HG42" s="1286"/>
      <c r="HH42" s="1286"/>
      <c r="HI42" s="1286"/>
      <c r="HJ42" s="1286"/>
      <c r="HK42" s="1286"/>
      <c r="HL42" s="1286"/>
      <c r="HM42" s="1286"/>
      <c r="HN42" s="1286"/>
      <c r="HO42" s="1286"/>
      <c r="HP42" s="1286"/>
      <c r="HQ42" s="1286"/>
      <c r="HR42" s="1286"/>
      <c r="HS42" s="1286"/>
      <c r="HT42" s="1286"/>
      <c r="HU42" s="1286"/>
      <c r="HV42" s="1286"/>
      <c r="HW42" s="1286"/>
      <c r="HX42" s="1286"/>
      <c r="HY42" s="1286"/>
      <c r="HZ42" s="1286"/>
      <c r="IA42" s="1286"/>
      <c r="IB42" s="1286"/>
      <c r="IC42" s="1286"/>
      <c r="ID42" s="1286"/>
      <c r="IE42" s="1286"/>
      <c r="IF42" s="1286"/>
      <c r="IG42" s="1286"/>
      <c r="IH42" s="1286"/>
      <c r="II42" s="1286"/>
      <c r="IJ42" s="1286"/>
      <c r="IK42" s="1286"/>
      <c r="IL42" s="1286"/>
      <c r="IM42" s="1286"/>
      <c r="IN42" s="1286"/>
      <c r="IO42" s="1286"/>
      <c r="IP42" s="1286"/>
      <c r="IQ42" s="1286"/>
      <c r="IR42" s="1286"/>
      <c r="IS42" s="1286"/>
      <c r="IT42" s="1286"/>
      <c r="IU42" s="1286"/>
      <c r="IV42" s="1286"/>
    </row>
    <row r="43" spans="1:256" ht="30.75" thickBot="1">
      <c r="A43" s="1286" t="s">
        <v>5265</v>
      </c>
      <c r="B43" s="1349">
        <v>92873</v>
      </c>
      <c r="C43" s="915" t="str">
        <f>IF($A43="INSUMO",VLOOKUP($B43,'BANCO DE DADOS JULHO INS'!$A:$D,2,FALSE),VLOOKUP($B43,'BANCO DE DADOS JULHO SERV'!$B:$E,2,FALSE))</f>
        <v>LANÇAMENTO COM USO DE BALDES, ADENSAMENTO E ACABAMENTO DE CONCRETO EM ESTRUTURAS. AF_12/2015</v>
      </c>
      <c r="D43" s="916" t="str">
        <f>IF($A43="INSUMO",VLOOKUP($B43,'BANCO DE DADOS JULHO INS'!$A:$D,3,FALSE),VLOOKUP($B43,'BANCO DE DADOS JULHO SERV'!$B:$E,3,FALSE))</f>
        <v>M3</v>
      </c>
      <c r="E43" s="1626">
        <f t="shared" si="0"/>
        <v>0.12</v>
      </c>
      <c r="F43" s="918" t="str">
        <f>IF($A43="INSUMO",VLOOKUP($B43,'BANCO DE DADOS JULHO INS'!$A:$D,4,FALSE),VLOOKUP($B43,'BANCO DE DADOS JULHO SERV'!$B:$E,4,FALSE))</f>
        <v>140,28</v>
      </c>
      <c r="G43" s="1350">
        <f>TRUNC(F43*E43,2)</f>
        <v>16.829999999999998</v>
      </c>
      <c r="H43" s="1286"/>
      <c r="I43" s="1286"/>
      <c r="J43" s="1286"/>
      <c r="K43" s="1286"/>
      <c r="L43" s="1286"/>
      <c r="M43" s="1286"/>
      <c r="N43" s="1286"/>
      <c r="O43" s="1286"/>
      <c r="P43" s="1286"/>
      <c r="Q43" s="1286"/>
      <c r="R43" s="1286"/>
      <c r="S43" s="1286"/>
      <c r="T43" s="1286"/>
      <c r="U43" s="1286"/>
      <c r="V43" s="1286"/>
      <c r="W43" s="1286"/>
      <c r="X43" s="1286"/>
      <c r="Y43" s="1286"/>
      <c r="Z43" s="1286"/>
      <c r="AA43" s="1286"/>
      <c r="AB43" s="1286"/>
      <c r="AC43" s="1286"/>
      <c r="AD43" s="1286"/>
      <c r="AE43" s="1286"/>
      <c r="AF43" s="1286"/>
      <c r="AG43" s="1286"/>
      <c r="AH43" s="1286"/>
      <c r="AI43" s="1286"/>
      <c r="AJ43" s="1286"/>
      <c r="AK43" s="1286"/>
      <c r="AL43" s="1286"/>
      <c r="AM43" s="1286"/>
      <c r="AN43" s="1286"/>
      <c r="AO43" s="1286"/>
      <c r="AP43" s="1286"/>
      <c r="AQ43" s="1286"/>
      <c r="AR43" s="1286"/>
      <c r="AS43" s="1286"/>
      <c r="AT43" s="1286"/>
      <c r="AU43" s="1286"/>
      <c r="AV43" s="1286"/>
      <c r="AW43" s="1286"/>
      <c r="AX43" s="1286"/>
      <c r="AY43" s="1286"/>
      <c r="AZ43" s="1286"/>
      <c r="BA43" s="1286"/>
      <c r="BB43" s="1286"/>
      <c r="BC43" s="1286"/>
      <c r="BD43" s="1286"/>
      <c r="BE43" s="1286"/>
      <c r="BF43" s="1286"/>
      <c r="BG43" s="1286"/>
      <c r="BH43" s="1286"/>
      <c r="BI43" s="1286"/>
      <c r="BJ43" s="1286"/>
      <c r="BK43" s="1286"/>
      <c r="BL43" s="1286"/>
      <c r="BM43" s="1286"/>
      <c r="BN43" s="1286"/>
      <c r="BO43" s="1286"/>
      <c r="BP43" s="1286"/>
      <c r="BQ43" s="1286"/>
      <c r="BR43" s="1286"/>
      <c r="BS43" s="1286"/>
      <c r="BT43" s="1286"/>
      <c r="BU43" s="1286"/>
      <c r="BV43" s="1286"/>
      <c r="BW43" s="1286"/>
      <c r="BX43" s="1286"/>
      <c r="BY43" s="1286"/>
      <c r="BZ43" s="1286"/>
      <c r="CA43" s="1286"/>
      <c r="CB43" s="1286"/>
      <c r="CC43" s="1286"/>
      <c r="CD43" s="1286"/>
      <c r="CE43" s="1286"/>
      <c r="CF43" s="1286"/>
      <c r="CG43" s="1286"/>
      <c r="CH43" s="1286"/>
      <c r="CI43" s="1286"/>
      <c r="CJ43" s="1286"/>
      <c r="CK43" s="1286"/>
      <c r="CL43" s="1286"/>
      <c r="CM43" s="1286"/>
      <c r="CN43" s="1286"/>
      <c r="CO43" s="1286"/>
      <c r="CP43" s="1286"/>
      <c r="CQ43" s="1286"/>
      <c r="CR43" s="1286"/>
      <c r="CS43" s="1286"/>
      <c r="CT43" s="1286"/>
      <c r="CU43" s="1286"/>
      <c r="CV43" s="1286"/>
      <c r="CW43" s="1286"/>
      <c r="CX43" s="1286"/>
      <c r="CY43" s="1286"/>
      <c r="CZ43" s="1286"/>
      <c r="DA43" s="1286"/>
      <c r="DB43" s="1286"/>
      <c r="DC43" s="1286"/>
      <c r="DD43" s="1286"/>
      <c r="DE43" s="1286"/>
      <c r="DF43" s="1286"/>
      <c r="DG43" s="1286"/>
      <c r="DH43" s="1286"/>
      <c r="DI43" s="1286"/>
      <c r="DJ43" s="1286"/>
      <c r="DK43" s="1286"/>
      <c r="DL43" s="1286"/>
      <c r="DM43" s="1286"/>
      <c r="DN43" s="1286"/>
      <c r="DO43" s="1286"/>
      <c r="DP43" s="1286"/>
      <c r="DQ43" s="1286"/>
      <c r="DR43" s="1286"/>
      <c r="DS43" s="1286"/>
      <c r="DT43" s="1286"/>
      <c r="DU43" s="1286"/>
      <c r="DV43" s="1286"/>
      <c r="DW43" s="1286"/>
      <c r="DX43" s="1286"/>
      <c r="DY43" s="1286"/>
      <c r="DZ43" s="1286"/>
      <c r="EA43" s="1286"/>
      <c r="EB43" s="1286"/>
      <c r="EC43" s="1286"/>
      <c r="ED43" s="1286"/>
      <c r="EE43" s="1286"/>
      <c r="EF43" s="1286"/>
      <c r="EG43" s="1286"/>
      <c r="EH43" s="1286"/>
      <c r="EI43" s="1286"/>
      <c r="EJ43" s="1286"/>
      <c r="EK43" s="1286"/>
      <c r="EL43" s="1286"/>
      <c r="EM43" s="1286"/>
      <c r="EN43" s="1286"/>
      <c r="EO43" s="1286"/>
      <c r="EP43" s="1286"/>
      <c r="EQ43" s="1286"/>
      <c r="ER43" s="1286"/>
      <c r="ES43" s="1286"/>
      <c r="ET43" s="1286"/>
      <c r="EU43" s="1286"/>
      <c r="EV43" s="1286"/>
      <c r="EW43" s="1286"/>
      <c r="EX43" s="1286"/>
      <c r="EY43" s="1286"/>
      <c r="EZ43" s="1286"/>
      <c r="FA43" s="1286"/>
      <c r="FB43" s="1286"/>
      <c r="FC43" s="1286"/>
      <c r="FD43" s="1286"/>
      <c r="FE43" s="1286"/>
      <c r="FF43" s="1286"/>
      <c r="FG43" s="1286"/>
      <c r="FH43" s="1286"/>
      <c r="FI43" s="1286"/>
      <c r="FJ43" s="1286"/>
      <c r="FK43" s="1286"/>
      <c r="FL43" s="1286"/>
      <c r="FM43" s="1286"/>
      <c r="FN43" s="1286"/>
      <c r="FO43" s="1286"/>
      <c r="FP43" s="1286"/>
      <c r="FQ43" s="1286"/>
      <c r="FR43" s="1286"/>
      <c r="FS43" s="1286"/>
      <c r="FT43" s="1286"/>
      <c r="FU43" s="1286"/>
      <c r="FV43" s="1286"/>
      <c r="FW43" s="1286"/>
      <c r="FX43" s="1286"/>
      <c r="FY43" s="1286"/>
      <c r="FZ43" s="1286"/>
      <c r="GA43" s="1286"/>
      <c r="GB43" s="1286"/>
      <c r="GC43" s="1286"/>
      <c r="GD43" s="1286"/>
      <c r="GE43" s="1286"/>
      <c r="GF43" s="1286"/>
      <c r="GG43" s="1286"/>
      <c r="GH43" s="1286"/>
      <c r="GI43" s="1286"/>
      <c r="GJ43" s="1286"/>
      <c r="GK43" s="1286"/>
      <c r="GL43" s="1286"/>
      <c r="GM43" s="1286"/>
      <c r="GN43" s="1286"/>
      <c r="GO43" s="1286"/>
      <c r="GP43" s="1286"/>
      <c r="GQ43" s="1286"/>
      <c r="GR43" s="1286"/>
      <c r="GS43" s="1286"/>
      <c r="GT43" s="1286"/>
      <c r="GU43" s="1286"/>
      <c r="GV43" s="1286"/>
      <c r="GW43" s="1286"/>
      <c r="GX43" s="1286"/>
      <c r="GY43" s="1286"/>
      <c r="GZ43" s="1286"/>
      <c r="HA43" s="1286"/>
      <c r="HB43" s="1286"/>
      <c r="HC43" s="1286"/>
      <c r="HD43" s="1286"/>
      <c r="HE43" s="1286"/>
      <c r="HF43" s="1286"/>
      <c r="HG43" s="1286"/>
      <c r="HH43" s="1286"/>
      <c r="HI43" s="1286"/>
      <c r="HJ43" s="1286"/>
      <c r="HK43" s="1286"/>
      <c r="HL43" s="1286"/>
      <c r="HM43" s="1286"/>
      <c r="HN43" s="1286"/>
      <c r="HO43" s="1286"/>
      <c r="HP43" s="1286"/>
      <c r="HQ43" s="1286"/>
      <c r="HR43" s="1286"/>
      <c r="HS43" s="1286"/>
      <c r="HT43" s="1286"/>
      <c r="HU43" s="1286"/>
      <c r="HV43" s="1286"/>
      <c r="HW43" s="1286"/>
      <c r="HX43" s="1286"/>
      <c r="HY43" s="1286"/>
      <c r="HZ43" s="1286"/>
      <c r="IA43" s="1286"/>
      <c r="IB43" s="1286"/>
      <c r="IC43" s="1286"/>
      <c r="ID43" s="1286"/>
      <c r="IE43" s="1286"/>
      <c r="IF43" s="1286"/>
      <c r="IG43" s="1286"/>
      <c r="IH43" s="1286"/>
      <c r="II43" s="1286"/>
      <c r="IJ43" s="1286"/>
      <c r="IK43" s="1286"/>
      <c r="IL43" s="1286"/>
      <c r="IM43" s="1286"/>
      <c r="IN43" s="1286"/>
      <c r="IO43" s="1286"/>
      <c r="IP43" s="1286"/>
      <c r="IQ43" s="1286"/>
      <c r="IR43" s="1286"/>
      <c r="IS43" s="1286"/>
      <c r="IT43" s="1286"/>
      <c r="IU43" s="1286"/>
      <c r="IV43" s="1286"/>
    </row>
    <row r="44" spans="1:256" ht="15.75">
      <c r="A44" s="1286"/>
      <c r="B44" s="2162" t="s">
        <v>2115</v>
      </c>
      <c r="C44" s="2163"/>
      <c r="D44" s="2163"/>
      <c r="E44" s="2163"/>
      <c r="F44" s="2163"/>
      <c r="G44" s="2164"/>
      <c r="H44" s="1286"/>
      <c r="I44" s="1286"/>
      <c r="J44" s="1286"/>
      <c r="K44" s="1286"/>
      <c r="L44" s="1286"/>
      <c r="M44" s="1286"/>
      <c r="N44" s="1286"/>
      <c r="O44" s="1286"/>
      <c r="P44" s="1286"/>
      <c r="Q44" s="1286"/>
      <c r="R44" s="1286"/>
      <c r="S44" s="1286"/>
      <c r="T44" s="1286"/>
      <c r="U44" s="1286"/>
      <c r="V44" s="1286"/>
      <c r="W44" s="1286"/>
      <c r="X44" s="1286"/>
      <c r="Y44" s="1286"/>
      <c r="Z44" s="1286"/>
      <c r="AA44" s="1286"/>
      <c r="AB44" s="1286"/>
      <c r="AC44" s="1286"/>
      <c r="AD44" s="1286"/>
      <c r="AE44" s="1286"/>
      <c r="AF44" s="1286"/>
      <c r="AG44" s="1286"/>
      <c r="AH44" s="1286"/>
      <c r="AI44" s="1286"/>
      <c r="AJ44" s="1286"/>
      <c r="AK44" s="1286"/>
      <c r="AL44" s="1286"/>
      <c r="AM44" s="1286"/>
      <c r="AN44" s="1286"/>
      <c r="AO44" s="1286"/>
      <c r="AP44" s="1286"/>
      <c r="AQ44" s="1286"/>
      <c r="AR44" s="1286"/>
      <c r="AS44" s="1286"/>
      <c r="AT44" s="1286"/>
      <c r="AU44" s="1286"/>
      <c r="AV44" s="1286"/>
      <c r="AW44" s="1286"/>
      <c r="AX44" s="1286"/>
      <c r="AY44" s="1286"/>
      <c r="AZ44" s="1286"/>
      <c r="BA44" s="1286"/>
      <c r="BB44" s="1286"/>
      <c r="BC44" s="1286"/>
      <c r="BD44" s="1286"/>
      <c r="BE44" s="1286"/>
      <c r="BF44" s="1286"/>
      <c r="BG44" s="1286"/>
      <c r="BH44" s="1286"/>
      <c r="BI44" s="1286"/>
      <c r="BJ44" s="1286"/>
      <c r="BK44" s="1286"/>
      <c r="BL44" s="1286"/>
      <c r="BM44" s="1286"/>
      <c r="BN44" s="1286"/>
      <c r="BO44" s="1286"/>
      <c r="BP44" s="1286"/>
      <c r="BQ44" s="1286"/>
      <c r="BR44" s="1286"/>
      <c r="BS44" s="1286"/>
      <c r="BT44" s="1286"/>
      <c r="BU44" s="1286"/>
      <c r="BV44" s="1286"/>
      <c r="BW44" s="1286"/>
      <c r="BX44" s="1286"/>
      <c r="BY44" s="1286"/>
      <c r="BZ44" s="1286"/>
      <c r="CA44" s="1286"/>
      <c r="CB44" s="1286"/>
      <c r="CC44" s="1286"/>
      <c r="CD44" s="1286"/>
      <c r="CE44" s="1286"/>
      <c r="CF44" s="1286"/>
      <c r="CG44" s="1286"/>
      <c r="CH44" s="1286"/>
      <c r="CI44" s="1286"/>
      <c r="CJ44" s="1286"/>
      <c r="CK44" s="1286"/>
      <c r="CL44" s="1286"/>
      <c r="CM44" s="1286"/>
      <c r="CN44" s="1286"/>
      <c r="CO44" s="1286"/>
      <c r="CP44" s="1286"/>
      <c r="CQ44" s="1286"/>
      <c r="CR44" s="1286"/>
      <c r="CS44" s="1286"/>
      <c r="CT44" s="1286"/>
      <c r="CU44" s="1286"/>
      <c r="CV44" s="1286"/>
      <c r="CW44" s="1286"/>
      <c r="CX44" s="1286"/>
      <c r="CY44" s="1286"/>
      <c r="CZ44" s="1286"/>
      <c r="DA44" s="1286"/>
      <c r="DB44" s="1286"/>
      <c r="DC44" s="1286"/>
      <c r="DD44" s="1286"/>
      <c r="DE44" s="1286"/>
      <c r="DF44" s="1286"/>
      <c r="DG44" s="1286"/>
      <c r="DH44" s="1286"/>
      <c r="DI44" s="1286"/>
      <c r="DJ44" s="1286"/>
      <c r="DK44" s="1286"/>
      <c r="DL44" s="1286"/>
      <c r="DM44" s="1286"/>
      <c r="DN44" s="1286"/>
      <c r="DO44" s="1286"/>
      <c r="DP44" s="1286"/>
      <c r="DQ44" s="1286"/>
      <c r="DR44" s="1286"/>
      <c r="DS44" s="1286"/>
      <c r="DT44" s="1286"/>
      <c r="DU44" s="1286"/>
      <c r="DV44" s="1286"/>
      <c r="DW44" s="1286"/>
      <c r="DX44" s="1286"/>
      <c r="DY44" s="1286"/>
      <c r="DZ44" s="1286"/>
      <c r="EA44" s="1286"/>
      <c r="EB44" s="1286"/>
      <c r="EC44" s="1286"/>
      <c r="ED44" s="1286"/>
      <c r="EE44" s="1286"/>
      <c r="EF44" s="1286"/>
      <c r="EG44" s="1286"/>
      <c r="EH44" s="1286"/>
      <c r="EI44" s="1286"/>
      <c r="EJ44" s="1286"/>
      <c r="EK44" s="1286"/>
      <c r="EL44" s="1286"/>
      <c r="EM44" s="1286"/>
      <c r="EN44" s="1286"/>
      <c r="EO44" s="1286"/>
      <c r="EP44" s="1286"/>
      <c r="EQ44" s="1286"/>
      <c r="ER44" s="1286"/>
      <c r="ES44" s="1286"/>
      <c r="ET44" s="1286"/>
      <c r="EU44" s="1286"/>
      <c r="EV44" s="1286"/>
      <c r="EW44" s="1286"/>
      <c r="EX44" s="1286"/>
      <c r="EY44" s="1286"/>
      <c r="EZ44" s="1286"/>
      <c r="FA44" s="1286"/>
      <c r="FB44" s="1286"/>
      <c r="FC44" s="1286"/>
      <c r="FD44" s="1286"/>
      <c r="FE44" s="1286"/>
      <c r="FF44" s="1286"/>
      <c r="FG44" s="1286"/>
      <c r="FH44" s="1286"/>
      <c r="FI44" s="1286"/>
      <c r="FJ44" s="1286"/>
      <c r="FK44" s="1286"/>
      <c r="FL44" s="1286"/>
      <c r="FM44" s="1286"/>
      <c r="FN44" s="1286"/>
      <c r="FO44" s="1286"/>
      <c r="FP44" s="1286"/>
      <c r="FQ44" s="1286"/>
      <c r="FR44" s="1286"/>
      <c r="FS44" s="1286"/>
      <c r="FT44" s="1286"/>
      <c r="FU44" s="1286"/>
      <c r="FV44" s="1286"/>
      <c r="FW44" s="1286"/>
      <c r="FX44" s="1286"/>
      <c r="FY44" s="1286"/>
      <c r="FZ44" s="1286"/>
      <c r="GA44" s="1286"/>
      <c r="GB44" s="1286"/>
      <c r="GC44" s="1286"/>
      <c r="GD44" s="1286"/>
      <c r="GE44" s="1286"/>
      <c r="GF44" s="1286"/>
      <c r="GG44" s="1286"/>
      <c r="GH44" s="1286"/>
      <c r="GI44" s="1286"/>
      <c r="GJ44" s="1286"/>
      <c r="GK44" s="1286"/>
      <c r="GL44" s="1286"/>
      <c r="GM44" s="1286"/>
      <c r="GN44" s="1286"/>
      <c r="GO44" s="1286"/>
      <c r="GP44" s="1286"/>
      <c r="GQ44" s="1286"/>
      <c r="GR44" s="1286"/>
      <c r="GS44" s="1286"/>
      <c r="GT44" s="1286"/>
      <c r="GU44" s="1286"/>
      <c r="GV44" s="1286"/>
      <c r="GW44" s="1286"/>
      <c r="GX44" s="1286"/>
      <c r="GY44" s="1286"/>
      <c r="GZ44" s="1286"/>
      <c r="HA44" s="1286"/>
      <c r="HB44" s="1286"/>
      <c r="HC44" s="1286"/>
      <c r="HD44" s="1286"/>
      <c r="HE44" s="1286"/>
      <c r="HF44" s="1286"/>
      <c r="HG44" s="1286"/>
      <c r="HH44" s="1286"/>
      <c r="HI44" s="1286"/>
      <c r="HJ44" s="1286"/>
      <c r="HK44" s="1286"/>
      <c r="HL44" s="1286"/>
      <c r="HM44" s="1286"/>
      <c r="HN44" s="1286"/>
      <c r="HO44" s="1286"/>
      <c r="HP44" s="1286"/>
      <c r="HQ44" s="1286"/>
      <c r="HR44" s="1286"/>
      <c r="HS44" s="1286"/>
      <c r="HT44" s="1286"/>
      <c r="HU44" s="1286"/>
      <c r="HV44" s="1286"/>
      <c r="HW44" s="1286"/>
      <c r="HX44" s="1286"/>
      <c r="HY44" s="1286"/>
      <c r="HZ44" s="1286"/>
      <c r="IA44" s="1286"/>
      <c r="IB44" s="1286"/>
      <c r="IC44" s="1286"/>
      <c r="ID44" s="1286"/>
      <c r="IE44" s="1286"/>
      <c r="IF44" s="1286"/>
      <c r="IG44" s="1286"/>
      <c r="IH44" s="1286"/>
      <c r="II44" s="1286"/>
      <c r="IJ44" s="1286"/>
      <c r="IK44" s="1286"/>
      <c r="IL44" s="1286"/>
      <c r="IM44" s="1286"/>
      <c r="IN44" s="1286"/>
      <c r="IO44" s="1286"/>
      <c r="IP44" s="1286"/>
      <c r="IQ44" s="1286"/>
      <c r="IR44" s="1286"/>
      <c r="IS44" s="1286"/>
      <c r="IT44" s="1286"/>
      <c r="IU44" s="1286"/>
      <c r="IV44" s="1286"/>
    </row>
    <row r="45" spans="1:256" ht="15.75" thickBot="1">
      <c r="A45" s="1286" t="s">
        <v>5265</v>
      </c>
      <c r="B45" s="1349">
        <v>88316</v>
      </c>
      <c r="C45" s="915" t="str">
        <f>IF($A45="INSUMO",VLOOKUP($B45,'BANCO DE DADOS JULHO INS'!$A:$D,2,FALSE),VLOOKUP($B45,'BANCO DE DADOS JULHO SERV'!$B:$E,2,FALSE))</f>
        <v>SERVENTE COM ENCARGOS COMPLEMENTARES</v>
      </c>
      <c r="D45" s="916" t="str">
        <f>IF($A45="INSUMO",VLOOKUP($B45,'BANCO DE DADOS JULHO INS'!$A:$D,3,FALSE),VLOOKUP($B45,'BANCO DE DADOS JULHO SERV'!$B:$E,3,FALSE))</f>
        <v>H</v>
      </c>
      <c r="E45" s="1628">
        <v>3</v>
      </c>
      <c r="F45" s="918" t="str">
        <f>IF($A45="INSUMO",VLOOKUP($B45,'BANCO DE DADOS JULHO INS'!$A:$D,4,FALSE),VLOOKUP($B45,'BANCO DE DADOS JULHO SERV'!$B:$E,4,FALSE))</f>
        <v>13,80</v>
      </c>
      <c r="G45" s="1350">
        <f>TRUNC(F45*E45,2)</f>
        <v>41.4</v>
      </c>
      <c r="H45" s="1286"/>
      <c r="I45" s="1286"/>
      <c r="J45" s="1286"/>
      <c r="K45" s="1286"/>
      <c r="L45" s="1286"/>
      <c r="M45" s="1286"/>
      <c r="N45" s="1286"/>
      <c r="O45" s="1286"/>
      <c r="P45" s="1286"/>
      <c r="Q45" s="1286"/>
      <c r="R45" s="1286"/>
      <c r="S45" s="1286"/>
      <c r="T45" s="1286"/>
      <c r="U45" s="1286"/>
      <c r="V45" s="1286"/>
      <c r="W45" s="1286"/>
      <c r="X45" s="1286"/>
      <c r="Y45" s="1286"/>
      <c r="Z45" s="1286"/>
      <c r="AA45" s="1286"/>
      <c r="AB45" s="1286"/>
      <c r="AC45" s="1286"/>
      <c r="AD45" s="1286"/>
      <c r="AE45" s="1286"/>
      <c r="AF45" s="1286"/>
      <c r="AG45" s="1286"/>
      <c r="AH45" s="1286"/>
      <c r="AI45" s="1286"/>
      <c r="AJ45" s="1286"/>
      <c r="AK45" s="1286"/>
      <c r="AL45" s="1286"/>
      <c r="AM45" s="1286"/>
      <c r="AN45" s="1286"/>
      <c r="AO45" s="1286"/>
      <c r="AP45" s="1286"/>
      <c r="AQ45" s="1286"/>
      <c r="AR45" s="1286"/>
      <c r="AS45" s="1286"/>
      <c r="AT45" s="1286"/>
      <c r="AU45" s="1286"/>
      <c r="AV45" s="1286"/>
      <c r="AW45" s="1286"/>
      <c r="AX45" s="1286"/>
      <c r="AY45" s="1286"/>
      <c r="AZ45" s="1286"/>
      <c r="BA45" s="1286"/>
      <c r="BB45" s="1286"/>
      <c r="BC45" s="1286"/>
      <c r="BD45" s="1286"/>
      <c r="BE45" s="1286"/>
      <c r="BF45" s="1286"/>
      <c r="BG45" s="1286"/>
      <c r="BH45" s="1286"/>
      <c r="BI45" s="1286"/>
      <c r="BJ45" s="1286"/>
      <c r="BK45" s="1286"/>
      <c r="BL45" s="1286"/>
      <c r="BM45" s="1286"/>
      <c r="BN45" s="1286"/>
      <c r="BO45" s="1286"/>
      <c r="BP45" s="1286"/>
      <c r="BQ45" s="1286"/>
      <c r="BR45" s="1286"/>
      <c r="BS45" s="1286"/>
      <c r="BT45" s="1286"/>
      <c r="BU45" s="1286"/>
      <c r="BV45" s="1286"/>
      <c r="BW45" s="1286"/>
      <c r="BX45" s="1286"/>
      <c r="BY45" s="1286"/>
      <c r="BZ45" s="1286"/>
      <c r="CA45" s="1286"/>
      <c r="CB45" s="1286"/>
      <c r="CC45" s="1286"/>
      <c r="CD45" s="1286"/>
      <c r="CE45" s="1286"/>
      <c r="CF45" s="1286"/>
      <c r="CG45" s="1286"/>
      <c r="CH45" s="1286"/>
      <c r="CI45" s="1286"/>
      <c r="CJ45" s="1286"/>
      <c r="CK45" s="1286"/>
      <c r="CL45" s="1286"/>
      <c r="CM45" s="1286"/>
      <c r="CN45" s="1286"/>
      <c r="CO45" s="1286"/>
      <c r="CP45" s="1286"/>
      <c r="CQ45" s="1286"/>
      <c r="CR45" s="1286"/>
      <c r="CS45" s="1286"/>
      <c r="CT45" s="1286"/>
      <c r="CU45" s="1286"/>
      <c r="CV45" s="1286"/>
      <c r="CW45" s="1286"/>
      <c r="CX45" s="1286"/>
      <c r="CY45" s="1286"/>
      <c r="CZ45" s="1286"/>
      <c r="DA45" s="1286"/>
      <c r="DB45" s="1286"/>
      <c r="DC45" s="1286"/>
      <c r="DD45" s="1286"/>
      <c r="DE45" s="1286"/>
      <c r="DF45" s="1286"/>
      <c r="DG45" s="1286"/>
      <c r="DH45" s="1286"/>
      <c r="DI45" s="1286"/>
      <c r="DJ45" s="1286"/>
      <c r="DK45" s="1286"/>
      <c r="DL45" s="1286"/>
      <c r="DM45" s="1286"/>
      <c r="DN45" s="1286"/>
      <c r="DO45" s="1286"/>
      <c r="DP45" s="1286"/>
      <c r="DQ45" s="1286"/>
      <c r="DR45" s="1286"/>
      <c r="DS45" s="1286"/>
      <c r="DT45" s="1286"/>
      <c r="DU45" s="1286"/>
      <c r="DV45" s="1286"/>
      <c r="DW45" s="1286"/>
      <c r="DX45" s="1286"/>
      <c r="DY45" s="1286"/>
      <c r="DZ45" s="1286"/>
      <c r="EA45" s="1286"/>
      <c r="EB45" s="1286"/>
      <c r="EC45" s="1286"/>
      <c r="ED45" s="1286"/>
      <c r="EE45" s="1286"/>
      <c r="EF45" s="1286"/>
      <c r="EG45" s="1286"/>
      <c r="EH45" s="1286"/>
      <c r="EI45" s="1286"/>
      <c r="EJ45" s="1286"/>
      <c r="EK45" s="1286"/>
      <c r="EL45" s="1286"/>
      <c r="EM45" s="1286"/>
      <c r="EN45" s="1286"/>
      <c r="EO45" s="1286"/>
      <c r="EP45" s="1286"/>
      <c r="EQ45" s="1286"/>
      <c r="ER45" s="1286"/>
      <c r="ES45" s="1286"/>
      <c r="ET45" s="1286"/>
      <c r="EU45" s="1286"/>
      <c r="EV45" s="1286"/>
      <c r="EW45" s="1286"/>
      <c r="EX45" s="1286"/>
      <c r="EY45" s="1286"/>
      <c r="EZ45" s="1286"/>
      <c r="FA45" s="1286"/>
      <c r="FB45" s="1286"/>
      <c r="FC45" s="1286"/>
      <c r="FD45" s="1286"/>
      <c r="FE45" s="1286"/>
      <c r="FF45" s="1286"/>
      <c r="FG45" s="1286"/>
      <c r="FH45" s="1286"/>
      <c r="FI45" s="1286"/>
      <c r="FJ45" s="1286"/>
      <c r="FK45" s="1286"/>
      <c r="FL45" s="1286"/>
      <c r="FM45" s="1286"/>
      <c r="FN45" s="1286"/>
      <c r="FO45" s="1286"/>
      <c r="FP45" s="1286"/>
      <c r="FQ45" s="1286"/>
      <c r="FR45" s="1286"/>
      <c r="FS45" s="1286"/>
      <c r="FT45" s="1286"/>
      <c r="FU45" s="1286"/>
      <c r="FV45" s="1286"/>
      <c r="FW45" s="1286"/>
      <c r="FX45" s="1286"/>
      <c r="FY45" s="1286"/>
      <c r="FZ45" s="1286"/>
      <c r="GA45" s="1286"/>
      <c r="GB45" s="1286"/>
      <c r="GC45" s="1286"/>
      <c r="GD45" s="1286"/>
      <c r="GE45" s="1286"/>
      <c r="GF45" s="1286"/>
      <c r="GG45" s="1286"/>
      <c r="GH45" s="1286"/>
      <c r="GI45" s="1286"/>
      <c r="GJ45" s="1286"/>
      <c r="GK45" s="1286"/>
      <c r="GL45" s="1286"/>
      <c r="GM45" s="1286"/>
      <c r="GN45" s="1286"/>
      <c r="GO45" s="1286"/>
      <c r="GP45" s="1286"/>
      <c r="GQ45" s="1286"/>
      <c r="GR45" s="1286"/>
      <c r="GS45" s="1286"/>
      <c r="GT45" s="1286"/>
      <c r="GU45" s="1286"/>
      <c r="GV45" s="1286"/>
      <c r="GW45" s="1286"/>
      <c r="GX45" s="1286"/>
      <c r="GY45" s="1286"/>
      <c r="GZ45" s="1286"/>
      <c r="HA45" s="1286"/>
      <c r="HB45" s="1286"/>
      <c r="HC45" s="1286"/>
      <c r="HD45" s="1286"/>
      <c r="HE45" s="1286"/>
      <c r="HF45" s="1286"/>
      <c r="HG45" s="1286"/>
      <c r="HH45" s="1286"/>
      <c r="HI45" s="1286"/>
      <c r="HJ45" s="1286"/>
      <c r="HK45" s="1286"/>
      <c r="HL45" s="1286"/>
      <c r="HM45" s="1286"/>
      <c r="HN45" s="1286"/>
      <c r="HO45" s="1286"/>
      <c r="HP45" s="1286"/>
      <c r="HQ45" s="1286"/>
      <c r="HR45" s="1286"/>
      <c r="HS45" s="1286"/>
      <c r="HT45" s="1286"/>
      <c r="HU45" s="1286"/>
      <c r="HV45" s="1286"/>
      <c r="HW45" s="1286"/>
      <c r="HX45" s="1286"/>
      <c r="HY45" s="1286"/>
      <c r="HZ45" s="1286"/>
      <c r="IA45" s="1286"/>
      <c r="IB45" s="1286"/>
      <c r="IC45" s="1286"/>
      <c r="ID45" s="1286"/>
      <c r="IE45" s="1286"/>
      <c r="IF45" s="1286"/>
      <c r="IG45" s="1286"/>
      <c r="IH45" s="1286"/>
      <c r="II45" s="1286"/>
      <c r="IJ45" s="1286"/>
      <c r="IK45" s="1286"/>
      <c r="IL45" s="1286"/>
      <c r="IM45" s="1286"/>
      <c r="IN45" s="1286"/>
      <c r="IO45" s="1286"/>
      <c r="IP45" s="1286"/>
      <c r="IQ45" s="1286"/>
      <c r="IR45" s="1286"/>
      <c r="IS45" s="1286"/>
      <c r="IT45" s="1286"/>
      <c r="IU45" s="1286"/>
      <c r="IV45" s="1286"/>
    </row>
    <row r="46" spans="1:256" ht="16.5" thickBot="1">
      <c r="A46" s="1286"/>
      <c r="B46" s="1351" t="s">
        <v>12405</v>
      </c>
      <c r="C46" s="1352"/>
      <c r="D46" s="1353"/>
      <c r="E46" s="1354"/>
      <c r="F46" s="1355" t="s">
        <v>1953</v>
      </c>
      <c r="G46" s="1356">
        <f>TRUNC(SUM(G40:G45),2)</f>
        <v>1950.7</v>
      </c>
      <c r="H46" s="1286"/>
      <c r="I46" s="1286"/>
      <c r="J46" s="1286"/>
      <c r="K46" s="1286"/>
      <c r="L46" s="1286"/>
      <c r="M46" s="1286"/>
      <c r="N46" s="1286"/>
      <c r="O46" s="1286"/>
      <c r="P46" s="1286"/>
      <c r="Q46" s="1286"/>
      <c r="R46" s="1286"/>
      <c r="S46" s="1286"/>
      <c r="T46" s="1286"/>
      <c r="U46" s="1286"/>
      <c r="V46" s="1286"/>
      <c r="W46" s="1286"/>
      <c r="X46" s="1286"/>
      <c r="Y46" s="1286"/>
      <c r="Z46" s="1286"/>
      <c r="AA46" s="1286"/>
      <c r="AB46" s="1286"/>
      <c r="AC46" s="1286"/>
      <c r="AD46" s="1286"/>
      <c r="AE46" s="1286"/>
      <c r="AF46" s="1286"/>
      <c r="AG46" s="1286"/>
      <c r="AH46" s="1286"/>
      <c r="AI46" s="1286"/>
      <c r="AJ46" s="1286"/>
      <c r="AK46" s="1286"/>
      <c r="AL46" s="1286"/>
      <c r="AM46" s="1286"/>
      <c r="AN46" s="1286"/>
      <c r="AO46" s="1286"/>
      <c r="AP46" s="1286"/>
      <c r="AQ46" s="1286"/>
      <c r="AR46" s="1286"/>
      <c r="AS46" s="1286"/>
      <c r="AT46" s="1286"/>
      <c r="AU46" s="1286"/>
      <c r="AV46" s="1286"/>
      <c r="AW46" s="1286"/>
      <c r="AX46" s="1286"/>
      <c r="AY46" s="1286"/>
      <c r="AZ46" s="1286"/>
      <c r="BA46" s="1286"/>
      <c r="BB46" s="1286"/>
      <c r="BC46" s="1286"/>
      <c r="BD46" s="1286"/>
      <c r="BE46" s="1286"/>
      <c r="BF46" s="1286"/>
      <c r="BG46" s="1286"/>
      <c r="BH46" s="1286"/>
      <c r="BI46" s="1286"/>
      <c r="BJ46" s="1286"/>
      <c r="BK46" s="1286"/>
      <c r="BL46" s="1286"/>
      <c r="BM46" s="1286"/>
      <c r="BN46" s="1286"/>
      <c r="BO46" s="1286"/>
      <c r="BP46" s="1286"/>
      <c r="BQ46" s="1286"/>
      <c r="BR46" s="1286"/>
      <c r="BS46" s="1286"/>
      <c r="BT46" s="1286"/>
      <c r="BU46" s="1286"/>
      <c r="BV46" s="1286"/>
      <c r="BW46" s="1286"/>
      <c r="BX46" s="1286"/>
      <c r="BY46" s="1286"/>
      <c r="BZ46" s="1286"/>
      <c r="CA46" s="1286"/>
      <c r="CB46" s="1286"/>
      <c r="CC46" s="1286"/>
      <c r="CD46" s="1286"/>
      <c r="CE46" s="1286"/>
      <c r="CF46" s="1286"/>
      <c r="CG46" s="1286"/>
      <c r="CH46" s="1286"/>
      <c r="CI46" s="1286"/>
      <c r="CJ46" s="1286"/>
      <c r="CK46" s="1286"/>
      <c r="CL46" s="1286"/>
      <c r="CM46" s="1286"/>
      <c r="CN46" s="1286"/>
      <c r="CO46" s="1286"/>
      <c r="CP46" s="1286"/>
      <c r="CQ46" s="1286"/>
      <c r="CR46" s="1286"/>
      <c r="CS46" s="1286"/>
      <c r="CT46" s="1286"/>
      <c r="CU46" s="1286"/>
      <c r="CV46" s="1286"/>
      <c r="CW46" s="1286"/>
      <c r="CX46" s="1286"/>
      <c r="CY46" s="1286"/>
      <c r="CZ46" s="1286"/>
      <c r="DA46" s="1286"/>
      <c r="DB46" s="1286"/>
      <c r="DC46" s="1286"/>
      <c r="DD46" s="1286"/>
      <c r="DE46" s="1286"/>
      <c r="DF46" s="1286"/>
      <c r="DG46" s="1286"/>
      <c r="DH46" s="1286"/>
      <c r="DI46" s="1286"/>
      <c r="DJ46" s="1286"/>
      <c r="DK46" s="1286"/>
      <c r="DL46" s="1286"/>
      <c r="DM46" s="1286"/>
      <c r="DN46" s="1286"/>
      <c r="DO46" s="1286"/>
      <c r="DP46" s="1286"/>
      <c r="DQ46" s="1286"/>
      <c r="DR46" s="1286"/>
      <c r="DS46" s="1286"/>
      <c r="DT46" s="1286"/>
      <c r="DU46" s="1286"/>
      <c r="DV46" s="1286"/>
      <c r="DW46" s="1286"/>
      <c r="DX46" s="1286"/>
      <c r="DY46" s="1286"/>
      <c r="DZ46" s="1286"/>
      <c r="EA46" s="1286"/>
      <c r="EB46" s="1286"/>
      <c r="EC46" s="1286"/>
      <c r="ED46" s="1286"/>
      <c r="EE46" s="1286"/>
      <c r="EF46" s="1286"/>
      <c r="EG46" s="1286"/>
      <c r="EH46" s="1286"/>
      <c r="EI46" s="1286"/>
      <c r="EJ46" s="1286"/>
      <c r="EK46" s="1286"/>
      <c r="EL46" s="1286"/>
      <c r="EM46" s="1286"/>
      <c r="EN46" s="1286"/>
      <c r="EO46" s="1286"/>
      <c r="EP46" s="1286"/>
      <c r="EQ46" s="1286"/>
      <c r="ER46" s="1286"/>
      <c r="ES46" s="1286"/>
      <c r="ET46" s="1286"/>
      <c r="EU46" s="1286"/>
      <c r="EV46" s="1286"/>
      <c r="EW46" s="1286"/>
      <c r="EX46" s="1286"/>
      <c r="EY46" s="1286"/>
      <c r="EZ46" s="1286"/>
      <c r="FA46" s="1286"/>
      <c r="FB46" s="1286"/>
      <c r="FC46" s="1286"/>
      <c r="FD46" s="1286"/>
      <c r="FE46" s="1286"/>
      <c r="FF46" s="1286"/>
      <c r="FG46" s="1286"/>
      <c r="FH46" s="1286"/>
      <c r="FI46" s="1286"/>
      <c r="FJ46" s="1286"/>
      <c r="FK46" s="1286"/>
      <c r="FL46" s="1286"/>
      <c r="FM46" s="1286"/>
      <c r="FN46" s="1286"/>
      <c r="FO46" s="1286"/>
      <c r="FP46" s="1286"/>
      <c r="FQ46" s="1286"/>
      <c r="FR46" s="1286"/>
      <c r="FS46" s="1286"/>
      <c r="FT46" s="1286"/>
      <c r="FU46" s="1286"/>
      <c r="FV46" s="1286"/>
      <c r="FW46" s="1286"/>
      <c r="FX46" s="1286"/>
      <c r="FY46" s="1286"/>
      <c r="FZ46" s="1286"/>
      <c r="GA46" s="1286"/>
      <c r="GB46" s="1286"/>
      <c r="GC46" s="1286"/>
      <c r="GD46" s="1286"/>
      <c r="GE46" s="1286"/>
      <c r="GF46" s="1286"/>
      <c r="GG46" s="1286"/>
      <c r="GH46" s="1286"/>
      <c r="GI46" s="1286"/>
      <c r="GJ46" s="1286"/>
      <c r="GK46" s="1286"/>
      <c r="GL46" s="1286"/>
      <c r="GM46" s="1286"/>
      <c r="GN46" s="1286"/>
      <c r="GO46" s="1286"/>
      <c r="GP46" s="1286"/>
      <c r="GQ46" s="1286"/>
      <c r="GR46" s="1286"/>
      <c r="GS46" s="1286"/>
      <c r="GT46" s="1286"/>
      <c r="GU46" s="1286"/>
      <c r="GV46" s="1286"/>
      <c r="GW46" s="1286"/>
      <c r="GX46" s="1286"/>
      <c r="GY46" s="1286"/>
      <c r="GZ46" s="1286"/>
      <c r="HA46" s="1286"/>
      <c r="HB46" s="1286"/>
      <c r="HC46" s="1286"/>
      <c r="HD46" s="1286"/>
      <c r="HE46" s="1286"/>
      <c r="HF46" s="1286"/>
      <c r="HG46" s="1286"/>
      <c r="HH46" s="1286"/>
      <c r="HI46" s="1286"/>
      <c r="HJ46" s="1286"/>
      <c r="HK46" s="1286"/>
      <c r="HL46" s="1286"/>
      <c r="HM46" s="1286"/>
      <c r="HN46" s="1286"/>
      <c r="HO46" s="1286"/>
      <c r="HP46" s="1286"/>
      <c r="HQ46" s="1286"/>
      <c r="HR46" s="1286"/>
      <c r="HS46" s="1286"/>
      <c r="HT46" s="1286"/>
      <c r="HU46" s="1286"/>
      <c r="HV46" s="1286"/>
      <c r="HW46" s="1286"/>
      <c r="HX46" s="1286"/>
      <c r="HY46" s="1286"/>
      <c r="HZ46" s="1286"/>
      <c r="IA46" s="1286"/>
      <c r="IB46" s="1286"/>
      <c r="IC46" s="1286"/>
      <c r="ID46" s="1286"/>
      <c r="IE46" s="1286"/>
      <c r="IF46" s="1286"/>
      <c r="IG46" s="1286"/>
      <c r="IH46" s="1286"/>
      <c r="II46" s="1286"/>
      <c r="IJ46" s="1286"/>
      <c r="IK46" s="1286"/>
      <c r="IL46" s="1286"/>
      <c r="IM46" s="1286"/>
      <c r="IN46" s="1286"/>
      <c r="IO46" s="1286"/>
      <c r="IP46" s="1286"/>
      <c r="IQ46" s="1286"/>
      <c r="IR46" s="1286"/>
      <c r="IS46" s="1286"/>
      <c r="IT46" s="1286"/>
      <c r="IU46" s="1286"/>
      <c r="IV46" s="1286"/>
    </row>
    <row r="47" spans="1:256">
      <c r="A47" s="1286"/>
      <c r="B47" s="1357"/>
      <c r="C47" s="1358"/>
      <c r="D47" s="1357"/>
      <c r="E47" s="1359"/>
      <c r="F47" s="1359"/>
      <c r="G47" s="1359"/>
      <c r="H47" s="1286"/>
      <c r="I47" s="1286"/>
      <c r="J47" s="1286"/>
      <c r="K47" s="1286"/>
      <c r="L47" s="1286"/>
      <c r="M47" s="1286"/>
      <c r="N47" s="1286"/>
      <c r="O47" s="1286"/>
      <c r="P47" s="1286"/>
      <c r="Q47" s="1286"/>
      <c r="R47" s="1286"/>
      <c r="S47" s="1286"/>
      <c r="T47" s="1286"/>
      <c r="U47" s="1286"/>
      <c r="V47" s="1286"/>
      <c r="W47" s="1286"/>
      <c r="X47" s="1286"/>
      <c r="Y47" s="1286"/>
      <c r="Z47" s="1286"/>
      <c r="AA47" s="1286"/>
      <c r="AB47" s="1286"/>
      <c r="AC47" s="1286"/>
      <c r="AD47" s="1286"/>
      <c r="AE47" s="1286"/>
      <c r="AF47" s="1286"/>
      <c r="AG47" s="1286"/>
      <c r="AH47" s="1286"/>
      <c r="AI47" s="1286"/>
      <c r="AJ47" s="1286"/>
      <c r="AK47" s="1286"/>
      <c r="AL47" s="1286"/>
      <c r="AM47" s="1286"/>
      <c r="AN47" s="1286"/>
      <c r="AO47" s="1286"/>
      <c r="AP47" s="1286"/>
      <c r="AQ47" s="1286"/>
      <c r="AR47" s="1286"/>
      <c r="AS47" s="1286"/>
      <c r="AT47" s="1286"/>
      <c r="AU47" s="1286"/>
      <c r="AV47" s="1286"/>
      <c r="AW47" s="1286"/>
      <c r="AX47" s="1286"/>
      <c r="AY47" s="1286"/>
      <c r="AZ47" s="1286"/>
      <c r="BA47" s="1286"/>
      <c r="BB47" s="1286"/>
      <c r="BC47" s="1286"/>
      <c r="BD47" s="1286"/>
      <c r="BE47" s="1286"/>
      <c r="BF47" s="1286"/>
      <c r="BG47" s="1286"/>
      <c r="BH47" s="1286"/>
      <c r="BI47" s="1286"/>
      <c r="BJ47" s="1286"/>
      <c r="BK47" s="1286"/>
      <c r="BL47" s="1286"/>
      <c r="BM47" s="1286"/>
      <c r="BN47" s="1286"/>
      <c r="BO47" s="1286"/>
      <c r="BP47" s="1286"/>
      <c r="BQ47" s="1286"/>
      <c r="BR47" s="1286"/>
      <c r="BS47" s="1286"/>
      <c r="BT47" s="1286"/>
      <c r="BU47" s="1286"/>
      <c r="BV47" s="1286"/>
      <c r="BW47" s="1286"/>
      <c r="BX47" s="1286"/>
      <c r="BY47" s="1286"/>
      <c r="BZ47" s="1286"/>
      <c r="CA47" s="1286"/>
      <c r="CB47" s="1286"/>
      <c r="CC47" s="1286"/>
      <c r="CD47" s="1286"/>
      <c r="CE47" s="1286"/>
      <c r="CF47" s="1286"/>
      <c r="CG47" s="1286"/>
      <c r="CH47" s="1286"/>
      <c r="CI47" s="1286"/>
      <c r="CJ47" s="1286"/>
      <c r="CK47" s="1286"/>
      <c r="CL47" s="1286"/>
      <c r="CM47" s="1286"/>
      <c r="CN47" s="1286"/>
      <c r="CO47" s="1286"/>
      <c r="CP47" s="1286"/>
      <c r="CQ47" s="1286"/>
      <c r="CR47" s="1286"/>
      <c r="CS47" s="1286"/>
      <c r="CT47" s="1286"/>
      <c r="CU47" s="1286"/>
      <c r="CV47" s="1286"/>
      <c r="CW47" s="1286"/>
      <c r="CX47" s="1286"/>
      <c r="CY47" s="1286"/>
      <c r="CZ47" s="1286"/>
      <c r="DA47" s="1286"/>
      <c r="DB47" s="1286"/>
      <c r="DC47" s="1286"/>
      <c r="DD47" s="1286"/>
      <c r="DE47" s="1286"/>
      <c r="DF47" s="1286"/>
      <c r="DG47" s="1286"/>
      <c r="DH47" s="1286"/>
      <c r="DI47" s="1286"/>
      <c r="DJ47" s="1286"/>
      <c r="DK47" s="1286"/>
      <c r="DL47" s="1286"/>
      <c r="DM47" s="1286"/>
      <c r="DN47" s="1286"/>
      <c r="DO47" s="1286"/>
      <c r="DP47" s="1286"/>
      <c r="DQ47" s="1286"/>
      <c r="DR47" s="1286"/>
      <c r="DS47" s="1286"/>
      <c r="DT47" s="1286"/>
      <c r="DU47" s="1286"/>
      <c r="DV47" s="1286"/>
      <c r="DW47" s="1286"/>
      <c r="DX47" s="1286"/>
      <c r="DY47" s="1286"/>
      <c r="DZ47" s="1286"/>
      <c r="EA47" s="1286"/>
      <c r="EB47" s="1286"/>
      <c r="EC47" s="1286"/>
      <c r="ED47" s="1286"/>
      <c r="EE47" s="1286"/>
      <c r="EF47" s="1286"/>
      <c r="EG47" s="1286"/>
      <c r="EH47" s="1286"/>
      <c r="EI47" s="1286"/>
      <c r="EJ47" s="1286"/>
      <c r="EK47" s="1286"/>
      <c r="EL47" s="1286"/>
      <c r="EM47" s="1286"/>
      <c r="EN47" s="1286"/>
      <c r="EO47" s="1286"/>
      <c r="EP47" s="1286"/>
      <c r="EQ47" s="1286"/>
      <c r="ER47" s="1286"/>
      <c r="ES47" s="1286"/>
      <c r="ET47" s="1286"/>
      <c r="EU47" s="1286"/>
      <c r="EV47" s="1286"/>
      <c r="EW47" s="1286"/>
      <c r="EX47" s="1286"/>
      <c r="EY47" s="1286"/>
      <c r="EZ47" s="1286"/>
      <c r="FA47" s="1286"/>
      <c r="FB47" s="1286"/>
      <c r="FC47" s="1286"/>
      <c r="FD47" s="1286"/>
      <c r="FE47" s="1286"/>
      <c r="FF47" s="1286"/>
      <c r="FG47" s="1286"/>
      <c r="FH47" s="1286"/>
      <c r="FI47" s="1286"/>
      <c r="FJ47" s="1286"/>
      <c r="FK47" s="1286"/>
      <c r="FL47" s="1286"/>
      <c r="FM47" s="1286"/>
      <c r="FN47" s="1286"/>
      <c r="FO47" s="1286"/>
      <c r="FP47" s="1286"/>
      <c r="FQ47" s="1286"/>
      <c r="FR47" s="1286"/>
      <c r="FS47" s="1286"/>
      <c r="FT47" s="1286"/>
      <c r="FU47" s="1286"/>
      <c r="FV47" s="1286"/>
      <c r="FW47" s="1286"/>
      <c r="FX47" s="1286"/>
      <c r="FY47" s="1286"/>
      <c r="FZ47" s="1286"/>
      <c r="GA47" s="1286"/>
      <c r="GB47" s="1286"/>
      <c r="GC47" s="1286"/>
      <c r="GD47" s="1286"/>
      <c r="GE47" s="1286"/>
      <c r="GF47" s="1286"/>
      <c r="GG47" s="1286"/>
      <c r="GH47" s="1286"/>
      <c r="GI47" s="1286"/>
      <c r="GJ47" s="1286"/>
      <c r="GK47" s="1286"/>
      <c r="GL47" s="1286"/>
      <c r="GM47" s="1286"/>
      <c r="GN47" s="1286"/>
      <c r="GO47" s="1286"/>
      <c r="GP47" s="1286"/>
      <c r="GQ47" s="1286"/>
      <c r="GR47" s="1286"/>
      <c r="GS47" s="1286"/>
      <c r="GT47" s="1286"/>
      <c r="GU47" s="1286"/>
      <c r="GV47" s="1286"/>
      <c r="GW47" s="1286"/>
      <c r="GX47" s="1286"/>
      <c r="GY47" s="1286"/>
      <c r="GZ47" s="1286"/>
      <c r="HA47" s="1286"/>
      <c r="HB47" s="1286"/>
      <c r="HC47" s="1286"/>
      <c r="HD47" s="1286"/>
      <c r="HE47" s="1286"/>
      <c r="HF47" s="1286"/>
      <c r="HG47" s="1286"/>
      <c r="HH47" s="1286"/>
      <c r="HI47" s="1286"/>
      <c r="HJ47" s="1286"/>
      <c r="HK47" s="1286"/>
      <c r="HL47" s="1286"/>
      <c r="HM47" s="1286"/>
      <c r="HN47" s="1286"/>
      <c r="HO47" s="1286"/>
      <c r="HP47" s="1286"/>
      <c r="HQ47" s="1286"/>
      <c r="HR47" s="1286"/>
      <c r="HS47" s="1286"/>
      <c r="HT47" s="1286"/>
      <c r="HU47" s="1286"/>
      <c r="HV47" s="1286"/>
      <c r="HW47" s="1286"/>
      <c r="HX47" s="1286"/>
      <c r="HY47" s="1286"/>
      <c r="HZ47" s="1286"/>
      <c r="IA47" s="1286"/>
      <c r="IB47" s="1286"/>
      <c r="IC47" s="1286"/>
      <c r="ID47" s="1286"/>
      <c r="IE47" s="1286"/>
      <c r="IF47" s="1286"/>
      <c r="IG47" s="1286"/>
      <c r="IH47" s="1286"/>
      <c r="II47" s="1286"/>
      <c r="IJ47" s="1286"/>
      <c r="IK47" s="1286"/>
      <c r="IL47" s="1286"/>
      <c r="IM47" s="1286"/>
      <c r="IN47" s="1286"/>
      <c r="IO47" s="1286"/>
      <c r="IP47" s="1286"/>
      <c r="IQ47" s="1286"/>
      <c r="IR47" s="1286"/>
      <c r="IS47" s="1286"/>
      <c r="IT47" s="1286"/>
      <c r="IU47" s="1286"/>
      <c r="IV47" s="1286"/>
    </row>
    <row r="48" spans="1:256" ht="387.75" customHeight="1">
      <c r="A48" s="1286"/>
      <c r="B48" s="2160"/>
      <c r="C48" s="2160"/>
      <c r="D48" s="2160"/>
      <c r="E48" s="2160"/>
      <c r="F48" s="2160"/>
      <c r="G48" s="2160"/>
      <c r="H48" s="1286"/>
      <c r="I48" s="1286"/>
      <c r="J48" s="1286"/>
      <c r="K48" s="1286"/>
      <c r="L48" s="1286"/>
      <c r="M48" s="1286"/>
      <c r="N48" s="1286"/>
      <c r="O48" s="1286"/>
      <c r="P48" s="1286"/>
      <c r="Q48" s="1286"/>
      <c r="R48" s="1286"/>
      <c r="S48" s="1286"/>
      <c r="T48" s="1286"/>
      <c r="U48" s="1286"/>
      <c r="V48" s="1286"/>
      <c r="W48" s="1286"/>
      <c r="X48" s="1286"/>
      <c r="Y48" s="1286"/>
      <c r="Z48" s="1286"/>
      <c r="AA48" s="1286"/>
      <c r="AB48" s="1286"/>
      <c r="AC48" s="1286"/>
      <c r="AD48" s="1286"/>
      <c r="AE48" s="1286"/>
      <c r="AF48" s="1286"/>
      <c r="AG48" s="1286"/>
      <c r="AH48" s="1286"/>
      <c r="AI48" s="1286"/>
      <c r="AJ48" s="1286"/>
      <c r="AK48" s="1286"/>
      <c r="AL48" s="1286"/>
      <c r="AM48" s="1286"/>
      <c r="AN48" s="1286"/>
      <c r="AO48" s="1286"/>
      <c r="AP48" s="1286"/>
      <c r="AQ48" s="1286"/>
      <c r="AR48" s="1286"/>
      <c r="AS48" s="1286"/>
      <c r="AT48" s="1286"/>
      <c r="AU48" s="1286"/>
      <c r="AV48" s="1286"/>
      <c r="AW48" s="1286"/>
      <c r="AX48" s="1286"/>
      <c r="AY48" s="1286"/>
      <c r="AZ48" s="1286"/>
      <c r="BA48" s="1286"/>
      <c r="BB48" s="1286"/>
      <c r="BC48" s="1286"/>
      <c r="BD48" s="1286"/>
      <c r="BE48" s="1286"/>
      <c r="BF48" s="1286"/>
      <c r="BG48" s="1286"/>
      <c r="BH48" s="1286"/>
      <c r="BI48" s="1286"/>
      <c r="BJ48" s="1286"/>
      <c r="BK48" s="1286"/>
      <c r="BL48" s="1286"/>
      <c r="BM48" s="1286"/>
      <c r="BN48" s="1286"/>
      <c r="BO48" s="1286"/>
      <c r="BP48" s="1286"/>
      <c r="BQ48" s="1286"/>
      <c r="BR48" s="1286"/>
      <c r="BS48" s="1286"/>
      <c r="BT48" s="1286"/>
      <c r="BU48" s="1286"/>
      <c r="BV48" s="1286"/>
      <c r="BW48" s="1286"/>
      <c r="BX48" s="1286"/>
      <c r="BY48" s="1286"/>
      <c r="BZ48" s="1286"/>
      <c r="CA48" s="1286"/>
      <c r="CB48" s="1286"/>
      <c r="CC48" s="1286"/>
      <c r="CD48" s="1286"/>
      <c r="CE48" s="1286"/>
      <c r="CF48" s="1286"/>
      <c r="CG48" s="1286"/>
      <c r="CH48" s="1286"/>
      <c r="CI48" s="1286"/>
      <c r="CJ48" s="1286"/>
      <c r="CK48" s="1286"/>
      <c r="CL48" s="1286"/>
      <c r="CM48" s="1286"/>
      <c r="CN48" s="1286"/>
      <c r="CO48" s="1286"/>
      <c r="CP48" s="1286"/>
      <c r="CQ48" s="1286"/>
      <c r="CR48" s="1286"/>
      <c r="CS48" s="1286"/>
      <c r="CT48" s="1286"/>
      <c r="CU48" s="1286"/>
      <c r="CV48" s="1286"/>
      <c r="CW48" s="1286"/>
      <c r="CX48" s="1286"/>
      <c r="CY48" s="1286"/>
      <c r="CZ48" s="1286"/>
      <c r="DA48" s="1286"/>
      <c r="DB48" s="1286"/>
      <c r="DC48" s="1286"/>
      <c r="DD48" s="1286"/>
      <c r="DE48" s="1286"/>
      <c r="DF48" s="1286"/>
      <c r="DG48" s="1286"/>
      <c r="DH48" s="1286"/>
      <c r="DI48" s="1286"/>
      <c r="DJ48" s="1286"/>
      <c r="DK48" s="1286"/>
      <c r="DL48" s="1286"/>
      <c r="DM48" s="1286"/>
      <c r="DN48" s="1286"/>
      <c r="DO48" s="1286"/>
      <c r="DP48" s="1286"/>
      <c r="DQ48" s="1286"/>
      <c r="DR48" s="1286"/>
      <c r="DS48" s="1286"/>
      <c r="DT48" s="1286"/>
      <c r="DU48" s="1286"/>
      <c r="DV48" s="1286"/>
      <c r="DW48" s="1286"/>
      <c r="DX48" s="1286"/>
      <c r="DY48" s="1286"/>
      <c r="DZ48" s="1286"/>
      <c r="EA48" s="1286"/>
      <c r="EB48" s="1286"/>
      <c r="EC48" s="1286"/>
      <c r="ED48" s="1286"/>
      <c r="EE48" s="1286"/>
      <c r="EF48" s="1286"/>
      <c r="EG48" s="1286"/>
      <c r="EH48" s="1286"/>
      <c r="EI48" s="1286"/>
      <c r="EJ48" s="1286"/>
      <c r="EK48" s="1286"/>
      <c r="EL48" s="1286"/>
      <c r="EM48" s="1286"/>
      <c r="EN48" s="1286"/>
      <c r="EO48" s="1286"/>
      <c r="EP48" s="1286"/>
      <c r="EQ48" s="1286"/>
      <c r="ER48" s="1286"/>
      <c r="ES48" s="1286"/>
      <c r="ET48" s="1286"/>
      <c r="EU48" s="1286"/>
      <c r="EV48" s="1286"/>
      <c r="EW48" s="1286"/>
      <c r="EX48" s="1286"/>
      <c r="EY48" s="1286"/>
      <c r="EZ48" s="1286"/>
      <c r="FA48" s="1286"/>
      <c r="FB48" s="1286"/>
      <c r="FC48" s="1286"/>
      <c r="FD48" s="1286"/>
      <c r="FE48" s="1286"/>
      <c r="FF48" s="1286"/>
      <c r="FG48" s="1286"/>
      <c r="FH48" s="1286"/>
      <c r="FI48" s="1286"/>
      <c r="FJ48" s="1286"/>
      <c r="FK48" s="1286"/>
      <c r="FL48" s="1286"/>
      <c r="FM48" s="1286"/>
      <c r="FN48" s="1286"/>
      <c r="FO48" s="1286"/>
      <c r="FP48" s="1286"/>
      <c r="FQ48" s="1286"/>
      <c r="FR48" s="1286"/>
      <c r="FS48" s="1286"/>
      <c r="FT48" s="1286"/>
      <c r="FU48" s="1286"/>
      <c r="FV48" s="1286"/>
      <c r="FW48" s="1286"/>
      <c r="FX48" s="1286"/>
      <c r="FY48" s="1286"/>
      <c r="FZ48" s="1286"/>
      <c r="GA48" s="1286"/>
      <c r="GB48" s="1286"/>
      <c r="GC48" s="1286"/>
      <c r="GD48" s="1286"/>
      <c r="GE48" s="1286"/>
      <c r="GF48" s="1286"/>
      <c r="GG48" s="1286"/>
      <c r="GH48" s="1286"/>
      <c r="GI48" s="1286"/>
      <c r="GJ48" s="1286"/>
      <c r="GK48" s="1286"/>
      <c r="GL48" s="1286"/>
      <c r="GM48" s="1286"/>
      <c r="GN48" s="1286"/>
      <c r="GO48" s="1286"/>
      <c r="GP48" s="1286"/>
      <c r="GQ48" s="1286"/>
      <c r="GR48" s="1286"/>
      <c r="GS48" s="1286"/>
      <c r="GT48" s="1286"/>
      <c r="GU48" s="1286"/>
      <c r="GV48" s="1286"/>
      <c r="GW48" s="1286"/>
      <c r="GX48" s="1286"/>
      <c r="GY48" s="1286"/>
      <c r="GZ48" s="1286"/>
      <c r="HA48" s="1286"/>
      <c r="HB48" s="1286"/>
      <c r="HC48" s="1286"/>
      <c r="HD48" s="1286"/>
      <c r="HE48" s="1286"/>
      <c r="HF48" s="1286"/>
      <c r="HG48" s="1286"/>
      <c r="HH48" s="1286"/>
      <c r="HI48" s="1286"/>
      <c r="HJ48" s="1286"/>
      <c r="HK48" s="1286"/>
      <c r="HL48" s="1286"/>
      <c r="HM48" s="1286"/>
      <c r="HN48" s="1286"/>
      <c r="HO48" s="1286"/>
      <c r="HP48" s="1286"/>
      <c r="HQ48" s="1286"/>
      <c r="HR48" s="1286"/>
      <c r="HS48" s="1286"/>
      <c r="HT48" s="1286"/>
      <c r="HU48" s="1286"/>
      <c r="HV48" s="1286"/>
      <c r="HW48" s="1286"/>
      <c r="HX48" s="1286"/>
      <c r="HY48" s="1286"/>
      <c r="HZ48" s="1286"/>
      <c r="IA48" s="1286"/>
      <c r="IB48" s="1286"/>
      <c r="IC48" s="1286"/>
      <c r="ID48" s="1286"/>
      <c r="IE48" s="1286"/>
      <c r="IF48" s="1286"/>
      <c r="IG48" s="1286"/>
      <c r="IH48" s="1286"/>
      <c r="II48" s="1286"/>
      <c r="IJ48" s="1286"/>
      <c r="IK48" s="1286"/>
      <c r="IL48" s="1286"/>
      <c r="IM48" s="1286"/>
      <c r="IN48" s="1286"/>
      <c r="IO48" s="1286"/>
      <c r="IP48" s="1286"/>
      <c r="IQ48" s="1286"/>
      <c r="IR48" s="1286"/>
      <c r="IS48" s="1286"/>
      <c r="IT48" s="1286"/>
      <c r="IU48" s="1286"/>
      <c r="IV48" s="1286"/>
    </row>
    <row r="49" spans="1:256" ht="185.25" customHeight="1" thickBot="1">
      <c r="A49" s="1286"/>
      <c r="B49" s="2161"/>
      <c r="C49" s="2161"/>
      <c r="D49" s="2161"/>
      <c r="E49" s="2161"/>
      <c r="F49" s="2161"/>
      <c r="G49" s="2161"/>
      <c r="H49" s="1286"/>
      <c r="I49" s="1286"/>
      <c r="J49" s="1286"/>
      <c r="K49" s="1286"/>
      <c r="L49" s="1286"/>
      <c r="M49" s="1286"/>
      <c r="N49" s="1286"/>
      <c r="O49" s="1286"/>
      <c r="P49" s="1286"/>
      <c r="Q49" s="1286"/>
      <c r="R49" s="1286"/>
      <c r="S49" s="1286"/>
      <c r="T49" s="1286"/>
      <c r="U49" s="1286"/>
      <c r="V49" s="1286"/>
      <c r="W49" s="1286"/>
      <c r="X49" s="1286"/>
      <c r="Y49" s="1286"/>
      <c r="Z49" s="1286"/>
      <c r="AA49" s="1286"/>
      <c r="AB49" s="1286"/>
      <c r="AC49" s="1286"/>
      <c r="AD49" s="1286"/>
      <c r="AE49" s="1286"/>
      <c r="AF49" s="1286"/>
      <c r="AG49" s="1286"/>
      <c r="AH49" s="1286"/>
      <c r="AI49" s="1286"/>
      <c r="AJ49" s="1286"/>
      <c r="AK49" s="1286"/>
      <c r="AL49" s="1286"/>
      <c r="AM49" s="1286"/>
      <c r="AN49" s="1286"/>
      <c r="AO49" s="1286"/>
      <c r="AP49" s="1286"/>
      <c r="AQ49" s="1286"/>
      <c r="AR49" s="1286"/>
      <c r="AS49" s="1286"/>
      <c r="AT49" s="1286"/>
      <c r="AU49" s="1286"/>
      <c r="AV49" s="1286"/>
      <c r="AW49" s="1286"/>
      <c r="AX49" s="1286"/>
      <c r="AY49" s="1286"/>
      <c r="AZ49" s="1286"/>
      <c r="BA49" s="1286"/>
      <c r="BB49" s="1286"/>
      <c r="BC49" s="1286"/>
      <c r="BD49" s="1286"/>
      <c r="BE49" s="1286"/>
      <c r="BF49" s="1286"/>
      <c r="BG49" s="1286"/>
      <c r="BH49" s="1286"/>
      <c r="BI49" s="1286"/>
      <c r="BJ49" s="1286"/>
      <c r="BK49" s="1286"/>
      <c r="BL49" s="1286"/>
      <c r="BM49" s="1286"/>
      <c r="BN49" s="1286"/>
      <c r="BO49" s="1286"/>
      <c r="BP49" s="1286"/>
      <c r="BQ49" s="1286"/>
      <c r="BR49" s="1286"/>
      <c r="BS49" s="1286"/>
      <c r="BT49" s="1286"/>
      <c r="BU49" s="1286"/>
      <c r="BV49" s="1286"/>
      <c r="BW49" s="1286"/>
      <c r="BX49" s="1286"/>
      <c r="BY49" s="1286"/>
      <c r="BZ49" s="1286"/>
      <c r="CA49" s="1286"/>
      <c r="CB49" s="1286"/>
      <c r="CC49" s="1286"/>
      <c r="CD49" s="1286"/>
      <c r="CE49" s="1286"/>
      <c r="CF49" s="1286"/>
      <c r="CG49" s="1286"/>
      <c r="CH49" s="1286"/>
      <c r="CI49" s="1286"/>
      <c r="CJ49" s="1286"/>
      <c r="CK49" s="1286"/>
      <c r="CL49" s="1286"/>
      <c r="CM49" s="1286"/>
      <c r="CN49" s="1286"/>
      <c r="CO49" s="1286"/>
      <c r="CP49" s="1286"/>
      <c r="CQ49" s="1286"/>
      <c r="CR49" s="1286"/>
      <c r="CS49" s="1286"/>
      <c r="CT49" s="1286"/>
      <c r="CU49" s="1286"/>
      <c r="CV49" s="1286"/>
      <c r="CW49" s="1286"/>
      <c r="CX49" s="1286"/>
      <c r="CY49" s="1286"/>
      <c r="CZ49" s="1286"/>
      <c r="DA49" s="1286"/>
      <c r="DB49" s="1286"/>
      <c r="DC49" s="1286"/>
      <c r="DD49" s="1286"/>
      <c r="DE49" s="1286"/>
      <c r="DF49" s="1286"/>
      <c r="DG49" s="1286"/>
      <c r="DH49" s="1286"/>
      <c r="DI49" s="1286"/>
      <c r="DJ49" s="1286"/>
      <c r="DK49" s="1286"/>
      <c r="DL49" s="1286"/>
      <c r="DM49" s="1286"/>
      <c r="DN49" s="1286"/>
      <c r="DO49" s="1286"/>
      <c r="DP49" s="1286"/>
      <c r="DQ49" s="1286"/>
      <c r="DR49" s="1286"/>
      <c r="DS49" s="1286"/>
      <c r="DT49" s="1286"/>
      <c r="DU49" s="1286"/>
      <c r="DV49" s="1286"/>
      <c r="DW49" s="1286"/>
      <c r="DX49" s="1286"/>
      <c r="DY49" s="1286"/>
      <c r="DZ49" s="1286"/>
      <c r="EA49" s="1286"/>
      <c r="EB49" s="1286"/>
      <c r="EC49" s="1286"/>
      <c r="ED49" s="1286"/>
      <c r="EE49" s="1286"/>
      <c r="EF49" s="1286"/>
      <c r="EG49" s="1286"/>
      <c r="EH49" s="1286"/>
      <c r="EI49" s="1286"/>
      <c r="EJ49" s="1286"/>
      <c r="EK49" s="1286"/>
      <c r="EL49" s="1286"/>
      <c r="EM49" s="1286"/>
      <c r="EN49" s="1286"/>
      <c r="EO49" s="1286"/>
      <c r="EP49" s="1286"/>
      <c r="EQ49" s="1286"/>
      <c r="ER49" s="1286"/>
      <c r="ES49" s="1286"/>
      <c r="ET49" s="1286"/>
      <c r="EU49" s="1286"/>
      <c r="EV49" s="1286"/>
      <c r="EW49" s="1286"/>
      <c r="EX49" s="1286"/>
      <c r="EY49" s="1286"/>
      <c r="EZ49" s="1286"/>
      <c r="FA49" s="1286"/>
      <c r="FB49" s="1286"/>
      <c r="FC49" s="1286"/>
      <c r="FD49" s="1286"/>
      <c r="FE49" s="1286"/>
      <c r="FF49" s="1286"/>
      <c r="FG49" s="1286"/>
      <c r="FH49" s="1286"/>
      <c r="FI49" s="1286"/>
      <c r="FJ49" s="1286"/>
      <c r="FK49" s="1286"/>
      <c r="FL49" s="1286"/>
      <c r="FM49" s="1286"/>
      <c r="FN49" s="1286"/>
      <c r="FO49" s="1286"/>
      <c r="FP49" s="1286"/>
      <c r="FQ49" s="1286"/>
      <c r="FR49" s="1286"/>
      <c r="FS49" s="1286"/>
      <c r="FT49" s="1286"/>
      <c r="FU49" s="1286"/>
      <c r="FV49" s="1286"/>
      <c r="FW49" s="1286"/>
      <c r="FX49" s="1286"/>
      <c r="FY49" s="1286"/>
      <c r="FZ49" s="1286"/>
      <c r="GA49" s="1286"/>
      <c r="GB49" s="1286"/>
      <c r="GC49" s="1286"/>
      <c r="GD49" s="1286"/>
      <c r="GE49" s="1286"/>
      <c r="GF49" s="1286"/>
      <c r="GG49" s="1286"/>
      <c r="GH49" s="1286"/>
      <c r="GI49" s="1286"/>
      <c r="GJ49" s="1286"/>
      <c r="GK49" s="1286"/>
      <c r="GL49" s="1286"/>
      <c r="GM49" s="1286"/>
      <c r="GN49" s="1286"/>
      <c r="GO49" s="1286"/>
      <c r="GP49" s="1286"/>
      <c r="GQ49" s="1286"/>
      <c r="GR49" s="1286"/>
      <c r="GS49" s="1286"/>
      <c r="GT49" s="1286"/>
      <c r="GU49" s="1286"/>
      <c r="GV49" s="1286"/>
      <c r="GW49" s="1286"/>
      <c r="GX49" s="1286"/>
      <c r="GY49" s="1286"/>
      <c r="GZ49" s="1286"/>
      <c r="HA49" s="1286"/>
      <c r="HB49" s="1286"/>
      <c r="HC49" s="1286"/>
      <c r="HD49" s="1286"/>
      <c r="HE49" s="1286"/>
      <c r="HF49" s="1286"/>
      <c r="HG49" s="1286"/>
      <c r="HH49" s="1286"/>
      <c r="HI49" s="1286"/>
      <c r="HJ49" s="1286"/>
      <c r="HK49" s="1286"/>
      <c r="HL49" s="1286"/>
      <c r="HM49" s="1286"/>
      <c r="HN49" s="1286"/>
      <c r="HO49" s="1286"/>
      <c r="HP49" s="1286"/>
      <c r="HQ49" s="1286"/>
      <c r="HR49" s="1286"/>
      <c r="HS49" s="1286"/>
      <c r="HT49" s="1286"/>
      <c r="HU49" s="1286"/>
      <c r="HV49" s="1286"/>
      <c r="HW49" s="1286"/>
      <c r="HX49" s="1286"/>
      <c r="HY49" s="1286"/>
      <c r="HZ49" s="1286"/>
      <c r="IA49" s="1286"/>
      <c r="IB49" s="1286"/>
      <c r="IC49" s="1286"/>
      <c r="ID49" s="1286"/>
      <c r="IE49" s="1286"/>
      <c r="IF49" s="1286"/>
      <c r="IG49" s="1286"/>
      <c r="IH49" s="1286"/>
      <c r="II49" s="1286"/>
      <c r="IJ49" s="1286"/>
      <c r="IK49" s="1286"/>
      <c r="IL49" s="1286"/>
      <c r="IM49" s="1286"/>
      <c r="IN49" s="1286"/>
      <c r="IO49" s="1286"/>
      <c r="IP49" s="1286"/>
      <c r="IQ49" s="1286"/>
      <c r="IR49" s="1286"/>
      <c r="IS49" s="1286"/>
      <c r="IT49" s="1286"/>
      <c r="IU49" s="1286"/>
      <c r="IV49" s="1286"/>
    </row>
    <row r="50" spans="1:256" ht="31.5">
      <c r="A50" s="1286"/>
      <c r="B50" s="1603" t="s">
        <v>12406</v>
      </c>
      <c r="C50" s="2129" t="s">
        <v>12407</v>
      </c>
      <c r="D50" s="2130"/>
      <c r="E50" s="2130"/>
      <c r="F50" s="2131"/>
      <c r="G50" s="1474" t="s">
        <v>30</v>
      </c>
      <c r="H50" s="1286"/>
      <c r="I50" s="1286"/>
      <c r="J50" s="1286"/>
      <c r="K50" s="1286"/>
      <c r="L50" s="1286"/>
      <c r="M50" s="1286"/>
      <c r="N50" s="1286"/>
      <c r="O50" s="1286"/>
      <c r="P50" s="1286"/>
      <c r="Q50" s="1286"/>
      <c r="R50" s="1286"/>
      <c r="S50" s="1286"/>
      <c r="T50" s="1286"/>
      <c r="U50" s="1286"/>
      <c r="V50" s="1286"/>
      <c r="W50" s="1286"/>
      <c r="X50" s="1286"/>
      <c r="Y50" s="1286"/>
      <c r="Z50" s="1286"/>
      <c r="AA50" s="1286"/>
      <c r="AB50" s="1286"/>
      <c r="AC50" s="1286"/>
      <c r="AD50" s="1286"/>
      <c r="AE50" s="1286"/>
      <c r="AF50" s="1286"/>
      <c r="AG50" s="1286"/>
      <c r="AH50" s="1286"/>
      <c r="AI50" s="1286"/>
      <c r="AJ50" s="1286"/>
      <c r="AK50" s="1286"/>
      <c r="AL50" s="1286"/>
      <c r="AM50" s="1286"/>
      <c r="AN50" s="1286"/>
      <c r="AO50" s="1286"/>
      <c r="AP50" s="1286"/>
      <c r="AQ50" s="1286"/>
      <c r="AR50" s="1286"/>
      <c r="AS50" s="1286"/>
      <c r="AT50" s="1286"/>
      <c r="AU50" s="1286"/>
      <c r="AV50" s="1286"/>
      <c r="AW50" s="1286"/>
      <c r="AX50" s="1286"/>
      <c r="AY50" s="1286"/>
      <c r="AZ50" s="1286"/>
      <c r="BA50" s="1286"/>
      <c r="BB50" s="1286"/>
      <c r="BC50" s="1286"/>
      <c r="BD50" s="1286"/>
      <c r="BE50" s="1286"/>
      <c r="BF50" s="1286"/>
      <c r="BG50" s="1286"/>
      <c r="BH50" s="1286"/>
      <c r="BI50" s="1286"/>
      <c r="BJ50" s="1286"/>
      <c r="BK50" s="1286"/>
      <c r="BL50" s="1286"/>
      <c r="BM50" s="1286"/>
      <c r="BN50" s="1286"/>
      <c r="BO50" s="1286"/>
      <c r="BP50" s="1286"/>
      <c r="BQ50" s="1286"/>
      <c r="BR50" s="1286"/>
      <c r="BS50" s="1286"/>
      <c r="BT50" s="1286"/>
      <c r="BU50" s="1286"/>
      <c r="BV50" s="1286"/>
      <c r="BW50" s="1286"/>
      <c r="BX50" s="1286"/>
      <c r="BY50" s="1286"/>
      <c r="BZ50" s="1286"/>
      <c r="CA50" s="1286"/>
      <c r="CB50" s="1286"/>
      <c r="CC50" s="1286"/>
      <c r="CD50" s="1286"/>
      <c r="CE50" s="1286"/>
      <c r="CF50" s="1286"/>
      <c r="CG50" s="1286"/>
      <c r="CH50" s="1286"/>
      <c r="CI50" s="1286"/>
      <c r="CJ50" s="1286"/>
      <c r="CK50" s="1286"/>
      <c r="CL50" s="1286"/>
      <c r="CM50" s="1286"/>
      <c r="CN50" s="1286"/>
      <c r="CO50" s="1286"/>
      <c r="CP50" s="1286"/>
      <c r="CQ50" s="1286"/>
      <c r="CR50" s="1286"/>
      <c r="CS50" s="1286"/>
      <c r="CT50" s="1286"/>
      <c r="CU50" s="1286"/>
      <c r="CV50" s="1286"/>
      <c r="CW50" s="1286"/>
      <c r="CX50" s="1286"/>
      <c r="CY50" s="1286"/>
      <c r="CZ50" s="1286"/>
      <c r="DA50" s="1286"/>
      <c r="DB50" s="1286"/>
      <c r="DC50" s="1286"/>
      <c r="DD50" s="1286"/>
      <c r="DE50" s="1286"/>
      <c r="DF50" s="1286"/>
      <c r="DG50" s="1286"/>
      <c r="DH50" s="1286"/>
      <c r="DI50" s="1286"/>
      <c r="DJ50" s="1286"/>
      <c r="DK50" s="1286"/>
      <c r="DL50" s="1286"/>
      <c r="DM50" s="1286"/>
      <c r="DN50" s="1286"/>
      <c r="DO50" s="1286"/>
      <c r="DP50" s="1286"/>
      <c r="DQ50" s="1286"/>
      <c r="DR50" s="1286"/>
      <c r="DS50" s="1286"/>
      <c r="DT50" s="1286"/>
      <c r="DU50" s="1286"/>
      <c r="DV50" s="1286"/>
      <c r="DW50" s="1286"/>
      <c r="DX50" s="1286"/>
      <c r="DY50" s="1286"/>
      <c r="DZ50" s="1286"/>
      <c r="EA50" s="1286"/>
      <c r="EB50" s="1286"/>
      <c r="EC50" s="1286"/>
      <c r="ED50" s="1286"/>
      <c r="EE50" s="1286"/>
      <c r="EF50" s="1286"/>
      <c r="EG50" s="1286"/>
      <c r="EH50" s="1286"/>
      <c r="EI50" s="1286"/>
      <c r="EJ50" s="1286"/>
      <c r="EK50" s="1286"/>
      <c r="EL50" s="1286"/>
      <c r="EM50" s="1286"/>
      <c r="EN50" s="1286"/>
      <c r="EO50" s="1286"/>
      <c r="EP50" s="1286"/>
      <c r="EQ50" s="1286"/>
      <c r="ER50" s="1286"/>
      <c r="ES50" s="1286"/>
      <c r="ET50" s="1286"/>
      <c r="EU50" s="1286"/>
      <c r="EV50" s="1286"/>
      <c r="EW50" s="1286"/>
      <c r="EX50" s="1286"/>
      <c r="EY50" s="1286"/>
      <c r="EZ50" s="1286"/>
      <c r="FA50" s="1286"/>
      <c r="FB50" s="1286"/>
      <c r="FC50" s="1286"/>
      <c r="FD50" s="1286"/>
      <c r="FE50" s="1286"/>
      <c r="FF50" s="1286"/>
      <c r="FG50" s="1286"/>
      <c r="FH50" s="1286"/>
      <c r="FI50" s="1286"/>
      <c r="FJ50" s="1286"/>
      <c r="FK50" s="1286"/>
      <c r="FL50" s="1286"/>
      <c r="FM50" s="1286"/>
      <c r="FN50" s="1286"/>
      <c r="FO50" s="1286"/>
      <c r="FP50" s="1286"/>
      <c r="FQ50" s="1286"/>
      <c r="FR50" s="1286"/>
      <c r="FS50" s="1286"/>
      <c r="FT50" s="1286"/>
      <c r="FU50" s="1286"/>
      <c r="FV50" s="1286"/>
      <c r="FW50" s="1286"/>
      <c r="FX50" s="1286"/>
      <c r="FY50" s="1286"/>
      <c r="FZ50" s="1286"/>
      <c r="GA50" s="1286"/>
      <c r="GB50" s="1286"/>
      <c r="GC50" s="1286"/>
      <c r="GD50" s="1286"/>
      <c r="GE50" s="1286"/>
      <c r="GF50" s="1286"/>
      <c r="GG50" s="1286"/>
      <c r="GH50" s="1286"/>
      <c r="GI50" s="1286"/>
      <c r="GJ50" s="1286"/>
      <c r="GK50" s="1286"/>
      <c r="GL50" s="1286"/>
      <c r="GM50" s="1286"/>
      <c r="GN50" s="1286"/>
      <c r="GO50" s="1286"/>
      <c r="GP50" s="1286"/>
      <c r="GQ50" s="1286"/>
      <c r="GR50" s="1286"/>
      <c r="GS50" s="1286"/>
      <c r="GT50" s="1286"/>
      <c r="GU50" s="1286"/>
      <c r="GV50" s="1286"/>
      <c r="GW50" s="1286"/>
      <c r="GX50" s="1286"/>
      <c r="GY50" s="1286"/>
      <c r="GZ50" s="1286"/>
      <c r="HA50" s="1286"/>
      <c r="HB50" s="1286"/>
      <c r="HC50" s="1286"/>
      <c r="HD50" s="1286"/>
      <c r="HE50" s="1286"/>
      <c r="HF50" s="1286"/>
      <c r="HG50" s="1286"/>
      <c r="HH50" s="1286"/>
      <c r="HI50" s="1286"/>
      <c r="HJ50" s="1286"/>
      <c r="HK50" s="1286"/>
      <c r="HL50" s="1286"/>
      <c r="HM50" s="1286"/>
      <c r="HN50" s="1286"/>
      <c r="HO50" s="1286"/>
      <c r="HP50" s="1286"/>
      <c r="HQ50" s="1286"/>
      <c r="HR50" s="1286"/>
      <c r="HS50" s="1286"/>
      <c r="HT50" s="1286"/>
      <c r="HU50" s="1286"/>
      <c r="HV50" s="1286"/>
      <c r="HW50" s="1286"/>
      <c r="HX50" s="1286"/>
      <c r="HY50" s="1286"/>
      <c r="HZ50" s="1286"/>
      <c r="IA50" s="1286"/>
      <c r="IB50" s="1286"/>
      <c r="IC50" s="1286"/>
      <c r="ID50" s="1286"/>
      <c r="IE50" s="1286"/>
      <c r="IF50" s="1286"/>
      <c r="IG50" s="1286"/>
      <c r="IH50" s="1286"/>
      <c r="II50" s="1286"/>
      <c r="IJ50" s="1286"/>
      <c r="IK50" s="1286"/>
      <c r="IL50" s="1286"/>
      <c r="IM50" s="1286"/>
      <c r="IN50" s="1286"/>
      <c r="IO50" s="1286"/>
      <c r="IP50" s="1286"/>
      <c r="IQ50" s="1286"/>
      <c r="IR50" s="1286"/>
      <c r="IS50" s="1286"/>
      <c r="IT50" s="1286"/>
      <c r="IU50" s="1286"/>
      <c r="IV50" s="1286"/>
    </row>
    <row r="51" spans="1:256" ht="31.5">
      <c r="A51" s="1286"/>
      <c r="B51" s="1175" t="s">
        <v>12408</v>
      </c>
      <c r="C51" s="1604" t="s">
        <v>1947</v>
      </c>
      <c r="D51" s="1604" t="s">
        <v>30</v>
      </c>
      <c r="E51" s="2132" t="s">
        <v>1948</v>
      </c>
      <c r="F51" s="2133"/>
      <c r="G51" s="2134"/>
      <c r="H51" s="1286"/>
      <c r="I51" s="1286"/>
      <c r="J51" s="1286"/>
      <c r="K51" s="1286"/>
      <c r="L51" s="1286"/>
      <c r="M51" s="1286"/>
      <c r="N51" s="1286"/>
      <c r="O51" s="1286"/>
      <c r="P51" s="1286"/>
      <c r="Q51" s="1286"/>
      <c r="R51" s="1286"/>
      <c r="S51" s="1286"/>
      <c r="T51" s="1286"/>
      <c r="U51" s="1286"/>
      <c r="V51" s="1286"/>
      <c r="W51" s="1286"/>
      <c r="X51" s="1286"/>
      <c r="Y51" s="1286"/>
      <c r="Z51" s="1286"/>
      <c r="AA51" s="1286"/>
      <c r="AB51" s="1286"/>
      <c r="AC51" s="1286"/>
      <c r="AD51" s="1286"/>
      <c r="AE51" s="1286"/>
      <c r="AF51" s="1286"/>
      <c r="AG51" s="1286"/>
      <c r="AH51" s="1286"/>
      <c r="AI51" s="1286"/>
      <c r="AJ51" s="1286"/>
      <c r="AK51" s="1286"/>
      <c r="AL51" s="1286"/>
      <c r="AM51" s="1286"/>
      <c r="AN51" s="1286"/>
      <c r="AO51" s="1286"/>
      <c r="AP51" s="1286"/>
      <c r="AQ51" s="1286"/>
      <c r="AR51" s="1286"/>
      <c r="AS51" s="1286"/>
      <c r="AT51" s="1286"/>
      <c r="AU51" s="1286"/>
      <c r="AV51" s="1286"/>
      <c r="AW51" s="1286"/>
      <c r="AX51" s="1286"/>
      <c r="AY51" s="1286"/>
      <c r="AZ51" s="1286"/>
      <c r="BA51" s="1286"/>
      <c r="BB51" s="1286"/>
      <c r="BC51" s="1286"/>
      <c r="BD51" s="1286"/>
      <c r="BE51" s="1286"/>
      <c r="BF51" s="1286"/>
      <c r="BG51" s="1286"/>
      <c r="BH51" s="1286"/>
      <c r="BI51" s="1286"/>
      <c r="BJ51" s="1286"/>
      <c r="BK51" s="1286"/>
      <c r="BL51" s="1286"/>
      <c r="BM51" s="1286"/>
      <c r="BN51" s="1286"/>
      <c r="BO51" s="1286"/>
      <c r="BP51" s="1286"/>
      <c r="BQ51" s="1286"/>
      <c r="BR51" s="1286"/>
      <c r="BS51" s="1286"/>
      <c r="BT51" s="1286"/>
      <c r="BU51" s="1286"/>
      <c r="BV51" s="1286"/>
      <c r="BW51" s="1286"/>
      <c r="BX51" s="1286"/>
      <c r="BY51" s="1286"/>
      <c r="BZ51" s="1286"/>
      <c r="CA51" s="1286"/>
      <c r="CB51" s="1286"/>
      <c r="CC51" s="1286"/>
      <c r="CD51" s="1286"/>
      <c r="CE51" s="1286"/>
      <c r="CF51" s="1286"/>
      <c r="CG51" s="1286"/>
      <c r="CH51" s="1286"/>
      <c r="CI51" s="1286"/>
      <c r="CJ51" s="1286"/>
      <c r="CK51" s="1286"/>
      <c r="CL51" s="1286"/>
      <c r="CM51" s="1286"/>
      <c r="CN51" s="1286"/>
      <c r="CO51" s="1286"/>
      <c r="CP51" s="1286"/>
      <c r="CQ51" s="1286"/>
      <c r="CR51" s="1286"/>
      <c r="CS51" s="1286"/>
      <c r="CT51" s="1286"/>
      <c r="CU51" s="1286"/>
      <c r="CV51" s="1286"/>
      <c r="CW51" s="1286"/>
      <c r="CX51" s="1286"/>
      <c r="CY51" s="1286"/>
      <c r="CZ51" s="1286"/>
      <c r="DA51" s="1286"/>
      <c r="DB51" s="1286"/>
      <c r="DC51" s="1286"/>
      <c r="DD51" s="1286"/>
      <c r="DE51" s="1286"/>
      <c r="DF51" s="1286"/>
      <c r="DG51" s="1286"/>
      <c r="DH51" s="1286"/>
      <c r="DI51" s="1286"/>
      <c r="DJ51" s="1286"/>
      <c r="DK51" s="1286"/>
      <c r="DL51" s="1286"/>
      <c r="DM51" s="1286"/>
      <c r="DN51" s="1286"/>
      <c r="DO51" s="1286"/>
      <c r="DP51" s="1286"/>
      <c r="DQ51" s="1286"/>
      <c r="DR51" s="1286"/>
      <c r="DS51" s="1286"/>
      <c r="DT51" s="1286"/>
      <c r="DU51" s="1286"/>
      <c r="DV51" s="1286"/>
      <c r="DW51" s="1286"/>
      <c r="DX51" s="1286"/>
      <c r="DY51" s="1286"/>
      <c r="DZ51" s="1286"/>
      <c r="EA51" s="1286"/>
      <c r="EB51" s="1286"/>
      <c r="EC51" s="1286"/>
      <c r="ED51" s="1286"/>
      <c r="EE51" s="1286"/>
      <c r="EF51" s="1286"/>
      <c r="EG51" s="1286"/>
      <c r="EH51" s="1286"/>
      <c r="EI51" s="1286"/>
      <c r="EJ51" s="1286"/>
      <c r="EK51" s="1286"/>
      <c r="EL51" s="1286"/>
      <c r="EM51" s="1286"/>
      <c r="EN51" s="1286"/>
      <c r="EO51" s="1286"/>
      <c r="EP51" s="1286"/>
      <c r="EQ51" s="1286"/>
      <c r="ER51" s="1286"/>
      <c r="ES51" s="1286"/>
      <c r="ET51" s="1286"/>
      <c r="EU51" s="1286"/>
      <c r="EV51" s="1286"/>
      <c r="EW51" s="1286"/>
      <c r="EX51" s="1286"/>
      <c r="EY51" s="1286"/>
      <c r="EZ51" s="1286"/>
      <c r="FA51" s="1286"/>
      <c r="FB51" s="1286"/>
      <c r="FC51" s="1286"/>
      <c r="FD51" s="1286"/>
      <c r="FE51" s="1286"/>
      <c r="FF51" s="1286"/>
      <c r="FG51" s="1286"/>
      <c r="FH51" s="1286"/>
      <c r="FI51" s="1286"/>
      <c r="FJ51" s="1286"/>
      <c r="FK51" s="1286"/>
      <c r="FL51" s="1286"/>
      <c r="FM51" s="1286"/>
      <c r="FN51" s="1286"/>
      <c r="FO51" s="1286"/>
      <c r="FP51" s="1286"/>
      <c r="FQ51" s="1286"/>
      <c r="FR51" s="1286"/>
      <c r="FS51" s="1286"/>
      <c r="FT51" s="1286"/>
      <c r="FU51" s="1286"/>
      <c r="FV51" s="1286"/>
      <c r="FW51" s="1286"/>
      <c r="FX51" s="1286"/>
      <c r="FY51" s="1286"/>
      <c r="FZ51" s="1286"/>
      <c r="GA51" s="1286"/>
      <c r="GB51" s="1286"/>
      <c r="GC51" s="1286"/>
      <c r="GD51" s="1286"/>
      <c r="GE51" s="1286"/>
      <c r="GF51" s="1286"/>
      <c r="GG51" s="1286"/>
      <c r="GH51" s="1286"/>
      <c r="GI51" s="1286"/>
      <c r="GJ51" s="1286"/>
      <c r="GK51" s="1286"/>
      <c r="GL51" s="1286"/>
      <c r="GM51" s="1286"/>
      <c r="GN51" s="1286"/>
      <c r="GO51" s="1286"/>
      <c r="GP51" s="1286"/>
      <c r="GQ51" s="1286"/>
      <c r="GR51" s="1286"/>
      <c r="GS51" s="1286"/>
      <c r="GT51" s="1286"/>
      <c r="GU51" s="1286"/>
      <c r="GV51" s="1286"/>
      <c r="GW51" s="1286"/>
      <c r="GX51" s="1286"/>
      <c r="GY51" s="1286"/>
      <c r="GZ51" s="1286"/>
      <c r="HA51" s="1286"/>
      <c r="HB51" s="1286"/>
      <c r="HC51" s="1286"/>
      <c r="HD51" s="1286"/>
      <c r="HE51" s="1286"/>
      <c r="HF51" s="1286"/>
      <c r="HG51" s="1286"/>
      <c r="HH51" s="1286"/>
      <c r="HI51" s="1286"/>
      <c r="HJ51" s="1286"/>
      <c r="HK51" s="1286"/>
      <c r="HL51" s="1286"/>
      <c r="HM51" s="1286"/>
      <c r="HN51" s="1286"/>
      <c r="HO51" s="1286"/>
      <c r="HP51" s="1286"/>
      <c r="HQ51" s="1286"/>
      <c r="HR51" s="1286"/>
      <c r="HS51" s="1286"/>
      <c r="HT51" s="1286"/>
      <c r="HU51" s="1286"/>
      <c r="HV51" s="1286"/>
      <c r="HW51" s="1286"/>
      <c r="HX51" s="1286"/>
      <c r="HY51" s="1286"/>
      <c r="HZ51" s="1286"/>
      <c r="IA51" s="1286"/>
      <c r="IB51" s="1286"/>
      <c r="IC51" s="1286"/>
      <c r="ID51" s="1286"/>
      <c r="IE51" s="1286"/>
      <c r="IF51" s="1286"/>
      <c r="IG51" s="1286"/>
      <c r="IH51" s="1286"/>
      <c r="II51" s="1286"/>
      <c r="IJ51" s="1286"/>
      <c r="IK51" s="1286"/>
      <c r="IL51" s="1286"/>
      <c r="IM51" s="1286"/>
      <c r="IN51" s="1286"/>
      <c r="IO51" s="1286"/>
      <c r="IP51" s="1286"/>
      <c r="IQ51" s="1286"/>
      <c r="IR51" s="1286"/>
      <c r="IS51" s="1286"/>
      <c r="IT51" s="1286"/>
      <c r="IU51" s="1286"/>
      <c r="IV51" s="1286"/>
    </row>
    <row r="52" spans="1:256" ht="15.75">
      <c r="A52" s="1286"/>
      <c r="B52" s="2012" t="s">
        <v>1951</v>
      </c>
      <c r="C52" s="2013"/>
      <c r="D52" s="2013"/>
      <c r="E52" s="2013"/>
      <c r="F52" s="2013"/>
      <c r="G52" s="2014"/>
      <c r="H52" s="1286"/>
      <c r="I52" s="1286"/>
      <c r="J52" s="1286"/>
      <c r="K52" s="1286"/>
      <c r="L52" s="1286"/>
      <c r="M52" s="1286"/>
      <c r="N52" s="1286"/>
      <c r="O52" s="1286"/>
      <c r="P52" s="1286"/>
      <c r="Q52" s="1286"/>
      <c r="R52" s="1286"/>
      <c r="S52" s="1286"/>
      <c r="T52" s="1286"/>
      <c r="U52" s="1286"/>
      <c r="V52" s="1286"/>
      <c r="W52" s="1286"/>
      <c r="X52" s="1286"/>
      <c r="Y52" s="1286"/>
      <c r="Z52" s="1286"/>
      <c r="AA52" s="1286"/>
      <c r="AB52" s="1286"/>
      <c r="AC52" s="1286"/>
      <c r="AD52" s="1286"/>
      <c r="AE52" s="1286"/>
      <c r="AF52" s="1286"/>
      <c r="AG52" s="1286"/>
      <c r="AH52" s="1286"/>
      <c r="AI52" s="1286"/>
      <c r="AJ52" s="1286"/>
      <c r="AK52" s="1286"/>
      <c r="AL52" s="1286"/>
      <c r="AM52" s="1286"/>
      <c r="AN52" s="1286"/>
      <c r="AO52" s="1286"/>
      <c r="AP52" s="1286"/>
      <c r="AQ52" s="1286"/>
      <c r="AR52" s="1286"/>
      <c r="AS52" s="1286"/>
      <c r="AT52" s="1286"/>
      <c r="AU52" s="1286"/>
      <c r="AV52" s="1286"/>
      <c r="AW52" s="1286"/>
      <c r="AX52" s="1286"/>
      <c r="AY52" s="1286"/>
      <c r="AZ52" s="1286"/>
      <c r="BA52" s="1286"/>
      <c r="BB52" s="1286"/>
      <c r="BC52" s="1286"/>
      <c r="BD52" s="1286"/>
      <c r="BE52" s="1286"/>
      <c r="BF52" s="1286"/>
      <c r="BG52" s="1286"/>
      <c r="BH52" s="1286"/>
      <c r="BI52" s="1286"/>
      <c r="BJ52" s="1286"/>
      <c r="BK52" s="1286"/>
      <c r="BL52" s="1286"/>
      <c r="BM52" s="1286"/>
      <c r="BN52" s="1286"/>
      <c r="BO52" s="1286"/>
      <c r="BP52" s="1286"/>
      <c r="BQ52" s="1286"/>
      <c r="BR52" s="1286"/>
      <c r="BS52" s="1286"/>
      <c r="BT52" s="1286"/>
      <c r="BU52" s="1286"/>
      <c r="BV52" s="1286"/>
      <c r="BW52" s="1286"/>
      <c r="BX52" s="1286"/>
      <c r="BY52" s="1286"/>
      <c r="BZ52" s="1286"/>
      <c r="CA52" s="1286"/>
      <c r="CB52" s="1286"/>
      <c r="CC52" s="1286"/>
      <c r="CD52" s="1286"/>
      <c r="CE52" s="1286"/>
      <c r="CF52" s="1286"/>
      <c r="CG52" s="1286"/>
      <c r="CH52" s="1286"/>
      <c r="CI52" s="1286"/>
      <c r="CJ52" s="1286"/>
      <c r="CK52" s="1286"/>
      <c r="CL52" s="1286"/>
      <c r="CM52" s="1286"/>
      <c r="CN52" s="1286"/>
      <c r="CO52" s="1286"/>
      <c r="CP52" s="1286"/>
      <c r="CQ52" s="1286"/>
      <c r="CR52" s="1286"/>
      <c r="CS52" s="1286"/>
      <c r="CT52" s="1286"/>
      <c r="CU52" s="1286"/>
      <c r="CV52" s="1286"/>
      <c r="CW52" s="1286"/>
      <c r="CX52" s="1286"/>
      <c r="CY52" s="1286"/>
      <c r="CZ52" s="1286"/>
      <c r="DA52" s="1286"/>
      <c r="DB52" s="1286"/>
      <c r="DC52" s="1286"/>
      <c r="DD52" s="1286"/>
      <c r="DE52" s="1286"/>
      <c r="DF52" s="1286"/>
      <c r="DG52" s="1286"/>
      <c r="DH52" s="1286"/>
      <c r="DI52" s="1286"/>
      <c r="DJ52" s="1286"/>
      <c r="DK52" s="1286"/>
      <c r="DL52" s="1286"/>
      <c r="DM52" s="1286"/>
      <c r="DN52" s="1286"/>
      <c r="DO52" s="1286"/>
      <c r="DP52" s="1286"/>
      <c r="DQ52" s="1286"/>
      <c r="DR52" s="1286"/>
      <c r="DS52" s="1286"/>
      <c r="DT52" s="1286"/>
      <c r="DU52" s="1286"/>
      <c r="DV52" s="1286"/>
      <c r="DW52" s="1286"/>
      <c r="DX52" s="1286"/>
      <c r="DY52" s="1286"/>
      <c r="DZ52" s="1286"/>
      <c r="EA52" s="1286"/>
      <c r="EB52" s="1286"/>
      <c r="EC52" s="1286"/>
      <c r="ED52" s="1286"/>
      <c r="EE52" s="1286"/>
      <c r="EF52" s="1286"/>
      <c r="EG52" s="1286"/>
      <c r="EH52" s="1286"/>
      <c r="EI52" s="1286"/>
      <c r="EJ52" s="1286"/>
      <c r="EK52" s="1286"/>
      <c r="EL52" s="1286"/>
      <c r="EM52" s="1286"/>
      <c r="EN52" s="1286"/>
      <c r="EO52" s="1286"/>
      <c r="EP52" s="1286"/>
      <c r="EQ52" s="1286"/>
      <c r="ER52" s="1286"/>
      <c r="ES52" s="1286"/>
      <c r="ET52" s="1286"/>
      <c r="EU52" s="1286"/>
      <c r="EV52" s="1286"/>
      <c r="EW52" s="1286"/>
      <c r="EX52" s="1286"/>
      <c r="EY52" s="1286"/>
      <c r="EZ52" s="1286"/>
      <c r="FA52" s="1286"/>
      <c r="FB52" s="1286"/>
      <c r="FC52" s="1286"/>
      <c r="FD52" s="1286"/>
      <c r="FE52" s="1286"/>
      <c r="FF52" s="1286"/>
      <c r="FG52" s="1286"/>
      <c r="FH52" s="1286"/>
      <c r="FI52" s="1286"/>
      <c r="FJ52" s="1286"/>
      <c r="FK52" s="1286"/>
      <c r="FL52" s="1286"/>
      <c r="FM52" s="1286"/>
      <c r="FN52" s="1286"/>
      <c r="FO52" s="1286"/>
      <c r="FP52" s="1286"/>
      <c r="FQ52" s="1286"/>
      <c r="FR52" s="1286"/>
      <c r="FS52" s="1286"/>
      <c r="FT52" s="1286"/>
      <c r="FU52" s="1286"/>
      <c r="FV52" s="1286"/>
      <c r="FW52" s="1286"/>
      <c r="FX52" s="1286"/>
      <c r="FY52" s="1286"/>
      <c r="FZ52" s="1286"/>
      <c r="GA52" s="1286"/>
      <c r="GB52" s="1286"/>
      <c r="GC52" s="1286"/>
      <c r="GD52" s="1286"/>
      <c r="GE52" s="1286"/>
      <c r="GF52" s="1286"/>
      <c r="GG52" s="1286"/>
      <c r="GH52" s="1286"/>
      <c r="GI52" s="1286"/>
      <c r="GJ52" s="1286"/>
      <c r="GK52" s="1286"/>
      <c r="GL52" s="1286"/>
      <c r="GM52" s="1286"/>
      <c r="GN52" s="1286"/>
      <c r="GO52" s="1286"/>
      <c r="GP52" s="1286"/>
      <c r="GQ52" s="1286"/>
      <c r="GR52" s="1286"/>
      <c r="GS52" s="1286"/>
      <c r="GT52" s="1286"/>
      <c r="GU52" s="1286"/>
      <c r="GV52" s="1286"/>
      <c r="GW52" s="1286"/>
      <c r="GX52" s="1286"/>
      <c r="GY52" s="1286"/>
      <c r="GZ52" s="1286"/>
      <c r="HA52" s="1286"/>
      <c r="HB52" s="1286"/>
      <c r="HC52" s="1286"/>
      <c r="HD52" s="1286"/>
      <c r="HE52" s="1286"/>
      <c r="HF52" s="1286"/>
      <c r="HG52" s="1286"/>
      <c r="HH52" s="1286"/>
      <c r="HI52" s="1286"/>
      <c r="HJ52" s="1286"/>
      <c r="HK52" s="1286"/>
      <c r="HL52" s="1286"/>
      <c r="HM52" s="1286"/>
      <c r="HN52" s="1286"/>
      <c r="HO52" s="1286"/>
      <c r="HP52" s="1286"/>
      <c r="HQ52" s="1286"/>
      <c r="HR52" s="1286"/>
      <c r="HS52" s="1286"/>
      <c r="HT52" s="1286"/>
      <c r="HU52" s="1286"/>
      <c r="HV52" s="1286"/>
      <c r="HW52" s="1286"/>
      <c r="HX52" s="1286"/>
      <c r="HY52" s="1286"/>
      <c r="HZ52" s="1286"/>
      <c r="IA52" s="1286"/>
      <c r="IB52" s="1286"/>
      <c r="IC52" s="1286"/>
      <c r="ID52" s="1286"/>
      <c r="IE52" s="1286"/>
      <c r="IF52" s="1286"/>
      <c r="IG52" s="1286"/>
      <c r="IH52" s="1286"/>
      <c r="II52" s="1286"/>
      <c r="IJ52" s="1286"/>
      <c r="IK52" s="1286"/>
      <c r="IL52" s="1286"/>
      <c r="IM52" s="1286"/>
      <c r="IN52" s="1286"/>
      <c r="IO52" s="1286"/>
      <c r="IP52" s="1286"/>
      <c r="IQ52" s="1286"/>
      <c r="IR52" s="1286"/>
      <c r="IS52" s="1286"/>
      <c r="IT52" s="1286"/>
      <c r="IU52" s="1286"/>
      <c r="IV52" s="1286"/>
    </row>
    <row r="53" spans="1:256" ht="15">
      <c r="A53" s="1286"/>
      <c r="B53" s="2115" t="str">
        <f>C41</f>
        <v>ESCAVAÇÃO MANUAL DE VALAS. AF_03/2016</v>
      </c>
      <c r="C53" s="2116"/>
      <c r="D53" s="1605" t="s">
        <v>25</v>
      </c>
      <c r="E53" s="2117" t="s">
        <v>12409</v>
      </c>
      <c r="F53" s="2117"/>
      <c r="G53" s="2118"/>
      <c r="H53" s="1286"/>
      <c r="I53" s="1286"/>
      <c r="J53" s="1286"/>
      <c r="K53" s="1286"/>
      <c r="L53" s="1286"/>
      <c r="M53" s="1286"/>
      <c r="N53" s="1286"/>
      <c r="O53" s="1286"/>
      <c r="P53" s="1286"/>
      <c r="Q53" s="1286"/>
      <c r="R53" s="1286"/>
      <c r="S53" s="1286"/>
      <c r="T53" s="1286"/>
      <c r="U53" s="1286"/>
      <c r="V53" s="1286"/>
      <c r="W53" s="1286"/>
      <c r="X53" s="1286"/>
      <c r="Y53" s="1286"/>
      <c r="Z53" s="1286"/>
      <c r="AA53" s="1286"/>
      <c r="AB53" s="1286"/>
      <c r="AC53" s="1286"/>
      <c r="AD53" s="1286"/>
      <c r="AE53" s="1286"/>
      <c r="AF53" s="1286"/>
      <c r="AG53" s="1286"/>
      <c r="AH53" s="1286"/>
      <c r="AI53" s="1286"/>
      <c r="AJ53" s="1286"/>
      <c r="AK53" s="1286"/>
      <c r="AL53" s="1286"/>
      <c r="AM53" s="1286"/>
      <c r="AN53" s="1286"/>
      <c r="AO53" s="1286"/>
      <c r="AP53" s="1286"/>
      <c r="AQ53" s="1286"/>
      <c r="AR53" s="1286"/>
      <c r="AS53" s="1286"/>
      <c r="AT53" s="1286"/>
      <c r="AU53" s="1286"/>
      <c r="AV53" s="1286"/>
      <c r="AW53" s="1286"/>
      <c r="AX53" s="1286"/>
      <c r="AY53" s="1286"/>
      <c r="AZ53" s="1286"/>
      <c r="BA53" s="1286"/>
      <c r="BB53" s="1286"/>
      <c r="BC53" s="1286"/>
      <c r="BD53" s="1286"/>
      <c r="BE53" s="1286"/>
      <c r="BF53" s="1286"/>
      <c r="BG53" s="1286"/>
      <c r="BH53" s="1286"/>
      <c r="BI53" s="1286"/>
      <c r="BJ53" s="1286"/>
      <c r="BK53" s="1286"/>
      <c r="BL53" s="1286"/>
      <c r="BM53" s="1286"/>
      <c r="BN53" s="1286"/>
      <c r="BO53" s="1286"/>
      <c r="BP53" s="1286"/>
      <c r="BQ53" s="1286"/>
      <c r="BR53" s="1286"/>
      <c r="BS53" s="1286"/>
      <c r="BT53" s="1286"/>
      <c r="BU53" s="1286"/>
      <c r="BV53" s="1286"/>
      <c r="BW53" s="1286"/>
      <c r="BX53" s="1286"/>
      <c r="BY53" s="1286"/>
      <c r="BZ53" s="1286"/>
      <c r="CA53" s="1286"/>
      <c r="CB53" s="1286"/>
      <c r="CC53" s="1286"/>
      <c r="CD53" s="1286"/>
      <c r="CE53" s="1286"/>
      <c r="CF53" s="1286"/>
      <c r="CG53" s="1286"/>
      <c r="CH53" s="1286"/>
      <c r="CI53" s="1286"/>
      <c r="CJ53" s="1286"/>
      <c r="CK53" s="1286"/>
      <c r="CL53" s="1286"/>
      <c r="CM53" s="1286"/>
      <c r="CN53" s="1286"/>
      <c r="CO53" s="1286"/>
      <c r="CP53" s="1286"/>
      <c r="CQ53" s="1286"/>
      <c r="CR53" s="1286"/>
      <c r="CS53" s="1286"/>
      <c r="CT53" s="1286"/>
      <c r="CU53" s="1286"/>
      <c r="CV53" s="1286"/>
      <c r="CW53" s="1286"/>
      <c r="CX53" s="1286"/>
      <c r="CY53" s="1286"/>
      <c r="CZ53" s="1286"/>
      <c r="DA53" s="1286"/>
      <c r="DB53" s="1286"/>
      <c r="DC53" s="1286"/>
      <c r="DD53" s="1286"/>
      <c r="DE53" s="1286"/>
      <c r="DF53" s="1286"/>
      <c r="DG53" s="1286"/>
      <c r="DH53" s="1286"/>
      <c r="DI53" s="1286"/>
      <c r="DJ53" s="1286"/>
      <c r="DK53" s="1286"/>
      <c r="DL53" s="1286"/>
      <c r="DM53" s="1286"/>
      <c r="DN53" s="1286"/>
      <c r="DO53" s="1286"/>
      <c r="DP53" s="1286"/>
      <c r="DQ53" s="1286"/>
      <c r="DR53" s="1286"/>
      <c r="DS53" s="1286"/>
      <c r="DT53" s="1286"/>
      <c r="DU53" s="1286"/>
      <c r="DV53" s="1286"/>
      <c r="DW53" s="1286"/>
      <c r="DX53" s="1286"/>
      <c r="DY53" s="1286"/>
      <c r="DZ53" s="1286"/>
      <c r="EA53" s="1286"/>
      <c r="EB53" s="1286"/>
      <c r="EC53" s="1286"/>
      <c r="ED53" s="1286"/>
      <c r="EE53" s="1286"/>
      <c r="EF53" s="1286"/>
      <c r="EG53" s="1286"/>
      <c r="EH53" s="1286"/>
      <c r="EI53" s="1286"/>
      <c r="EJ53" s="1286"/>
      <c r="EK53" s="1286"/>
      <c r="EL53" s="1286"/>
      <c r="EM53" s="1286"/>
      <c r="EN53" s="1286"/>
      <c r="EO53" s="1286"/>
      <c r="EP53" s="1286"/>
      <c r="EQ53" s="1286"/>
      <c r="ER53" s="1286"/>
      <c r="ES53" s="1286"/>
      <c r="ET53" s="1286"/>
      <c r="EU53" s="1286"/>
      <c r="EV53" s="1286"/>
      <c r="EW53" s="1286"/>
      <c r="EX53" s="1286"/>
      <c r="EY53" s="1286"/>
      <c r="EZ53" s="1286"/>
      <c r="FA53" s="1286"/>
      <c r="FB53" s="1286"/>
      <c r="FC53" s="1286"/>
      <c r="FD53" s="1286"/>
      <c r="FE53" s="1286"/>
      <c r="FF53" s="1286"/>
      <c r="FG53" s="1286"/>
      <c r="FH53" s="1286"/>
      <c r="FI53" s="1286"/>
      <c r="FJ53" s="1286"/>
      <c r="FK53" s="1286"/>
      <c r="FL53" s="1286"/>
      <c r="FM53" s="1286"/>
      <c r="FN53" s="1286"/>
      <c r="FO53" s="1286"/>
      <c r="FP53" s="1286"/>
      <c r="FQ53" s="1286"/>
      <c r="FR53" s="1286"/>
      <c r="FS53" s="1286"/>
      <c r="FT53" s="1286"/>
      <c r="FU53" s="1286"/>
      <c r="FV53" s="1286"/>
      <c r="FW53" s="1286"/>
      <c r="FX53" s="1286"/>
      <c r="FY53" s="1286"/>
      <c r="FZ53" s="1286"/>
      <c r="GA53" s="1286"/>
      <c r="GB53" s="1286"/>
      <c r="GC53" s="1286"/>
      <c r="GD53" s="1286"/>
      <c r="GE53" s="1286"/>
      <c r="GF53" s="1286"/>
      <c r="GG53" s="1286"/>
      <c r="GH53" s="1286"/>
      <c r="GI53" s="1286"/>
      <c r="GJ53" s="1286"/>
      <c r="GK53" s="1286"/>
      <c r="GL53" s="1286"/>
      <c r="GM53" s="1286"/>
      <c r="GN53" s="1286"/>
      <c r="GO53" s="1286"/>
      <c r="GP53" s="1286"/>
      <c r="GQ53" s="1286"/>
      <c r="GR53" s="1286"/>
      <c r="GS53" s="1286"/>
      <c r="GT53" s="1286"/>
      <c r="GU53" s="1286"/>
      <c r="GV53" s="1286"/>
      <c r="GW53" s="1286"/>
      <c r="GX53" s="1286"/>
      <c r="GY53" s="1286"/>
      <c r="GZ53" s="1286"/>
      <c r="HA53" s="1286"/>
      <c r="HB53" s="1286"/>
      <c r="HC53" s="1286"/>
      <c r="HD53" s="1286"/>
      <c r="HE53" s="1286"/>
      <c r="HF53" s="1286"/>
      <c r="HG53" s="1286"/>
      <c r="HH53" s="1286"/>
      <c r="HI53" s="1286"/>
      <c r="HJ53" s="1286"/>
      <c r="HK53" s="1286"/>
      <c r="HL53" s="1286"/>
      <c r="HM53" s="1286"/>
      <c r="HN53" s="1286"/>
      <c r="HO53" s="1286"/>
      <c r="HP53" s="1286"/>
      <c r="HQ53" s="1286"/>
      <c r="HR53" s="1286"/>
      <c r="HS53" s="1286"/>
      <c r="HT53" s="1286"/>
      <c r="HU53" s="1286"/>
      <c r="HV53" s="1286"/>
      <c r="HW53" s="1286"/>
      <c r="HX53" s="1286"/>
      <c r="HY53" s="1286"/>
      <c r="HZ53" s="1286"/>
      <c r="IA53" s="1286"/>
      <c r="IB53" s="1286"/>
      <c r="IC53" s="1286"/>
      <c r="ID53" s="1286"/>
      <c r="IE53" s="1286"/>
      <c r="IF53" s="1286"/>
      <c r="IG53" s="1286"/>
      <c r="IH53" s="1286"/>
      <c r="II53" s="1286"/>
      <c r="IJ53" s="1286"/>
      <c r="IK53" s="1286"/>
      <c r="IL53" s="1286"/>
      <c r="IM53" s="1286"/>
      <c r="IN53" s="1286"/>
      <c r="IO53" s="1286"/>
      <c r="IP53" s="1286"/>
      <c r="IQ53" s="1286"/>
      <c r="IR53" s="1286"/>
      <c r="IS53" s="1286"/>
      <c r="IT53" s="1286"/>
      <c r="IU53" s="1286"/>
      <c r="IV53" s="1286"/>
    </row>
    <row r="54" spans="1:256" ht="35.25" customHeight="1">
      <c r="A54" s="1286"/>
      <c r="B54" s="2115" t="str">
        <f>C42</f>
        <v>CONCRETO FCK = 25MPA, TRAÇO 1:2,3:2,7 (CIMENTO/ AREIA MÉDIA/ BRITA 1)  - PREPARO MECÂNICO COM BETONEIRA 400 L. AF_07/2016</v>
      </c>
      <c r="C54" s="2116"/>
      <c r="D54" s="921" t="s">
        <v>25</v>
      </c>
      <c r="E54" s="2119" t="str">
        <f>E53</f>
        <v>(0,8*0,4*0,4)</v>
      </c>
      <c r="F54" s="2119"/>
      <c r="G54" s="2120"/>
      <c r="H54" s="1286"/>
      <c r="I54" s="1286"/>
      <c r="J54" s="1286"/>
      <c r="K54" s="1286"/>
      <c r="L54" s="1286"/>
      <c r="M54" s="1286"/>
      <c r="N54" s="1286"/>
      <c r="O54" s="1286"/>
      <c r="P54" s="1286"/>
      <c r="Q54" s="1286"/>
      <c r="R54" s="1286"/>
      <c r="S54" s="1286"/>
      <c r="T54" s="1286"/>
      <c r="U54" s="1286"/>
      <c r="V54" s="1286"/>
      <c r="W54" s="1286"/>
      <c r="X54" s="1286"/>
      <c r="Y54" s="1286"/>
      <c r="Z54" s="1286"/>
      <c r="AA54" s="1286"/>
      <c r="AB54" s="1286"/>
      <c r="AC54" s="1286"/>
      <c r="AD54" s="1286"/>
      <c r="AE54" s="1286"/>
      <c r="AF54" s="1286"/>
      <c r="AG54" s="1286"/>
      <c r="AH54" s="1286"/>
      <c r="AI54" s="1286"/>
      <c r="AJ54" s="1286"/>
      <c r="AK54" s="1286"/>
      <c r="AL54" s="1286"/>
      <c r="AM54" s="1286"/>
      <c r="AN54" s="1286"/>
      <c r="AO54" s="1286"/>
      <c r="AP54" s="1286"/>
      <c r="AQ54" s="1286"/>
      <c r="AR54" s="1286"/>
      <c r="AS54" s="1286"/>
      <c r="AT54" s="1286"/>
      <c r="AU54" s="1286"/>
      <c r="AV54" s="1286"/>
      <c r="AW54" s="1286"/>
      <c r="AX54" s="1286"/>
      <c r="AY54" s="1286"/>
      <c r="AZ54" s="1286"/>
      <c r="BA54" s="1286"/>
      <c r="BB54" s="1286"/>
      <c r="BC54" s="1286"/>
      <c r="BD54" s="1286"/>
      <c r="BE54" s="1286"/>
      <c r="BF54" s="1286"/>
      <c r="BG54" s="1286"/>
      <c r="BH54" s="1286"/>
      <c r="BI54" s="1286"/>
      <c r="BJ54" s="1286"/>
      <c r="BK54" s="1286"/>
      <c r="BL54" s="1286"/>
      <c r="BM54" s="1286"/>
      <c r="BN54" s="1286"/>
      <c r="BO54" s="1286"/>
      <c r="BP54" s="1286"/>
      <c r="BQ54" s="1286"/>
      <c r="BR54" s="1286"/>
      <c r="BS54" s="1286"/>
      <c r="BT54" s="1286"/>
      <c r="BU54" s="1286"/>
      <c r="BV54" s="1286"/>
      <c r="BW54" s="1286"/>
      <c r="BX54" s="1286"/>
      <c r="BY54" s="1286"/>
      <c r="BZ54" s="1286"/>
      <c r="CA54" s="1286"/>
      <c r="CB54" s="1286"/>
      <c r="CC54" s="1286"/>
      <c r="CD54" s="1286"/>
      <c r="CE54" s="1286"/>
      <c r="CF54" s="1286"/>
      <c r="CG54" s="1286"/>
      <c r="CH54" s="1286"/>
      <c r="CI54" s="1286"/>
      <c r="CJ54" s="1286"/>
      <c r="CK54" s="1286"/>
      <c r="CL54" s="1286"/>
      <c r="CM54" s="1286"/>
      <c r="CN54" s="1286"/>
      <c r="CO54" s="1286"/>
      <c r="CP54" s="1286"/>
      <c r="CQ54" s="1286"/>
      <c r="CR54" s="1286"/>
      <c r="CS54" s="1286"/>
      <c r="CT54" s="1286"/>
      <c r="CU54" s="1286"/>
      <c r="CV54" s="1286"/>
      <c r="CW54" s="1286"/>
      <c r="CX54" s="1286"/>
      <c r="CY54" s="1286"/>
      <c r="CZ54" s="1286"/>
      <c r="DA54" s="1286"/>
      <c r="DB54" s="1286"/>
      <c r="DC54" s="1286"/>
      <c r="DD54" s="1286"/>
      <c r="DE54" s="1286"/>
      <c r="DF54" s="1286"/>
      <c r="DG54" s="1286"/>
      <c r="DH54" s="1286"/>
      <c r="DI54" s="1286"/>
      <c r="DJ54" s="1286"/>
      <c r="DK54" s="1286"/>
      <c r="DL54" s="1286"/>
      <c r="DM54" s="1286"/>
      <c r="DN54" s="1286"/>
      <c r="DO54" s="1286"/>
      <c r="DP54" s="1286"/>
      <c r="DQ54" s="1286"/>
      <c r="DR54" s="1286"/>
      <c r="DS54" s="1286"/>
      <c r="DT54" s="1286"/>
      <c r="DU54" s="1286"/>
      <c r="DV54" s="1286"/>
      <c r="DW54" s="1286"/>
      <c r="DX54" s="1286"/>
      <c r="DY54" s="1286"/>
      <c r="DZ54" s="1286"/>
      <c r="EA54" s="1286"/>
      <c r="EB54" s="1286"/>
      <c r="EC54" s="1286"/>
      <c r="ED54" s="1286"/>
      <c r="EE54" s="1286"/>
      <c r="EF54" s="1286"/>
      <c r="EG54" s="1286"/>
      <c r="EH54" s="1286"/>
      <c r="EI54" s="1286"/>
      <c r="EJ54" s="1286"/>
      <c r="EK54" s="1286"/>
      <c r="EL54" s="1286"/>
      <c r="EM54" s="1286"/>
      <c r="EN54" s="1286"/>
      <c r="EO54" s="1286"/>
      <c r="EP54" s="1286"/>
      <c r="EQ54" s="1286"/>
      <c r="ER54" s="1286"/>
      <c r="ES54" s="1286"/>
      <c r="ET54" s="1286"/>
      <c r="EU54" s="1286"/>
      <c r="EV54" s="1286"/>
      <c r="EW54" s="1286"/>
      <c r="EX54" s="1286"/>
      <c r="EY54" s="1286"/>
      <c r="EZ54" s="1286"/>
      <c r="FA54" s="1286"/>
      <c r="FB54" s="1286"/>
      <c r="FC54" s="1286"/>
      <c r="FD54" s="1286"/>
      <c r="FE54" s="1286"/>
      <c r="FF54" s="1286"/>
      <c r="FG54" s="1286"/>
      <c r="FH54" s="1286"/>
      <c r="FI54" s="1286"/>
      <c r="FJ54" s="1286"/>
      <c r="FK54" s="1286"/>
      <c r="FL54" s="1286"/>
      <c r="FM54" s="1286"/>
      <c r="FN54" s="1286"/>
      <c r="FO54" s="1286"/>
      <c r="FP54" s="1286"/>
      <c r="FQ54" s="1286"/>
      <c r="FR54" s="1286"/>
      <c r="FS54" s="1286"/>
      <c r="FT54" s="1286"/>
      <c r="FU54" s="1286"/>
      <c r="FV54" s="1286"/>
      <c r="FW54" s="1286"/>
      <c r="FX54" s="1286"/>
      <c r="FY54" s="1286"/>
      <c r="FZ54" s="1286"/>
      <c r="GA54" s="1286"/>
      <c r="GB54" s="1286"/>
      <c r="GC54" s="1286"/>
      <c r="GD54" s="1286"/>
      <c r="GE54" s="1286"/>
      <c r="GF54" s="1286"/>
      <c r="GG54" s="1286"/>
      <c r="GH54" s="1286"/>
      <c r="GI54" s="1286"/>
      <c r="GJ54" s="1286"/>
      <c r="GK54" s="1286"/>
      <c r="GL54" s="1286"/>
      <c r="GM54" s="1286"/>
      <c r="GN54" s="1286"/>
      <c r="GO54" s="1286"/>
      <c r="GP54" s="1286"/>
      <c r="GQ54" s="1286"/>
      <c r="GR54" s="1286"/>
      <c r="GS54" s="1286"/>
      <c r="GT54" s="1286"/>
      <c r="GU54" s="1286"/>
      <c r="GV54" s="1286"/>
      <c r="GW54" s="1286"/>
      <c r="GX54" s="1286"/>
      <c r="GY54" s="1286"/>
      <c r="GZ54" s="1286"/>
      <c r="HA54" s="1286"/>
      <c r="HB54" s="1286"/>
      <c r="HC54" s="1286"/>
      <c r="HD54" s="1286"/>
      <c r="HE54" s="1286"/>
      <c r="HF54" s="1286"/>
      <c r="HG54" s="1286"/>
      <c r="HH54" s="1286"/>
      <c r="HI54" s="1286"/>
      <c r="HJ54" s="1286"/>
      <c r="HK54" s="1286"/>
      <c r="HL54" s="1286"/>
      <c r="HM54" s="1286"/>
      <c r="HN54" s="1286"/>
      <c r="HO54" s="1286"/>
      <c r="HP54" s="1286"/>
      <c r="HQ54" s="1286"/>
      <c r="HR54" s="1286"/>
      <c r="HS54" s="1286"/>
      <c r="HT54" s="1286"/>
      <c r="HU54" s="1286"/>
      <c r="HV54" s="1286"/>
      <c r="HW54" s="1286"/>
      <c r="HX54" s="1286"/>
      <c r="HY54" s="1286"/>
      <c r="HZ54" s="1286"/>
      <c r="IA54" s="1286"/>
      <c r="IB54" s="1286"/>
      <c r="IC54" s="1286"/>
      <c r="ID54" s="1286"/>
      <c r="IE54" s="1286"/>
      <c r="IF54" s="1286"/>
      <c r="IG54" s="1286"/>
      <c r="IH54" s="1286"/>
      <c r="II54" s="1286"/>
      <c r="IJ54" s="1286"/>
      <c r="IK54" s="1286"/>
      <c r="IL54" s="1286"/>
      <c r="IM54" s="1286"/>
      <c r="IN54" s="1286"/>
      <c r="IO54" s="1286"/>
      <c r="IP54" s="1286"/>
      <c r="IQ54" s="1286"/>
      <c r="IR54" s="1286"/>
      <c r="IS54" s="1286"/>
      <c r="IT54" s="1286"/>
      <c r="IU54" s="1286"/>
      <c r="IV54" s="1286"/>
    </row>
    <row r="55" spans="1:256" ht="31.5" customHeight="1">
      <c r="A55" s="1286"/>
      <c r="B55" s="2115" t="str">
        <f>C43</f>
        <v>LANÇAMENTO COM USO DE BALDES, ADENSAMENTO E ACABAMENTO DE CONCRETO EM ESTRUTURAS. AF_12/2015</v>
      </c>
      <c r="C55" s="2116"/>
      <c r="D55" s="921" t="s">
        <v>25</v>
      </c>
      <c r="E55" s="2119" t="str">
        <f>E53</f>
        <v>(0,8*0,4*0,4)</v>
      </c>
      <c r="F55" s="2119"/>
      <c r="G55" s="2120"/>
      <c r="H55" s="1286"/>
      <c r="I55" s="1286"/>
      <c r="J55" s="1286"/>
      <c r="K55" s="1286"/>
      <c r="L55" s="1286"/>
      <c r="M55" s="1286"/>
      <c r="N55" s="1286"/>
      <c r="O55" s="1286"/>
      <c r="P55" s="1286"/>
      <c r="Q55" s="1286"/>
      <c r="R55" s="1286"/>
      <c r="S55" s="1286"/>
      <c r="T55" s="1286"/>
      <c r="U55" s="1286"/>
      <c r="V55" s="1286"/>
      <c r="W55" s="1286"/>
      <c r="X55" s="1286"/>
      <c r="Y55" s="1286"/>
      <c r="Z55" s="1286"/>
      <c r="AA55" s="1286"/>
      <c r="AB55" s="1286"/>
      <c r="AC55" s="1286"/>
      <c r="AD55" s="1286"/>
      <c r="AE55" s="1286"/>
      <c r="AF55" s="1286"/>
      <c r="AG55" s="1286"/>
      <c r="AH55" s="1286"/>
      <c r="AI55" s="1286"/>
      <c r="AJ55" s="1286"/>
      <c r="AK55" s="1286"/>
      <c r="AL55" s="1286"/>
      <c r="AM55" s="1286"/>
      <c r="AN55" s="1286"/>
      <c r="AO55" s="1286"/>
      <c r="AP55" s="1286"/>
      <c r="AQ55" s="1286"/>
      <c r="AR55" s="1286"/>
      <c r="AS55" s="1286"/>
      <c r="AT55" s="1286"/>
      <c r="AU55" s="1286"/>
      <c r="AV55" s="1286"/>
      <c r="AW55" s="1286"/>
      <c r="AX55" s="1286"/>
      <c r="AY55" s="1286"/>
      <c r="AZ55" s="1286"/>
      <c r="BA55" s="1286"/>
      <c r="BB55" s="1286"/>
      <c r="BC55" s="1286"/>
      <c r="BD55" s="1286"/>
      <c r="BE55" s="1286"/>
      <c r="BF55" s="1286"/>
      <c r="BG55" s="1286"/>
      <c r="BH55" s="1286"/>
      <c r="BI55" s="1286"/>
      <c r="BJ55" s="1286"/>
      <c r="BK55" s="1286"/>
      <c r="BL55" s="1286"/>
      <c r="BM55" s="1286"/>
      <c r="BN55" s="1286"/>
      <c r="BO55" s="1286"/>
      <c r="BP55" s="1286"/>
      <c r="BQ55" s="1286"/>
      <c r="BR55" s="1286"/>
      <c r="BS55" s="1286"/>
      <c r="BT55" s="1286"/>
      <c r="BU55" s="1286"/>
      <c r="BV55" s="1286"/>
      <c r="BW55" s="1286"/>
      <c r="BX55" s="1286"/>
      <c r="BY55" s="1286"/>
      <c r="BZ55" s="1286"/>
      <c r="CA55" s="1286"/>
      <c r="CB55" s="1286"/>
      <c r="CC55" s="1286"/>
      <c r="CD55" s="1286"/>
      <c r="CE55" s="1286"/>
      <c r="CF55" s="1286"/>
      <c r="CG55" s="1286"/>
      <c r="CH55" s="1286"/>
      <c r="CI55" s="1286"/>
      <c r="CJ55" s="1286"/>
      <c r="CK55" s="1286"/>
      <c r="CL55" s="1286"/>
      <c r="CM55" s="1286"/>
      <c r="CN55" s="1286"/>
      <c r="CO55" s="1286"/>
      <c r="CP55" s="1286"/>
      <c r="CQ55" s="1286"/>
      <c r="CR55" s="1286"/>
      <c r="CS55" s="1286"/>
      <c r="CT55" s="1286"/>
      <c r="CU55" s="1286"/>
      <c r="CV55" s="1286"/>
      <c r="CW55" s="1286"/>
      <c r="CX55" s="1286"/>
      <c r="CY55" s="1286"/>
      <c r="CZ55" s="1286"/>
      <c r="DA55" s="1286"/>
      <c r="DB55" s="1286"/>
      <c r="DC55" s="1286"/>
      <c r="DD55" s="1286"/>
      <c r="DE55" s="1286"/>
      <c r="DF55" s="1286"/>
      <c r="DG55" s="1286"/>
      <c r="DH55" s="1286"/>
      <c r="DI55" s="1286"/>
      <c r="DJ55" s="1286"/>
      <c r="DK55" s="1286"/>
      <c r="DL55" s="1286"/>
      <c r="DM55" s="1286"/>
      <c r="DN55" s="1286"/>
      <c r="DO55" s="1286"/>
      <c r="DP55" s="1286"/>
      <c r="DQ55" s="1286"/>
      <c r="DR55" s="1286"/>
      <c r="DS55" s="1286"/>
      <c r="DT55" s="1286"/>
      <c r="DU55" s="1286"/>
      <c r="DV55" s="1286"/>
      <c r="DW55" s="1286"/>
      <c r="DX55" s="1286"/>
      <c r="DY55" s="1286"/>
      <c r="DZ55" s="1286"/>
      <c r="EA55" s="1286"/>
      <c r="EB55" s="1286"/>
      <c r="EC55" s="1286"/>
      <c r="ED55" s="1286"/>
      <c r="EE55" s="1286"/>
      <c r="EF55" s="1286"/>
      <c r="EG55" s="1286"/>
      <c r="EH55" s="1286"/>
      <c r="EI55" s="1286"/>
      <c r="EJ55" s="1286"/>
      <c r="EK55" s="1286"/>
      <c r="EL55" s="1286"/>
      <c r="EM55" s="1286"/>
      <c r="EN55" s="1286"/>
      <c r="EO55" s="1286"/>
      <c r="EP55" s="1286"/>
      <c r="EQ55" s="1286"/>
      <c r="ER55" s="1286"/>
      <c r="ES55" s="1286"/>
      <c r="ET55" s="1286"/>
      <c r="EU55" s="1286"/>
      <c r="EV55" s="1286"/>
      <c r="EW55" s="1286"/>
      <c r="EX55" s="1286"/>
      <c r="EY55" s="1286"/>
      <c r="EZ55" s="1286"/>
      <c r="FA55" s="1286"/>
      <c r="FB55" s="1286"/>
      <c r="FC55" s="1286"/>
      <c r="FD55" s="1286"/>
      <c r="FE55" s="1286"/>
      <c r="FF55" s="1286"/>
      <c r="FG55" s="1286"/>
      <c r="FH55" s="1286"/>
      <c r="FI55" s="1286"/>
      <c r="FJ55" s="1286"/>
      <c r="FK55" s="1286"/>
      <c r="FL55" s="1286"/>
      <c r="FM55" s="1286"/>
      <c r="FN55" s="1286"/>
      <c r="FO55" s="1286"/>
      <c r="FP55" s="1286"/>
      <c r="FQ55" s="1286"/>
      <c r="FR55" s="1286"/>
      <c r="FS55" s="1286"/>
      <c r="FT55" s="1286"/>
      <c r="FU55" s="1286"/>
      <c r="FV55" s="1286"/>
      <c r="FW55" s="1286"/>
      <c r="FX55" s="1286"/>
      <c r="FY55" s="1286"/>
      <c r="FZ55" s="1286"/>
      <c r="GA55" s="1286"/>
      <c r="GB55" s="1286"/>
      <c r="GC55" s="1286"/>
      <c r="GD55" s="1286"/>
      <c r="GE55" s="1286"/>
      <c r="GF55" s="1286"/>
      <c r="GG55" s="1286"/>
      <c r="GH55" s="1286"/>
      <c r="GI55" s="1286"/>
      <c r="GJ55" s="1286"/>
      <c r="GK55" s="1286"/>
      <c r="GL55" s="1286"/>
      <c r="GM55" s="1286"/>
      <c r="GN55" s="1286"/>
      <c r="GO55" s="1286"/>
      <c r="GP55" s="1286"/>
      <c r="GQ55" s="1286"/>
      <c r="GR55" s="1286"/>
      <c r="GS55" s="1286"/>
      <c r="GT55" s="1286"/>
      <c r="GU55" s="1286"/>
      <c r="GV55" s="1286"/>
      <c r="GW55" s="1286"/>
      <c r="GX55" s="1286"/>
      <c r="GY55" s="1286"/>
      <c r="GZ55" s="1286"/>
      <c r="HA55" s="1286"/>
      <c r="HB55" s="1286"/>
      <c r="HC55" s="1286"/>
      <c r="HD55" s="1286"/>
      <c r="HE55" s="1286"/>
      <c r="HF55" s="1286"/>
      <c r="HG55" s="1286"/>
      <c r="HH55" s="1286"/>
      <c r="HI55" s="1286"/>
      <c r="HJ55" s="1286"/>
      <c r="HK55" s="1286"/>
      <c r="HL55" s="1286"/>
      <c r="HM55" s="1286"/>
      <c r="HN55" s="1286"/>
      <c r="HO55" s="1286"/>
      <c r="HP55" s="1286"/>
      <c r="HQ55" s="1286"/>
      <c r="HR55" s="1286"/>
      <c r="HS55" s="1286"/>
      <c r="HT55" s="1286"/>
      <c r="HU55" s="1286"/>
      <c r="HV55" s="1286"/>
      <c r="HW55" s="1286"/>
      <c r="HX55" s="1286"/>
      <c r="HY55" s="1286"/>
      <c r="HZ55" s="1286"/>
      <c r="IA55" s="1286"/>
      <c r="IB55" s="1286"/>
      <c r="IC55" s="1286"/>
      <c r="ID55" s="1286"/>
      <c r="IE55" s="1286"/>
      <c r="IF55" s="1286"/>
      <c r="IG55" s="1286"/>
      <c r="IH55" s="1286"/>
      <c r="II55" s="1286"/>
      <c r="IJ55" s="1286"/>
      <c r="IK55" s="1286"/>
      <c r="IL55" s="1286"/>
      <c r="IM55" s="1286"/>
      <c r="IN55" s="1286"/>
      <c r="IO55" s="1286"/>
      <c r="IP55" s="1286"/>
      <c r="IQ55" s="1286"/>
      <c r="IR55" s="1286"/>
      <c r="IS55" s="1286"/>
      <c r="IT55" s="1286"/>
      <c r="IU55" s="1286"/>
      <c r="IV55" s="1286"/>
    </row>
    <row r="56" spans="1:256" ht="15.75">
      <c r="A56" s="1286"/>
      <c r="B56" s="2012" t="s">
        <v>1952</v>
      </c>
      <c r="C56" s="2013"/>
      <c r="D56" s="2013"/>
      <c r="E56" s="2013"/>
      <c r="F56" s="2013"/>
      <c r="G56" s="2014"/>
      <c r="H56" s="1286"/>
      <c r="I56" s="1286"/>
      <c r="J56" s="1286"/>
      <c r="K56" s="1286"/>
      <c r="L56" s="1286"/>
      <c r="M56" s="1286"/>
      <c r="N56" s="1286"/>
      <c r="O56" s="1286"/>
      <c r="P56" s="1286"/>
      <c r="Q56" s="1286"/>
      <c r="R56" s="1286"/>
      <c r="S56" s="1286"/>
      <c r="T56" s="1286"/>
      <c r="U56" s="1286"/>
      <c r="V56" s="1286"/>
      <c r="W56" s="1286"/>
      <c r="X56" s="1286"/>
      <c r="Y56" s="1286"/>
      <c r="Z56" s="1286"/>
      <c r="AA56" s="1286"/>
      <c r="AB56" s="1286"/>
      <c r="AC56" s="1286"/>
      <c r="AD56" s="1286"/>
      <c r="AE56" s="1286"/>
      <c r="AF56" s="1286"/>
      <c r="AG56" s="1286"/>
      <c r="AH56" s="1286"/>
      <c r="AI56" s="1286"/>
      <c r="AJ56" s="1286"/>
      <c r="AK56" s="1286"/>
      <c r="AL56" s="1286"/>
      <c r="AM56" s="1286"/>
      <c r="AN56" s="1286"/>
      <c r="AO56" s="1286"/>
      <c r="AP56" s="1286"/>
      <c r="AQ56" s="1286"/>
      <c r="AR56" s="1286"/>
      <c r="AS56" s="1286"/>
      <c r="AT56" s="1286"/>
      <c r="AU56" s="1286"/>
      <c r="AV56" s="1286"/>
      <c r="AW56" s="1286"/>
      <c r="AX56" s="1286"/>
      <c r="AY56" s="1286"/>
      <c r="AZ56" s="1286"/>
      <c r="BA56" s="1286"/>
      <c r="BB56" s="1286"/>
      <c r="BC56" s="1286"/>
      <c r="BD56" s="1286"/>
      <c r="BE56" s="1286"/>
      <c r="BF56" s="1286"/>
      <c r="BG56" s="1286"/>
      <c r="BH56" s="1286"/>
      <c r="BI56" s="1286"/>
      <c r="BJ56" s="1286"/>
      <c r="BK56" s="1286"/>
      <c r="BL56" s="1286"/>
      <c r="BM56" s="1286"/>
      <c r="BN56" s="1286"/>
      <c r="BO56" s="1286"/>
      <c r="BP56" s="1286"/>
      <c r="BQ56" s="1286"/>
      <c r="BR56" s="1286"/>
      <c r="BS56" s="1286"/>
      <c r="BT56" s="1286"/>
      <c r="BU56" s="1286"/>
      <c r="BV56" s="1286"/>
      <c r="BW56" s="1286"/>
      <c r="BX56" s="1286"/>
      <c r="BY56" s="1286"/>
      <c r="BZ56" s="1286"/>
      <c r="CA56" s="1286"/>
      <c r="CB56" s="1286"/>
      <c r="CC56" s="1286"/>
      <c r="CD56" s="1286"/>
      <c r="CE56" s="1286"/>
      <c r="CF56" s="1286"/>
      <c r="CG56" s="1286"/>
      <c r="CH56" s="1286"/>
      <c r="CI56" s="1286"/>
      <c r="CJ56" s="1286"/>
      <c r="CK56" s="1286"/>
      <c r="CL56" s="1286"/>
      <c r="CM56" s="1286"/>
      <c r="CN56" s="1286"/>
      <c r="CO56" s="1286"/>
      <c r="CP56" s="1286"/>
      <c r="CQ56" s="1286"/>
      <c r="CR56" s="1286"/>
      <c r="CS56" s="1286"/>
      <c r="CT56" s="1286"/>
      <c r="CU56" s="1286"/>
      <c r="CV56" s="1286"/>
      <c r="CW56" s="1286"/>
      <c r="CX56" s="1286"/>
      <c r="CY56" s="1286"/>
      <c r="CZ56" s="1286"/>
      <c r="DA56" s="1286"/>
      <c r="DB56" s="1286"/>
      <c r="DC56" s="1286"/>
      <c r="DD56" s="1286"/>
      <c r="DE56" s="1286"/>
      <c r="DF56" s="1286"/>
      <c r="DG56" s="1286"/>
      <c r="DH56" s="1286"/>
      <c r="DI56" s="1286"/>
      <c r="DJ56" s="1286"/>
      <c r="DK56" s="1286"/>
      <c r="DL56" s="1286"/>
      <c r="DM56" s="1286"/>
      <c r="DN56" s="1286"/>
      <c r="DO56" s="1286"/>
      <c r="DP56" s="1286"/>
      <c r="DQ56" s="1286"/>
      <c r="DR56" s="1286"/>
      <c r="DS56" s="1286"/>
      <c r="DT56" s="1286"/>
      <c r="DU56" s="1286"/>
      <c r="DV56" s="1286"/>
      <c r="DW56" s="1286"/>
      <c r="DX56" s="1286"/>
      <c r="DY56" s="1286"/>
      <c r="DZ56" s="1286"/>
      <c r="EA56" s="1286"/>
      <c r="EB56" s="1286"/>
      <c r="EC56" s="1286"/>
      <c r="ED56" s="1286"/>
      <c r="EE56" s="1286"/>
      <c r="EF56" s="1286"/>
      <c r="EG56" s="1286"/>
      <c r="EH56" s="1286"/>
      <c r="EI56" s="1286"/>
      <c r="EJ56" s="1286"/>
      <c r="EK56" s="1286"/>
      <c r="EL56" s="1286"/>
      <c r="EM56" s="1286"/>
      <c r="EN56" s="1286"/>
      <c r="EO56" s="1286"/>
      <c r="EP56" s="1286"/>
      <c r="EQ56" s="1286"/>
      <c r="ER56" s="1286"/>
      <c r="ES56" s="1286"/>
      <c r="ET56" s="1286"/>
      <c r="EU56" s="1286"/>
      <c r="EV56" s="1286"/>
      <c r="EW56" s="1286"/>
      <c r="EX56" s="1286"/>
      <c r="EY56" s="1286"/>
      <c r="EZ56" s="1286"/>
      <c r="FA56" s="1286"/>
      <c r="FB56" s="1286"/>
      <c r="FC56" s="1286"/>
      <c r="FD56" s="1286"/>
      <c r="FE56" s="1286"/>
      <c r="FF56" s="1286"/>
      <c r="FG56" s="1286"/>
      <c r="FH56" s="1286"/>
      <c r="FI56" s="1286"/>
      <c r="FJ56" s="1286"/>
      <c r="FK56" s="1286"/>
      <c r="FL56" s="1286"/>
      <c r="FM56" s="1286"/>
      <c r="FN56" s="1286"/>
      <c r="FO56" s="1286"/>
      <c r="FP56" s="1286"/>
      <c r="FQ56" s="1286"/>
      <c r="FR56" s="1286"/>
      <c r="FS56" s="1286"/>
      <c r="FT56" s="1286"/>
      <c r="FU56" s="1286"/>
      <c r="FV56" s="1286"/>
      <c r="FW56" s="1286"/>
      <c r="FX56" s="1286"/>
      <c r="FY56" s="1286"/>
      <c r="FZ56" s="1286"/>
      <c r="GA56" s="1286"/>
      <c r="GB56" s="1286"/>
      <c r="GC56" s="1286"/>
      <c r="GD56" s="1286"/>
      <c r="GE56" s="1286"/>
      <c r="GF56" s="1286"/>
      <c r="GG56" s="1286"/>
      <c r="GH56" s="1286"/>
      <c r="GI56" s="1286"/>
      <c r="GJ56" s="1286"/>
      <c r="GK56" s="1286"/>
      <c r="GL56" s="1286"/>
      <c r="GM56" s="1286"/>
      <c r="GN56" s="1286"/>
      <c r="GO56" s="1286"/>
      <c r="GP56" s="1286"/>
      <c r="GQ56" s="1286"/>
      <c r="GR56" s="1286"/>
      <c r="GS56" s="1286"/>
      <c r="GT56" s="1286"/>
      <c r="GU56" s="1286"/>
      <c r="GV56" s="1286"/>
      <c r="GW56" s="1286"/>
      <c r="GX56" s="1286"/>
      <c r="GY56" s="1286"/>
      <c r="GZ56" s="1286"/>
      <c r="HA56" s="1286"/>
      <c r="HB56" s="1286"/>
      <c r="HC56" s="1286"/>
      <c r="HD56" s="1286"/>
      <c r="HE56" s="1286"/>
      <c r="HF56" s="1286"/>
      <c r="HG56" s="1286"/>
      <c r="HH56" s="1286"/>
      <c r="HI56" s="1286"/>
      <c r="HJ56" s="1286"/>
      <c r="HK56" s="1286"/>
      <c r="HL56" s="1286"/>
      <c r="HM56" s="1286"/>
      <c r="HN56" s="1286"/>
      <c r="HO56" s="1286"/>
      <c r="HP56" s="1286"/>
      <c r="HQ56" s="1286"/>
      <c r="HR56" s="1286"/>
      <c r="HS56" s="1286"/>
      <c r="HT56" s="1286"/>
      <c r="HU56" s="1286"/>
      <c r="HV56" s="1286"/>
      <c r="HW56" s="1286"/>
      <c r="HX56" s="1286"/>
      <c r="HY56" s="1286"/>
      <c r="HZ56" s="1286"/>
      <c r="IA56" s="1286"/>
      <c r="IB56" s="1286"/>
      <c r="IC56" s="1286"/>
      <c r="ID56" s="1286"/>
      <c r="IE56" s="1286"/>
      <c r="IF56" s="1286"/>
      <c r="IG56" s="1286"/>
      <c r="IH56" s="1286"/>
      <c r="II56" s="1286"/>
      <c r="IJ56" s="1286"/>
      <c r="IK56" s="1286"/>
      <c r="IL56" s="1286"/>
      <c r="IM56" s="1286"/>
      <c r="IN56" s="1286"/>
      <c r="IO56" s="1286"/>
      <c r="IP56" s="1286"/>
      <c r="IQ56" s="1286"/>
      <c r="IR56" s="1286"/>
      <c r="IS56" s="1286"/>
      <c r="IT56" s="1286"/>
      <c r="IU56" s="1286"/>
      <c r="IV56" s="1286"/>
    </row>
    <row r="57" spans="1:256" ht="53.25" customHeight="1" thickBot="1">
      <c r="A57" s="1286"/>
      <c r="B57" s="2108" t="str">
        <f>C45</f>
        <v>SERVENTE COM ENCARGOS COMPLEMENTARES</v>
      </c>
      <c r="C57" s="2109"/>
      <c r="D57" s="1606" t="s">
        <v>85</v>
      </c>
      <c r="E57" s="2110" t="s">
        <v>12410</v>
      </c>
      <c r="F57" s="2110"/>
      <c r="G57" s="2111"/>
      <c r="H57" s="1286"/>
      <c r="I57" s="1286"/>
      <c r="J57" s="1286"/>
      <c r="K57" s="1286"/>
      <c r="L57" s="1286"/>
      <c r="M57" s="1286"/>
      <c r="N57" s="1286"/>
      <c r="O57" s="1286"/>
      <c r="P57" s="1286"/>
      <c r="Q57" s="1286"/>
      <c r="R57" s="1286"/>
      <c r="S57" s="1286"/>
      <c r="T57" s="1286"/>
      <c r="U57" s="1286"/>
      <c r="V57" s="1286"/>
      <c r="W57" s="1286"/>
      <c r="X57" s="1286"/>
      <c r="Y57" s="1286"/>
      <c r="Z57" s="1286"/>
      <c r="AA57" s="1286"/>
      <c r="AB57" s="1286"/>
      <c r="AC57" s="1286"/>
      <c r="AD57" s="1286"/>
      <c r="AE57" s="1286"/>
      <c r="AF57" s="1286"/>
      <c r="AG57" s="1286"/>
      <c r="AH57" s="1286"/>
      <c r="AI57" s="1286"/>
      <c r="AJ57" s="1286"/>
      <c r="AK57" s="1286"/>
      <c r="AL57" s="1286"/>
      <c r="AM57" s="1286"/>
      <c r="AN57" s="1286"/>
      <c r="AO57" s="1286"/>
      <c r="AP57" s="1286"/>
      <c r="AQ57" s="1286"/>
      <c r="AR57" s="1286"/>
      <c r="AS57" s="1286"/>
      <c r="AT57" s="1286"/>
      <c r="AU57" s="1286"/>
      <c r="AV57" s="1286"/>
      <c r="AW57" s="1286"/>
      <c r="AX57" s="1286"/>
      <c r="AY57" s="1286"/>
      <c r="AZ57" s="1286"/>
      <c r="BA57" s="1286"/>
      <c r="BB57" s="1286"/>
      <c r="BC57" s="1286"/>
      <c r="BD57" s="1286"/>
      <c r="BE57" s="1286"/>
      <c r="BF57" s="1286"/>
      <c r="BG57" s="1286"/>
      <c r="BH57" s="1286"/>
      <c r="BI57" s="1286"/>
      <c r="BJ57" s="1286"/>
      <c r="BK57" s="1286"/>
      <c r="BL57" s="1286"/>
      <c r="BM57" s="1286"/>
      <c r="BN57" s="1286"/>
      <c r="BO57" s="1286"/>
      <c r="BP57" s="1286"/>
      <c r="BQ57" s="1286"/>
      <c r="BR57" s="1286"/>
      <c r="BS57" s="1286"/>
      <c r="BT57" s="1286"/>
      <c r="BU57" s="1286"/>
      <c r="BV57" s="1286"/>
      <c r="BW57" s="1286"/>
      <c r="BX57" s="1286"/>
      <c r="BY57" s="1286"/>
      <c r="BZ57" s="1286"/>
      <c r="CA57" s="1286"/>
      <c r="CB57" s="1286"/>
      <c r="CC57" s="1286"/>
      <c r="CD57" s="1286"/>
      <c r="CE57" s="1286"/>
      <c r="CF57" s="1286"/>
      <c r="CG57" s="1286"/>
      <c r="CH57" s="1286"/>
      <c r="CI57" s="1286"/>
      <c r="CJ57" s="1286"/>
      <c r="CK57" s="1286"/>
      <c r="CL57" s="1286"/>
      <c r="CM57" s="1286"/>
      <c r="CN57" s="1286"/>
      <c r="CO57" s="1286"/>
      <c r="CP57" s="1286"/>
      <c r="CQ57" s="1286"/>
      <c r="CR57" s="1286"/>
      <c r="CS57" s="1286"/>
      <c r="CT57" s="1286"/>
      <c r="CU57" s="1286"/>
      <c r="CV57" s="1286"/>
      <c r="CW57" s="1286"/>
      <c r="CX57" s="1286"/>
      <c r="CY57" s="1286"/>
      <c r="CZ57" s="1286"/>
      <c r="DA57" s="1286"/>
      <c r="DB57" s="1286"/>
      <c r="DC57" s="1286"/>
      <c r="DD57" s="1286"/>
      <c r="DE57" s="1286"/>
      <c r="DF57" s="1286"/>
      <c r="DG57" s="1286"/>
      <c r="DH57" s="1286"/>
      <c r="DI57" s="1286"/>
      <c r="DJ57" s="1286"/>
      <c r="DK57" s="1286"/>
      <c r="DL57" s="1286"/>
      <c r="DM57" s="1286"/>
      <c r="DN57" s="1286"/>
      <c r="DO57" s="1286"/>
      <c r="DP57" s="1286"/>
      <c r="DQ57" s="1286"/>
      <c r="DR57" s="1286"/>
      <c r="DS57" s="1286"/>
      <c r="DT57" s="1286"/>
      <c r="DU57" s="1286"/>
      <c r="DV57" s="1286"/>
      <c r="DW57" s="1286"/>
      <c r="DX57" s="1286"/>
      <c r="DY57" s="1286"/>
      <c r="DZ57" s="1286"/>
      <c r="EA57" s="1286"/>
      <c r="EB57" s="1286"/>
      <c r="EC57" s="1286"/>
      <c r="ED57" s="1286"/>
      <c r="EE57" s="1286"/>
      <c r="EF57" s="1286"/>
      <c r="EG57" s="1286"/>
      <c r="EH57" s="1286"/>
      <c r="EI57" s="1286"/>
      <c r="EJ57" s="1286"/>
      <c r="EK57" s="1286"/>
      <c r="EL57" s="1286"/>
      <c r="EM57" s="1286"/>
      <c r="EN57" s="1286"/>
      <c r="EO57" s="1286"/>
      <c r="EP57" s="1286"/>
      <c r="EQ57" s="1286"/>
      <c r="ER57" s="1286"/>
      <c r="ES57" s="1286"/>
      <c r="ET57" s="1286"/>
      <c r="EU57" s="1286"/>
      <c r="EV57" s="1286"/>
      <c r="EW57" s="1286"/>
      <c r="EX57" s="1286"/>
      <c r="EY57" s="1286"/>
      <c r="EZ57" s="1286"/>
      <c r="FA57" s="1286"/>
      <c r="FB57" s="1286"/>
      <c r="FC57" s="1286"/>
      <c r="FD57" s="1286"/>
      <c r="FE57" s="1286"/>
      <c r="FF57" s="1286"/>
      <c r="FG57" s="1286"/>
      <c r="FH57" s="1286"/>
      <c r="FI57" s="1286"/>
      <c r="FJ57" s="1286"/>
      <c r="FK57" s="1286"/>
      <c r="FL57" s="1286"/>
      <c r="FM57" s="1286"/>
      <c r="FN57" s="1286"/>
      <c r="FO57" s="1286"/>
      <c r="FP57" s="1286"/>
      <c r="FQ57" s="1286"/>
      <c r="FR57" s="1286"/>
      <c r="FS57" s="1286"/>
      <c r="FT57" s="1286"/>
      <c r="FU57" s="1286"/>
      <c r="FV57" s="1286"/>
      <c r="FW57" s="1286"/>
      <c r="FX57" s="1286"/>
      <c r="FY57" s="1286"/>
      <c r="FZ57" s="1286"/>
      <c r="GA57" s="1286"/>
      <c r="GB57" s="1286"/>
      <c r="GC57" s="1286"/>
      <c r="GD57" s="1286"/>
      <c r="GE57" s="1286"/>
      <c r="GF57" s="1286"/>
      <c r="GG57" s="1286"/>
      <c r="GH57" s="1286"/>
      <c r="GI57" s="1286"/>
      <c r="GJ57" s="1286"/>
      <c r="GK57" s="1286"/>
      <c r="GL57" s="1286"/>
      <c r="GM57" s="1286"/>
      <c r="GN57" s="1286"/>
      <c r="GO57" s="1286"/>
      <c r="GP57" s="1286"/>
      <c r="GQ57" s="1286"/>
      <c r="GR57" s="1286"/>
      <c r="GS57" s="1286"/>
      <c r="GT57" s="1286"/>
      <c r="GU57" s="1286"/>
      <c r="GV57" s="1286"/>
      <c r="GW57" s="1286"/>
      <c r="GX57" s="1286"/>
      <c r="GY57" s="1286"/>
      <c r="GZ57" s="1286"/>
      <c r="HA57" s="1286"/>
      <c r="HB57" s="1286"/>
      <c r="HC57" s="1286"/>
      <c r="HD57" s="1286"/>
      <c r="HE57" s="1286"/>
      <c r="HF57" s="1286"/>
      <c r="HG57" s="1286"/>
      <c r="HH57" s="1286"/>
      <c r="HI57" s="1286"/>
      <c r="HJ57" s="1286"/>
      <c r="HK57" s="1286"/>
      <c r="HL57" s="1286"/>
      <c r="HM57" s="1286"/>
      <c r="HN57" s="1286"/>
      <c r="HO57" s="1286"/>
      <c r="HP57" s="1286"/>
      <c r="HQ57" s="1286"/>
      <c r="HR57" s="1286"/>
      <c r="HS57" s="1286"/>
      <c r="HT57" s="1286"/>
      <c r="HU57" s="1286"/>
      <c r="HV57" s="1286"/>
      <c r="HW57" s="1286"/>
      <c r="HX57" s="1286"/>
      <c r="HY57" s="1286"/>
      <c r="HZ57" s="1286"/>
      <c r="IA57" s="1286"/>
      <c r="IB57" s="1286"/>
      <c r="IC57" s="1286"/>
      <c r="ID57" s="1286"/>
      <c r="IE57" s="1286"/>
      <c r="IF57" s="1286"/>
      <c r="IG57" s="1286"/>
      <c r="IH57" s="1286"/>
      <c r="II57" s="1286"/>
      <c r="IJ57" s="1286"/>
      <c r="IK57" s="1286"/>
      <c r="IL57" s="1286"/>
      <c r="IM57" s="1286"/>
      <c r="IN57" s="1286"/>
      <c r="IO57" s="1286"/>
      <c r="IP57" s="1286"/>
      <c r="IQ57" s="1286"/>
      <c r="IR57" s="1286"/>
      <c r="IS57" s="1286"/>
      <c r="IT57" s="1286"/>
      <c r="IU57" s="1286"/>
      <c r="IV57" s="1286"/>
    </row>
    <row r="58" spans="1:256" ht="13.5" thickBot="1">
      <c r="A58" s="1286"/>
      <c r="B58" s="1360"/>
      <c r="C58" s="1360"/>
      <c r="D58" s="1360"/>
      <c r="E58" s="1360"/>
      <c r="F58" s="1360"/>
      <c r="G58" s="1360"/>
      <c r="H58" s="1286"/>
      <c r="I58" s="1286"/>
      <c r="J58" s="1286"/>
      <c r="K58" s="1286"/>
      <c r="L58" s="1286"/>
      <c r="M58" s="1286"/>
      <c r="N58" s="1286"/>
      <c r="O58" s="1286"/>
      <c r="P58" s="1286"/>
      <c r="Q58" s="1286"/>
      <c r="R58" s="1286"/>
      <c r="S58" s="1286"/>
      <c r="T58" s="1286"/>
      <c r="U58" s="1286"/>
      <c r="V58" s="1286"/>
      <c r="W58" s="1286"/>
      <c r="X58" s="1286"/>
      <c r="Y58" s="1286"/>
      <c r="Z58" s="1286"/>
      <c r="AA58" s="1286"/>
      <c r="AB58" s="1286"/>
      <c r="AC58" s="1286"/>
      <c r="AD58" s="1286"/>
      <c r="AE58" s="1286"/>
      <c r="AF58" s="1286"/>
      <c r="AG58" s="1286"/>
      <c r="AH58" s="1286"/>
      <c r="AI58" s="1286"/>
      <c r="AJ58" s="1286"/>
      <c r="AK58" s="1286"/>
      <c r="AL58" s="1286"/>
      <c r="AM58" s="1286"/>
      <c r="AN58" s="1286"/>
      <c r="AO58" s="1286"/>
      <c r="AP58" s="1286"/>
      <c r="AQ58" s="1286"/>
      <c r="AR58" s="1286"/>
      <c r="AS58" s="1286"/>
      <c r="AT58" s="1286"/>
      <c r="AU58" s="1286"/>
      <c r="AV58" s="1286"/>
      <c r="AW58" s="1286"/>
      <c r="AX58" s="1286"/>
      <c r="AY58" s="1286"/>
      <c r="AZ58" s="1286"/>
      <c r="BA58" s="1286"/>
      <c r="BB58" s="1286"/>
      <c r="BC58" s="1286"/>
      <c r="BD58" s="1286"/>
      <c r="BE58" s="1286"/>
      <c r="BF58" s="1286"/>
      <c r="BG58" s="1286"/>
      <c r="BH58" s="1286"/>
      <c r="BI58" s="1286"/>
      <c r="BJ58" s="1286"/>
      <c r="BK58" s="1286"/>
      <c r="BL58" s="1286"/>
      <c r="BM58" s="1286"/>
      <c r="BN58" s="1286"/>
      <c r="BO58" s="1286"/>
      <c r="BP58" s="1286"/>
      <c r="BQ58" s="1286"/>
      <c r="BR58" s="1286"/>
      <c r="BS58" s="1286"/>
      <c r="BT58" s="1286"/>
      <c r="BU58" s="1286"/>
      <c r="BV58" s="1286"/>
      <c r="BW58" s="1286"/>
      <c r="BX58" s="1286"/>
      <c r="BY58" s="1286"/>
      <c r="BZ58" s="1286"/>
      <c r="CA58" s="1286"/>
      <c r="CB58" s="1286"/>
      <c r="CC58" s="1286"/>
      <c r="CD58" s="1286"/>
      <c r="CE58" s="1286"/>
      <c r="CF58" s="1286"/>
      <c r="CG58" s="1286"/>
      <c r="CH58" s="1286"/>
      <c r="CI58" s="1286"/>
      <c r="CJ58" s="1286"/>
      <c r="CK58" s="1286"/>
      <c r="CL58" s="1286"/>
      <c r="CM58" s="1286"/>
      <c r="CN58" s="1286"/>
      <c r="CO58" s="1286"/>
      <c r="CP58" s="1286"/>
      <c r="CQ58" s="1286"/>
      <c r="CR58" s="1286"/>
      <c r="CS58" s="1286"/>
      <c r="CT58" s="1286"/>
      <c r="CU58" s="1286"/>
      <c r="CV58" s="1286"/>
      <c r="CW58" s="1286"/>
      <c r="CX58" s="1286"/>
      <c r="CY58" s="1286"/>
      <c r="CZ58" s="1286"/>
      <c r="DA58" s="1286"/>
      <c r="DB58" s="1286"/>
      <c r="DC58" s="1286"/>
      <c r="DD58" s="1286"/>
      <c r="DE58" s="1286"/>
      <c r="DF58" s="1286"/>
      <c r="DG58" s="1286"/>
      <c r="DH58" s="1286"/>
      <c r="DI58" s="1286"/>
      <c r="DJ58" s="1286"/>
      <c r="DK58" s="1286"/>
      <c r="DL58" s="1286"/>
      <c r="DM58" s="1286"/>
      <c r="DN58" s="1286"/>
      <c r="DO58" s="1286"/>
      <c r="DP58" s="1286"/>
      <c r="DQ58" s="1286"/>
      <c r="DR58" s="1286"/>
      <c r="DS58" s="1286"/>
      <c r="DT58" s="1286"/>
      <c r="DU58" s="1286"/>
      <c r="DV58" s="1286"/>
      <c r="DW58" s="1286"/>
      <c r="DX58" s="1286"/>
      <c r="DY58" s="1286"/>
      <c r="DZ58" s="1286"/>
      <c r="EA58" s="1286"/>
      <c r="EB58" s="1286"/>
      <c r="EC58" s="1286"/>
      <c r="ED58" s="1286"/>
      <c r="EE58" s="1286"/>
      <c r="EF58" s="1286"/>
      <c r="EG58" s="1286"/>
      <c r="EH58" s="1286"/>
      <c r="EI58" s="1286"/>
      <c r="EJ58" s="1286"/>
      <c r="EK58" s="1286"/>
      <c r="EL58" s="1286"/>
      <c r="EM58" s="1286"/>
      <c r="EN58" s="1286"/>
      <c r="EO58" s="1286"/>
      <c r="EP58" s="1286"/>
      <c r="EQ58" s="1286"/>
      <c r="ER58" s="1286"/>
      <c r="ES58" s="1286"/>
      <c r="ET58" s="1286"/>
      <c r="EU58" s="1286"/>
      <c r="EV58" s="1286"/>
      <c r="EW58" s="1286"/>
      <c r="EX58" s="1286"/>
      <c r="EY58" s="1286"/>
      <c r="EZ58" s="1286"/>
      <c r="FA58" s="1286"/>
      <c r="FB58" s="1286"/>
      <c r="FC58" s="1286"/>
      <c r="FD58" s="1286"/>
      <c r="FE58" s="1286"/>
      <c r="FF58" s="1286"/>
      <c r="FG58" s="1286"/>
      <c r="FH58" s="1286"/>
      <c r="FI58" s="1286"/>
      <c r="FJ58" s="1286"/>
      <c r="FK58" s="1286"/>
      <c r="FL58" s="1286"/>
      <c r="FM58" s="1286"/>
      <c r="FN58" s="1286"/>
      <c r="FO58" s="1286"/>
      <c r="FP58" s="1286"/>
      <c r="FQ58" s="1286"/>
      <c r="FR58" s="1286"/>
      <c r="FS58" s="1286"/>
      <c r="FT58" s="1286"/>
      <c r="FU58" s="1286"/>
      <c r="FV58" s="1286"/>
      <c r="FW58" s="1286"/>
      <c r="FX58" s="1286"/>
      <c r="FY58" s="1286"/>
      <c r="FZ58" s="1286"/>
      <c r="GA58" s="1286"/>
      <c r="GB58" s="1286"/>
      <c r="GC58" s="1286"/>
      <c r="GD58" s="1286"/>
      <c r="GE58" s="1286"/>
      <c r="GF58" s="1286"/>
      <c r="GG58" s="1286"/>
      <c r="GH58" s="1286"/>
      <c r="GI58" s="1286"/>
      <c r="GJ58" s="1286"/>
      <c r="GK58" s="1286"/>
      <c r="GL58" s="1286"/>
      <c r="GM58" s="1286"/>
      <c r="GN58" s="1286"/>
      <c r="GO58" s="1286"/>
      <c r="GP58" s="1286"/>
      <c r="GQ58" s="1286"/>
      <c r="GR58" s="1286"/>
      <c r="GS58" s="1286"/>
      <c r="GT58" s="1286"/>
      <c r="GU58" s="1286"/>
      <c r="GV58" s="1286"/>
      <c r="GW58" s="1286"/>
      <c r="GX58" s="1286"/>
      <c r="GY58" s="1286"/>
      <c r="GZ58" s="1286"/>
      <c r="HA58" s="1286"/>
      <c r="HB58" s="1286"/>
      <c r="HC58" s="1286"/>
      <c r="HD58" s="1286"/>
      <c r="HE58" s="1286"/>
      <c r="HF58" s="1286"/>
      <c r="HG58" s="1286"/>
      <c r="HH58" s="1286"/>
      <c r="HI58" s="1286"/>
      <c r="HJ58" s="1286"/>
      <c r="HK58" s="1286"/>
      <c r="HL58" s="1286"/>
      <c r="HM58" s="1286"/>
      <c r="HN58" s="1286"/>
      <c r="HO58" s="1286"/>
      <c r="HP58" s="1286"/>
      <c r="HQ58" s="1286"/>
      <c r="HR58" s="1286"/>
      <c r="HS58" s="1286"/>
      <c r="HT58" s="1286"/>
      <c r="HU58" s="1286"/>
      <c r="HV58" s="1286"/>
      <c r="HW58" s="1286"/>
      <c r="HX58" s="1286"/>
      <c r="HY58" s="1286"/>
      <c r="HZ58" s="1286"/>
      <c r="IA58" s="1286"/>
      <c r="IB58" s="1286"/>
      <c r="IC58" s="1286"/>
      <c r="ID58" s="1286"/>
      <c r="IE58" s="1286"/>
      <c r="IF58" s="1286"/>
      <c r="IG58" s="1286"/>
      <c r="IH58" s="1286"/>
      <c r="II58" s="1286"/>
      <c r="IJ58" s="1286"/>
      <c r="IK58" s="1286"/>
      <c r="IL58" s="1286"/>
      <c r="IM58" s="1286"/>
      <c r="IN58" s="1286"/>
      <c r="IO58" s="1286"/>
      <c r="IP58" s="1286"/>
      <c r="IQ58" s="1286"/>
      <c r="IR58" s="1286"/>
      <c r="IS58" s="1286"/>
      <c r="IT58" s="1286"/>
      <c r="IU58" s="1286"/>
      <c r="IV58" s="1286"/>
    </row>
    <row r="59" spans="1:256" ht="16.5" thickBot="1">
      <c r="A59" s="1286"/>
      <c r="B59" s="1616" t="s">
        <v>7401</v>
      </c>
      <c r="C59" s="1617" t="s">
        <v>7402</v>
      </c>
      <c r="D59" s="1617"/>
      <c r="E59" s="1617"/>
      <c r="F59" s="1617"/>
      <c r="G59" s="1618" t="s">
        <v>30</v>
      </c>
      <c r="H59" s="1286"/>
      <c r="I59" s="1286"/>
      <c r="J59" s="1286"/>
      <c r="K59" s="1286"/>
      <c r="L59" s="1286"/>
      <c r="M59" s="1286"/>
      <c r="N59" s="1286"/>
      <c r="O59" s="1286"/>
      <c r="P59" s="1286"/>
      <c r="Q59" s="1286"/>
      <c r="R59" s="1286"/>
      <c r="S59" s="1286"/>
      <c r="T59" s="1286"/>
      <c r="U59" s="1286"/>
      <c r="V59" s="1286"/>
      <c r="W59" s="1286"/>
      <c r="X59" s="1286"/>
      <c r="Y59" s="1286"/>
      <c r="Z59" s="1286"/>
      <c r="AA59" s="1286"/>
      <c r="AB59" s="1286"/>
      <c r="AC59" s="1286"/>
      <c r="AD59" s="1286"/>
      <c r="AE59" s="1286"/>
      <c r="AF59" s="1286"/>
      <c r="AG59" s="1286"/>
      <c r="AH59" s="1286"/>
      <c r="AI59" s="1286"/>
      <c r="AJ59" s="1286"/>
      <c r="AK59" s="1286"/>
      <c r="AL59" s="1286"/>
      <c r="AM59" s="1286"/>
      <c r="AN59" s="1286"/>
      <c r="AO59" s="1286"/>
      <c r="AP59" s="1286"/>
      <c r="AQ59" s="1286"/>
      <c r="AR59" s="1286"/>
      <c r="AS59" s="1286"/>
      <c r="AT59" s="1286"/>
      <c r="AU59" s="1286"/>
      <c r="AV59" s="1286"/>
      <c r="AW59" s="1286"/>
      <c r="AX59" s="1286"/>
      <c r="AY59" s="1286"/>
      <c r="AZ59" s="1286"/>
      <c r="BA59" s="1286"/>
      <c r="BB59" s="1286"/>
      <c r="BC59" s="1286"/>
      <c r="BD59" s="1286"/>
      <c r="BE59" s="1286"/>
      <c r="BF59" s="1286"/>
      <c r="BG59" s="1286"/>
      <c r="BH59" s="1286"/>
      <c r="BI59" s="1286"/>
      <c r="BJ59" s="1286"/>
      <c r="BK59" s="1286"/>
      <c r="BL59" s="1286"/>
      <c r="BM59" s="1286"/>
      <c r="BN59" s="1286"/>
      <c r="BO59" s="1286"/>
      <c r="BP59" s="1286"/>
      <c r="BQ59" s="1286"/>
      <c r="BR59" s="1286"/>
      <c r="BS59" s="1286"/>
      <c r="BT59" s="1286"/>
      <c r="BU59" s="1286"/>
      <c r="BV59" s="1286"/>
      <c r="BW59" s="1286"/>
      <c r="BX59" s="1286"/>
      <c r="BY59" s="1286"/>
      <c r="BZ59" s="1286"/>
      <c r="CA59" s="1286"/>
      <c r="CB59" s="1286"/>
      <c r="CC59" s="1286"/>
      <c r="CD59" s="1286"/>
      <c r="CE59" s="1286"/>
      <c r="CF59" s="1286"/>
      <c r="CG59" s="1286"/>
      <c r="CH59" s="1286"/>
      <c r="CI59" s="1286"/>
      <c r="CJ59" s="1286"/>
      <c r="CK59" s="1286"/>
      <c r="CL59" s="1286"/>
      <c r="CM59" s="1286"/>
      <c r="CN59" s="1286"/>
      <c r="CO59" s="1286"/>
      <c r="CP59" s="1286"/>
      <c r="CQ59" s="1286"/>
      <c r="CR59" s="1286"/>
      <c r="CS59" s="1286"/>
      <c r="CT59" s="1286"/>
      <c r="CU59" s="1286"/>
      <c r="CV59" s="1286"/>
      <c r="CW59" s="1286"/>
      <c r="CX59" s="1286"/>
      <c r="CY59" s="1286"/>
      <c r="CZ59" s="1286"/>
      <c r="DA59" s="1286"/>
      <c r="DB59" s="1286"/>
      <c r="DC59" s="1286"/>
      <c r="DD59" s="1286"/>
      <c r="DE59" s="1286"/>
      <c r="DF59" s="1286"/>
      <c r="DG59" s="1286"/>
      <c r="DH59" s="1286"/>
      <c r="DI59" s="1286"/>
      <c r="DJ59" s="1286"/>
      <c r="DK59" s="1286"/>
      <c r="DL59" s="1286"/>
      <c r="DM59" s="1286"/>
      <c r="DN59" s="1286"/>
      <c r="DO59" s="1286"/>
      <c r="DP59" s="1286"/>
      <c r="DQ59" s="1286"/>
      <c r="DR59" s="1286"/>
      <c r="DS59" s="1286"/>
      <c r="DT59" s="1286"/>
      <c r="DU59" s="1286"/>
      <c r="DV59" s="1286"/>
      <c r="DW59" s="1286"/>
      <c r="DX59" s="1286"/>
      <c r="DY59" s="1286"/>
      <c r="DZ59" s="1286"/>
      <c r="EA59" s="1286"/>
      <c r="EB59" s="1286"/>
      <c r="EC59" s="1286"/>
      <c r="ED59" s="1286"/>
      <c r="EE59" s="1286"/>
      <c r="EF59" s="1286"/>
      <c r="EG59" s="1286"/>
      <c r="EH59" s="1286"/>
      <c r="EI59" s="1286"/>
      <c r="EJ59" s="1286"/>
      <c r="EK59" s="1286"/>
      <c r="EL59" s="1286"/>
      <c r="EM59" s="1286"/>
      <c r="EN59" s="1286"/>
      <c r="EO59" s="1286"/>
      <c r="EP59" s="1286"/>
      <c r="EQ59" s="1286"/>
      <c r="ER59" s="1286"/>
      <c r="ES59" s="1286"/>
      <c r="ET59" s="1286"/>
      <c r="EU59" s="1286"/>
      <c r="EV59" s="1286"/>
      <c r="EW59" s="1286"/>
      <c r="EX59" s="1286"/>
      <c r="EY59" s="1286"/>
      <c r="EZ59" s="1286"/>
      <c r="FA59" s="1286"/>
      <c r="FB59" s="1286"/>
      <c r="FC59" s="1286"/>
      <c r="FD59" s="1286"/>
      <c r="FE59" s="1286"/>
      <c r="FF59" s="1286"/>
      <c r="FG59" s="1286"/>
      <c r="FH59" s="1286"/>
      <c r="FI59" s="1286"/>
      <c r="FJ59" s="1286"/>
      <c r="FK59" s="1286"/>
      <c r="FL59" s="1286"/>
      <c r="FM59" s="1286"/>
      <c r="FN59" s="1286"/>
      <c r="FO59" s="1286"/>
      <c r="FP59" s="1286"/>
      <c r="FQ59" s="1286"/>
      <c r="FR59" s="1286"/>
      <c r="FS59" s="1286"/>
      <c r="FT59" s="1286"/>
      <c r="FU59" s="1286"/>
      <c r="FV59" s="1286"/>
      <c r="FW59" s="1286"/>
      <c r="FX59" s="1286"/>
      <c r="FY59" s="1286"/>
      <c r="FZ59" s="1286"/>
      <c r="GA59" s="1286"/>
      <c r="GB59" s="1286"/>
      <c r="GC59" s="1286"/>
      <c r="GD59" s="1286"/>
      <c r="GE59" s="1286"/>
      <c r="GF59" s="1286"/>
      <c r="GG59" s="1286"/>
      <c r="GH59" s="1286"/>
      <c r="GI59" s="1286"/>
      <c r="GJ59" s="1286"/>
      <c r="GK59" s="1286"/>
      <c r="GL59" s="1286"/>
      <c r="GM59" s="1286"/>
      <c r="GN59" s="1286"/>
      <c r="GO59" s="1286"/>
      <c r="GP59" s="1286"/>
      <c r="GQ59" s="1286"/>
      <c r="GR59" s="1286"/>
      <c r="GS59" s="1286"/>
      <c r="GT59" s="1286"/>
      <c r="GU59" s="1286"/>
      <c r="GV59" s="1286"/>
      <c r="GW59" s="1286"/>
      <c r="GX59" s="1286"/>
      <c r="GY59" s="1286"/>
      <c r="GZ59" s="1286"/>
      <c r="HA59" s="1286"/>
      <c r="HB59" s="1286"/>
      <c r="HC59" s="1286"/>
      <c r="HD59" s="1286"/>
      <c r="HE59" s="1286"/>
      <c r="HF59" s="1286"/>
      <c r="HG59" s="1286"/>
      <c r="HH59" s="1286"/>
      <c r="HI59" s="1286"/>
      <c r="HJ59" s="1286"/>
      <c r="HK59" s="1286"/>
      <c r="HL59" s="1286"/>
      <c r="HM59" s="1286"/>
      <c r="HN59" s="1286"/>
      <c r="HO59" s="1286"/>
      <c r="HP59" s="1286"/>
      <c r="HQ59" s="1286"/>
      <c r="HR59" s="1286"/>
      <c r="HS59" s="1286"/>
      <c r="HT59" s="1286"/>
      <c r="HU59" s="1286"/>
      <c r="HV59" s="1286"/>
      <c r="HW59" s="1286"/>
      <c r="HX59" s="1286"/>
      <c r="HY59" s="1286"/>
      <c r="HZ59" s="1286"/>
      <c r="IA59" s="1286"/>
      <c r="IB59" s="1286"/>
      <c r="IC59" s="1286"/>
      <c r="ID59" s="1286"/>
      <c r="IE59" s="1286"/>
      <c r="IF59" s="1286"/>
      <c r="IG59" s="1286"/>
      <c r="IH59" s="1286"/>
      <c r="II59" s="1286"/>
      <c r="IJ59" s="1286"/>
      <c r="IK59" s="1286"/>
      <c r="IL59" s="1286"/>
      <c r="IM59" s="1286"/>
      <c r="IN59" s="1286"/>
      <c r="IO59" s="1286"/>
      <c r="IP59" s="1286"/>
      <c r="IQ59" s="1286"/>
      <c r="IR59" s="1286"/>
      <c r="IS59" s="1286"/>
      <c r="IT59" s="1286"/>
      <c r="IU59" s="1286"/>
      <c r="IV59" s="1286"/>
    </row>
    <row r="60" spans="1:256" ht="31.5">
      <c r="A60" s="1286"/>
      <c r="B60" s="1612" t="s">
        <v>2114</v>
      </c>
      <c r="C60" s="1613" t="s">
        <v>1947</v>
      </c>
      <c r="D60" s="1613" t="s">
        <v>30</v>
      </c>
      <c r="E60" s="1613" t="s">
        <v>1948</v>
      </c>
      <c r="F60" s="1614" t="s">
        <v>1995</v>
      </c>
      <c r="G60" s="1615" t="s">
        <v>1996</v>
      </c>
      <c r="H60" s="1286"/>
      <c r="I60" s="1286"/>
      <c r="J60" s="1286"/>
      <c r="K60" s="1286"/>
      <c r="L60" s="1286"/>
      <c r="M60" s="1286"/>
      <c r="N60" s="1286"/>
      <c r="O60" s="1286"/>
      <c r="P60" s="1286"/>
      <c r="Q60" s="1286"/>
      <c r="R60" s="1286"/>
      <c r="S60" s="1286"/>
      <c r="T60" s="1286"/>
      <c r="U60" s="1286"/>
      <c r="V60" s="1286"/>
      <c r="W60" s="1286"/>
      <c r="X60" s="1286"/>
      <c r="Y60" s="1286"/>
      <c r="Z60" s="1286"/>
      <c r="AA60" s="1286"/>
      <c r="AB60" s="1286"/>
      <c r="AC60" s="1286"/>
      <c r="AD60" s="1286"/>
      <c r="AE60" s="1286"/>
      <c r="AF60" s="1286"/>
      <c r="AG60" s="1286"/>
      <c r="AH60" s="1286"/>
      <c r="AI60" s="1286"/>
      <c r="AJ60" s="1286"/>
      <c r="AK60" s="1286"/>
      <c r="AL60" s="1286"/>
      <c r="AM60" s="1286"/>
      <c r="AN60" s="1286"/>
      <c r="AO60" s="1286"/>
      <c r="AP60" s="1286"/>
      <c r="AQ60" s="1286"/>
      <c r="AR60" s="1286"/>
      <c r="AS60" s="1286"/>
      <c r="AT60" s="1286"/>
      <c r="AU60" s="1286"/>
      <c r="AV60" s="1286"/>
      <c r="AW60" s="1286"/>
      <c r="AX60" s="1286"/>
      <c r="AY60" s="1286"/>
      <c r="AZ60" s="1286"/>
      <c r="BA60" s="1286"/>
      <c r="BB60" s="1286"/>
      <c r="BC60" s="1286"/>
      <c r="BD60" s="1286"/>
      <c r="BE60" s="1286"/>
      <c r="BF60" s="1286"/>
      <c r="BG60" s="1286"/>
      <c r="BH60" s="1286"/>
      <c r="BI60" s="1286"/>
      <c r="BJ60" s="1286"/>
      <c r="BK60" s="1286"/>
      <c r="BL60" s="1286"/>
      <c r="BM60" s="1286"/>
      <c r="BN60" s="1286"/>
      <c r="BO60" s="1286"/>
      <c r="BP60" s="1286"/>
      <c r="BQ60" s="1286"/>
      <c r="BR60" s="1286"/>
      <c r="BS60" s="1286"/>
      <c r="BT60" s="1286"/>
      <c r="BU60" s="1286"/>
      <c r="BV60" s="1286"/>
      <c r="BW60" s="1286"/>
      <c r="BX60" s="1286"/>
      <c r="BY60" s="1286"/>
      <c r="BZ60" s="1286"/>
      <c r="CA60" s="1286"/>
      <c r="CB60" s="1286"/>
      <c r="CC60" s="1286"/>
      <c r="CD60" s="1286"/>
      <c r="CE60" s="1286"/>
      <c r="CF60" s="1286"/>
      <c r="CG60" s="1286"/>
      <c r="CH60" s="1286"/>
      <c r="CI60" s="1286"/>
      <c r="CJ60" s="1286"/>
      <c r="CK60" s="1286"/>
      <c r="CL60" s="1286"/>
      <c r="CM60" s="1286"/>
      <c r="CN60" s="1286"/>
      <c r="CO60" s="1286"/>
      <c r="CP60" s="1286"/>
      <c r="CQ60" s="1286"/>
      <c r="CR60" s="1286"/>
      <c r="CS60" s="1286"/>
      <c r="CT60" s="1286"/>
      <c r="CU60" s="1286"/>
      <c r="CV60" s="1286"/>
      <c r="CW60" s="1286"/>
      <c r="CX60" s="1286"/>
      <c r="CY60" s="1286"/>
      <c r="CZ60" s="1286"/>
      <c r="DA60" s="1286"/>
      <c r="DB60" s="1286"/>
      <c r="DC60" s="1286"/>
      <c r="DD60" s="1286"/>
      <c r="DE60" s="1286"/>
      <c r="DF60" s="1286"/>
      <c r="DG60" s="1286"/>
      <c r="DH60" s="1286"/>
      <c r="DI60" s="1286"/>
      <c r="DJ60" s="1286"/>
      <c r="DK60" s="1286"/>
      <c r="DL60" s="1286"/>
      <c r="DM60" s="1286"/>
      <c r="DN60" s="1286"/>
      <c r="DO60" s="1286"/>
      <c r="DP60" s="1286"/>
      <c r="DQ60" s="1286"/>
      <c r="DR60" s="1286"/>
      <c r="DS60" s="1286"/>
      <c r="DT60" s="1286"/>
      <c r="DU60" s="1286"/>
      <c r="DV60" s="1286"/>
      <c r="DW60" s="1286"/>
      <c r="DX60" s="1286"/>
      <c r="DY60" s="1286"/>
      <c r="DZ60" s="1286"/>
      <c r="EA60" s="1286"/>
      <c r="EB60" s="1286"/>
      <c r="EC60" s="1286"/>
      <c r="ED60" s="1286"/>
      <c r="EE60" s="1286"/>
      <c r="EF60" s="1286"/>
      <c r="EG60" s="1286"/>
      <c r="EH60" s="1286"/>
      <c r="EI60" s="1286"/>
      <c r="EJ60" s="1286"/>
      <c r="EK60" s="1286"/>
      <c r="EL60" s="1286"/>
      <c r="EM60" s="1286"/>
      <c r="EN60" s="1286"/>
      <c r="EO60" s="1286"/>
      <c r="EP60" s="1286"/>
      <c r="EQ60" s="1286"/>
      <c r="ER60" s="1286"/>
      <c r="ES60" s="1286"/>
      <c r="ET60" s="1286"/>
      <c r="EU60" s="1286"/>
      <c r="EV60" s="1286"/>
      <c r="EW60" s="1286"/>
      <c r="EX60" s="1286"/>
      <c r="EY60" s="1286"/>
      <c r="EZ60" s="1286"/>
      <c r="FA60" s="1286"/>
      <c r="FB60" s="1286"/>
      <c r="FC60" s="1286"/>
      <c r="FD60" s="1286"/>
      <c r="FE60" s="1286"/>
      <c r="FF60" s="1286"/>
      <c r="FG60" s="1286"/>
      <c r="FH60" s="1286"/>
      <c r="FI60" s="1286"/>
      <c r="FJ60" s="1286"/>
      <c r="FK60" s="1286"/>
      <c r="FL60" s="1286"/>
      <c r="FM60" s="1286"/>
      <c r="FN60" s="1286"/>
      <c r="FO60" s="1286"/>
      <c r="FP60" s="1286"/>
      <c r="FQ60" s="1286"/>
      <c r="FR60" s="1286"/>
      <c r="FS60" s="1286"/>
      <c r="FT60" s="1286"/>
      <c r="FU60" s="1286"/>
      <c r="FV60" s="1286"/>
      <c r="FW60" s="1286"/>
      <c r="FX60" s="1286"/>
      <c r="FY60" s="1286"/>
      <c r="FZ60" s="1286"/>
      <c r="GA60" s="1286"/>
      <c r="GB60" s="1286"/>
      <c r="GC60" s="1286"/>
      <c r="GD60" s="1286"/>
      <c r="GE60" s="1286"/>
      <c r="GF60" s="1286"/>
      <c r="GG60" s="1286"/>
      <c r="GH60" s="1286"/>
      <c r="GI60" s="1286"/>
      <c r="GJ60" s="1286"/>
      <c r="GK60" s="1286"/>
      <c r="GL60" s="1286"/>
      <c r="GM60" s="1286"/>
      <c r="GN60" s="1286"/>
      <c r="GO60" s="1286"/>
      <c r="GP60" s="1286"/>
      <c r="GQ60" s="1286"/>
      <c r="GR60" s="1286"/>
      <c r="GS60" s="1286"/>
      <c r="GT60" s="1286"/>
      <c r="GU60" s="1286"/>
      <c r="GV60" s="1286"/>
      <c r="GW60" s="1286"/>
      <c r="GX60" s="1286"/>
      <c r="GY60" s="1286"/>
      <c r="GZ60" s="1286"/>
      <c r="HA60" s="1286"/>
      <c r="HB60" s="1286"/>
      <c r="HC60" s="1286"/>
      <c r="HD60" s="1286"/>
      <c r="HE60" s="1286"/>
      <c r="HF60" s="1286"/>
      <c r="HG60" s="1286"/>
      <c r="HH60" s="1286"/>
      <c r="HI60" s="1286"/>
      <c r="HJ60" s="1286"/>
      <c r="HK60" s="1286"/>
      <c r="HL60" s="1286"/>
      <c r="HM60" s="1286"/>
      <c r="HN60" s="1286"/>
      <c r="HO60" s="1286"/>
      <c r="HP60" s="1286"/>
      <c r="HQ60" s="1286"/>
      <c r="HR60" s="1286"/>
      <c r="HS60" s="1286"/>
      <c r="HT60" s="1286"/>
      <c r="HU60" s="1286"/>
      <c r="HV60" s="1286"/>
      <c r="HW60" s="1286"/>
      <c r="HX60" s="1286"/>
      <c r="HY60" s="1286"/>
      <c r="HZ60" s="1286"/>
      <c r="IA60" s="1286"/>
      <c r="IB60" s="1286"/>
      <c r="IC60" s="1286"/>
      <c r="ID60" s="1286"/>
      <c r="IE60" s="1286"/>
      <c r="IF60" s="1286"/>
      <c r="IG60" s="1286"/>
      <c r="IH60" s="1286"/>
      <c r="II60" s="1286"/>
      <c r="IJ60" s="1286"/>
      <c r="IK60" s="1286"/>
      <c r="IL60" s="1286"/>
      <c r="IM60" s="1286"/>
      <c r="IN60" s="1286"/>
      <c r="IO60" s="1286"/>
      <c r="IP60" s="1286"/>
      <c r="IQ60" s="1286"/>
      <c r="IR60" s="1286"/>
      <c r="IS60" s="1286"/>
      <c r="IT60" s="1286"/>
      <c r="IU60" s="1286"/>
      <c r="IV60" s="1286"/>
    </row>
    <row r="61" spans="1:256" ht="16.5" thickBot="1">
      <c r="A61" s="1286"/>
      <c r="B61" s="2121" t="s">
        <v>1951</v>
      </c>
      <c r="C61" s="2122"/>
      <c r="D61" s="2122"/>
      <c r="E61" s="2122"/>
      <c r="F61" s="2122"/>
      <c r="G61" s="2123"/>
      <c r="H61" s="1286"/>
      <c r="I61" s="1286"/>
      <c r="J61" s="1286"/>
      <c r="K61" s="1286"/>
      <c r="L61" s="1286"/>
      <c r="M61" s="1286"/>
      <c r="N61" s="1286"/>
      <c r="O61" s="1286"/>
      <c r="P61" s="1286"/>
      <c r="Q61" s="1286"/>
      <c r="R61" s="1286"/>
      <c r="S61" s="1286"/>
      <c r="T61" s="1286"/>
      <c r="U61" s="1286"/>
      <c r="V61" s="1286"/>
      <c r="W61" s="1286"/>
      <c r="X61" s="1286"/>
      <c r="Y61" s="1286"/>
      <c r="Z61" s="1286"/>
      <c r="AA61" s="1286"/>
      <c r="AB61" s="1286"/>
      <c r="AC61" s="1286"/>
      <c r="AD61" s="1286"/>
      <c r="AE61" s="1286"/>
      <c r="AF61" s="1286"/>
      <c r="AG61" s="1286"/>
      <c r="AH61" s="1286"/>
      <c r="AI61" s="1286"/>
      <c r="AJ61" s="1286"/>
      <c r="AK61" s="1286"/>
      <c r="AL61" s="1286"/>
      <c r="AM61" s="1286"/>
      <c r="AN61" s="1286"/>
      <c r="AO61" s="1286"/>
      <c r="AP61" s="1286"/>
      <c r="AQ61" s="1286"/>
      <c r="AR61" s="1286"/>
      <c r="AS61" s="1286"/>
      <c r="AT61" s="1286"/>
      <c r="AU61" s="1286"/>
      <c r="AV61" s="1286"/>
      <c r="AW61" s="1286"/>
      <c r="AX61" s="1286"/>
      <c r="AY61" s="1286"/>
      <c r="AZ61" s="1286"/>
      <c r="BA61" s="1286"/>
      <c r="BB61" s="1286"/>
      <c r="BC61" s="1286"/>
      <c r="BD61" s="1286"/>
      <c r="BE61" s="1286"/>
      <c r="BF61" s="1286"/>
      <c r="BG61" s="1286"/>
      <c r="BH61" s="1286"/>
      <c r="BI61" s="1286"/>
      <c r="BJ61" s="1286"/>
      <c r="BK61" s="1286"/>
      <c r="BL61" s="1286"/>
      <c r="BM61" s="1286"/>
      <c r="BN61" s="1286"/>
      <c r="BO61" s="1286"/>
      <c r="BP61" s="1286"/>
      <c r="BQ61" s="1286"/>
      <c r="BR61" s="1286"/>
      <c r="BS61" s="1286"/>
      <c r="BT61" s="1286"/>
      <c r="BU61" s="1286"/>
      <c r="BV61" s="1286"/>
      <c r="BW61" s="1286"/>
      <c r="BX61" s="1286"/>
      <c r="BY61" s="1286"/>
      <c r="BZ61" s="1286"/>
      <c r="CA61" s="1286"/>
      <c r="CB61" s="1286"/>
      <c r="CC61" s="1286"/>
      <c r="CD61" s="1286"/>
      <c r="CE61" s="1286"/>
      <c r="CF61" s="1286"/>
      <c r="CG61" s="1286"/>
      <c r="CH61" s="1286"/>
      <c r="CI61" s="1286"/>
      <c r="CJ61" s="1286"/>
      <c r="CK61" s="1286"/>
      <c r="CL61" s="1286"/>
      <c r="CM61" s="1286"/>
      <c r="CN61" s="1286"/>
      <c r="CO61" s="1286"/>
      <c r="CP61" s="1286"/>
      <c r="CQ61" s="1286"/>
      <c r="CR61" s="1286"/>
      <c r="CS61" s="1286"/>
      <c r="CT61" s="1286"/>
      <c r="CU61" s="1286"/>
      <c r="CV61" s="1286"/>
      <c r="CW61" s="1286"/>
      <c r="CX61" s="1286"/>
      <c r="CY61" s="1286"/>
      <c r="CZ61" s="1286"/>
      <c r="DA61" s="1286"/>
      <c r="DB61" s="1286"/>
      <c r="DC61" s="1286"/>
      <c r="DD61" s="1286"/>
      <c r="DE61" s="1286"/>
      <c r="DF61" s="1286"/>
      <c r="DG61" s="1286"/>
      <c r="DH61" s="1286"/>
      <c r="DI61" s="1286"/>
      <c r="DJ61" s="1286"/>
      <c r="DK61" s="1286"/>
      <c r="DL61" s="1286"/>
      <c r="DM61" s="1286"/>
      <c r="DN61" s="1286"/>
      <c r="DO61" s="1286"/>
      <c r="DP61" s="1286"/>
      <c r="DQ61" s="1286"/>
      <c r="DR61" s="1286"/>
      <c r="DS61" s="1286"/>
      <c r="DT61" s="1286"/>
      <c r="DU61" s="1286"/>
      <c r="DV61" s="1286"/>
      <c r="DW61" s="1286"/>
      <c r="DX61" s="1286"/>
      <c r="DY61" s="1286"/>
      <c r="DZ61" s="1286"/>
      <c r="EA61" s="1286"/>
      <c r="EB61" s="1286"/>
      <c r="EC61" s="1286"/>
      <c r="ED61" s="1286"/>
      <c r="EE61" s="1286"/>
      <c r="EF61" s="1286"/>
      <c r="EG61" s="1286"/>
      <c r="EH61" s="1286"/>
      <c r="EI61" s="1286"/>
      <c r="EJ61" s="1286"/>
      <c r="EK61" s="1286"/>
      <c r="EL61" s="1286"/>
      <c r="EM61" s="1286"/>
      <c r="EN61" s="1286"/>
      <c r="EO61" s="1286"/>
      <c r="EP61" s="1286"/>
      <c r="EQ61" s="1286"/>
      <c r="ER61" s="1286"/>
      <c r="ES61" s="1286"/>
      <c r="ET61" s="1286"/>
      <c r="EU61" s="1286"/>
      <c r="EV61" s="1286"/>
      <c r="EW61" s="1286"/>
      <c r="EX61" s="1286"/>
      <c r="EY61" s="1286"/>
      <c r="EZ61" s="1286"/>
      <c r="FA61" s="1286"/>
      <c r="FB61" s="1286"/>
      <c r="FC61" s="1286"/>
      <c r="FD61" s="1286"/>
      <c r="FE61" s="1286"/>
      <c r="FF61" s="1286"/>
      <c r="FG61" s="1286"/>
      <c r="FH61" s="1286"/>
      <c r="FI61" s="1286"/>
      <c r="FJ61" s="1286"/>
      <c r="FK61" s="1286"/>
      <c r="FL61" s="1286"/>
      <c r="FM61" s="1286"/>
      <c r="FN61" s="1286"/>
      <c r="FO61" s="1286"/>
      <c r="FP61" s="1286"/>
      <c r="FQ61" s="1286"/>
      <c r="FR61" s="1286"/>
      <c r="FS61" s="1286"/>
      <c r="FT61" s="1286"/>
      <c r="FU61" s="1286"/>
      <c r="FV61" s="1286"/>
      <c r="FW61" s="1286"/>
      <c r="FX61" s="1286"/>
      <c r="FY61" s="1286"/>
      <c r="FZ61" s="1286"/>
      <c r="GA61" s="1286"/>
      <c r="GB61" s="1286"/>
      <c r="GC61" s="1286"/>
      <c r="GD61" s="1286"/>
      <c r="GE61" s="1286"/>
      <c r="GF61" s="1286"/>
      <c r="GG61" s="1286"/>
      <c r="GH61" s="1286"/>
      <c r="GI61" s="1286"/>
      <c r="GJ61" s="1286"/>
      <c r="GK61" s="1286"/>
      <c r="GL61" s="1286"/>
      <c r="GM61" s="1286"/>
      <c r="GN61" s="1286"/>
      <c r="GO61" s="1286"/>
      <c r="GP61" s="1286"/>
      <c r="GQ61" s="1286"/>
      <c r="GR61" s="1286"/>
      <c r="GS61" s="1286"/>
      <c r="GT61" s="1286"/>
      <c r="GU61" s="1286"/>
      <c r="GV61" s="1286"/>
      <c r="GW61" s="1286"/>
      <c r="GX61" s="1286"/>
      <c r="GY61" s="1286"/>
      <c r="GZ61" s="1286"/>
      <c r="HA61" s="1286"/>
      <c r="HB61" s="1286"/>
      <c r="HC61" s="1286"/>
      <c r="HD61" s="1286"/>
      <c r="HE61" s="1286"/>
      <c r="HF61" s="1286"/>
      <c r="HG61" s="1286"/>
      <c r="HH61" s="1286"/>
      <c r="HI61" s="1286"/>
      <c r="HJ61" s="1286"/>
      <c r="HK61" s="1286"/>
      <c r="HL61" s="1286"/>
      <c r="HM61" s="1286"/>
      <c r="HN61" s="1286"/>
      <c r="HO61" s="1286"/>
      <c r="HP61" s="1286"/>
      <c r="HQ61" s="1286"/>
      <c r="HR61" s="1286"/>
      <c r="HS61" s="1286"/>
      <c r="HT61" s="1286"/>
      <c r="HU61" s="1286"/>
      <c r="HV61" s="1286"/>
      <c r="HW61" s="1286"/>
      <c r="HX61" s="1286"/>
      <c r="HY61" s="1286"/>
      <c r="HZ61" s="1286"/>
      <c r="IA61" s="1286"/>
      <c r="IB61" s="1286"/>
      <c r="IC61" s="1286"/>
      <c r="ID61" s="1286"/>
      <c r="IE61" s="1286"/>
      <c r="IF61" s="1286"/>
      <c r="IG61" s="1286"/>
      <c r="IH61" s="1286"/>
      <c r="II61" s="1286"/>
      <c r="IJ61" s="1286"/>
      <c r="IK61" s="1286"/>
      <c r="IL61" s="1286"/>
      <c r="IM61" s="1286"/>
      <c r="IN61" s="1286"/>
      <c r="IO61" s="1286"/>
      <c r="IP61" s="1286"/>
      <c r="IQ61" s="1286"/>
      <c r="IR61" s="1286"/>
      <c r="IS61" s="1286"/>
      <c r="IT61" s="1286"/>
      <c r="IU61" s="1286"/>
      <c r="IV61" s="1286"/>
    </row>
    <row r="62" spans="1:256" ht="15.75">
      <c r="A62" s="1286"/>
      <c r="B62" s="1607" t="s">
        <v>2049</v>
      </c>
      <c r="C62" s="1608" t="str">
        <f>C16</f>
        <v>ROTAÇÃO DUPLA DIAGONAL DUPLO</v>
      </c>
      <c r="D62" s="1609" t="s">
        <v>30</v>
      </c>
      <c r="E62" s="1624">
        <v>1</v>
      </c>
      <c r="F62" s="1610">
        <f>E16</f>
        <v>1665</v>
      </c>
      <c r="G62" s="1611">
        <f>TRUNC(F62*E62,2)</f>
        <v>1665</v>
      </c>
      <c r="H62" s="1286"/>
      <c r="I62" s="1286"/>
      <c r="J62" s="1286"/>
      <c r="K62" s="1286"/>
      <c r="L62" s="1286"/>
      <c r="M62" s="1286"/>
      <c r="N62" s="1286"/>
      <c r="O62" s="1286"/>
      <c r="P62" s="1286"/>
      <c r="Q62" s="1286"/>
      <c r="R62" s="1286"/>
      <c r="S62" s="1286"/>
      <c r="T62" s="1286"/>
      <c r="U62" s="1286"/>
      <c r="V62" s="1286"/>
      <c r="W62" s="1286"/>
      <c r="X62" s="1286"/>
      <c r="Y62" s="1286"/>
      <c r="Z62" s="1286"/>
      <c r="AA62" s="1286"/>
      <c r="AB62" s="1286"/>
      <c r="AC62" s="1286"/>
      <c r="AD62" s="1286"/>
      <c r="AE62" s="1286"/>
      <c r="AF62" s="1286"/>
      <c r="AG62" s="1286"/>
      <c r="AH62" s="1286"/>
      <c r="AI62" s="1286"/>
      <c r="AJ62" s="1286"/>
      <c r="AK62" s="1286"/>
      <c r="AL62" s="1286"/>
      <c r="AM62" s="1286"/>
      <c r="AN62" s="1286"/>
      <c r="AO62" s="1286"/>
      <c r="AP62" s="1286"/>
      <c r="AQ62" s="1286"/>
      <c r="AR62" s="1286"/>
      <c r="AS62" s="1286"/>
      <c r="AT62" s="1286"/>
      <c r="AU62" s="1286"/>
      <c r="AV62" s="1286"/>
      <c r="AW62" s="1286"/>
      <c r="AX62" s="1286"/>
      <c r="AY62" s="1286"/>
      <c r="AZ62" s="1286"/>
      <c r="BA62" s="1286"/>
      <c r="BB62" s="1286"/>
      <c r="BC62" s="1286"/>
      <c r="BD62" s="1286"/>
      <c r="BE62" s="1286"/>
      <c r="BF62" s="1286"/>
      <c r="BG62" s="1286"/>
      <c r="BH62" s="1286"/>
      <c r="BI62" s="1286"/>
      <c r="BJ62" s="1286"/>
      <c r="BK62" s="1286"/>
      <c r="BL62" s="1286"/>
      <c r="BM62" s="1286"/>
      <c r="BN62" s="1286"/>
      <c r="BO62" s="1286"/>
      <c r="BP62" s="1286"/>
      <c r="BQ62" s="1286"/>
      <c r="BR62" s="1286"/>
      <c r="BS62" s="1286"/>
      <c r="BT62" s="1286"/>
      <c r="BU62" s="1286"/>
      <c r="BV62" s="1286"/>
      <c r="BW62" s="1286"/>
      <c r="BX62" s="1286"/>
      <c r="BY62" s="1286"/>
      <c r="BZ62" s="1286"/>
      <c r="CA62" s="1286"/>
      <c r="CB62" s="1286"/>
      <c r="CC62" s="1286"/>
      <c r="CD62" s="1286"/>
      <c r="CE62" s="1286"/>
      <c r="CF62" s="1286"/>
      <c r="CG62" s="1286"/>
      <c r="CH62" s="1286"/>
      <c r="CI62" s="1286"/>
      <c r="CJ62" s="1286"/>
      <c r="CK62" s="1286"/>
      <c r="CL62" s="1286"/>
      <c r="CM62" s="1286"/>
      <c r="CN62" s="1286"/>
      <c r="CO62" s="1286"/>
      <c r="CP62" s="1286"/>
      <c r="CQ62" s="1286"/>
      <c r="CR62" s="1286"/>
      <c r="CS62" s="1286"/>
      <c r="CT62" s="1286"/>
      <c r="CU62" s="1286"/>
      <c r="CV62" s="1286"/>
      <c r="CW62" s="1286"/>
      <c r="CX62" s="1286"/>
      <c r="CY62" s="1286"/>
      <c r="CZ62" s="1286"/>
      <c r="DA62" s="1286"/>
      <c r="DB62" s="1286"/>
      <c r="DC62" s="1286"/>
      <c r="DD62" s="1286"/>
      <c r="DE62" s="1286"/>
      <c r="DF62" s="1286"/>
      <c r="DG62" s="1286"/>
      <c r="DH62" s="1286"/>
      <c r="DI62" s="1286"/>
      <c r="DJ62" s="1286"/>
      <c r="DK62" s="1286"/>
      <c r="DL62" s="1286"/>
      <c r="DM62" s="1286"/>
      <c r="DN62" s="1286"/>
      <c r="DO62" s="1286"/>
      <c r="DP62" s="1286"/>
      <c r="DQ62" s="1286"/>
      <c r="DR62" s="1286"/>
      <c r="DS62" s="1286"/>
      <c r="DT62" s="1286"/>
      <c r="DU62" s="1286"/>
      <c r="DV62" s="1286"/>
      <c r="DW62" s="1286"/>
      <c r="DX62" s="1286"/>
      <c r="DY62" s="1286"/>
      <c r="DZ62" s="1286"/>
      <c r="EA62" s="1286"/>
      <c r="EB62" s="1286"/>
      <c r="EC62" s="1286"/>
      <c r="ED62" s="1286"/>
      <c r="EE62" s="1286"/>
      <c r="EF62" s="1286"/>
      <c r="EG62" s="1286"/>
      <c r="EH62" s="1286"/>
      <c r="EI62" s="1286"/>
      <c r="EJ62" s="1286"/>
      <c r="EK62" s="1286"/>
      <c r="EL62" s="1286"/>
      <c r="EM62" s="1286"/>
      <c r="EN62" s="1286"/>
      <c r="EO62" s="1286"/>
      <c r="EP62" s="1286"/>
      <c r="EQ62" s="1286"/>
      <c r="ER62" s="1286"/>
      <c r="ES62" s="1286"/>
      <c r="ET62" s="1286"/>
      <c r="EU62" s="1286"/>
      <c r="EV62" s="1286"/>
      <c r="EW62" s="1286"/>
      <c r="EX62" s="1286"/>
      <c r="EY62" s="1286"/>
      <c r="EZ62" s="1286"/>
      <c r="FA62" s="1286"/>
      <c r="FB62" s="1286"/>
      <c r="FC62" s="1286"/>
      <c r="FD62" s="1286"/>
      <c r="FE62" s="1286"/>
      <c r="FF62" s="1286"/>
      <c r="FG62" s="1286"/>
      <c r="FH62" s="1286"/>
      <c r="FI62" s="1286"/>
      <c r="FJ62" s="1286"/>
      <c r="FK62" s="1286"/>
      <c r="FL62" s="1286"/>
      <c r="FM62" s="1286"/>
      <c r="FN62" s="1286"/>
      <c r="FO62" s="1286"/>
      <c r="FP62" s="1286"/>
      <c r="FQ62" s="1286"/>
      <c r="FR62" s="1286"/>
      <c r="FS62" s="1286"/>
      <c r="FT62" s="1286"/>
      <c r="FU62" s="1286"/>
      <c r="FV62" s="1286"/>
      <c r="FW62" s="1286"/>
      <c r="FX62" s="1286"/>
      <c r="FY62" s="1286"/>
      <c r="FZ62" s="1286"/>
      <c r="GA62" s="1286"/>
      <c r="GB62" s="1286"/>
      <c r="GC62" s="1286"/>
      <c r="GD62" s="1286"/>
      <c r="GE62" s="1286"/>
      <c r="GF62" s="1286"/>
      <c r="GG62" s="1286"/>
      <c r="GH62" s="1286"/>
      <c r="GI62" s="1286"/>
      <c r="GJ62" s="1286"/>
      <c r="GK62" s="1286"/>
      <c r="GL62" s="1286"/>
      <c r="GM62" s="1286"/>
      <c r="GN62" s="1286"/>
      <c r="GO62" s="1286"/>
      <c r="GP62" s="1286"/>
      <c r="GQ62" s="1286"/>
      <c r="GR62" s="1286"/>
      <c r="GS62" s="1286"/>
      <c r="GT62" s="1286"/>
      <c r="GU62" s="1286"/>
      <c r="GV62" s="1286"/>
      <c r="GW62" s="1286"/>
      <c r="GX62" s="1286"/>
      <c r="GY62" s="1286"/>
      <c r="GZ62" s="1286"/>
      <c r="HA62" s="1286"/>
      <c r="HB62" s="1286"/>
      <c r="HC62" s="1286"/>
      <c r="HD62" s="1286"/>
      <c r="HE62" s="1286"/>
      <c r="HF62" s="1286"/>
      <c r="HG62" s="1286"/>
      <c r="HH62" s="1286"/>
      <c r="HI62" s="1286"/>
      <c r="HJ62" s="1286"/>
      <c r="HK62" s="1286"/>
      <c r="HL62" s="1286"/>
      <c r="HM62" s="1286"/>
      <c r="HN62" s="1286"/>
      <c r="HO62" s="1286"/>
      <c r="HP62" s="1286"/>
      <c r="HQ62" s="1286"/>
      <c r="HR62" s="1286"/>
      <c r="HS62" s="1286"/>
      <c r="HT62" s="1286"/>
      <c r="HU62" s="1286"/>
      <c r="HV62" s="1286"/>
      <c r="HW62" s="1286"/>
      <c r="HX62" s="1286"/>
      <c r="HY62" s="1286"/>
      <c r="HZ62" s="1286"/>
      <c r="IA62" s="1286"/>
      <c r="IB62" s="1286"/>
      <c r="IC62" s="1286"/>
      <c r="ID62" s="1286"/>
      <c r="IE62" s="1286"/>
      <c r="IF62" s="1286"/>
      <c r="IG62" s="1286"/>
      <c r="IH62" s="1286"/>
      <c r="II62" s="1286"/>
      <c r="IJ62" s="1286"/>
      <c r="IK62" s="1286"/>
      <c r="IL62" s="1286"/>
      <c r="IM62" s="1286"/>
      <c r="IN62" s="1286"/>
      <c r="IO62" s="1286"/>
      <c r="IP62" s="1286"/>
      <c r="IQ62" s="1286"/>
      <c r="IR62" s="1286"/>
      <c r="IS62" s="1286"/>
      <c r="IT62" s="1286"/>
      <c r="IU62" s="1286"/>
      <c r="IV62" s="1286"/>
    </row>
    <row r="63" spans="1:256" ht="15">
      <c r="A63" s="1286" t="s">
        <v>5265</v>
      </c>
      <c r="B63" s="1348">
        <v>93358</v>
      </c>
      <c r="C63" s="914" t="str">
        <f>IF($A63="INSUMO",VLOOKUP($B63,'BANCO DE DADOS JULHO INS'!$A:$D,2,FALSE),VLOOKUP($B63,'BANCO DE DADOS JULHO SERV'!$B:$E,2,FALSE))</f>
        <v>ESCAVAÇÃO MANUAL DE VALAS. AF_03/2016</v>
      </c>
      <c r="D63" s="913" t="str">
        <f>IF($A63="INSUMO",VLOOKUP($B63,'BANCO DE DADOS JULHO INS'!$A:$D,3,FALSE),VLOOKUP($B63,'BANCO DE DADOS JULHO SERV'!$B:$E,3,FALSE))</f>
        <v>M3</v>
      </c>
      <c r="E63" s="1625">
        <f>TRUNC((0.3*0.4*0.4),2)</f>
        <v>0.04</v>
      </c>
      <c r="F63" s="917" t="str">
        <f>IF($A63="INSUMO",VLOOKUP($B63,'BANCO DE DADOS JULHO INS'!$A:$D,4,FALSE),VLOOKUP($B63,'BANCO DE DADOS JULHO SERV'!$B:$E,4,FALSE))</f>
        <v>54,59</v>
      </c>
      <c r="G63" s="1347">
        <f>TRUNC(F63*E63,2)</f>
        <v>2.1800000000000002</v>
      </c>
      <c r="H63" s="1286"/>
      <c r="I63" s="1286"/>
      <c r="J63" s="1286"/>
      <c r="K63" s="1286"/>
      <c r="L63" s="1286"/>
      <c r="M63" s="1286"/>
      <c r="N63" s="1286"/>
      <c r="O63" s="1286"/>
      <c r="P63" s="1286"/>
      <c r="Q63" s="1286"/>
      <c r="R63" s="1286"/>
      <c r="S63" s="1286"/>
      <c r="T63" s="1286"/>
      <c r="U63" s="1286"/>
      <c r="V63" s="1286"/>
      <c r="W63" s="1286"/>
      <c r="X63" s="1286"/>
      <c r="Y63" s="1286"/>
      <c r="Z63" s="1286"/>
      <c r="AA63" s="1286"/>
      <c r="AB63" s="1286"/>
      <c r="AC63" s="1286"/>
      <c r="AD63" s="1286"/>
      <c r="AE63" s="1286"/>
      <c r="AF63" s="1286"/>
      <c r="AG63" s="1286"/>
      <c r="AH63" s="1286"/>
      <c r="AI63" s="1286"/>
      <c r="AJ63" s="1286"/>
      <c r="AK63" s="1286"/>
      <c r="AL63" s="1286"/>
      <c r="AM63" s="1286"/>
      <c r="AN63" s="1286"/>
      <c r="AO63" s="1286"/>
      <c r="AP63" s="1286"/>
      <c r="AQ63" s="1286"/>
      <c r="AR63" s="1286"/>
      <c r="AS63" s="1286"/>
      <c r="AT63" s="1286"/>
      <c r="AU63" s="1286"/>
      <c r="AV63" s="1286"/>
      <c r="AW63" s="1286"/>
      <c r="AX63" s="1286"/>
      <c r="AY63" s="1286"/>
      <c r="AZ63" s="1286"/>
      <c r="BA63" s="1286"/>
      <c r="BB63" s="1286"/>
      <c r="BC63" s="1286"/>
      <c r="BD63" s="1286"/>
      <c r="BE63" s="1286"/>
      <c r="BF63" s="1286"/>
      <c r="BG63" s="1286"/>
      <c r="BH63" s="1286"/>
      <c r="BI63" s="1286"/>
      <c r="BJ63" s="1286"/>
      <c r="BK63" s="1286"/>
      <c r="BL63" s="1286"/>
      <c r="BM63" s="1286"/>
      <c r="BN63" s="1286"/>
      <c r="BO63" s="1286"/>
      <c r="BP63" s="1286"/>
      <c r="BQ63" s="1286"/>
      <c r="BR63" s="1286"/>
      <c r="BS63" s="1286"/>
      <c r="BT63" s="1286"/>
      <c r="BU63" s="1286"/>
      <c r="BV63" s="1286"/>
      <c r="BW63" s="1286"/>
      <c r="BX63" s="1286"/>
      <c r="BY63" s="1286"/>
      <c r="BZ63" s="1286"/>
      <c r="CA63" s="1286"/>
      <c r="CB63" s="1286"/>
      <c r="CC63" s="1286"/>
      <c r="CD63" s="1286"/>
      <c r="CE63" s="1286"/>
      <c r="CF63" s="1286"/>
      <c r="CG63" s="1286"/>
      <c r="CH63" s="1286"/>
      <c r="CI63" s="1286"/>
      <c r="CJ63" s="1286"/>
      <c r="CK63" s="1286"/>
      <c r="CL63" s="1286"/>
      <c r="CM63" s="1286"/>
      <c r="CN63" s="1286"/>
      <c r="CO63" s="1286"/>
      <c r="CP63" s="1286"/>
      <c r="CQ63" s="1286"/>
      <c r="CR63" s="1286"/>
      <c r="CS63" s="1286"/>
      <c r="CT63" s="1286"/>
      <c r="CU63" s="1286"/>
      <c r="CV63" s="1286"/>
      <c r="CW63" s="1286"/>
      <c r="CX63" s="1286"/>
      <c r="CY63" s="1286"/>
      <c r="CZ63" s="1286"/>
      <c r="DA63" s="1286"/>
      <c r="DB63" s="1286"/>
      <c r="DC63" s="1286"/>
      <c r="DD63" s="1286"/>
      <c r="DE63" s="1286"/>
      <c r="DF63" s="1286"/>
      <c r="DG63" s="1286"/>
      <c r="DH63" s="1286"/>
      <c r="DI63" s="1286"/>
      <c r="DJ63" s="1286"/>
      <c r="DK63" s="1286"/>
      <c r="DL63" s="1286"/>
      <c r="DM63" s="1286"/>
      <c r="DN63" s="1286"/>
      <c r="DO63" s="1286"/>
      <c r="DP63" s="1286"/>
      <c r="DQ63" s="1286"/>
      <c r="DR63" s="1286"/>
      <c r="DS63" s="1286"/>
      <c r="DT63" s="1286"/>
      <c r="DU63" s="1286"/>
      <c r="DV63" s="1286"/>
      <c r="DW63" s="1286"/>
      <c r="DX63" s="1286"/>
      <c r="DY63" s="1286"/>
      <c r="DZ63" s="1286"/>
      <c r="EA63" s="1286"/>
      <c r="EB63" s="1286"/>
      <c r="EC63" s="1286"/>
      <c r="ED63" s="1286"/>
      <c r="EE63" s="1286"/>
      <c r="EF63" s="1286"/>
      <c r="EG63" s="1286"/>
      <c r="EH63" s="1286"/>
      <c r="EI63" s="1286"/>
      <c r="EJ63" s="1286"/>
      <c r="EK63" s="1286"/>
      <c r="EL63" s="1286"/>
      <c r="EM63" s="1286"/>
      <c r="EN63" s="1286"/>
      <c r="EO63" s="1286"/>
      <c r="EP63" s="1286"/>
      <c r="EQ63" s="1286"/>
      <c r="ER63" s="1286"/>
      <c r="ES63" s="1286"/>
      <c r="ET63" s="1286"/>
      <c r="EU63" s="1286"/>
      <c r="EV63" s="1286"/>
      <c r="EW63" s="1286"/>
      <c r="EX63" s="1286"/>
      <c r="EY63" s="1286"/>
      <c r="EZ63" s="1286"/>
      <c r="FA63" s="1286"/>
      <c r="FB63" s="1286"/>
      <c r="FC63" s="1286"/>
      <c r="FD63" s="1286"/>
      <c r="FE63" s="1286"/>
      <c r="FF63" s="1286"/>
      <c r="FG63" s="1286"/>
      <c r="FH63" s="1286"/>
      <c r="FI63" s="1286"/>
      <c r="FJ63" s="1286"/>
      <c r="FK63" s="1286"/>
      <c r="FL63" s="1286"/>
      <c r="FM63" s="1286"/>
      <c r="FN63" s="1286"/>
      <c r="FO63" s="1286"/>
      <c r="FP63" s="1286"/>
      <c r="FQ63" s="1286"/>
      <c r="FR63" s="1286"/>
      <c r="FS63" s="1286"/>
      <c r="FT63" s="1286"/>
      <c r="FU63" s="1286"/>
      <c r="FV63" s="1286"/>
      <c r="FW63" s="1286"/>
      <c r="FX63" s="1286"/>
      <c r="FY63" s="1286"/>
      <c r="FZ63" s="1286"/>
      <c r="GA63" s="1286"/>
      <c r="GB63" s="1286"/>
      <c r="GC63" s="1286"/>
      <c r="GD63" s="1286"/>
      <c r="GE63" s="1286"/>
      <c r="GF63" s="1286"/>
      <c r="GG63" s="1286"/>
      <c r="GH63" s="1286"/>
      <c r="GI63" s="1286"/>
      <c r="GJ63" s="1286"/>
      <c r="GK63" s="1286"/>
      <c r="GL63" s="1286"/>
      <c r="GM63" s="1286"/>
      <c r="GN63" s="1286"/>
      <c r="GO63" s="1286"/>
      <c r="GP63" s="1286"/>
      <c r="GQ63" s="1286"/>
      <c r="GR63" s="1286"/>
      <c r="GS63" s="1286"/>
      <c r="GT63" s="1286"/>
      <c r="GU63" s="1286"/>
      <c r="GV63" s="1286"/>
      <c r="GW63" s="1286"/>
      <c r="GX63" s="1286"/>
      <c r="GY63" s="1286"/>
      <c r="GZ63" s="1286"/>
      <c r="HA63" s="1286"/>
      <c r="HB63" s="1286"/>
      <c r="HC63" s="1286"/>
      <c r="HD63" s="1286"/>
      <c r="HE63" s="1286"/>
      <c r="HF63" s="1286"/>
      <c r="HG63" s="1286"/>
      <c r="HH63" s="1286"/>
      <c r="HI63" s="1286"/>
      <c r="HJ63" s="1286"/>
      <c r="HK63" s="1286"/>
      <c r="HL63" s="1286"/>
      <c r="HM63" s="1286"/>
      <c r="HN63" s="1286"/>
      <c r="HO63" s="1286"/>
      <c r="HP63" s="1286"/>
      <c r="HQ63" s="1286"/>
      <c r="HR63" s="1286"/>
      <c r="HS63" s="1286"/>
      <c r="HT63" s="1286"/>
      <c r="HU63" s="1286"/>
      <c r="HV63" s="1286"/>
      <c r="HW63" s="1286"/>
      <c r="HX63" s="1286"/>
      <c r="HY63" s="1286"/>
      <c r="HZ63" s="1286"/>
      <c r="IA63" s="1286"/>
      <c r="IB63" s="1286"/>
      <c r="IC63" s="1286"/>
      <c r="ID63" s="1286"/>
      <c r="IE63" s="1286"/>
      <c r="IF63" s="1286"/>
      <c r="IG63" s="1286"/>
      <c r="IH63" s="1286"/>
      <c r="II63" s="1286"/>
      <c r="IJ63" s="1286"/>
      <c r="IK63" s="1286"/>
      <c r="IL63" s="1286"/>
      <c r="IM63" s="1286"/>
      <c r="IN63" s="1286"/>
      <c r="IO63" s="1286"/>
      <c r="IP63" s="1286"/>
      <c r="IQ63" s="1286"/>
      <c r="IR63" s="1286"/>
      <c r="IS63" s="1286"/>
      <c r="IT63" s="1286"/>
      <c r="IU63" s="1286"/>
      <c r="IV63" s="1286"/>
    </row>
    <row r="64" spans="1:256" ht="30">
      <c r="A64" s="1286" t="s">
        <v>5265</v>
      </c>
      <c r="B64" s="1348">
        <v>94965</v>
      </c>
      <c r="C64" s="914" t="str">
        <f>IF($A64="INSUMO",VLOOKUP($B64,'BANCO DE DADOS JULHO INS'!$A:$D,2,FALSE),VLOOKUP($B64,'BANCO DE DADOS JULHO SERV'!$B:$E,2,FALSE))</f>
        <v>CONCRETO FCK = 25MPA, TRAÇO 1:2,3:2,7 (CIMENTO/ AREIA MÉDIA/ BRITA 1)  - PREPARO MECÂNICO COM BETONEIRA 400 L. AF_07/2016</v>
      </c>
      <c r="D64" s="913" t="str">
        <f>IF($A64="INSUMO",VLOOKUP($B64,'BANCO DE DADOS JULHO INS'!$A:$D,3,FALSE),VLOOKUP($B64,'BANCO DE DADOS JULHO SERV'!$B:$E,3,FALSE))</f>
        <v>M3</v>
      </c>
      <c r="E64" s="1625">
        <f t="shared" ref="E64:E65" si="1">TRUNC((0.3*0.4*0.4),2)</f>
        <v>0.04</v>
      </c>
      <c r="F64" s="917" t="str">
        <f>IF($A64="INSUMO",VLOOKUP($B64,'BANCO DE DADOS JULHO INS'!$A:$D,4,FALSE),VLOOKUP($B64,'BANCO DE DADOS JULHO SERV'!$B:$E,4,FALSE))</f>
        <v>299,40</v>
      </c>
      <c r="G64" s="1347">
        <f>TRUNC(F64*E64,2)</f>
        <v>11.97</v>
      </c>
      <c r="H64" s="1286"/>
      <c r="I64" s="1286"/>
      <c r="J64" s="1286"/>
      <c r="K64" s="1286"/>
      <c r="L64" s="1286"/>
      <c r="M64" s="1286"/>
      <c r="N64" s="1286"/>
      <c r="O64" s="1286"/>
      <c r="P64" s="1286"/>
      <c r="Q64" s="1286"/>
      <c r="R64" s="1286"/>
      <c r="S64" s="1286"/>
      <c r="T64" s="1286"/>
      <c r="U64" s="1286"/>
      <c r="V64" s="1286"/>
      <c r="W64" s="1286"/>
      <c r="X64" s="1286"/>
      <c r="Y64" s="1286"/>
      <c r="Z64" s="1286"/>
      <c r="AA64" s="1286"/>
      <c r="AB64" s="1286"/>
      <c r="AC64" s="1286"/>
      <c r="AD64" s="1286"/>
      <c r="AE64" s="1286"/>
      <c r="AF64" s="1286"/>
      <c r="AG64" s="1286"/>
      <c r="AH64" s="1286"/>
      <c r="AI64" s="1286"/>
      <c r="AJ64" s="1286"/>
      <c r="AK64" s="1286"/>
      <c r="AL64" s="1286"/>
      <c r="AM64" s="1286"/>
      <c r="AN64" s="1286"/>
      <c r="AO64" s="1286"/>
      <c r="AP64" s="1286"/>
      <c r="AQ64" s="1286"/>
      <c r="AR64" s="1286"/>
      <c r="AS64" s="1286"/>
      <c r="AT64" s="1286"/>
      <c r="AU64" s="1286"/>
      <c r="AV64" s="1286"/>
      <c r="AW64" s="1286"/>
      <c r="AX64" s="1286"/>
      <c r="AY64" s="1286"/>
      <c r="AZ64" s="1286"/>
      <c r="BA64" s="1286"/>
      <c r="BB64" s="1286"/>
      <c r="BC64" s="1286"/>
      <c r="BD64" s="1286"/>
      <c r="BE64" s="1286"/>
      <c r="BF64" s="1286"/>
      <c r="BG64" s="1286"/>
      <c r="BH64" s="1286"/>
      <c r="BI64" s="1286"/>
      <c r="BJ64" s="1286"/>
      <c r="BK64" s="1286"/>
      <c r="BL64" s="1286"/>
      <c r="BM64" s="1286"/>
      <c r="BN64" s="1286"/>
      <c r="BO64" s="1286"/>
      <c r="BP64" s="1286"/>
      <c r="BQ64" s="1286"/>
      <c r="BR64" s="1286"/>
      <c r="BS64" s="1286"/>
      <c r="BT64" s="1286"/>
      <c r="BU64" s="1286"/>
      <c r="BV64" s="1286"/>
      <c r="BW64" s="1286"/>
      <c r="BX64" s="1286"/>
      <c r="BY64" s="1286"/>
      <c r="BZ64" s="1286"/>
      <c r="CA64" s="1286"/>
      <c r="CB64" s="1286"/>
      <c r="CC64" s="1286"/>
      <c r="CD64" s="1286"/>
      <c r="CE64" s="1286"/>
      <c r="CF64" s="1286"/>
      <c r="CG64" s="1286"/>
      <c r="CH64" s="1286"/>
      <c r="CI64" s="1286"/>
      <c r="CJ64" s="1286"/>
      <c r="CK64" s="1286"/>
      <c r="CL64" s="1286"/>
      <c r="CM64" s="1286"/>
      <c r="CN64" s="1286"/>
      <c r="CO64" s="1286"/>
      <c r="CP64" s="1286"/>
      <c r="CQ64" s="1286"/>
      <c r="CR64" s="1286"/>
      <c r="CS64" s="1286"/>
      <c r="CT64" s="1286"/>
      <c r="CU64" s="1286"/>
      <c r="CV64" s="1286"/>
      <c r="CW64" s="1286"/>
      <c r="CX64" s="1286"/>
      <c r="CY64" s="1286"/>
      <c r="CZ64" s="1286"/>
      <c r="DA64" s="1286"/>
      <c r="DB64" s="1286"/>
      <c r="DC64" s="1286"/>
      <c r="DD64" s="1286"/>
      <c r="DE64" s="1286"/>
      <c r="DF64" s="1286"/>
      <c r="DG64" s="1286"/>
      <c r="DH64" s="1286"/>
      <c r="DI64" s="1286"/>
      <c r="DJ64" s="1286"/>
      <c r="DK64" s="1286"/>
      <c r="DL64" s="1286"/>
      <c r="DM64" s="1286"/>
      <c r="DN64" s="1286"/>
      <c r="DO64" s="1286"/>
      <c r="DP64" s="1286"/>
      <c r="DQ64" s="1286"/>
      <c r="DR64" s="1286"/>
      <c r="DS64" s="1286"/>
      <c r="DT64" s="1286"/>
      <c r="DU64" s="1286"/>
      <c r="DV64" s="1286"/>
      <c r="DW64" s="1286"/>
      <c r="DX64" s="1286"/>
      <c r="DY64" s="1286"/>
      <c r="DZ64" s="1286"/>
      <c r="EA64" s="1286"/>
      <c r="EB64" s="1286"/>
      <c r="EC64" s="1286"/>
      <c r="ED64" s="1286"/>
      <c r="EE64" s="1286"/>
      <c r="EF64" s="1286"/>
      <c r="EG64" s="1286"/>
      <c r="EH64" s="1286"/>
      <c r="EI64" s="1286"/>
      <c r="EJ64" s="1286"/>
      <c r="EK64" s="1286"/>
      <c r="EL64" s="1286"/>
      <c r="EM64" s="1286"/>
      <c r="EN64" s="1286"/>
      <c r="EO64" s="1286"/>
      <c r="EP64" s="1286"/>
      <c r="EQ64" s="1286"/>
      <c r="ER64" s="1286"/>
      <c r="ES64" s="1286"/>
      <c r="ET64" s="1286"/>
      <c r="EU64" s="1286"/>
      <c r="EV64" s="1286"/>
      <c r="EW64" s="1286"/>
      <c r="EX64" s="1286"/>
      <c r="EY64" s="1286"/>
      <c r="EZ64" s="1286"/>
      <c r="FA64" s="1286"/>
      <c r="FB64" s="1286"/>
      <c r="FC64" s="1286"/>
      <c r="FD64" s="1286"/>
      <c r="FE64" s="1286"/>
      <c r="FF64" s="1286"/>
      <c r="FG64" s="1286"/>
      <c r="FH64" s="1286"/>
      <c r="FI64" s="1286"/>
      <c r="FJ64" s="1286"/>
      <c r="FK64" s="1286"/>
      <c r="FL64" s="1286"/>
      <c r="FM64" s="1286"/>
      <c r="FN64" s="1286"/>
      <c r="FO64" s="1286"/>
      <c r="FP64" s="1286"/>
      <c r="FQ64" s="1286"/>
      <c r="FR64" s="1286"/>
      <c r="FS64" s="1286"/>
      <c r="FT64" s="1286"/>
      <c r="FU64" s="1286"/>
      <c r="FV64" s="1286"/>
      <c r="FW64" s="1286"/>
      <c r="FX64" s="1286"/>
      <c r="FY64" s="1286"/>
      <c r="FZ64" s="1286"/>
      <c r="GA64" s="1286"/>
      <c r="GB64" s="1286"/>
      <c r="GC64" s="1286"/>
      <c r="GD64" s="1286"/>
      <c r="GE64" s="1286"/>
      <c r="GF64" s="1286"/>
      <c r="GG64" s="1286"/>
      <c r="GH64" s="1286"/>
      <c r="GI64" s="1286"/>
      <c r="GJ64" s="1286"/>
      <c r="GK64" s="1286"/>
      <c r="GL64" s="1286"/>
      <c r="GM64" s="1286"/>
      <c r="GN64" s="1286"/>
      <c r="GO64" s="1286"/>
      <c r="GP64" s="1286"/>
      <c r="GQ64" s="1286"/>
      <c r="GR64" s="1286"/>
      <c r="GS64" s="1286"/>
      <c r="GT64" s="1286"/>
      <c r="GU64" s="1286"/>
      <c r="GV64" s="1286"/>
      <c r="GW64" s="1286"/>
      <c r="GX64" s="1286"/>
      <c r="GY64" s="1286"/>
      <c r="GZ64" s="1286"/>
      <c r="HA64" s="1286"/>
      <c r="HB64" s="1286"/>
      <c r="HC64" s="1286"/>
      <c r="HD64" s="1286"/>
      <c r="HE64" s="1286"/>
      <c r="HF64" s="1286"/>
      <c r="HG64" s="1286"/>
      <c r="HH64" s="1286"/>
      <c r="HI64" s="1286"/>
      <c r="HJ64" s="1286"/>
      <c r="HK64" s="1286"/>
      <c r="HL64" s="1286"/>
      <c r="HM64" s="1286"/>
      <c r="HN64" s="1286"/>
      <c r="HO64" s="1286"/>
      <c r="HP64" s="1286"/>
      <c r="HQ64" s="1286"/>
      <c r="HR64" s="1286"/>
      <c r="HS64" s="1286"/>
      <c r="HT64" s="1286"/>
      <c r="HU64" s="1286"/>
      <c r="HV64" s="1286"/>
      <c r="HW64" s="1286"/>
      <c r="HX64" s="1286"/>
      <c r="HY64" s="1286"/>
      <c r="HZ64" s="1286"/>
      <c r="IA64" s="1286"/>
      <c r="IB64" s="1286"/>
      <c r="IC64" s="1286"/>
      <c r="ID64" s="1286"/>
      <c r="IE64" s="1286"/>
      <c r="IF64" s="1286"/>
      <c r="IG64" s="1286"/>
      <c r="IH64" s="1286"/>
      <c r="II64" s="1286"/>
      <c r="IJ64" s="1286"/>
      <c r="IK64" s="1286"/>
      <c r="IL64" s="1286"/>
      <c r="IM64" s="1286"/>
      <c r="IN64" s="1286"/>
      <c r="IO64" s="1286"/>
      <c r="IP64" s="1286"/>
      <c r="IQ64" s="1286"/>
      <c r="IR64" s="1286"/>
      <c r="IS64" s="1286"/>
      <c r="IT64" s="1286"/>
      <c r="IU64" s="1286"/>
      <c r="IV64" s="1286"/>
    </row>
    <row r="65" spans="1:256" ht="30.75" thickBot="1">
      <c r="A65" s="1286" t="s">
        <v>5265</v>
      </c>
      <c r="B65" s="1349">
        <v>92873</v>
      </c>
      <c r="C65" s="915" t="str">
        <f>IF($A65="INSUMO",VLOOKUP($B65,'BANCO DE DADOS JULHO INS'!$A:$D,2,FALSE),VLOOKUP($B65,'BANCO DE DADOS JULHO SERV'!$B:$E,2,FALSE))</f>
        <v>LANÇAMENTO COM USO DE BALDES, ADENSAMENTO E ACABAMENTO DE CONCRETO EM ESTRUTURAS. AF_12/2015</v>
      </c>
      <c r="D65" s="916" t="str">
        <f>IF($A65="INSUMO",VLOOKUP($B65,'BANCO DE DADOS JULHO INS'!$A:$D,3,FALSE),VLOOKUP($B65,'BANCO DE DADOS JULHO SERV'!$B:$E,3,FALSE))</f>
        <v>M3</v>
      </c>
      <c r="E65" s="1626">
        <f t="shared" si="1"/>
        <v>0.04</v>
      </c>
      <c r="F65" s="918" t="str">
        <f>IF($A65="INSUMO",VLOOKUP($B65,'BANCO DE DADOS JULHO INS'!$A:$D,4,FALSE),VLOOKUP($B65,'BANCO DE DADOS JULHO SERV'!$B:$E,4,FALSE))</f>
        <v>140,28</v>
      </c>
      <c r="G65" s="1350">
        <f>TRUNC(F65*E65,2)</f>
        <v>5.61</v>
      </c>
      <c r="H65" s="1286"/>
      <c r="I65" s="1286"/>
      <c r="J65" s="1286"/>
      <c r="K65" s="1286"/>
      <c r="L65" s="1286"/>
      <c r="M65" s="1286"/>
      <c r="N65" s="1286"/>
      <c r="O65" s="1286"/>
      <c r="P65" s="1286"/>
      <c r="Q65" s="1286"/>
      <c r="R65" s="1286"/>
      <c r="S65" s="1286"/>
      <c r="T65" s="1286"/>
      <c r="U65" s="1286"/>
      <c r="V65" s="1286"/>
      <c r="W65" s="1286"/>
      <c r="X65" s="1286"/>
      <c r="Y65" s="1286"/>
      <c r="Z65" s="1286"/>
      <c r="AA65" s="1286"/>
      <c r="AB65" s="1286"/>
      <c r="AC65" s="1286"/>
      <c r="AD65" s="1286"/>
      <c r="AE65" s="1286"/>
      <c r="AF65" s="1286"/>
      <c r="AG65" s="1286"/>
      <c r="AH65" s="1286"/>
      <c r="AI65" s="1286"/>
      <c r="AJ65" s="1286"/>
      <c r="AK65" s="1286"/>
      <c r="AL65" s="1286"/>
      <c r="AM65" s="1286"/>
      <c r="AN65" s="1286"/>
      <c r="AO65" s="1286"/>
      <c r="AP65" s="1286"/>
      <c r="AQ65" s="1286"/>
      <c r="AR65" s="1286"/>
      <c r="AS65" s="1286"/>
      <c r="AT65" s="1286"/>
      <c r="AU65" s="1286"/>
      <c r="AV65" s="1286"/>
      <c r="AW65" s="1286"/>
      <c r="AX65" s="1286"/>
      <c r="AY65" s="1286"/>
      <c r="AZ65" s="1286"/>
      <c r="BA65" s="1286"/>
      <c r="BB65" s="1286"/>
      <c r="BC65" s="1286"/>
      <c r="BD65" s="1286"/>
      <c r="BE65" s="1286"/>
      <c r="BF65" s="1286"/>
      <c r="BG65" s="1286"/>
      <c r="BH65" s="1286"/>
      <c r="BI65" s="1286"/>
      <c r="BJ65" s="1286"/>
      <c r="BK65" s="1286"/>
      <c r="BL65" s="1286"/>
      <c r="BM65" s="1286"/>
      <c r="BN65" s="1286"/>
      <c r="BO65" s="1286"/>
      <c r="BP65" s="1286"/>
      <c r="BQ65" s="1286"/>
      <c r="BR65" s="1286"/>
      <c r="BS65" s="1286"/>
      <c r="BT65" s="1286"/>
      <c r="BU65" s="1286"/>
      <c r="BV65" s="1286"/>
      <c r="BW65" s="1286"/>
      <c r="BX65" s="1286"/>
      <c r="BY65" s="1286"/>
      <c r="BZ65" s="1286"/>
      <c r="CA65" s="1286"/>
      <c r="CB65" s="1286"/>
      <c r="CC65" s="1286"/>
      <c r="CD65" s="1286"/>
      <c r="CE65" s="1286"/>
      <c r="CF65" s="1286"/>
      <c r="CG65" s="1286"/>
      <c r="CH65" s="1286"/>
      <c r="CI65" s="1286"/>
      <c r="CJ65" s="1286"/>
      <c r="CK65" s="1286"/>
      <c r="CL65" s="1286"/>
      <c r="CM65" s="1286"/>
      <c r="CN65" s="1286"/>
      <c r="CO65" s="1286"/>
      <c r="CP65" s="1286"/>
      <c r="CQ65" s="1286"/>
      <c r="CR65" s="1286"/>
      <c r="CS65" s="1286"/>
      <c r="CT65" s="1286"/>
      <c r="CU65" s="1286"/>
      <c r="CV65" s="1286"/>
      <c r="CW65" s="1286"/>
      <c r="CX65" s="1286"/>
      <c r="CY65" s="1286"/>
      <c r="CZ65" s="1286"/>
      <c r="DA65" s="1286"/>
      <c r="DB65" s="1286"/>
      <c r="DC65" s="1286"/>
      <c r="DD65" s="1286"/>
      <c r="DE65" s="1286"/>
      <c r="DF65" s="1286"/>
      <c r="DG65" s="1286"/>
      <c r="DH65" s="1286"/>
      <c r="DI65" s="1286"/>
      <c r="DJ65" s="1286"/>
      <c r="DK65" s="1286"/>
      <c r="DL65" s="1286"/>
      <c r="DM65" s="1286"/>
      <c r="DN65" s="1286"/>
      <c r="DO65" s="1286"/>
      <c r="DP65" s="1286"/>
      <c r="DQ65" s="1286"/>
      <c r="DR65" s="1286"/>
      <c r="DS65" s="1286"/>
      <c r="DT65" s="1286"/>
      <c r="DU65" s="1286"/>
      <c r="DV65" s="1286"/>
      <c r="DW65" s="1286"/>
      <c r="DX65" s="1286"/>
      <c r="DY65" s="1286"/>
      <c r="DZ65" s="1286"/>
      <c r="EA65" s="1286"/>
      <c r="EB65" s="1286"/>
      <c r="EC65" s="1286"/>
      <c r="ED65" s="1286"/>
      <c r="EE65" s="1286"/>
      <c r="EF65" s="1286"/>
      <c r="EG65" s="1286"/>
      <c r="EH65" s="1286"/>
      <c r="EI65" s="1286"/>
      <c r="EJ65" s="1286"/>
      <c r="EK65" s="1286"/>
      <c r="EL65" s="1286"/>
      <c r="EM65" s="1286"/>
      <c r="EN65" s="1286"/>
      <c r="EO65" s="1286"/>
      <c r="EP65" s="1286"/>
      <c r="EQ65" s="1286"/>
      <c r="ER65" s="1286"/>
      <c r="ES65" s="1286"/>
      <c r="ET65" s="1286"/>
      <c r="EU65" s="1286"/>
      <c r="EV65" s="1286"/>
      <c r="EW65" s="1286"/>
      <c r="EX65" s="1286"/>
      <c r="EY65" s="1286"/>
      <c r="EZ65" s="1286"/>
      <c r="FA65" s="1286"/>
      <c r="FB65" s="1286"/>
      <c r="FC65" s="1286"/>
      <c r="FD65" s="1286"/>
      <c r="FE65" s="1286"/>
      <c r="FF65" s="1286"/>
      <c r="FG65" s="1286"/>
      <c r="FH65" s="1286"/>
      <c r="FI65" s="1286"/>
      <c r="FJ65" s="1286"/>
      <c r="FK65" s="1286"/>
      <c r="FL65" s="1286"/>
      <c r="FM65" s="1286"/>
      <c r="FN65" s="1286"/>
      <c r="FO65" s="1286"/>
      <c r="FP65" s="1286"/>
      <c r="FQ65" s="1286"/>
      <c r="FR65" s="1286"/>
      <c r="FS65" s="1286"/>
      <c r="FT65" s="1286"/>
      <c r="FU65" s="1286"/>
      <c r="FV65" s="1286"/>
      <c r="FW65" s="1286"/>
      <c r="FX65" s="1286"/>
      <c r="FY65" s="1286"/>
      <c r="FZ65" s="1286"/>
      <c r="GA65" s="1286"/>
      <c r="GB65" s="1286"/>
      <c r="GC65" s="1286"/>
      <c r="GD65" s="1286"/>
      <c r="GE65" s="1286"/>
      <c r="GF65" s="1286"/>
      <c r="GG65" s="1286"/>
      <c r="GH65" s="1286"/>
      <c r="GI65" s="1286"/>
      <c r="GJ65" s="1286"/>
      <c r="GK65" s="1286"/>
      <c r="GL65" s="1286"/>
      <c r="GM65" s="1286"/>
      <c r="GN65" s="1286"/>
      <c r="GO65" s="1286"/>
      <c r="GP65" s="1286"/>
      <c r="GQ65" s="1286"/>
      <c r="GR65" s="1286"/>
      <c r="GS65" s="1286"/>
      <c r="GT65" s="1286"/>
      <c r="GU65" s="1286"/>
      <c r="GV65" s="1286"/>
      <c r="GW65" s="1286"/>
      <c r="GX65" s="1286"/>
      <c r="GY65" s="1286"/>
      <c r="GZ65" s="1286"/>
      <c r="HA65" s="1286"/>
      <c r="HB65" s="1286"/>
      <c r="HC65" s="1286"/>
      <c r="HD65" s="1286"/>
      <c r="HE65" s="1286"/>
      <c r="HF65" s="1286"/>
      <c r="HG65" s="1286"/>
      <c r="HH65" s="1286"/>
      <c r="HI65" s="1286"/>
      <c r="HJ65" s="1286"/>
      <c r="HK65" s="1286"/>
      <c r="HL65" s="1286"/>
      <c r="HM65" s="1286"/>
      <c r="HN65" s="1286"/>
      <c r="HO65" s="1286"/>
      <c r="HP65" s="1286"/>
      <c r="HQ65" s="1286"/>
      <c r="HR65" s="1286"/>
      <c r="HS65" s="1286"/>
      <c r="HT65" s="1286"/>
      <c r="HU65" s="1286"/>
      <c r="HV65" s="1286"/>
      <c r="HW65" s="1286"/>
      <c r="HX65" s="1286"/>
      <c r="HY65" s="1286"/>
      <c r="HZ65" s="1286"/>
      <c r="IA65" s="1286"/>
      <c r="IB65" s="1286"/>
      <c r="IC65" s="1286"/>
      <c r="ID65" s="1286"/>
      <c r="IE65" s="1286"/>
      <c r="IF65" s="1286"/>
      <c r="IG65" s="1286"/>
      <c r="IH65" s="1286"/>
      <c r="II65" s="1286"/>
      <c r="IJ65" s="1286"/>
      <c r="IK65" s="1286"/>
      <c r="IL65" s="1286"/>
      <c r="IM65" s="1286"/>
      <c r="IN65" s="1286"/>
      <c r="IO65" s="1286"/>
      <c r="IP65" s="1286"/>
      <c r="IQ65" s="1286"/>
      <c r="IR65" s="1286"/>
      <c r="IS65" s="1286"/>
      <c r="IT65" s="1286"/>
      <c r="IU65" s="1286"/>
      <c r="IV65" s="1286"/>
    </row>
    <row r="66" spans="1:256" ht="16.5" thickBot="1">
      <c r="A66" s="1286"/>
      <c r="B66" s="2124" t="s">
        <v>2115</v>
      </c>
      <c r="C66" s="2125"/>
      <c r="D66" s="2125"/>
      <c r="E66" s="2125"/>
      <c r="F66" s="2125"/>
      <c r="G66" s="2126"/>
      <c r="H66" s="1286"/>
      <c r="I66" s="1286"/>
      <c r="J66" s="1286"/>
      <c r="K66" s="1286"/>
      <c r="L66" s="1286"/>
      <c r="M66" s="1286"/>
      <c r="N66" s="1286"/>
      <c r="O66" s="1286"/>
      <c r="P66" s="1286"/>
      <c r="Q66" s="1286"/>
      <c r="R66" s="1286"/>
      <c r="S66" s="1286"/>
      <c r="T66" s="1286"/>
      <c r="U66" s="1286"/>
      <c r="V66" s="1286"/>
      <c r="W66" s="1286"/>
      <c r="X66" s="1286"/>
      <c r="Y66" s="1286"/>
      <c r="Z66" s="1286"/>
      <c r="AA66" s="1286"/>
      <c r="AB66" s="1286"/>
      <c r="AC66" s="1286"/>
      <c r="AD66" s="1286"/>
      <c r="AE66" s="1286"/>
      <c r="AF66" s="1286"/>
      <c r="AG66" s="1286"/>
      <c r="AH66" s="1286"/>
      <c r="AI66" s="1286"/>
      <c r="AJ66" s="1286"/>
      <c r="AK66" s="1286"/>
      <c r="AL66" s="1286"/>
      <c r="AM66" s="1286"/>
      <c r="AN66" s="1286"/>
      <c r="AO66" s="1286"/>
      <c r="AP66" s="1286"/>
      <c r="AQ66" s="1286"/>
      <c r="AR66" s="1286"/>
      <c r="AS66" s="1286"/>
      <c r="AT66" s="1286"/>
      <c r="AU66" s="1286"/>
      <c r="AV66" s="1286"/>
      <c r="AW66" s="1286"/>
      <c r="AX66" s="1286"/>
      <c r="AY66" s="1286"/>
      <c r="AZ66" s="1286"/>
      <c r="BA66" s="1286"/>
      <c r="BB66" s="1286"/>
      <c r="BC66" s="1286"/>
      <c r="BD66" s="1286"/>
      <c r="BE66" s="1286"/>
      <c r="BF66" s="1286"/>
      <c r="BG66" s="1286"/>
      <c r="BH66" s="1286"/>
      <c r="BI66" s="1286"/>
      <c r="BJ66" s="1286"/>
      <c r="BK66" s="1286"/>
      <c r="BL66" s="1286"/>
      <c r="BM66" s="1286"/>
      <c r="BN66" s="1286"/>
      <c r="BO66" s="1286"/>
      <c r="BP66" s="1286"/>
      <c r="BQ66" s="1286"/>
      <c r="BR66" s="1286"/>
      <c r="BS66" s="1286"/>
      <c r="BT66" s="1286"/>
      <c r="BU66" s="1286"/>
      <c r="BV66" s="1286"/>
      <c r="BW66" s="1286"/>
      <c r="BX66" s="1286"/>
      <c r="BY66" s="1286"/>
      <c r="BZ66" s="1286"/>
      <c r="CA66" s="1286"/>
      <c r="CB66" s="1286"/>
      <c r="CC66" s="1286"/>
      <c r="CD66" s="1286"/>
      <c r="CE66" s="1286"/>
      <c r="CF66" s="1286"/>
      <c r="CG66" s="1286"/>
      <c r="CH66" s="1286"/>
      <c r="CI66" s="1286"/>
      <c r="CJ66" s="1286"/>
      <c r="CK66" s="1286"/>
      <c r="CL66" s="1286"/>
      <c r="CM66" s="1286"/>
      <c r="CN66" s="1286"/>
      <c r="CO66" s="1286"/>
      <c r="CP66" s="1286"/>
      <c r="CQ66" s="1286"/>
      <c r="CR66" s="1286"/>
      <c r="CS66" s="1286"/>
      <c r="CT66" s="1286"/>
      <c r="CU66" s="1286"/>
      <c r="CV66" s="1286"/>
      <c r="CW66" s="1286"/>
      <c r="CX66" s="1286"/>
      <c r="CY66" s="1286"/>
      <c r="CZ66" s="1286"/>
      <c r="DA66" s="1286"/>
      <c r="DB66" s="1286"/>
      <c r="DC66" s="1286"/>
      <c r="DD66" s="1286"/>
      <c r="DE66" s="1286"/>
      <c r="DF66" s="1286"/>
      <c r="DG66" s="1286"/>
      <c r="DH66" s="1286"/>
      <c r="DI66" s="1286"/>
      <c r="DJ66" s="1286"/>
      <c r="DK66" s="1286"/>
      <c r="DL66" s="1286"/>
      <c r="DM66" s="1286"/>
      <c r="DN66" s="1286"/>
      <c r="DO66" s="1286"/>
      <c r="DP66" s="1286"/>
      <c r="DQ66" s="1286"/>
      <c r="DR66" s="1286"/>
      <c r="DS66" s="1286"/>
      <c r="DT66" s="1286"/>
      <c r="DU66" s="1286"/>
      <c r="DV66" s="1286"/>
      <c r="DW66" s="1286"/>
      <c r="DX66" s="1286"/>
      <c r="DY66" s="1286"/>
      <c r="DZ66" s="1286"/>
      <c r="EA66" s="1286"/>
      <c r="EB66" s="1286"/>
      <c r="EC66" s="1286"/>
      <c r="ED66" s="1286"/>
      <c r="EE66" s="1286"/>
      <c r="EF66" s="1286"/>
      <c r="EG66" s="1286"/>
      <c r="EH66" s="1286"/>
      <c r="EI66" s="1286"/>
      <c r="EJ66" s="1286"/>
      <c r="EK66" s="1286"/>
      <c r="EL66" s="1286"/>
      <c r="EM66" s="1286"/>
      <c r="EN66" s="1286"/>
      <c r="EO66" s="1286"/>
      <c r="EP66" s="1286"/>
      <c r="EQ66" s="1286"/>
      <c r="ER66" s="1286"/>
      <c r="ES66" s="1286"/>
      <c r="ET66" s="1286"/>
      <c r="EU66" s="1286"/>
      <c r="EV66" s="1286"/>
      <c r="EW66" s="1286"/>
      <c r="EX66" s="1286"/>
      <c r="EY66" s="1286"/>
      <c r="EZ66" s="1286"/>
      <c r="FA66" s="1286"/>
      <c r="FB66" s="1286"/>
      <c r="FC66" s="1286"/>
      <c r="FD66" s="1286"/>
      <c r="FE66" s="1286"/>
      <c r="FF66" s="1286"/>
      <c r="FG66" s="1286"/>
      <c r="FH66" s="1286"/>
      <c r="FI66" s="1286"/>
      <c r="FJ66" s="1286"/>
      <c r="FK66" s="1286"/>
      <c r="FL66" s="1286"/>
      <c r="FM66" s="1286"/>
      <c r="FN66" s="1286"/>
      <c r="FO66" s="1286"/>
      <c r="FP66" s="1286"/>
      <c r="FQ66" s="1286"/>
      <c r="FR66" s="1286"/>
      <c r="FS66" s="1286"/>
      <c r="FT66" s="1286"/>
      <c r="FU66" s="1286"/>
      <c r="FV66" s="1286"/>
      <c r="FW66" s="1286"/>
      <c r="FX66" s="1286"/>
      <c r="FY66" s="1286"/>
      <c r="FZ66" s="1286"/>
      <c r="GA66" s="1286"/>
      <c r="GB66" s="1286"/>
      <c r="GC66" s="1286"/>
      <c r="GD66" s="1286"/>
      <c r="GE66" s="1286"/>
      <c r="GF66" s="1286"/>
      <c r="GG66" s="1286"/>
      <c r="GH66" s="1286"/>
      <c r="GI66" s="1286"/>
      <c r="GJ66" s="1286"/>
      <c r="GK66" s="1286"/>
      <c r="GL66" s="1286"/>
      <c r="GM66" s="1286"/>
      <c r="GN66" s="1286"/>
      <c r="GO66" s="1286"/>
      <c r="GP66" s="1286"/>
      <c r="GQ66" s="1286"/>
      <c r="GR66" s="1286"/>
      <c r="GS66" s="1286"/>
      <c r="GT66" s="1286"/>
      <c r="GU66" s="1286"/>
      <c r="GV66" s="1286"/>
      <c r="GW66" s="1286"/>
      <c r="GX66" s="1286"/>
      <c r="GY66" s="1286"/>
      <c r="GZ66" s="1286"/>
      <c r="HA66" s="1286"/>
      <c r="HB66" s="1286"/>
      <c r="HC66" s="1286"/>
      <c r="HD66" s="1286"/>
      <c r="HE66" s="1286"/>
      <c r="HF66" s="1286"/>
      <c r="HG66" s="1286"/>
      <c r="HH66" s="1286"/>
      <c r="HI66" s="1286"/>
      <c r="HJ66" s="1286"/>
      <c r="HK66" s="1286"/>
      <c r="HL66" s="1286"/>
      <c r="HM66" s="1286"/>
      <c r="HN66" s="1286"/>
      <c r="HO66" s="1286"/>
      <c r="HP66" s="1286"/>
      <c r="HQ66" s="1286"/>
      <c r="HR66" s="1286"/>
      <c r="HS66" s="1286"/>
      <c r="HT66" s="1286"/>
      <c r="HU66" s="1286"/>
      <c r="HV66" s="1286"/>
      <c r="HW66" s="1286"/>
      <c r="HX66" s="1286"/>
      <c r="HY66" s="1286"/>
      <c r="HZ66" s="1286"/>
      <c r="IA66" s="1286"/>
      <c r="IB66" s="1286"/>
      <c r="IC66" s="1286"/>
      <c r="ID66" s="1286"/>
      <c r="IE66" s="1286"/>
      <c r="IF66" s="1286"/>
      <c r="IG66" s="1286"/>
      <c r="IH66" s="1286"/>
      <c r="II66" s="1286"/>
      <c r="IJ66" s="1286"/>
      <c r="IK66" s="1286"/>
      <c r="IL66" s="1286"/>
      <c r="IM66" s="1286"/>
      <c r="IN66" s="1286"/>
      <c r="IO66" s="1286"/>
      <c r="IP66" s="1286"/>
      <c r="IQ66" s="1286"/>
      <c r="IR66" s="1286"/>
      <c r="IS66" s="1286"/>
      <c r="IT66" s="1286"/>
      <c r="IU66" s="1286"/>
      <c r="IV66" s="1286"/>
    </row>
    <row r="67" spans="1:256" ht="15.75" thickBot="1">
      <c r="A67" s="1286" t="s">
        <v>5265</v>
      </c>
      <c r="B67" s="1619">
        <v>88316</v>
      </c>
      <c r="C67" s="1620" t="str">
        <f>IF($A67="INSUMO",VLOOKUP($B67,'BANCO DE DADOS JULHO INS'!$A:$D,2,FALSE),VLOOKUP($B67,'BANCO DE DADOS JULHO SERV'!$B:$E,2,FALSE))</f>
        <v>SERVENTE COM ENCARGOS COMPLEMENTARES</v>
      </c>
      <c r="D67" s="1621" t="str">
        <f>IF($A67="INSUMO",VLOOKUP($B67,'BANCO DE DADOS JULHO INS'!$A:$D,3,FALSE),VLOOKUP($B67,'BANCO DE DADOS JULHO SERV'!$B:$E,3,FALSE))</f>
        <v>H</v>
      </c>
      <c r="E67" s="1627">
        <v>3</v>
      </c>
      <c r="F67" s="1629" t="str">
        <f>IF($A67="INSUMO",VLOOKUP($B67,'BANCO DE DADOS JULHO INS'!$A:$D,4,FALSE),VLOOKUP($B67,'BANCO DE DADOS JULHO SERV'!$B:$E,4,FALSE))</f>
        <v>13,80</v>
      </c>
      <c r="G67" s="1623">
        <f>TRUNC(F67*E67,2)</f>
        <v>41.4</v>
      </c>
      <c r="H67" s="1286"/>
      <c r="I67" s="1286"/>
      <c r="J67" s="1286"/>
      <c r="K67" s="1286"/>
      <c r="L67" s="1286"/>
      <c r="M67" s="1286"/>
      <c r="N67" s="1286"/>
      <c r="O67" s="1286"/>
      <c r="P67" s="1286"/>
      <c r="Q67" s="1286"/>
      <c r="R67" s="1286"/>
      <c r="S67" s="1286"/>
      <c r="T67" s="1286"/>
      <c r="U67" s="1286"/>
      <c r="V67" s="1286"/>
      <c r="W67" s="1286"/>
      <c r="X67" s="1286"/>
      <c r="Y67" s="1286"/>
      <c r="Z67" s="1286"/>
      <c r="AA67" s="1286"/>
      <c r="AB67" s="1286"/>
      <c r="AC67" s="1286"/>
      <c r="AD67" s="1286"/>
      <c r="AE67" s="1286"/>
      <c r="AF67" s="1286"/>
      <c r="AG67" s="1286"/>
      <c r="AH67" s="1286"/>
      <c r="AI67" s="1286"/>
      <c r="AJ67" s="1286"/>
      <c r="AK67" s="1286"/>
      <c r="AL67" s="1286"/>
      <c r="AM67" s="1286"/>
      <c r="AN67" s="1286"/>
      <c r="AO67" s="1286"/>
      <c r="AP67" s="1286"/>
      <c r="AQ67" s="1286"/>
      <c r="AR67" s="1286"/>
      <c r="AS67" s="1286"/>
      <c r="AT67" s="1286"/>
      <c r="AU67" s="1286"/>
      <c r="AV67" s="1286"/>
      <c r="AW67" s="1286"/>
      <c r="AX67" s="1286"/>
      <c r="AY67" s="1286"/>
      <c r="AZ67" s="1286"/>
      <c r="BA67" s="1286"/>
      <c r="BB67" s="1286"/>
      <c r="BC67" s="1286"/>
      <c r="BD67" s="1286"/>
      <c r="BE67" s="1286"/>
      <c r="BF67" s="1286"/>
      <c r="BG67" s="1286"/>
      <c r="BH67" s="1286"/>
      <c r="BI67" s="1286"/>
      <c r="BJ67" s="1286"/>
      <c r="BK67" s="1286"/>
      <c r="BL67" s="1286"/>
      <c r="BM67" s="1286"/>
      <c r="BN67" s="1286"/>
      <c r="BO67" s="1286"/>
      <c r="BP67" s="1286"/>
      <c r="BQ67" s="1286"/>
      <c r="BR67" s="1286"/>
      <c r="BS67" s="1286"/>
      <c r="BT67" s="1286"/>
      <c r="BU67" s="1286"/>
      <c r="BV67" s="1286"/>
      <c r="BW67" s="1286"/>
      <c r="BX67" s="1286"/>
      <c r="BY67" s="1286"/>
      <c r="BZ67" s="1286"/>
      <c r="CA67" s="1286"/>
      <c r="CB67" s="1286"/>
      <c r="CC67" s="1286"/>
      <c r="CD67" s="1286"/>
      <c r="CE67" s="1286"/>
      <c r="CF67" s="1286"/>
      <c r="CG67" s="1286"/>
      <c r="CH67" s="1286"/>
      <c r="CI67" s="1286"/>
      <c r="CJ67" s="1286"/>
      <c r="CK67" s="1286"/>
      <c r="CL67" s="1286"/>
      <c r="CM67" s="1286"/>
      <c r="CN67" s="1286"/>
      <c r="CO67" s="1286"/>
      <c r="CP67" s="1286"/>
      <c r="CQ67" s="1286"/>
      <c r="CR67" s="1286"/>
      <c r="CS67" s="1286"/>
      <c r="CT67" s="1286"/>
      <c r="CU67" s="1286"/>
      <c r="CV67" s="1286"/>
      <c r="CW67" s="1286"/>
      <c r="CX67" s="1286"/>
      <c r="CY67" s="1286"/>
      <c r="CZ67" s="1286"/>
      <c r="DA67" s="1286"/>
      <c r="DB67" s="1286"/>
      <c r="DC67" s="1286"/>
      <c r="DD67" s="1286"/>
      <c r="DE67" s="1286"/>
      <c r="DF67" s="1286"/>
      <c r="DG67" s="1286"/>
      <c r="DH67" s="1286"/>
      <c r="DI67" s="1286"/>
      <c r="DJ67" s="1286"/>
      <c r="DK67" s="1286"/>
      <c r="DL67" s="1286"/>
      <c r="DM67" s="1286"/>
      <c r="DN67" s="1286"/>
      <c r="DO67" s="1286"/>
      <c r="DP67" s="1286"/>
      <c r="DQ67" s="1286"/>
      <c r="DR67" s="1286"/>
      <c r="DS67" s="1286"/>
      <c r="DT67" s="1286"/>
      <c r="DU67" s="1286"/>
      <c r="DV67" s="1286"/>
      <c r="DW67" s="1286"/>
      <c r="DX67" s="1286"/>
      <c r="DY67" s="1286"/>
      <c r="DZ67" s="1286"/>
      <c r="EA67" s="1286"/>
      <c r="EB67" s="1286"/>
      <c r="EC67" s="1286"/>
      <c r="ED67" s="1286"/>
      <c r="EE67" s="1286"/>
      <c r="EF67" s="1286"/>
      <c r="EG67" s="1286"/>
      <c r="EH67" s="1286"/>
      <c r="EI67" s="1286"/>
      <c r="EJ67" s="1286"/>
      <c r="EK67" s="1286"/>
      <c r="EL67" s="1286"/>
      <c r="EM67" s="1286"/>
      <c r="EN67" s="1286"/>
      <c r="EO67" s="1286"/>
      <c r="EP67" s="1286"/>
      <c r="EQ67" s="1286"/>
      <c r="ER67" s="1286"/>
      <c r="ES67" s="1286"/>
      <c r="ET67" s="1286"/>
      <c r="EU67" s="1286"/>
      <c r="EV67" s="1286"/>
      <c r="EW67" s="1286"/>
      <c r="EX67" s="1286"/>
      <c r="EY67" s="1286"/>
      <c r="EZ67" s="1286"/>
      <c r="FA67" s="1286"/>
      <c r="FB67" s="1286"/>
      <c r="FC67" s="1286"/>
      <c r="FD67" s="1286"/>
      <c r="FE67" s="1286"/>
      <c r="FF67" s="1286"/>
      <c r="FG67" s="1286"/>
      <c r="FH67" s="1286"/>
      <c r="FI67" s="1286"/>
      <c r="FJ67" s="1286"/>
      <c r="FK67" s="1286"/>
      <c r="FL67" s="1286"/>
      <c r="FM67" s="1286"/>
      <c r="FN67" s="1286"/>
      <c r="FO67" s="1286"/>
      <c r="FP67" s="1286"/>
      <c r="FQ67" s="1286"/>
      <c r="FR67" s="1286"/>
      <c r="FS67" s="1286"/>
      <c r="FT67" s="1286"/>
      <c r="FU67" s="1286"/>
      <c r="FV67" s="1286"/>
      <c r="FW67" s="1286"/>
      <c r="FX67" s="1286"/>
      <c r="FY67" s="1286"/>
      <c r="FZ67" s="1286"/>
      <c r="GA67" s="1286"/>
      <c r="GB67" s="1286"/>
      <c r="GC67" s="1286"/>
      <c r="GD67" s="1286"/>
      <c r="GE67" s="1286"/>
      <c r="GF67" s="1286"/>
      <c r="GG67" s="1286"/>
      <c r="GH67" s="1286"/>
      <c r="GI67" s="1286"/>
      <c r="GJ67" s="1286"/>
      <c r="GK67" s="1286"/>
      <c r="GL67" s="1286"/>
      <c r="GM67" s="1286"/>
      <c r="GN67" s="1286"/>
      <c r="GO67" s="1286"/>
      <c r="GP67" s="1286"/>
      <c r="GQ67" s="1286"/>
      <c r="GR67" s="1286"/>
      <c r="GS67" s="1286"/>
      <c r="GT67" s="1286"/>
      <c r="GU67" s="1286"/>
      <c r="GV67" s="1286"/>
      <c r="GW67" s="1286"/>
      <c r="GX67" s="1286"/>
      <c r="GY67" s="1286"/>
      <c r="GZ67" s="1286"/>
      <c r="HA67" s="1286"/>
      <c r="HB67" s="1286"/>
      <c r="HC67" s="1286"/>
      <c r="HD67" s="1286"/>
      <c r="HE67" s="1286"/>
      <c r="HF67" s="1286"/>
      <c r="HG67" s="1286"/>
      <c r="HH67" s="1286"/>
      <c r="HI67" s="1286"/>
      <c r="HJ67" s="1286"/>
      <c r="HK67" s="1286"/>
      <c r="HL67" s="1286"/>
      <c r="HM67" s="1286"/>
      <c r="HN67" s="1286"/>
      <c r="HO67" s="1286"/>
      <c r="HP67" s="1286"/>
      <c r="HQ67" s="1286"/>
      <c r="HR67" s="1286"/>
      <c r="HS67" s="1286"/>
      <c r="HT67" s="1286"/>
      <c r="HU67" s="1286"/>
      <c r="HV67" s="1286"/>
      <c r="HW67" s="1286"/>
      <c r="HX67" s="1286"/>
      <c r="HY67" s="1286"/>
      <c r="HZ67" s="1286"/>
      <c r="IA67" s="1286"/>
      <c r="IB67" s="1286"/>
      <c r="IC67" s="1286"/>
      <c r="ID67" s="1286"/>
      <c r="IE67" s="1286"/>
      <c r="IF67" s="1286"/>
      <c r="IG67" s="1286"/>
      <c r="IH67" s="1286"/>
      <c r="II67" s="1286"/>
      <c r="IJ67" s="1286"/>
      <c r="IK67" s="1286"/>
      <c r="IL67" s="1286"/>
      <c r="IM67" s="1286"/>
      <c r="IN67" s="1286"/>
      <c r="IO67" s="1286"/>
      <c r="IP67" s="1286"/>
      <c r="IQ67" s="1286"/>
      <c r="IR67" s="1286"/>
      <c r="IS67" s="1286"/>
      <c r="IT67" s="1286"/>
      <c r="IU67" s="1286"/>
      <c r="IV67" s="1286"/>
    </row>
    <row r="68" spans="1:256" ht="16.5" thickBot="1">
      <c r="A68" s="1286"/>
      <c r="B68" s="1351" t="s">
        <v>12405</v>
      </c>
      <c r="C68" s="1352"/>
      <c r="D68" s="1353"/>
      <c r="E68" s="1354"/>
      <c r="F68" s="1355" t="s">
        <v>1953</v>
      </c>
      <c r="G68" s="1356">
        <f>TRUNC(SUM(G62:G67),2)</f>
        <v>1726.16</v>
      </c>
      <c r="H68" s="1286"/>
      <c r="I68" s="1286"/>
      <c r="J68" s="1286"/>
      <c r="K68" s="1286"/>
      <c r="L68" s="1286"/>
      <c r="M68" s="1286"/>
      <c r="N68" s="1286"/>
      <c r="O68" s="1286"/>
      <c r="P68" s="1286"/>
      <c r="Q68" s="1286"/>
      <c r="R68" s="1286"/>
      <c r="S68" s="1286"/>
      <c r="T68" s="1286"/>
      <c r="U68" s="1286"/>
      <c r="V68" s="1286"/>
      <c r="W68" s="1286"/>
      <c r="X68" s="1286"/>
      <c r="Y68" s="1286"/>
      <c r="Z68" s="1286"/>
      <c r="AA68" s="1286"/>
      <c r="AB68" s="1286"/>
      <c r="AC68" s="1286"/>
      <c r="AD68" s="1286"/>
      <c r="AE68" s="1286"/>
      <c r="AF68" s="1286"/>
      <c r="AG68" s="1286"/>
      <c r="AH68" s="1286"/>
      <c r="AI68" s="1286"/>
      <c r="AJ68" s="1286"/>
      <c r="AK68" s="1286"/>
      <c r="AL68" s="1286"/>
      <c r="AM68" s="1286"/>
      <c r="AN68" s="1286"/>
      <c r="AO68" s="1286"/>
      <c r="AP68" s="1286"/>
      <c r="AQ68" s="1286"/>
      <c r="AR68" s="1286"/>
      <c r="AS68" s="1286"/>
      <c r="AT68" s="1286"/>
      <c r="AU68" s="1286"/>
      <c r="AV68" s="1286"/>
      <c r="AW68" s="1286"/>
      <c r="AX68" s="1286"/>
      <c r="AY68" s="1286"/>
      <c r="AZ68" s="1286"/>
      <c r="BA68" s="1286"/>
      <c r="BB68" s="1286"/>
      <c r="BC68" s="1286"/>
      <c r="BD68" s="1286"/>
      <c r="BE68" s="1286"/>
      <c r="BF68" s="1286"/>
      <c r="BG68" s="1286"/>
      <c r="BH68" s="1286"/>
      <c r="BI68" s="1286"/>
      <c r="BJ68" s="1286"/>
      <c r="BK68" s="1286"/>
      <c r="BL68" s="1286"/>
      <c r="BM68" s="1286"/>
      <c r="BN68" s="1286"/>
      <c r="BO68" s="1286"/>
      <c r="BP68" s="1286"/>
      <c r="BQ68" s="1286"/>
      <c r="BR68" s="1286"/>
      <c r="BS68" s="1286"/>
      <c r="BT68" s="1286"/>
      <c r="BU68" s="1286"/>
      <c r="BV68" s="1286"/>
      <c r="BW68" s="1286"/>
      <c r="BX68" s="1286"/>
      <c r="BY68" s="1286"/>
      <c r="BZ68" s="1286"/>
      <c r="CA68" s="1286"/>
      <c r="CB68" s="1286"/>
      <c r="CC68" s="1286"/>
      <c r="CD68" s="1286"/>
      <c r="CE68" s="1286"/>
      <c r="CF68" s="1286"/>
      <c r="CG68" s="1286"/>
      <c r="CH68" s="1286"/>
      <c r="CI68" s="1286"/>
      <c r="CJ68" s="1286"/>
      <c r="CK68" s="1286"/>
      <c r="CL68" s="1286"/>
      <c r="CM68" s="1286"/>
      <c r="CN68" s="1286"/>
      <c r="CO68" s="1286"/>
      <c r="CP68" s="1286"/>
      <c r="CQ68" s="1286"/>
      <c r="CR68" s="1286"/>
      <c r="CS68" s="1286"/>
      <c r="CT68" s="1286"/>
      <c r="CU68" s="1286"/>
      <c r="CV68" s="1286"/>
      <c r="CW68" s="1286"/>
      <c r="CX68" s="1286"/>
      <c r="CY68" s="1286"/>
      <c r="CZ68" s="1286"/>
      <c r="DA68" s="1286"/>
      <c r="DB68" s="1286"/>
      <c r="DC68" s="1286"/>
      <c r="DD68" s="1286"/>
      <c r="DE68" s="1286"/>
      <c r="DF68" s="1286"/>
      <c r="DG68" s="1286"/>
      <c r="DH68" s="1286"/>
      <c r="DI68" s="1286"/>
      <c r="DJ68" s="1286"/>
      <c r="DK68" s="1286"/>
      <c r="DL68" s="1286"/>
      <c r="DM68" s="1286"/>
      <c r="DN68" s="1286"/>
      <c r="DO68" s="1286"/>
      <c r="DP68" s="1286"/>
      <c r="DQ68" s="1286"/>
      <c r="DR68" s="1286"/>
      <c r="DS68" s="1286"/>
      <c r="DT68" s="1286"/>
      <c r="DU68" s="1286"/>
      <c r="DV68" s="1286"/>
      <c r="DW68" s="1286"/>
      <c r="DX68" s="1286"/>
      <c r="DY68" s="1286"/>
      <c r="DZ68" s="1286"/>
      <c r="EA68" s="1286"/>
      <c r="EB68" s="1286"/>
      <c r="EC68" s="1286"/>
      <c r="ED68" s="1286"/>
      <c r="EE68" s="1286"/>
      <c r="EF68" s="1286"/>
      <c r="EG68" s="1286"/>
      <c r="EH68" s="1286"/>
      <c r="EI68" s="1286"/>
      <c r="EJ68" s="1286"/>
      <c r="EK68" s="1286"/>
      <c r="EL68" s="1286"/>
      <c r="EM68" s="1286"/>
      <c r="EN68" s="1286"/>
      <c r="EO68" s="1286"/>
      <c r="EP68" s="1286"/>
      <c r="EQ68" s="1286"/>
      <c r="ER68" s="1286"/>
      <c r="ES68" s="1286"/>
      <c r="ET68" s="1286"/>
      <c r="EU68" s="1286"/>
      <c r="EV68" s="1286"/>
      <c r="EW68" s="1286"/>
      <c r="EX68" s="1286"/>
      <c r="EY68" s="1286"/>
      <c r="EZ68" s="1286"/>
      <c r="FA68" s="1286"/>
      <c r="FB68" s="1286"/>
      <c r="FC68" s="1286"/>
      <c r="FD68" s="1286"/>
      <c r="FE68" s="1286"/>
      <c r="FF68" s="1286"/>
      <c r="FG68" s="1286"/>
      <c r="FH68" s="1286"/>
      <c r="FI68" s="1286"/>
      <c r="FJ68" s="1286"/>
      <c r="FK68" s="1286"/>
      <c r="FL68" s="1286"/>
      <c r="FM68" s="1286"/>
      <c r="FN68" s="1286"/>
      <c r="FO68" s="1286"/>
      <c r="FP68" s="1286"/>
      <c r="FQ68" s="1286"/>
      <c r="FR68" s="1286"/>
      <c r="FS68" s="1286"/>
      <c r="FT68" s="1286"/>
      <c r="FU68" s="1286"/>
      <c r="FV68" s="1286"/>
      <c r="FW68" s="1286"/>
      <c r="FX68" s="1286"/>
      <c r="FY68" s="1286"/>
      <c r="FZ68" s="1286"/>
      <c r="GA68" s="1286"/>
      <c r="GB68" s="1286"/>
      <c r="GC68" s="1286"/>
      <c r="GD68" s="1286"/>
      <c r="GE68" s="1286"/>
      <c r="GF68" s="1286"/>
      <c r="GG68" s="1286"/>
      <c r="GH68" s="1286"/>
      <c r="GI68" s="1286"/>
      <c r="GJ68" s="1286"/>
      <c r="GK68" s="1286"/>
      <c r="GL68" s="1286"/>
      <c r="GM68" s="1286"/>
      <c r="GN68" s="1286"/>
      <c r="GO68" s="1286"/>
      <c r="GP68" s="1286"/>
      <c r="GQ68" s="1286"/>
      <c r="GR68" s="1286"/>
      <c r="GS68" s="1286"/>
      <c r="GT68" s="1286"/>
      <c r="GU68" s="1286"/>
      <c r="GV68" s="1286"/>
      <c r="GW68" s="1286"/>
      <c r="GX68" s="1286"/>
      <c r="GY68" s="1286"/>
      <c r="GZ68" s="1286"/>
      <c r="HA68" s="1286"/>
      <c r="HB68" s="1286"/>
      <c r="HC68" s="1286"/>
      <c r="HD68" s="1286"/>
      <c r="HE68" s="1286"/>
      <c r="HF68" s="1286"/>
      <c r="HG68" s="1286"/>
      <c r="HH68" s="1286"/>
      <c r="HI68" s="1286"/>
      <c r="HJ68" s="1286"/>
      <c r="HK68" s="1286"/>
      <c r="HL68" s="1286"/>
      <c r="HM68" s="1286"/>
      <c r="HN68" s="1286"/>
      <c r="HO68" s="1286"/>
      <c r="HP68" s="1286"/>
      <c r="HQ68" s="1286"/>
      <c r="HR68" s="1286"/>
      <c r="HS68" s="1286"/>
      <c r="HT68" s="1286"/>
      <c r="HU68" s="1286"/>
      <c r="HV68" s="1286"/>
      <c r="HW68" s="1286"/>
      <c r="HX68" s="1286"/>
      <c r="HY68" s="1286"/>
      <c r="HZ68" s="1286"/>
      <c r="IA68" s="1286"/>
      <c r="IB68" s="1286"/>
      <c r="IC68" s="1286"/>
      <c r="ID68" s="1286"/>
      <c r="IE68" s="1286"/>
      <c r="IF68" s="1286"/>
      <c r="IG68" s="1286"/>
      <c r="IH68" s="1286"/>
      <c r="II68" s="1286"/>
      <c r="IJ68" s="1286"/>
      <c r="IK68" s="1286"/>
      <c r="IL68" s="1286"/>
      <c r="IM68" s="1286"/>
      <c r="IN68" s="1286"/>
      <c r="IO68" s="1286"/>
      <c r="IP68" s="1286"/>
      <c r="IQ68" s="1286"/>
      <c r="IR68" s="1286"/>
      <c r="IS68" s="1286"/>
      <c r="IT68" s="1286"/>
      <c r="IU68" s="1286"/>
      <c r="IV68" s="1286"/>
    </row>
    <row r="69" spans="1:256">
      <c r="A69" s="1286"/>
      <c r="B69" s="1360"/>
      <c r="C69" s="1360"/>
      <c r="D69" s="1360"/>
      <c r="E69" s="1360"/>
      <c r="F69" s="1360"/>
      <c r="G69" s="1360"/>
      <c r="H69" s="1286"/>
      <c r="I69" s="1286"/>
      <c r="J69" s="1286"/>
      <c r="K69" s="1286"/>
      <c r="L69" s="1286"/>
      <c r="M69" s="1286"/>
      <c r="N69" s="1286"/>
      <c r="O69" s="1286"/>
      <c r="P69" s="1286"/>
      <c r="Q69" s="1286"/>
      <c r="R69" s="1286"/>
      <c r="S69" s="1286"/>
      <c r="T69" s="1286"/>
      <c r="U69" s="1286"/>
      <c r="V69" s="1286"/>
      <c r="W69" s="1286"/>
      <c r="X69" s="1286"/>
      <c r="Y69" s="1286"/>
      <c r="Z69" s="1286"/>
      <c r="AA69" s="1286"/>
      <c r="AB69" s="1286"/>
      <c r="AC69" s="1286"/>
      <c r="AD69" s="1286"/>
      <c r="AE69" s="1286"/>
      <c r="AF69" s="1286"/>
      <c r="AG69" s="1286"/>
      <c r="AH69" s="1286"/>
      <c r="AI69" s="1286"/>
      <c r="AJ69" s="1286"/>
      <c r="AK69" s="1286"/>
      <c r="AL69" s="1286"/>
      <c r="AM69" s="1286"/>
      <c r="AN69" s="1286"/>
      <c r="AO69" s="1286"/>
      <c r="AP69" s="1286"/>
      <c r="AQ69" s="1286"/>
      <c r="AR69" s="1286"/>
      <c r="AS69" s="1286"/>
      <c r="AT69" s="1286"/>
      <c r="AU69" s="1286"/>
      <c r="AV69" s="1286"/>
      <c r="AW69" s="1286"/>
      <c r="AX69" s="1286"/>
      <c r="AY69" s="1286"/>
      <c r="AZ69" s="1286"/>
      <c r="BA69" s="1286"/>
      <c r="BB69" s="1286"/>
      <c r="BC69" s="1286"/>
      <c r="BD69" s="1286"/>
      <c r="BE69" s="1286"/>
      <c r="BF69" s="1286"/>
      <c r="BG69" s="1286"/>
      <c r="BH69" s="1286"/>
      <c r="BI69" s="1286"/>
      <c r="BJ69" s="1286"/>
      <c r="BK69" s="1286"/>
      <c r="BL69" s="1286"/>
      <c r="BM69" s="1286"/>
      <c r="BN69" s="1286"/>
      <c r="BO69" s="1286"/>
      <c r="BP69" s="1286"/>
      <c r="BQ69" s="1286"/>
      <c r="BR69" s="1286"/>
      <c r="BS69" s="1286"/>
      <c r="BT69" s="1286"/>
      <c r="BU69" s="1286"/>
      <c r="BV69" s="1286"/>
      <c r="BW69" s="1286"/>
      <c r="BX69" s="1286"/>
      <c r="BY69" s="1286"/>
      <c r="BZ69" s="1286"/>
      <c r="CA69" s="1286"/>
      <c r="CB69" s="1286"/>
      <c r="CC69" s="1286"/>
      <c r="CD69" s="1286"/>
      <c r="CE69" s="1286"/>
      <c r="CF69" s="1286"/>
      <c r="CG69" s="1286"/>
      <c r="CH69" s="1286"/>
      <c r="CI69" s="1286"/>
      <c r="CJ69" s="1286"/>
      <c r="CK69" s="1286"/>
      <c r="CL69" s="1286"/>
      <c r="CM69" s="1286"/>
      <c r="CN69" s="1286"/>
      <c r="CO69" s="1286"/>
      <c r="CP69" s="1286"/>
      <c r="CQ69" s="1286"/>
      <c r="CR69" s="1286"/>
      <c r="CS69" s="1286"/>
      <c r="CT69" s="1286"/>
      <c r="CU69" s="1286"/>
      <c r="CV69" s="1286"/>
      <c r="CW69" s="1286"/>
      <c r="CX69" s="1286"/>
      <c r="CY69" s="1286"/>
      <c r="CZ69" s="1286"/>
      <c r="DA69" s="1286"/>
      <c r="DB69" s="1286"/>
      <c r="DC69" s="1286"/>
      <c r="DD69" s="1286"/>
      <c r="DE69" s="1286"/>
      <c r="DF69" s="1286"/>
      <c r="DG69" s="1286"/>
      <c r="DH69" s="1286"/>
      <c r="DI69" s="1286"/>
      <c r="DJ69" s="1286"/>
      <c r="DK69" s="1286"/>
      <c r="DL69" s="1286"/>
      <c r="DM69" s="1286"/>
      <c r="DN69" s="1286"/>
      <c r="DO69" s="1286"/>
      <c r="DP69" s="1286"/>
      <c r="DQ69" s="1286"/>
      <c r="DR69" s="1286"/>
      <c r="DS69" s="1286"/>
      <c r="DT69" s="1286"/>
      <c r="DU69" s="1286"/>
      <c r="DV69" s="1286"/>
      <c r="DW69" s="1286"/>
      <c r="DX69" s="1286"/>
      <c r="DY69" s="1286"/>
      <c r="DZ69" s="1286"/>
      <c r="EA69" s="1286"/>
      <c r="EB69" s="1286"/>
      <c r="EC69" s="1286"/>
      <c r="ED69" s="1286"/>
      <c r="EE69" s="1286"/>
      <c r="EF69" s="1286"/>
      <c r="EG69" s="1286"/>
      <c r="EH69" s="1286"/>
      <c r="EI69" s="1286"/>
      <c r="EJ69" s="1286"/>
      <c r="EK69" s="1286"/>
      <c r="EL69" s="1286"/>
      <c r="EM69" s="1286"/>
      <c r="EN69" s="1286"/>
      <c r="EO69" s="1286"/>
      <c r="EP69" s="1286"/>
      <c r="EQ69" s="1286"/>
      <c r="ER69" s="1286"/>
      <c r="ES69" s="1286"/>
      <c r="ET69" s="1286"/>
      <c r="EU69" s="1286"/>
      <c r="EV69" s="1286"/>
      <c r="EW69" s="1286"/>
      <c r="EX69" s="1286"/>
      <c r="EY69" s="1286"/>
      <c r="EZ69" s="1286"/>
      <c r="FA69" s="1286"/>
      <c r="FB69" s="1286"/>
      <c r="FC69" s="1286"/>
      <c r="FD69" s="1286"/>
      <c r="FE69" s="1286"/>
      <c r="FF69" s="1286"/>
      <c r="FG69" s="1286"/>
      <c r="FH69" s="1286"/>
      <c r="FI69" s="1286"/>
      <c r="FJ69" s="1286"/>
      <c r="FK69" s="1286"/>
      <c r="FL69" s="1286"/>
      <c r="FM69" s="1286"/>
      <c r="FN69" s="1286"/>
      <c r="FO69" s="1286"/>
      <c r="FP69" s="1286"/>
      <c r="FQ69" s="1286"/>
      <c r="FR69" s="1286"/>
      <c r="FS69" s="1286"/>
      <c r="FT69" s="1286"/>
      <c r="FU69" s="1286"/>
      <c r="FV69" s="1286"/>
      <c r="FW69" s="1286"/>
      <c r="FX69" s="1286"/>
      <c r="FY69" s="1286"/>
      <c r="FZ69" s="1286"/>
      <c r="GA69" s="1286"/>
      <c r="GB69" s="1286"/>
      <c r="GC69" s="1286"/>
      <c r="GD69" s="1286"/>
      <c r="GE69" s="1286"/>
      <c r="GF69" s="1286"/>
      <c r="GG69" s="1286"/>
      <c r="GH69" s="1286"/>
      <c r="GI69" s="1286"/>
      <c r="GJ69" s="1286"/>
      <c r="GK69" s="1286"/>
      <c r="GL69" s="1286"/>
      <c r="GM69" s="1286"/>
      <c r="GN69" s="1286"/>
      <c r="GO69" s="1286"/>
      <c r="GP69" s="1286"/>
      <c r="GQ69" s="1286"/>
      <c r="GR69" s="1286"/>
      <c r="GS69" s="1286"/>
      <c r="GT69" s="1286"/>
      <c r="GU69" s="1286"/>
      <c r="GV69" s="1286"/>
      <c r="GW69" s="1286"/>
      <c r="GX69" s="1286"/>
      <c r="GY69" s="1286"/>
      <c r="GZ69" s="1286"/>
      <c r="HA69" s="1286"/>
      <c r="HB69" s="1286"/>
      <c r="HC69" s="1286"/>
      <c r="HD69" s="1286"/>
      <c r="HE69" s="1286"/>
      <c r="HF69" s="1286"/>
      <c r="HG69" s="1286"/>
      <c r="HH69" s="1286"/>
      <c r="HI69" s="1286"/>
      <c r="HJ69" s="1286"/>
      <c r="HK69" s="1286"/>
      <c r="HL69" s="1286"/>
      <c r="HM69" s="1286"/>
      <c r="HN69" s="1286"/>
      <c r="HO69" s="1286"/>
      <c r="HP69" s="1286"/>
      <c r="HQ69" s="1286"/>
      <c r="HR69" s="1286"/>
      <c r="HS69" s="1286"/>
      <c r="HT69" s="1286"/>
      <c r="HU69" s="1286"/>
      <c r="HV69" s="1286"/>
      <c r="HW69" s="1286"/>
      <c r="HX69" s="1286"/>
      <c r="HY69" s="1286"/>
      <c r="HZ69" s="1286"/>
      <c r="IA69" s="1286"/>
      <c r="IB69" s="1286"/>
      <c r="IC69" s="1286"/>
      <c r="ID69" s="1286"/>
      <c r="IE69" s="1286"/>
      <c r="IF69" s="1286"/>
      <c r="IG69" s="1286"/>
      <c r="IH69" s="1286"/>
      <c r="II69" s="1286"/>
      <c r="IJ69" s="1286"/>
      <c r="IK69" s="1286"/>
      <c r="IL69" s="1286"/>
      <c r="IM69" s="1286"/>
      <c r="IN69" s="1286"/>
      <c r="IO69" s="1286"/>
      <c r="IP69" s="1286"/>
      <c r="IQ69" s="1286"/>
      <c r="IR69" s="1286"/>
      <c r="IS69" s="1286"/>
      <c r="IT69" s="1286"/>
      <c r="IU69" s="1286"/>
      <c r="IV69" s="1286"/>
    </row>
    <row r="70" spans="1:256" ht="409.5" customHeight="1">
      <c r="A70" s="1286"/>
      <c r="B70" s="2160"/>
      <c r="C70" s="2160"/>
      <c r="D70" s="2160"/>
      <c r="E70" s="2160"/>
      <c r="F70" s="2160"/>
      <c r="G70" s="2160"/>
      <c r="H70" s="1286"/>
      <c r="I70" s="1286"/>
      <c r="J70" s="1286"/>
      <c r="K70" s="1286"/>
      <c r="L70" s="1286"/>
      <c r="M70" s="1286"/>
      <c r="N70" s="1286"/>
      <c r="O70" s="1286"/>
      <c r="P70" s="1286"/>
      <c r="Q70" s="1286"/>
      <c r="R70" s="1286"/>
      <c r="S70" s="1286"/>
      <c r="T70" s="1286"/>
      <c r="U70" s="1286"/>
      <c r="V70" s="1286"/>
      <c r="W70" s="1286"/>
      <c r="X70" s="1286"/>
      <c r="Y70" s="1286"/>
      <c r="Z70" s="1286"/>
      <c r="AA70" s="1286"/>
      <c r="AB70" s="1286"/>
      <c r="AC70" s="1286"/>
      <c r="AD70" s="1286"/>
      <c r="AE70" s="1286"/>
      <c r="AF70" s="1286"/>
      <c r="AG70" s="1286"/>
      <c r="AH70" s="1286"/>
      <c r="AI70" s="1286"/>
      <c r="AJ70" s="1286"/>
      <c r="AK70" s="1286"/>
      <c r="AL70" s="1286"/>
      <c r="AM70" s="1286"/>
      <c r="AN70" s="1286"/>
      <c r="AO70" s="1286"/>
      <c r="AP70" s="1286"/>
      <c r="AQ70" s="1286"/>
      <c r="AR70" s="1286"/>
      <c r="AS70" s="1286"/>
      <c r="AT70" s="1286"/>
      <c r="AU70" s="1286"/>
      <c r="AV70" s="1286"/>
      <c r="AW70" s="1286"/>
      <c r="AX70" s="1286"/>
      <c r="AY70" s="1286"/>
      <c r="AZ70" s="1286"/>
      <c r="BA70" s="1286"/>
      <c r="BB70" s="1286"/>
      <c r="BC70" s="1286"/>
      <c r="BD70" s="1286"/>
      <c r="BE70" s="1286"/>
      <c r="BF70" s="1286"/>
      <c r="BG70" s="1286"/>
      <c r="BH70" s="1286"/>
      <c r="BI70" s="1286"/>
      <c r="BJ70" s="1286"/>
      <c r="BK70" s="1286"/>
      <c r="BL70" s="1286"/>
      <c r="BM70" s="1286"/>
      <c r="BN70" s="1286"/>
      <c r="BO70" s="1286"/>
      <c r="BP70" s="1286"/>
      <c r="BQ70" s="1286"/>
      <c r="BR70" s="1286"/>
      <c r="BS70" s="1286"/>
      <c r="BT70" s="1286"/>
      <c r="BU70" s="1286"/>
      <c r="BV70" s="1286"/>
      <c r="BW70" s="1286"/>
      <c r="BX70" s="1286"/>
      <c r="BY70" s="1286"/>
      <c r="BZ70" s="1286"/>
      <c r="CA70" s="1286"/>
      <c r="CB70" s="1286"/>
      <c r="CC70" s="1286"/>
      <c r="CD70" s="1286"/>
      <c r="CE70" s="1286"/>
      <c r="CF70" s="1286"/>
      <c r="CG70" s="1286"/>
      <c r="CH70" s="1286"/>
      <c r="CI70" s="1286"/>
      <c r="CJ70" s="1286"/>
      <c r="CK70" s="1286"/>
      <c r="CL70" s="1286"/>
      <c r="CM70" s="1286"/>
      <c r="CN70" s="1286"/>
      <c r="CO70" s="1286"/>
      <c r="CP70" s="1286"/>
      <c r="CQ70" s="1286"/>
      <c r="CR70" s="1286"/>
      <c r="CS70" s="1286"/>
      <c r="CT70" s="1286"/>
      <c r="CU70" s="1286"/>
      <c r="CV70" s="1286"/>
      <c r="CW70" s="1286"/>
      <c r="CX70" s="1286"/>
      <c r="CY70" s="1286"/>
      <c r="CZ70" s="1286"/>
      <c r="DA70" s="1286"/>
      <c r="DB70" s="1286"/>
      <c r="DC70" s="1286"/>
      <c r="DD70" s="1286"/>
      <c r="DE70" s="1286"/>
      <c r="DF70" s="1286"/>
      <c r="DG70" s="1286"/>
      <c r="DH70" s="1286"/>
      <c r="DI70" s="1286"/>
      <c r="DJ70" s="1286"/>
      <c r="DK70" s="1286"/>
      <c r="DL70" s="1286"/>
      <c r="DM70" s="1286"/>
      <c r="DN70" s="1286"/>
      <c r="DO70" s="1286"/>
      <c r="DP70" s="1286"/>
      <c r="DQ70" s="1286"/>
      <c r="DR70" s="1286"/>
      <c r="DS70" s="1286"/>
      <c r="DT70" s="1286"/>
      <c r="DU70" s="1286"/>
      <c r="DV70" s="1286"/>
      <c r="DW70" s="1286"/>
      <c r="DX70" s="1286"/>
      <c r="DY70" s="1286"/>
      <c r="DZ70" s="1286"/>
      <c r="EA70" s="1286"/>
      <c r="EB70" s="1286"/>
      <c r="EC70" s="1286"/>
      <c r="ED70" s="1286"/>
      <c r="EE70" s="1286"/>
      <c r="EF70" s="1286"/>
      <c r="EG70" s="1286"/>
      <c r="EH70" s="1286"/>
      <c r="EI70" s="1286"/>
      <c r="EJ70" s="1286"/>
      <c r="EK70" s="1286"/>
      <c r="EL70" s="1286"/>
      <c r="EM70" s="1286"/>
      <c r="EN70" s="1286"/>
      <c r="EO70" s="1286"/>
      <c r="EP70" s="1286"/>
      <c r="EQ70" s="1286"/>
      <c r="ER70" s="1286"/>
      <c r="ES70" s="1286"/>
      <c r="ET70" s="1286"/>
      <c r="EU70" s="1286"/>
      <c r="EV70" s="1286"/>
      <c r="EW70" s="1286"/>
      <c r="EX70" s="1286"/>
      <c r="EY70" s="1286"/>
      <c r="EZ70" s="1286"/>
      <c r="FA70" s="1286"/>
      <c r="FB70" s="1286"/>
      <c r="FC70" s="1286"/>
      <c r="FD70" s="1286"/>
      <c r="FE70" s="1286"/>
      <c r="FF70" s="1286"/>
      <c r="FG70" s="1286"/>
      <c r="FH70" s="1286"/>
      <c r="FI70" s="1286"/>
      <c r="FJ70" s="1286"/>
      <c r="FK70" s="1286"/>
      <c r="FL70" s="1286"/>
      <c r="FM70" s="1286"/>
      <c r="FN70" s="1286"/>
      <c r="FO70" s="1286"/>
      <c r="FP70" s="1286"/>
      <c r="FQ70" s="1286"/>
      <c r="FR70" s="1286"/>
      <c r="FS70" s="1286"/>
      <c r="FT70" s="1286"/>
      <c r="FU70" s="1286"/>
      <c r="FV70" s="1286"/>
      <c r="FW70" s="1286"/>
      <c r="FX70" s="1286"/>
      <c r="FY70" s="1286"/>
      <c r="FZ70" s="1286"/>
      <c r="GA70" s="1286"/>
      <c r="GB70" s="1286"/>
      <c r="GC70" s="1286"/>
      <c r="GD70" s="1286"/>
      <c r="GE70" s="1286"/>
      <c r="GF70" s="1286"/>
      <c r="GG70" s="1286"/>
      <c r="GH70" s="1286"/>
      <c r="GI70" s="1286"/>
      <c r="GJ70" s="1286"/>
      <c r="GK70" s="1286"/>
      <c r="GL70" s="1286"/>
      <c r="GM70" s="1286"/>
      <c r="GN70" s="1286"/>
      <c r="GO70" s="1286"/>
      <c r="GP70" s="1286"/>
      <c r="GQ70" s="1286"/>
      <c r="GR70" s="1286"/>
      <c r="GS70" s="1286"/>
      <c r="GT70" s="1286"/>
      <c r="GU70" s="1286"/>
      <c r="GV70" s="1286"/>
      <c r="GW70" s="1286"/>
      <c r="GX70" s="1286"/>
      <c r="GY70" s="1286"/>
      <c r="GZ70" s="1286"/>
      <c r="HA70" s="1286"/>
      <c r="HB70" s="1286"/>
      <c r="HC70" s="1286"/>
      <c r="HD70" s="1286"/>
      <c r="HE70" s="1286"/>
      <c r="HF70" s="1286"/>
      <c r="HG70" s="1286"/>
      <c r="HH70" s="1286"/>
      <c r="HI70" s="1286"/>
      <c r="HJ70" s="1286"/>
      <c r="HK70" s="1286"/>
      <c r="HL70" s="1286"/>
      <c r="HM70" s="1286"/>
      <c r="HN70" s="1286"/>
      <c r="HO70" s="1286"/>
      <c r="HP70" s="1286"/>
      <c r="HQ70" s="1286"/>
      <c r="HR70" s="1286"/>
      <c r="HS70" s="1286"/>
      <c r="HT70" s="1286"/>
      <c r="HU70" s="1286"/>
      <c r="HV70" s="1286"/>
      <c r="HW70" s="1286"/>
      <c r="HX70" s="1286"/>
      <c r="HY70" s="1286"/>
      <c r="HZ70" s="1286"/>
      <c r="IA70" s="1286"/>
      <c r="IB70" s="1286"/>
      <c r="IC70" s="1286"/>
      <c r="ID70" s="1286"/>
      <c r="IE70" s="1286"/>
      <c r="IF70" s="1286"/>
      <c r="IG70" s="1286"/>
      <c r="IH70" s="1286"/>
      <c r="II70" s="1286"/>
      <c r="IJ70" s="1286"/>
      <c r="IK70" s="1286"/>
      <c r="IL70" s="1286"/>
      <c r="IM70" s="1286"/>
      <c r="IN70" s="1286"/>
      <c r="IO70" s="1286"/>
      <c r="IP70" s="1286"/>
      <c r="IQ70" s="1286"/>
      <c r="IR70" s="1286"/>
      <c r="IS70" s="1286"/>
      <c r="IT70" s="1286"/>
      <c r="IU70" s="1286"/>
      <c r="IV70" s="1286"/>
    </row>
    <row r="71" spans="1:256" ht="221.25" customHeight="1" thickBot="1">
      <c r="A71" s="1286"/>
      <c r="B71" s="2161"/>
      <c r="C71" s="2161"/>
      <c r="D71" s="2161"/>
      <c r="E71" s="2161"/>
      <c r="F71" s="2161"/>
      <c r="G71" s="2161"/>
      <c r="H71" s="1286"/>
      <c r="I71" s="1286"/>
      <c r="J71" s="1286"/>
      <c r="K71" s="1286"/>
      <c r="L71" s="1286"/>
      <c r="M71" s="1286"/>
      <c r="N71" s="1286"/>
      <c r="O71" s="1286"/>
      <c r="P71" s="1286"/>
      <c r="Q71" s="1286"/>
      <c r="R71" s="1286"/>
      <c r="S71" s="1286"/>
      <c r="T71" s="1286"/>
      <c r="U71" s="1286"/>
      <c r="V71" s="1286"/>
      <c r="W71" s="1286"/>
      <c r="X71" s="1286"/>
      <c r="Y71" s="1286"/>
      <c r="Z71" s="1286"/>
      <c r="AA71" s="1286"/>
      <c r="AB71" s="1286"/>
      <c r="AC71" s="1286"/>
      <c r="AD71" s="1286"/>
      <c r="AE71" s="1286"/>
      <c r="AF71" s="1286"/>
      <c r="AG71" s="1286"/>
      <c r="AH71" s="1286"/>
      <c r="AI71" s="1286"/>
      <c r="AJ71" s="1286"/>
      <c r="AK71" s="1286"/>
      <c r="AL71" s="1286"/>
      <c r="AM71" s="1286"/>
      <c r="AN71" s="1286"/>
      <c r="AO71" s="1286"/>
      <c r="AP71" s="1286"/>
      <c r="AQ71" s="1286"/>
      <c r="AR71" s="1286"/>
      <c r="AS71" s="1286"/>
      <c r="AT71" s="1286"/>
      <c r="AU71" s="1286"/>
      <c r="AV71" s="1286"/>
      <c r="AW71" s="1286"/>
      <c r="AX71" s="1286"/>
      <c r="AY71" s="1286"/>
      <c r="AZ71" s="1286"/>
      <c r="BA71" s="1286"/>
      <c r="BB71" s="1286"/>
      <c r="BC71" s="1286"/>
      <c r="BD71" s="1286"/>
      <c r="BE71" s="1286"/>
      <c r="BF71" s="1286"/>
      <c r="BG71" s="1286"/>
      <c r="BH71" s="1286"/>
      <c r="BI71" s="1286"/>
      <c r="BJ71" s="1286"/>
      <c r="BK71" s="1286"/>
      <c r="BL71" s="1286"/>
      <c r="BM71" s="1286"/>
      <c r="BN71" s="1286"/>
      <c r="BO71" s="1286"/>
      <c r="BP71" s="1286"/>
      <c r="BQ71" s="1286"/>
      <c r="BR71" s="1286"/>
      <c r="BS71" s="1286"/>
      <c r="BT71" s="1286"/>
      <c r="BU71" s="1286"/>
      <c r="BV71" s="1286"/>
      <c r="BW71" s="1286"/>
      <c r="BX71" s="1286"/>
      <c r="BY71" s="1286"/>
      <c r="BZ71" s="1286"/>
      <c r="CA71" s="1286"/>
      <c r="CB71" s="1286"/>
      <c r="CC71" s="1286"/>
      <c r="CD71" s="1286"/>
      <c r="CE71" s="1286"/>
      <c r="CF71" s="1286"/>
      <c r="CG71" s="1286"/>
      <c r="CH71" s="1286"/>
      <c r="CI71" s="1286"/>
      <c r="CJ71" s="1286"/>
      <c r="CK71" s="1286"/>
      <c r="CL71" s="1286"/>
      <c r="CM71" s="1286"/>
      <c r="CN71" s="1286"/>
      <c r="CO71" s="1286"/>
      <c r="CP71" s="1286"/>
      <c r="CQ71" s="1286"/>
      <c r="CR71" s="1286"/>
      <c r="CS71" s="1286"/>
      <c r="CT71" s="1286"/>
      <c r="CU71" s="1286"/>
      <c r="CV71" s="1286"/>
      <c r="CW71" s="1286"/>
      <c r="CX71" s="1286"/>
      <c r="CY71" s="1286"/>
      <c r="CZ71" s="1286"/>
      <c r="DA71" s="1286"/>
      <c r="DB71" s="1286"/>
      <c r="DC71" s="1286"/>
      <c r="DD71" s="1286"/>
      <c r="DE71" s="1286"/>
      <c r="DF71" s="1286"/>
      <c r="DG71" s="1286"/>
      <c r="DH71" s="1286"/>
      <c r="DI71" s="1286"/>
      <c r="DJ71" s="1286"/>
      <c r="DK71" s="1286"/>
      <c r="DL71" s="1286"/>
      <c r="DM71" s="1286"/>
      <c r="DN71" s="1286"/>
      <c r="DO71" s="1286"/>
      <c r="DP71" s="1286"/>
      <c r="DQ71" s="1286"/>
      <c r="DR71" s="1286"/>
      <c r="DS71" s="1286"/>
      <c r="DT71" s="1286"/>
      <c r="DU71" s="1286"/>
      <c r="DV71" s="1286"/>
      <c r="DW71" s="1286"/>
      <c r="DX71" s="1286"/>
      <c r="DY71" s="1286"/>
      <c r="DZ71" s="1286"/>
      <c r="EA71" s="1286"/>
      <c r="EB71" s="1286"/>
      <c r="EC71" s="1286"/>
      <c r="ED71" s="1286"/>
      <c r="EE71" s="1286"/>
      <c r="EF71" s="1286"/>
      <c r="EG71" s="1286"/>
      <c r="EH71" s="1286"/>
      <c r="EI71" s="1286"/>
      <c r="EJ71" s="1286"/>
      <c r="EK71" s="1286"/>
      <c r="EL71" s="1286"/>
      <c r="EM71" s="1286"/>
      <c r="EN71" s="1286"/>
      <c r="EO71" s="1286"/>
      <c r="EP71" s="1286"/>
      <c r="EQ71" s="1286"/>
      <c r="ER71" s="1286"/>
      <c r="ES71" s="1286"/>
      <c r="ET71" s="1286"/>
      <c r="EU71" s="1286"/>
      <c r="EV71" s="1286"/>
      <c r="EW71" s="1286"/>
      <c r="EX71" s="1286"/>
      <c r="EY71" s="1286"/>
      <c r="EZ71" s="1286"/>
      <c r="FA71" s="1286"/>
      <c r="FB71" s="1286"/>
      <c r="FC71" s="1286"/>
      <c r="FD71" s="1286"/>
      <c r="FE71" s="1286"/>
      <c r="FF71" s="1286"/>
      <c r="FG71" s="1286"/>
      <c r="FH71" s="1286"/>
      <c r="FI71" s="1286"/>
      <c r="FJ71" s="1286"/>
      <c r="FK71" s="1286"/>
      <c r="FL71" s="1286"/>
      <c r="FM71" s="1286"/>
      <c r="FN71" s="1286"/>
      <c r="FO71" s="1286"/>
      <c r="FP71" s="1286"/>
      <c r="FQ71" s="1286"/>
      <c r="FR71" s="1286"/>
      <c r="FS71" s="1286"/>
      <c r="FT71" s="1286"/>
      <c r="FU71" s="1286"/>
      <c r="FV71" s="1286"/>
      <c r="FW71" s="1286"/>
      <c r="FX71" s="1286"/>
      <c r="FY71" s="1286"/>
      <c r="FZ71" s="1286"/>
      <c r="GA71" s="1286"/>
      <c r="GB71" s="1286"/>
      <c r="GC71" s="1286"/>
      <c r="GD71" s="1286"/>
      <c r="GE71" s="1286"/>
      <c r="GF71" s="1286"/>
      <c r="GG71" s="1286"/>
      <c r="GH71" s="1286"/>
      <c r="GI71" s="1286"/>
      <c r="GJ71" s="1286"/>
      <c r="GK71" s="1286"/>
      <c r="GL71" s="1286"/>
      <c r="GM71" s="1286"/>
      <c r="GN71" s="1286"/>
      <c r="GO71" s="1286"/>
      <c r="GP71" s="1286"/>
      <c r="GQ71" s="1286"/>
      <c r="GR71" s="1286"/>
      <c r="GS71" s="1286"/>
      <c r="GT71" s="1286"/>
      <c r="GU71" s="1286"/>
      <c r="GV71" s="1286"/>
      <c r="GW71" s="1286"/>
      <c r="GX71" s="1286"/>
      <c r="GY71" s="1286"/>
      <c r="GZ71" s="1286"/>
      <c r="HA71" s="1286"/>
      <c r="HB71" s="1286"/>
      <c r="HC71" s="1286"/>
      <c r="HD71" s="1286"/>
      <c r="HE71" s="1286"/>
      <c r="HF71" s="1286"/>
      <c r="HG71" s="1286"/>
      <c r="HH71" s="1286"/>
      <c r="HI71" s="1286"/>
      <c r="HJ71" s="1286"/>
      <c r="HK71" s="1286"/>
      <c r="HL71" s="1286"/>
      <c r="HM71" s="1286"/>
      <c r="HN71" s="1286"/>
      <c r="HO71" s="1286"/>
      <c r="HP71" s="1286"/>
      <c r="HQ71" s="1286"/>
      <c r="HR71" s="1286"/>
      <c r="HS71" s="1286"/>
      <c r="HT71" s="1286"/>
      <c r="HU71" s="1286"/>
      <c r="HV71" s="1286"/>
      <c r="HW71" s="1286"/>
      <c r="HX71" s="1286"/>
      <c r="HY71" s="1286"/>
      <c r="HZ71" s="1286"/>
      <c r="IA71" s="1286"/>
      <c r="IB71" s="1286"/>
      <c r="IC71" s="1286"/>
      <c r="ID71" s="1286"/>
      <c r="IE71" s="1286"/>
      <c r="IF71" s="1286"/>
      <c r="IG71" s="1286"/>
      <c r="IH71" s="1286"/>
      <c r="II71" s="1286"/>
      <c r="IJ71" s="1286"/>
      <c r="IK71" s="1286"/>
      <c r="IL71" s="1286"/>
      <c r="IM71" s="1286"/>
      <c r="IN71" s="1286"/>
      <c r="IO71" s="1286"/>
      <c r="IP71" s="1286"/>
      <c r="IQ71" s="1286"/>
      <c r="IR71" s="1286"/>
      <c r="IS71" s="1286"/>
      <c r="IT71" s="1286"/>
      <c r="IU71" s="1286"/>
      <c r="IV71" s="1286"/>
    </row>
    <row r="72" spans="1:256" ht="31.5">
      <c r="A72" s="1286"/>
      <c r="B72" s="1603" t="s">
        <v>12406</v>
      </c>
      <c r="C72" s="2129" t="s">
        <v>12411</v>
      </c>
      <c r="D72" s="2130"/>
      <c r="E72" s="2130"/>
      <c r="F72" s="2131"/>
      <c r="G72" s="1474" t="s">
        <v>30</v>
      </c>
      <c r="H72" s="1286"/>
      <c r="I72" s="1286"/>
      <c r="J72" s="1286"/>
      <c r="K72" s="1286"/>
      <c r="L72" s="1286"/>
      <c r="M72" s="1286"/>
      <c r="N72" s="1286"/>
      <c r="O72" s="1286"/>
      <c r="P72" s="1286"/>
      <c r="Q72" s="1286"/>
      <c r="R72" s="1286"/>
      <c r="S72" s="1286"/>
      <c r="T72" s="1286"/>
      <c r="U72" s="1286"/>
      <c r="V72" s="1286"/>
      <c r="W72" s="1286"/>
      <c r="X72" s="1286"/>
      <c r="Y72" s="1286"/>
      <c r="Z72" s="1286"/>
      <c r="AA72" s="1286"/>
      <c r="AB72" s="1286"/>
      <c r="AC72" s="1286"/>
      <c r="AD72" s="1286"/>
      <c r="AE72" s="1286"/>
      <c r="AF72" s="1286"/>
      <c r="AG72" s="1286"/>
      <c r="AH72" s="1286"/>
      <c r="AI72" s="1286"/>
      <c r="AJ72" s="1286"/>
      <c r="AK72" s="1286"/>
      <c r="AL72" s="1286"/>
      <c r="AM72" s="1286"/>
      <c r="AN72" s="1286"/>
      <c r="AO72" s="1286"/>
      <c r="AP72" s="1286"/>
      <c r="AQ72" s="1286"/>
      <c r="AR72" s="1286"/>
      <c r="AS72" s="1286"/>
      <c r="AT72" s="1286"/>
      <c r="AU72" s="1286"/>
      <c r="AV72" s="1286"/>
      <c r="AW72" s="1286"/>
      <c r="AX72" s="1286"/>
      <c r="AY72" s="1286"/>
      <c r="AZ72" s="1286"/>
      <c r="BA72" s="1286"/>
      <c r="BB72" s="1286"/>
      <c r="BC72" s="1286"/>
      <c r="BD72" s="1286"/>
      <c r="BE72" s="1286"/>
      <c r="BF72" s="1286"/>
      <c r="BG72" s="1286"/>
      <c r="BH72" s="1286"/>
      <c r="BI72" s="1286"/>
      <c r="BJ72" s="1286"/>
      <c r="BK72" s="1286"/>
      <c r="BL72" s="1286"/>
      <c r="BM72" s="1286"/>
      <c r="BN72" s="1286"/>
      <c r="BO72" s="1286"/>
      <c r="BP72" s="1286"/>
      <c r="BQ72" s="1286"/>
      <c r="BR72" s="1286"/>
      <c r="BS72" s="1286"/>
      <c r="BT72" s="1286"/>
      <c r="BU72" s="1286"/>
      <c r="BV72" s="1286"/>
      <c r="BW72" s="1286"/>
      <c r="BX72" s="1286"/>
      <c r="BY72" s="1286"/>
      <c r="BZ72" s="1286"/>
      <c r="CA72" s="1286"/>
      <c r="CB72" s="1286"/>
      <c r="CC72" s="1286"/>
      <c r="CD72" s="1286"/>
      <c r="CE72" s="1286"/>
      <c r="CF72" s="1286"/>
      <c r="CG72" s="1286"/>
      <c r="CH72" s="1286"/>
      <c r="CI72" s="1286"/>
      <c r="CJ72" s="1286"/>
      <c r="CK72" s="1286"/>
      <c r="CL72" s="1286"/>
      <c r="CM72" s="1286"/>
      <c r="CN72" s="1286"/>
      <c r="CO72" s="1286"/>
      <c r="CP72" s="1286"/>
      <c r="CQ72" s="1286"/>
      <c r="CR72" s="1286"/>
      <c r="CS72" s="1286"/>
      <c r="CT72" s="1286"/>
      <c r="CU72" s="1286"/>
      <c r="CV72" s="1286"/>
      <c r="CW72" s="1286"/>
      <c r="CX72" s="1286"/>
      <c r="CY72" s="1286"/>
      <c r="CZ72" s="1286"/>
      <c r="DA72" s="1286"/>
      <c r="DB72" s="1286"/>
      <c r="DC72" s="1286"/>
      <c r="DD72" s="1286"/>
      <c r="DE72" s="1286"/>
      <c r="DF72" s="1286"/>
      <c r="DG72" s="1286"/>
      <c r="DH72" s="1286"/>
      <c r="DI72" s="1286"/>
      <c r="DJ72" s="1286"/>
      <c r="DK72" s="1286"/>
      <c r="DL72" s="1286"/>
      <c r="DM72" s="1286"/>
      <c r="DN72" s="1286"/>
      <c r="DO72" s="1286"/>
      <c r="DP72" s="1286"/>
      <c r="DQ72" s="1286"/>
      <c r="DR72" s="1286"/>
      <c r="DS72" s="1286"/>
      <c r="DT72" s="1286"/>
      <c r="DU72" s="1286"/>
      <c r="DV72" s="1286"/>
      <c r="DW72" s="1286"/>
      <c r="DX72" s="1286"/>
      <c r="DY72" s="1286"/>
      <c r="DZ72" s="1286"/>
      <c r="EA72" s="1286"/>
      <c r="EB72" s="1286"/>
      <c r="EC72" s="1286"/>
      <c r="ED72" s="1286"/>
      <c r="EE72" s="1286"/>
      <c r="EF72" s="1286"/>
      <c r="EG72" s="1286"/>
      <c r="EH72" s="1286"/>
      <c r="EI72" s="1286"/>
      <c r="EJ72" s="1286"/>
      <c r="EK72" s="1286"/>
      <c r="EL72" s="1286"/>
      <c r="EM72" s="1286"/>
      <c r="EN72" s="1286"/>
      <c r="EO72" s="1286"/>
      <c r="EP72" s="1286"/>
      <c r="EQ72" s="1286"/>
      <c r="ER72" s="1286"/>
      <c r="ES72" s="1286"/>
      <c r="ET72" s="1286"/>
      <c r="EU72" s="1286"/>
      <c r="EV72" s="1286"/>
      <c r="EW72" s="1286"/>
      <c r="EX72" s="1286"/>
      <c r="EY72" s="1286"/>
      <c r="EZ72" s="1286"/>
      <c r="FA72" s="1286"/>
      <c r="FB72" s="1286"/>
      <c r="FC72" s="1286"/>
      <c r="FD72" s="1286"/>
      <c r="FE72" s="1286"/>
      <c r="FF72" s="1286"/>
      <c r="FG72" s="1286"/>
      <c r="FH72" s="1286"/>
      <c r="FI72" s="1286"/>
      <c r="FJ72" s="1286"/>
      <c r="FK72" s="1286"/>
      <c r="FL72" s="1286"/>
      <c r="FM72" s="1286"/>
      <c r="FN72" s="1286"/>
      <c r="FO72" s="1286"/>
      <c r="FP72" s="1286"/>
      <c r="FQ72" s="1286"/>
      <c r="FR72" s="1286"/>
      <c r="FS72" s="1286"/>
      <c r="FT72" s="1286"/>
      <c r="FU72" s="1286"/>
      <c r="FV72" s="1286"/>
      <c r="FW72" s="1286"/>
      <c r="FX72" s="1286"/>
      <c r="FY72" s="1286"/>
      <c r="FZ72" s="1286"/>
      <c r="GA72" s="1286"/>
      <c r="GB72" s="1286"/>
      <c r="GC72" s="1286"/>
      <c r="GD72" s="1286"/>
      <c r="GE72" s="1286"/>
      <c r="GF72" s="1286"/>
      <c r="GG72" s="1286"/>
      <c r="GH72" s="1286"/>
      <c r="GI72" s="1286"/>
      <c r="GJ72" s="1286"/>
      <c r="GK72" s="1286"/>
      <c r="GL72" s="1286"/>
      <c r="GM72" s="1286"/>
      <c r="GN72" s="1286"/>
      <c r="GO72" s="1286"/>
      <c r="GP72" s="1286"/>
      <c r="GQ72" s="1286"/>
      <c r="GR72" s="1286"/>
      <c r="GS72" s="1286"/>
      <c r="GT72" s="1286"/>
      <c r="GU72" s="1286"/>
      <c r="GV72" s="1286"/>
      <c r="GW72" s="1286"/>
      <c r="GX72" s="1286"/>
      <c r="GY72" s="1286"/>
      <c r="GZ72" s="1286"/>
      <c r="HA72" s="1286"/>
      <c r="HB72" s="1286"/>
      <c r="HC72" s="1286"/>
      <c r="HD72" s="1286"/>
      <c r="HE72" s="1286"/>
      <c r="HF72" s="1286"/>
      <c r="HG72" s="1286"/>
      <c r="HH72" s="1286"/>
      <c r="HI72" s="1286"/>
      <c r="HJ72" s="1286"/>
      <c r="HK72" s="1286"/>
      <c r="HL72" s="1286"/>
      <c r="HM72" s="1286"/>
      <c r="HN72" s="1286"/>
      <c r="HO72" s="1286"/>
      <c r="HP72" s="1286"/>
      <c r="HQ72" s="1286"/>
      <c r="HR72" s="1286"/>
      <c r="HS72" s="1286"/>
      <c r="HT72" s="1286"/>
      <c r="HU72" s="1286"/>
      <c r="HV72" s="1286"/>
      <c r="HW72" s="1286"/>
      <c r="HX72" s="1286"/>
      <c r="HY72" s="1286"/>
      <c r="HZ72" s="1286"/>
      <c r="IA72" s="1286"/>
      <c r="IB72" s="1286"/>
      <c r="IC72" s="1286"/>
      <c r="ID72" s="1286"/>
      <c r="IE72" s="1286"/>
      <c r="IF72" s="1286"/>
      <c r="IG72" s="1286"/>
      <c r="IH72" s="1286"/>
      <c r="II72" s="1286"/>
      <c r="IJ72" s="1286"/>
      <c r="IK72" s="1286"/>
      <c r="IL72" s="1286"/>
      <c r="IM72" s="1286"/>
      <c r="IN72" s="1286"/>
      <c r="IO72" s="1286"/>
      <c r="IP72" s="1286"/>
      <c r="IQ72" s="1286"/>
      <c r="IR72" s="1286"/>
      <c r="IS72" s="1286"/>
      <c r="IT72" s="1286"/>
      <c r="IU72" s="1286"/>
      <c r="IV72" s="1286"/>
    </row>
    <row r="73" spans="1:256" ht="31.5">
      <c r="A73" s="1286"/>
      <c r="B73" s="1175" t="s">
        <v>12408</v>
      </c>
      <c r="C73" s="1604" t="s">
        <v>1947</v>
      </c>
      <c r="D73" s="1604" t="s">
        <v>30</v>
      </c>
      <c r="E73" s="2132" t="s">
        <v>1948</v>
      </c>
      <c r="F73" s="2133"/>
      <c r="G73" s="2134"/>
      <c r="H73" s="1286"/>
      <c r="I73" s="1286"/>
      <c r="J73" s="1286"/>
      <c r="K73" s="1286"/>
      <c r="L73" s="1286"/>
      <c r="M73" s="1286"/>
      <c r="N73" s="1286"/>
      <c r="O73" s="1286"/>
      <c r="P73" s="1286"/>
      <c r="Q73" s="1286"/>
      <c r="R73" s="1286"/>
      <c r="S73" s="1286"/>
      <c r="T73" s="1286"/>
      <c r="U73" s="1286"/>
      <c r="V73" s="1286"/>
      <c r="W73" s="1286"/>
      <c r="X73" s="1286"/>
      <c r="Y73" s="1286"/>
      <c r="Z73" s="1286"/>
      <c r="AA73" s="1286"/>
      <c r="AB73" s="1286"/>
      <c r="AC73" s="1286"/>
      <c r="AD73" s="1286"/>
      <c r="AE73" s="1286"/>
      <c r="AF73" s="1286"/>
      <c r="AG73" s="1286"/>
      <c r="AH73" s="1286"/>
      <c r="AI73" s="1286"/>
      <c r="AJ73" s="1286"/>
      <c r="AK73" s="1286"/>
      <c r="AL73" s="1286"/>
      <c r="AM73" s="1286"/>
      <c r="AN73" s="1286"/>
      <c r="AO73" s="1286"/>
      <c r="AP73" s="1286"/>
      <c r="AQ73" s="1286"/>
      <c r="AR73" s="1286"/>
      <c r="AS73" s="1286"/>
      <c r="AT73" s="1286"/>
      <c r="AU73" s="1286"/>
      <c r="AV73" s="1286"/>
      <c r="AW73" s="1286"/>
      <c r="AX73" s="1286"/>
      <c r="AY73" s="1286"/>
      <c r="AZ73" s="1286"/>
      <c r="BA73" s="1286"/>
      <c r="BB73" s="1286"/>
      <c r="BC73" s="1286"/>
      <c r="BD73" s="1286"/>
      <c r="BE73" s="1286"/>
      <c r="BF73" s="1286"/>
      <c r="BG73" s="1286"/>
      <c r="BH73" s="1286"/>
      <c r="BI73" s="1286"/>
      <c r="BJ73" s="1286"/>
      <c r="BK73" s="1286"/>
      <c r="BL73" s="1286"/>
      <c r="BM73" s="1286"/>
      <c r="BN73" s="1286"/>
      <c r="BO73" s="1286"/>
      <c r="BP73" s="1286"/>
      <c r="BQ73" s="1286"/>
      <c r="BR73" s="1286"/>
      <c r="BS73" s="1286"/>
      <c r="BT73" s="1286"/>
      <c r="BU73" s="1286"/>
      <c r="BV73" s="1286"/>
      <c r="BW73" s="1286"/>
      <c r="BX73" s="1286"/>
      <c r="BY73" s="1286"/>
      <c r="BZ73" s="1286"/>
      <c r="CA73" s="1286"/>
      <c r="CB73" s="1286"/>
      <c r="CC73" s="1286"/>
      <c r="CD73" s="1286"/>
      <c r="CE73" s="1286"/>
      <c r="CF73" s="1286"/>
      <c r="CG73" s="1286"/>
      <c r="CH73" s="1286"/>
      <c r="CI73" s="1286"/>
      <c r="CJ73" s="1286"/>
      <c r="CK73" s="1286"/>
      <c r="CL73" s="1286"/>
      <c r="CM73" s="1286"/>
      <c r="CN73" s="1286"/>
      <c r="CO73" s="1286"/>
      <c r="CP73" s="1286"/>
      <c r="CQ73" s="1286"/>
      <c r="CR73" s="1286"/>
      <c r="CS73" s="1286"/>
      <c r="CT73" s="1286"/>
      <c r="CU73" s="1286"/>
      <c r="CV73" s="1286"/>
      <c r="CW73" s="1286"/>
      <c r="CX73" s="1286"/>
      <c r="CY73" s="1286"/>
      <c r="CZ73" s="1286"/>
      <c r="DA73" s="1286"/>
      <c r="DB73" s="1286"/>
      <c r="DC73" s="1286"/>
      <c r="DD73" s="1286"/>
      <c r="DE73" s="1286"/>
      <c r="DF73" s="1286"/>
      <c r="DG73" s="1286"/>
      <c r="DH73" s="1286"/>
      <c r="DI73" s="1286"/>
      <c r="DJ73" s="1286"/>
      <c r="DK73" s="1286"/>
      <c r="DL73" s="1286"/>
      <c r="DM73" s="1286"/>
      <c r="DN73" s="1286"/>
      <c r="DO73" s="1286"/>
      <c r="DP73" s="1286"/>
      <c r="DQ73" s="1286"/>
      <c r="DR73" s="1286"/>
      <c r="DS73" s="1286"/>
      <c r="DT73" s="1286"/>
      <c r="DU73" s="1286"/>
      <c r="DV73" s="1286"/>
      <c r="DW73" s="1286"/>
      <c r="DX73" s="1286"/>
      <c r="DY73" s="1286"/>
      <c r="DZ73" s="1286"/>
      <c r="EA73" s="1286"/>
      <c r="EB73" s="1286"/>
      <c r="EC73" s="1286"/>
      <c r="ED73" s="1286"/>
      <c r="EE73" s="1286"/>
      <c r="EF73" s="1286"/>
      <c r="EG73" s="1286"/>
      <c r="EH73" s="1286"/>
      <c r="EI73" s="1286"/>
      <c r="EJ73" s="1286"/>
      <c r="EK73" s="1286"/>
      <c r="EL73" s="1286"/>
      <c r="EM73" s="1286"/>
      <c r="EN73" s="1286"/>
      <c r="EO73" s="1286"/>
      <c r="EP73" s="1286"/>
      <c r="EQ73" s="1286"/>
      <c r="ER73" s="1286"/>
      <c r="ES73" s="1286"/>
      <c r="ET73" s="1286"/>
      <c r="EU73" s="1286"/>
      <c r="EV73" s="1286"/>
      <c r="EW73" s="1286"/>
      <c r="EX73" s="1286"/>
      <c r="EY73" s="1286"/>
      <c r="EZ73" s="1286"/>
      <c r="FA73" s="1286"/>
      <c r="FB73" s="1286"/>
      <c r="FC73" s="1286"/>
      <c r="FD73" s="1286"/>
      <c r="FE73" s="1286"/>
      <c r="FF73" s="1286"/>
      <c r="FG73" s="1286"/>
      <c r="FH73" s="1286"/>
      <c r="FI73" s="1286"/>
      <c r="FJ73" s="1286"/>
      <c r="FK73" s="1286"/>
      <c r="FL73" s="1286"/>
      <c r="FM73" s="1286"/>
      <c r="FN73" s="1286"/>
      <c r="FO73" s="1286"/>
      <c r="FP73" s="1286"/>
      <c r="FQ73" s="1286"/>
      <c r="FR73" s="1286"/>
      <c r="FS73" s="1286"/>
      <c r="FT73" s="1286"/>
      <c r="FU73" s="1286"/>
      <c r="FV73" s="1286"/>
      <c r="FW73" s="1286"/>
      <c r="FX73" s="1286"/>
      <c r="FY73" s="1286"/>
      <c r="FZ73" s="1286"/>
      <c r="GA73" s="1286"/>
      <c r="GB73" s="1286"/>
      <c r="GC73" s="1286"/>
      <c r="GD73" s="1286"/>
      <c r="GE73" s="1286"/>
      <c r="GF73" s="1286"/>
      <c r="GG73" s="1286"/>
      <c r="GH73" s="1286"/>
      <c r="GI73" s="1286"/>
      <c r="GJ73" s="1286"/>
      <c r="GK73" s="1286"/>
      <c r="GL73" s="1286"/>
      <c r="GM73" s="1286"/>
      <c r="GN73" s="1286"/>
      <c r="GO73" s="1286"/>
      <c r="GP73" s="1286"/>
      <c r="GQ73" s="1286"/>
      <c r="GR73" s="1286"/>
      <c r="GS73" s="1286"/>
      <c r="GT73" s="1286"/>
      <c r="GU73" s="1286"/>
      <c r="GV73" s="1286"/>
      <c r="GW73" s="1286"/>
      <c r="GX73" s="1286"/>
      <c r="GY73" s="1286"/>
      <c r="GZ73" s="1286"/>
      <c r="HA73" s="1286"/>
      <c r="HB73" s="1286"/>
      <c r="HC73" s="1286"/>
      <c r="HD73" s="1286"/>
      <c r="HE73" s="1286"/>
      <c r="HF73" s="1286"/>
      <c r="HG73" s="1286"/>
      <c r="HH73" s="1286"/>
      <c r="HI73" s="1286"/>
      <c r="HJ73" s="1286"/>
      <c r="HK73" s="1286"/>
      <c r="HL73" s="1286"/>
      <c r="HM73" s="1286"/>
      <c r="HN73" s="1286"/>
      <c r="HO73" s="1286"/>
      <c r="HP73" s="1286"/>
      <c r="HQ73" s="1286"/>
      <c r="HR73" s="1286"/>
      <c r="HS73" s="1286"/>
      <c r="HT73" s="1286"/>
      <c r="HU73" s="1286"/>
      <c r="HV73" s="1286"/>
      <c r="HW73" s="1286"/>
      <c r="HX73" s="1286"/>
      <c r="HY73" s="1286"/>
      <c r="HZ73" s="1286"/>
      <c r="IA73" s="1286"/>
      <c r="IB73" s="1286"/>
      <c r="IC73" s="1286"/>
      <c r="ID73" s="1286"/>
      <c r="IE73" s="1286"/>
      <c r="IF73" s="1286"/>
      <c r="IG73" s="1286"/>
      <c r="IH73" s="1286"/>
      <c r="II73" s="1286"/>
      <c r="IJ73" s="1286"/>
      <c r="IK73" s="1286"/>
      <c r="IL73" s="1286"/>
      <c r="IM73" s="1286"/>
      <c r="IN73" s="1286"/>
      <c r="IO73" s="1286"/>
      <c r="IP73" s="1286"/>
      <c r="IQ73" s="1286"/>
      <c r="IR73" s="1286"/>
      <c r="IS73" s="1286"/>
      <c r="IT73" s="1286"/>
      <c r="IU73" s="1286"/>
      <c r="IV73" s="1286"/>
    </row>
    <row r="74" spans="1:256" ht="15.75">
      <c r="A74" s="1286"/>
      <c r="B74" s="2012" t="s">
        <v>1951</v>
      </c>
      <c r="C74" s="2013"/>
      <c r="D74" s="2013"/>
      <c r="E74" s="2013"/>
      <c r="F74" s="2013"/>
      <c r="G74" s="2014"/>
      <c r="H74" s="1286"/>
      <c r="I74" s="1286"/>
      <c r="J74" s="1286"/>
      <c r="K74" s="1286"/>
      <c r="L74" s="1286"/>
      <c r="M74" s="1286"/>
      <c r="N74" s="1286"/>
      <c r="O74" s="1286"/>
      <c r="P74" s="1286"/>
      <c r="Q74" s="1286"/>
      <c r="R74" s="1286"/>
      <c r="S74" s="1286"/>
      <c r="T74" s="1286"/>
      <c r="U74" s="1286"/>
      <c r="V74" s="1286"/>
      <c r="W74" s="1286"/>
      <c r="X74" s="1286"/>
      <c r="Y74" s="1286"/>
      <c r="Z74" s="1286"/>
      <c r="AA74" s="1286"/>
      <c r="AB74" s="1286"/>
      <c r="AC74" s="1286"/>
      <c r="AD74" s="1286"/>
      <c r="AE74" s="1286"/>
      <c r="AF74" s="1286"/>
      <c r="AG74" s="1286"/>
      <c r="AH74" s="1286"/>
      <c r="AI74" s="1286"/>
      <c r="AJ74" s="1286"/>
      <c r="AK74" s="1286"/>
      <c r="AL74" s="1286"/>
      <c r="AM74" s="1286"/>
      <c r="AN74" s="1286"/>
      <c r="AO74" s="1286"/>
      <c r="AP74" s="1286"/>
      <c r="AQ74" s="1286"/>
      <c r="AR74" s="1286"/>
      <c r="AS74" s="1286"/>
      <c r="AT74" s="1286"/>
      <c r="AU74" s="1286"/>
      <c r="AV74" s="1286"/>
      <c r="AW74" s="1286"/>
      <c r="AX74" s="1286"/>
      <c r="AY74" s="1286"/>
      <c r="AZ74" s="1286"/>
      <c r="BA74" s="1286"/>
      <c r="BB74" s="1286"/>
      <c r="BC74" s="1286"/>
      <c r="BD74" s="1286"/>
      <c r="BE74" s="1286"/>
      <c r="BF74" s="1286"/>
      <c r="BG74" s="1286"/>
      <c r="BH74" s="1286"/>
      <c r="BI74" s="1286"/>
      <c r="BJ74" s="1286"/>
      <c r="BK74" s="1286"/>
      <c r="BL74" s="1286"/>
      <c r="BM74" s="1286"/>
      <c r="BN74" s="1286"/>
      <c r="BO74" s="1286"/>
      <c r="BP74" s="1286"/>
      <c r="BQ74" s="1286"/>
      <c r="BR74" s="1286"/>
      <c r="BS74" s="1286"/>
      <c r="BT74" s="1286"/>
      <c r="BU74" s="1286"/>
      <c r="BV74" s="1286"/>
      <c r="BW74" s="1286"/>
      <c r="BX74" s="1286"/>
      <c r="BY74" s="1286"/>
      <c r="BZ74" s="1286"/>
      <c r="CA74" s="1286"/>
      <c r="CB74" s="1286"/>
      <c r="CC74" s="1286"/>
      <c r="CD74" s="1286"/>
      <c r="CE74" s="1286"/>
      <c r="CF74" s="1286"/>
      <c r="CG74" s="1286"/>
      <c r="CH74" s="1286"/>
      <c r="CI74" s="1286"/>
      <c r="CJ74" s="1286"/>
      <c r="CK74" s="1286"/>
      <c r="CL74" s="1286"/>
      <c r="CM74" s="1286"/>
      <c r="CN74" s="1286"/>
      <c r="CO74" s="1286"/>
      <c r="CP74" s="1286"/>
      <c r="CQ74" s="1286"/>
      <c r="CR74" s="1286"/>
      <c r="CS74" s="1286"/>
      <c r="CT74" s="1286"/>
      <c r="CU74" s="1286"/>
      <c r="CV74" s="1286"/>
      <c r="CW74" s="1286"/>
      <c r="CX74" s="1286"/>
      <c r="CY74" s="1286"/>
      <c r="CZ74" s="1286"/>
      <c r="DA74" s="1286"/>
      <c r="DB74" s="1286"/>
      <c r="DC74" s="1286"/>
      <c r="DD74" s="1286"/>
      <c r="DE74" s="1286"/>
      <c r="DF74" s="1286"/>
      <c r="DG74" s="1286"/>
      <c r="DH74" s="1286"/>
      <c r="DI74" s="1286"/>
      <c r="DJ74" s="1286"/>
      <c r="DK74" s="1286"/>
      <c r="DL74" s="1286"/>
      <c r="DM74" s="1286"/>
      <c r="DN74" s="1286"/>
      <c r="DO74" s="1286"/>
      <c r="DP74" s="1286"/>
      <c r="DQ74" s="1286"/>
      <c r="DR74" s="1286"/>
      <c r="DS74" s="1286"/>
      <c r="DT74" s="1286"/>
      <c r="DU74" s="1286"/>
      <c r="DV74" s="1286"/>
      <c r="DW74" s="1286"/>
      <c r="DX74" s="1286"/>
      <c r="DY74" s="1286"/>
      <c r="DZ74" s="1286"/>
      <c r="EA74" s="1286"/>
      <c r="EB74" s="1286"/>
      <c r="EC74" s="1286"/>
      <c r="ED74" s="1286"/>
      <c r="EE74" s="1286"/>
      <c r="EF74" s="1286"/>
      <c r="EG74" s="1286"/>
      <c r="EH74" s="1286"/>
      <c r="EI74" s="1286"/>
      <c r="EJ74" s="1286"/>
      <c r="EK74" s="1286"/>
      <c r="EL74" s="1286"/>
      <c r="EM74" s="1286"/>
      <c r="EN74" s="1286"/>
      <c r="EO74" s="1286"/>
      <c r="EP74" s="1286"/>
      <c r="EQ74" s="1286"/>
      <c r="ER74" s="1286"/>
      <c r="ES74" s="1286"/>
      <c r="ET74" s="1286"/>
      <c r="EU74" s="1286"/>
      <c r="EV74" s="1286"/>
      <c r="EW74" s="1286"/>
      <c r="EX74" s="1286"/>
      <c r="EY74" s="1286"/>
      <c r="EZ74" s="1286"/>
      <c r="FA74" s="1286"/>
      <c r="FB74" s="1286"/>
      <c r="FC74" s="1286"/>
      <c r="FD74" s="1286"/>
      <c r="FE74" s="1286"/>
      <c r="FF74" s="1286"/>
      <c r="FG74" s="1286"/>
      <c r="FH74" s="1286"/>
      <c r="FI74" s="1286"/>
      <c r="FJ74" s="1286"/>
      <c r="FK74" s="1286"/>
      <c r="FL74" s="1286"/>
      <c r="FM74" s="1286"/>
      <c r="FN74" s="1286"/>
      <c r="FO74" s="1286"/>
      <c r="FP74" s="1286"/>
      <c r="FQ74" s="1286"/>
      <c r="FR74" s="1286"/>
      <c r="FS74" s="1286"/>
      <c r="FT74" s="1286"/>
      <c r="FU74" s="1286"/>
      <c r="FV74" s="1286"/>
      <c r="FW74" s="1286"/>
      <c r="FX74" s="1286"/>
      <c r="FY74" s="1286"/>
      <c r="FZ74" s="1286"/>
      <c r="GA74" s="1286"/>
      <c r="GB74" s="1286"/>
      <c r="GC74" s="1286"/>
      <c r="GD74" s="1286"/>
      <c r="GE74" s="1286"/>
      <c r="GF74" s="1286"/>
      <c r="GG74" s="1286"/>
      <c r="GH74" s="1286"/>
      <c r="GI74" s="1286"/>
      <c r="GJ74" s="1286"/>
      <c r="GK74" s="1286"/>
      <c r="GL74" s="1286"/>
      <c r="GM74" s="1286"/>
      <c r="GN74" s="1286"/>
      <c r="GO74" s="1286"/>
      <c r="GP74" s="1286"/>
      <c r="GQ74" s="1286"/>
      <c r="GR74" s="1286"/>
      <c r="GS74" s="1286"/>
      <c r="GT74" s="1286"/>
      <c r="GU74" s="1286"/>
      <c r="GV74" s="1286"/>
      <c r="GW74" s="1286"/>
      <c r="GX74" s="1286"/>
      <c r="GY74" s="1286"/>
      <c r="GZ74" s="1286"/>
      <c r="HA74" s="1286"/>
      <c r="HB74" s="1286"/>
      <c r="HC74" s="1286"/>
      <c r="HD74" s="1286"/>
      <c r="HE74" s="1286"/>
      <c r="HF74" s="1286"/>
      <c r="HG74" s="1286"/>
      <c r="HH74" s="1286"/>
      <c r="HI74" s="1286"/>
      <c r="HJ74" s="1286"/>
      <c r="HK74" s="1286"/>
      <c r="HL74" s="1286"/>
      <c r="HM74" s="1286"/>
      <c r="HN74" s="1286"/>
      <c r="HO74" s="1286"/>
      <c r="HP74" s="1286"/>
      <c r="HQ74" s="1286"/>
      <c r="HR74" s="1286"/>
      <c r="HS74" s="1286"/>
      <c r="HT74" s="1286"/>
      <c r="HU74" s="1286"/>
      <c r="HV74" s="1286"/>
      <c r="HW74" s="1286"/>
      <c r="HX74" s="1286"/>
      <c r="HY74" s="1286"/>
      <c r="HZ74" s="1286"/>
      <c r="IA74" s="1286"/>
      <c r="IB74" s="1286"/>
      <c r="IC74" s="1286"/>
      <c r="ID74" s="1286"/>
      <c r="IE74" s="1286"/>
      <c r="IF74" s="1286"/>
      <c r="IG74" s="1286"/>
      <c r="IH74" s="1286"/>
      <c r="II74" s="1286"/>
      <c r="IJ74" s="1286"/>
      <c r="IK74" s="1286"/>
      <c r="IL74" s="1286"/>
      <c r="IM74" s="1286"/>
      <c r="IN74" s="1286"/>
      <c r="IO74" s="1286"/>
      <c r="IP74" s="1286"/>
      <c r="IQ74" s="1286"/>
      <c r="IR74" s="1286"/>
      <c r="IS74" s="1286"/>
      <c r="IT74" s="1286"/>
      <c r="IU74" s="1286"/>
      <c r="IV74" s="1286"/>
    </row>
    <row r="75" spans="1:256" ht="26.25" customHeight="1">
      <c r="A75" s="1286"/>
      <c r="B75" s="2115" t="str">
        <f>C63</f>
        <v>ESCAVAÇÃO MANUAL DE VALAS. AF_03/2016</v>
      </c>
      <c r="C75" s="2116"/>
      <c r="D75" s="1605" t="s">
        <v>25</v>
      </c>
      <c r="E75" s="2117" t="s">
        <v>12412</v>
      </c>
      <c r="F75" s="2117"/>
      <c r="G75" s="2118"/>
      <c r="H75" s="1286"/>
      <c r="I75" s="1286"/>
      <c r="J75" s="1286"/>
      <c r="K75" s="1286"/>
      <c r="L75" s="1286"/>
      <c r="M75" s="1286"/>
      <c r="N75" s="1286"/>
      <c r="O75" s="1286"/>
      <c r="P75" s="1286"/>
      <c r="Q75" s="1286"/>
      <c r="R75" s="1286"/>
      <c r="S75" s="1286"/>
      <c r="T75" s="1286"/>
      <c r="U75" s="1286"/>
      <c r="V75" s="1286"/>
      <c r="W75" s="1286"/>
      <c r="X75" s="1286"/>
      <c r="Y75" s="1286"/>
      <c r="Z75" s="1286"/>
      <c r="AA75" s="1286"/>
      <c r="AB75" s="1286"/>
      <c r="AC75" s="1286"/>
      <c r="AD75" s="1286"/>
      <c r="AE75" s="1286"/>
      <c r="AF75" s="1286"/>
      <c r="AG75" s="1286"/>
      <c r="AH75" s="1286"/>
      <c r="AI75" s="1286"/>
      <c r="AJ75" s="1286"/>
      <c r="AK75" s="1286"/>
      <c r="AL75" s="1286"/>
      <c r="AM75" s="1286"/>
      <c r="AN75" s="1286"/>
      <c r="AO75" s="1286"/>
      <c r="AP75" s="1286"/>
      <c r="AQ75" s="1286"/>
      <c r="AR75" s="1286"/>
      <c r="AS75" s="1286"/>
      <c r="AT75" s="1286"/>
      <c r="AU75" s="1286"/>
      <c r="AV75" s="1286"/>
      <c r="AW75" s="1286"/>
      <c r="AX75" s="1286"/>
      <c r="AY75" s="1286"/>
      <c r="AZ75" s="1286"/>
      <c r="BA75" s="1286"/>
      <c r="BB75" s="1286"/>
      <c r="BC75" s="1286"/>
      <c r="BD75" s="1286"/>
      <c r="BE75" s="1286"/>
      <c r="BF75" s="1286"/>
      <c r="BG75" s="1286"/>
      <c r="BH75" s="1286"/>
      <c r="BI75" s="1286"/>
      <c r="BJ75" s="1286"/>
      <c r="BK75" s="1286"/>
      <c r="BL75" s="1286"/>
      <c r="BM75" s="1286"/>
      <c r="BN75" s="1286"/>
      <c r="BO75" s="1286"/>
      <c r="BP75" s="1286"/>
      <c r="BQ75" s="1286"/>
      <c r="BR75" s="1286"/>
      <c r="BS75" s="1286"/>
      <c r="BT75" s="1286"/>
      <c r="BU75" s="1286"/>
      <c r="BV75" s="1286"/>
      <c r="BW75" s="1286"/>
      <c r="BX75" s="1286"/>
      <c r="BY75" s="1286"/>
      <c r="BZ75" s="1286"/>
      <c r="CA75" s="1286"/>
      <c r="CB75" s="1286"/>
      <c r="CC75" s="1286"/>
      <c r="CD75" s="1286"/>
      <c r="CE75" s="1286"/>
      <c r="CF75" s="1286"/>
      <c r="CG75" s="1286"/>
      <c r="CH75" s="1286"/>
      <c r="CI75" s="1286"/>
      <c r="CJ75" s="1286"/>
      <c r="CK75" s="1286"/>
      <c r="CL75" s="1286"/>
      <c r="CM75" s="1286"/>
      <c r="CN75" s="1286"/>
      <c r="CO75" s="1286"/>
      <c r="CP75" s="1286"/>
      <c r="CQ75" s="1286"/>
      <c r="CR75" s="1286"/>
      <c r="CS75" s="1286"/>
      <c r="CT75" s="1286"/>
      <c r="CU75" s="1286"/>
      <c r="CV75" s="1286"/>
      <c r="CW75" s="1286"/>
      <c r="CX75" s="1286"/>
      <c r="CY75" s="1286"/>
      <c r="CZ75" s="1286"/>
      <c r="DA75" s="1286"/>
      <c r="DB75" s="1286"/>
      <c r="DC75" s="1286"/>
      <c r="DD75" s="1286"/>
      <c r="DE75" s="1286"/>
      <c r="DF75" s="1286"/>
      <c r="DG75" s="1286"/>
      <c r="DH75" s="1286"/>
      <c r="DI75" s="1286"/>
      <c r="DJ75" s="1286"/>
      <c r="DK75" s="1286"/>
      <c r="DL75" s="1286"/>
      <c r="DM75" s="1286"/>
      <c r="DN75" s="1286"/>
      <c r="DO75" s="1286"/>
      <c r="DP75" s="1286"/>
      <c r="DQ75" s="1286"/>
      <c r="DR75" s="1286"/>
      <c r="DS75" s="1286"/>
      <c r="DT75" s="1286"/>
      <c r="DU75" s="1286"/>
      <c r="DV75" s="1286"/>
      <c r="DW75" s="1286"/>
      <c r="DX75" s="1286"/>
      <c r="DY75" s="1286"/>
      <c r="DZ75" s="1286"/>
      <c r="EA75" s="1286"/>
      <c r="EB75" s="1286"/>
      <c r="EC75" s="1286"/>
      <c r="ED75" s="1286"/>
      <c r="EE75" s="1286"/>
      <c r="EF75" s="1286"/>
      <c r="EG75" s="1286"/>
      <c r="EH75" s="1286"/>
      <c r="EI75" s="1286"/>
      <c r="EJ75" s="1286"/>
      <c r="EK75" s="1286"/>
      <c r="EL75" s="1286"/>
      <c r="EM75" s="1286"/>
      <c r="EN75" s="1286"/>
      <c r="EO75" s="1286"/>
      <c r="EP75" s="1286"/>
      <c r="EQ75" s="1286"/>
      <c r="ER75" s="1286"/>
      <c r="ES75" s="1286"/>
      <c r="ET75" s="1286"/>
      <c r="EU75" s="1286"/>
      <c r="EV75" s="1286"/>
      <c r="EW75" s="1286"/>
      <c r="EX75" s="1286"/>
      <c r="EY75" s="1286"/>
      <c r="EZ75" s="1286"/>
      <c r="FA75" s="1286"/>
      <c r="FB75" s="1286"/>
      <c r="FC75" s="1286"/>
      <c r="FD75" s="1286"/>
      <c r="FE75" s="1286"/>
      <c r="FF75" s="1286"/>
      <c r="FG75" s="1286"/>
      <c r="FH75" s="1286"/>
      <c r="FI75" s="1286"/>
      <c r="FJ75" s="1286"/>
      <c r="FK75" s="1286"/>
      <c r="FL75" s="1286"/>
      <c r="FM75" s="1286"/>
      <c r="FN75" s="1286"/>
      <c r="FO75" s="1286"/>
      <c r="FP75" s="1286"/>
      <c r="FQ75" s="1286"/>
      <c r="FR75" s="1286"/>
      <c r="FS75" s="1286"/>
      <c r="FT75" s="1286"/>
      <c r="FU75" s="1286"/>
      <c r="FV75" s="1286"/>
      <c r="FW75" s="1286"/>
      <c r="FX75" s="1286"/>
      <c r="FY75" s="1286"/>
      <c r="FZ75" s="1286"/>
      <c r="GA75" s="1286"/>
      <c r="GB75" s="1286"/>
      <c r="GC75" s="1286"/>
      <c r="GD75" s="1286"/>
      <c r="GE75" s="1286"/>
      <c r="GF75" s="1286"/>
      <c r="GG75" s="1286"/>
      <c r="GH75" s="1286"/>
      <c r="GI75" s="1286"/>
      <c r="GJ75" s="1286"/>
      <c r="GK75" s="1286"/>
      <c r="GL75" s="1286"/>
      <c r="GM75" s="1286"/>
      <c r="GN75" s="1286"/>
      <c r="GO75" s="1286"/>
      <c r="GP75" s="1286"/>
      <c r="GQ75" s="1286"/>
      <c r="GR75" s="1286"/>
      <c r="GS75" s="1286"/>
      <c r="GT75" s="1286"/>
      <c r="GU75" s="1286"/>
      <c r="GV75" s="1286"/>
      <c r="GW75" s="1286"/>
      <c r="GX75" s="1286"/>
      <c r="GY75" s="1286"/>
      <c r="GZ75" s="1286"/>
      <c r="HA75" s="1286"/>
      <c r="HB75" s="1286"/>
      <c r="HC75" s="1286"/>
      <c r="HD75" s="1286"/>
      <c r="HE75" s="1286"/>
      <c r="HF75" s="1286"/>
      <c r="HG75" s="1286"/>
      <c r="HH75" s="1286"/>
      <c r="HI75" s="1286"/>
      <c r="HJ75" s="1286"/>
      <c r="HK75" s="1286"/>
      <c r="HL75" s="1286"/>
      <c r="HM75" s="1286"/>
      <c r="HN75" s="1286"/>
      <c r="HO75" s="1286"/>
      <c r="HP75" s="1286"/>
      <c r="HQ75" s="1286"/>
      <c r="HR75" s="1286"/>
      <c r="HS75" s="1286"/>
      <c r="HT75" s="1286"/>
      <c r="HU75" s="1286"/>
      <c r="HV75" s="1286"/>
      <c r="HW75" s="1286"/>
      <c r="HX75" s="1286"/>
      <c r="HY75" s="1286"/>
      <c r="HZ75" s="1286"/>
      <c r="IA75" s="1286"/>
      <c r="IB75" s="1286"/>
      <c r="IC75" s="1286"/>
      <c r="ID75" s="1286"/>
      <c r="IE75" s="1286"/>
      <c r="IF75" s="1286"/>
      <c r="IG75" s="1286"/>
      <c r="IH75" s="1286"/>
      <c r="II75" s="1286"/>
      <c r="IJ75" s="1286"/>
      <c r="IK75" s="1286"/>
      <c r="IL75" s="1286"/>
      <c r="IM75" s="1286"/>
      <c r="IN75" s="1286"/>
      <c r="IO75" s="1286"/>
      <c r="IP75" s="1286"/>
      <c r="IQ75" s="1286"/>
      <c r="IR75" s="1286"/>
      <c r="IS75" s="1286"/>
      <c r="IT75" s="1286"/>
      <c r="IU75" s="1286"/>
      <c r="IV75" s="1286"/>
    </row>
    <row r="76" spans="1:256" ht="34.5" customHeight="1">
      <c r="A76" s="1286"/>
      <c r="B76" s="2115" t="str">
        <f>C64</f>
        <v>CONCRETO FCK = 25MPA, TRAÇO 1:2,3:2,7 (CIMENTO/ AREIA MÉDIA/ BRITA 1)  - PREPARO MECÂNICO COM BETONEIRA 400 L. AF_07/2016</v>
      </c>
      <c r="C76" s="2116"/>
      <c r="D76" s="921" t="s">
        <v>25</v>
      </c>
      <c r="E76" s="2119" t="str">
        <f>E75</f>
        <v>(0,3*0,4*0,4)</v>
      </c>
      <c r="F76" s="2119"/>
      <c r="G76" s="2120"/>
      <c r="H76" s="1286"/>
      <c r="I76" s="1286"/>
      <c r="J76" s="1286"/>
      <c r="K76" s="1286"/>
      <c r="L76" s="1286"/>
      <c r="M76" s="1286"/>
      <c r="N76" s="1286"/>
      <c r="O76" s="1286"/>
      <c r="P76" s="1286"/>
      <c r="Q76" s="1286"/>
      <c r="R76" s="1286"/>
      <c r="S76" s="1286"/>
      <c r="T76" s="1286"/>
      <c r="U76" s="1286"/>
      <c r="V76" s="1286"/>
      <c r="W76" s="1286"/>
      <c r="X76" s="1286"/>
      <c r="Y76" s="1286"/>
      <c r="Z76" s="1286"/>
      <c r="AA76" s="1286"/>
      <c r="AB76" s="1286"/>
      <c r="AC76" s="1286"/>
      <c r="AD76" s="1286"/>
      <c r="AE76" s="1286"/>
      <c r="AF76" s="1286"/>
      <c r="AG76" s="1286"/>
      <c r="AH76" s="1286"/>
      <c r="AI76" s="1286"/>
      <c r="AJ76" s="1286"/>
      <c r="AK76" s="1286"/>
      <c r="AL76" s="1286"/>
      <c r="AM76" s="1286"/>
      <c r="AN76" s="1286"/>
      <c r="AO76" s="1286"/>
      <c r="AP76" s="1286"/>
      <c r="AQ76" s="1286"/>
      <c r="AR76" s="1286"/>
      <c r="AS76" s="1286"/>
      <c r="AT76" s="1286"/>
      <c r="AU76" s="1286"/>
      <c r="AV76" s="1286"/>
      <c r="AW76" s="1286"/>
      <c r="AX76" s="1286"/>
      <c r="AY76" s="1286"/>
      <c r="AZ76" s="1286"/>
      <c r="BA76" s="1286"/>
      <c r="BB76" s="1286"/>
      <c r="BC76" s="1286"/>
      <c r="BD76" s="1286"/>
      <c r="BE76" s="1286"/>
      <c r="BF76" s="1286"/>
      <c r="BG76" s="1286"/>
      <c r="BH76" s="1286"/>
      <c r="BI76" s="1286"/>
      <c r="BJ76" s="1286"/>
      <c r="BK76" s="1286"/>
      <c r="BL76" s="1286"/>
      <c r="BM76" s="1286"/>
      <c r="BN76" s="1286"/>
      <c r="BO76" s="1286"/>
      <c r="BP76" s="1286"/>
      <c r="BQ76" s="1286"/>
      <c r="BR76" s="1286"/>
      <c r="BS76" s="1286"/>
      <c r="BT76" s="1286"/>
      <c r="BU76" s="1286"/>
      <c r="BV76" s="1286"/>
      <c r="BW76" s="1286"/>
      <c r="BX76" s="1286"/>
      <c r="BY76" s="1286"/>
      <c r="BZ76" s="1286"/>
      <c r="CA76" s="1286"/>
      <c r="CB76" s="1286"/>
      <c r="CC76" s="1286"/>
      <c r="CD76" s="1286"/>
      <c r="CE76" s="1286"/>
      <c r="CF76" s="1286"/>
      <c r="CG76" s="1286"/>
      <c r="CH76" s="1286"/>
      <c r="CI76" s="1286"/>
      <c r="CJ76" s="1286"/>
      <c r="CK76" s="1286"/>
      <c r="CL76" s="1286"/>
      <c r="CM76" s="1286"/>
      <c r="CN76" s="1286"/>
      <c r="CO76" s="1286"/>
      <c r="CP76" s="1286"/>
      <c r="CQ76" s="1286"/>
      <c r="CR76" s="1286"/>
      <c r="CS76" s="1286"/>
      <c r="CT76" s="1286"/>
      <c r="CU76" s="1286"/>
      <c r="CV76" s="1286"/>
      <c r="CW76" s="1286"/>
      <c r="CX76" s="1286"/>
      <c r="CY76" s="1286"/>
      <c r="CZ76" s="1286"/>
      <c r="DA76" s="1286"/>
      <c r="DB76" s="1286"/>
      <c r="DC76" s="1286"/>
      <c r="DD76" s="1286"/>
      <c r="DE76" s="1286"/>
      <c r="DF76" s="1286"/>
      <c r="DG76" s="1286"/>
      <c r="DH76" s="1286"/>
      <c r="DI76" s="1286"/>
      <c r="DJ76" s="1286"/>
      <c r="DK76" s="1286"/>
      <c r="DL76" s="1286"/>
      <c r="DM76" s="1286"/>
      <c r="DN76" s="1286"/>
      <c r="DO76" s="1286"/>
      <c r="DP76" s="1286"/>
      <c r="DQ76" s="1286"/>
      <c r="DR76" s="1286"/>
      <c r="DS76" s="1286"/>
      <c r="DT76" s="1286"/>
      <c r="DU76" s="1286"/>
      <c r="DV76" s="1286"/>
      <c r="DW76" s="1286"/>
      <c r="DX76" s="1286"/>
      <c r="DY76" s="1286"/>
      <c r="DZ76" s="1286"/>
      <c r="EA76" s="1286"/>
      <c r="EB76" s="1286"/>
      <c r="EC76" s="1286"/>
      <c r="ED76" s="1286"/>
      <c r="EE76" s="1286"/>
      <c r="EF76" s="1286"/>
      <c r="EG76" s="1286"/>
      <c r="EH76" s="1286"/>
      <c r="EI76" s="1286"/>
      <c r="EJ76" s="1286"/>
      <c r="EK76" s="1286"/>
      <c r="EL76" s="1286"/>
      <c r="EM76" s="1286"/>
      <c r="EN76" s="1286"/>
      <c r="EO76" s="1286"/>
      <c r="EP76" s="1286"/>
      <c r="EQ76" s="1286"/>
      <c r="ER76" s="1286"/>
      <c r="ES76" s="1286"/>
      <c r="ET76" s="1286"/>
      <c r="EU76" s="1286"/>
      <c r="EV76" s="1286"/>
      <c r="EW76" s="1286"/>
      <c r="EX76" s="1286"/>
      <c r="EY76" s="1286"/>
      <c r="EZ76" s="1286"/>
      <c r="FA76" s="1286"/>
      <c r="FB76" s="1286"/>
      <c r="FC76" s="1286"/>
      <c r="FD76" s="1286"/>
      <c r="FE76" s="1286"/>
      <c r="FF76" s="1286"/>
      <c r="FG76" s="1286"/>
      <c r="FH76" s="1286"/>
      <c r="FI76" s="1286"/>
      <c r="FJ76" s="1286"/>
      <c r="FK76" s="1286"/>
      <c r="FL76" s="1286"/>
      <c r="FM76" s="1286"/>
      <c r="FN76" s="1286"/>
      <c r="FO76" s="1286"/>
      <c r="FP76" s="1286"/>
      <c r="FQ76" s="1286"/>
      <c r="FR76" s="1286"/>
      <c r="FS76" s="1286"/>
      <c r="FT76" s="1286"/>
      <c r="FU76" s="1286"/>
      <c r="FV76" s="1286"/>
      <c r="FW76" s="1286"/>
      <c r="FX76" s="1286"/>
      <c r="FY76" s="1286"/>
      <c r="FZ76" s="1286"/>
      <c r="GA76" s="1286"/>
      <c r="GB76" s="1286"/>
      <c r="GC76" s="1286"/>
      <c r="GD76" s="1286"/>
      <c r="GE76" s="1286"/>
      <c r="GF76" s="1286"/>
      <c r="GG76" s="1286"/>
      <c r="GH76" s="1286"/>
      <c r="GI76" s="1286"/>
      <c r="GJ76" s="1286"/>
      <c r="GK76" s="1286"/>
      <c r="GL76" s="1286"/>
      <c r="GM76" s="1286"/>
      <c r="GN76" s="1286"/>
      <c r="GO76" s="1286"/>
      <c r="GP76" s="1286"/>
      <c r="GQ76" s="1286"/>
      <c r="GR76" s="1286"/>
      <c r="GS76" s="1286"/>
      <c r="GT76" s="1286"/>
      <c r="GU76" s="1286"/>
      <c r="GV76" s="1286"/>
      <c r="GW76" s="1286"/>
      <c r="GX76" s="1286"/>
      <c r="GY76" s="1286"/>
      <c r="GZ76" s="1286"/>
      <c r="HA76" s="1286"/>
      <c r="HB76" s="1286"/>
      <c r="HC76" s="1286"/>
      <c r="HD76" s="1286"/>
      <c r="HE76" s="1286"/>
      <c r="HF76" s="1286"/>
      <c r="HG76" s="1286"/>
      <c r="HH76" s="1286"/>
      <c r="HI76" s="1286"/>
      <c r="HJ76" s="1286"/>
      <c r="HK76" s="1286"/>
      <c r="HL76" s="1286"/>
      <c r="HM76" s="1286"/>
      <c r="HN76" s="1286"/>
      <c r="HO76" s="1286"/>
      <c r="HP76" s="1286"/>
      <c r="HQ76" s="1286"/>
      <c r="HR76" s="1286"/>
      <c r="HS76" s="1286"/>
      <c r="HT76" s="1286"/>
      <c r="HU76" s="1286"/>
      <c r="HV76" s="1286"/>
      <c r="HW76" s="1286"/>
      <c r="HX76" s="1286"/>
      <c r="HY76" s="1286"/>
      <c r="HZ76" s="1286"/>
      <c r="IA76" s="1286"/>
      <c r="IB76" s="1286"/>
      <c r="IC76" s="1286"/>
      <c r="ID76" s="1286"/>
      <c r="IE76" s="1286"/>
      <c r="IF76" s="1286"/>
      <c r="IG76" s="1286"/>
      <c r="IH76" s="1286"/>
      <c r="II76" s="1286"/>
      <c r="IJ76" s="1286"/>
      <c r="IK76" s="1286"/>
      <c r="IL76" s="1286"/>
      <c r="IM76" s="1286"/>
      <c r="IN76" s="1286"/>
      <c r="IO76" s="1286"/>
      <c r="IP76" s="1286"/>
      <c r="IQ76" s="1286"/>
      <c r="IR76" s="1286"/>
      <c r="IS76" s="1286"/>
      <c r="IT76" s="1286"/>
      <c r="IU76" s="1286"/>
      <c r="IV76" s="1286"/>
    </row>
    <row r="77" spans="1:256" ht="34.5" customHeight="1">
      <c r="A77" s="1286"/>
      <c r="B77" s="2115" t="str">
        <f>C65</f>
        <v>LANÇAMENTO COM USO DE BALDES, ADENSAMENTO E ACABAMENTO DE CONCRETO EM ESTRUTURAS. AF_12/2015</v>
      </c>
      <c r="C77" s="2116"/>
      <c r="D77" s="921" t="s">
        <v>25</v>
      </c>
      <c r="E77" s="2119" t="str">
        <f>E75</f>
        <v>(0,3*0,4*0,4)</v>
      </c>
      <c r="F77" s="2119"/>
      <c r="G77" s="2120"/>
      <c r="H77" s="1286"/>
      <c r="I77" s="1286"/>
      <c r="J77" s="1286"/>
      <c r="K77" s="1286"/>
      <c r="L77" s="1286"/>
      <c r="M77" s="1286"/>
      <c r="N77" s="1286"/>
      <c r="O77" s="1286"/>
      <c r="P77" s="1286"/>
      <c r="Q77" s="1286"/>
      <c r="R77" s="1286"/>
      <c r="S77" s="1286"/>
      <c r="T77" s="1286"/>
      <c r="U77" s="1286"/>
      <c r="V77" s="1286"/>
      <c r="W77" s="1286"/>
      <c r="X77" s="1286"/>
      <c r="Y77" s="1286"/>
      <c r="Z77" s="1286"/>
      <c r="AA77" s="1286"/>
      <c r="AB77" s="1286"/>
      <c r="AC77" s="1286"/>
      <c r="AD77" s="1286"/>
      <c r="AE77" s="1286"/>
      <c r="AF77" s="1286"/>
      <c r="AG77" s="1286"/>
      <c r="AH77" s="1286"/>
      <c r="AI77" s="1286"/>
      <c r="AJ77" s="1286"/>
      <c r="AK77" s="1286"/>
      <c r="AL77" s="1286"/>
      <c r="AM77" s="1286"/>
      <c r="AN77" s="1286"/>
      <c r="AO77" s="1286"/>
      <c r="AP77" s="1286"/>
      <c r="AQ77" s="1286"/>
      <c r="AR77" s="1286"/>
      <c r="AS77" s="1286"/>
      <c r="AT77" s="1286"/>
      <c r="AU77" s="1286"/>
      <c r="AV77" s="1286"/>
      <c r="AW77" s="1286"/>
      <c r="AX77" s="1286"/>
      <c r="AY77" s="1286"/>
      <c r="AZ77" s="1286"/>
      <c r="BA77" s="1286"/>
      <c r="BB77" s="1286"/>
      <c r="BC77" s="1286"/>
      <c r="BD77" s="1286"/>
      <c r="BE77" s="1286"/>
      <c r="BF77" s="1286"/>
      <c r="BG77" s="1286"/>
      <c r="BH77" s="1286"/>
      <c r="BI77" s="1286"/>
      <c r="BJ77" s="1286"/>
      <c r="BK77" s="1286"/>
      <c r="BL77" s="1286"/>
      <c r="BM77" s="1286"/>
      <c r="BN77" s="1286"/>
      <c r="BO77" s="1286"/>
      <c r="BP77" s="1286"/>
      <c r="BQ77" s="1286"/>
      <c r="BR77" s="1286"/>
      <c r="BS77" s="1286"/>
      <c r="BT77" s="1286"/>
      <c r="BU77" s="1286"/>
      <c r="BV77" s="1286"/>
      <c r="BW77" s="1286"/>
      <c r="BX77" s="1286"/>
      <c r="BY77" s="1286"/>
      <c r="BZ77" s="1286"/>
      <c r="CA77" s="1286"/>
      <c r="CB77" s="1286"/>
      <c r="CC77" s="1286"/>
      <c r="CD77" s="1286"/>
      <c r="CE77" s="1286"/>
      <c r="CF77" s="1286"/>
      <c r="CG77" s="1286"/>
      <c r="CH77" s="1286"/>
      <c r="CI77" s="1286"/>
      <c r="CJ77" s="1286"/>
      <c r="CK77" s="1286"/>
      <c r="CL77" s="1286"/>
      <c r="CM77" s="1286"/>
      <c r="CN77" s="1286"/>
      <c r="CO77" s="1286"/>
      <c r="CP77" s="1286"/>
      <c r="CQ77" s="1286"/>
      <c r="CR77" s="1286"/>
      <c r="CS77" s="1286"/>
      <c r="CT77" s="1286"/>
      <c r="CU77" s="1286"/>
      <c r="CV77" s="1286"/>
      <c r="CW77" s="1286"/>
      <c r="CX77" s="1286"/>
      <c r="CY77" s="1286"/>
      <c r="CZ77" s="1286"/>
      <c r="DA77" s="1286"/>
      <c r="DB77" s="1286"/>
      <c r="DC77" s="1286"/>
      <c r="DD77" s="1286"/>
      <c r="DE77" s="1286"/>
      <c r="DF77" s="1286"/>
      <c r="DG77" s="1286"/>
      <c r="DH77" s="1286"/>
      <c r="DI77" s="1286"/>
      <c r="DJ77" s="1286"/>
      <c r="DK77" s="1286"/>
      <c r="DL77" s="1286"/>
      <c r="DM77" s="1286"/>
      <c r="DN77" s="1286"/>
      <c r="DO77" s="1286"/>
      <c r="DP77" s="1286"/>
      <c r="DQ77" s="1286"/>
      <c r="DR77" s="1286"/>
      <c r="DS77" s="1286"/>
      <c r="DT77" s="1286"/>
      <c r="DU77" s="1286"/>
      <c r="DV77" s="1286"/>
      <c r="DW77" s="1286"/>
      <c r="DX77" s="1286"/>
      <c r="DY77" s="1286"/>
      <c r="DZ77" s="1286"/>
      <c r="EA77" s="1286"/>
      <c r="EB77" s="1286"/>
      <c r="EC77" s="1286"/>
      <c r="ED77" s="1286"/>
      <c r="EE77" s="1286"/>
      <c r="EF77" s="1286"/>
      <c r="EG77" s="1286"/>
      <c r="EH77" s="1286"/>
      <c r="EI77" s="1286"/>
      <c r="EJ77" s="1286"/>
      <c r="EK77" s="1286"/>
      <c r="EL77" s="1286"/>
      <c r="EM77" s="1286"/>
      <c r="EN77" s="1286"/>
      <c r="EO77" s="1286"/>
      <c r="EP77" s="1286"/>
      <c r="EQ77" s="1286"/>
      <c r="ER77" s="1286"/>
      <c r="ES77" s="1286"/>
      <c r="ET77" s="1286"/>
      <c r="EU77" s="1286"/>
      <c r="EV77" s="1286"/>
      <c r="EW77" s="1286"/>
      <c r="EX77" s="1286"/>
      <c r="EY77" s="1286"/>
      <c r="EZ77" s="1286"/>
      <c r="FA77" s="1286"/>
      <c r="FB77" s="1286"/>
      <c r="FC77" s="1286"/>
      <c r="FD77" s="1286"/>
      <c r="FE77" s="1286"/>
      <c r="FF77" s="1286"/>
      <c r="FG77" s="1286"/>
      <c r="FH77" s="1286"/>
      <c r="FI77" s="1286"/>
      <c r="FJ77" s="1286"/>
      <c r="FK77" s="1286"/>
      <c r="FL77" s="1286"/>
      <c r="FM77" s="1286"/>
      <c r="FN77" s="1286"/>
      <c r="FO77" s="1286"/>
      <c r="FP77" s="1286"/>
      <c r="FQ77" s="1286"/>
      <c r="FR77" s="1286"/>
      <c r="FS77" s="1286"/>
      <c r="FT77" s="1286"/>
      <c r="FU77" s="1286"/>
      <c r="FV77" s="1286"/>
      <c r="FW77" s="1286"/>
      <c r="FX77" s="1286"/>
      <c r="FY77" s="1286"/>
      <c r="FZ77" s="1286"/>
      <c r="GA77" s="1286"/>
      <c r="GB77" s="1286"/>
      <c r="GC77" s="1286"/>
      <c r="GD77" s="1286"/>
      <c r="GE77" s="1286"/>
      <c r="GF77" s="1286"/>
      <c r="GG77" s="1286"/>
      <c r="GH77" s="1286"/>
      <c r="GI77" s="1286"/>
      <c r="GJ77" s="1286"/>
      <c r="GK77" s="1286"/>
      <c r="GL77" s="1286"/>
      <c r="GM77" s="1286"/>
      <c r="GN77" s="1286"/>
      <c r="GO77" s="1286"/>
      <c r="GP77" s="1286"/>
      <c r="GQ77" s="1286"/>
      <c r="GR77" s="1286"/>
      <c r="GS77" s="1286"/>
      <c r="GT77" s="1286"/>
      <c r="GU77" s="1286"/>
      <c r="GV77" s="1286"/>
      <c r="GW77" s="1286"/>
      <c r="GX77" s="1286"/>
      <c r="GY77" s="1286"/>
      <c r="GZ77" s="1286"/>
      <c r="HA77" s="1286"/>
      <c r="HB77" s="1286"/>
      <c r="HC77" s="1286"/>
      <c r="HD77" s="1286"/>
      <c r="HE77" s="1286"/>
      <c r="HF77" s="1286"/>
      <c r="HG77" s="1286"/>
      <c r="HH77" s="1286"/>
      <c r="HI77" s="1286"/>
      <c r="HJ77" s="1286"/>
      <c r="HK77" s="1286"/>
      <c r="HL77" s="1286"/>
      <c r="HM77" s="1286"/>
      <c r="HN77" s="1286"/>
      <c r="HO77" s="1286"/>
      <c r="HP77" s="1286"/>
      <c r="HQ77" s="1286"/>
      <c r="HR77" s="1286"/>
      <c r="HS77" s="1286"/>
      <c r="HT77" s="1286"/>
      <c r="HU77" s="1286"/>
      <c r="HV77" s="1286"/>
      <c r="HW77" s="1286"/>
      <c r="HX77" s="1286"/>
      <c r="HY77" s="1286"/>
      <c r="HZ77" s="1286"/>
      <c r="IA77" s="1286"/>
      <c r="IB77" s="1286"/>
      <c r="IC77" s="1286"/>
      <c r="ID77" s="1286"/>
      <c r="IE77" s="1286"/>
      <c r="IF77" s="1286"/>
      <c r="IG77" s="1286"/>
      <c r="IH77" s="1286"/>
      <c r="II77" s="1286"/>
      <c r="IJ77" s="1286"/>
      <c r="IK77" s="1286"/>
      <c r="IL77" s="1286"/>
      <c r="IM77" s="1286"/>
      <c r="IN77" s="1286"/>
      <c r="IO77" s="1286"/>
      <c r="IP77" s="1286"/>
      <c r="IQ77" s="1286"/>
      <c r="IR77" s="1286"/>
      <c r="IS77" s="1286"/>
      <c r="IT77" s="1286"/>
      <c r="IU77" s="1286"/>
      <c r="IV77" s="1286"/>
    </row>
    <row r="78" spans="1:256" ht="15.75">
      <c r="A78" s="1286"/>
      <c r="B78" s="2012" t="s">
        <v>1952</v>
      </c>
      <c r="C78" s="2013"/>
      <c r="D78" s="2013"/>
      <c r="E78" s="2013"/>
      <c r="F78" s="2013"/>
      <c r="G78" s="2014"/>
      <c r="H78" s="1286"/>
      <c r="I78" s="1286"/>
      <c r="J78" s="1286"/>
      <c r="K78" s="1286"/>
      <c r="L78" s="1286"/>
      <c r="M78" s="1286"/>
      <c r="N78" s="1286"/>
      <c r="O78" s="1286"/>
      <c r="P78" s="1286"/>
      <c r="Q78" s="1286"/>
      <c r="R78" s="1286"/>
      <c r="S78" s="1286"/>
      <c r="T78" s="1286"/>
      <c r="U78" s="1286"/>
      <c r="V78" s="1286"/>
      <c r="W78" s="1286"/>
      <c r="X78" s="1286"/>
      <c r="Y78" s="1286"/>
      <c r="Z78" s="1286"/>
      <c r="AA78" s="1286"/>
      <c r="AB78" s="1286"/>
      <c r="AC78" s="1286"/>
      <c r="AD78" s="1286"/>
      <c r="AE78" s="1286"/>
      <c r="AF78" s="1286"/>
      <c r="AG78" s="1286"/>
      <c r="AH78" s="1286"/>
      <c r="AI78" s="1286"/>
      <c r="AJ78" s="1286"/>
      <c r="AK78" s="1286"/>
      <c r="AL78" s="1286"/>
      <c r="AM78" s="1286"/>
      <c r="AN78" s="1286"/>
      <c r="AO78" s="1286"/>
      <c r="AP78" s="1286"/>
      <c r="AQ78" s="1286"/>
      <c r="AR78" s="1286"/>
      <c r="AS78" s="1286"/>
      <c r="AT78" s="1286"/>
      <c r="AU78" s="1286"/>
      <c r="AV78" s="1286"/>
      <c r="AW78" s="1286"/>
      <c r="AX78" s="1286"/>
      <c r="AY78" s="1286"/>
      <c r="AZ78" s="1286"/>
      <c r="BA78" s="1286"/>
      <c r="BB78" s="1286"/>
      <c r="BC78" s="1286"/>
      <c r="BD78" s="1286"/>
      <c r="BE78" s="1286"/>
      <c r="BF78" s="1286"/>
      <c r="BG78" s="1286"/>
      <c r="BH78" s="1286"/>
      <c r="BI78" s="1286"/>
      <c r="BJ78" s="1286"/>
      <c r="BK78" s="1286"/>
      <c r="BL78" s="1286"/>
      <c r="BM78" s="1286"/>
      <c r="BN78" s="1286"/>
      <c r="BO78" s="1286"/>
      <c r="BP78" s="1286"/>
      <c r="BQ78" s="1286"/>
      <c r="BR78" s="1286"/>
      <c r="BS78" s="1286"/>
      <c r="BT78" s="1286"/>
      <c r="BU78" s="1286"/>
      <c r="BV78" s="1286"/>
      <c r="BW78" s="1286"/>
      <c r="BX78" s="1286"/>
      <c r="BY78" s="1286"/>
      <c r="BZ78" s="1286"/>
      <c r="CA78" s="1286"/>
      <c r="CB78" s="1286"/>
      <c r="CC78" s="1286"/>
      <c r="CD78" s="1286"/>
      <c r="CE78" s="1286"/>
      <c r="CF78" s="1286"/>
      <c r="CG78" s="1286"/>
      <c r="CH78" s="1286"/>
      <c r="CI78" s="1286"/>
      <c r="CJ78" s="1286"/>
      <c r="CK78" s="1286"/>
      <c r="CL78" s="1286"/>
      <c r="CM78" s="1286"/>
      <c r="CN78" s="1286"/>
      <c r="CO78" s="1286"/>
      <c r="CP78" s="1286"/>
      <c r="CQ78" s="1286"/>
      <c r="CR78" s="1286"/>
      <c r="CS78" s="1286"/>
      <c r="CT78" s="1286"/>
      <c r="CU78" s="1286"/>
      <c r="CV78" s="1286"/>
      <c r="CW78" s="1286"/>
      <c r="CX78" s="1286"/>
      <c r="CY78" s="1286"/>
      <c r="CZ78" s="1286"/>
      <c r="DA78" s="1286"/>
      <c r="DB78" s="1286"/>
      <c r="DC78" s="1286"/>
      <c r="DD78" s="1286"/>
      <c r="DE78" s="1286"/>
      <c r="DF78" s="1286"/>
      <c r="DG78" s="1286"/>
      <c r="DH78" s="1286"/>
      <c r="DI78" s="1286"/>
      <c r="DJ78" s="1286"/>
      <c r="DK78" s="1286"/>
      <c r="DL78" s="1286"/>
      <c r="DM78" s="1286"/>
      <c r="DN78" s="1286"/>
      <c r="DO78" s="1286"/>
      <c r="DP78" s="1286"/>
      <c r="DQ78" s="1286"/>
      <c r="DR78" s="1286"/>
      <c r="DS78" s="1286"/>
      <c r="DT78" s="1286"/>
      <c r="DU78" s="1286"/>
      <c r="DV78" s="1286"/>
      <c r="DW78" s="1286"/>
      <c r="DX78" s="1286"/>
      <c r="DY78" s="1286"/>
      <c r="DZ78" s="1286"/>
      <c r="EA78" s="1286"/>
      <c r="EB78" s="1286"/>
      <c r="EC78" s="1286"/>
      <c r="ED78" s="1286"/>
      <c r="EE78" s="1286"/>
      <c r="EF78" s="1286"/>
      <c r="EG78" s="1286"/>
      <c r="EH78" s="1286"/>
      <c r="EI78" s="1286"/>
      <c r="EJ78" s="1286"/>
      <c r="EK78" s="1286"/>
      <c r="EL78" s="1286"/>
      <c r="EM78" s="1286"/>
      <c r="EN78" s="1286"/>
      <c r="EO78" s="1286"/>
      <c r="EP78" s="1286"/>
      <c r="EQ78" s="1286"/>
      <c r="ER78" s="1286"/>
      <c r="ES78" s="1286"/>
      <c r="ET78" s="1286"/>
      <c r="EU78" s="1286"/>
      <c r="EV78" s="1286"/>
      <c r="EW78" s="1286"/>
      <c r="EX78" s="1286"/>
      <c r="EY78" s="1286"/>
      <c r="EZ78" s="1286"/>
      <c r="FA78" s="1286"/>
      <c r="FB78" s="1286"/>
      <c r="FC78" s="1286"/>
      <c r="FD78" s="1286"/>
      <c r="FE78" s="1286"/>
      <c r="FF78" s="1286"/>
      <c r="FG78" s="1286"/>
      <c r="FH78" s="1286"/>
      <c r="FI78" s="1286"/>
      <c r="FJ78" s="1286"/>
      <c r="FK78" s="1286"/>
      <c r="FL78" s="1286"/>
      <c r="FM78" s="1286"/>
      <c r="FN78" s="1286"/>
      <c r="FO78" s="1286"/>
      <c r="FP78" s="1286"/>
      <c r="FQ78" s="1286"/>
      <c r="FR78" s="1286"/>
      <c r="FS78" s="1286"/>
      <c r="FT78" s="1286"/>
      <c r="FU78" s="1286"/>
      <c r="FV78" s="1286"/>
      <c r="FW78" s="1286"/>
      <c r="FX78" s="1286"/>
      <c r="FY78" s="1286"/>
      <c r="FZ78" s="1286"/>
      <c r="GA78" s="1286"/>
      <c r="GB78" s="1286"/>
      <c r="GC78" s="1286"/>
      <c r="GD78" s="1286"/>
      <c r="GE78" s="1286"/>
      <c r="GF78" s="1286"/>
      <c r="GG78" s="1286"/>
      <c r="GH78" s="1286"/>
      <c r="GI78" s="1286"/>
      <c r="GJ78" s="1286"/>
      <c r="GK78" s="1286"/>
      <c r="GL78" s="1286"/>
      <c r="GM78" s="1286"/>
      <c r="GN78" s="1286"/>
      <c r="GO78" s="1286"/>
      <c r="GP78" s="1286"/>
      <c r="GQ78" s="1286"/>
      <c r="GR78" s="1286"/>
      <c r="GS78" s="1286"/>
      <c r="GT78" s="1286"/>
      <c r="GU78" s="1286"/>
      <c r="GV78" s="1286"/>
      <c r="GW78" s="1286"/>
      <c r="GX78" s="1286"/>
      <c r="GY78" s="1286"/>
      <c r="GZ78" s="1286"/>
      <c r="HA78" s="1286"/>
      <c r="HB78" s="1286"/>
      <c r="HC78" s="1286"/>
      <c r="HD78" s="1286"/>
      <c r="HE78" s="1286"/>
      <c r="HF78" s="1286"/>
      <c r="HG78" s="1286"/>
      <c r="HH78" s="1286"/>
      <c r="HI78" s="1286"/>
      <c r="HJ78" s="1286"/>
      <c r="HK78" s="1286"/>
      <c r="HL78" s="1286"/>
      <c r="HM78" s="1286"/>
      <c r="HN78" s="1286"/>
      <c r="HO78" s="1286"/>
      <c r="HP78" s="1286"/>
      <c r="HQ78" s="1286"/>
      <c r="HR78" s="1286"/>
      <c r="HS78" s="1286"/>
      <c r="HT78" s="1286"/>
      <c r="HU78" s="1286"/>
      <c r="HV78" s="1286"/>
      <c r="HW78" s="1286"/>
      <c r="HX78" s="1286"/>
      <c r="HY78" s="1286"/>
      <c r="HZ78" s="1286"/>
      <c r="IA78" s="1286"/>
      <c r="IB78" s="1286"/>
      <c r="IC78" s="1286"/>
      <c r="ID78" s="1286"/>
      <c r="IE78" s="1286"/>
      <c r="IF78" s="1286"/>
      <c r="IG78" s="1286"/>
      <c r="IH78" s="1286"/>
      <c r="II78" s="1286"/>
      <c r="IJ78" s="1286"/>
      <c r="IK78" s="1286"/>
      <c r="IL78" s="1286"/>
      <c r="IM78" s="1286"/>
      <c r="IN78" s="1286"/>
      <c r="IO78" s="1286"/>
      <c r="IP78" s="1286"/>
      <c r="IQ78" s="1286"/>
      <c r="IR78" s="1286"/>
      <c r="IS78" s="1286"/>
      <c r="IT78" s="1286"/>
      <c r="IU78" s="1286"/>
      <c r="IV78" s="1286"/>
    </row>
    <row r="79" spans="1:256" ht="53.25" customHeight="1" thickBot="1">
      <c r="A79" s="1286"/>
      <c r="B79" s="2108" t="str">
        <f>C67</f>
        <v>SERVENTE COM ENCARGOS COMPLEMENTARES</v>
      </c>
      <c r="C79" s="2109"/>
      <c r="D79" s="1606" t="s">
        <v>85</v>
      </c>
      <c r="E79" s="2110" t="s">
        <v>12413</v>
      </c>
      <c r="F79" s="2110"/>
      <c r="G79" s="2111"/>
      <c r="H79" s="1286"/>
      <c r="I79" s="1286"/>
      <c r="J79" s="1286"/>
      <c r="K79" s="1286"/>
      <c r="L79" s="1286"/>
      <c r="M79" s="1286"/>
      <c r="N79" s="1286"/>
      <c r="O79" s="1286"/>
      <c r="P79" s="1286"/>
      <c r="Q79" s="1286"/>
      <c r="R79" s="1286"/>
      <c r="S79" s="1286"/>
      <c r="T79" s="1286"/>
      <c r="U79" s="1286"/>
      <c r="V79" s="1286"/>
      <c r="W79" s="1286"/>
      <c r="X79" s="1286"/>
      <c r="Y79" s="1286"/>
      <c r="Z79" s="1286"/>
      <c r="AA79" s="1286"/>
      <c r="AB79" s="1286"/>
      <c r="AC79" s="1286"/>
      <c r="AD79" s="1286"/>
      <c r="AE79" s="1286"/>
      <c r="AF79" s="1286"/>
      <c r="AG79" s="1286"/>
      <c r="AH79" s="1286"/>
      <c r="AI79" s="1286"/>
      <c r="AJ79" s="1286"/>
      <c r="AK79" s="1286"/>
      <c r="AL79" s="1286"/>
      <c r="AM79" s="1286"/>
      <c r="AN79" s="1286"/>
      <c r="AO79" s="1286"/>
      <c r="AP79" s="1286"/>
      <c r="AQ79" s="1286"/>
      <c r="AR79" s="1286"/>
      <c r="AS79" s="1286"/>
      <c r="AT79" s="1286"/>
      <c r="AU79" s="1286"/>
      <c r="AV79" s="1286"/>
      <c r="AW79" s="1286"/>
      <c r="AX79" s="1286"/>
      <c r="AY79" s="1286"/>
      <c r="AZ79" s="1286"/>
      <c r="BA79" s="1286"/>
      <c r="BB79" s="1286"/>
      <c r="BC79" s="1286"/>
      <c r="BD79" s="1286"/>
      <c r="BE79" s="1286"/>
      <c r="BF79" s="1286"/>
      <c r="BG79" s="1286"/>
      <c r="BH79" s="1286"/>
      <c r="BI79" s="1286"/>
      <c r="BJ79" s="1286"/>
      <c r="BK79" s="1286"/>
      <c r="BL79" s="1286"/>
      <c r="BM79" s="1286"/>
      <c r="BN79" s="1286"/>
      <c r="BO79" s="1286"/>
      <c r="BP79" s="1286"/>
      <c r="BQ79" s="1286"/>
      <c r="BR79" s="1286"/>
      <c r="BS79" s="1286"/>
      <c r="BT79" s="1286"/>
      <c r="BU79" s="1286"/>
      <c r="BV79" s="1286"/>
      <c r="BW79" s="1286"/>
      <c r="BX79" s="1286"/>
      <c r="BY79" s="1286"/>
      <c r="BZ79" s="1286"/>
      <c r="CA79" s="1286"/>
      <c r="CB79" s="1286"/>
      <c r="CC79" s="1286"/>
      <c r="CD79" s="1286"/>
      <c r="CE79" s="1286"/>
      <c r="CF79" s="1286"/>
      <c r="CG79" s="1286"/>
      <c r="CH79" s="1286"/>
      <c r="CI79" s="1286"/>
      <c r="CJ79" s="1286"/>
      <c r="CK79" s="1286"/>
      <c r="CL79" s="1286"/>
      <c r="CM79" s="1286"/>
      <c r="CN79" s="1286"/>
      <c r="CO79" s="1286"/>
      <c r="CP79" s="1286"/>
      <c r="CQ79" s="1286"/>
      <c r="CR79" s="1286"/>
      <c r="CS79" s="1286"/>
      <c r="CT79" s="1286"/>
      <c r="CU79" s="1286"/>
      <c r="CV79" s="1286"/>
      <c r="CW79" s="1286"/>
      <c r="CX79" s="1286"/>
      <c r="CY79" s="1286"/>
      <c r="CZ79" s="1286"/>
      <c r="DA79" s="1286"/>
      <c r="DB79" s="1286"/>
      <c r="DC79" s="1286"/>
      <c r="DD79" s="1286"/>
      <c r="DE79" s="1286"/>
      <c r="DF79" s="1286"/>
      <c r="DG79" s="1286"/>
      <c r="DH79" s="1286"/>
      <c r="DI79" s="1286"/>
      <c r="DJ79" s="1286"/>
      <c r="DK79" s="1286"/>
      <c r="DL79" s="1286"/>
      <c r="DM79" s="1286"/>
      <c r="DN79" s="1286"/>
      <c r="DO79" s="1286"/>
      <c r="DP79" s="1286"/>
      <c r="DQ79" s="1286"/>
      <c r="DR79" s="1286"/>
      <c r="DS79" s="1286"/>
      <c r="DT79" s="1286"/>
      <c r="DU79" s="1286"/>
      <c r="DV79" s="1286"/>
      <c r="DW79" s="1286"/>
      <c r="DX79" s="1286"/>
      <c r="DY79" s="1286"/>
      <c r="DZ79" s="1286"/>
      <c r="EA79" s="1286"/>
      <c r="EB79" s="1286"/>
      <c r="EC79" s="1286"/>
      <c r="ED79" s="1286"/>
      <c r="EE79" s="1286"/>
      <c r="EF79" s="1286"/>
      <c r="EG79" s="1286"/>
      <c r="EH79" s="1286"/>
      <c r="EI79" s="1286"/>
      <c r="EJ79" s="1286"/>
      <c r="EK79" s="1286"/>
      <c r="EL79" s="1286"/>
      <c r="EM79" s="1286"/>
      <c r="EN79" s="1286"/>
      <c r="EO79" s="1286"/>
      <c r="EP79" s="1286"/>
      <c r="EQ79" s="1286"/>
      <c r="ER79" s="1286"/>
      <c r="ES79" s="1286"/>
      <c r="ET79" s="1286"/>
      <c r="EU79" s="1286"/>
      <c r="EV79" s="1286"/>
      <c r="EW79" s="1286"/>
      <c r="EX79" s="1286"/>
      <c r="EY79" s="1286"/>
      <c r="EZ79" s="1286"/>
      <c r="FA79" s="1286"/>
      <c r="FB79" s="1286"/>
      <c r="FC79" s="1286"/>
      <c r="FD79" s="1286"/>
      <c r="FE79" s="1286"/>
      <c r="FF79" s="1286"/>
      <c r="FG79" s="1286"/>
      <c r="FH79" s="1286"/>
      <c r="FI79" s="1286"/>
      <c r="FJ79" s="1286"/>
      <c r="FK79" s="1286"/>
      <c r="FL79" s="1286"/>
      <c r="FM79" s="1286"/>
      <c r="FN79" s="1286"/>
      <c r="FO79" s="1286"/>
      <c r="FP79" s="1286"/>
      <c r="FQ79" s="1286"/>
      <c r="FR79" s="1286"/>
      <c r="FS79" s="1286"/>
      <c r="FT79" s="1286"/>
      <c r="FU79" s="1286"/>
      <c r="FV79" s="1286"/>
      <c r="FW79" s="1286"/>
      <c r="FX79" s="1286"/>
      <c r="FY79" s="1286"/>
      <c r="FZ79" s="1286"/>
      <c r="GA79" s="1286"/>
      <c r="GB79" s="1286"/>
      <c r="GC79" s="1286"/>
      <c r="GD79" s="1286"/>
      <c r="GE79" s="1286"/>
      <c r="GF79" s="1286"/>
      <c r="GG79" s="1286"/>
      <c r="GH79" s="1286"/>
      <c r="GI79" s="1286"/>
      <c r="GJ79" s="1286"/>
      <c r="GK79" s="1286"/>
      <c r="GL79" s="1286"/>
      <c r="GM79" s="1286"/>
      <c r="GN79" s="1286"/>
      <c r="GO79" s="1286"/>
      <c r="GP79" s="1286"/>
      <c r="GQ79" s="1286"/>
      <c r="GR79" s="1286"/>
      <c r="GS79" s="1286"/>
      <c r="GT79" s="1286"/>
      <c r="GU79" s="1286"/>
      <c r="GV79" s="1286"/>
      <c r="GW79" s="1286"/>
      <c r="GX79" s="1286"/>
      <c r="GY79" s="1286"/>
      <c r="GZ79" s="1286"/>
      <c r="HA79" s="1286"/>
      <c r="HB79" s="1286"/>
      <c r="HC79" s="1286"/>
      <c r="HD79" s="1286"/>
      <c r="HE79" s="1286"/>
      <c r="HF79" s="1286"/>
      <c r="HG79" s="1286"/>
      <c r="HH79" s="1286"/>
      <c r="HI79" s="1286"/>
      <c r="HJ79" s="1286"/>
      <c r="HK79" s="1286"/>
      <c r="HL79" s="1286"/>
      <c r="HM79" s="1286"/>
      <c r="HN79" s="1286"/>
      <c r="HO79" s="1286"/>
      <c r="HP79" s="1286"/>
      <c r="HQ79" s="1286"/>
      <c r="HR79" s="1286"/>
      <c r="HS79" s="1286"/>
      <c r="HT79" s="1286"/>
      <c r="HU79" s="1286"/>
      <c r="HV79" s="1286"/>
      <c r="HW79" s="1286"/>
      <c r="HX79" s="1286"/>
      <c r="HY79" s="1286"/>
      <c r="HZ79" s="1286"/>
      <c r="IA79" s="1286"/>
      <c r="IB79" s="1286"/>
      <c r="IC79" s="1286"/>
      <c r="ID79" s="1286"/>
      <c r="IE79" s="1286"/>
      <c r="IF79" s="1286"/>
      <c r="IG79" s="1286"/>
      <c r="IH79" s="1286"/>
      <c r="II79" s="1286"/>
      <c r="IJ79" s="1286"/>
      <c r="IK79" s="1286"/>
      <c r="IL79" s="1286"/>
      <c r="IM79" s="1286"/>
      <c r="IN79" s="1286"/>
      <c r="IO79" s="1286"/>
      <c r="IP79" s="1286"/>
      <c r="IQ79" s="1286"/>
      <c r="IR79" s="1286"/>
      <c r="IS79" s="1286"/>
      <c r="IT79" s="1286"/>
      <c r="IU79" s="1286"/>
      <c r="IV79" s="1286"/>
    </row>
    <row r="80" spans="1:256" ht="13.5" thickBot="1">
      <c r="A80" s="1286"/>
      <c r="B80" s="1360"/>
      <c r="C80" s="1360"/>
      <c r="D80" s="1360"/>
      <c r="E80" s="1360"/>
      <c r="F80" s="1360"/>
      <c r="G80" s="1360"/>
      <c r="H80" s="1286"/>
      <c r="I80" s="1286"/>
      <c r="J80" s="1286"/>
      <c r="K80" s="1286"/>
      <c r="L80" s="1286"/>
      <c r="M80" s="1286"/>
      <c r="N80" s="1286"/>
      <c r="O80" s="1286"/>
      <c r="P80" s="1286"/>
      <c r="Q80" s="1286"/>
      <c r="R80" s="1286"/>
      <c r="S80" s="1286"/>
      <c r="T80" s="1286"/>
      <c r="U80" s="1286"/>
      <c r="V80" s="1286"/>
      <c r="W80" s="1286"/>
      <c r="X80" s="1286"/>
      <c r="Y80" s="1286"/>
      <c r="Z80" s="1286"/>
      <c r="AA80" s="1286"/>
      <c r="AB80" s="1286"/>
      <c r="AC80" s="1286"/>
      <c r="AD80" s="1286"/>
      <c r="AE80" s="1286"/>
      <c r="AF80" s="1286"/>
      <c r="AG80" s="1286"/>
      <c r="AH80" s="1286"/>
      <c r="AI80" s="1286"/>
      <c r="AJ80" s="1286"/>
      <c r="AK80" s="1286"/>
      <c r="AL80" s="1286"/>
      <c r="AM80" s="1286"/>
      <c r="AN80" s="1286"/>
      <c r="AO80" s="1286"/>
      <c r="AP80" s="1286"/>
      <c r="AQ80" s="1286"/>
      <c r="AR80" s="1286"/>
      <c r="AS80" s="1286"/>
      <c r="AT80" s="1286"/>
      <c r="AU80" s="1286"/>
      <c r="AV80" s="1286"/>
      <c r="AW80" s="1286"/>
      <c r="AX80" s="1286"/>
      <c r="AY80" s="1286"/>
      <c r="AZ80" s="1286"/>
      <c r="BA80" s="1286"/>
      <c r="BB80" s="1286"/>
      <c r="BC80" s="1286"/>
      <c r="BD80" s="1286"/>
      <c r="BE80" s="1286"/>
      <c r="BF80" s="1286"/>
      <c r="BG80" s="1286"/>
      <c r="BH80" s="1286"/>
      <c r="BI80" s="1286"/>
      <c r="BJ80" s="1286"/>
      <c r="BK80" s="1286"/>
      <c r="BL80" s="1286"/>
      <c r="BM80" s="1286"/>
      <c r="BN80" s="1286"/>
      <c r="BO80" s="1286"/>
      <c r="BP80" s="1286"/>
      <c r="BQ80" s="1286"/>
      <c r="BR80" s="1286"/>
      <c r="BS80" s="1286"/>
      <c r="BT80" s="1286"/>
      <c r="BU80" s="1286"/>
      <c r="BV80" s="1286"/>
      <c r="BW80" s="1286"/>
      <c r="BX80" s="1286"/>
      <c r="BY80" s="1286"/>
      <c r="BZ80" s="1286"/>
      <c r="CA80" s="1286"/>
      <c r="CB80" s="1286"/>
      <c r="CC80" s="1286"/>
      <c r="CD80" s="1286"/>
      <c r="CE80" s="1286"/>
      <c r="CF80" s="1286"/>
      <c r="CG80" s="1286"/>
      <c r="CH80" s="1286"/>
      <c r="CI80" s="1286"/>
      <c r="CJ80" s="1286"/>
      <c r="CK80" s="1286"/>
      <c r="CL80" s="1286"/>
      <c r="CM80" s="1286"/>
      <c r="CN80" s="1286"/>
      <c r="CO80" s="1286"/>
      <c r="CP80" s="1286"/>
      <c r="CQ80" s="1286"/>
      <c r="CR80" s="1286"/>
      <c r="CS80" s="1286"/>
      <c r="CT80" s="1286"/>
      <c r="CU80" s="1286"/>
      <c r="CV80" s="1286"/>
      <c r="CW80" s="1286"/>
      <c r="CX80" s="1286"/>
      <c r="CY80" s="1286"/>
      <c r="CZ80" s="1286"/>
      <c r="DA80" s="1286"/>
      <c r="DB80" s="1286"/>
      <c r="DC80" s="1286"/>
      <c r="DD80" s="1286"/>
      <c r="DE80" s="1286"/>
      <c r="DF80" s="1286"/>
      <c r="DG80" s="1286"/>
      <c r="DH80" s="1286"/>
      <c r="DI80" s="1286"/>
      <c r="DJ80" s="1286"/>
      <c r="DK80" s="1286"/>
      <c r="DL80" s="1286"/>
      <c r="DM80" s="1286"/>
      <c r="DN80" s="1286"/>
      <c r="DO80" s="1286"/>
      <c r="DP80" s="1286"/>
      <c r="DQ80" s="1286"/>
      <c r="DR80" s="1286"/>
      <c r="DS80" s="1286"/>
      <c r="DT80" s="1286"/>
      <c r="DU80" s="1286"/>
      <c r="DV80" s="1286"/>
      <c r="DW80" s="1286"/>
      <c r="DX80" s="1286"/>
      <c r="DY80" s="1286"/>
      <c r="DZ80" s="1286"/>
      <c r="EA80" s="1286"/>
      <c r="EB80" s="1286"/>
      <c r="EC80" s="1286"/>
      <c r="ED80" s="1286"/>
      <c r="EE80" s="1286"/>
      <c r="EF80" s="1286"/>
      <c r="EG80" s="1286"/>
      <c r="EH80" s="1286"/>
      <c r="EI80" s="1286"/>
      <c r="EJ80" s="1286"/>
      <c r="EK80" s="1286"/>
      <c r="EL80" s="1286"/>
      <c r="EM80" s="1286"/>
      <c r="EN80" s="1286"/>
      <c r="EO80" s="1286"/>
      <c r="EP80" s="1286"/>
      <c r="EQ80" s="1286"/>
      <c r="ER80" s="1286"/>
      <c r="ES80" s="1286"/>
      <c r="ET80" s="1286"/>
      <c r="EU80" s="1286"/>
      <c r="EV80" s="1286"/>
      <c r="EW80" s="1286"/>
      <c r="EX80" s="1286"/>
      <c r="EY80" s="1286"/>
      <c r="EZ80" s="1286"/>
      <c r="FA80" s="1286"/>
      <c r="FB80" s="1286"/>
      <c r="FC80" s="1286"/>
      <c r="FD80" s="1286"/>
      <c r="FE80" s="1286"/>
      <c r="FF80" s="1286"/>
      <c r="FG80" s="1286"/>
      <c r="FH80" s="1286"/>
      <c r="FI80" s="1286"/>
      <c r="FJ80" s="1286"/>
      <c r="FK80" s="1286"/>
      <c r="FL80" s="1286"/>
      <c r="FM80" s="1286"/>
      <c r="FN80" s="1286"/>
      <c r="FO80" s="1286"/>
      <c r="FP80" s="1286"/>
      <c r="FQ80" s="1286"/>
      <c r="FR80" s="1286"/>
      <c r="FS80" s="1286"/>
      <c r="FT80" s="1286"/>
      <c r="FU80" s="1286"/>
      <c r="FV80" s="1286"/>
      <c r="FW80" s="1286"/>
      <c r="FX80" s="1286"/>
      <c r="FY80" s="1286"/>
      <c r="FZ80" s="1286"/>
      <c r="GA80" s="1286"/>
      <c r="GB80" s="1286"/>
      <c r="GC80" s="1286"/>
      <c r="GD80" s="1286"/>
      <c r="GE80" s="1286"/>
      <c r="GF80" s="1286"/>
      <c r="GG80" s="1286"/>
      <c r="GH80" s="1286"/>
      <c r="GI80" s="1286"/>
      <c r="GJ80" s="1286"/>
      <c r="GK80" s="1286"/>
      <c r="GL80" s="1286"/>
      <c r="GM80" s="1286"/>
      <c r="GN80" s="1286"/>
      <c r="GO80" s="1286"/>
      <c r="GP80" s="1286"/>
      <c r="GQ80" s="1286"/>
      <c r="GR80" s="1286"/>
      <c r="GS80" s="1286"/>
      <c r="GT80" s="1286"/>
      <c r="GU80" s="1286"/>
      <c r="GV80" s="1286"/>
      <c r="GW80" s="1286"/>
      <c r="GX80" s="1286"/>
      <c r="GY80" s="1286"/>
      <c r="GZ80" s="1286"/>
      <c r="HA80" s="1286"/>
      <c r="HB80" s="1286"/>
      <c r="HC80" s="1286"/>
      <c r="HD80" s="1286"/>
      <c r="HE80" s="1286"/>
      <c r="HF80" s="1286"/>
      <c r="HG80" s="1286"/>
      <c r="HH80" s="1286"/>
      <c r="HI80" s="1286"/>
      <c r="HJ80" s="1286"/>
      <c r="HK80" s="1286"/>
      <c r="HL80" s="1286"/>
      <c r="HM80" s="1286"/>
      <c r="HN80" s="1286"/>
      <c r="HO80" s="1286"/>
      <c r="HP80" s="1286"/>
      <c r="HQ80" s="1286"/>
      <c r="HR80" s="1286"/>
      <c r="HS80" s="1286"/>
      <c r="HT80" s="1286"/>
      <c r="HU80" s="1286"/>
      <c r="HV80" s="1286"/>
      <c r="HW80" s="1286"/>
      <c r="HX80" s="1286"/>
      <c r="HY80" s="1286"/>
      <c r="HZ80" s="1286"/>
      <c r="IA80" s="1286"/>
      <c r="IB80" s="1286"/>
      <c r="IC80" s="1286"/>
      <c r="ID80" s="1286"/>
      <c r="IE80" s="1286"/>
      <c r="IF80" s="1286"/>
      <c r="IG80" s="1286"/>
      <c r="IH80" s="1286"/>
      <c r="II80" s="1286"/>
      <c r="IJ80" s="1286"/>
      <c r="IK80" s="1286"/>
      <c r="IL80" s="1286"/>
      <c r="IM80" s="1286"/>
      <c r="IN80" s="1286"/>
      <c r="IO80" s="1286"/>
      <c r="IP80" s="1286"/>
      <c r="IQ80" s="1286"/>
      <c r="IR80" s="1286"/>
      <c r="IS80" s="1286"/>
      <c r="IT80" s="1286"/>
      <c r="IU80" s="1286"/>
      <c r="IV80" s="1286"/>
    </row>
    <row r="81" spans="1:256" ht="16.5" thickBot="1">
      <c r="A81" s="1286"/>
      <c r="B81" s="1616" t="s">
        <v>7403</v>
      </c>
      <c r="C81" s="1617" t="s">
        <v>7404</v>
      </c>
      <c r="D81" s="1617"/>
      <c r="E81" s="1617"/>
      <c r="F81" s="1617"/>
      <c r="G81" s="1618" t="s">
        <v>30</v>
      </c>
      <c r="H81" s="1286"/>
      <c r="I81" s="1286"/>
      <c r="J81" s="1286"/>
      <c r="K81" s="1286"/>
      <c r="L81" s="1286"/>
      <c r="M81" s="1286"/>
      <c r="N81" s="1286"/>
      <c r="O81" s="1286"/>
      <c r="P81" s="1286"/>
      <c r="Q81" s="1286"/>
      <c r="R81" s="1286"/>
      <c r="S81" s="1286"/>
      <c r="T81" s="1286"/>
      <c r="U81" s="1286"/>
      <c r="V81" s="1286"/>
      <c r="W81" s="1286"/>
      <c r="X81" s="1286"/>
      <c r="Y81" s="1286"/>
      <c r="Z81" s="1286"/>
      <c r="AA81" s="1286"/>
      <c r="AB81" s="1286"/>
      <c r="AC81" s="1286"/>
      <c r="AD81" s="1286"/>
      <c r="AE81" s="1286"/>
      <c r="AF81" s="1286"/>
      <c r="AG81" s="1286"/>
      <c r="AH81" s="1286"/>
      <c r="AI81" s="1286"/>
      <c r="AJ81" s="1286"/>
      <c r="AK81" s="1286"/>
      <c r="AL81" s="1286"/>
      <c r="AM81" s="1286"/>
      <c r="AN81" s="1286"/>
      <c r="AO81" s="1286"/>
      <c r="AP81" s="1286"/>
      <c r="AQ81" s="1286"/>
      <c r="AR81" s="1286"/>
      <c r="AS81" s="1286"/>
      <c r="AT81" s="1286"/>
      <c r="AU81" s="1286"/>
      <c r="AV81" s="1286"/>
      <c r="AW81" s="1286"/>
      <c r="AX81" s="1286"/>
      <c r="AY81" s="1286"/>
      <c r="AZ81" s="1286"/>
      <c r="BA81" s="1286"/>
      <c r="BB81" s="1286"/>
      <c r="BC81" s="1286"/>
      <c r="BD81" s="1286"/>
      <c r="BE81" s="1286"/>
      <c r="BF81" s="1286"/>
      <c r="BG81" s="1286"/>
      <c r="BH81" s="1286"/>
      <c r="BI81" s="1286"/>
      <c r="BJ81" s="1286"/>
      <c r="BK81" s="1286"/>
      <c r="BL81" s="1286"/>
      <c r="BM81" s="1286"/>
      <c r="BN81" s="1286"/>
      <c r="BO81" s="1286"/>
      <c r="BP81" s="1286"/>
      <c r="BQ81" s="1286"/>
      <c r="BR81" s="1286"/>
      <c r="BS81" s="1286"/>
      <c r="BT81" s="1286"/>
      <c r="BU81" s="1286"/>
      <c r="BV81" s="1286"/>
      <c r="BW81" s="1286"/>
      <c r="BX81" s="1286"/>
      <c r="BY81" s="1286"/>
      <c r="BZ81" s="1286"/>
      <c r="CA81" s="1286"/>
      <c r="CB81" s="1286"/>
      <c r="CC81" s="1286"/>
      <c r="CD81" s="1286"/>
      <c r="CE81" s="1286"/>
      <c r="CF81" s="1286"/>
      <c r="CG81" s="1286"/>
      <c r="CH81" s="1286"/>
      <c r="CI81" s="1286"/>
      <c r="CJ81" s="1286"/>
      <c r="CK81" s="1286"/>
      <c r="CL81" s="1286"/>
      <c r="CM81" s="1286"/>
      <c r="CN81" s="1286"/>
      <c r="CO81" s="1286"/>
      <c r="CP81" s="1286"/>
      <c r="CQ81" s="1286"/>
      <c r="CR81" s="1286"/>
      <c r="CS81" s="1286"/>
      <c r="CT81" s="1286"/>
      <c r="CU81" s="1286"/>
      <c r="CV81" s="1286"/>
      <c r="CW81" s="1286"/>
      <c r="CX81" s="1286"/>
      <c r="CY81" s="1286"/>
      <c r="CZ81" s="1286"/>
      <c r="DA81" s="1286"/>
      <c r="DB81" s="1286"/>
      <c r="DC81" s="1286"/>
      <c r="DD81" s="1286"/>
      <c r="DE81" s="1286"/>
      <c r="DF81" s="1286"/>
      <c r="DG81" s="1286"/>
      <c r="DH81" s="1286"/>
      <c r="DI81" s="1286"/>
      <c r="DJ81" s="1286"/>
      <c r="DK81" s="1286"/>
      <c r="DL81" s="1286"/>
      <c r="DM81" s="1286"/>
      <c r="DN81" s="1286"/>
      <c r="DO81" s="1286"/>
      <c r="DP81" s="1286"/>
      <c r="DQ81" s="1286"/>
      <c r="DR81" s="1286"/>
      <c r="DS81" s="1286"/>
      <c r="DT81" s="1286"/>
      <c r="DU81" s="1286"/>
      <c r="DV81" s="1286"/>
      <c r="DW81" s="1286"/>
      <c r="DX81" s="1286"/>
      <c r="DY81" s="1286"/>
      <c r="DZ81" s="1286"/>
      <c r="EA81" s="1286"/>
      <c r="EB81" s="1286"/>
      <c r="EC81" s="1286"/>
      <c r="ED81" s="1286"/>
      <c r="EE81" s="1286"/>
      <c r="EF81" s="1286"/>
      <c r="EG81" s="1286"/>
      <c r="EH81" s="1286"/>
      <c r="EI81" s="1286"/>
      <c r="EJ81" s="1286"/>
      <c r="EK81" s="1286"/>
      <c r="EL81" s="1286"/>
      <c r="EM81" s="1286"/>
      <c r="EN81" s="1286"/>
      <c r="EO81" s="1286"/>
      <c r="EP81" s="1286"/>
      <c r="EQ81" s="1286"/>
      <c r="ER81" s="1286"/>
      <c r="ES81" s="1286"/>
      <c r="ET81" s="1286"/>
      <c r="EU81" s="1286"/>
      <c r="EV81" s="1286"/>
      <c r="EW81" s="1286"/>
      <c r="EX81" s="1286"/>
      <c r="EY81" s="1286"/>
      <c r="EZ81" s="1286"/>
      <c r="FA81" s="1286"/>
      <c r="FB81" s="1286"/>
      <c r="FC81" s="1286"/>
      <c r="FD81" s="1286"/>
      <c r="FE81" s="1286"/>
      <c r="FF81" s="1286"/>
      <c r="FG81" s="1286"/>
      <c r="FH81" s="1286"/>
      <c r="FI81" s="1286"/>
      <c r="FJ81" s="1286"/>
      <c r="FK81" s="1286"/>
      <c r="FL81" s="1286"/>
      <c r="FM81" s="1286"/>
      <c r="FN81" s="1286"/>
      <c r="FO81" s="1286"/>
      <c r="FP81" s="1286"/>
      <c r="FQ81" s="1286"/>
      <c r="FR81" s="1286"/>
      <c r="FS81" s="1286"/>
      <c r="FT81" s="1286"/>
      <c r="FU81" s="1286"/>
      <c r="FV81" s="1286"/>
      <c r="FW81" s="1286"/>
      <c r="FX81" s="1286"/>
      <c r="FY81" s="1286"/>
      <c r="FZ81" s="1286"/>
      <c r="GA81" s="1286"/>
      <c r="GB81" s="1286"/>
      <c r="GC81" s="1286"/>
      <c r="GD81" s="1286"/>
      <c r="GE81" s="1286"/>
      <c r="GF81" s="1286"/>
      <c r="GG81" s="1286"/>
      <c r="GH81" s="1286"/>
      <c r="GI81" s="1286"/>
      <c r="GJ81" s="1286"/>
      <c r="GK81" s="1286"/>
      <c r="GL81" s="1286"/>
      <c r="GM81" s="1286"/>
      <c r="GN81" s="1286"/>
      <c r="GO81" s="1286"/>
      <c r="GP81" s="1286"/>
      <c r="GQ81" s="1286"/>
      <c r="GR81" s="1286"/>
      <c r="GS81" s="1286"/>
      <c r="GT81" s="1286"/>
      <c r="GU81" s="1286"/>
      <c r="GV81" s="1286"/>
      <c r="GW81" s="1286"/>
      <c r="GX81" s="1286"/>
      <c r="GY81" s="1286"/>
      <c r="GZ81" s="1286"/>
      <c r="HA81" s="1286"/>
      <c r="HB81" s="1286"/>
      <c r="HC81" s="1286"/>
      <c r="HD81" s="1286"/>
      <c r="HE81" s="1286"/>
      <c r="HF81" s="1286"/>
      <c r="HG81" s="1286"/>
      <c r="HH81" s="1286"/>
      <c r="HI81" s="1286"/>
      <c r="HJ81" s="1286"/>
      <c r="HK81" s="1286"/>
      <c r="HL81" s="1286"/>
      <c r="HM81" s="1286"/>
      <c r="HN81" s="1286"/>
      <c r="HO81" s="1286"/>
      <c r="HP81" s="1286"/>
      <c r="HQ81" s="1286"/>
      <c r="HR81" s="1286"/>
      <c r="HS81" s="1286"/>
      <c r="HT81" s="1286"/>
      <c r="HU81" s="1286"/>
      <c r="HV81" s="1286"/>
      <c r="HW81" s="1286"/>
      <c r="HX81" s="1286"/>
      <c r="HY81" s="1286"/>
      <c r="HZ81" s="1286"/>
      <c r="IA81" s="1286"/>
      <c r="IB81" s="1286"/>
      <c r="IC81" s="1286"/>
      <c r="ID81" s="1286"/>
      <c r="IE81" s="1286"/>
      <c r="IF81" s="1286"/>
      <c r="IG81" s="1286"/>
      <c r="IH81" s="1286"/>
      <c r="II81" s="1286"/>
      <c r="IJ81" s="1286"/>
      <c r="IK81" s="1286"/>
      <c r="IL81" s="1286"/>
      <c r="IM81" s="1286"/>
      <c r="IN81" s="1286"/>
      <c r="IO81" s="1286"/>
      <c r="IP81" s="1286"/>
      <c r="IQ81" s="1286"/>
      <c r="IR81" s="1286"/>
      <c r="IS81" s="1286"/>
      <c r="IT81" s="1286"/>
      <c r="IU81" s="1286"/>
      <c r="IV81" s="1286"/>
    </row>
    <row r="82" spans="1:256" ht="31.5">
      <c r="A82" s="1286"/>
      <c r="B82" s="1612" t="s">
        <v>2114</v>
      </c>
      <c r="C82" s="1613" t="s">
        <v>1947</v>
      </c>
      <c r="D82" s="1613" t="s">
        <v>30</v>
      </c>
      <c r="E82" s="1613" t="s">
        <v>1948</v>
      </c>
      <c r="F82" s="1614" t="s">
        <v>1995</v>
      </c>
      <c r="G82" s="1615" t="s">
        <v>1996</v>
      </c>
      <c r="H82" s="1286"/>
      <c r="I82" s="1286"/>
      <c r="J82" s="1286"/>
      <c r="K82" s="1286"/>
      <c r="L82" s="1286"/>
      <c r="M82" s="1286"/>
      <c r="N82" s="1286"/>
      <c r="O82" s="1286"/>
      <c r="P82" s="1286"/>
      <c r="Q82" s="1286"/>
      <c r="R82" s="1286"/>
      <c r="S82" s="1286"/>
      <c r="T82" s="1286"/>
      <c r="U82" s="1286"/>
      <c r="V82" s="1286"/>
      <c r="W82" s="1286"/>
      <c r="X82" s="1286"/>
      <c r="Y82" s="1286"/>
      <c r="Z82" s="1286"/>
      <c r="AA82" s="1286"/>
      <c r="AB82" s="1286"/>
      <c r="AC82" s="1286"/>
      <c r="AD82" s="1286"/>
      <c r="AE82" s="1286"/>
      <c r="AF82" s="1286"/>
      <c r="AG82" s="1286"/>
      <c r="AH82" s="1286"/>
      <c r="AI82" s="1286"/>
      <c r="AJ82" s="1286"/>
      <c r="AK82" s="1286"/>
      <c r="AL82" s="1286"/>
      <c r="AM82" s="1286"/>
      <c r="AN82" s="1286"/>
      <c r="AO82" s="1286"/>
      <c r="AP82" s="1286"/>
      <c r="AQ82" s="1286"/>
      <c r="AR82" s="1286"/>
      <c r="AS82" s="1286"/>
      <c r="AT82" s="1286"/>
      <c r="AU82" s="1286"/>
      <c r="AV82" s="1286"/>
      <c r="AW82" s="1286"/>
      <c r="AX82" s="1286"/>
      <c r="AY82" s="1286"/>
      <c r="AZ82" s="1286"/>
      <c r="BA82" s="1286"/>
      <c r="BB82" s="1286"/>
      <c r="BC82" s="1286"/>
      <c r="BD82" s="1286"/>
      <c r="BE82" s="1286"/>
      <c r="BF82" s="1286"/>
      <c r="BG82" s="1286"/>
      <c r="BH82" s="1286"/>
      <c r="BI82" s="1286"/>
      <c r="BJ82" s="1286"/>
      <c r="BK82" s="1286"/>
      <c r="BL82" s="1286"/>
      <c r="BM82" s="1286"/>
      <c r="BN82" s="1286"/>
      <c r="BO82" s="1286"/>
      <c r="BP82" s="1286"/>
      <c r="BQ82" s="1286"/>
      <c r="BR82" s="1286"/>
      <c r="BS82" s="1286"/>
      <c r="BT82" s="1286"/>
      <c r="BU82" s="1286"/>
      <c r="BV82" s="1286"/>
      <c r="BW82" s="1286"/>
      <c r="BX82" s="1286"/>
      <c r="BY82" s="1286"/>
      <c r="BZ82" s="1286"/>
      <c r="CA82" s="1286"/>
      <c r="CB82" s="1286"/>
      <c r="CC82" s="1286"/>
      <c r="CD82" s="1286"/>
      <c r="CE82" s="1286"/>
      <c r="CF82" s="1286"/>
      <c r="CG82" s="1286"/>
      <c r="CH82" s="1286"/>
      <c r="CI82" s="1286"/>
      <c r="CJ82" s="1286"/>
      <c r="CK82" s="1286"/>
      <c r="CL82" s="1286"/>
      <c r="CM82" s="1286"/>
      <c r="CN82" s="1286"/>
      <c r="CO82" s="1286"/>
      <c r="CP82" s="1286"/>
      <c r="CQ82" s="1286"/>
      <c r="CR82" s="1286"/>
      <c r="CS82" s="1286"/>
      <c r="CT82" s="1286"/>
      <c r="CU82" s="1286"/>
      <c r="CV82" s="1286"/>
      <c r="CW82" s="1286"/>
      <c r="CX82" s="1286"/>
      <c r="CY82" s="1286"/>
      <c r="CZ82" s="1286"/>
      <c r="DA82" s="1286"/>
      <c r="DB82" s="1286"/>
      <c r="DC82" s="1286"/>
      <c r="DD82" s="1286"/>
      <c r="DE82" s="1286"/>
      <c r="DF82" s="1286"/>
      <c r="DG82" s="1286"/>
      <c r="DH82" s="1286"/>
      <c r="DI82" s="1286"/>
      <c r="DJ82" s="1286"/>
      <c r="DK82" s="1286"/>
      <c r="DL82" s="1286"/>
      <c r="DM82" s="1286"/>
      <c r="DN82" s="1286"/>
      <c r="DO82" s="1286"/>
      <c r="DP82" s="1286"/>
      <c r="DQ82" s="1286"/>
      <c r="DR82" s="1286"/>
      <c r="DS82" s="1286"/>
      <c r="DT82" s="1286"/>
      <c r="DU82" s="1286"/>
      <c r="DV82" s="1286"/>
      <c r="DW82" s="1286"/>
      <c r="DX82" s="1286"/>
      <c r="DY82" s="1286"/>
      <c r="DZ82" s="1286"/>
      <c r="EA82" s="1286"/>
      <c r="EB82" s="1286"/>
      <c r="EC82" s="1286"/>
      <c r="ED82" s="1286"/>
      <c r="EE82" s="1286"/>
      <c r="EF82" s="1286"/>
      <c r="EG82" s="1286"/>
      <c r="EH82" s="1286"/>
      <c r="EI82" s="1286"/>
      <c r="EJ82" s="1286"/>
      <c r="EK82" s="1286"/>
      <c r="EL82" s="1286"/>
      <c r="EM82" s="1286"/>
      <c r="EN82" s="1286"/>
      <c r="EO82" s="1286"/>
      <c r="EP82" s="1286"/>
      <c r="EQ82" s="1286"/>
      <c r="ER82" s="1286"/>
      <c r="ES82" s="1286"/>
      <c r="ET82" s="1286"/>
      <c r="EU82" s="1286"/>
      <c r="EV82" s="1286"/>
      <c r="EW82" s="1286"/>
      <c r="EX82" s="1286"/>
      <c r="EY82" s="1286"/>
      <c r="EZ82" s="1286"/>
      <c r="FA82" s="1286"/>
      <c r="FB82" s="1286"/>
      <c r="FC82" s="1286"/>
      <c r="FD82" s="1286"/>
      <c r="FE82" s="1286"/>
      <c r="FF82" s="1286"/>
      <c r="FG82" s="1286"/>
      <c r="FH82" s="1286"/>
      <c r="FI82" s="1286"/>
      <c r="FJ82" s="1286"/>
      <c r="FK82" s="1286"/>
      <c r="FL82" s="1286"/>
      <c r="FM82" s="1286"/>
      <c r="FN82" s="1286"/>
      <c r="FO82" s="1286"/>
      <c r="FP82" s="1286"/>
      <c r="FQ82" s="1286"/>
      <c r="FR82" s="1286"/>
      <c r="FS82" s="1286"/>
      <c r="FT82" s="1286"/>
      <c r="FU82" s="1286"/>
      <c r="FV82" s="1286"/>
      <c r="FW82" s="1286"/>
      <c r="FX82" s="1286"/>
      <c r="FY82" s="1286"/>
      <c r="FZ82" s="1286"/>
      <c r="GA82" s="1286"/>
      <c r="GB82" s="1286"/>
      <c r="GC82" s="1286"/>
      <c r="GD82" s="1286"/>
      <c r="GE82" s="1286"/>
      <c r="GF82" s="1286"/>
      <c r="GG82" s="1286"/>
      <c r="GH82" s="1286"/>
      <c r="GI82" s="1286"/>
      <c r="GJ82" s="1286"/>
      <c r="GK82" s="1286"/>
      <c r="GL82" s="1286"/>
      <c r="GM82" s="1286"/>
      <c r="GN82" s="1286"/>
      <c r="GO82" s="1286"/>
      <c r="GP82" s="1286"/>
      <c r="GQ82" s="1286"/>
      <c r="GR82" s="1286"/>
      <c r="GS82" s="1286"/>
      <c r="GT82" s="1286"/>
      <c r="GU82" s="1286"/>
      <c r="GV82" s="1286"/>
      <c r="GW82" s="1286"/>
      <c r="GX82" s="1286"/>
      <c r="GY82" s="1286"/>
      <c r="GZ82" s="1286"/>
      <c r="HA82" s="1286"/>
      <c r="HB82" s="1286"/>
      <c r="HC82" s="1286"/>
      <c r="HD82" s="1286"/>
      <c r="HE82" s="1286"/>
      <c r="HF82" s="1286"/>
      <c r="HG82" s="1286"/>
      <c r="HH82" s="1286"/>
      <c r="HI82" s="1286"/>
      <c r="HJ82" s="1286"/>
      <c r="HK82" s="1286"/>
      <c r="HL82" s="1286"/>
      <c r="HM82" s="1286"/>
      <c r="HN82" s="1286"/>
      <c r="HO82" s="1286"/>
      <c r="HP82" s="1286"/>
      <c r="HQ82" s="1286"/>
      <c r="HR82" s="1286"/>
      <c r="HS82" s="1286"/>
      <c r="HT82" s="1286"/>
      <c r="HU82" s="1286"/>
      <c r="HV82" s="1286"/>
      <c r="HW82" s="1286"/>
      <c r="HX82" s="1286"/>
      <c r="HY82" s="1286"/>
      <c r="HZ82" s="1286"/>
      <c r="IA82" s="1286"/>
      <c r="IB82" s="1286"/>
      <c r="IC82" s="1286"/>
      <c r="ID82" s="1286"/>
      <c r="IE82" s="1286"/>
      <c r="IF82" s="1286"/>
      <c r="IG82" s="1286"/>
      <c r="IH82" s="1286"/>
      <c r="II82" s="1286"/>
      <c r="IJ82" s="1286"/>
      <c r="IK82" s="1286"/>
      <c r="IL82" s="1286"/>
      <c r="IM82" s="1286"/>
      <c r="IN82" s="1286"/>
      <c r="IO82" s="1286"/>
      <c r="IP82" s="1286"/>
      <c r="IQ82" s="1286"/>
      <c r="IR82" s="1286"/>
      <c r="IS82" s="1286"/>
      <c r="IT82" s="1286"/>
      <c r="IU82" s="1286"/>
      <c r="IV82" s="1286"/>
    </row>
    <row r="83" spans="1:256" ht="16.5" thickBot="1">
      <c r="A83" s="1286"/>
      <c r="B83" s="2121" t="s">
        <v>1951</v>
      </c>
      <c r="C83" s="2122"/>
      <c r="D83" s="2122"/>
      <c r="E83" s="2122"/>
      <c r="F83" s="2122"/>
      <c r="G83" s="2123"/>
      <c r="H83" s="1286"/>
      <c r="I83" s="1286"/>
      <c r="J83" s="1286"/>
      <c r="K83" s="1286"/>
      <c r="L83" s="1286"/>
      <c r="M83" s="1286"/>
      <c r="N83" s="1286"/>
      <c r="O83" s="1286"/>
      <c r="P83" s="1286"/>
      <c r="Q83" s="1286"/>
      <c r="R83" s="1286"/>
      <c r="S83" s="1286"/>
      <c r="T83" s="1286"/>
      <c r="U83" s="1286"/>
      <c r="V83" s="1286"/>
      <c r="W83" s="1286"/>
      <c r="X83" s="1286"/>
      <c r="Y83" s="1286"/>
      <c r="Z83" s="1286"/>
      <c r="AA83" s="1286"/>
      <c r="AB83" s="1286"/>
      <c r="AC83" s="1286"/>
      <c r="AD83" s="1286"/>
      <c r="AE83" s="1286"/>
      <c r="AF83" s="1286"/>
      <c r="AG83" s="1286"/>
      <c r="AH83" s="1286"/>
      <c r="AI83" s="1286"/>
      <c r="AJ83" s="1286"/>
      <c r="AK83" s="1286"/>
      <c r="AL83" s="1286"/>
      <c r="AM83" s="1286"/>
      <c r="AN83" s="1286"/>
      <c r="AO83" s="1286"/>
      <c r="AP83" s="1286"/>
      <c r="AQ83" s="1286"/>
      <c r="AR83" s="1286"/>
      <c r="AS83" s="1286"/>
      <c r="AT83" s="1286"/>
      <c r="AU83" s="1286"/>
      <c r="AV83" s="1286"/>
      <c r="AW83" s="1286"/>
      <c r="AX83" s="1286"/>
      <c r="AY83" s="1286"/>
      <c r="AZ83" s="1286"/>
      <c r="BA83" s="1286"/>
      <c r="BB83" s="1286"/>
      <c r="BC83" s="1286"/>
      <c r="BD83" s="1286"/>
      <c r="BE83" s="1286"/>
      <c r="BF83" s="1286"/>
      <c r="BG83" s="1286"/>
      <c r="BH83" s="1286"/>
      <c r="BI83" s="1286"/>
      <c r="BJ83" s="1286"/>
      <c r="BK83" s="1286"/>
      <c r="BL83" s="1286"/>
      <c r="BM83" s="1286"/>
      <c r="BN83" s="1286"/>
      <c r="BO83" s="1286"/>
      <c r="BP83" s="1286"/>
      <c r="BQ83" s="1286"/>
      <c r="BR83" s="1286"/>
      <c r="BS83" s="1286"/>
      <c r="BT83" s="1286"/>
      <c r="BU83" s="1286"/>
      <c r="BV83" s="1286"/>
      <c r="BW83" s="1286"/>
      <c r="BX83" s="1286"/>
      <c r="BY83" s="1286"/>
      <c r="BZ83" s="1286"/>
      <c r="CA83" s="1286"/>
      <c r="CB83" s="1286"/>
      <c r="CC83" s="1286"/>
      <c r="CD83" s="1286"/>
      <c r="CE83" s="1286"/>
      <c r="CF83" s="1286"/>
      <c r="CG83" s="1286"/>
      <c r="CH83" s="1286"/>
      <c r="CI83" s="1286"/>
      <c r="CJ83" s="1286"/>
      <c r="CK83" s="1286"/>
      <c r="CL83" s="1286"/>
      <c r="CM83" s="1286"/>
      <c r="CN83" s="1286"/>
      <c r="CO83" s="1286"/>
      <c r="CP83" s="1286"/>
      <c r="CQ83" s="1286"/>
      <c r="CR83" s="1286"/>
      <c r="CS83" s="1286"/>
      <c r="CT83" s="1286"/>
      <c r="CU83" s="1286"/>
      <c r="CV83" s="1286"/>
      <c r="CW83" s="1286"/>
      <c r="CX83" s="1286"/>
      <c r="CY83" s="1286"/>
      <c r="CZ83" s="1286"/>
      <c r="DA83" s="1286"/>
      <c r="DB83" s="1286"/>
      <c r="DC83" s="1286"/>
      <c r="DD83" s="1286"/>
      <c r="DE83" s="1286"/>
      <c r="DF83" s="1286"/>
      <c r="DG83" s="1286"/>
      <c r="DH83" s="1286"/>
      <c r="DI83" s="1286"/>
      <c r="DJ83" s="1286"/>
      <c r="DK83" s="1286"/>
      <c r="DL83" s="1286"/>
      <c r="DM83" s="1286"/>
      <c r="DN83" s="1286"/>
      <c r="DO83" s="1286"/>
      <c r="DP83" s="1286"/>
      <c r="DQ83" s="1286"/>
      <c r="DR83" s="1286"/>
      <c r="DS83" s="1286"/>
      <c r="DT83" s="1286"/>
      <c r="DU83" s="1286"/>
      <c r="DV83" s="1286"/>
      <c r="DW83" s="1286"/>
      <c r="DX83" s="1286"/>
      <c r="DY83" s="1286"/>
      <c r="DZ83" s="1286"/>
      <c r="EA83" s="1286"/>
      <c r="EB83" s="1286"/>
      <c r="EC83" s="1286"/>
      <c r="ED83" s="1286"/>
      <c r="EE83" s="1286"/>
      <c r="EF83" s="1286"/>
      <c r="EG83" s="1286"/>
      <c r="EH83" s="1286"/>
      <c r="EI83" s="1286"/>
      <c r="EJ83" s="1286"/>
      <c r="EK83" s="1286"/>
      <c r="EL83" s="1286"/>
      <c r="EM83" s="1286"/>
      <c r="EN83" s="1286"/>
      <c r="EO83" s="1286"/>
      <c r="EP83" s="1286"/>
      <c r="EQ83" s="1286"/>
      <c r="ER83" s="1286"/>
      <c r="ES83" s="1286"/>
      <c r="ET83" s="1286"/>
      <c r="EU83" s="1286"/>
      <c r="EV83" s="1286"/>
      <c r="EW83" s="1286"/>
      <c r="EX83" s="1286"/>
      <c r="EY83" s="1286"/>
      <c r="EZ83" s="1286"/>
      <c r="FA83" s="1286"/>
      <c r="FB83" s="1286"/>
      <c r="FC83" s="1286"/>
      <c r="FD83" s="1286"/>
      <c r="FE83" s="1286"/>
      <c r="FF83" s="1286"/>
      <c r="FG83" s="1286"/>
      <c r="FH83" s="1286"/>
      <c r="FI83" s="1286"/>
      <c r="FJ83" s="1286"/>
      <c r="FK83" s="1286"/>
      <c r="FL83" s="1286"/>
      <c r="FM83" s="1286"/>
      <c r="FN83" s="1286"/>
      <c r="FO83" s="1286"/>
      <c r="FP83" s="1286"/>
      <c r="FQ83" s="1286"/>
      <c r="FR83" s="1286"/>
      <c r="FS83" s="1286"/>
      <c r="FT83" s="1286"/>
      <c r="FU83" s="1286"/>
      <c r="FV83" s="1286"/>
      <c r="FW83" s="1286"/>
      <c r="FX83" s="1286"/>
      <c r="FY83" s="1286"/>
      <c r="FZ83" s="1286"/>
      <c r="GA83" s="1286"/>
      <c r="GB83" s="1286"/>
      <c r="GC83" s="1286"/>
      <c r="GD83" s="1286"/>
      <c r="GE83" s="1286"/>
      <c r="GF83" s="1286"/>
      <c r="GG83" s="1286"/>
      <c r="GH83" s="1286"/>
      <c r="GI83" s="1286"/>
      <c r="GJ83" s="1286"/>
      <c r="GK83" s="1286"/>
      <c r="GL83" s="1286"/>
      <c r="GM83" s="1286"/>
      <c r="GN83" s="1286"/>
      <c r="GO83" s="1286"/>
      <c r="GP83" s="1286"/>
      <c r="GQ83" s="1286"/>
      <c r="GR83" s="1286"/>
      <c r="GS83" s="1286"/>
      <c r="GT83" s="1286"/>
      <c r="GU83" s="1286"/>
      <c r="GV83" s="1286"/>
      <c r="GW83" s="1286"/>
      <c r="GX83" s="1286"/>
      <c r="GY83" s="1286"/>
      <c r="GZ83" s="1286"/>
      <c r="HA83" s="1286"/>
      <c r="HB83" s="1286"/>
      <c r="HC83" s="1286"/>
      <c r="HD83" s="1286"/>
      <c r="HE83" s="1286"/>
      <c r="HF83" s="1286"/>
      <c r="HG83" s="1286"/>
      <c r="HH83" s="1286"/>
      <c r="HI83" s="1286"/>
      <c r="HJ83" s="1286"/>
      <c r="HK83" s="1286"/>
      <c r="HL83" s="1286"/>
      <c r="HM83" s="1286"/>
      <c r="HN83" s="1286"/>
      <c r="HO83" s="1286"/>
      <c r="HP83" s="1286"/>
      <c r="HQ83" s="1286"/>
      <c r="HR83" s="1286"/>
      <c r="HS83" s="1286"/>
      <c r="HT83" s="1286"/>
      <c r="HU83" s="1286"/>
      <c r="HV83" s="1286"/>
      <c r="HW83" s="1286"/>
      <c r="HX83" s="1286"/>
      <c r="HY83" s="1286"/>
      <c r="HZ83" s="1286"/>
      <c r="IA83" s="1286"/>
      <c r="IB83" s="1286"/>
      <c r="IC83" s="1286"/>
      <c r="ID83" s="1286"/>
      <c r="IE83" s="1286"/>
      <c r="IF83" s="1286"/>
      <c r="IG83" s="1286"/>
      <c r="IH83" s="1286"/>
      <c r="II83" s="1286"/>
      <c r="IJ83" s="1286"/>
      <c r="IK83" s="1286"/>
      <c r="IL83" s="1286"/>
      <c r="IM83" s="1286"/>
      <c r="IN83" s="1286"/>
      <c r="IO83" s="1286"/>
      <c r="IP83" s="1286"/>
      <c r="IQ83" s="1286"/>
      <c r="IR83" s="1286"/>
      <c r="IS83" s="1286"/>
      <c r="IT83" s="1286"/>
      <c r="IU83" s="1286"/>
      <c r="IV83" s="1286"/>
    </row>
    <row r="84" spans="1:256" ht="15.75">
      <c r="A84" s="1286"/>
      <c r="B84" s="1607" t="s">
        <v>7367</v>
      </c>
      <c r="C84" s="1608" t="str">
        <f>C17</f>
        <v>ROTAÇÃO VERTICAL DUPLA</v>
      </c>
      <c r="D84" s="1609" t="s">
        <v>30</v>
      </c>
      <c r="E84" s="1624">
        <v>1</v>
      </c>
      <c r="F84" s="1610">
        <f>E17</f>
        <v>1050</v>
      </c>
      <c r="G84" s="1611">
        <f>TRUNC(F84*E84,2)</f>
        <v>1050</v>
      </c>
      <c r="H84" s="1286"/>
      <c r="I84" s="1286"/>
      <c r="J84" s="1286"/>
      <c r="K84" s="1286"/>
      <c r="L84" s="1286"/>
      <c r="M84" s="1286"/>
      <c r="N84" s="1286"/>
      <c r="O84" s="1286"/>
      <c r="P84" s="1286"/>
      <c r="Q84" s="1286"/>
      <c r="R84" s="1286"/>
      <c r="S84" s="1286"/>
      <c r="T84" s="1286"/>
      <c r="U84" s="1286"/>
      <c r="V84" s="1286"/>
      <c r="W84" s="1286"/>
      <c r="X84" s="1286"/>
      <c r="Y84" s="1286"/>
      <c r="Z84" s="1286"/>
      <c r="AA84" s="1286"/>
      <c r="AB84" s="1286"/>
      <c r="AC84" s="1286"/>
      <c r="AD84" s="1286"/>
      <c r="AE84" s="1286"/>
      <c r="AF84" s="1286"/>
      <c r="AG84" s="1286"/>
      <c r="AH84" s="1286"/>
      <c r="AI84" s="1286"/>
      <c r="AJ84" s="1286"/>
      <c r="AK84" s="1286"/>
      <c r="AL84" s="1286"/>
      <c r="AM84" s="1286"/>
      <c r="AN84" s="1286"/>
      <c r="AO84" s="1286"/>
      <c r="AP84" s="1286"/>
      <c r="AQ84" s="1286"/>
      <c r="AR84" s="1286"/>
      <c r="AS84" s="1286"/>
      <c r="AT84" s="1286"/>
      <c r="AU84" s="1286"/>
      <c r="AV84" s="1286"/>
      <c r="AW84" s="1286"/>
      <c r="AX84" s="1286"/>
      <c r="AY84" s="1286"/>
      <c r="AZ84" s="1286"/>
      <c r="BA84" s="1286"/>
      <c r="BB84" s="1286"/>
      <c r="BC84" s="1286"/>
      <c r="BD84" s="1286"/>
      <c r="BE84" s="1286"/>
      <c r="BF84" s="1286"/>
      <c r="BG84" s="1286"/>
      <c r="BH84" s="1286"/>
      <c r="BI84" s="1286"/>
      <c r="BJ84" s="1286"/>
      <c r="BK84" s="1286"/>
      <c r="BL84" s="1286"/>
      <c r="BM84" s="1286"/>
      <c r="BN84" s="1286"/>
      <c r="BO84" s="1286"/>
      <c r="BP84" s="1286"/>
      <c r="BQ84" s="1286"/>
      <c r="BR84" s="1286"/>
      <c r="BS84" s="1286"/>
      <c r="BT84" s="1286"/>
      <c r="BU84" s="1286"/>
      <c r="BV84" s="1286"/>
      <c r="BW84" s="1286"/>
      <c r="BX84" s="1286"/>
      <c r="BY84" s="1286"/>
      <c r="BZ84" s="1286"/>
      <c r="CA84" s="1286"/>
      <c r="CB84" s="1286"/>
      <c r="CC84" s="1286"/>
      <c r="CD84" s="1286"/>
      <c r="CE84" s="1286"/>
      <c r="CF84" s="1286"/>
      <c r="CG84" s="1286"/>
      <c r="CH84" s="1286"/>
      <c r="CI84" s="1286"/>
      <c r="CJ84" s="1286"/>
      <c r="CK84" s="1286"/>
      <c r="CL84" s="1286"/>
      <c r="CM84" s="1286"/>
      <c r="CN84" s="1286"/>
      <c r="CO84" s="1286"/>
      <c r="CP84" s="1286"/>
      <c r="CQ84" s="1286"/>
      <c r="CR84" s="1286"/>
      <c r="CS84" s="1286"/>
      <c r="CT84" s="1286"/>
      <c r="CU84" s="1286"/>
      <c r="CV84" s="1286"/>
      <c r="CW84" s="1286"/>
      <c r="CX84" s="1286"/>
      <c r="CY84" s="1286"/>
      <c r="CZ84" s="1286"/>
      <c r="DA84" s="1286"/>
      <c r="DB84" s="1286"/>
      <c r="DC84" s="1286"/>
      <c r="DD84" s="1286"/>
      <c r="DE84" s="1286"/>
      <c r="DF84" s="1286"/>
      <c r="DG84" s="1286"/>
      <c r="DH84" s="1286"/>
      <c r="DI84" s="1286"/>
      <c r="DJ84" s="1286"/>
      <c r="DK84" s="1286"/>
      <c r="DL84" s="1286"/>
      <c r="DM84" s="1286"/>
      <c r="DN84" s="1286"/>
      <c r="DO84" s="1286"/>
      <c r="DP84" s="1286"/>
      <c r="DQ84" s="1286"/>
      <c r="DR84" s="1286"/>
      <c r="DS84" s="1286"/>
      <c r="DT84" s="1286"/>
      <c r="DU84" s="1286"/>
      <c r="DV84" s="1286"/>
      <c r="DW84" s="1286"/>
      <c r="DX84" s="1286"/>
      <c r="DY84" s="1286"/>
      <c r="DZ84" s="1286"/>
      <c r="EA84" s="1286"/>
      <c r="EB84" s="1286"/>
      <c r="EC84" s="1286"/>
      <c r="ED84" s="1286"/>
      <c r="EE84" s="1286"/>
      <c r="EF84" s="1286"/>
      <c r="EG84" s="1286"/>
      <c r="EH84" s="1286"/>
      <c r="EI84" s="1286"/>
      <c r="EJ84" s="1286"/>
      <c r="EK84" s="1286"/>
      <c r="EL84" s="1286"/>
      <c r="EM84" s="1286"/>
      <c r="EN84" s="1286"/>
      <c r="EO84" s="1286"/>
      <c r="EP84" s="1286"/>
      <c r="EQ84" s="1286"/>
      <c r="ER84" s="1286"/>
      <c r="ES84" s="1286"/>
      <c r="ET84" s="1286"/>
      <c r="EU84" s="1286"/>
      <c r="EV84" s="1286"/>
      <c r="EW84" s="1286"/>
      <c r="EX84" s="1286"/>
      <c r="EY84" s="1286"/>
      <c r="EZ84" s="1286"/>
      <c r="FA84" s="1286"/>
      <c r="FB84" s="1286"/>
      <c r="FC84" s="1286"/>
      <c r="FD84" s="1286"/>
      <c r="FE84" s="1286"/>
      <c r="FF84" s="1286"/>
      <c r="FG84" s="1286"/>
      <c r="FH84" s="1286"/>
      <c r="FI84" s="1286"/>
      <c r="FJ84" s="1286"/>
      <c r="FK84" s="1286"/>
      <c r="FL84" s="1286"/>
      <c r="FM84" s="1286"/>
      <c r="FN84" s="1286"/>
      <c r="FO84" s="1286"/>
      <c r="FP84" s="1286"/>
      <c r="FQ84" s="1286"/>
      <c r="FR84" s="1286"/>
      <c r="FS84" s="1286"/>
      <c r="FT84" s="1286"/>
      <c r="FU84" s="1286"/>
      <c r="FV84" s="1286"/>
      <c r="FW84" s="1286"/>
      <c r="FX84" s="1286"/>
      <c r="FY84" s="1286"/>
      <c r="FZ84" s="1286"/>
      <c r="GA84" s="1286"/>
      <c r="GB84" s="1286"/>
      <c r="GC84" s="1286"/>
      <c r="GD84" s="1286"/>
      <c r="GE84" s="1286"/>
      <c r="GF84" s="1286"/>
      <c r="GG84" s="1286"/>
      <c r="GH84" s="1286"/>
      <c r="GI84" s="1286"/>
      <c r="GJ84" s="1286"/>
      <c r="GK84" s="1286"/>
      <c r="GL84" s="1286"/>
      <c r="GM84" s="1286"/>
      <c r="GN84" s="1286"/>
      <c r="GO84" s="1286"/>
      <c r="GP84" s="1286"/>
      <c r="GQ84" s="1286"/>
      <c r="GR84" s="1286"/>
      <c r="GS84" s="1286"/>
      <c r="GT84" s="1286"/>
      <c r="GU84" s="1286"/>
      <c r="GV84" s="1286"/>
      <c r="GW84" s="1286"/>
      <c r="GX84" s="1286"/>
      <c r="GY84" s="1286"/>
      <c r="GZ84" s="1286"/>
      <c r="HA84" s="1286"/>
      <c r="HB84" s="1286"/>
      <c r="HC84" s="1286"/>
      <c r="HD84" s="1286"/>
      <c r="HE84" s="1286"/>
      <c r="HF84" s="1286"/>
      <c r="HG84" s="1286"/>
      <c r="HH84" s="1286"/>
      <c r="HI84" s="1286"/>
      <c r="HJ84" s="1286"/>
      <c r="HK84" s="1286"/>
      <c r="HL84" s="1286"/>
      <c r="HM84" s="1286"/>
      <c r="HN84" s="1286"/>
      <c r="HO84" s="1286"/>
      <c r="HP84" s="1286"/>
      <c r="HQ84" s="1286"/>
      <c r="HR84" s="1286"/>
      <c r="HS84" s="1286"/>
      <c r="HT84" s="1286"/>
      <c r="HU84" s="1286"/>
      <c r="HV84" s="1286"/>
      <c r="HW84" s="1286"/>
      <c r="HX84" s="1286"/>
      <c r="HY84" s="1286"/>
      <c r="HZ84" s="1286"/>
      <c r="IA84" s="1286"/>
      <c r="IB84" s="1286"/>
      <c r="IC84" s="1286"/>
      <c r="ID84" s="1286"/>
      <c r="IE84" s="1286"/>
      <c r="IF84" s="1286"/>
      <c r="IG84" s="1286"/>
      <c r="IH84" s="1286"/>
      <c r="II84" s="1286"/>
      <c r="IJ84" s="1286"/>
      <c r="IK84" s="1286"/>
      <c r="IL84" s="1286"/>
      <c r="IM84" s="1286"/>
      <c r="IN84" s="1286"/>
      <c r="IO84" s="1286"/>
      <c r="IP84" s="1286"/>
      <c r="IQ84" s="1286"/>
      <c r="IR84" s="1286"/>
      <c r="IS84" s="1286"/>
      <c r="IT84" s="1286"/>
      <c r="IU84" s="1286"/>
      <c r="IV84" s="1286"/>
    </row>
    <row r="85" spans="1:256" ht="15">
      <c r="A85" s="1286" t="s">
        <v>5265</v>
      </c>
      <c r="B85" s="1348">
        <v>93358</v>
      </c>
      <c r="C85" s="914" t="str">
        <f>IF($A85="INSUMO",VLOOKUP($B85,'BANCO DE DADOS JULHO INS'!$A:$D,2,FALSE),VLOOKUP($B85,'BANCO DE DADOS JULHO SERV'!$B:$E,2,FALSE))</f>
        <v>ESCAVAÇÃO MANUAL DE VALAS. AF_03/2016</v>
      </c>
      <c r="D85" s="913" t="str">
        <f>IF($A85="INSUMO",VLOOKUP($B85,'BANCO DE DADOS JULHO INS'!$A:$D,3,FALSE),VLOOKUP($B85,'BANCO DE DADOS JULHO SERV'!$B:$E,3,FALSE))</f>
        <v>M3</v>
      </c>
      <c r="E85" s="1625">
        <f>TRUNC((0.3*0.4*0.4),2)</f>
        <v>0.04</v>
      </c>
      <c r="F85" s="917" t="str">
        <f>IF($A85="INSUMO",VLOOKUP($B85,'BANCO DE DADOS JULHO INS'!$A:$D,4,FALSE),VLOOKUP($B85,'BANCO DE DADOS JULHO SERV'!$B:$E,4,FALSE))</f>
        <v>54,59</v>
      </c>
      <c r="G85" s="1347">
        <f>TRUNC(F85*E85,2)</f>
        <v>2.1800000000000002</v>
      </c>
      <c r="H85" s="1286"/>
      <c r="I85" s="1286"/>
      <c r="J85" s="1286"/>
      <c r="K85" s="1286"/>
      <c r="L85" s="1286"/>
      <c r="M85" s="1286"/>
      <c r="N85" s="1286"/>
      <c r="O85" s="1286"/>
      <c r="P85" s="1286"/>
      <c r="Q85" s="1286"/>
      <c r="R85" s="1286"/>
      <c r="S85" s="1286"/>
      <c r="T85" s="1286"/>
      <c r="U85" s="1286"/>
      <c r="V85" s="1286"/>
      <c r="W85" s="1286"/>
      <c r="X85" s="1286"/>
      <c r="Y85" s="1286"/>
      <c r="Z85" s="1286"/>
      <c r="AA85" s="1286"/>
      <c r="AB85" s="1286"/>
      <c r="AC85" s="1286"/>
      <c r="AD85" s="1286"/>
      <c r="AE85" s="1286"/>
      <c r="AF85" s="1286"/>
      <c r="AG85" s="1286"/>
      <c r="AH85" s="1286"/>
      <c r="AI85" s="1286"/>
      <c r="AJ85" s="1286"/>
      <c r="AK85" s="1286"/>
      <c r="AL85" s="1286"/>
      <c r="AM85" s="1286"/>
      <c r="AN85" s="1286"/>
      <c r="AO85" s="1286"/>
      <c r="AP85" s="1286"/>
      <c r="AQ85" s="1286"/>
      <c r="AR85" s="1286"/>
      <c r="AS85" s="1286"/>
      <c r="AT85" s="1286"/>
      <c r="AU85" s="1286"/>
      <c r="AV85" s="1286"/>
      <c r="AW85" s="1286"/>
      <c r="AX85" s="1286"/>
      <c r="AY85" s="1286"/>
      <c r="AZ85" s="1286"/>
      <c r="BA85" s="1286"/>
      <c r="BB85" s="1286"/>
      <c r="BC85" s="1286"/>
      <c r="BD85" s="1286"/>
      <c r="BE85" s="1286"/>
      <c r="BF85" s="1286"/>
      <c r="BG85" s="1286"/>
      <c r="BH85" s="1286"/>
      <c r="BI85" s="1286"/>
      <c r="BJ85" s="1286"/>
      <c r="BK85" s="1286"/>
      <c r="BL85" s="1286"/>
      <c r="BM85" s="1286"/>
      <c r="BN85" s="1286"/>
      <c r="BO85" s="1286"/>
      <c r="BP85" s="1286"/>
      <c r="BQ85" s="1286"/>
      <c r="BR85" s="1286"/>
      <c r="BS85" s="1286"/>
      <c r="BT85" s="1286"/>
      <c r="BU85" s="1286"/>
      <c r="BV85" s="1286"/>
      <c r="BW85" s="1286"/>
      <c r="BX85" s="1286"/>
      <c r="BY85" s="1286"/>
      <c r="BZ85" s="1286"/>
      <c r="CA85" s="1286"/>
      <c r="CB85" s="1286"/>
      <c r="CC85" s="1286"/>
      <c r="CD85" s="1286"/>
      <c r="CE85" s="1286"/>
      <c r="CF85" s="1286"/>
      <c r="CG85" s="1286"/>
      <c r="CH85" s="1286"/>
      <c r="CI85" s="1286"/>
      <c r="CJ85" s="1286"/>
      <c r="CK85" s="1286"/>
      <c r="CL85" s="1286"/>
      <c r="CM85" s="1286"/>
      <c r="CN85" s="1286"/>
      <c r="CO85" s="1286"/>
      <c r="CP85" s="1286"/>
      <c r="CQ85" s="1286"/>
      <c r="CR85" s="1286"/>
      <c r="CS85" s="1286"/>
      <c r="CT85" s="1286"/>
      <c r="CU85" s="1286"/>
      <c r="CV85" s="1286"/>
      <c r="CW85" s="1286"/>
      <c r="CX85" s="1286"/>
      <c r="CY85" s="1286"/>
      <c r="CZ85" s="1286"/>
      <c r="DA85" s="1286"/>
      <c r="DB85" s="1286"/>
      <c r="DC85" s="1286"/>
      <c r="DD85" s="1286"/>
      <c r="DE85" s="1286"/>
      <c r="DF85" s="1286"/>
      <c r="DG85" s="1286"/>
      <c r="DH85" s="1286"/>
      <c r="DI85" s="1286"/>
      <c r="DJ85" s="1286"/>
      <c r="DK85" s="1286"/>
      <c r="DL85" s="1286"/>
      <c r="DM85" s="1286"/>
      <c r="DN85" s="1286"/>
      <c r="DO85" s="1286"/>
      <c r="DP85" s="1286"/>
      <c r="DQ85" s="1286"/>
      <c r="DR85" s="1286"/>
      <c r="DS85" s="1286"/>
      <c r="DT85" s="1286"/>
      <c r="DU85" s="1286"/>
      <c r="DV85" s="1286"/>
      <c r="DW85" s="1286"/>
      <c r="DX85" s="1286"/>
      <c r="DY85" s="1286"/>
      <c r="DZ85" s="1286"/>
      <c r="EA85" s="1286"/>
      <c r="EB85" s="1286"/>
      <c r="EC85" s="1286"/>
      <c r="ED85" s="1286"/>
      <c r="EE85" s="1286"/>
      <c r="EF85" s="1286"/>
      <c r="EG85" s="1286"/>
      <c r="EH85" s="1286"/>
      <c r="EI85" s="1286"/>
      <c r="EJ85" s="1286"/>
      <c r="EK85" s="1286"/>
      <c r="EL85" s="1286"/>
      <c r="EM85" s="1286"/>
      <c r="EN85" s="1286"/>
      <c r="EO85" s="1286"/>
      <c r="EP85" s="1286"/>
      <c r="EQ85" s="1286"/>
      <c r="ER85" s="1286"/>
      <c r="ES85" s="1286"/>
      <c r="ET85" s="1286"/>
      <c r="EU85" s="1286"/>
      <c r="EV85" s="1286"/>
      <c r="EW85" s="1286"/>
      <c r="EX85" s="1286"/>
      <c r="EY85" s="1286"/>
      <c r="EZ85" s="1286"/>
      <c r="FA85" s="1286"/>
      <c r="FB85" s="1286"/>
      <c r="FC85" s="1286"/>
      <c r="FD85" s="1286"/>
      <c r="FE85" s="1286"/>
      <c r="FF85" s="1286"/>
      <c r="FG85" s="1286"/>
      <c r="FH85" s="1286"/>
      <c r="FI85" s="1286"/>
      <c r="FJ85" s="1286"/>
      <c r="FK85" s="1286"/>
      <c r="FL85" s="1286"/>
      <c r="FM85" s="1286"/>
      <c r="FN85" s="1286"/>
      <c r="FO85" s="1286"/>
      <c r="FP85" s="1286"/>
      <c r="FQ85" s="1286"/>
      <c r="FR85" s="1286"/>
      <c r="FS85" s="1286"/>
      <c r="FT85" s="1286"/>
      <c r="FU85" s="1286"/>
      <c r="FV85" s="1286"/>
      <c r="FW85" s="1286"/>
      <c r="FX85" s="1286"/>
      <c r="FY85" s="1286"/>
      <c r="FZ85" s="1286"/>
      <c r="GA85" s="1286"/>
      <c r="GB85" s="1286"/>
      <c r="GC85" s="1286"/>
      <c r="GD85" s="1286"/>
      <c r="GE85" s="1286"/>
      <c r="GF85" s="1286"/>
      <c r="GG85" s="1286"/>
      <c r="GH85" s="1286"/>
      <c r="GI85" s="1286"/>
      <c r="GJ85" s="1286"/>
      <c r="GK85" s="1286"/>
      <c r="GL85" s="1286"/>
      <c r="GM85" s="1286"/>
      <c r="GN85" s="1286"/>
      <c r="GO85" s="1286"/>
      <c r="GP85" s="1286"/>
      <c r="GQ85" s="1286"/>
      <c r="GR85" s="1286"/>
      <c r="GS85" s="1286"/>
      <c r="GT85" s="1286"/>
      <c r="GU85" s="1286"/>
      <c r="GV85" s="1286"/>
      <c r="GW85" s="1286"/>
      <c r="GX85" s="1286"/>
      <c r="GY85" s="1286"/>
      <c r="GZ85" s="1286"/>
      <c r="HA85" s="1286"/>
      <c r="HB85" s="1286"/>
      <c r="HC85" s="1286"/>
      <c r="HD85" s="1286"/>
      <c r="HE85" s="1286"/>
      <c r="HF85" s="1286"/>
      <c r="HG85" s="1286"/>
      <c r="HH85" s="1286"/>
      <c r="HI85" s="1286"/>
      <c r="HJ85" s="1286"/>
      <c r="HK85" s="1286"/>
      <c r="HL85" s="1286"/>
      <c r="HM85" s="1286"/>
      <c r="HN85" s="1286"/>
      <c r="HO85" s="1286"/>
      <c r="HP85" s="1286"/>
      <c r="HQ85" s="1286"/>
      <c r="HR85" s="1286"/>
      <c r="HS85" s="1286"/>
      <c r="HT85" s="1286"/>
      <c r="HU85" s="1286"/>
      <c r="HV85" s="1286"/>
      <c r="HW85" s="1286"/>
      <c r="HX85" s="1286"/>
      <c r="HY85" s="1286"/>
      <c r="HZ85" s="1286"/>
      <c r="IA85" s="1286"/>
      <c r="IB85" s="1286"/>
      <c r="IC85" s="1286"/>
      <c r="ID85" s="1286"/>
      <c r="IE85" s="1286"/>
      <c r="IF85" s="1286"/>
      <c r="IG85" s="1286"/>
      <c r="IH85" s="1286"/>
      <c r="II85" s="1286"/>
      <c r="IJ85" s="1286"/>
      <c r="IK85" s="1286"/>
      <c r="IL85" s="1286"/>
      <c r="IM85" s="1286"/>
      <c r="IN85" s="1286"/>
      <c r="IO85" s="1286"/>
      <c r="IP85" s="1286"/>
      <c r="IQ85" s="1286"/>
      <c r="IR85" s="1286"/>
      <c r="IS85" s="1286"/>
      <c r="IT85" s="1286"/>
      <c r="IU85" s="1286"/>
      <c r="IV85" s="1286"/>
    </row>
    <row r="86" spans="1:256" ht="30">
      <c r="A86" s="1286" t="s">
        <v>5265</v>
      </c>
      <c r="B86" s="1348">
        <v>94965</v>
      </c>
      <c r="C86" s="914" t="str">
        <f>IF($A86="INSUMO",VLOOKUP($B86,'BANCO DE DADOS JULHO INS'!$A:$D,2,FALSE),VLOOKUP($B86,'BANCO DE DADOS JULHO SERV'!$B:$E,2,FALSE))</f>
        <v>CONCRETO FCK = 25MPA, TRAÇO 1:2,3:2,7 (CIMENTO/ AREIA MÉDIA/ BRITA 1)  - PREPARO MECÂNICO COM BETONEIRA 400 L. AF_07/2016</v>
      </c>
      <c r="D86" s="913" t="str">
        <f>IF($A86="INSUMO",VLOOKUP($B86,'BANCO DE DADOS JULHO INS'!$A:$D,3,FALSE),VLOOKUP($B86,'BANCO DE DADOS JULHO SERV'!$B:$E,3,FALSE))</f>
        <v>M3</v>
      </c>
      <c r="E86" s="1625">
        <f t="shared" ref="E86:E87" si="2">TRUNC((0.3*0.4*0.4),2)</f>
        <v>0.04</v>
      </c>
      <c r="F86" s="917" t="str">
        <f>IF($A86="INSUMO",VLOOKUP($B86,'BANCO DE DADOS JULHO INS'!$A:$D,4,FALSE),VLOOKUP($B86,'BANCO DE DADOS JULHO SERV'!$B:$E,4,FALSE))</f>
        <v>299,40</v>
      </c>
      <c r="G86" s="1347">
        <f>TRUNC(F86*E86,2)</f>
        <v>11.97</v>
      </c>
      <c r="H86" s="1286"/>
      <c r="I86" s="1286"/>
      <c r="J86" s="1286"/>
      <c r="K86" s="1286"/>
      <c r="L86" s="1286"/>
      <c r="M86" s="1286"/>
      <c r="N86" s="1286"/>
      <c r="O86" s="1286"/>
      <c r="P86" s="1286"/>
      <c r="Q86" s="1286"/>
      <c r="R86" s="1286"/>
      <c r="S86" s="1286"/>
      <c r="T86" s="1286"/>
      <c r="U86" s="1286"/>
      <c r="V86" s="1286"/>
      <c r="W86" s="1286"/>
      <c r="X86" s="1286"/>
      <c r="Y86" s="1286"/>
      <c r="Z86" s="1286"/>
      <c r="AA86" s="1286"/>
      <c r="AB86" s="1286"/>
      <c r="AC86" s="1286"/>
      <c r="AD86" s="1286"/>
      <c r="AE86" s="1286"/>
      <c r="AF86" s="1286"/>
      <c r="AG86" s="1286"/>
      <c r="AH86" s="1286"/>
      <c r="AI86" s="1286"/>
      <c r="AJ86" s="1286"/>
      <c r="AK86" s="1286"/>
      <c r="AL86" s="1286"/>
      <c r="AM86" s="1286"/>
      <c r="AN86" s="1286"/>
      <c r="AO86" s="1286"/>
      <c r="AP86" s="1286"/>
      <c r="AQ86" s="1286"/>
      <c r="AR86" s="1286"/>
      <c r="AS86" s="1286"/>
      <c r="AT86" s="1286"/>
      <c r="AU86" s="1286"/>
      <c r="AV86" s="1286"/>
      <c r="AW86" s="1286"/>
      <c r="AX86" s="1286"/>
      <c r="AY86" s="1286"/>
      <c r="AZ86" s="1286"/>
      <c r="BA86" s="1286"/>
      <c r="BB86" s="1286"/>
      <c r="BC86" s="1286"/>
      <c r="BD86" s="1286"/>
      <c r="BE86" s="1286"/>
      <c r="BF86" s="1286"/>
      <c r="BG86" s="1286"/>
      <c r="BH86" s="1286"/>
      <c r="BI86" s="1286"/>
      <c r="BJ86" s="1286"/>
      <c r="BK86" s="1286"/>
      <c r="BL86" s="1286"/>
      <c r="BM86" s="1286"/>
      <c r="BN86" s="1286"/>
      <c r="BO86" s="1286"/>
      <c r="BP86" s="1286"/>
      <c r="BQ86" s="1286"/>
      <c r="BR86" s="1286"/>
      <c r="BS86" s="1286"/>
      <c r="BT86" s="1286"/>
      <c r="BU86" s="1286"/>
      <c r="BV86" s="1286"/>
      <c r="BW86" s="1286"/>
      <c r="BX86" s="1286"/>
      <c r="BY86" s="1286"/>
      <c r="BZ86" s="1286"/>
      <c r="CA86" s="1286"/>
      <c r="CB86" s="1286"/>
      <c r="CC86" s="1286"/>
      <c r="CD86" s="1286"/>
      <c r="CE86" s="1286"/>
      <c r="CF86" s="1286"/>
      <c r="CG86" s="1286"/>
      <c r="CH86" s="1286"/>
      <c r="CI86" s="1286"/>
      <c r="CJ86" s="1286"/>
      <c r="CK86" s="1286"/>
      <c r="CL86" s="1286"/>
      <c r="CM86" s="1286"/>
      <c r="CN86" s="1286"/>
      <c r="CO86" s="1286"/>
      <c r="CP86" s="1286"/>
      <c r="CQ86" s="1286"/>
      <c r="CR86" s="1286"/>
      <c r="CS86" s="1286"/>
      <c r="CT86" s="1286"/>
      <c r="CU86" s="1286"/>
      <c r="CV86" s="1286"/>
      <c r="CW86" s="1286"/>
      <c r="CX86" s="1286"/>
      <c r="CY86" s="1286"/>
      <c r="CZ86" s="1286"/>
      <c r="DA86" s="1286"/>
      <c r="DB86" s="1286"/>
      <c r="DC86" s="1286"/>
      <c r="DD86" s="1286"/>
      <c r="DE86" s="1286"/>
      <c r="DF86" s="1286"/>
      <c r="DG86" s="1286"/>
      <c r="DH86" s="1286"/>
      <c r="DI86" s="1286"/>
      <c r="DJ86" s="1286"/>
      <c r="DK86" s="1286"/>
      <c r="DL86" s="1286"/>
      <c r="DM86" s="1286"/>
      <c r="DN86" s="1286"/>
      <c r="DO86" s="1286"/>
      <c r="DP86" s="1286"/>
      <c r="DQ86" s="1286"/>
      <c r="DR86" s="1286"/>
      <c r="DS86" s="1286"/>
      <c r="DT86" s="1286"/>
      <c r="DU86" s="1286"/>
      <c r="DV86" s="1286"/>
      <c r="DW86" s="1286"/>
      <c r="DX86" s="1286"/>
      <c r="DY86" s="1286"/>
      <c r="DZ86" s="1286"/>
      <c r="EA86" s="1286"/>
      <c r="EB86" s="1286"/>
      <c r="EC86" s="1286"/>
      <c r="ED86" s="1286"/>
      <c r="EE86" s="1286"/>
      <c r="EF86" s="1286"/>
      <c r="EG86" s="1286"/>
      <c r="EH86" s="1286"/>
      <c r="EI86" s="1286"/>
      <c r="EJ86" s="1286"/>
      <c r="EK86" s="1286"/>
      <c r="EL86" s="1286"/>
      <c r="EM86" s="1286"/>
      <c r="EN86" s="1286"/>
      <c r="EO86" s="1286"/>
      <c r="EP86" s="1286"/>
      <c r="EQ86" s="1286"/>
      <c r="ER86" s="1286"/>
      <c r="ES86" s="1286"/>
      <c r="ET86" s="1286"/>
      <c r="EU86" s="1286"/>
      <c r="EV86" s="1286"/>
      <c r="EW86" s="1286"/>
      <c r="EX86" s="1286"/>
      <c r="EY86" s="1286"/>
      <c r="EZ86" s="1286"/>
      <c r="FA86" s="1286"/>
      <c r="FB86" s="1286"/>
      <c r="FC86" s="1286"/>
      <c r="FD86" s="1286"/>
      <c r="FE86" s="1286"/>
      <c r="FF86" s="1286"/>
      <c r="FG86" s="1286"/>
      <c r="FH86" s="1286"/>
      <c r="FI86" s="1286"/>
      <c r="FJ86" s="1286"/>
      <c r="FK86" s="1286"/>
      <c r="FL86" s="1286"/>
      <c r="FM86" s="1286"/>
      <c r="FN86" s="1286"/>
      <c r="FO86" s="1286"/>
      <c r="FP86" s="1286"/>
      <c r="FQ86" s="1286"/>
      <c r="FR86" s="1286"/>
      <c r="FS86" s="1286"/>
      <c r="FT86" s="1286"/>
      <c r="FU86" s="1286"/>
      <c r="FV86" s="1286"/>
      <c r="FW86" s="1286"/>
      <c r="FX86" s="1286"/>
      <c r="FY86" s="1286"/>
      <c r="FZ86" s="1286"/>
      <c r="GA86" s="1286"/>
      <c r="GB86" s="1286"/>
      <c r="GC86" s="1286"/>
      <c r="GD86" s="1286"/>
      <c r="GE86" s="1286"/>
      <c r="GF86" s="1286"/>
      <c r="GG86" s="1286"/>
      <c r="GH86" s="1286"/>
      <c r="GI86" s="1286"/>
      <c r="GJ86" s="1286"/>
      <c r="GK86" s="1286"/>
      <c r="GL86" s="1286"/>
      <c r="GM86" s="1286"/>
      <c r="GN86" s="1286"/>
      <c r="GO86" s="1286"/>
      <c r="GP86" s="1286"/>
      <c r="GQ86" s="1286"/>
      <c r="GR86" s="1286"/>
      <c r="GS86" s="1286"/>
      <c r="GT86" s="1286"/>
      <c r="GU86" s="1286"/>
      <c r="GV86" s="1286"/>
      <c r="GW86" s="1286"/>
      <c r="GX86" s="1286"/>
      <c r="GY86" s="1286"/>
      <c r="GZ86" s="1286"/>
      <c r="HA86" s="1286"/>
      <c r="HB86" s="1286"/>
      <c r="HC86" s="1286"/>
      <c r="HD86" s="1286"/>
      <c r="HE86" s="1286"/>
      <c r="HF86" s="1286"/>
      <c r="HG86" s="1286"/>
      <c r="HH86" s="1286"/>
      <c r="HI86" s="1286"/>
      <c r="HJ86" s="1286"/>
      <c r="HK86" s="1286"/>
      <c r="HL86" s="1286"/>
      <c r="HM86" s="1286"/>
      <c r="HN86" s="1286"/>
      <c r="HO86" s="1286"/>
      <c r="HP86" s="1286"/>
      <c r="HQ86" s="1286"/>
      <c r="HR86" s="1286"/>
      <c r="HS86" s="1286"/>
      <c r="HT86" s="1286"/>
      <c r="HU86" s="1286"/>
      <c r="HV86" s="1286"/>
      <c r="HW86" s="1286"/>
      <c r="HX86" s="1286"/>
      <c r="HY86" s="1286"/>
      <c r="HZ86" s="1286"/>
      <c r="IA86" s="1286"/>
      <c r="IB86" s="1286"/>
      <c r="IC86" s="1286"/>
      <c r="ID86" s="1286"/>
      <c r="IE86" s="1286"/>
      <c r="IF86" s="1286"/>
      <c r="IG86" s="1286"/>
      <c r="IH86" s="1286"/>
      <c r="II86" s="1286"/>
      <c r="IJ86" s="1286"/>
      <c r="IK86" s="1286"/>
      <c r="IL86" s="1286"/>
      <c r="IM86" s="1286"/>
      <c r="IN86" s="1286"/>
      <c r="IO86" s="1286"/>
      <c r="IP86" s="1286"/>
      <c r="IQ86" s="1286"/>
      <c r="IR86" s="1286"/>
      <c r="IS86" s="1286"/>
      <c r="IT86" s="1286"/>
      <c r="IU86" s="1286"/>
      <c r="IV86" s="1286"/>
    </row>
    <row r="87" spans="1:256" ht="30.75" thickBot="1">
      <c r="A87" s="1286" t="s">
        <v>5265</v>
      </c>
      <c r="B87" s="1349">
        <v>92873</v>
      </c>
      <c r="C87" s="915" t="str">
        <f>IF($A87="INSUMO",VLOOKUP($B87,'BANCO DE DADOS JULHO INS'!$A:$D,2,FALSE),VLOOKUP($B87,'BANCO DE DADOS JULHO SERV'!$B:$E,2,FALSE))</f>
        <v>LANÇAMENTO COM USO DE BALDES, ADENSAMENTO E ACABAMENTO DE CONCRETO EM ESTRUTURAS. AF_12/2015</v>
      </c>
      <c r="D87" s="916" t="str">
        <f>IF($A87="INSUMO",VLOOKUP($B87,'BANCO DE DADOS JULHO INS'!$A:$D,3,FALSE),VLOOKUP($B87,'BANCO DE DADOS JULHO SERV'!$B:$E,3,FALSE))</f>
        <v>M3</v>
      </c>
      <c r="E87" s="1626">
        <f t="shared" si="2"/>
        <v>0.04</v>
      </c>
      <c r="F87" s="918" t="str">
        <f>IF($A87="INSUMO",VLOOKUP($B87,'BANCO DE DADOS JULHO INS'!$A:$D,4,FALSE),VLOOKUP($B87,'BANCO DE DADOS JULHO SERV'!$B:$E,4,FALSE))</f>
        <v>140,28</v>
      </c>
      <c r="G87" s="1350">
        <f>TRUNC(F87*E87,2)</f>
        <v>5.61</v>
      </c>
      <c r="H87" s="1286"/>
      <c r="I87" s="1286"/>
      <c r="J87" s="1286"/>
      <c r="K87" s="1286"/>
      <c r="L87" s="1286"/>
      <c r="M87" s="1286"/>
      <c r="N87" s="1286"/>
      <c r="O87" s="1286"/>
      <c r="P87" s="1286"/>
      <c r="Q87" s="1286"/>
      <c r="R87" s="1286"/>
      <c r="S87" s="1286"/>
      <c r="T87" s="1286"/>
      <c r="U87" s="1286"/>
      <c r="V87" s="1286"/>
      <c r="W87" s="1286"/>
      <c r="X87" s="1286"/>
      <c r="Y87" s="1286"/>
      <c r="Z87" s="1286"/>
      <c r="AA87" s="1286"/>
      <c r="AB87" s="1286"/>
      <c r="AC87" s="1286"/>
      <c r="AD87" s="1286"/>
      <c r="AE87" s="1286"/>
      <c r="AF87" s="1286"/>
      <c r="AG87" s="1286"/>
      <c r="AH87" s="1286"/>
      <c r="AI87" s="1286"/>
      <c r="AJ87" s="1286"/>
      <c r="AK87" s="1286"/>
      <c r="AL87" s="1286"/>
      <c r="AM87" s="1286"/>
      <c r="AN87" s="1286"/>
      <c r="AO87" s="1286"/>
      <c r="AP87" s="1286"/>
      <c r="AQ87" s="1286"/>
      <c r="AR87" s="1286"/>
      <c r="AS87" s="1286"/>
      <c r="AT87" s="1286"/>
      <c r="AU87" s="1286"/>
      <c r="AV87" s="1286"/>
      <c r="AW87" s="1286"/>
      <c r="AX87" s="1286"/>
      <c r="AY87" s="1286"/>
      <c r="AZ87" s="1286"/>
      <c r="BA87" s="1286"/>
      <c r="BB87" s="1286"/>
      <c r="BC87" s="1286"/>
      <c r="BD87" s="1286"/>
      <c r="BE87" s="1286"/>
      <c r="BF87" s="1286"/>
      <c r="BG87" s="1286"/>
      <c r="BH87" s="1286"/>
      <c r="BI87" s="1286"/>
      <c r="BJ87" s="1286"/>
      <c r="BK87" s="1286"/>
      <c r="BL87" s="1286"/>
      <c r="BM87" s="1286"/>
      <c r="BN87" s="1286"/>
      <c r="BO87" s="1286"/>
      <c r="BP87" s="1286"/>
      <c r="BQ87" s="1286"/>
      <c r="BR87" s="1286"/>
      <c r="BS87" s="1286"/>
      <c r="BT87" s="1286"/>
      <c r="BU87" s="1286"/>
      <c r="BV87" s="1286"/>
      <c r="BW87" s="1286"/>
      <c r="BX87" s="1286"/>
      <c r="BY87" s="1286"/>
      <c r="BZ87" s="1286"/>
      <c r="CA87" s="1286"/>
      <c r="CB87" s="1286"/>
      <c r="CC87" s="1286"/>
      <c r="CD87" s="1286"/>
      <c r="CE87" s="1286"/>
      <c r="CF87" s="1286"/>
      <c r="CG87" s="1286"/>
      <c r="CH87" s="1286"/>
      <c r="CI87" s="1286"/>
      <c r="CJ87" s="1286"/>
      <c r="CK87" s="1286"/>
      <c r="CL87" s="1286"/>
      <c r="CM87" s="1286"/>
      <c r="CN87" s="1286"/>
      <c r="CO87" s="1286"/>
      <c r="CP87" s="1286"/>
      <c r="CQ87" s="1286"/>
      <c r="CR87" s="1286"/>
      <c r="CS87" s="1286"/>
      <c r="CT87" s="1286"/>
      <c r="CU87" s="1286"/>
      <c r="CV87" s="1286"/>
      <c r="CW87" s="1286"/>
      <c r="CX87" s="1286"/>
      <c r="CY87" s="1286"/>
      <c r="CZ87" s="1286"/>
      <c r="DA87" s="1286"/>
      <c r="DB87" s="1286"/>
      <c r="DC87" s="1286"/>
      <c r="DD87" s="1286"/>
      <c r="DE87" s="1286"/>
      <c r="DF87" s="1286"/>
      <c r="DG87" s="1286"/>
      <c r="DH87" s="1286"/>
      <c r="DI87" s="1286"/>
      <c r="DJ87" s="1286"/>
      <c r="DK87" s="1286"/>
      <c r="DL87" s="1286"/>
      <c r="DM87" s="1286"/>
      <c r="DN87" s="1286"/>
      <c r="DO87" s="1286"/>
      <c r="DP87" s="1286"/>
      <c r="DQ87" s="1286"/>
      <c r="DR87" s="1286"/>
      <c r="DS87" s="1286"/>
      <c r="DT87" s="1286"/>
      <c r="DU87" s="1286"/>
      <c r="DV87" s="1286"/>
      <c r="DW87" s="1286"/>
      <c r="DX87" s="1286"/>
      <c r="DY87" s="1286"/>
      <c r="DZ87" s="1286"/>
      <c r="EA87" s="1286"/>
      <c r="EB87" s="1286"/>
      <c r="EC87" s="1286"/>
      <c r="ED87" s="1286"/>
      <c r="EE87" s="1286"/>
      <c r="EF87" s="1286"/>
      <c r="EG87" s="1286"/>
      <c r="EH87" s="1286"/>
      <c r="EI87" s="1286"/>
      <c r="EJ87" s="1286"/>
      <c r="EK87" s="1286"/>
      <c r="EL87" s="1286"/>
      <c r="EM87" s="1286"/>
      <c r="EN87" s="1286"/>
      <c r="EO87" s="1286"/>
      <c r="EP87" s="1286"/>
      <c r="EQ87" s="1286"/>
      <c r="ER87" s="1286"/>
      <c r="ES87" s="1286"/>
      <c r="ET87" s="1286"/>
      <c r="EU87" s="1286"/>
      <c r="EV87" s="1286"/>
      <c r="EW87" s="1286"/>
      <c r="EX87" s="1286"/>
      <c r="EY87" s="1286"/>
      <c r="EZ87" s="1286"/>
      <c r="FA87" s="1286"/>
      <c r="FB87" s="1286"/>
      <c r="FC87" s="1286"/>
      <c r="FD87" s="1286"/>
      <c r="FE87" s="1286"/>
      <c r="FF87" s="1286"/>
      <c r="FG87" s="1286"/>
      <c r="FH87" s="1286"/>
      <c r="FI87" s="1286"/>
      <c r="FJ87" s="1286"/>
      <c r="FK87" s="1286"/>
      <c r="FL87" s="1286"/>
      <c r="FM87" s="1286"/>
      <c r="FN87" s="1286"/>
      <c r="FO87" s="1286"/>
      <c r="FP87" s="1286"/>
      <c r="FQ87" s="1286"/>
      <c r="FR87" s="1286"/>
      <c r="FS87" s="1286"/>
      <c r="FT87" s="1286"/>
      <c r="FU87" s="1286"/>
      <c r="FV87" s="1286"/>
      <c r="FW87" s="1286"/>
      <c r="FX87" s="1286"/>
      <c r="FY87" s="1286"/>
      <c r="FZ87" s="1286"/>
      <c r="GA87" s="1286"/>
      <c r="GB87" s="1286"/>
      <c r="GC87" s="1286"/>
      <c r="GD87" s="1286"/>
      <c r="GE87" s="1286"/>
      <c r="GF87" s="1286"/>
      <c r="GG87" s="1286"/>
      <c r="GH87" s="1286"/>
      <c r="GI87" s="1286"/>
      <c r="GJ87" s="1286"/>
      <c r="GK87" s="1286"/>
      <c r="GL87" s="1286"/>
      <c r="GM87" s="1286"/>
      <c r="GN87" s="1286"/>
      <c r="GO87" s="1286"/>
      <c r="GP87" s="1286"/>
      <c r="GQ87" s="1286"/>
      <c r="GR87" s="1286"/>
      <c r="GS87" s="1286"/>
      <c r="GT87" s="1286"/>
      <c r="GU87" s="1286"/>
      <c r="GV87" s="1286"/>
      <c r="GW87" s="1286"/>
      <c r="GX87" s="1286"/>
      <c r="GY87" s="1286"/>
      <c r="GZ87" s="1286"/>
      <c r="HA87" s="1286"/>
      <c r="HB87" s="1286"/>
      <c r="HC87" s="1286"/>
      <c r="HD87" s="1286"/>
      <c r="HE87" s="1286"/>
      <c r="HF87" s="1286"/>
      <c r="HG87" s="1286"/>
      <c r="HH87" s="1286"/>
      <c r="HI87" s="1286"/>
      <c r="HJ87" s="1286"/>
      <c r="HK87" s="1286"/>
      <c r="HL87" s="1286"/>
      <c r="HM87" s="1286"/>
      <c r="HN87" s="1286"/>
      <c r="HO87" s="1286"/>
      <c r="HP87" s="1286"/>
      <c r="HQ87" s="1286"/>
      <c r="HR87" s="1286"/>
      <c r="HS87" s="1286"/>
      <c r="HT87" s="1286"/>
      <c r="HU87" s="1286"/>
      <c r="HV87" s="1286"/>
      <c r="HW87" s="1286"/>
      <c r="HX87" s="1286"/>
      <c r="HY87" s="1286"/>
      <c r="HZ87" s="1286"/>
      <c r="IA87" s="1286"/>
      <c r="IB87" s="1286"/>
      <c r="IC87" s="1286"/>
      <c r="ID87" s="1286"/>
      <c r="IE87" s="1286"/>
      <c r="IF87" s="1286"/>
      <c r="IG87" s="1286"/>
      <c r="IH87" s="1286"/>
      <c r="II87" s="1286"/>
      <c r="IJ87" s="1286"/>
      <c r="IK87" s="1286"/>
      <c r="IL87" s="1286"/>
      <c r="IM87" s="1286"/>
      <c r="IN87" s="1286"/>
      <c r="IO87" s="1286"/>
      <c r="IP87" s="1286"/>
      <c r="IQ87" s="1286"/>
      <c r="IR87" s="1286"/>
      <c r="IS87" s="1286"/>
      <c r="IT87" s="1286"/>
      <c r="IU87" s="1286"/>
      <c r="IV87" s="1286"/>
    </row>
    <row r="88" spans="1:256" ht="16.5" thickBot="1">
      <c r="A88" s="1286"/>
      <c r="B88" s="2124" t="s">
        <v>2115</v>
      </c>
      <c r="C88" s="2125"/>
      <c r="D88" s="2125"/>
      <c r="E88" s="2125"/>
      <c r="F88" s="2125"/>
      <c r="G88" s="2126"/>
      <c r="H88" s="1286"/>
      <c r="I88" s="1286"/>
      <c r="J88" s="1286"/>
      <c r="K88" s="1286"/>
      <c r="L88" s="1286"/>
      <c r="M88" s="1286"/>
      <c r="N88" s="1286"/>
      <c r="O88" s="1286"/>
      <c r="P88" s="1286"/>
      <c r="Q88" s="1286"/>
      <c r="R88" s="1286"/>
      <c r="S88" s="1286"/>
      <c r="T88" s="1286"/>
      <c r="U88" s="1286"/>
      <c r="V88" s="1286"/>
      <c r="W88" s="1286"/>
      <c r="X88" s="1286"/>
      <c r="Y88" s="1286"/>
      <c r="Z88" s="1286"/>
      <c r="AA88" s="1286"/>
      <c r="AB88" s="1286"/>
      <c r="AC88" s="1286"/>
      <c r="AD88" s="1286"/>
      <c r="AE88" s="1286"/>
      <c r="AF88" s="1286"/>
      <c r="AG88" s="1286"/>
      <c r="AH88" s="1286"/>
      <c r="AI88" s="1286"/>
      <c r="AJ88" s="1286"/>
      <c r="AK88" s="1286"/>
      <c r="AL88" s="1286"/>
      <c r="AM88" s="1286"/>
      <c r="AN88" s="1286"/>
      <c r="AO88" s="1286"/>
      <c r="AP88" s="1286"/>
      <c r="AQ88" s="1286"/>
      <c r="AR88" s="1286"/>
      <c r="AS88" s="1286"/>
      <c r="AT88" s="1286"/>
      <c r="AU88" s="1286"/>
      <c r="AV88" s="1286"/>
      <c r="AW88" s="1286"/>
      <c r="AX88" s="1286"/>
      <c r="AY88" s="1286"/>
      <c r="AZ88" s="1286"/>
      <c r="BA88" s="1286"/>
      <c r="BB88" s="1286"/>
      <c r="BC88" s="1286"/>
      <c r="BD88" s="1286"/>
      <c r="BE88" s="1286"/>
      <c r="BF88" s="1286"/>
      <c r="BG88" s="1286"/>
      <c r="BH88" s="1286"/>
      <c r="BI88" s="1286"/>
      <c r="BJ88" s="1286"/>
      <c r="BK88" s="1286"/>
      <c r="BL88" s="1286"/>
      <c r="BM88" s="1286"/>
      <c r="BN88" s="1286"/>
      <c r="BO88" s="1286"/>
      <c r="BP88" s="1286"/>
      <c r="BQ88" s="1286"/>
      <c r="BR88" s="1286"/>
      <c r="BS88" s="1286"/>
      <c r="BT88" s="1286"/>
      <c r="BU88" s="1286"/>
      <c r="BV88" s="1286"/>
      <c r="BW88" s="1286"/>
      <c r="BX88" s="1286"/>
      <c r="BY88" s="1286"/>
      <c r="BZ88" s="1286"/>
      <c r="CA88" s="1286"/>
      <c r="CB88" s="1286"/>
      <c r="CC88" s="1286"/>
      <c r="CD88" s="1286"/>
      <c r="CE88" s="1286"/>
      <c r="CF88" s="1286"/>
      <c r="CG88" s="1286"/>
      <c r="CH88" s="1286"/>
      <c r="CI88" s="1286"/>
      <c r="CJ88" s="1286"/>
      <c r="CK88" s="1286"/>
      <c r="CL88" s="1286"/>
      <c r="CM88" s="1286"/>
      <c r="CN88" s="1286"/>
      <c r="CO88" s="1286"/>
      <c r="CP88" s="1286"/>
      <c r="CQ88" s="1286"/>
      <c r="CR88" s="1286"/>
      <c r="CS88" s="1286"/>
      <c r="CT88" s="1286"/>
      <c r="CU88" s="1286"/>
      <c r="CV88" s="1286"/>
      <c r="CW88" s="1286"/>
      <c r="CX88" s="1286"/>
      <c r="CY88" s="1286"/>
      <c r="CZ88" s="1286"/>
      <c r="DA88" s="1286"/>
      <c r="DB88" s="1286"/>
      <c r="DC88" s="1286"/>
      <c r="DD88" s="1286"/>
      <c r="DE88" s="1286"/>
      <c r="DF88" s="1286"/>
      <c r="DG88" s="1286"/>
      <c r="DH88" s="1286"/>
      <c r="DI88" s="1286"/>
      <c r="DJ88" s="1286"/>
      <c r="DK88" s="1286"/>
      <c r="DL88" s="1286"/>
      <c r="DM88" s="1286"/>
      <c r="DN88" s="1286"/>
      <c r="DO88" s="1286"/>
      <c r="DP88" s="1286"/>
      <c r="DQ88" s="1286"/>
      <c r="DR88" s="1286"/>
      <c r="DS88" s="1286"/>
      <c r="DT88" s="1286"/>
      <c r="DU88" s="1286"/>
      <c r="DV88" s="1286"/>
      <c r="DW88" s="1286"/>
      <c r="DX88" s="1286"/>
      <c r="DY88" s="1286"/>
      <c r="DZ88" s="1286"/>
      <c r="EA88" s="1286"/>
      <c r="EB88" s="1286"/>
      <c r="EC88" s="1286"/>
      <c r="ED88" s="1286"/>
      <c r="EE88" s="1286"/>
      <c r="EF88" s="1286"/>
      <c r="EG88" s="1286"/>
      <c r="EH88" s="1286"/>
      <c r="EI88" s="1286"/>
      <c r="EJ88" s="1286"/>
      <c r="EK88" s="1286"/>
      <c r="EL88" s="1286"/>
      <c r="EM88" s="1286"/>
      <c r="EN88" s="1286"/>
      <c r="EO88" s="1286"/>
      <c r="EP88" s="1286"/>
      <c r="EQ88" s="1286"/>
      <c r="ER88" s="1286"/>
      <c r="ES88" s="1286"/>
      <c r="ET88" s="1286"/>
      <c r="EU88" s="1286"/>
      <c r="EV88" s="1286"/>
      <c r="EW88" s="1286"/>
      <c r="EX88" s="1286"/>
      <c r="EY88" s="1286"/>
      <c r="EZ88" s="1286"/>
      <c r="FA88" s="1286"/>
      <c r="FB88" s="1286"/>
      <c r="FC88" s="1286"/>
      <c r="FD88" s="1286"/>
      <c r="FE88" s="1286"/>
      <c r="FF88" s="1286"/>
      <c r="FG88" s="1286"/>
      <c r="FH88" s="1286"/>
      <c r="FI88" s="1286"/>
      <c r="FJ88" s="1286"/>
      <c r="FK88" s="1286"/>
      <c r="FL88" s="1286"/>
      <c r="FM88" s="1286"/>
      <c r="FN88" s="1286"/>
      <c r="FO88" s="1286"/>
      <c r="FP88" s="1286"/>
      <c r="FQ88" s="1286"/>
      <c r="FR88" s="1286"/>
      <c r="FS88" s="1286"/>
      <c r="FT88" s="1286"/>
      <c r="FU88" s="1286"/>
      <c r="FV88" s="1286"/>
      <c r="FW88" s="1286"/>
      <c r="FX88" s="1286"/>
      <c r="FY88" s="1286"/>
      <c r="FZ88" s="1286"/>
      <c r="GA88" s="1286"/>
      <c r="GB88" s="1286"/>
      <c r="GC88" s="1286"/>
      <c r="GD88" s="1286"/>
      <c r="GE88" s="1286"/>
      <c r="GF88" s="1286"/>
      <c r="GG88" s="1286"/>
      <c r="GH88" s="1286"/>
      <c r="GI88" s="1286"/>
      <c r="GJ88" s="1286"/>
      <c r="GK88" s="1286"/>
      <c r="GL88" s="1286"/>
      <c r="GM88" s="1286"/>
      <c r="GN88" s="1286"/>
      <c r="GO88" s="1286"/>
      <c r="GP88" s="1286"/>
      <c r="GQ88" s="1286"/>
      <c r="GR88" s="1286"/>
      <c r="GS88" s="1286"/>
      <c r="GT88" s="1286"/>
      <c r="GU88" s="1286"/>
      <c r="GV88" s="1286"/>
      <c r="GW88" s="1286"/>
      <c r="GX88" s="1286"/>
      <c r="GY88" s="1286"/>
      <c r="GZ88" s="1286"/>
      <c r="HA88" s="1286"/>
      <c r="HB88" s="1286"/>
      <c r="HC88" s="1286"/>
      <c r="HD88" s="1286"/>
      <c r="HE88" s="1286"/>
      <c r="HF88" s="1286"/>
      <c r="HG88" s="1286"/>
      <c r="HH88" s="1286"/>
      <c r="HI88" s="1286"/>
      <c r="HJ88" s="1286"/>
      <c r="HK88" s="1286"/>
      <c r="HL88" s="1286"/>
      <c r="HM88" s="1286"/>
      <c r="HN88" s="1286"/>
      <c r="HO88" s="1286"/>
      <c r="HP88" s="1286"/>
      <c r="HQ88" s="1286"/>
      <c r="HR88" s="1286"/>
      <c r="HS88" s="1286"/>
      <c r="HT88" s="1286"/>
      <c r="HU88" s="1286"/>
      <c r="HV88" s="1286"/>
      <c r="HW88" s="1286"/>
      <c r="HX88" s="1286"/>
      <c r="HY88" s="1286"/>
      <c r="HZ88" s="1286"/>
      <c r="IA88" s="1286"/>
      <c r="IB88" s="1286"/>
      <c r="IC88" s="1286"/>
      <c r="ID88" s="1286"/>
      <c r="IE88" s="1286"/>
      <c r="IF88" s="1286"/>
      <c r="IG88" s="1286"/>
      <c r="IH88" s="1286"/>
      <c r="II88" s="1286"/>
      <c r="IJ88" s="1286"/>
      <c r="IK88" s="1286"/>
      <c r="IL88" s="1286"/>
      <c r="IM88" s="1286"/>
      <c r="IN88" s="1286"/>
      <c r="IO88" s="1286"/>
      <c r="IP88" s="1286"/>
      <c r="IQ88" s="1286"/>
      <c r="IR88" s="1286"/>
      <c r="IS88" s="1286"/>
      <c r="IT88" s="1286"/>
      <c r="IU88" s="1286"/>
      <c r="IV88" s="1286"/>
    </row>
    <row r="89" spans="1:256" ht="15.75" thickBot="1">
      <c r="A89" s="1286" t="s">
        <v>5265</v>
      </c>
      <c r="B89" s="1619">
        <v>88316</v>
      </c>
      <c r="C89" s="1620" t="str">
        <f>IF($A89="INSUMO",VLOOKUP($B89,'BANCO DE DADOS JULHO INS'!$A:$D,2,FALSE),VLOOKUP($B89,'BANCO DE DADOS JULHO SERV'!$B:$E,2,FALSE))</f>
        <v>SERVENTE COM ENCARGOS COMPLEMENTARES</v>
      </c>
      <c r="D89" s="1621" t="str">
        <f>IF($A89="INSUMO",VLOOKUP($B89,'BANCO DE DADOS JULHO INS'!$A:$D,3,FALSE),VLOOKUP($B89,'BANCO DE DADOS JULHO SERV'!$B:$E,3,FALSE))</f>
        <v>H</v>
      </c>
      <c r="E89" s="1627">
        <v>3</v>
      </c>
      <c r="F89" s="1629" t="str">
        <f>IF($A89="INSUMO",VLOOKUP($B89,'BANCO DE DADOS JULHO INS'!$A:$D,4,FALSE),VLOOKUP($B89,'BANCO DE DADOS JULHO SERV'!$B:$E,4,FALSE))</f>
        <v>13,80</v>
      </c>
      <c r="G89" s="1623">
        <f>TRUNC(F89*E89,2)</f>
        <v>41.4</v>
      </c>
      <c r="H89" s="1286"/>
      <c r="I89" s="1286"/>
      <c r="J89" s="1286"/>
      <c r="K89" s="1286"/>
      <c r="L89" s="1286"/>
      <c r="M89" s="1286"/>
      <c r="N89" s="1286"/>
      <c r="O89" s="1286"/>
      <c r="P89" s="1286"/>
      <c r="Q89" s="1286"/>
      <c r="R89" s="1286"/>
      <c r="S89" s="1286"/>
      <c r="T89" s="1286"/>
      <c r="U89" s="1286"/>
      <c r="V89" s="1286"/>
      <c r="W89" s="1286"/>
      <c r="X89" s="1286"/>
      <c r="Y89" s="1286"/>
      <c r="Z89" s="1286"/>
      <c r="AA89" s="1286"/>
      <c r="AB89" s="1286"/>
      <c r="AC89" s="1286"/>
      <c r="AD89" s="1286"/>
      <c r="AE89" s="1286"/>
      <c r="AF89" s="1286"/>
      <c r="AG89" s="1286"/>
      <c r="AH89" s="1286"/>
      <c r="AI89" s="1286"/>
      <c r="AJ89" s="1286"/>
      <c r="AK89" s="1286"/>
      <c r="AL89" s="1286"/>
      <c r="AM89" s="1286"/>
      <c r="AN89" s="1286"/>
      <c r="AO89" s="1286"/>
      <c r="AP89" s="1286"/>
      <c r="AQ89" s="1286"/>
      <c r="AR89" s="1286"/>
      <c r="AS89" s="1286"/>
      <c r="AT89" s="1286"/>
      <c r="AU89" s="1286"/>
      <c r="AV89" s="1286"/>
      <c r="AW89" s="1286"/>
      <c r="AX89" s="1286"/>
      <c r="AY89" s="1286"/>
      <c r="AZ89" s="1286"/>
      <c r="BA89" s="1286"/>
      <c r="BB89" s="1286"/>
      <c r="BC89" s="1286"/>
      <c r="BD89" s="1286"/>
      <c r="BE89" s="1286"/>
      <c r="BF89" s="1286"/>
      <c r="BG89" s="1286"/>
      <c r="BH89" s="1286"/>
      <c r="BI89" s="1286"/>
      <c r="BJ89" s="1286"/>
      <c r="BK89" s="1286"/>
      <c r="BL89" s="1286"/>
      <c r="BM89" s="1286"/>
      <c r="BN89" s="1286"/>
      <c r="BO89" s="1286"/>
      <c r="BP89" s="1286"/>
      <c r="BQ89" s="1286"/>
      <c r="BR89" s="1286"/>
      <c r="BS89" s="1286"/>
      <c r="BT89" s="1286"/>
      <c r="BU89" s="1286"/>
      <c r="BV89" s="1286"/>
      <c r="BW89" s="1286"/>
      <c r="BX89" s="1286"/>
      <c r="BY89" s="1286"/>
      <c r="BZ89" s="1286"/>
      <c r="CA89" s="1286"/>
      <c r="CB89" s="1286"/>
      <c r="CC89" s="1286"/>
      <c r="CD89" s="1286"/>
      <c r="CE89" s="1286"/>
      <c r="CF89" s="1286"/>
      <c r="CG89" s="1286"/>
      <c r="CH89" s="1286"/>
      <c r="CI89" s="1286"/>
      <c r="CJ89" s="1286"/>
      <c r="CK89" s="1286"/>
      <c r="CL89" s="1286"/>
      <c r="CM89" s="1286"/>
      <c r="CN89" s="1286"/>
      <c r="CO89" s="1286"/>
      <c r="CP89" s="1286"/>
      <c r="CQ89" s="1286"/>
      <c r="CR89" s="1286"/>
      <c r="CS89" s="1286"/>
      <c r="CT89" s="1286"/>
      <c r="CU89" s="1286"/>
      <c r="CV89" s="1286"/>
      <c r="CW89" s="1286"/>
      <c r="CX89" s="1286"/>
      <c r="CY89" s="1286"/>
      <c r="CZ89" s="1286"/>
      <c r="DA89" s="1286"/>
      <c r="DB89" s="1286"/>
      <c r="DC89" s="1286"/>
      <c r="DD89" s="1286"/>
      <c r="DE89" s="1286"/>
      <c r="DF89" s="1286"/>
      <c r="DG89" s="1286"/>
      <c r="DH89" s="1286"/>
      <c r="DI89" s="1286"/>
      <c r="DJ89" s="1286"/>
      <c r="DK89" s="1286"/>
      <c r="DL89" s="1286"/>
      <c r="DM89" s="1286"/>
      <c r="DN89" s="1286"/>
      <c r="DO89" s="1286"/>
      <c r="DP89" s="1286"/>
      <c r="DQ89" s="1286"/>
      <c r="DR89" s="1286"/>
      <c r="DS89" s="1286"/>
      <c r="DT89" s="1286"/>
      <c r="DU89" s="1286"/>
      <c r="DV89" s="1286"/>
      <c r="DW89" s="1286"/>
      <c r="DX89" s="1286"/>
      <c r="DY89" s="1286"/>
      <c r="DZ89" s="1286"/>
      <c r="EA89" s="1286"/>
      <c r="EB89" s="1286"/>
      <c r="EC89" s="1286"/>
      <c r="ED89" s="1286"/>
      <c r="EE89" s="1286"/>
      <c r="EF89" s="1286"/>
      <c r="EG89" s="1286"/>
      <c r="EH89" s="1286"/>
      <c r="EI89" s="1286"/>
      <c r="EJ89" s="1286"/>
      <c r="EK89" s="1286"/>
      <c r="EL89" s="1286"/>
      <c r="EM89" s="1286"/>
      <c r="EN89" s="1286"/>
      <c r="EO89" s="1286"/>
      <c r="EP89" s="1286"/>
      <c r="EQ89" s="1286"/>
      <c r="ER89" s="1286"/>
      <c r="ES89" s="1286"/>
      <c r="ET89" s="1286"/>
      <c r="EU89" s="1286"/>
      <c r="EV89" s="1286"/>
      <c r="EW89" s="1286"/>
      <c r="EX89" s="1286"/>
      <c r="EY89" s="1286"/>
      <c r="EZ89" s="1286"/>
      <c r="FA89" s="1286"/>
      <c r="FB89" s="1286"/>
      <c r="FC89" s="1286"/>
      <c r="FD89" s="1286"/>
      <c r="FE89" s="1286"/>
      <c r="FF89" s="1286"/>
      <c r="FG89" s="1286"/>
      <c r="FH89" s="1286"/>
      <c r="FI89" s="1286"/>
      <c r="FJ89" s="1286"/>
      <c r="FK89" s="1286"/>
      <c r="FL89" s="1286"/>
      <c r="FM89" s="1286"/>
      <c r="FN89" s="1286"/>
      <c r="FO89" s="1286"/>
      <c r="FP89" s="1286"/>
      <c r="FQ89" s="1286"/>
      <c r="FR89" s="1286"/>
      <c r="FS89" s="1286"/>
      <c r="FT89" s="1286"/>
      <c r="FU89" s="1286"/>
      <c r="FV89" s="1286"/>
      <c r="FW89" s="1286"/>
      <c r="FX89" s="1286"/>
      <c r="FY89" s="1286"/>
      <c r="FZ89" s="1286"/>
      <c r="GA89" s="1286"/>
      <c r="GB89" s="1286"/>
      <c r="GC89" s="1286"/>
      <c r="GD89" s="1286"/>
      <c r="GE89" s="1286"/>
      <c r="GF89" s="1286"/>
      <c r="GG89" s="1286"/>
      <c r="GH89" s="1286"/>
      <c r="GI89" s="1286"/>
      <c r="GJ89" s="1286"/>
      <c r="GK89" s="1286"/>
      <c r="GL89" s="1286"/>
      <c r="GM89" s="1286"/>
      <c r="GN89" s="1286"/>
      <c r="GO89" s="1286"/>
      <c r="GP89" s="1286"/>
      <c r="GQ89" s="1286"/>
      <c r="GR89" s="1286"/>
      <c r="GS89" s="1286"/>
      <c r="GT89" s="1286"/>
      <c r="GU89" s="1286"/>
      <c r="GV89" s="1286"/>
      <c r="GW89" s="1286"/>
      <c r="GX89" s="1286"/>
      <c r="GY89" s="1286"/>
      <c r="GZ89" s="1286"/>
      <c r="HA89" s="1286"/>
      <c r="HB89" s="1286"/>
      <c r="HC89" s="1286"/>
      <c r="HD89" s="1286"/>
      <c r="HE89" s="1286"/>
      <c r="HF89" s="1286"/>
      <c r="HG89" s="1286"/>
      <c r="HH89" s="1286"/>
      <c r="HI89" s="1286"/>
      <c r="HJ89" s="1286"/>
      <c r="HK89" s="1286"/>
      <c r="HL89" s="1286"/>
      <c r="HM89" s="1286"/>
      <c r="HN89" s="1286"/>
      <c r="HO89" s="1286"/>
      <c r="HP89" s="1286"/>
      <c r="HQ89" s="1286"/>
      <c r="HR89" s="1286"/>
      <c r="HS89" s="1286"/>
      <c r="HT89" s="1286"/>
      <c r="HU89" s="1286"/>
      <c r="HV89" s="1286"/>
      <c r="HW89" s="1286"/>
      <c r="HX89" s="1286"/>
      <c r="HY89" s="1286"/>
      <c r="HZ89" s="1286"/>
      <c r="IA89" s="1286"/>
      <c r="IB89" s="1286"/>
      <c r="IC89" s="1286"/>
      <c r="ID89" s="1286"/>
      <c r="IE89" s="1286"/>
      <c r="IF89" s="1286"/>
      <c r="IG89" s="1286"/>
      <c r="IH89" s="1286"/>
      <c r="II89" s="1286"/>
      <c r="IJ89" s="1286"/>
      <c r="IK89" s="1286"/>
      <c r="IL89" s="1286"/>
      <c r="IM89" s="1286"/>
      <c r="IN89" s="1286"/>
      <c r="IO89" s="1286"/>
      <c r="IP89" s="1286"/>
      <c r="IQ89" s="1286"/>
      <c r="IR89" s="1286"/>
      <c r="IS89" s="1286"/>
      <c r="IT89" s="1286"/>
      <c r="IU89" s="1286"/>
      <c r="IV89" s="1286"/>
    </row>
    <row r="90" spans="1:256" ht="16.5" thickBot="1">
      <c r="A90" s="1286"/>
      <c r="B90" s="1351" t="s">
        <v>12405</v>
      </c>
      <c r="C90" s="1352"/>
      <c r="D90" s="1353"/>
      <c r="E90" s="1354"/>
      <c r="F90" s="1355" t="s">
        <v>1953</v>
      </c>
      <c r="G90" s="1356">
        <f>TRUNC(SUM(G84:G89),2)</f>
        <v>1111.1600000000001</v>
      </c>
      <c r="H90" s="1286"/>
      <c r="I90" s="1286"/>
      <c r="J90" s="1286"/>
      <c r="K90" s="1286"/>
      <c r="L90" s="1286"/>
      <c r="M90" s="1286"/>
      <c r="N90" s="1286"/>
      <c r="O90" s="1286"/>
      <c r="P90" s="1286"/>
      <c r="Q90" s="1286"/>
      <c r="R90" s="1286"/>
      <c r="S90" s="1286"/>
      <c r="T90" s="1286"/>
      <c r="U90" s="1286"/>
      <c r="V90" s="1286"/>
      <c r="W90" s="1286"/>
      <c r="X90" s="1286"/>
      <c r="Y90" s="1286"/>
      <c r="Z90" s="1286"/>
      <c r="AA90" s="1286"/>
      <c r="AB90" s="1286"/>
      <c r="AC90" s="1286"/>
      <c r="AD90" s="1286"/>
      <c r="AE90" s="1286"/>
      <c r="AF90" s="1286"/>
      <c r="AG90" s="1286"/>
      <c r="AH90" s="1286"/>
      <c r="AI90" s="1286"/>
      <c r="AJ90" s="1286"/>
      <c r="AK90" s="1286"/>
      <c r="AL90" s="1286"/>
      <c r="AM90" s="1286"/>
      <c r="AN90" s="1286"/>
      <c r="AO90" s="1286"/>
      <c r="AP90" s="1286"/>
      <c r="AQ90" s="1286"/>
      <c r="AR90" s="1286"/>
      <c r="AS90" s="1286"/>
      <c r="AT90" s="1286"/>
      <c r="AU90" s="1286"/>
      <c r="AV90" s="1286"/>
      <c r="AW90" s="1286"/>
      <c r="AX90" s="1286"/>
      <c r="AY90" s="1286"/>
      <c r="AZ90" s="1286"/>
      <c r="BA90" s="1286"/>
      <c r="BB90" s="1286"/>
      <c r="BC90" s="1286"/>
      <c r="BD90" s="1286"/>
      <c r="BE90" s="1286"/>
      <c r="BF90" s="1286"/>
      <c r="BG90" s="1286"/>
      <c r="BH90" s="1286"/>
      <c r="BI90" s="1286"/>
      <c r="BJ90" s="1286"/>
      <c r="BK90" s="1286"/>
      <c r="BL90" s="1286"/>
      <c r="BM90" s="1286"/>
      <c r="BN90" s="1286"/>
      <c r="BO90" s="1286"/>
      <c r="BP90" s="1286"/>
      <c r="BQ90" s="1286"/>
      <c r="BR90" s="1286"/>
      <c r="BS90" s="1286"/>
      <c r="BT90" s="1286"/>
      <c r="BU90" s="1286"/>
      <c r="BV90" s="1286"/>
      <c r="BW90" s="1286"/>
      <c r="BX90" s="1286"/>
      <c r="BY90" s="1286"/>
      <c r="BZ90" s="1286"/>
      <c r="CA90" s="1286"/>
      <c r="CB90" s="1286"/>
      <c r="CC90" s="1286"/>
      <c r="CD90" s="1286"/>
      <c r="CE90" s="1286"/>
      <c r="CF90" s="1286"/>
      <c r="CG90" s="1286"/>
      <c r="CH90" s="1286"/>
      <c r="CI90" s="1286"/>
      <c r="CJ90" s="1286"/>
      <c r="CK90" s="1286"/>
      <c r="CL90" s="1286"/>
      <c r="CM90" s="1286"/>
      <c r="CN90" s="1286"/>
      <c r="CO90" s="1286"/>
      <c r="CP90" s="1286"/>
      <c r="CQ90" s="1286"/>
      <c r="CR90" s="1286"/>
      <c r="CS90" s="1286"/>
      <c r="CT90" s="1286"/>
      <c r="CU90" s="1286"/>
      <c r="CV90" s="1286"/>
      <c r="CW90" s="1286"/>
      <c r="CX90" s="1286"/>
      <c r="CY90" s="1286"/>
      <c r="CZ90" s="1286"/>
      <c r="DA90" s="1286"/>
      <c r="DB90" s="1286"/>
      <c r="DC90" s="1286"/>
      <c r="DD90" s="1286"/>
      <c r="DE90" s="1286"/>
      <c r="DF90" s="1286"/>
      <c r="DG90" s="1286"/>
      <c r="DH90" s="1286"/>
      <c r="DI90" s="1286"/>
      <c r="DJ90" s="1286"/>
      <c r="DK90" s="1286"/>
      <c r="DL90" s="1286"/>
      <c r="DM90" s="1286"/>
      <c r="DN90" s="1286"/>
      <c r="DO90" s="1286"/>
      <c r="DP90" s="1286"/>
      <c r="DQ90" s="1286"/>
      <c r="DR90" s="1286"/>
      <c r="DS90" s="1286"/>
      <c r="DT90" s="1286"/>
      <c r="DU90" s="1286"/>
      <c r="DV90" s="1286"/>
      <c r="DW90" s="1286"/>
      <c r="DX90" s="1286"/>
      <c r="DY90" s="1286"/>
      <c r="DZ90" s="1286"/>
      <c r="EA90" s="1286"/>
      <c r="EB90" s="1286"/>
      <c r="EC90" s="1286"/>
      <c r="ED90" s="1286"/>
      <c r="EE90" s="1286"/>
      <c r="EF90" s="1286"/>
      <c r="EG90" s="1286"/>
      <c r="EH90" s="1286"/>
      <c r="EI90" s="1286"/>
      <c r="EJ90" s="1286"/>
      <c r="EK90" s="1286"/>
      <c r="EL90" s="1286"/>
      <c r="EM90" s="1286"/>
      <c r="EN90" s="1286"/>
      <c r="EO90" s="1286"/>
      <c r="EP90" s="1286"/>
      <c r="EQ90" s="1286"/>
      <c r="ER90" s="1286"/>
      <c r="ES90" s="1286"/>
      <c r="ET90" s="1286"/>
      <c r="EU90" s="1286"/>
      <c r="EV90" s="1286"/>
      <c r="EW90" s="1286"/>
      <c r="EX90" s="1286"/>
      <c r="EY90" s="1286"/>
      <c r="EZ90" s="1286"/>
      <c r="FA90" s="1286"/>
      <c r="FB90" s="1286"/>
      <c r="FC90" s="1286"/>
      <c r="FD90" s="1286"/>
      <c r="FE90" s="1286"/>
      <c r="FF90" s="1286"/>
      <c r="FG90" s="1286"/>
      <c r="FH90" s="1286"/>
      <c r="FI90" s="1286"/>
      <c r="FJ90" s="1286"/>
      <c r="FK90" s="1286"/>
      <c r="FL90" s="1286"/>
      <c r="FM90" s="1286"/>
      <c r="FN90" s="1286"/>
      <c r="FO90" s="1286"/>
      <c r="FP90" s="1286"/>
      <c r="FQ90" s="1286"/>
      <c r="FR90" s="1286"/>
      <c r="FS90" s="1286"/>
      <c r="FT90" s="1286"/>
      <c r="FU90" s="1286"/>
      <c r="FV90" s="1286"/>
      <c r="FW90" s="1286"/>
      <c r="FX90" s="1286"/>
      <c r="FY90" s="1286"/>
      <c r="FZ90" s="1286"/>
      <c r="GA90" s="1286"/>
      <c r="GB90" s="1286"/>
      <c r="GC90" s="1286"/>
      <c r="GD90" s="1286"/>
      <c r="GE90" s="1286"/>
      <c r="GF90" s="1286"/>
      <c r="GG90" s="1286"/>
      <c r="GH90" s="1286"/>
      <c r="GI90" s="1286"/>
      <c r="GJ90" s="1286"/>
      <c r="GK90" s="1286"/>
      <c r="GL90" s="1286"/>
      <c r="GM90" s="1286"/>
      <c r="GN90" s="1286"/>
      <c r="GO90" s="1286"/>
      <c r="GP90" s="1286"/>
      <c r="GQ90" s="1286"/>
      <c r="GR90" s="1286"/>
      <c r="GS90" s="1286"/>
      <c r="GT90" s="1286"/>
      <c r="GU90" s="1286"/>
      <c r="GV90" s="1286"/>
      <c r="GW90" s="1286"/>
      <c r="GX90" s="1286"/>
      <c r="GY90" s="1286"/>
      <c r="GZ90" s="1286"/>
      <c r="HA90" s="1286"/>
      <c r="HB90" s="1286"/>
      <c r="HC90" s="1286"/>
      <c r="HD90" s="1286"/>
      <c r="HE90" s="1286"/>
      <c r="HF90" s="1286"/>
      <c r="HG90" s="1286"/>
      <c r="HH90" s="1286"/>
      <c r="HI90" s="1286"/>
      <c r="HJ90" s="1286"/>
      <c r="HK90" s="1286"/>
      <c r="HL90" s="1286"/>
      <c r="HM90" s="1286"/>
      <c r="HN90" s="1286"/>
      <c r="HO90" s="1286"/>
      <c r="HP90" s="1286"/>
      <c r="HQ90" s="1286"/>
      <c r="HR90" s="1286"/>
      <c r="HS90" s="1286"/>
      <c r="HT90" s="1286"/>
      <c r="HU90" s="1286"/>
      <c r="HV90" s="1286"/>
      <c r="HW90" s="1286"/>
      <c r="HX90" s="1286"/>
      <c r="HY90" s="1286"/>
      <c r="HZ90" s="1286"/>
      <c r="IA90" s="1286"/>
      <c r="IB90" s="1286"/>
      <c r="IC90" s="1286"/>
      <c r="ID90" s="1286"/>
      <c r="IE90" s="1286"/>
      <c r="IF90" s="1286"/>
      <c r="IG90" s="1286"/>
      <c r="IH90" s="1286"/>
      <c r="II90" s="1286"/>
      <c r="IJ90" s="1286"/>
      <c r="IK90" s="1286"/>
      <c r="IL90" s="1286"/>
      <c r="IM90" s="1286"/>
      <c r="IN90" s="1286"/>
      <c r="IO90" s="1286"/>
      <c r="IP90" s="1286"/>
      <c r="IQ90" s="1286"/>
      <c r="IR90" s="1286"/>
      <c r="IS90" s="1286"/>
      <c r="IT90" s="1286"/>
      <c r="IU90" s="1286"/>
      <c r="IV90" s="1286"/>
    </row>
    <row r="91" spans="1:256" ht="409.5" customHeight="1">
      <c r="A91" s="1286"/>
      <c r="B91" s="2160"/>
      <c r="C91" s="2160"/>
      <c r="D91" s="2160"/>
      <c r="E91" s="2160"/>
      <c r="F91" s="2160"/>
      <c r="G91" s="2160"/>
      <c r="H91" s="1286"/>
      <c r="I91" s="1286"/>
      <c r="J91" s="1286"/>
      <c r="K91" s="1286"/>
      <c r="L91" s="1286"/>
      <c r="M91" s="1286"/>
      <c r="N91" s="1286"/>
      <c r="O91" s="1286"/>
      <c r="P91" s="1286"/>
      <c r="Q91" s="1286"/>
      <c r="R91" s="1286"/>
      <c r="S91" s="1286"/>
      <c r="T91" s="1286"/>
      <c r="U91" s="1286"/>
      <c r="V91" s="1286"/>
      <c r="W91" s="1286"/>
      <c r="X91" s="1286"/>
      <c r="Y91" s="1286"/>
      <c r="Z91" s="1286"/>
      <c r="AA91" s="1286"/>
      <c r="AB91" s="1286"/>
      <c r="AC91" s="1286"/>
      <c r="AD91" s="1286"/>
      <c r="AE91" s="1286"/>
      <c r="AF91" s="1286"/>
      <c r="AG91" s="1286"/>
      <c r="AH91" s="1286"/>
      <c r="AI91" s="1286"/>
      <c r="AJ91" s="1286"/>
      <c r="AK91" s="1286"/>
      <c r="AL91" s="1286"/>
      <c r="AM91" s="1286"/>
      <c r="AN91" s="1286"/>
      <c r="AO91" s="1286"/>
      <c r="AP91" s="1286"/>
      <c r="AQ91" s="1286"/>
      <c r="AR91" s="1286"/>
      <c r="AS91" s="1286"/>
      <c r="AT91" s="1286"/>
      <c r="AU91" s="1286"/>
      <c r="AV91" s="1286"/>
      <c r="AW91" s="1286"/>
      <c r="AX91" s="1286"/>
      <c r="AY91" s="1286"/>
      <c r="AZ91" s="1286"/>
      <c r="BA91" s="1286"/>
      <c r="BB91" s="1286"/>
      <c r="BC91" s="1286"/>
      <c r="BD91" s="1286"/>
      <c r="BE91" s="1286"/>
      <c r="BF91" s="1286"/>
      <c r="BG91" s="1286"/>
      <c r="BH91" s="1286"/>
      <c r="BI91" s="1286"/>
      <c r="BJ91" s="1286"/>
      <c r="BK91" s="1286"/>
      <c r="BL91" s="1286"/>
      <c r="BM91" s="1286"/>
      <c r="BN91" s="1286"/>
      <c r="BO91" s="1286"/>
      <c r="BP91" s="1286"/>
      <c r="BQ91" s="1286"/>
      <c r="BR91" s="1286"/>
      <c r="BS91" s="1286"/>
      <c r="BT91" s="1286"/>
      <c r="BU91" s="1286"/>
      <c r="BV91" s="1286"/>
      <c r="BW91" s="1286"/>
      <c r="BX91" s="1286"/>
      <c r="BY91" s="1286"/>
      <c r="BZ91" s="1286"/>
      <c r="CA91" s="1286"/>
      <c r="CB91" s="1286"/>
      <c r="CC91" s="1286"/>
      <c r="CD91" s="1286"/>
      <c r="CE91" s="1286"/>
      <c r="CF91" s="1286"/>
      <c r="CG91" s="1286"/>
      <c r="CH91" s="1286"/>
      <c r="CI91" s="1286"/>
      <c r="CJ91" s="1286"/>
      <c r="CK91" s="1286"/>
      <c r="CL91" s="1286"/>
      <c r="CM91" s="1286"/>
      <c r="CN91" s="1286"/>
      <c r="CO91" s="1286"/>
      <c r="CP91" s="1286"/>
      <c r="CQ91" s="1286"/>
      <c r="CR91" s="1286"/>
      <c r="CS91" s="1286"/>
      <c r="CT91" s="1286"/>
      <c r="CU91" s="1286"/>
      <c r="CV91" s="1286"/>
      <c r="CW91" s="1286"/>
      <c r="CX91" s="1286"/>
      <c r="CY91" s="1286"/>
      <c r="CZ91" s="1286"/>
      <c r="DA91" s="1286"/>
      <c r="DB91" s="1286"/>
      <c r="DC91" s="1286"/>
      <c r="DD91" s="1286"/>
      <c r="DE91" s="1286"/>
      <c r="DF91" s="1286"/>
      <c r="DG91" s="1286"/>
      <c r="DH91" s="1286"/>
      <c r="DI91" s="1286"/>
      <c r="DJ91" s="1286"/>
      <c r="DK91" s="1286"/>
      <c r="DL91" s="1286"/>
      <c r="DM91" s="1286"/>
      <c r="DN91" s="1286"/>
      <c r="DO91" s="1286"/>
      <c r="DP91" s="1286"/>
      <c r="DQ91" s="1286"/>
      <c r="DR91" s="1286"/>
      <c r="DS91" s="1286"/>
      <c r="DT91" s="1286"/>
      <c r="DU91" s="1286"/>
      <c r="DV91" s="1286"/>
      <c r="DW91" s="1286"/>
      <c r="DX91" s="1286"/>
      <c r="DY91" s="1286"/>
      <c r="DZ91" s="1286"/>
      <c r="EA91" s="1286"/>
      <c r="EB91" s="1286"/>
      <c r="EC91" s="1286"/>
      <c r="ED91" s="1286"/>
      <c r="EE91" s="1286"/>
      <c r="EF91" s="1286"/>
      <c r="EG91" s="1286"/>
      <c r="EH91" s="1286"/>
      <c r="EI91" s="1286"/>
      <c r="EJ91" s="1286"/>
      <c r="EK91" s="1286"/>
      <c r="EL91" s="1286"/>
      <c r="EM91" s="1286"/>
      <c r="EN91" s="1286"/>
      <c r="EO91" s="1286"/>
      <c r="EP91" s="1286"/>
      <c r="EQ91" s="1286"/>
      <c r="ER91" s="1286"/>
      <c r="ES91" s="1286"/>
      <c r="ET91" s="1286"/>
      <c r="EU91" s="1286"/>
      <c r="EV91" s="1286"/>
      <c r="EW91" s="1286"/>
      <c r="EX91" s="1286"/>
      <c r="EY91" s="1286"/>
      <c r="EZ91" s="1286"/>
      <c r="FA91" s="1286"/>
      <c r="FB91" s="1286"/>
      <c r="FC91" s="1286"/>
      <c r="FD91" s="1286"/>
      <c r="FE91" s="1286"/>
      <c r="FF91" s="1286"/>
      <c r="FG91" s="1286"/>
      <c r="FH91" s="1286"/>
      <c r="FI91" s="1286"/>
      <c r="FJ91" s="1286"/>
      <c r="FK91" s="1286"/>
      <c r="FL91" s="1286"/>
      <c r="FM91" s="1286"/>
      <c r="FN91" s="1286"/>
      <c r="FO91" s="1286"/>
      <c r="FP91" s="1286"/>
      <c r="FQ91" s="1286"/>
      <c r="FR91" s="1286"/>
      <c r="FS91" s="1286"/>
      <c r="FT91" s="1286"/>
      <c r="FU91" s="1286"/>
      <c r="FV91" s="1286"/>
      <c r="FW91" s="1286"/>
      <c r="FX91" s="1286"/>
      <c r="FY91" s="1286"/>
      <c r="FZ91" s="1286"/>
      <c r="GA91" s="1286"/>
      <c r="GB91" s="1286"/>
      <c r="GC91" s="1286"/>
      <c r="GD91" s="1286"/>
      <c r="GE91" s="1286"/>
      <c r="GF91" s="1286"/>
      <c r="GG91" s="1286"/>
      <c r="GH91" s="1286"/>
      <c r="GI91" s="1286"/>
      <c r="GJ91" s="1286"/>
      <c r="GK91" s="1286"/>
      <c r="GL91" s="1286"/>
      <c r="GM91" s="1286"/>
      <c r="GN91" s="1286"/>
      <c r="GO91" s="1286"/>
      <c r="GP91" s="1286"/>
      <c r="GQ91" s="1286"/>
      <c r="GR91" s="1286"/>
      <c r="GS91" s="1286"/>
      <c r="GT91" s="1286"/>
      <c r="GU91" s="1286"/>
      <c r="GV91" s="1286"/>
      <c r="GW91" s="1286"/>
      <c r="GX91" s="1286"/>
      <c r="GY91" s="1286"/>
      <c r="GZ91" s="1286"/>
      <c r="HA91" s="1286"/>
      <c r="HB91" s="1286"/>
      <c r="HC91" s="1286"/>
      <c r="HD91" s="1286"/>
      <c r="HE91" s="1286"/>
      <c r="HF91" s="1286"/>
      <c r="HG91" s="1286"/>
      <c r="HH91" s="1286"/>
      <c r="HI91" s="1286"/>
      <c r="HJ91" s="1286"/>
      <c r="HK91" s="1286"/>
      <c r="HL91" s="1286"/>
      <c r="HM91" s="1286"/>
      <c r="HN91" s="1286"/>
      <c r="HO91" s="1286"/>
      <c r="HP91" s="1286"/>
      <c r="HQ91" s="1286"/>
      <c r="HR91" s="1286"/>
      <c r="HS91" s="1286"/>
      <c r="HT91" s="1286"/>
      <c r="HU91" s="1286"/>
      <c r="HV91" s="1286"/>
      <c r="HW91" s="1286"/>
      <c r="HX91" s="1286"/>
      <c r="HY91" s="1286"/>
      <c r="HZ91" s="1286"/>
      <c r="IA91" s="1286"/>
      <c r="IB91" s="1286"/>
      <c r="IC91" s="1286"/>
      <c r="ID91" s="1286"/>
      <c r="IE91" s="1286"/>
      <c r="IF91" s="1286"/>
      <c r="IG91" s="1286"/>
      <c r="IH91" s="1286"/>
      <c r="II91" s="1286"/>
      <c r="IJ91" s="1286"/>
      <c r="IK91" s="1286"/>
      <c r="IL91" s="1286"/>
      <c r="IM91" s="1286"/>
      <c r="IN91" s="1286"/>
      <c r="IO91" s="1286"/>
      <c r="IP91" s="1286"/>
      <c r="IQ91" s="1286"/>
      <c r="IR91" s="1286"/>
      <c r="IS91" s="1286"/>
      <c r="IT91" s="1286"/>
      <c r="IU91" s="1286"/>
      <c r="IV91" s="1286"/>
    </row>
    <row r="92" spans="1:256" ht="234" customHeight="1" thickBot="1">
      <c r="A92" s="1286"/>
      <c r="B92" s="2161"/>
      <c r="C92" s="2161"/>
      <c r="D92" s="2161"/>
      <c r="E92" s="2161"/>
      <c r="F92" s="2161"/>
      <c r="G92" s="2161"/>
      <c r="H92" s="1286"/>
      <c r="I92" s="1286"/>
      <c r="J92" s="1286"/>
      <c r="K92" s="1286"/>
      <c r="L92" s="1286"/>
      <c r="M92" s="1286"/>
      <c r="N92" s="1286"/>
      <c r="O92" s="1286"/>
      <c r="P92" s="1286"/>
      <c r="Q92" s="1286"/>
      <c r="R92" s="1286"/>
      <c r="S92" s="1286"/>
      <c r="T92" s="1286"/>
      <c r="U92" s="1286"/>
      <c r="V92" s="1286"/>
      <c r="W92" s="1286"/>
      <c r="X92" s="1286"/>
      <c r="Y92" s="1286"/>
      <c r="Z92" s="1286"/>
      <c r="AA92" s="1286"/>
      <c r="AB92" s="1286"/>
      <c r="AC92" s="1286"/>
      <c r="AD92" s="1286"/>
      <c r="AE92" s="1286"/>
      <c r="AF92" s="1286"/>
      <c r="AG92" s="1286"/>
      <c r="AH92" s="1286"/>
      <c r="AI92" s="1286"/>
      <c r="AJ92" s="1286"/>
      <c r="AK92" s="1286"/>
      <c r="AL92" s="1286"/>
      <c r="AM92" s="1286"/>
      <c r="AN92" s="1286"/>
      <c r="AO92" s="1286"/>
      <c r="AP92" s="1286"/>
      <c r="AQ92" s="1286"/>
      <c r="AR92" s="1286"/>
      <c r="AS92" s="1286"/>
      <c r="AT92" s="1286"/>
      <c r="AU92" s="1286"/>
      <c r="AV92" s="1286"/>
      <c r="AW92" s="1286"/>
      <c r="AX92" s="1286"/>
      <c r="AY92" s="1286"/>
      <c r="AZ92" s="1286"/>
      <c r="BA92" s="1286"/>
      <c r="BB92" s="1286"/>
      <c r="BC92" s="1286"/>
      <c r="BD92" s="1286"/>
      <c r="BE92" s="1286"/>
      <c r="BF92" s="1286"/>
      <c r="BG92" s="1286"/>
      <c r="BH92" s="1286"/>
      <c r="BI92" s="1286"/>
      <c r="BJ92" s="1286"/>
      <c r="BK92" s="1286"/>
      <c r="BL92" s="1286"/>
      <c r="BM92" s="1286"/>
      <c r="BN92" s="1286"/>
      <c r="BO92" s="1286"/>
      <c r="BP92" s="1286"/>
      <c r="BQ92" s="1286"/>
      <c r="BR92" s="1286"/>
      <c r="BS92" s="1286"/>
      <c r="BT92" s="1286"/>
      <c r="BU92" s="1286"/>
      <c r="BV92" s="1286"/>
      <c r="BW92" s="1286"/>
      <c r="BX92" s="1286"/>
      <c r="BY92" s="1286"/>
      <c r="BZ92" s="1286"/>
      <c r="CA92" s="1286"/>
      <c r="CB92" s="1286"/>
      <c r="CC92" s="1286"/>
      <c r="CD92" s="1286"/>
      <c r="CE92" s="1286"/>
      <c r="CF92" s="1286"/>
      <c r="CG92" s="1286"/>
      <c r="CH92" s="1286"/>
      <c r="CI92" s="1286"/>
      <c r="CJ92" s="1286"/>
      <c r="CK92" s="1286"/>
      <c r="CL92" s="1286"/>
      <c r="CM92" s="1286"/>
      <c r="CN92" s="1286"/>
      <c r="CO92" s="1286"/>
      <c r="CP92" s="1286"/>
      <c r="CQ92" s="1286"/>
      <c r="CR92" s="1286"/>
      <c r="CS92" s="1286"/>
      <c r="CT92" s="1286"/>
      <c r="CU92" s="1286"/>
      <c r="CV92" s="1286"/>
      <c r="CW92" s="1286"/>
      <c r="CX92" s="1286"/>
      <c r="CY92" s="1286"/>
      <c r="CZ92" s="1286"/>
      <c r="DA92" s="1286"/>
      <c r="DB92" s="1286"/>
      <c r="DC92" s="1286"/>
      <c r="DD92" s="1286"/>
      <c r="DE92" s="1286"/>
      <c r="DF92" s="1286"/>
      <c r="DG92" s="1286"/>
      <c r="DH92" s="1286"/>
      <c r="DI92" s="1286"/>
      <c r="DJ92" s="1286"/>
      <c r="DK92" s="1286"/>
      <c r="DL92" s="1286"/>
      <c r="DM92" s="1286"/>
      <c r="DN92" s="1286"/>
      <c r="DO92" s="1286"/>
      <c r="DP92" s="1286"/>
      <c r="DQ92" s="1286"/>
      <c r="DR92" s="1286"/>
      <c r="DS92" s="1286"/>
      <c r="DT92" s="1286"/>
      <c r="DU92" s="1286"/>
      <c r="DV92" s="1286"/>
      <c r="DW92" s="1286"/>
      <c r="DX92" s="1286"/>
      <c r="DY92" s="1286"/>
      <c r="DZ92" s="1286"/>
      <c r="EA92" s="1286"/>
      <c r="EB92" s="1286"/>
      <c r="EC92" s="1286"/>
      <c r="ED92" s="1286"/>
      <c r="EE92" s="1286"/>
      <c r="EF92" s="1286"/>
      <c r="EG92" s="1286"/>
      <c r="EH92" s="1286"/>
      <c r="EI92" s="1286"/>
      <c r="EJ92" s="1286"/>
      <c r="EK92" s="1286"/>
      <c r="EL92" s="1286"/>
      <c r="EM92" s="1286"/>
      <c r="EN92" s="1286"/>
      <c r="EO92" s="1286"/>
      <c r="EP92" s="1286"/>
      <c r="EQ92" s="1286"/>
      <c r="ER92" s="1286"/>
      <c r="ES92" s="1286"/>
      <c r="ET92" s="1286"/>
      <c r="EU92" s="1286"/>
      <c r="EV92" s="1286"/>
      <c r="EW92" s="1286"/>
      <c r="EX92" s="1286"/>
      <c r="EY92" s="1286"/>
      <c r="EZ92" s="1286"/>
      <c r="FA92" s="1286"/>
      <c r="FB92" s="1286"/>
      <c r="FC92" s="1286"/>
      <c r="FD92" s="1286"/>
      <c r="FE92" s="1286"/>
      <c r="FF92" s="1286"/>
      <c r="FG92" s="1286"/>
      <c r="FH92" s="1286"/>
      <c r="FI92" s="1286"/>
      <c r="FJ92" s="1286"/>
      <c r="FK92" s="1286"/>
      <c r="FL92" s="1286"/>
      <c r="FM92" s="1286"/>
      <c r="FN92" s="1286"/>
      <c r="FO92" s="1286"/>
      <c r="FP92" s="1286"/>
      <c r="FQ92" s="1286"/>
      <c r="FR92" s="1286"/>
      <c r="FS92" s="1286"/>
      <c r="FT92" s="1286"/>
      <c r="FU92" s="1286"/>
      <c r="FV92" s="1286"/>
      <c r="FW92" s="1286"/>
      <c r="FX92" s="1286"/>
      <c r="FY92" s="1286"/>
      <c r="FZ92" s="1286"/>
      <c r="GA92" s="1286"/>
      <c r="GB92" s="1286"/>
      <c r="GC92" s="1286"/>
      <c r="GD92" s="1286"/>
      <c r="GE92" s="1286"/>
      <c r="GF92" s="1286"/>
      <c r="GG92" s="1286"/>
      <c r="GH92" s="1286"/>
      <c r="GI92" s="1286"/>
      <c r="GJ92" s="1286"/>
      <c r="GK92" s="1286"/>
      <c r="GL92" s="1286"/>
      <c r="GM92" s="1286"/>
      <c r="GN92" s="1286"/>
      <c r="GO92" s="1286"/>
      <c r="GP92" s="1286"/>
      <c r="GQ92" s="1286"/>
      <c r="GR92" s="1286"/>
      <c r="GS92" s="1286"/>
      <c r="GT92" s="1286"/>
      <c r="GU92" s="1286"/>
      <c r="GV92" s="1286"/>
      <c r="GW92" s="1286"/>
      <c r="GX92" s="1286"/>
      <c r="GY92" s="1286"/>
      <c r="GZ92" s="1286"/>
      <c r="HA92" s="1286"/>
      <c r="HB92" s="1286"/>
      <c r="HC92" s="1286"/>
      <c r="HD92" s="1286"/>
      <c r="HE92" s="1286"/>
      <c r="HF92" s="1286"/>
      <c r="HG92" s="1286"/>
      <c r="HH92" s="1286"/>
      <c r="HI92" s="1286"/>
      <c r="HJ92" s="1286"/>
      <c r="HK92" s="1286"/>
      <c r="HL92" s="1286"/>
      <c r="HM92" s="1286"/>
      <c r="HN92" s="1286"/>
      <c r="HO92" s="1286"/>
      <c r="HP92" s="1286"/>
      <c r="HQ92" s="1286"/>
      <c r="HR92" s="1286"/>
      <c r="HS92" s="1286"/>
      <c r="HT92" s="1286"/>
      <c r="HU92" s="1286"/>
      <c r="HV92" s="1286"/>
      <c r="HW92" s="1286"/>
      <c r="HX92" s="1286"/>
      <c r="HY92" s="1286"/>
      <c r="HZ92" s="1286"/>
      <c r="IA92" s="1286"/>
      <c r="IB92" s="1286"/>
      <c r="IC92" s="1286"/>
      <c r="ID92" s="1286"/>
      <c r="IE92" s="1286"/>
      <c r="IF92" s="1286"/>
      <c r="IG92" s="1286"/>
      <c r="IH92" s="1286"/>
      <c r="II92" s="1286"/>
      <c r="IJ92" s="1286"/>
      <c r="IK92" s="1286"/>
      <c r="IL92" s="1286"/>
      <c r="IM92" s="1286"/>
      <c r="IN92" s="1286"/>
      <c r="IO92" s="1286"/>
      <c r="IP92" s="1286"/>
      <c r="IQ92" s="1286"/>
      <c r="IR92" s="1286"/>
      <c r="IS92" s="1286"/>
      <c r="IT92" s="1286"/>
      <c r="IU92" s="1286"/>
      <c r="IV92" s="1286"/>
    </row>
    <row r="93" spans="1:256" ht="31.5">
      <c r="A93" s="1286"/>
      <c r="B93" s="1603" t="s">
        <v>12406</v>
      </c>
      <c r="C93" s="2129" t="s">
        <v>12414</v>
      </c>
      <c r="D93" s="2130"/>
      <c r="E93" s="2130"/>
      <c r="F93" s="2131"/>
      <c r="G93" s="1474" t="s">
        <v>30</v>
      </c>
      <c r="H93" s="1286"/>
      <c r="I93" s="1286"/>
      <c r="J93" s="1286"/>
      <c r="K93" s="1286"/>
      <c r="L93" s="1286"/>
      <c r="M93" s="1286"/>
      <c r="N93" s="1286"/>
      <c r="O93" s="1286"/>
      <c r="P93" s="1286"/>
      <c r="Q93" s="1286"/>
      <c r="R93" s="1286"/>
      <c r="S93" s="1286"/>
      <c r="T93" s="1286"/>
      <c r="U93" s="1286"/>
      <c r="V93" s="1286"/>
      <c r="W93" s="1286"/>
      <c r="X93" s="1286"/>
      <c r="Y93" s="1286"/>
      <c r="Z93" s="1286"/>
      <c r="AA93" s="1286"/>
      <c r="AB93" s="1286"/>
      <c r="AC93" s="1286"/>
      <c r="AD93" s="1286"/>
      <c r="AE93" s="1286"/>
      <c r="AF93" s="1286"/>
      <c r="AG93" s="1286"/>
      <c r="AH93" s="1286"/>
      <c r="AI93" s="1286"/>
      <c r="AJ93" s="1286"/>
      <c r="AK93" s="1286"/>
      <c r="AL93" s="1286"/>
      <c r="AM93" s="1286"/>
      <c r="AN93" s="1286"/>
      <c r="AO93" s="1286"/>
      <c r="AP93" s="1286"/>
      <c r="AQ93" s="1286"/>
      <c r="AR93" s="1286"/>
      <c r="AS93" s="1286"/>
      <c r="AT93" s="1286"/>
      <c r="AU93" s="1286"/>
      <c r="AV93" s="1286"/>
      <c r="AW93" s="1286"/>
      <c r="AX93" s="1286"/>
      <c r="AY93" s="1286"/>
      <c r="AZ93" s="1286"/>
      <c r="BA93" s="1286"/>
      <c r="BB93" s="1286"/>
      <c r="BC93" s="1286"/>
      <c r="BD93" s="1286"/>
      <c r="BE93" s="1286"/>
      <c r="BF93" s="1286"/>
      <c r="BG93" s="1286"/>
      <c r="BH93" s="1286"/>
      <c r="BI93" s="1286"/>
      <c r="BJ93" s="1286"/>
      <c r="BK93" s="1286"/>
      <c r="BL93" s="1286"/>
      <c r="BM93" s="1286"/>
      <c r="BN93" s="1286"/>
      <c r="BO93" s="1286"/>
      <c r="BP93" s="1286"/>
      <c r="BQ93" s="1286"/>
      <c r="BR93" s="1286"/>
      <c r="BS93" s="1286"/>
      <c r="BT93" s="1286"/>
      <c r="BU93" s="1286"/>
      <c r="BV93" s="1286"/>
      <c r="BW93" s="1286"/>
      <c r="BX93" s="1286"/>
      <c r="BY93" s="1286"/>
      <c r="BZ93" s="1286"/>
      <c r="CA93" s="1286"/>
      <c r="CB93" s="1286"/>
      <c r="CC93" s="1286"/>
      <c r="CD93" s="1286"/>
      <c r="CE93" s="1286"/>
      <c r="CF93" s="1286"/>
      <c r="CG93" s="1286"/>
      <c r="CH93" s="1286"/>
      <c r="CI93" s="1286"/>
      <c r="CJ93" s="1286"/>
      <c r="CK93" s="1286"/>
      <c r="CL93" s="1286"/>
      <c r="CM93" s="1286"/>
      <c r="CN93" s="1286"/>
      <c r="CO93" s="1286"/>
      <c r="CP93" s="1286"/>
      <c r="CQ93" s="1286"/>
      <c r="CR93" s="1286"/>
      <c r="CS93" s="1286"/>
      <c r="CT93" s="1286"/>
      <c r="CU93" s="1286"/>
      <c r="CV93" s="1286"/>
      <c r="CW93" s="1286"/>
      <c r="CX93" s="1286"/>
      <c r="CY93" s="1286"/>
      <c r="CZ93" s="1286"/>
      <c r="DA93" s="1286"/>
      <c r="DB93" s="1286"/>
      <c r="DC93" s="1286"/>
      <c r="DD93" s="1286"/>
      <c r="DE93" s="1286"/>
      <c r="DF93" s="1286"/>
      <c r="DG93" s="1286"/>
      <c r="DH93" s="1286"/>
      <c r="DI93" s="1286"/>
      <c r="DJ93" s="1286"/>
      <c r="DK93" s="1286"/>
      <c r="DL93" s="1286"/>
      <c r="DM93" s="1286"/>
      <c r="DN93" s="1286"/>
      <c r="DO93" s="1286"/>
      <c r="DP93" s="1286"/>
      <c r="DQ93" s="1286"/>
      <c r="DR93" s="1286"/>
      <c r="DS93" s="1286"/>
      <c r="DT93" s="1286"/>
      <c r="DU93" s="1286"/>
      <c r="DV93" s="1286"/>
      <c r="DW93" s="1286"/>
      <c r="DX93" s="1286"/>
      <c r="DY93" s="1286"/>
      <c r="DZ93" s="1286"/>
      <c r="EA93" s="1286"/>
      <c r="EB93" s="1286"/>
      <c r="EC93" s="1286"/>
      <c r="ED93" s="1286"/>
      <c r="EE93" s="1286"/>
      <c r="EF93" s="1286"/>
      <c r="EG93" s="1286"/>
      <c r="EH93" s="1286"/>
      <c r="EI93" s="1286"/>
      <c r="EJ93" s="1286"/>
      <c r="EK93" s="1286"/>
      <c r="EL93" s="1286"/>
      <c r="EM93" s="1286"/>
      <c r="EN93" s="1286"/>
      <c r="EO93" s="1286"/>
      <c r="EP93" s="1286"/>
      <c r="EQ93" s="1286"/>
      <c r="ER93" s="1286"/>
      <c r="ES93" s="1286"/>
      <c r="ET93" s="1286"/>
      <c r="EU93" s="1286"/>
      <c r="EV93" s="1286"/>
      <c r="EW93" s="1286"/>
      <c r="EX93" s="1286"/>
      <c r="EY93" s="1286"/>
      <c r="EZ93" s="1286"/>
      <c r="FA93" s="1286"/>
      <c r="FB93" s="1286"/>
      <c r="FC93" s="1286"/>
      <c r="FD93" s="1286"/>
      <c r="FE93" s="1286"/>
      <c r="FF93" s="1286"/>
      <c r="FG93" s="1286"/>
      <c r="FH93" s="1286"/>
      <c r="FI93" s="1286"/>
      <c r="FJ93" s="1286"/>
      <c r="FK93" s="1286"/>
      <c r="FL93" s="1286"/>
      <c r="FM93" s="1286"/>
      <c r="FN93" s="1286"/>
      <c r="FO93" s="1286"/>
      <c r="FP93" s="1286"/>
      <c r="FQ93" s="1286"/>
      <c r="FR93" s="1286"/>
      <c r="FS93" s="1286"/>
      <c r="FT93" s="1286"/>
      <c r="FU93" s="1286"/>
      <c r="FV93" s="1286"/>
      <c r="FW93" s="1286"/>
      <c r="FX93" s="1286"/>
      <c r="FY93" s="1286"/>
      <c r="FZ93" s="1286"/>
      <c r="GA93" s="1286"/>
      <c r="GB93" s="1286"/>
      <c r="GC93" s="1286"/>
      <c r="GD93" s="1286"/>
      <c r="GE93" s="1286"/>
      <c r="GF93" s="1286"/>
      <c r="GG93" s="1286"/>
      <c r="GH93" s="1286"/>
      <c r="GI93" s="1286"/>
      <c r="GJ93" s="1286"/>
      <c r="GK93" s="1286"/>
      <c r="GL93" s="1286"/>
      <c r="GM93" s="1286"/>
      <c r="GN93" s="1286"/>
      <c r="GO93" s="1286"/>
      <c r="GP93" s="1286"/>
      <c r="GQ93" s="1286"/>
      <c r="GR93" s="1286"/>
      <c r="GS93" s="1286"/>
      <c r="GT93" s="1286"/>
      <c r="GU93" s="1286"/>
      <c r="GV93" s="1286"/>
      <c r="GW93" s="1286"/>
      <c r="GX93" s="1286"/>
      <c r="GY93" s="1286"/>
      <c r="GZ93" s="1286"/>
      <c r="HA93" s="1286"/>
      <c r="HB93" s="1286"/>
      <c r="HC93" s="1286"/>
      <c r="HD93" s="1286"/>
      <c r="HE93" s="1286"/>
      <c r="HF93" s="1286"/>
      <c r="HG93" s="1286"/>
      <c r="HH93" s="1286"/>
      <c r="HI93" s="1286"/>
      <c r="HJ93" s="1286"/>
      <c r="HK93" s="1286"/>
      <c r="HL93" s="1286"/>
      <c r="HM93" s="1286"/>
      <c r="HN93" s="1286"/>
      <c r="HO93" s="1286"/>
      <c r="HP93" s="1286"/>
      <c r="HQ93" s="1286"/>
      <c r="HR93" s="1286"/>
      <c r="HS93" s="1286"/>
      <c r="HT93" s="1286"/>
      <c r="HU93" s="1286"/>
      <c r="HV93" s="1286"/>
      <c r="HW93" s="1286"/>
      <c r="HX93" s="1286"/>
      <c r="HY93" s="1286"/>
      <c r="HZ93" s="1286"/>
      <c r="IA93" s="1286"/>
      <c r="IB93" s="1286"/>
      <c r="IC93" s="1286"/>
      <c r="ID93" s="1286"/>
      <c r="IE93" s="1286"/>
      <c r="IF93" s="1286"/>
      <c r="IG93" s="1286"/>
      <c r="IH93" s="1286"/>
      <c r="II93" s="1286"/>
      <c r="IJ93" s="1286"/>
      <c r="IK93" s="1286"/>
      <c r="IL93" s="1286"/>
      <c r="IM93" s="1286"/>
      <c r="IN93" s="1286"/>
      <c r="IO93" s="1286"/>
      <c r="IP93" s="1286"/>
      <c r="IQ93" s="1286"/>
      <c r="IR93" s="1286"/>
      <c r="IS93" s="1286"/>
      <c r="IT93" s="1286"/>
      <c r="IU93" s="1286"/>
      <c r="IV93" s="1286"/>
    </row>
    <row r="94" spans="1:256" ht="31.5">
      <c r="A94" s="1286"/>
      <c r="B94" s="1175" t="s">
        <v>12408</v>
      </c>
      <c r="C94" s="1604" t="s">
        <v>1947</v>
      </c>
      <c r="D94" s="1604" t="s">
        <v>30</v>
      </c>
      <c r="E94" s="2132" t="s">
        <v>1948</v>
      </c>
      <c r="F94" s="2133"/>
      <c r="G94" s="2134"/>
      <c r="H94" s="1286"/>
      <c r="I94" s="1286"/>
      <c r="J94" s="1286"/>
      <c r="K94" s="1286"/>
      <c r="L94" s="1286"/>
      <c r="M94" s="1286"/>
      <c r="N94" s="1286"/>
      <c r="O94" s="1286"/>
      <c r="P94" s="1286"/>
      <c r="Q94" s="1286"/>
      <c r="R94" s="1286"/>
      <c r="S94" s="1286"/>
      <c r="T94" s="1286"/>
      <c r="U94" s="1286"/>
      <c r="V94" s="1286"/>
      <c r="W94" s="1286"/>
      <c r="X94" s="1286"/>
      <c r="Y94" s="1286"/>
      <c r="Z94" s="1286"/>
      <c r="AA94" s="1286"/>
      <c r="AB94" s="1286"/>
      <c r="AC94" s="1286"/>
      <c r="AD94" s="1286"/>
      <c r="AE94" s="1286"/>
      <c r="AF94" s="1286"/>
      <c r="AG94" s="1286"/>
      <c r="AH94" s="1286"/>
      <c r="AI94" s="1286"/>
      <c r="AJ94" s="1286"/>
      <c r="AK94" s="1286"/>
      <c r="AL94" s="1286"/>
      <c r="AM94" s="1286"/>
      <c r="AN94" s="1286"/>
      <c r="AO94" s="1286"/>
      <c r="AP94" s="1286"/>
      <c r="AQ94" s="1286"/>
      <c r="AR94" s="1286"/>
      <c r="AS94" s="1286"/>
      <c r="AT94" s="1286"/>
      <c r="AU94" s="1286"/>
      <c r="AV94" s="1286"/>
      <c r="AW94" s="1286"/>
      <c r="AX94" s="1286"/>
      <c r="AY94" s="1286"/>
      <c r="AZ94" s="1286"/>
      <c r="BA94" s="1286"/>
      <c r="BB94" s="1286"/>
      <c r="BC94" s="1286"/>
      <c r="BD94" s="1286"/>
      <c r="BE94" s="1286"/>
      <c r="BF94" s="1286"/>
      <c r="BG94" s="1286"/>
      <c r="BH94" s="1286"/>
      <c r="BI94" s="1286"/>
      <c r="BJ94" s="1286"/>
      <c r="BK94" s="1286"/>
      <c r="BL94" s="1286"/>
      <c r="BM94" s="1286"/>
      <c r="BN94" s="1286"/>
      <c r="BO94" s="1286"/>
      <c r="BP94" s="1286"/>
      <c r="BQ94" s="1286"/>
      <c r="BR94" s="1286"/>
      <c r="BS94" s="1286"/>
      <c r="BT94" s="1286"/>
      <c r="BU94" s="1286"/>
      <c r="BV94" s="1286"/>
      <c r="BW94" s="1286"/>
      <c r="BX94" s="1286"/>
      <c r="BY94" s="1286"/>
      <c r="BZ94" s="1286"/>
      <c r="CA94" s="1286"/>
      <c r="CB94" s="1286"/>
      <c r="CC94" s="1286"/>
      <c r="CD94" s="1286"/>
      <c r="CE94" s="1286"/>
      <c r="CF94" s="1286"/>
      <c r="CG94" s="1286"/>
      <c r="CH94" s="1286"/>
      <c r="CI94" s="1286"/>
      <c r="CJ94" s="1286"/>
      <c r="CK94" s="1286"/>
      <c r="CL94" s="1286"/>
      <c r="CM94" s="1286"/>
      <c r="CN94" s="1286"/>
      <c r="CO94" s="1286"/>
      <c r="CP94" s="1286"/>
      <c r="CQ94" s="1286"/>
      <c r="CR94" s="1286"/>
      <c r="CS94" s="1286"/>
      <c r="CT94" s="1286"/>
      <c r="CU94" s="1286"/>
      <c r="CV94" s="1286"/>
      <c r="CW94" s="1286"/>
      <c r="CX94" s="1286"/>
      <c r="CY94" s="1286"/>
      <c r="CZ94" s="1286"/>
      <c r="DA94" s="1286"/>
      <c r="DB94" s="1286"/>
      <c r="DC94" s="1286"/>
      <c r="DD94" s="1286"/>
      <c r="DE94" s="1286"/>
      <c r="DF94" s="1286"/>
      <c r="DG94" s="1286"/>
      <c r="DH94" s="1286"/>
      <c r="DI94" s="1286"/>
      <c r="DJ94" s="1286"/>
      <c r="DK94" s="1286"/>
      <c r="DL94" s="1286"/>
      <c r="DM94" s="1286"/>
      <c r="DN94" s="1286"/>
      <c r="DO94" s="1286"/>
      <c r="DP94" s="1286"/>
      <c r="DQ94" s="1286"/>
      <c r="DR94" s="1286"/>
      <c r="DS94" s="1286"/>
      <c r="DT94" s="1286"/>
      <c r="DU94" s="1286"/>
      <c r="DV94" s="1286"/>
      <c r="DW94" s="1286"/>
      <c r="DX94" s="1286"/>
      <c r="DY94" s="1286"/>
      <c r="DZ94" s="1286"/>
      <c r="EA94" s="1286"/>
      <c r="EB94" s="1286"/>
      <c r="EC94" s="1286"/>
      <c r="ED94" s="1286"/>
      <c r="EE94" s="1286"/>
      <c r="EF94" s="1286"/>
      <c r="EG94" s="1286"/>
      <c r="EH94" s="1286"/>
      <c r="EI94" s="1286"/>
      <c r="EJ94" s="1286"/>
      <c r="EK94" s="1286"/>
      <c r="EL94" s="1286"/>
      <c r="EM94" s="1286"/>
      <c r="EN94" s="1286"/>
      <c r="EO94" s="1286"/>
      <c r="EP94" s="1286"/>
      <c r="EQ94" s="1286"/>
      <c r="ER94" s="1286"/>
      <c r="ES94" s="1286"/>
      <c r="ET94" s="1286"/>
      <c r="EU94" s="1286"/>
      <c r="EV94" s="1286"/>
      <c r="EW94" s="1286"/>
      <c r="EX94" s="1286"/>
      <c r="EY94" s="1286"/>
      <c r="EZ94" s="1286"/>
      <c r="FA94" s="1286"/>
      <c r="FB94" s="1286"/>
      <c r="FC94" s="1286"/>
      <c r="FD94" s="1286"/>
      <c r="FE94" s="1286"/>
      <c r="FF94" s="1286"/>
      <c r="FG94" s="1286"/>
      <c r="FH94" s="1286"/>
      <c r="FI94" s="1286"/>
      <c r="FJ94" s="1286"/>
      <c r="FK94" s="1286"/>
      <c r="FL94" s="1286"/>
      <c r="FM94" s="1286"/>
      <c r="FN94" s="1286"/>
      <c r="FO94" s="1286"/>
      <c r="FP94" s="1286"/>
      <c r="FQ94" s="1286"/>
      <c r="FR94" s="1286"/>
      <c r="FS94" s="1286"/>
      <c r="FT94" s="1286"/>
      <c r="FU94" s="1286"/>
      <c r="FV94" s="1286"/>
      <c r="FW94" s="1286"/>
      <c r="FX94" s="1286"/>
      <c r="FY94" s="1286"/>
      <c r="FZ94" s="1286"/>
      <c r="GA94" s="1286"/>
      <c r="GB94" s="1286"/>
      <c r="GC94" s="1286"/>
      <c r="GD94" s="1286"/>
      <c r="GE94" s="1286"/>
      <c r="GF94" s="1286"/>
      <c r="GG94" s="1286"/>
      <c r="GH94" s="1286"/>
      <c r="GI94" s="1286"/>
      <c r="GJ94" s="1286"/>
      <c r="GK94" s="1286"/>
      <c r="GL94" s="1286"/>
      <c r="GM94" s="1286"/>
      <c r="GN94" s="1286"/>
      <c r="GO94" s="1286"/>
      <c r="GP94" s="1286"/>
      <c r="GQ94" s="1286"/>
      <c r="GR94" s="1286"/>
      <c r="GS94" s="1286"/>
      <c r="GT94" s="1286"/>
      <c r="GU94" s="1286"/>
      <c r="GV94" s="1286"/>
      <c r="GW94" s="1286"/>
      <c r="GX94" s="1286"/>
      <c r="GY94" s="1286"/>
      <c r="GZ94" s="1286"/>
      <c r="HA94" s="1286"/>
      <c r="HB94" s="1286"/>
      <c r="HC94" s="1286"/>
      <c r="HD94" s="1286"/>
      <c r="HE94" s="1286"/>
      <c r="HF94" s="1286"/>
      <c r="HG94" s="1286"/>
      <c r="HH94" s="1286"/>
      <c r="HI94" s="1286"/>
      <c r="HJ94" s="1286"/>
      <c r="HK94" s="1286"/>
      <c r="HL94" s="1286"/>
      <c r="HM94" s="1286"/>
      <c r="HN94" s="1286"/>
      <c r="HO94" s="1286"/>
      <c r="HP94" s="1286"/>
      <c r="HQ94" s="1286"/>
      <c r="HR94" s="1286"/>
      <c r="HS94" s="1286"/>
      <c r="HT94" s="1286"/>
      <c r="HU94" s="1286"/>
      <c r="HV94" s="1286"/>
      <c r="HW94" s="1286"/>
      <c r="HX94" s="1286"/>
      <c r="HY94" s="1286"/>
      <c r="HZ94" s="1286"/>
      <c r="IA94" s="1286"/>
      <c r="IB94" s="1286"/>
      <c r="IC94" s="1286"/>
      <c r="ID94" s="1286"/>
      <c r="IE94" s="1286"/>
      <c r="IF94" s="1286"/>
      <c r="IG94" s="1286"/>
      <c r="IH94" s="1286"/>
      <c r="II94" s="1286"/>
      <c r="IJ94" s="1286"/>
      <c r="IK94" s="1286"/>
      <c r="IL94" s="1286"/>
      <c r="IM94" s="1286"/>
      <c r="IN94" s="1286"/>
      <c r="IO94" s="1286"/>
      <c r="IP94" s="1286"/>
      <c r="IQ94" s="1286"/>
      <c r="IR94" s="1286"/>
      <c r="IS94" s="1286"/>
      <c r="IT94" s="1286"/>
      <c r="IU94" s="1286"/>
      <c r="IV94" s="1286"/>
    </row>
    <row r="95" spans="1:256" ht="15.75">
      <c r="A95" s="1286"/>
      <c r="B95" s="2012" t="s">
        <v>1951</v>
      </c>
      <c r="C95" s="2013"/>
      <c r="D95" s="2013"/>
      <c r="E95" s="2013"/>
      <c r="F95" s="2013"/>
      <c r="G95" s="2014"/>
      <c r="H95" s="1286"/>
      <c r="I95" s="1286"/>
      <c r="J95" s="1286"/>
      <c r="K95" s="1286"/>
      <c r="L95" s="1286"/>
      <c r="M95" s="1286"/>
      <c r="N95" s="1286"/>
      <c r="O95" s="1286"/>
      <c r="P95" s="1286"/>
      <c r="Q95" s="1286"/>
      <c r="R95" s="1286"/>
      <c r="S95" s="1286"/>
      <c r="T95" s="1286"/>
      <c r="U95" s="1286"/>
      <c r="V95" s="1286"/>
      <c r="W95" s="1286"/>
      <c r="X95" s="1286"/>
      <c r="Y95" s="1286"/>
      <c r="Z95" s="1286"/>
      <c r="AA95" s="1286"/>
      <c r="AB95" s="1286"/>
      <c r="AC95" s="1286"/>
      <c r="AD95" s="1286"/>
      <c r="AE95" s="1286"/>
      <c r="AF95" s="1286"/>
      <c r="AG95" s="1286"/>
      <c r="AH95" s="1286"/>
      <c r="AI95" s="1286"/>
      <c r="AJ95" s="1286"/>
      <c r="AK95" s="1286"/>
      <c r="AL95" s="1286"/>
      <c r="AM95" s="1286"/>
      <c r="AN95" s="1286"/>
      <c r="AO95" s="1286"/>
      <c r="AP95" s="1286"/>
      <c r="AQ95" s="1286"/>
      <c r="AR95" s="1286"/>
      <c r="AS95" s="1286"/>
      <c r="AT95" s="1286"/>
      <c r="AU95" s="1286"/>
      <c r="AV95" s="1286"/>
      <c r="AW95" s="1286"/>
      <c r="AX95" s="1286"/>
      <c r="AY95" s="1286"/>
      <c r="AZ95" s="1286"/>
      <c r="BA95" s="1286"/>
      <c r="BB95" s="1286"/>
      <c r="BC95" s="1286"/>
      <c r="BD95" s="1286"/>
      <c r="BE95" s="1286"/>
      <c r="BF95" s="1286"/>
      <c r="BG95" s="1286"/>
      <c r="BH95" s="1286"/>
      <c r="BI95" s="1286"/>
      <c r="BJ95" s="1286"/>
      <c r="BK95" s="1286"/>
      <c r="BL95" s="1286"/>
      <c r="BM95" s="1286"/>
      <c r="BN95" s="1286"/>
      <c r="BO95" s="1286"/>
      <c r="BP95" s="1286"/>
      <c r="BQ95" s="1286"/>
      <c r="BR95" s="1286"/>
      <c r="BS95" s="1286"/>
      <c r="BT95" s="1286"/>
      <c r="BU95" s="1286"/>
      <c r="BV95" s="1286"/>
      <c r="BW95" s="1286"/>
      <c r="BX95" s="1286"/>
      <c r="BY95" s="1286"/>
      <c r="BZ95" s="1286"/>
      <c r="CA95" s="1286"/>
      <c r="CB95" s="1286"/>
      <c r="CC95" s="1286"/>
      <c r="CD95" s="1286"/>
      <c r="CE95" s="1286"/>
      <c r="CF95" s="1286"/>
      <c r="CG95" s="1286"/>
      <c r="CH95" s="1286"/>
      <c r="CI95" s="1286"/>
      <c r="CJ95" s="1286"/>
      <c r="CK95" s="1286"/>
      <c r="CL95" s="1286"/>
      <c r="CM95" s="1286"/>
      <c r="CN95" s="1286"/>
      <c r="CO95" s="1286"/>
      <c r="CP95" s="1286"/>
      <c r="CQ95" s="1286"/>
      <c r="CR95" s="1286"/>
      <c r="CS95" s="1286"/>
      <c r="CT95" s="1286"/>
      <c r="CU95" s="1286"/>
      <c r="CV95" s="1286"/>
      <c r="CW95" s="1286"/>
      <c r="CX95" s="1286"/>
      <c r="CY95" s="1286"/>
      <c r="CZ95" s="1286"/>
      <c r="DA95" s="1286"/>
      <c r="DB95" s="1286"/>
      <c r="DC95" s="1286"/>
      <c r="DD95" s="1286"/>
      <c r="DE95" s="1286"/>
      <c r="DF95" s="1286"/>
      <c r="DG95" s="1286"/>
      <c r="DH95" s="1286"/>
      <c r="DI95" s="1286"/>
      <c r="DJ95" s="1286"/>
      <c r="DK95" s="1286"/>
      <c r="DL95" s="1286"/>
      <c r="DM95" s="1286"/>
      <c r="DN95" s="1286"/>
      <c r="DO95" s="1286"/>
      <c r="DP95" s="1286"/>
      <c r="DQ95" s="1286"/>
      <c r="DR95" s="1286"/>
      <c r="DS95" s="1286"/>
      <c r="DT95" s="1286"/>
      <c r="DU95" s="1286"/>
      <c r="DV95" s="1286"/>
      <c r="DW95" s="1286"/>
      <c r="DX95" s="1286"/>
      <c r="DY95" s="1286"/>
      <c r="DZ95" s="1286"/>
      <c r="EA95" s="1286"/>
      <c r="EB95" s="1286"/>
      <c r="EC95" s="1286"/>
      <c r="ED95" s="1286"/>
      <c r="EE95" s="1286"/>
      <c r="EF95" s="1286"/>
      <c r="EG95" s="1286"/>
      <c r="EH95" s="1286"/>
      <c r="EI95" s="1286"/>
      <c r="EJ95" s="1286"/>
      <c r="EK95" s="1286"/>
      <c r="EL95" s="1286"/>
      <c r="EM95" s="1286"/>
      <c r="EN95" s="1286"/>
      <c r="EO95" s="1286"/>
      <c r="EP95" s="1286"/>
      <c r="EQ95" s="1286"/>
      <c r="ER95" s="1286"/>
      <c r="ES95" s="1286"/>
      <c r="ET95" s="1286"/>
      <c r="EU95" s="1286"/>
      <c r="EV95" s="1286"/>
      <c r="EW95" s="1286"/>
      <c r="EX95" s="1286"/>
      <c r="EY95" s="1286"/>
      <c r="EZ95" s="1286"/>
      <c r="FA95" s="1286"/>
      <c r="FB95" s="1286"/>
      <c r="FC95" s="1286"/>
      <c r="FD95" s="1286"/>
      <c r="FE95" s="1286"/>
      <c r="FF95" s="1286"/>
      <c r="FG95" s="1286"/>
      <c r="FH95" s="1286"/>
      <c r="FI95" s="1286"/>
      <c r="FJ95" s="1286"/>
      <c r="FK95" s="1286"/>
      <c r="FL95" s="1286"/>
      <c r="FM95" s="1286"/>
      <c r="FN95" s="1286"/>
      <c r="FO95" s="1286"/>
      <c r="FP95" s="1286"/>
      <c r="FQ95" s="1286"/>
      <c r="FR95" s="1286"/>
      <c r="FS95" s="1286"/>
      <c r="FT95" s="1286"/>
      <c r="FU95" s="1286"/>
      <c r="FV95" s="1286"/>
      <c r="FW95" s="1286"/>
      <c r="FX95" s="1286"/>
      <c r="FY95" s="1286"/>
      <c r="FZ95" s="1286"/>
      <c r="GA95" s="1286"/>
      <c r="GB95" s="1286"/>
      <c r="GC95" s="1286"/>
      <c r="GD95" s="1286"/>
      <c r="GE95" s="1286"/>
      <c r="GF95" s="1286"/>
      <c r="GG95" s="1286"/>
      <c r="GH95" s="1286"/>
      <c r="GI95" s="1286"/>
      <c r="GJ95" s="1286"/>
      <c r="GK95" s="1286"/>
      <c r="GL95" s="1286"/>
      <c r="GM95" s="1286"/>
      <c r="GN95" s="1286"/>
      <c r="GO95" s="1286"/>
      <c r="GP95" s="1286"/>
      <c r="GQ95" s="1286"/>
      <c r="GR95" s="1286"/>
      <c r="GS95" s="1286"/>
      <c r="GT95" s="1286"/>
      <c r="GU95" s="1286"/>
      <c r="GV95" s="1286"/>
      <c r="GW95" s="1286"/>
      <c r="GX95" s="1286"/>
      <c r="GY95" s="1286"/>
      <c r="GZ95" s="1286"/>
      <c r="HA95" s="1286"/>
      <c r="HB95" s="1286"/>
      <c r="HC95" s="1286"/>
      <c r="HD95" s="1286"/>
      <c r="HE95" s="1286"/>
      <c r="HF95" s="1286"/>
      <c r="HG95" s="1286"/>
      <c r="HH95" s="1286"/>
      <c r="HI95" s="1286"/>
      <c r="HJ95" s="1286"/>
      <c r="HK95" s="1286"/>
      <c r="HL95" s="1286"/>
      <c r="HM95" s="1286"/>
      <c r="HN95" s="1286"/>
      <c r="HO95" s="1286"/>
      <c r="HP95" s="1286"/>
      <c r="HQ95" s="1286"/>
      <c r="HR95" s="1286"/>
      <c r="HS95" s="1286"/>
      <c r="HT95" s="1286"/>
      <c r="HU95" s="1286"/>
      <c r="HV95" s="1286"/>
      <c r="HW95" s="1286"/>
      <c r="HX95" s="1286"/>
      <c r="HY95" s="1286"/>
      <c r="HZ95" s="1286"/>
      <c r="IA95" s="1286"/>
      <c r="IB95" s="1286"/>
      <c r="IC95" s="1286"/>
      <c r="ID95" s="1286"/>
      <c r="IE95" s="1286"/>
      <c r="IF95" s="1286"/>
      <c r="IG95" s="1286"/>
      <c r="IH95" s="1286"/>
      <c r="II95" s="1286"/>
      <c r="IJ95" s="1286"/>
      <c r="IK95" s="1286"/>
      <c r="IL95" s="1286"/>
      <c r="IM95" s="1286"/>
      <c r="IN95" s="1286"/>
      <c r="IO95" s="1286"/>
      <c r="IP95" s="1286"/>
      <c r="IQ95" s="1286"/>
      <c r="IR95" s="1286"/>
      <c r="IS95" s="1286"/>
      <c r="IT95" s="1286"/>
      <c r="IU95" s="1286"/>
      <c r="IV95" s="1286"/>
    </row>
    <row r="96" spans="1:256" ht="15.75">
      <c r="A96" s="1286"/>
      <c r="B96" s="2115" t="str">
        <f>C85</f>
        <v>ESCAVAÇÃO MANUAL DE VALAS. AF_03/2016</v>
      </c>
      <c r="C96" s="2116"/>
      <c r="D96" s="1605" t="s">
        <v>25</v>
      </c>
      <c r="E96" s="2137" t="s">
        <v>12412</v>
      </c>
      <c r="F96" s="2137"/>
      <c r="G96" s="2138"/>
      <c r="H96" s="1286"/>
      <c r="I96" s="1286"/>
      <c r="J96" s="1286"/>
      <c r="K96" s="1286"/>
      <c r="L96" s="1286"/>
      <c r="M96" s="1286"/>
      <c r="N96" s="1286"/>
      <c r="O96" s="1286"/>
      <c r="P96" s="1286"/>
      <c r="Q96" s="1286"/>
      <c r="R96" s="1286"/>
      <c r="S96" s="1286"/>
      <c r="T96" s="1286"/>
      <c r="U96" s="1286"/>
      <c r="V96" s="1286"/>
      <c r="W96" s="1286"/>
      <c r="X96" s="1286"/>
      <c r="Y96" s="1286"/>
      <c r="Z96" s="1286"/>
      <c r="AA96" s="1286"/>
      <c r="AB96" s="1286"/>
      <c r="AC96" s="1286"/>
      <c r="AD96" s="1286"/>
      <c r="AE96" s="1286"/>
      <c r="AF96" s="1286"/>
      <c r="AG96" s="1286"/>
      <c r="AH96" s="1286"/>
      <c r="AI96" s="1286"/>
      <c r="AJ96" s="1286"/>
      <c r="AK96" s="1286"/>
      <c r="AL96" s="1286"/>
      <c r="AM96" s="1286"/>
      <c r="AN96" s="1286"/>
      <c r="AO96" s="1286"/>
      <c r="AP96" s="1286"/>
      <c r="AQ96" s="1286"/>
      <c r="AR96" s="1286"/>
      <c r="AS96" s="1286"/>
      <c r="AT96" s="1286"/>
      <c r="AU96" s="1286"/>
      <c r="AV96" s="1286"/>
      <c r="AW96" s="1286"/>
      <c r="AX96" s="1286"/>
      <c r="AY96" s="1286"/>
      <c r="AZ96" s="1286"/>
      <c r="BA96" s="1286"/>
      <c r="BB96" s="1286"/>
      <c r="BC96" s="1286"/>
      <c r="BD96" s="1286"/>
      <c r="BE96" s="1286"/>
      <c r="BF96" s="1286"/>
      <c r="BG96" s="1286"/>
      <c r="BH96" s="1286"/>
      <c r="BI96" s="1286"/>
      <c r="BJ96" s="1286"/>
      <c r="BK96" s="1286"/>
      <c r="BL96" s="1286"/>
      <c r="BM96" s="1286"/>
      <c r="BN96" s="1286"/>
      <c r="BO96" s="1286"/>
      <c r="BP96" s="1286"/>
      <c r="BQ96" s="1286"/>
      <c r="BR96" s="1286"/>
      <c r="BS96" s="1286"/>
      <c r="BT96" s="1286"/>
      <c r="BU96" s="1286"/>
      <c r="BV96" s="1286"/>
      <c r="BW96" s="1286"/>
      <c r="BX96" s="1286"/>
      <c r="BY96" s="1286"/>
      <c r="BZ96" s="1286"/>
      <c r="CA96" s="1286"/>
      <c r="CB96" s="1286"/>
      <c r="CC96" s="1286"/>
      <c r="CD96" s="1286"/>
      <c r="CE96" s="1286"/>
      <c r="CF96" s="1286"/>
      <c r="CG96" s="1286"/>
      <c r="CH96" s="1286"/>
      <c r="CI96" s="1286"/>
      <c r="CJ96" s="1286"/>
      <c r="CK96" s="1286"/>
      <c r="CL96" s="1286"/>
      <c r="CM96" s="1286"/>
      <c r="CN96" s="1286"/>
      <c r="CO96" s="1286"/>
      <c r="CP96" s="1286"/>
      <c r="CQ96" s="1286"/>
      <c r="CR96" s="1286"/>
      <c r="CS96" s="1286"/>
      <c r="CT96" s="1286"/>
      <c r="CU96" s="1286"/>
      <c r="CV96" s="1286"/>
      <c r="CW96" s="1286"/>
      <c r="CX96" s="1286"/>
      <c r="CY96" s="1286"/>
      <c r="CZ96" s="1286"/>
      <c r="DA96" s="1286"/>
      <c r="DB96" s="1286"/>
      <c r="DC96" s="1286"/>
      <c r="DD96" s="1286"/>
      <c r="DE96" s="1286"/>
      <c r="DF96" s="1286"/>
      <c r="DG96" s="1286"/>
      <c r="DH96" s="1286"/>
      <c r="DI96" s="1286"/>
      <c r="DJ96" s="1286"/>
      <c r="DK96" s="1286"/>
      <c r="DL96" s="1286"/>
      <c r="DM96" s="1286"/>
      <c r="DN96" s="1286"/>
      <c r="DO96" s="1286"/>
      <c r="DP96" s="1286"/>
      <c r="DQ96" s="1286"/>
      <c r="DR96" s="1286"/>
      <c r="DS96" s="1286"/>
      <c r="DT96" s="1286"/>
      <c r="DU96" s="1286"/>
      <c r="DV96" s="1286"/>
      <c r="DW96" s="1286"/>
      <c r="DX96" s="1286"/>
      <c r="DY96" s="1286"/>
      <c r="DZ96" s="1286"/>
      <c r="EA96" s="1286"/>
      <c r="EB96" s="1286"/>
      <c r="EC96" s="1286"/>
      <c r="ED96" s="1286"/>
      <c r="EE96" s="1286"/>
      <c r="EF96" s="1286"/>
      <c r="EG96" s="1286"/>
      <c r="EH96" s="1286"/>
      <c r="EI96" s="1286"/>
      <c r="EJ96" s="1286"/>
      <c r="EK96" s="1286"/>
      <c r="EL96" s="1286"/>
      <c r="EM96" s="1286"/>
      <c r="EN96" s="1286"/>
      <c r="EO96" s="1286"/>
      <c r="EP96" s="1286"/>
      <c r="EQ96" s="1286"/>
      <c r="ER96" s="1286"/>
      <c r="ES96" s="1286"/>
      <c r="ET96" s="1286"/>
      <c r="EU96" s="1286"/>
      <c r="EV96" s="1286"/>
      <c r="EW96" s="1286"/>
      <c r="EX96" s="1286"/>
      <c r="EY96" s="1286"/>
      <c r="EZ96" s="1286"/>
      <c r="FA96" s="1286"/>
      <c r="FB96" s="1286"/>
      <c r="FC96" s="1286"/>
      <c r="FD96" s="1286"/>
      <c r="FE96" s="1286"/>
      <c r="FF96" s="1286"/>
      <c r="FG96" s="1286"/>
      <c r="FH96" s="1286"/>
      <c r="FI96" s="1286"/>
      <c r="FJ96" s="1286"/>
      <c r="FK96" s="1286"/>
      <c r="FL96" s="1286"/>
      <c r="FM96" s="1286"/>
      <c r="FN96" s="1286"/>
      <c r="FO96" s="1286"/>
      <c r="FP96" s="1286"/>
      <c r="FQ96" s="1286"/>
      <c r="FR96" s="1286"/>
      <c r="FS96" s="1286"/>
      <c r="FT96" s="1286"/>
      <c r="FU96" s="1286"/>
      <c r="FV96" s="1286"/>
      <c r="FW96" s="1286"/>
      <c r="FX96" s="1286"/>
      <c r="FY96" s="1286"/>
      <c r="FZ96" s="1286"/>
      <c r="GA96" s="1286"/>
      <c r="GB96" s="1286"/>
      <c r="GC96" s="1286"/>
      <c r="GD96" s="1286"/>
      <c r="GE96" s="1286"/>
      <c r="GF96" s="1286"/>
      <c r="GG96" s="1286"/>
      <c r="GH96" s="1286"/>
      <c r="GI96" s="1286"/>
      <c r="GJ96" s="1286"/>
      <c r="GK96" s="1286"/>
      <c r="GL96" s="1286"/>
      <c r="GM96" s="1286"/>
      <c r="GN96" s="1286"/>
      <c r="GO96" s="1286"/>
      <c r="GP96" s="1286"/>
      <c r="GQ96" s="1286"/>
      <c r="GR96" s="1286"/>
      <c r="GS96" s="1286"/>
      <c r="GT96" s="1286"/>
      <c r="GU96" s="1286"/>
      <c r="GV96" s="1286"/>
      <c r="GW96" s="1286"/>
      <c r="GX96" s="1286"/>
      <c r="GY96" s="1286"/>
      <c r="GZ96" s="1286"/>
      <c r="HA96" s="1286"/>
      <c r="HB96" s="1286"/>
      <c r="HC96" s="1286"/>
      <c r="HD96" s="1286"/>
      <c r="HE96" s="1286"/>
      <c r="HF96" s="1286"/>
      <c r="HG96" s="1286"/>
      <c r="HH96" s="1286"/>
      <c r="HI96" s="1286"/>
      <c r="HJ96" s="1286"/>
      <c r="HK96" s="1286"/>
      <c r="HL96" s="1286"/>
      <c r="HM96" s="1286"/>
      <c r="HN96" s="1286"/>
      <c r="HO96" s="1286"/>
      <c r="HP96" s="1286"/>
      <c r="HQ96" s="1286"/>
      <c r="HR96" s="1286"/>
      <c r="HS96" s="1286"/>
      <c r="HT96" s="1286"/>
      <c r="HU96" s="1286"/>
      <c r="HV96" s="1286"/>
      <c r="HW96" s="1286"/>
      <c r="HX96" s="1286"/>
      <c r="HY96" s="1286"/>
      <c r="HZ96" s="1286"/>
      <c r="IA96" s="1286"/>
      <c r="IB96" s="1286"/>
      <c r="IC96" s="1286"/>
      <c r="ID96" s="1286"/>
      <c r="IE96" s="1286"/>
      <c r="IF96" s="1286"/>
      <c r="IG96" s="1286"/>
      <c r="IH96" s="1286"/>
      <c r="II96" s="1286"/>
      <c r="IJ96" s="1286"/>
      <c r="IK96" s="1286"/>
      <c r="IL96" s="1286"/>
      <c r="IM96" s="1286"/>
      <c r="IN96" s="1286"/>
      <c r="IO96" s="1286"/>
      <c r="IP96" s="1286"/>
      <c r="IQ96" s="1286"/>
      <c r="IR96" s="1286"/>
      <c r="IS96" s="1286"/>
      <c r="IT96" s="1286"/>
      <c r="IU96" s="1286"/>
      <c r="IV96" s="1286"/>
    </row>
    <row r="97" spans="1:256" ht="34.5" customHeight="1">
      <c r="A97" s="1286"/>
      <c r="B97" s="2115" t="str">
        <f>C86</f>
        <v>CONCRETO FCK = 25MPA, TRAÇO 1:2,3:2,7 (CIMENTO/ AREIA MÉDIA/ BRITA 1)  - PREPARO MECÂNICO COM BETONEIRA 400 L. AF_07/2016</v>
      </c>
      <c r="C97" s="2116"/>
      <c r="D97" s="921" t="s">
        <v>25</v>
      </c>
      <c r="E97" s="2135" t="str">
        <f>E96</f>
        <v>(0,3*0,4*0,4)</v>
      </c>
      <c r="F97" s="2135"/>
      <c r="G97" s="2136"/>
      <c r="H97" s="1286"/>
      <c r="I97" s="1286"/>
      <c r="J97" s="1286"/>
      <c r="K97" s="1286"/>
      <c r="L97" s="1286"/>
      <c r="M97" s="1286"/>
      <c r="N97" s="1286"/>
      <c r="O97" s="1286"/>
      <c r="P97" s="1286"/>
      <c r="Q97" s="1286"/>
      <c r="R97" s="1286"/>
      <c r="S97" s="1286"/>
      <c r="T97" s="1286"/>
      <c r="U97" s="1286"/>
      <c r="V97" s="1286"/>
      <c r="W97" s="1286"/>
      <c r="X97" s="1286"/>
      <c r="Y97" s="1286"/>
      <c r="Z97" s="1286"/>
      <c r="AA97" s="1286"/>
      <c r="AB97" s="1286"/>
      <c r="AC97" s="1286"/>
      <c r="AD97" s="1286"/>
      <c r="AE97" s="1286"/>
      <c r="AF97" s="1286"/>
      <c r="AG97" s="1286"/>
      <c r="AH97" s="1286"/>
      <c r="AI97" s="1286"/>
      <c r="AJ97" s="1286"/>
      <c r="AK97" s="1286"/>
      <c r="AL97" s="1286"/>
      <c r="AM97" s="1286"/>
      <c r="AN97" s="1286"/>
      <c r="AO97" s="1286"/>
      <c r="AP97" s="1286"/>
      <c r="AQ97" s="1286"/>
      <c r="AR97" s="1286"/>
      <c r="AS97" s="1286"/>
      <c r="AT97" s="1286"/>
      <c r="AU97" s="1286"/>
      <c r="AV97" s="1286"/>
      <c r="AW97" s="1286"/>
      <c r="AX97" s="1286"/>
      <c r="AY97" s="1286"/>
      <c r="AZ97" s="1286"/>
      <c r="BA97" s="1286"/>
      <c r="BB97" s="1286"/>
      <c r="BC97" s="1286"/>
      <c r="BD97" s="1286"/>
      <c r="BE97" s="1286"/>
      <c r="BF97" s="1286"/>
      <c r="BG97" s="1286"/>
      <c r="BH97" s="1286"/>
      <c r="BI97" s="1286"/>
      <c r="BJ97" s="1286"/>
      <c r="BK97" s="1286"/>
      <c r="BL97" s="1286"/>
      <c r="BM97" s="1286"/>
      <c r="BN97" s="1286"/>
      <c r="BO97" s="1286"/>
      <c r="BP97" s="1286"/>
      <c r="BQ97" s="1286"/>
      <c r="BR97" s="1286"/>
      <c r="BS97" s="1286"/>
      <c r="BT97" s="1286"/>
      <c r="BU97" s="1286"/>
      <c r="BV97" s="1286"/>
      <c r="BW97" s="1286"/>
      <c r="BX97" s="1286"/>
      <c r="BY97" s="1286"/>
      <c r="BZ97" s="1286"/>
      <c r="CA97" s="1286"/>
      <c r="CB97" s="1286"/>
      <c r="CC97" s="1286"/>
      <c r="CD97" s="1286"/>
      <c r="CE97" s="1286"/>
      <c r="CF97" s="1286"/>
      <c r="CG97" s="1286"/>
      <c r="CH97" s="1286"/>
      <c r="CI97" s="1286"/>
      <c r="CJ97" s="1286"/>
      <c r="CK97" s="1286"/>
      <c r="CL97" s="1286"/>
      <c r="CM97" s="1286"/>
      <c r="CN97" s="1286"/>
      <c r="CO97" s="1286"/>
      <c r="CP97" s="1286"/>
      <c r="CQ97" s="1286"/>
      <c r="CR97" s="1286"/>
      <c r="CS97" s="1286"/>
      <c r="CT97" s="1286"/>
      <c r="CU97" s="1286"/>
      <c r="CV97" s="1286"/>
      <c r="CW97" s="1286"/>
      <c r="CX97" s="1286"/>
      <c r="CY97" s="1286"/>
      <c r="CZ97" s="1286"/>
      <c r="DA97" s="1286"/>
      <c r="DB97" s="1286"/>
      <c r="DC97" s="1286"/>
      <c r="DD97" s="1286"/>
      <c r="DE97" s="1286"/>
      <c r="DF97" s="1286"/>
      <c r="DG97" s="1286"/>
      <c r="DH97" s="1286"/>
      <c r="DI97" s="1286"/>
      <c r="DJ97" s="1286"/>
      <c r="DK97" s="1286"/>
      <c r="DL97" s="1286"/>
      <c r="DM97" s="1286"/>
      <c r="DN97" s="1286"/>
      <c r="DO97" s="1286"/>
      <c r="DP97" s="1286"/>
      <c r="DQ97" s="1286"/>
      <c r="DR97" s="1286"/>
      <c r="DS97" s="1286"/>
      <c r="DT97" s="1286"/>
      <c r="DU97" s="1286"/>
      <c r="DV97" s="1286"/>
      <c r="DW97" s="1286"/>
      <c r="DX97" s="1286"/>
      <c r="DY97" s="1286"/>
      <c r="DZ97" s="1286"/>
      <c r="EA97" s="1286"/>
      <c r="EB97" s="1286"/>
      <c r="EC97" s="1286"/>
      <c r="ED97" s="1286"/>
      <c r="EE97" s="1286"/>
      <c r="EF97" s="1286"/>
      <c r="EG97" s="1286"/>
      <c r="EH97" s="1286"/>
      <c r="EI97" s="1286"/>
      <c r="EJ97" s="1286"/>
      <c r="EK97" s="1286"/>
      <c r="EL97" s="1286"/>
      <c r="EM97" s="1286"/>
      <c r="EN97" s="1286"/>
      <c r="EO97" s="1286"/>
      <c r="EP97" s="1286"/>
      <c r="EQ97" s="1286"/>
      <c r="ER97" s="1286"/>
      <c r="ES97" s="1286"/>
      <c r="ET97" s="1286"/>
      <c r="EU97" s="1286"/>
      <c r="EV97" s="1286"/>
      <c r="EW97" s="1286"/>
      <c r="EX97" s="1286"/>
      <c r="EY97" s="1286"/>
      <c r="EZ97" s="1286"/>
      <c r="FA97" s="1286"/>
      <c r="FB97" s="1286"/>
      <c r="FC97" s="1286"/>
      <c r="FD97" s="1286"/>
      <c r="FE97" s="1286"/>
      <c r="FF97" s="1286"/>
      <c r="FG97" s="1286"/>
      <c r="FH97" s="1286"/>
      <c r="FI97" s="1286"/>
      <c r="FJ97" s="1286"/>
      <c r="FK97" s="1286"/>
      <c r="FL97" s="1286"/>
      <c r="FM97" s="1286"/>
      <c r="FN97" s="1286"/>
      <c r="FO97" s="1286"/>
      <c r="FP97" s="1286"/>
      <c r="FQ97" s="1286"/>
      <c r="FR97" s="1286"/>
      <c r="FS97" s="1286"/>
      <c r="FT97" s="1286"/>
      <c r="FU97" s="1286"/>
      <c r="FV97" s="1286"/>
      <c r="FW97" s="1286"/>
      <c r="FX97" s="1286"/>
      <c r="FY97" s="1286"/>
      <c r="FZ97" s="1286"/>
      <c r="GA97" s="1286"/>
      <c r="GB97" s="1286"/>
      <c r="GC97" s="1286"/>
      <c r="GD97" s="1286"/>
      <c r="GE97" s="1286"/>
      <c r="GF97" s="1286"/>
      <c r="GG97" s="1286"/>
      <c r="GH97" s="1286"/>
      <c r="GI97" s="1286"/>
      <c r="GJ97" s="1286"/>
      <c r="GK97" s="1286"/>
      <c r="GL97" s="1286"/>
      <c r="GM97" s="1286"/>
      <c r="GN97" s="1286"/>
      <c r="GO97" s="1286"/>
      <c r="GP97" s="1286"/>
      <c r="GQ97" s="1286"/>
      <c r="GR97" s="1286"/>
      <c r="GS97" s="1286"/>
      <c r="GT97" s="1286"/>
      <c r="GU97" s="1286"/>
      <c r="GV97" s="1286"/>
      <c r="GW97" s="1286"/>
      <c r="GX97" s="1286"/>
      <c r="GY97" s="1286"/>
      <c r="GZ97" s="1286"/>
      <c r="HA97" s="1286"/>
      <c r="HB97" s="1286"/>
      <c r="HC97" s="1286"/>
      <c r="HD97" s="1286"/>
      <c r="HE97" s="1286"/>
      <c r="HF97" s="1286"/>
      <c r="HG97" s="1286"/>
      <c r="HH97" s="1286"/>
      <c r="HI97" s="1286"/>
      <c r="HJ97" s="1286"/>
      <c r="HK97" s="1286"/>
      <c r="HL97" s="1286"/>
      <c r="HM97" s="1286"/>
      <c r="HN97" s="1286"/>
      <c r="HO97" s="1286"/>
      <c r="HP97" s="1286"/>
      <c r="HQ97" s="1286"/>
      <c r="HR97" s="1286"/>
      <c r="HS97" s="1286"/>
      <c r="HT97" s="1286"/>
      <c r="HU97" s="1286"/>
      <c r="HV97" s="1286"/>
      <c r="HW97" s="1286"/>
      <c r="HX97" s="1286"/>
      <c r="HY97" s="1286"/>
      <c r="HZ97" s="1286"/>
      <c r="IA97" s="1286"/>
      <c r="IB97" s="1286"/>
      <c r="IC97" s="1286"/>
      <c r="ID97" s="1286"/>
      <c r="IE97" s="1286"/>
      <c r="IF97" s="1286"/>
      <c r="IG97" s="1286"/>
      <c r="IH97" s="1286"/>
      <c r="II97" s="1286"/>
      <c r="IJ97" s="1286"/>
      <c r="IK97" s="1286"/>
      <c r="IL97" s="1286"/>
      <c r="IM97" s="1286"/>
      <c r="IN97" s="1286"/>
      <c r="IO97" s="1286"/>
      <c r="IP97" s="1286"/>
      <c r="IQ97" s="1286"/>
      <c r="IR97" s="1286"/>
      <c r="IS97" s="1286"/>
      <c r="IT97" s="1286"/>
      <c r="IU97" s="1286"/>
      <c r="IV97" s="1286"/>
    </row>
    <row r="98" spans="1:256" ht="34.5" customHeight="1">
      <c r="A98" s="1286"/>
      <c r="B98" s="2115" t="str">
        <f>C87</f>
        <v>LANÇAMENTO COM USO DE BALDES, ADENSAMENTO E ACABAMENTO DE CONCRETO EM ESTRUTURAS. AF_12/2015</v>
      </c>
      <c r="C98" s="2116"/>
      <c r="D98" s="921" t="s">
        <v>25</v>
      </c>
      <c r="E98" s="2135" t="str">
        <f>E96</f>
        <v>(0,3*0,4*0,4)</v>
      </c>
      <c r="F98" s="2135"/>
      <c r="G98" s="2136"/>
      <c r="H98" s="1286"/>
      <c r="I98" s="1286"/>
      <c r="J98" s="1286"/>
      <c r="K98" s="1286"/>
      <c r="L98" s="1286"/>
      <c r="M98" s="1286"/>
      <c r="N98" s="1286"/>
      <c r="O98" s="1286"/>
      <c r="P98" s="1286"/>
      <c r="Q98" s="1286"/>
      <c r="R98" s="1286"/>
      <c r="S98" s="1286"/>
      <c r="T98" s="1286"/>
      <c r="U98" s="1286"/>
      <c r="V98" s="1286"/>
      <c r="W98" s="1286"/>
      <c r="X98" s="1286"/>
      <c r="Y98" s="1286"/>
      <c r="Z98" s="1286"/>
      <c r="AA98" s="1286"/>
      <c r="AB98" s="1286"/>
      <c r="AC98" s="1286"/>
      <c r="AD98" s="1286"/>
      <c r="AE98" s="1286"/>
      <c r="AF98" s="1286"/>
      <c r="AG98" s="1286"/>
      <c r="AH98" s="1286"/>
      <c r="AI98" s="1286"/>
      <c r="AJ98" s="1286"/>
      <c r="AK98" s="1286"/>
      <c r="AL98" s="1286"/>
      <c r="AM98" s="1286"/>
      <c r="AN98" s="1286"/>
      <c r="AO98" s="1286"/>
      <c r="AP98" s="1286"/>
      <c r="AQ98" s="1286"/>
      <c r="AR98" s="1286"/>
      <c r="AS98" s="1286"/>
      <c r="AT98" s="1286"/>
      <c r="AU98" s="1286"/>
      <c r="AV98" s="1286"/>
      <c r="AW98" s="1286"/>
      <c r="AX98" s="1286"/>
      <c r="AY98" s="1286"/>
      <c r="AZ98" s="1286"/>
      <c r="BA98" s="1286"/>
      <c r="BB98" s="1286"/>
      <c r="BC98" s="1286"/>
      <c r="BD98" s="1286"/>
      <c r="BE98" s="1286"/>
      <c r="BF98" s="1286"/>
      <c r="BG98" s="1286"/>
      <c r="BH98" s="1286"/>
      <c r="BI98" s="1286"/>
      <c r="BJ98" s="1286"/>
      <c r="BK98" s="1286"/>
      <c r="BL98" s="1286"/>
      <c r="BM98" s="1286"/>
      <c r="BN98" s="1286"/>
      <c r="BO98" s="1286"/>
      <c r="BP98" s="1286"/>
      <c r="BQ98" s="1286"/>
      <c r="BR98" s="1286"/>
      <c r="BS98" s="1286"/>
      <c r="BT98" s="1286"/>
      <c r="BU98" s="1286"/>
      <c r="BV98" s="1286"/>
      <c r="BW98" s="1286"/>
      <c r="BX98" s="1286"/>
      <c r="BY98" s="1286"/>
      <c r="BZ98" s="1286"/>
      <c r="CA98" s="1286"/>
      <c r="CB98" s="1286"/>
      <c r="CC98" s="1286"/>
      <c r="CD98" s="1286"/>
      <c r="CE98" s="1286"/>
      <c r="CF98" s="1286"/>
      <c r="CG98" s="1286"/>
      <c r="CH98" s="1286"/>
      <c r="CI98" s="1286"/>
      <c r="CJ98" s="1286"/>
      <c r="CK98" s="1286"/>
      <c r="CL98" s="1286"/>
      <c r="CM98" s="1286"/>
      <c r="CN98" s="1286"/>
      <c r="CO98" s="1286"/>
      <c r="CP98" s="1286"/>
      <c r="CQ98" s="1286"/>
      <c r="CR98" s="1286"/>
      <c r="CS98" s="1286"/>
      <c r="CT98" s="1286"/>
      <c r="CU98" s="1286"/>
      <c r="CV98" s="1286"/>
      <c r="CW98" s="1286"/>
      <c r="CX98" s="1286"/>
      <c r="CY98" s="1286"/>
      <c r="CZ98" s="1286"/>
      <c r="DA98" s="1286"/>
      <c r="DB98" s="1286"/>
      <c r="DC98" s="1286"/>
      <c r="DD98" s="1286"/>
      <c r="DE98" s="1286"/>
      <c r="DF98" s="1286"/>
      <c r="DG98" s="1286"/>
      <c r="DH98" s="1286"/>
      <c r="DI98" s="1286"/>
      <c r="DJ98" s="1286"/>
      <c r="DK98" s="1286"/>
      <c r="DL98" s="1286"/>
      <c r="DM98" s="1286"/>
      <c r="DN98" s="1286"/>
      <c r="DO98" s="1286"/>
      <c r="DP98" s="1286"/>
      <c r="DQ98" s="1286"/>
      <c r="DR98" s="1286"/>
      <c r="DS98" s="1286"/>
      <c r="DT98" s="1286"/>
      <c r="DU98" s="1286"/>
      <c r="DV98" s="1286"/>
      <c r="DW98" s="1286"/>
      <c r="DX98" s="1286"/>
      <c r="DY98" s="1286"/>
      <c r="DZ98" s="1286"/>
      <c r="EA98" s="1286"/>
      <c r="EB98" s="1286"/>
      <c r="EC98" s="1286"/>
      <c r="ED98" s="1286"/>
      <c r="EE98" s="1286"/>
      <c r="EF98" s="1286"/>
      <c r="EG98" s="1286"/>
      <c r="EH98" s="1286"/>
      <c r="EI98" s="1286"/>
      <c r="EJ98" s="1286"/>
      <c r="EK98" s="1286"/>
      <c r="EL98" s="1286"/>
      <c r="EM98" s="1286"/>
      <c r="EN98" s="1286"/>
      <c r="EO98" s="1286"/>
      <c r="EP98" s="1286"/>
      <c r="EQ98" s="1286"/>
      <c r="ER98" s="1286"/>
      <c r="ES98" s="1286"/>
      <c r="ET98" s="1286"/>
      <c r="EU98" s="1286"/>
      <c r="EV98" s="1286"/>
      <c r="EW98" s="1286"/>
      <c r="EX98" s="1286"/>
      <c r="EY98" s="1286"/>
      <c r="EZ98" s="1286"/>
      <c r="FA98" s="1286"/>
      <c r="FB98" s="1286"/>
      <c r="FC98" s="1286"/>
      <c r="FD98" s="1286"/>
      <c r="FE98" s="1286"/>
      <c r="FF98" s="1286"/>
      <c r="FG98" s="1286"/>
      <c r="FH98" s="1286"/>
      <c r="FI98" s="1286"/>
      <c r="FJ98" s="1286"/>
      <c r="FK98" s="1286"/>
      <c r="FL98" s="1286"/>
      <c r="FM98" s="1286"/>
      <c r="FN98" s="1286"/>
      <c r="FO98" s="1286"/>
      <c r="FP98" s="1286"/>
      <c r="FQ98" s="1286"/>
      <c r="FR98" s="1286"/>
      <c r="FS98" s="1286"/>
      <c r="FT98" s="1286"/>
      <c r="FU98" s="1286"/>
      <c r="FV98" s="1286"/>
      <c r="FW98" s="1286"/>
      <c r="FX98" s="1286"/>
      <c r="FY98" s="1286"/>
      <c r="FZ98" s="1286"/>
      <c r="GA98" s="1286"/>
      <c r="GB98" s="1286"/>
      <c r="GC98" s="1286"/>
      <c r="GD98" s="1286"/>
      <c r="GE98" s="1286"/>
      <c r="GF98" s="1286"/>
      <c r="GG98" s="1286"/>
      <c r="GH98" s="1286"/>
      <c r="GI98" s="1286"/>
      <c r="GJ98" s="1286"/>
      <c r="GK98" s="1286"/>
      <c r="GL98" s="1286"/>
      <c r="GM98" s="1286"/>
      <c r="GN98" s="1286"/>
      <c r="GO98" s="1286"/>
      <c r="GP98" s="1286"/>
      <c r="GQ98" s="1286"/>
      <c r="GR98" s="1286"/>
      <c r="GS98" s="1286"/>
      <c r="GT98" s="1286"/>
      <c r="GU98" s="1286"/>
      <c r="GV98" s="1286"/>
      <c r="GW98" s="1286"/>
      <c r="GX98" s="1286"/>
      <c r="GY98" s="1286"/>
      <c r="GZ98" s="1286"/>
      <c r="HA98" s="1286"/>
      <c r="HB98" s="1286"/>
      <c r="HC98" s="1286"/>
      <c r="HD98" s="1286"/>
      <c r="HE98" s="1286"/>
      <c r="HF98" s="1286"/>
      <c r="HG98" s="1286"/>
      <c r="HH98" s="1286"/>
      <c r="HI98" s="1286"/>
      <c r="HJ98" s="1286"/>
      <c r="HK98" s="1286"/>
      <c r="HL98" s="1286"/>
      <c r="HM98" s="1286"/>
      <c r="HN98" s="1286"/>
      <c r="HO98" s="1286"/>
      <c r="HP98" s="1286"/>
      <c r="HQ98" s="1286"/>
      <c r="HR98" s="1286"/>
      <c r="HS98" s="1286"/>
      <c r="HT98" s="1286"/>
      <c r="HU98" s="1286"/>
      <c r="HV98" s="1286"/>
      <c r="HW98" s="1286"/>
      <c r="HX98" s="1286"/>
      <c r="HY98" s="1286"/>
      <c r="HZ98" s="1286"/>
      <c r="IA98" s="1286"/>
      <c r="IB98" s="1286"/>
      <c r="IC98" s="1286"/>
      <c r="ID98" s="1286"/>
      <c r="IE98" s="1286"/>
      <c r="IF98" s="1286"/>
      <c r="IG98" s="1286"/>
      <c r="IH98" s="1286"/>
      <c r="II98" s="1286"/>
      <c r="IJ98" s="1286"/>
      <c r="IK98" s="1286"/>
      <c r="IL98" s="1286"/>
      <c r="IM98" s="1286"/>
      <c r="IN98" s="1286"/>
      <c r="IO98" s="1286"/>
      <c r="IP98" s="1286"/>
      <c r="IQ98" s="1286"/>
      <c r="IR98" s="1286"/>
      <c r="IS98" s="1286"/>
      <c r="IT98" s="1286"/>
      <c r="IU98" s="1286"/>
      <c r="IV98" s="1286"/>
    </row>
    <row r="99" spans="1:256" ht="15.75">
      <c r="A99" s="1286"/>
      <c r="B99" s="2012" t="s">
        <v>1952</v>
      </c>
      <c r="C99" s="2013"/>
      <c r="D99" s="2013"/>
      <c r="E99" s="2013"/>
      <c r="F99" s="2013"/>
      <c r="G99" s="2014"/>
      <c r="H99" s="1286"/>
      <c r="I99" s="1286"/>
      <c r="J99" s="1286"/>
      <c r="K99" s="1286"/>
      <c r="L99" s="1286"/>
      <c r="M99" s="1286"/>
      <c r="N99" s="1286"/>
      <c r="O99" s="1286"/>
      <c r="P99" s="1286"/>
      <c r="Q99" s="1286"/>
      <c r="R99" s="1286"/>
      <c r="S99" s="1286"/>
      <c r="T99" s="1286"/>
      <c r="U99" s="1286"/>
      <c r="V99" s="1286"/>
      <c r="W99" s="1286"/>
      <c r="X99" s="1286"/>
      <c r="Y99" s="1286"/>
      <c r="Z99" s="1286"/>
      <c r="AA99" s="1286"/>
      <c r="AB99" s="1286"/>
      <c r="AC99" s="1286"/>
      <c r="AD99" s="1286"/>
      <c r="AE99" s="1286"/>
      <c r="AF99" s="1286"/>
      <c r="AG99" s="1286"/>
      <c r="AH99" s="1286"/>
      <c r="AI99" s="1286"/>
      <c r="AJ99" s="1286"/>
      <c r="AK99" s="1286"/>
      <c r="AL99" s="1286"/>
      <c r="AM99" s="1286"/>
      <c r="AN99" s="1286"/>
      <c r="AO99" s="1286"/>
      <c r="AP99" s="1286"/>
      <c r="AQ99" s="1286"/>
      <c r="AR99" s="1286"/>
      <c r="AS99" s="1286"/>
      <c r="AT99" s="1286"/>
      <c r="AU99" s="1286"/>
      <c r="AV99" s="1286"/>
      <c r="AW99" s="1286"/>
      <c r="AX99" s="1286"/>
      <c r="AY99" s="1286"/>
      <c r="AZ99" s="1286"/>
      <c r="BA99" s="1286"/>
      <c r="BB99" s="1286"/>
      <c r="BC99" s="1286"/>
      <c r="BD99" s="1286"/>
      <c r="BE99" s="1286"/>
      <c r="BF99" s="1286"/>
      <c r="BG99" s="1286"/>
      <c r="BH99" s="1286"/>
      <c r="BI99" s="1286"/>
      <c r="BJ99" s="1286"/>
      <c r="BK99" s="1286"/>
      <c r="BL99" s="1286"/>
      <c r="BM99" s="1286"/>
      <c r="BN99" s="1286"/>
      <c r="BO99" s="1286"/>
      <c r="BP99" s="1286"/>
      <c r="BQ99" s="1286"/>
      <c r="BR99" s="1286"/>
      <c r="BS99" s="1286"/>
      <c r="BT99" s="1286"/>
      <c r="BU99" s="1286"/>
      <c r="BV99" s="1286"/>
      <c r="BW99" s="1286"/>
      <c r="BX99" s="1286"/>
      <c r="BY99" s="1286"/>
      <c r="BZ99" s="1286"/>
      <c r="CA99" s="1286"/>
      <c r="CB99" s="1286"/>
      <c r="CC99" s="1286"/>
      <c r="CD99" s="1286"/>
      <c r="CE99" s="1286"/>
      <c r="CF99" s="1286"/>
      <c r="CG99" s="1286"/>
      <c r="CH99" s="1286"/>
      <c r="CI99" s="1286"/>
      <c r="CJ99" s="1286"/>
      <c r="CK99" s="1286"/>
      <c r="CL99" s="1286"/>
      <c r="CM99" s="1286"/>
      <c r="CN99" s="1286"/>
      <c r="CO99" s="1286"/>
      <c r="CP99" s="1286"/>
      <c r="CQ99" s="1286"/>
      <c r="CR99" s="1286"/>
      <c r="CS99" s="1286"/>
      <c r="CT99" s="1286"/>
      <c r="CU99" s="1286"/>
      <c r="CV99" s="1286"/>
      <c r="CW99" s="1286"/>
      <c r="CX99" s="1286"/>
      <c r="CY99" s="1286"/>
      <c r="CZ99" s="1286"/>
      <c r="DA99" s="1286"/>
      <c r="DB99" s="1286"/>
      <c r="DC99" s="1286"/>
      <c r="DD99" s="1286"/>
      <c r="DE99" s="1286"/>
      <c r="DF99" s="1286"/>
      <c r="DG99" s="1286"/>
      <c r="DH99" s="1286"/>
      <c r="DI99" s="1286"/>
      <c r="DJ99" s="1286"/>
      <c r="DK99" s="1286"/>
      <c r="DL99" s="1286"/>
      <c r="DM99" s="1286"/>
      <c r="DN99" s="1286"/>
      <c r="DO99" s="1286"/>
      <c r="DP99" s="1286"/>
      <c r="DQ99" s="1286"/>
      <c r="DR99" s="1286"/>
      <c r="DS99" s="1286"/>
      <c r="DT99" s="1286"/>
      <c r="DU99" s="1286"/>
      <c r="DV99" s="1286"/>
      <c r="DW99" s="1286"/>
      <c r="DX99" s="1286"/>
      <c r="DY99" s="1286"/>
      <c r="DZ99" s="1286"/>
      <c r="EA99" s="1286"/>
      <c r="EB99" s="1286"/>
      <c r="EC99" s="1286"/>
      <c r="ED99" s="1286"/>
      <c r="EE99" s="1286"/>
      <c r="EF99" s="1286"/>
      <c r="EG99" s="1286"/>
      <c r="EH99" s="1286"/>
      <c r="EI99" s="1286"/>
      <c r="EJ99" s="1286"/>
      <c r="EK99" s="1286"/>
      <c r="EL99" s="1286"/>
      <c r="EM99" s="1286"/>
      <c r="EN99" s="1286"/>
      <c r="EO99" s="1286"/>
      <c r="EP99" s="1286"/>
      <c r="EQ99" s="1286"/>
      <c r="ER99" s="1286"/>
      <c r="ES99" s="1286"/>
      <c r="ET99" s="1286"/>
      <c r="EU99" s="1286"/>
      <c r="EV99" s="1286"/>
      <c r="EW99" s="1286"/>
      <c r="EX99" s="1286"/>
      <c r="EY99" s="1286"/>
      <c r="EZ99" s="1286"/>
      <c r="FA99" s="1286"/>
      <c r="FB99" s="1286"/>
      <c r="FC99" s="1286"/>
      <c r="FD99" s="1286"/>
      <c r="FE99" s="1286"/>
      <c r="FF99" s="1286"/>
      <c r="FG99" s="1286"/>
      <c r="FH99" s="1286"/>
      <c r="FI99" s="1286"/>
      <c r="FJ99" s="1286"/>
      <c r="FK99" s="1286"/>
      <c r="FL99" s="1286"/>
      <c r="FM99" s="1286"/>
      <c r="FN99" s="1286"/>
      <c r="FO99" s="1286"/>
      <c r="FP99" s="1286"/>
      <c r="FQ99" s="1286"/>
      <c r="FR99" s="1286"/>
      <c r="FS99" s="1286"/>
      <c r="FT99" s="1286"/>
      <c r="FU99" s="1286"/>
      <c r="FV99" s="1286"/>
      <c r="FW99" s="1286"/>
      <c r="FX99" s="1286"/>
      <c r="FY99" s="1286"/>
      <c r="FZ99" s="1286"/>
      <c r="GA99" s="1286"/>
      <c r="GB99" s="1286"/>
      <c r="GC99" s="1286"/>
      <c r="GD99" s="1286"/>
      <c r="GE99" s="1286"/>
      <c r="GF99" s="1286"/>
      <c r="GG99" s="1286"/>
      <c r="GH99" s="1286"/>
      <c r="GI99" s="1286"/>
      <c r="GJ99" s="1286"/>
      <c r="GK99" s="1286"/>
      <c r="GL99" s="1286"/>
      <c r="GM99" s="1286"/>
      <c r="GN99" s="1286"/>
      <c r="GO99" s="1286"/>
      <c r="GP99" s="1286"/>
      <c r="GQ99" s="1286"/>
      <c r="GR99" s="1286"/>
      <c r="GS99" s="1286"/>
      <c r="GT99" s="1286"/>
      <c r="GU99" s="1286"/>
      <c r="GV99" s="1286"/>
      <c r="GW99" s="1286"/>
      <c r="GX99" s="1286"/>
      <c r="GY99" s="1286"/>
      <c r="GZ99" s="1286"/>
      <c r="HA99" s="1286"/>
      <c r="HB99" s="1286"/>
      <c r="HC99" s="1286"/>
      <c r="HD99" s="1286"/>
      <c r="HE99" s="1286"/>
      <c r="HF99" s="1286"/>
      <c r="HG99" s="1286"/>
      <c r="HH99" s="1286"/>
      <c r="HI99" s="1286"/>
      <c r="HJ99" s="1286"/>
      <c r="HK99" s="1286"/>
      <c r="HL99" s="1286"/>
      <c r="HM99" s="1286"/>
      <c r="HN99" s="1286"/>
      <c r="HO99" s="1286"/>
      <c r="HP99" s="1286"/>
      <c r="HQ99" s="1286"/>
      <c r="HR99" s="1286"/>
      <c r="HS99" s="1286"/>
      <c r="HT99" s="1286"/>
      <c r="HU99" s="1286"/>
      <c r="HV99" s="1286"/>
      <c r="HW99" s="1286"/>
      <c r="HX99" s="1286"/>
      <c r="HY99" s="1286"/>
      <c r="HZ99" s="1286"/>
      <c r="IA99" s="1286"/>
      <c r="IB99" s="1286"/>
      <c r="IC99" s="1286"/>
      <c r="ID99" s="1286"/>
      <c r="IE99" s="1286"/>
      <c r="IF99" s="1286"/>
      <c r="IG99" s="1286"/>
      <c r="IH99" s="1286"/>
      <c r="II99" s="1286"/>
      <c r="IJ99" s="1286"/>
      <c r="IK99" s="1286"/>
      <c r="IL99" s="1286"/>
      <c r="IM99" s="1286"/>
      <c r="IN99" s="1286"/>
      <c r="IO99" s="1286"/>
      <c r="IP99" s="1286"/>
      <c r="IQ99" s="1286"/>
      <c r="IR99" s="1286"/>
      <c r="IS99" s="1286"/>
      <c r="IT99" s="1286"/>
      <c r="IU99" s="1286"/>
      <c r="IV99" s="1286"/>
    </row>
    <row r="100" spans="1:256" ht="37.5" customHeight="1" thickBot="1">
      <c r="A100" s="1286"/>
      <c r="B100" s="2108" t="str">
        <f>C89</f>
        <v>SERVENTE COM ENCARGOS COMPLEMENTARES</v>
      </c>
      <c r="C100" s="2109"/>
      <c r="D100" s="1606" t="s">
        <v>85</v>
      </c>
      <c r="E100" s="2098" t="s">
        <v>12415</v>
      </c>
      <c r="F100" s="2098"/>
      <c r="G100" s="2099"/>
      <c r="H100" s="1286"/>
      <c r="I100" s="1286"/>
      <c r="J100" s="1286"/>
      <c r="K100" s="1286"/>
      <c r="L100" s="1286"/>
      <c r="M100" s="1286"/>
      <c r="N100" s="1286"/>
      <c r="O100" s="1286"/>
      <c r="P100" s="1286"/>
      <c r="Q100" s="1286"/>
      <c r="R100" s="1286"/>
      <c r="S100" s="1286"/>
      <c r="T100" s="1286"/>
      <c r="U100" s="1286"/>
      <c r="V100" s="1286"/>
      <c r="W100" s="1286"/>
      <c r="X100" s="1286"/>
      <c r="Y100" s="1286"/>
      <c r="Z100" s="1286"/>
      <c r="AA100" s="1286"/>
      <c r="AB100" s="1286"/>
      <c r="AC100" s="1286"/>
      <c r="AD100" s="1286"/>
      <c r="AE100" s="1286"/>
      <c r="AF100" s="1286"/>
      <c r="AG100" s="1286"/>
      <c r="AH100" s="1286"/>
      <c r="AI100" s="1286"/>
      <c r="AJ100" s="1286"/>
      <c r="AK100" s="1286"/>
      <c r="AL100" s="1286"/>
      <c r="AM100" s="1286"/>
      <c r="AN100" s="1286"/>
      <c r="AO100" s="1286"/>
      <c r="AP100" s="1286"/>
      <c r="AQ100" s="1286"/>
      <c r="AR100" s="1286"/>
      <c r="AS100" s="1286"/>
      <c r="AT100" s="1286"/>
      <c r="AU100" s="1286"/>
      <c r="AV100" s="1286"/>
      <c r="AW100" s="1286"/>
      <c r="AX100" s="1286"/>
      <c r="AY100" s="1286"/>
      <c r="AZ100" s="1286"/>
      <c r="BA100" s="1286"/>
      <c r="BB100" s="1286"/>
      <c r="BC100" s="1286"/>
      <c r="BD100" s="1286"/>
      <c r="BE100" s="1286"/>
      <c r="BF100" s="1286"/>
      <c r="BG100" s="1286"/>
      <c r="BH100" s="1286"/>
      <c r="BI100" s="1286"/>
      <c r="BJ100" s="1286"/>
      <c r="BK100" s="1286"/>
      <c r="BL100" s="1286"/>
      <c r="BM100" s="1286"/>
      <c r="BN100" s="1286"/>
      <c r="BO100" s="1286"/>
      <c r="BP100" s="1286"/>
      <c r="BQ100" s="1286"/>
      <c r="BR100" s="1286"/>
      <c r="BS100" s="1286"/>
      <c r="BT100" s="1286"/>
      <c r="BU100" s="1286"/>
      <c r="BV100" s="1286"/>
      <c r="BW100" s="1286"/>
      <c r="BX100" s="1286"/>
      <c r="BY100" s="1286"/>
      <c r="BZ100" s="1286"/>
      <c r="CA100" s="1286"/>
      <c r="CB100" s="1286"/>
      <c r="CC100" s="1286"/>
      <c r="CD100" s="1286"/>
      <c r="CE100" s="1286"/>
      <c r="CF100" s="1286"/>
      <c r="CG100" s="1286"/>
      <c r="CH100" s="1286"/>
      <c r="CI100" s="1286"/>
      <c r="CJ100" s="1286"/>
      <c r="CK100" s="1286"/>
      <c r="CL100" s="1286"/>
      <c r="CM100" s="1286"/>
      <c r="CN100" s="1286"/>
      <c r="CO100" s="1286"/>
      <c r="CP100" s="1286"/>
      <c r="CQ100" s="1286"/>
      <c r="CR100" s="1286"/>
      <c r="CS100" s="1286"/>
      <c r="CT100" s="1286"/>
      <c r="CU100" s="1286"/>
      <c r="CV100" s="1286"/>
      <c r="CW100" s="1286"/>
      <c r="CX100" s="1286"/>
      <c r="CY100" s="1286"/>
      <c r="CZ100" s="1286"/>
      <c r="DA100" s="1286"/>
      <c r="DB100" s="1286"/>
      <c r="DC100" s="1286"/>
      <c r="DD100" s="1286"/>
      <c r="DE100" s="1286"/>
      <c r="DF100" s="1286"/>
      <c r="DG100" s="1286"/>
      <c r="DH100" s="1286"/>
      <c r="DI100" s="1286"/>
      <c r="DJ100" s="1286"/>
      <c r="DK100" s="1286"/>
      <c r="DL100" s="1286"/>
      <c r="DM100" s="1286"/>
      <c r="DN100" s="1286"/>
      <c r="DO100" s="1286"/>
      <c r="DP100" s="1286"/>
      <c r="DQ100" s="1286"/>
      <c r="DR100" s="1286"/>
      <c r="DS100" s="1286"/>
      <c r="DT100" s="1286"/>
      <c r="DU100" s="1286"/>
      <c r="DV100" s="1286"/>
      <c r="DW100" s="1286"/>
      <c r="DX100" s="1286"/>
      <c r="DY100" s="1286"/>
      <c r="DZ100" s="1286"/>
      <c r="EA100" s="1286"/>
      <c r="EB100" s="1286"/>
      <c r="EC100" s="1286"/>
      <c r="ED100" s="1286"/>
      <c r="EE100" s="1286"/>
      <c r="EF100" s="1286"/>
      <c r="EG100" s="1286"/>
      <c r="EH100" s="1286"/>
      <c r="EI100" s="1286"/>
      <c r="EJ100" s="1286"/>
      <c r="EK100" s="1286"/>
      <c r="EL100" s="1286"/>
      <c r="EM100" s="1286"/>
      <c r="EN100" s="1286"/>
      <c r="EO100" s="1286"/>
      <c r="EP100" s="1286"/>
      <c r="EQ100" s="1286"/>
      <c r="ER100" s="1286"/>
      <c r="ES100" s="1286"/>
      <c r="ET100" s="1286"/>
      <c r="EU100" s="1286"/>
      <c r="EV100" s="1286"/>
      <c r="EW100" s="1286"/>
      <c r="EX100" s="1286"/>
      <c r="EY100" s="1286"/>
      <c r="EZ100" s="1286"/>
      <c r="FA100" s="1286"/>
      <c r="FB100" s="1286"/>
      <c r="FC100" s="1286"/>
      <c r="FD100" s="1286"/>
      <c r="FE100" s="1286"/>
      <c r="FF100" s="1286"/>
      <c r="FG100" s="1286"/>
      <c r="FH100" s="1286"/>
      <c r="FI100" s="1286"/>
      <c r="FJ100" s="1286"/>
      <c r="FK100" s="1286"/>
      <c r="FL100" s="1286"/>
      <c r="FM100" s="1286"/>
      <c r="FN100" s="1286"/>
      <c r="FO100" s="1286"/>
      <c r="FP100" s="1286"/>
      <c r="FQ100" s="1286"/>
      <c r="FR100" s="1286"/>
      <c r="FS100" s="1286"/>
      <c r="FT100" s="1286"/>
      <c r="FU100" s="1286"/>
      <c r="FV100" s="1286"/>
      <c r="FW100" s="1286"/>
      <c r="FX100" s="1286"/>
      <c r="FY100" s="1286"/>
      <c r="FZ100" s="1286"/>
      <c r="GA100" s="1286"/>
      <c r="GB100" s="1286"/>
      <c r="GC100" s="1286"/>
      <c r="GD100" s="1286"/>
      <c r="GE100" s="1286"/>
      <c r="GF100" s="1286"/>
      <c r="GG100" s="1286"/>
      <c r="GH100" s="1286"/>
      <c r="GI100" s="1286"/>
      <c r="GJ100" s="1286"/>
      <c r="GK100" s="1286"/>
      <c r="GL100" s="1286"/>
      <c r="GM100" s="1286"/>
      <c r="GN100" s="1286"/>
      <c r="GO100" s="1286"/>
      <c r="GP100" s="1286"/>
      <c r="GQ100" s="1286"/>
      <c r="GR100" s="1286"/>
      <c r="GS100" s="1286"/>
      <c r="GT100" s="1286"/>
      <c r="GU100" s="1286"/>
      <c r="GV100" s="1286"/>
      <c r="GW100" s="1286"/>
      <c r="GX100" s="1286"/>
      <c r="GY100" s="1286"/>
      <c r="GZ100" s="1286"/>
      <c r="HA100" s="1286"/>
      <c r="HB100" s="1286"/>
      <c r="HC100" s="1286"/>
      <c r="HD100" s="1286"/>
      <c r="HE100" s="1286"/>
      <c r="HF100" s="1286"/>
      <c r="HG100" s="1286"/>
      <c r="HH100" s="1286"/>
      <c r="HI100" s="1286"/>
      <c r="HJ100" s="1286"/>
      <c r="HK100" s="1286"/>
      <c r="HL100" s="1286"/>
      <c r="HM100" s="1286"/>
      <c r="HN100" s="1286"/>
      <c r="HO100" s="1286"/>
      <c r="HP100" s="1286"/>
      <c r="HQ100" s="1286"/>
      <c r="HR100" s="1286"/>
      <c r="HS100" s="1286"/>
      <c r="HT100" s="1286"/>
      <c r="HU100" s="1286"/>
      <c r="HV100" s="1286"/>
      <c r="HW100" s="1286"/>
      <c r="HX100" s="1286"/>
      <c r="HY100" s="1286"/>
      <c r="HZ100" s="1286"/>
      <c r="IA100" s="1286"/>
      <c r="IB100" s="1286"/>
      <c r="IC100" s="1286"/>
      <c r="ID100" s="1286"/>
      <c r="IE100" s="1286"/>
      <c r="IF100" s="1286"/>
      <c r="IG100" s="1286"/>
      <c r="IH100" s="1286"/>
      <c r="II100" s="1286"/>
      <c r="IJ100" s="1286"/>
      <c r="IK100" s="1286"/>
      <c r="IL100" s="1286"/>
      <c r="IM100" s="1286"/>
      <c r="IN100" s="1286"/>
      <c r="IO100" s="1286"/>
      <c r="IP100" s="1286"/>
      <c r="IQ100" s="1286"/>
      <c r="IR100" s="1286"/>
      <c r="IS100" s="1286"/>
      <c r="IT100" s="1286"/>
      <c r="IU100" s="1286"/>
      <c r="IV100" s="1286"/>
    </row>
    <row r="101" spans="1:256" ht="13.5" thickBot="1">
      <c r="A101" s="1286"/>
      <c r="B101" s="1360"/>
      <c r="C101" s="1360"/>
      <c r="D101" s="1360"/>
      <c r="E101" s="1360"/>
      <c r="F101" s="1360"/>
      <c r="G101" s="1360"/>
      <c r="H101" s="1286"/>
      <c r="I101" s="1286"/>
      <c r="J101" s="1286"/>
      <c r="K101" s="1286"/>
      <c r="L101" s="1286"/>
      <c r="M101" s="1286"/>
      <c r="N101" s="1286"/>
      <c r="O101" s="1286"/>
      <c r="P101" s="1286"/>
      <c r="Q101" s="1286"/>
      <c r="R101" s="1286"/>
      <c r="S101" s="1286"/>
      <c r="T101" s="1286"/>
      <c r="U101" s="1286"/>
      <c r="V101" s="1286"/>
      <c r="W101" s="1286"/>
      <c r="X101" s="1286"/>
      <c r="Y101" s="1286"/>
      <c r="Z101" s="1286"/>
      <c r="AA101" s="1286"/>
      <c r="AB101" s="1286"/>
      <c r="AC101" s="1286"/>
      <c r="AD101" s="1286"/>
      <c r="AE101" s="1286"/>
      <c r="AF101" s="1286"/>
      <c r="AG101" s="1286"/>
      <c r="AH101" s="1286"/>
      <c r="AI101" s="1286"/>
      <c r="AJ101" s="1286"/>
      <c r="AK101" s="1286"/>
      <c r="AL101" s="1286"/>
      <c r="AM101" s="1286"/>
      <c r="AN101" s="1286"/>
      <c r="AO101" s="1286"/>
      <c r="AP101" s="1286"/>
      <c r="AQ101" s="1286"/>
      <c r="AR101" s="1286"/>
      <c r="AS101" s="1286"/>
      <c r="AT101" s="1286"/>
      <c r="AU101" s="1286"/>
      <c r="AV101" s="1286"/>
      <c r="AW101" s="1286"/>
      <c r="AX101" s="1286"/>
      <c r="AY101" s="1286"/>
      <c r="AZ101" s="1286"/>
      <c r="BA101" s="1286"/>
      <c r="BB101" s="1286"/>
      <c r="BC101" s="1286"/>
      <c r="BD101" s="1286"/>
      <c r="BE101" s="1286"/>
      <c r="BF101" s="1286"/>
      <c r="BG101" s="1286"/>
      <c r="BH101" s="1286"/>
      <c r="BI101" s="1286"/>
      <c r="BJ101" s="1286"/>
      <c r="BK101" s="1286"/>
      <c r="BL101" s="1286"/>
      <c r="BM101" s="1286"/>
      <c r="BN101" s="1286"/>
      <c r="BO101" s="1286"/>
      <c r="BP101" s="1286"/>
      <c r="BQ101" s="1286"/>
      <c r="BR101" s="1286"/>
      <c r="BS101" s="1286"/>
      <c r="BT101" s="1286"/>
      <c r="BU101" s="1286"/>
      <c r="BV101" s="1286"/>
      <c r="BW101" s="1286"/>
      <c r="BX101" s="1286"/>
      <c r="BY101" s="1286"/>
      <c r="BZ101" s="1286"/>
      <c r="CA101" s="1286"/>
      <c r="CB101" s="1286"/>
      <c r="CC101" s="1286"/>
      <c r="CD101" s="1286"/>
      <c r="CE101" s="1286"/>
      <c r="CF101" s="1286"/>
      <c r="CG101" s="1286"/>
      <c r="CH101" s="1286"/>
      <c r="CI101" s="1286"/>
      <c r="CJ101" s="1286"/>
      <c r="CK101" s="1286"/>
      <c r="CL101" s="1286"/>
      <c r="CM101" s="1286"/>
      <c r="CN101" s="1286"/>
      <c r="CO101" s="1286"/>
      <c r="CP101" s="1286"/>
      <c r="CQ101" s="1286"/>
      <c r="CR101" s="1286"/>
      <c r="CS101" s="1286"/>
      <c r="CT101" s="1286"/>
      <c r="CU101" s="1286"/>
      <c r="CV101" s="1286"/>
      <c r="CW101" s="1286"/>
      <c r="CX101" s="1286"/>
      <c r="CY101" s="1286"/>
      <c r="CZ101" s="1286"/>
      <c r="DA101" s="1286"/>
      <c r="DB101" s="1286"/>
      <c r="DC101" s="1286"/>
      <c r="DD101" s="1286"/>
      <c r="DE101" s="1286"/>
      <c r="DF101" s="1286"/>
      <c r="DG101" s="1286"/>
      <c r="DH101" s="1286"/>
      <c r="DI101" s="1286"/>
      <c r="DJ101" s="1286"/>
      <c r="DK101" s="1286"/>
      <c r="DL101" s="1286"/>
      <c r="DM101" s="1286"/>
      <c r="DN101" s="1286"/>
      <c r="DO101" s="1286"/>
      <c r="DP101" s="1286"/>
      <c r="DQ101" s="1286"/>
      <c r="DR101" s="1286"/>
      <c r="DS101" s="1286"/>
      <c r="DT101" s="1286"/>
      <c r="DU101" s="1286"/>
      <c r="DV101" s="1286"/>
      <c r="DW101" s="1286"/>
      <c r="DX101" s="1286"/>
      <c r="DY101" s="1286"/>
      <c r="DZ101" s="1286"/>
      <c r="EA101" s="1286"/>
      <c r="EB101" s="1286"/>
      <c r="EC101" s="1286"/>
      <c r="ED101" s="1286"/>
      <c r="EE101" s="1286"/>
      <c r="EF101" s="1286"/>
      <c r="EG101" s="1286"/>
      <c r="EH101" s="1286"/>
      <c r="EI101" s="1286"/>
      <c r="EJ101" s="1286"/>
      <c r="EK101" s="1286"/>
      <c r="EL101" s="1286"/>
      <c r="EM101" s="1286"/>
      <c r="EN101" s="1286"/>
      <c r="EO101" s="1286"/>
      <c r="EP101" s="1286"/>
      <c r="EQ101" s="1286"/>
      <c r="ER101" s="1286"/>
      <c r="ES101" s="1286"/>
      <c r="ET101" s="1286"/>
      <c r="EU101" s="1286"/>
      <c r="EV101" s="1286"/>
      <c r="EW101" s="1286"/>
      <c r="EX101" s="1286"/>
      <c r="EY101" s="1286"/>
      <c r="EZ101" s="1286"/>
      <c r="FA101" s="1286"/>
      <c r="FB101" s="1286"/>
      <c r="FC101" s="1286"/>
      <c r="FD101" s="1286"/>
      <c r="FE101" s="1286"/>
      <c r="FF101" s="1286"/>
      <c r="FG101" s="1286"/>
      <c r="FH101" s="1286"/>
      <c r="FI101" s="1286"/>
      <c r="FJ101" s="1286"/>
      <c r="FK101" s="1286"/>
      <c r="FL101" s="1286"/>
      <c r="FM101" s="1286"/>
      <c r="FN101" s="1286"/>
      <c r="FO101" s="1286"/>
      <c r="FP101" s="1286"/>
      <c r="FQ101" s="1286"/>
      <c r="FR101" s="1286"/>
      <c r="FS101" s="1286"/>
      <c r="FT101" s="1286"/>
      <c r="FU101" s="1286"/>
      <c r="FV101" s="1286"/>
      <c r="FW101" s="1286"/>
      <c r="FX101" s="1286"/>
      <c r="FY101" s="1286"/>
      <c r="FZ101" s="1286"/>
      <c r="GA101" s="1286"/>
      <c r="GB101" s="1286"/>
      <c r="GC101" s="1286"/>
      <c r="GD101" s="1286"/>
      <c r="GE101" s="1286"/>
      <c r="GF101" s="1286"/>
      <c r="GG101" s="1286"/>
      <c r="GH101" s="1286"/>
      <c r="GI101" s="1286"/>
      <c r="GJ101" s="1286"/>
      <c r="GK101" s="1286"/>
      <c r="GL101" s="1286"/>
      <c r="GM101" s="1286"/>
      <c r="GN101" s="1286"/>
      <c r="GO101" s="1286"/>
      <c r="GP101" s="1286"/>
      <c r="GQ101" s="1286"/>
      <c r="GR101" s="1286"/>
      <c r="GS101" s="1286"/>
      <c r="GT101" s="1286"/>
      <c r="GU101" s="1286"/>
      <c r="GV101" s="1286"/>
      <c r="GW101" s="1286"/>
      <c r="GX101" s="1286"/>
      <c r="GY101" s="1286"/>
      <c r="GZ101" s="1286"/>
      <c r="HA101" s="1286"/>
      <c r="HB101" s="1286"/>
      <c r="HC101" s="1286"/>
      <c r="HD101" s="1286"/>
      <c r="HE101" s="1286"/>
      <c r="HF101" s="1286"/>
      <c r="HG101" s="1286"/>
      <c r="HH101" s="1286"/>
      <c r="HI101" s="1286"/>
      <c r="HJ101" s="1286"/>
      <c r="HK101" s="1286"/>
      <c r="HL101" s="1286"/>
      <c r="HM101" s="1286"/>
      <c r="HN101" s="1286"/>
      <c r="HO101" s="1286"/>
      <c r="HP101" s="1286"/>
      <c r="HQ101" s="1286"/>
      <c r="HR101" s="1286"/>
      <c r="HS101" s="1286"/>
      <c r="HT101" s="1286"/>
      <c r="HU101" s="1286"/>
      <c r="HV101" s="1286"/>
      <c r="HW101" s="1286"/>
      <c r="HX101" s="1286"/>
      <c r="HY101" s="1286"/>
      <c r="HZ101" s="1286"/>
      <c r="IA101" s="1286"/>
      <c r="IB101" s="1286"/>
      <c r="IC101" s="1286"/>
      <c r="ID101" s="1286"/>
      <c r="IE101" s="1286"/>
      <c r="IF101" s="1286"/>
      <c r="IG101" s="1286"/>
      <c r="IH101" s="1286"/>
      <c r="II101" s="1286"/>
      <c r="IJ101" s="1286"/>
      <c r="IK101" s="1286"/>
      <c r="IL101" s="1286"/>
      <c r="IM101" s="1286"/>
      <c r="IN101" s="1286"/>
      <c r="IO101" s="1286"/>
      <c r="IP101" s="1286"/>
      <c r="IQ101" s="1286"/>
      <c r="IR101" s="1286"/>
      <c r="IS101" s="1286"/>
      <c r="IT101" s="1286"/>
      <c r="IU101" s="1286"/>
      <c r="IV101" s="1286"/>
    </row>
    <row r="102" spans="1:256" ht="16.5" thickBot="1">
      <c r="A102" s="1286"/>
      <c r="B102" s="1616" t="s">
        <v>7405</v>
      </c>
      <c r="C102" s="1617" t="s">
        <v>7406</v>
      </c>
      <c r="D102" s="1617"/>
      <c r="E102" s="1617"/>
      <c r="F102" s="1617"/>
      <c r="G102" s="1618" t="s">
        <v>30</v>
      </c>
      <c r="H102" s="1286"/>
      <c r="I102" s="1286"/>
      <c r="J102" s="1286"/>
      <c r="K102" s="1286"/>
      <c r="L102" s="1286"/>
      <c r="M102" s="1286"/>
      <c r="N102" s="1286"/>
      <c r="O102" s="1286"/>
      <c r="P102" s="1286"/>
      <c r="Q102" s="1286"/>
      <c r="R102" s="1286"/>
      <c r="S102" s="1286"/>
      <c r="T102" s="1286"/>
      <c r="U102" s="1286"/>
      <c r="V102" s="1286"/>
      <c r="W102" s="1286"/>
      <c r="X102" s="1286"/>
      <c r="Y102" s="1286"/>
      <c r="Z102" s="1286"/>
      <c r="AA102" s="1286"/>
      <c r="AB102" s="1286"/>
      <c r="AC102" s="1286"/>
      <c r="AD102" s="1286"/>
      <c r="AE102" s="1286"/>
      <c r="AF102" s="1286"/>
      <c r="AG102" s="1286"/>
      <c r="AH102" s="1286"/>
      <c r="AI102" s="1286"/>
      <c r="AJ102" s="1286"/>
      <c r="AK102" s="1286"/>
      <c r="AL102" s="1286"/>
      <c r="AM102" s="1286"/>
      <c r="AN102" s="1286"/>
      <c r="AO102" s="1286"/>
      <c r="AP102" s="1286"/>
      <c r="AQ102" s="1286"/>
      <c r="AR102" s="1286"/>
      <c r="AS102" s="1286"/>
      <c r="AT102" s="1286"/>
      <c r="AU102" s="1286"/>
      <c r="AV102" s="1286"/>
      <c r="AW102" s="1286"/>
      <c r="AX102" s="1286"/>
      <c r="AY102" s="1286"/>
      <c r="AZ102" s="1286"/>
      <c r="BA102" s="1286"/>
      <c r="BB102" s="1286"/>
      <c r="BC102" s="1286"/>
      <c r="BD102" s="1286"/>
      <c r="BE102" s="1286"/>
      <c r="BF102" s="1286"/>
      <c r="BG102" s="1286"/>
      <c r="BH102" s="1286"/>
      <c r="BI102" s="1286"/>
      <c r="BJ102" s="1286"/>
      <c r="BK102" s="1286"/>
      <c r="BL102" s="1286"/>
      <c r="BM102" s="1286"/>
      <c r="BN102" s="1286"/>
      <c r="BO102" s="1286"/>
      <c r="BP102" s="1286"/>
      <c r="BQ102" s="1286"/>
      <c r="BR102" s="1286"/>
      <c r="BS102" s="1286"/>
      <c r="BT102" s="1286"/>
      <c r="BU102" s="1286"/>
      <c r="BV102" s="1286"/>
      <c r="BW102" s="1286"/>
      <c r="BX102" s="1286"/>
      <c r="BY102" s="1286"/>
      <c r="BZ102" s="1286"/>
      <c r="CA102" s="1286"/>
      <c r="CB102" s="1286"/>
      <c r="CC102" s="1286"/>
      <c r="CD102" s="1286"/>
      <c r="CE102" s="1286"/>
      <c r="CF102" s="1286"/>
      <c r="CG102" s="1286"/>
      <c r="CH102" s="1286"/>
      <c r="CI102" s="1286"/>
      <c r="CJ102" s="1286"/>
      <c r="CK102" s="1286"/>
      <c r="CL102" s="1286"/>
      <c r="CM102" s="1286"/>
      <c r="CN102" s="1286"/>
      <c r="CO102" s="1286"/>
      <c r="CP102" s="1286"/>
      <c r="CQ102" s="1286"/>
      <c r="CR102" s="1286"/>
      <c r="CS102" s="1286"/>
      <c r="CT102" s="1286"/>
      <c r="CU102" s="1286"/>
      <c r="CV102" s="1286"/>
      <c r="CW102" s="1286"/>
      <c r="CX102" s="1286"/>
      <c r="CY102" s="1286"/>
      <c r="CZ102" s="1286"/>
      <c r="DA102" s="1286"/>
      <c r="DB102" s="1286"/>
      <c r="DC102" s="1286"/>
      <c r="DD102" s="1286"/>
      <c r="DE102" s="1286"/>
      <c r="DF102" s="1286"/>
      <c r="DG102" s="1286"/>
      <c r="DH102" s="1286"/>
      <c r="DI102" s="1286"/>
      <c r="DJ102" s="1286"/>
      <c r="DK102" s="1286"/>
      <c r="DL102" s="1286"/>
      <c r="DM102" s="1286"/>
      <c r="DN102" s="1286"/>
      <c r="DO102" s="1286"/>
      <c r="DP102" s="1286"/>
      <c r="DQ102" s="1286"/>
      <c r="DR102" s="1286"/>
      <c r="DS102" s="1286"/>
      <c r="DT102" s="1286"/>
      <c r="DU102" s="1286"/>
      <c r="DV102" s="1286"/>
      <c r="DW102" s="1286"/>
      <c r="DX102" s="1286"/>
      <c r="DY102" s="1286"/>
      <c r="DZ102" s="1286"/>
      <c r="EA102" s="1286"/>
      <c r="EB102" s="1286"/>
      <c r="EC102" s="1286"/>
      <c r="ED102" s="1286"/>
      <c r="EE102" s="1286"/>
      <c r="EF102" s="1286"/>
      <c r="EG102" s="1286"/>
      <c r="EH102" s="1286"/>
      <c r="EI102" s="1286"/>
      <c r="EJ102" s="1286"/>
      <c r="EK102" s="1286"/>
      <c r="EL102" s="1286"/>
      <c r="EM102" s="1286"/>
      <c r="EN102" s="1286"/>
      <c r="EO102" s="1286"/>
      <c r="EP102" s="1286"/>
      <c r="EQ102" s="1286"/>
      <c r="ER102" s="1286"/>
      <c r="ES102" s="1286"/>
      <c r="ET102" s="1286"/>
      <c r="EU102" s="1286"/>
      <c r="EV102" s="1286"/>
      <c r="EW102" s="1286"/>
      <c r="EX102" s="1286"/>
      <c r="EY102" s="1286"/>
      <c r="EZ102" s="1286"/>
      <c r="FA102" s="1286"/>
      <c r="FB102" s="1286"/>
      <c r="FC102" s="1286"/>
      <c r="FD102" s="1286"/>
      <c r="FE102" s="1286"/>
      <c r="FF102" s="1286"/>
      <c r="FG102" s="1286"/>
      <c r="FH102" s="1286"/>
      <c r="FI102" s="1286"/>
      <c r="FJ102" s="1286"/>
      <c r="FK102" s="1286"/>
      <c r="FL102" s="1286"/>
      <c r="FM102" s="1286"/>
      <c r="FN102" s="1286"/>
      <c r="FO102" s="1286"/>
      <c r="FP102" s="1286"/>
      <c r="FQ102" s="1286"/>
      <c r="FR102" s="1286"/>
      <c r="FS102" s="1286"/>
      <c r="FT102" s="1286"/>
      <c r="FU102" s="1286"/>
      <c r="FV102" s="1286"/>
      <c r="FW102" s="1286"/>
      <c r="FX102" s="1286"/>
      <c r="FY102" s="1286"/>
      <c r="FZ102" s="1286"/>
      <c r="GA102" s="1286"/>
      <c r="GB102" s="1286"/>
      <c r="GC102" s="1286"/>
      <c r="GD102" s="1286"/>
      <c r="GE102" s="1286"/>
      <c r="GF102" s="1286"/>
      <c r="GG102" s="1286"/>
      <c r="GH102" s="1286"/>
      <c r="GI102" s="1286"/>
      <c r="GJ102" s="1286"/>
      <c r="GK102" s="1286"/>
      <c r="GL102" s="1286"/>
      <c r="GM102" s="1286"/>
      <c r="GN102" s="1286"/>
      <c r="GO102" s="1286"/>
      <c r="GP102" s="1286"/>
      <c r="GQ102" s="1286"/>
      <c r="GR102" s="1286"/>
      <c r="GS102" s="1286"/>
      <c r="GT102" s="1286"/>
      <c r="GU102" s="1286"/>
      <c r="GV102" s="1286"/>
      <c r="GW102" s="1286"/>
      <c r="GX102" s="1286"/>
      <c r="GY102" s="1286"/>
      <c r="GZ102" s="1286"/>
      <c r="HA102" s="1286"/>
      <c r="HB102" s="1286"/>
      <c r="HC102" s="1286"/>
      <c r="HD102" s="1286"/>
      <c r="HE102" s="1286"/>
      <c r="HF102" s="1286"/>
      <c r="HG102" s="1286"/>
      <c r="HH102" s="1286"/>
      <c r="HI102" s="1286"/>
      <c r="HJ102" s="1286"/>
      <c r="HK102" s="1286"/>
      <c r="HL102" s="1286"/>
      <c r="HM102" s="1286"/>
      <c r="HN102" s="1286"/>
      <c r="HO102" s="1286"/>
      <c r="HP102" s="1286"/>
      <c r="HQ102" s="1286"/>
      <c r="HR102" s="1286"/>
      <c r="HS102" s="1286"/>
      <c r="HT102" s="1286"/>
      <c r="HU102" s="1286"/>
      <c r="HV102" s="1286"/>
      <c r="HW102" s="1286"/>
      <c r="HX102" s="1286"/>
      <c r="HY102" s="1286"/>
      <c r="HZ102" s="1286"/>
      <c r="IA102" s="1286"/>
      <c r="IB102" s="1286"/>
      <c r="IC102" s="1286"/>
      <c r="ID102" s="1286"/>
      <c r="IE102" s="1286"/>
      <c r="IF102" s="1286"/>
      <c r="IG102" s="1286"/>
      <c r="IH102" s="1286"/>
      <c r="II102" s="1286"/>
      <c r="IJ102" s="1286"/>
      <c r="IK102" s="1286"/>
      <c r="IL102" s="1286"/>
      <c r="IM102" s="1286"/>
      <c r="IN102" s="1286"/>
      <c r="IO102" s="1286"/>
      <c r="IP102" s="1286"/>
      <c r="IQ102" s="1286"/>
      <c r="IR102" s="1286"/>
      <c r="IS102" s="1286"/>
      <c r="IT102" s="1286"/>
      <c r="IU102" s="1286"/>
      <c r="IV102" s="1286"/>
    </row>
    <row r="103" spans="1:256" ht="31.5">
      <c r="A103" s="1286"/>
      <c r="B103" s="1612" t="s">
        <v>2114</v>
      </c>
      <c r="C103" s="1613" t="s">
        <v>1947</v>
      </c>
      <c r="D103" s="1613" t="s">
        <v>30</v>
      </c>
      <c r="E103" s="1613" t="s">
        <v>1948</v>
      </c>
      <c r="F103" s="1614" t="s">
        <v>1995</v>
      </c>
      <c r="G103" s="1615" t="s">
        <v>1996</v>
      </c>
      <c r="H103" s="1286"/>
      <c r="I103" s="1286"/>
      <c r="J103" s="1286"/>
      <c r="K103" s="1286"/>
      <c r="L103" s="1286"/>
      <c r="M103" s="1286"/>
      <c r="N103" s="1286"/>
      <c r="O103" s="1286"/>
      <c r="P103" s="1286"/>
      <c r="Q103" s="1286"/>
      <c r="R103" s="1286"/>
      <c r="S103" s="1286"/>
      <c r="T103" s="1286"/>
      <c r="U103" s="1286"/>
      <c r="V103" s="1286"/>
      <c r="W103" s="1286"/>
      <c r="X103" s="1286"/>
      <c r="Y103" s="1286"/>
      <c r="Z103" s="1286"/>
      <c r="AA103" s="1286"/>
      <c r="AB103" s="1286"/>
      <c r="AC103" s="1286"/>
      <c r="AD103" s="1286"/>
      <c r="AE103" s="1286"/>
      <c r="AF103" s="1286"/>
      <c r="AG103" s="1286"/>
      <c r="AH103" s="1286"/>
      <c r="AI103" s="1286"/>
      <c r="AJ103" s="1286"/>
      <c r="AK103" s="1286"/>
      <c r="AL103" s="1286"/>
      <c r="AM103" s="1286"/>
      <c r="AN103" s="1286"/>
      <c r="AO103" s="1286"/>
      <c r="AP103" s="1286"/>
      <c r="AQ103" s="1286"/>
      <c r="AR103" s="1286"/>
      <c r="AS103" s="1286"/>
      <c r="AT103" s="1286"/>
      <c r="AU103" s="1286"/>
      <c r="AV103" s="1286"/>
      <c r="AW103" s="1286"/>
      <c r="AX103" s="1286"/>
      <c r="AY103" s="1286"/>
      <c r="AZ103" s="1286"/>
      <c r="BA103" s="1286"/>
      <c r="BB103" s="1286"/>
      <c r="BC103" s="1286"/>
      <c r="BD103" s="1286"/>
      <c r="BE103" s="1286"/>
      <c r="BF103" s="1286"/>
      <c r="BG103" s="1286"/>
      <c r="BH103" s="1286"/>
      <c r="BI103" s="1286"/>
      <c r="BJ103" s="1286"/>
      <c r="BK103" s="1286"/>
      <c r="BL103" s="1286"/>
      <c r="BM103" s="1286"/>
      <c r="BN103" s="1286"/>
      <c r="BO103" s="1286"/>
      <c r="BP103" s="1286"/>
      <c r="BQ103" s="1286"/>
      <c r="BR103" s="1286"/>
      <c r="BS103" s="1286"/>
      <c r="BT103" s="1286"/>
      <c r="BU103" s="1286"/>
      <c r="BV103" s="1286"/>
      <c r="BW103" s="1286"/>
      <c r="BX103" s="1286"/>
      <c r="BY103" s="1286"/>
      <c r="BZ103" s="1286"/>
      <c r="CA103" s="1286"/>
      <c r="CB103" s="1286"/>
      <c r="CC103" s="1286"/>
      <c r="CD103" s="1286"/>
      <c r="CE103" s="1286"/>
      <c r="CF103" s="1286"/>
      <c r="CG103" s="1286"/>
      <c r="CH103" s="1286"/>
      <c r="CI103" s="1286"/>
      <c r="CJ103" s="1286"/>
      <c r="CK103" s="1286"/>
      <c r="CL103" s="1286"/>
      <c r="CM103" s="1286"/>
      <c r="CN103" s="1286"/>
      <c r="CO103" s="1286"/>
      <c r="CP103" s="1286"/>
      <c r="CQ103" s="1286"/>
      <c r="CR103" s="1286"/>
      <c r="CS103" s="1286"/>
      <c r="CT103" s="1286"/>
      <c r="CU103" s="1286"/>
      <c r="CV103" s="1286"/>
      <c r="CW103" s="1286"/>
      <c r="CX103" s="1286"/>
      <c r="CY103" s="1286"/>
      <c r="CZ103" s="1286"/>
      <c r="DA103" s="1286"/>
      <c r="DB103" s="1286"/>
      <c r="DC103" s="1286"/>
      <c r="DD103" s="1286"/>
      <c r="DE103" s="1286"/>
      <c r="DF103" s="1286"/>
      <c r="DG103" s="1286"/>
      <c r="DH103" s="1286"/>
      <c r="DI103" s="1286"/>
      <c r="DJ103" s="1286"/>
      <c r="DK103" s="1286"/>
      <c r="DL103" s="1286"/>
      <c r="DM103" s="1286"/>
      <c r="DN103" s="1286"/>
      <c r="DO103" s="1286"/>
      <c r="DP103" s="1286"/>
      <c r="DQ103" s="1286"/>
      <c r="DR103" s="1286"/>
      <c r="DS103" s="1286"/>
      <c r="DT103" s="1286"/>
      <c r="DU103" s="1286"/>
      <c r="DV103" s="1286"/>
      <c r="DW103" s="1286"/>
      <c r="DX103" s="1286"/>
      <c r="DY103" s="1286"/>
      <c r="DZ103" s="1286"/>
      <c r="EA103" s="1286"/>
      <c r="EB103" s="1286"/>
      <c r="EC103" s="1286"/>
      <c r="ED103" s="1286"/>
      <c r="EE103" s="1286"/>
      <c r="EF103" s="1286"/>
      <c r="EG103" s="1286"/>
      <c r="EH103" s="1286"/>
      <c r="EI103" s="1286"/>
      <c r="EJ103" s="1286"/>
      <c r="EK103" s="1286"/>
      <c r="EL103" s="1286"/>
      <c r="EM103" s="1286"/>
      <c r="EN103" s="1286"/>
      <c r="EO103" s="1286"/>
      <c r="EP103" s="1286"/>
      <c r="EQ103" s="1286"/>
      <c r="ER103" s="1286"/>
      <c r="ES103" s="1286"/>
      <c r="ET103" s="1286"/>
      <c r="EU103" s="1286"/>
      <c r="EV103" s="1286"/>
      <c r="EW103" s="1286"/>
      <c r="EX103" s="1286"/>
      <c r="EY103" s="1286"/>
      <c r="EZ103" s="1286"/>
      <c r="FA103" s="1286"/>
      <c r="FB103" s="1286"/>
      <c r="FC103" s="1286"/>
      <c r="FD103" s="1286"/>
      <c r="FE103" s="1286"/>
      <c r="FF103" s="1286"/>
      <c r="FG103" s="1286"/>
      <c r="FH103" s="1286"/>
      <c r="FI103" s="1286"/>
      <c r="FJ103" s="1286"/>
      <c r="FK103" s="1286"/>
      <c r="FL103" s="1286"/>
      <c r="FM103" s="1286"/>
      <c r="FN103" s="1286"/>
      <c r="FO103" s="1286"/>
      <c r="FP103" s="1286"/>
      <c r="FQ103" s="1286"/>
      <c r="FR103" s="1286"/>
      <c r="FS103" s="1286"/>
      <c r="FT103" s="1286"/>
      <c r="FU103" s="1286"/>
      <c r="FV103" s="1286"/>
      <c r="FW103" s="1286"/>
      <c r="FX103" s="1286"/>
      <c r="FY103" s="1286"/>
      <c r="FZ103" s="1286"/>
      <c r="GA103" s="1286"/>
      <c r="GB103" s="1286"/>
      <c r="GC103" s="1286"/>
      <c r="GD103" s="1286"/>
      <c r="GE103" s="1286"/>
      <c r="GF103" s="1286"/>
      <c r="GG103" s="1286"/>
      <c r="GH103" s="1286"/>
      <c r="GI103" s="1286"/>
      <c r="GJ103" s="1286"/>
      <c r="GK103" s="1286"/>
      <c r="GL103" s="1286"/>
      <c r="GM103" s="1286"/>
      <c r="GN103" s="1286"/>
      <c r="GO103" s="1286"/>
      <c r="GP103" s="1286"/>
      <c r="GQ103" s="1286"/>
      <c r="GR103" s="1286"/>
      <c r="GS103" s="1286"/>
      <c r="GT103" s="1286"/>
      <c r="GU103" s="1286"/>
      <c r="GV103" s="1286"/>
      <c r="GW103" s="1286"/>
      <c r="GX103" s="1286"/>
      <c r="GY103" s="1286"/>
      <c r="GZ103" s="1286"/>
      <c r="HA103" s="1286"/>
      <c r="HB103" s="1286"/>
      <c r="HC103" s="1286"/>
      <c r="HD103" s="1286"/>
      <c r="HE103" s="1286"/>
      <c r="HF103" s="1286"/>
      <c r="HG103" s="1286"/>
      <c r="HH103" s="1286"/>
      <c r="HI103" s="1286"/>
      <c r="HJ103" s="1286"/>
      <c r="HK103" s="1286"/>
      <c r="HL103" s="1286"/>
      <c r="HM103" s="1286"/>
      <c r="HN103" s="1286"/>
      <c r="HO103" s="1286"/>
      <c r="HP103" s="1286"/>
      <c r="HQ103" s="1286"/>
      <c r="HR103" s="1286"/>
      <c r="HS103" s="1286"/>
      <c r="HT103" s="1286"/>
      <c r="HU103" s="1286"/>
      <c r="HV103" s="1286"/>
      <c r="HW103" s="1286"/>
      <c r="HX103" s="1286"/>
      <c r="HY103" s="1286"/>
      <c r="HZ103" s="1286"/>
      <c r="IA103" s="1286"/>
      <c r="IB103" s="1286"/>
      <c r="IC103" s="1286"/>
      <c r="ID103" s="1286"/>
      <c r="IE103" s="1286"/>
      <c r="IF103" s="1286"/>
      <c r="IG103" s="1286"/>
      <c r="IH103" s="1286"/>
      <c r="II103" s="1286"/>
      <c r="IJ103" s="1286"/>
      <c r="IK103" s="1286"/>
      <c r="IL103" s="1286"/>
      <c r="IM103" s="1286"/>
      <c r="IN103" s="1286"/>
      <c r="IO103" s="1286"/>
      <c r="IP103" s="1286"/>
      <c r="IQ103" s="1286"/>
      <c r="IR103" s="1286"/>
      <c r="IS103" s="1286"/>
      <c r="IT103" s="1286"/>
      <c r="IU103" s="1286"/>
      <c r="IV103" s="1286"/>
    </row>
    <row r="104" spans="1:256" ht="16.5" thickBot="1">
      <c r="A104" s="1286"/>
      <c r="B104" s="2121" t="s">
        <v>1951</v>
      </c>
      <c r="C104" s="2122"/>
      <c r="D104" s="2122"/>
      <c r="E104" s="2122"/>
      <c r="F104" s="2122"/>
      <c r="G104" s="2123"/>
      <c r="H104" s="1286"/>
      <c r="I104" s="1286"/>
      <c r="J104" s="1286"/>
      <c r="K104" s="1286"/>
      <c r="L104" s="1286"/>
      <c r="M104" s="1286"/>
      <c r="N104" s="1286"/>
      <c r="O104" s="1286"/>
      <c r="P104" s="1286"/>
      <c r="Q104" s="1286"/>
      <c r="R104" s="1286"/>
      <c r="S104" s="1286"/>
      <c r="T104" s="1286"/>
      <c r="U104" s="1286"/>
      <c r="V104" s="1286"/>
      <c r="W104" s="1286"/>
      <c r="X104" s="1286"/>
      <c r="Y104" s="1286"/>
      <c r="Z104" s="1286"/>
      <c r="AA104" s="1286"/>
      <c r="AB104" s="1286"/>
      <c r="AC104" s="1286"/>
      <c r="AD104" s="1286"/>
      <c r="AE104" s="1286"/>
      <c r="AF104" s="1286"/>
      <c r="AG104" s="1286"/>
      <c r="AH104" s="1286"/>
      <c r="AI104" s="1286"/>
      <c r="AJ104" s="1286"/>
      <c r="AK104" s="1286"/>
      <c r="AL104" s="1286"/>
      <c r="AM104" s="1286"/>
      <c r="AN104" s="1286"/>
      <c r="AO104" s="1286"/>
      <c r="AP104" s="1286"/>
      <c r="AQ104" s="1286"/>
      <c r="AR104" s="1286"/>
      <c r="AS104" s="1286"/>
      <c r="AT104" s="1286"/>
      <c r="AU104" s="1286"/>
      <c r="AV104" s="1286"/>
      <c r="AW104" s="1286"/>
      <c r="AX104" s="1286"/>
      <c r="AY104" s="1286"/>
      <c r="AZ104" s="1286"/>
      <c r="BA104" s="1286"/>
      <c r="BB104" s="1286"/>
      <c r="BC104" s="1286"/>
      <c r="BD104" s="1286"/>
      <c r="BE104" s="1286"/>
      <c r="BF104" s="1286"/>
      <c r="BG104" s="1286"/>
      <c r="BH104" s="1286"/>
      <c r="BI104" s="1286"/>
      <c r="BJ104" s="1286"/>
      <c r="BK104" s="1286"/>
      <c r="BL104" s="1286"/>
      <c r="BM104" s="1286"/>
      <c r="BN104" s="1286"/>
      <c r="BO104" s="1286"/>
      <c r="BP104" s="1286"/>
      <c r="BQ104" s="1286"/>
      <c r="BR104" s="1286"/>
      <c r="BS104" s="1286"/>
      <c r="BT104" s="1286"/>
      <c r="BU104" s="1286"/>
      <c r="BV104" s="1286"/>
      <c r="BW104" s="1286"/>
      <c r="BX104" s="1286"/>
      <c r="BY104" s="1286"/>
      <c r="BZ104" s="1286"/>
      <c r="CA104" s="1286"/>
      <c r="CB104" s="1286"/>
      <c r="CC104" s="1286"/>
      <c r="CD104" s="1286"/>
      <c r="CE104" s="1286"/>
      <c r="CF104" s="1286"/>
      <c r="CG104" s="1286"/>
      <c r="CH104" s="1286"/>
      <c r="CI104" s="1286"/>
      <c r="CJ104" s="1286"/>
      <c r="CK104" s="1286"/>
      <c r="CL104" s="1286"/>
      <c r="CM104" s="1286"/>
      <c r="CN104" s="1286"/>
      <c r="CO104" s="1286"/>
      <c r="CP104" s="1286"/>
      <c r="CQ104" s="1286"/>
      <c r="CR104" s="1286"/>
      <c r="CS104" s="1286"/>
      <c r="CT104" s="1286"/>
      <c r="CU104" s="1286"/>
      <c r="CV104" s="1286"/>
      <c r="CW104" s="1286"/>
      <c r="CX104" s="1286"/>
      <c r="CY104" s="1286"/>
      <c r="CZ104" s="1286"/>
      <c r="DA104" s="1286"/>
      <c r="DB104" s="1286"/>
      <c r="DC104" s="1286"/>
      <c r="DD104" s="1286"/>
      <c r="DE104" s="1286"/>
      <c r="DF104" s="1286"/>
      <c r="DG104" s="1286"/>
      <c r="DH104" s="1286"/>
      <c r="DI104" s="1286"/>
      <c r="DJ104" s="1286"/>
      <c r="DK104" s="1286"/>
      <c r="DL104" s="1286"/>
      <c r="DM104" s="1286"/>
      <c r="DN104" s="1286"/>
      <c r="DO104" s="1286"/>
      <c r="DP104" s="1286"/>
      <c r="DQ104" s="1286"/>
      <c r="DR104" s="1286"/>
      <c r="DS104" s="1286"/>
      <c r="DT104" s="1286"/>
      <c r="DU104" s="1286"/>
      <c r="DV104" s="1286"/>
      <c r="DW104" s="1286"/>
      <c r="DX104" s="1286"/>
      <c r="DY104" s="1286"/>
      <c r="DZ104" s="1286"/>
      <c r="EA104" s="1286"/>
      <c r="EB104" s="1286"/>
      <c r="EC104" s="1286"/>
      <c r="ED104" s="1286"/>
      <c r="EE104" s="1286"/>
      <c r="EF104" s="1286"/>
      <c r="EG104" s="1286"/>
      <c r="EH104" s="1286"/>
      <c r="EI104" s="1286"/>
      <c r="EJ104" s="1286"/>
      <c r="EK104" s="1286"/>
      <c r="EL104" s="1286"/>
      <c r="EM104" s="1286"/>
      <c r="EN104" s="1286"/>
      <c r="EO104" s="1286"/>
      <c r="EP104" s="1286"/>
      <c r="EQ104" s="1286"/>
      <c r="ER104" s="1286"/>
      <c r="ES104" s="1286"/>
      <c r="ET104" s="1286"/>
      <c r="EU104" s="1286"/>
      <c r="EV104" s="1286"/>
      <c r="EW104" s="1286"/>
      <c r="EX104" s="1286"/>
      <c r="EY104" s="1286"/>
      <c r="EZ104" s="1286"/>
      <c r="FA104" s="1286"/>
      <c r="FB104" s="1286"/>
      <c r="FC104" s="1286"/>
      <c r="FD104" s="1286"/>
      <c r="FE104" s="1286"/>
      <c r="FF104" s="1286"/>
      <c r="FG104" s="1286"/>
      <c r="FH104" s="1286"/>
      <c r="FI104" s="1286"/>
      <c r="FJ104" s="1286"/>
      <c r="FK104" s="1286"/>
      <c r="FL104" s="1286"/>
      <c r="FM104" s="1286"/>
      <c r="FN104" s="1286"/>
      <c r="FO104" s="1286"/>
      <c r="FP104" s="1286"/>
      <c r="FQ104" s="1286"/>
      <c r="FR104" s="1286"/>
      <c r="FS104" s="1286"/>
      <c r="FT104" s="1286"/>
      <c r="FU104" s="1286"/>
      <c r="FV104" s="1286"/>
      <c r="FW104" s="1286"/>
      <c r="FX104" s="1286"/>
      <c r="FY104" s="1286"/>
      <c r="FZ104" s="1286"/>
      <c r="GA104" s="1286"/>
      <c r="GB104" s="1286"/>
      <c r="GC104" s="1286"/>
      <c r="GD104" s="1286"/>
      <c r="GE104" s="1286"/>
      <c r="GF104" s="1286"/>
      <c r="GG104" s="1286"/>
      <c r="GH104" s="1286"/>
      <c r="GI104" s="1286"/>
      <c r="GJ104" s="1286"/>
      <c r="GK104" s="1286"/>
      <c r="GL104" s="1286"/>
      <c r="GM104" s="1286"/>
      <c r="GN104" s="1286"/>
      <c r="GO104" s="1286"/>
      <c r="GP104" s="1286"/>
      <c r="GQ104" s="1286"/>
      <c r="GR104" s="1286"/>
      <c r="GS104" s="1286"/>
      <c r="GT104" s="1286"/>
      <c r="GU104" s="1286"/>
      <c r="GV104" s="1286"/>
      <c r="GW104" s="1286"/>
      <c r="GX104" s="1286"/>
      <c r="GY104" s="1286"/>
      <c r="GZ104" s="1286"/>
      <c r="HA104" s="1286"/>
      <c r="HB104" s="1286"/>
      <c r="HC104" s="1286"/>
      <c r="HD104" s="1286"/>
      <c r="HE104" s="1286"/>
      <c r="HF104" s="1286"/>
      <c r="HG104" s="1286"/>
      <c r="HH104" s="1286"/>
      <c r="HI104" s="1286"/>
      <c r="HJ104" s="1286"/>
      <c r="HK104" s="1286"/>
      <c r="HL104" s="1286"/>
      <c r="HM104" s="1286"/>
      <c r="HN104" s="1286"/>
      <c r="HO104" s="1286"/>
      <c r="HP104" s="1286"/>
      <c r="HQ104" s="1286"/>
      <c r="HR104" s="1286"/>
      <c r="HS104" s="1286"/>
      <c r="HT104" s="1286"/>
      <c r="HU104" s="1286"/>
      <c r="HV104" s="1286"/>
      <c r="HW104" s="1286"/>
      <c r="HX104" s="1286"/>
      <c r="HY104" s="1286"/>
      <c r="HZ104" s="1286"/>
      <c r="IA104" s="1286"/>
      <c r="IB104" s="1286"/>
      <c r="IC104" s="1286"/>
      <c r="ID104" s="1286"/>
      <c r="IE104" s="1286"/>
      <c r="IF104" s="1286"/>
      <c r="IG104" s="1286"/>
      <c r="IH104" s="1286"/>
      <c r="II104" s="1286"/>
      <c r="IJ104" s="1286"/>
      <c r="IK104" s="1286"/>
      <c r="IL104" s="1286"/>
      <c r="IM104" s="1286"/>
      <c r="IN104" s="1286"/>
      <c r="IO104" s="1286"/>
      <c r="IP104" s="1286"/>
      <c r="IQ104" s="1286"/>
      <c r="IR104" s="1286"/>
      <c r="IS104" s="1286"/>
      <c r="IT104" s="1286"/>
      <c r="IU104" s="1286"/>
      <c r="IV104" s="1286"/>
    </row>
    <row r="105" spans="1:256" ht="15.75">
      <c r="A105" s="1286"/>
      <c r="B105" s="1607" t="s">
        <v>7369</v>
      </c>
      <c r="C105" s="1608" t="str">
        <f>C18</f>
        <v>SURF DUPLO</v>
      </c>
      <c r="D105" s="1609" t="s">
        <v>30</v>
      </c>
      <c r="E105" s="1624">
        <v>1</v>
      </c>
      <c r="F105" s="1610">
        <f>E18</f>
        <v>1517</v>
      </c>
      <c r="G105" s="1611">
        <f>TRUNC(F105*E105,2)</f>
        <v>1517</v>
      </c>
      <c r="H105" s="1286"/>
      <c r="I105" s="1286"/>
      <c r="J105" s="1286"/>
      <c r="K105" s="1286"/>
      <c r="L105" s="1286"/>
      <c r="M105" s="1286"/>
      <c r="N105" s="1286"/>
      <c r="O105" s="1286"/>
      <c r="P105" s="1286"/>
      <c r="Q105" s="1286"/>
      <c r="R105" s="1286"/>
      <c r="S105" s="1286"/>
      <c r="T105" s="1286"/>
      <c r="U105" s="1286"/>
      <c r="V105" s="1286"/>
      <c r="W105" s="1286"/>
      <c r="X105" s="1286"/>
      <c r="Y105" s="1286"/>
      <c r="Z105" s="1286"/>
      <c r="AA105" s="1286"/>
      <c r="AB105" s="1286"/>
      <c r="AC105" s="1286"/>
      <c r="AD105" s="1286"/>
      <c r="AE105" s="1286"/>
      <c r="AF105" s="1286"/>
      <c r="AG105" s="1286"/>
      <c r="AH105" s="1286"/>
      <c r="AI105" s="1286"/>
      <c r="AJ105" s="1286"/>
      <c r="AK105" s="1286"/>
      <c r="AL105" s="1286"/>
      <c r="AM105" s="1286"/>
      <c r="AN105" s="1286"/>
      <c r="AO105" s="1286"/>
      <c r="AP105" s="1286"/>
      <c r="AQ105" s="1286"/>
      <c r="AR105" s="1286"/>
      <c r="AS105" s="1286"/>
      <c r="AT105" s="1286"/>
      <c r="AU105" s="1286"/>
      <c r="AV105" s="1286"/>
      <c r="AW105" s="1286"/>
      <c r="AX105" s="1286"/>
      <c r="AY105" s="1286"/>
      <c r="AZ105" s="1286"/>
      <c r="BA105" s="1286"/>
      <c r="BB105" s="1286"/>
      <c r="BC105" s="1286"/>
      <c r="BD105" s="1286"/>
      <c r="BE105" s="1286"/>
      <c r="BF105" s="1286"/>
      <c r="BG105" s="1286"/>
      <c r="BH105" s="1286"/>
      <c r="BI105" s="1286"/>
      <c r="BJ105" s="1286"/>
      <c r="BK105" s="1286"/>
      <c r="BL105" s="1286"/>
      <c r="BM105" s="1286"/>
      <c r="BN105" s="1286"/>
      <c r="BO105" s="1286"/>
      <c r="BP105" s="1286"/>
      <c r="BQ105" s="1286"/>
      <c r="BR105" s="1286"/>
      <c r="BS105" s="1286"/>
      <c r="BT105" s="1286"/>
      <c r="BU105" s="1286"/>
      <c r="BV105" s="1286"/>
      <c r="BW105" s="1286"/>
      <c r="BX105" s="1286"/>
      <c r="BY105" s="1286"/>
      <c r="BZ105" s="1286"/>
      <c r="CA105" s="1286"/>
      <c r="CB105" s="1286"/>
      <c r="CC105" s="1286"/>
      <c r="CD105" s="1286"/>
      <c r="CE105" s="1286"/>
      <c r="CF105" s="1286"/>
      <c r="CG105" s="1286"/>
      <c r="CH105" s="1286"/>
      <c r="CI105" s="1286"/>
      <c r="CJ105" s="1286"/>
      <c r="CK105" s="1286"/>
      <c r="CL105" s="1286"/>
      <c r="CM105" s="1286"/>
      <c r="CN105" s="1286"/>
      <c r="CO105" s="1286"/>
      <c r="CP105" s="1286"/>
      <c r="CQ105" s="1286"/>
      <c r="CR105" s="1286"/>
      <c r="CS105" s="1286"/>
      <c r="CT105" s="1286"/>
      <c r="CU105" s="1286"/>
      <c r="CV105" s="1286"/>
      <c r="CW105" s="1286"/>
      <c r="CX105" s="1286"/>
      <c r="CY105" s="1286"/>
      <c r="CZ105" s="1286"/>
      <c r="DA105" s="1286"/>
      <c r="DB105" s="1286"/>
      <c r="DC105" s="1286"/>
      <c r="DD105" s="1286"/>
      <c r="DE105" s="1286"/>
      <c r="DF105" s="1286"/>
      <c r="DG105" s="1286"/>
      <c r="DH105" s="1286"/>
      <c r="DI105" s="1286"/>
      <c r="DJ105" s="1286"/>
      <c r="DK105" s="1286"/>
      <c r="DL105" s="1286"/>
      <c r="DM105" s="1286"/>
      <c r="DN105" s="1286"/>
      <c r="DO105" s="1286"/>
      <c r="DP105" s="1286"/>
      <c r="DQ105" s="1286"/>
      <c r="DR105" s="1286"/>
      <c r="DS105" s="1286"/>
      <c r="DT105" s="1286"/>
      <c r="DU105" s="1286"/>
      <c r="DV105" s="1286"/>
      <c r="DW105" s="1286"/>
      <c r="DX105" s="1286"/>
      <c r="DY105" s="1286"/>
      <c r="DZ105" s="1286"/>
      <c r="EA105" s="1286"/>
      <c r="EB105" s="1286"/>
      <c r="EC105" s="1286"/>
      <c r="ED105" s="1286"/>
      <c r="EE105" s="1286"/>
      <c r="EF105" s="1286"/>
      <c r="EG105" s="1286"/>
      <c r="EH105" s="1286"/>
      <c r="EI105" s="1286"/>
      <c r="EJ105" s="1286"/>
      <c r="EK105" s="1286"/>
      <c r="EL105" s="1286"/>
      <c r="EM105" s="1286"/>
      <c r="EN105" s="1286"/>
      <c r="EO105" s="1286"/>
      <c r="EP105" s="1286"/>
      <c r="EQ105" s="1286"/>
      <c r="ER105" s="1286"/>
      <c r="ES105" s="1286"/>
      <c r="ET105" s="1286"/>
      <c r="EU105" s="1286"/>
      <c r="EV105" s="1286"/>
      <c r="EW105" s="1286"/>
      <c r="EX105" s="1286"/>
      <c r="EY105" s="1286"/>
      <c r="EZ105" s="1286"/>
      <c r="FA105" s="1286"/>
      <c r="FB105" s="1286"/>
      <c r="FC105" s="1286"/>
      <c r="FD105" s="1286"/>
      <c r="FE105" s="1286"/>
      <c r="FF105" s="1286"/>
      <c r="FG105" s="1286"/>
      <c r="FH105" s="1286"/>
      <c r="FI105" s="1286"/>
      <c r="FJ105" s="1286"/>
      <c r="FK105" s="1286"/>
      <c r="FL105" s="1286"/>
      <c r="FM105" s="1286"/>
      <c r="FN105" s="1286"/>
      <c r="FO105" s="1286"/>
      <c r="FP105" s="1286"/>
      <c r="FQ105" s="1286"/>
      <c r="FR105" s="1286"/>
      <c r="FS105" s="1286"/>
      <c r="FT105" s="1286"/>
      <c r="FU105" s="1286"/>
      <c r="FV105" s="1286"/>
      <c r="FW105" s="1286"/>
      <c r="FX105" s="1286"/>
      <c r="FY105" s="1286"/>
      <c r="FZ105" s="1286"/>
      <c r="GA105" s="1286"/>
      <c r="GB105" s="1286"/>
      <c r="GC105" s="1286"/>
      <c r="GD105" s="1286"/>
      <c r="GE105" s="1286"/>
      <c r="GF105" s="1286"/>
      <c r="GG105" s="1286"/>
      <c r="GH105" s="1286"/>
      <c r="GI105" s="1286"/>
      <c r="GJ105" s="1286"/>
      <c r="GK105" s="1286"/>
      <c r="GL105" s="1286"/>
      <c r="GM105" s="1286"/>
      <c r="GN105" s="1286"/>
      <c r="GO105" s="1286"/>
      <c r="GP105" s="1286"/>
      <c r="GQ105" s="1286"/>
      <c r="GR105" s="1286"/>
      <c r="GS105" s="1286"/>
      <c r="GT105" s="1286"/>
      <c r="GU105" s="1286"/>
      <c r="GV105" s="1286"/>
      <c r="GW105" s="1286"/>
      <c r="GX105" s="1286"/>
      <c r="GY105" s="1286"/>
      <c r="GZ105" s="1286"/>
      <c r="HA105" s="1286"/>
      <c r="HB105" s="1286"/>
      <c r="HC105" s="1286"/>
      <c r="HD105" s="1286"/>
      <c r="HE105" s="1286"/>
      <c r="HF105" s="1286"/>
      <c r="HG105" s="1286"/>
      <c r="HH105" s="1286"/>
      <c r="HI105" s="1286"/>
      <c r="HJ105" s="1286"/>
      <c r="HK105" s="1286"/>
      <c r="HL105" s="1286"/>
      <c r="HM105" s="1286"/>
      <c r="HN105" s="1286"/>
      <c r="HO105" s="1286"/>
      <c r="HP105" s="1286"/>
      <c r="HQ105" s="1286"/>
      <c r="HR105" s="1286"/>
      <c r="HS105" s="1286"/>
      <c r="HT105" s="1286"/>
      <c r="HU105" s="1286"/>
      <c r="HV105" s="1286"/>
      <c r="HW105" s="1286"/>
      <c r="HX105" s="1286"/>
      <c r="HY105" s="1286"/>
      <c r="HZ105" s="1286"/>
      <c r="IA105" s="1286"/>
      <c r="IB105" s="1286"/>
      <c r="IC105" s="1286"/>
      <c r="ID105" s="1286"/>
      <c r="IE105" s="1286"/>
      <c r="IF105" s="1286"/>
      <c r="IG105" s="1286"/>
      <c r="IH105" s="1286"/>
      <c r="II105" s="1286"/>
      <c r="IJ105" s="1286"/>
      <c r="IK105" s="1286"/>
      <c r="IL105" s="1286"/>
      <c r="IM105" s="1286"/>
      <c r="IN105" s="1286"/>
      <c r="IO105" s="1286"/>
      <c r="IP105" s="1286"/>
      <c r="IQ105" s="1286"/>
      <c r="IR105" s="1286"/>
      <c r="IS105" s="1286"/>
      <c r="IT105" s="1286"/>
      <c r="IU105" s="1286"/>
      <c r="IV105" s="1286"/>
    </row>
    <row r="106" spans="1:256" ht="15">
      <c r="A106" s="1286" t="s">
        <v>5265</v>
      </c>
      <c r="B106" s="1348">
        <v>93358</v>
      </c>
      <c r="C106" s="914" t="str">
        <f>IF($A106="INSUMO",VLOOKUP($B106,'BANCO DE DADOS JULHO INS'!$A:$D,2,FALSE),VLOOKUP($B106,'BANCO DE DADOS JULHO SERV'!$B:$E,2,FALSE))</f>
        <v>ESCAVAÇÃO MANUAL DE VALAS. AF_03/2016</v>
      </c>
      <c r="D106" s="913" t="str">
        <f>IF($A106="INSUMO",VLOOKUP($B106,'BANCO DE DADOS JULHO INS'!$A:$D,3,FALSE),VLOOKUP($B106,'BANCO DE DADOS JULHO SERV'!$B:$E,3,FALSE))</f>
        <v>M3</v>
      </c>
      <c r="E106" s="1625">
        <f>TRUNC(0.8*0.4*0.4,2)</f>
        <v>0.12</v>
      </c>
      <c r="F106" s="917" t="str">
        <f>IF($A106="INSUMO",VLOOKUP($B106,'BANCO DE DADOS JULHO INS'!$A:$D,4,FALSE),VLOOKUP($B106,'BANCO DE DADOS JULHO SERV'!$B:$E,4,FALSE))</f>
        <v>54,59</v>
      </c>
      <c r="G106" s="1347">
        <f>TRUNC(F106*E106,2)</f>
        <v>6.55</v>
      </c>
      <c r="H106" s="1286"/>
      <c r="I106" s="1286"/>
      <c r="J106" s="1286"/>
      <c r="K106" s="1286"/>
      <c r="L106" s="1286"/>
      <c r="M106" s="1286"/>
      <c r="N106" s="1286"/>
      <c r="O106" s="1286"/>
      <c r="P106" s="1286"/>
      <c r="Q106" s="1286"/>
      <c r="R106" s="1286"/>
      <c r="S106" s="1286"/>
      <c r="T106" s="1286"/>
      <c r="U106" s="1286"/>
      <c r="V106" s="1286"/>
      <c r="W106" s="1286"/>
      <c r="X106" s="1286"/>
      <c r="Y106" s="1286"/>
      <c r="Z106" s="1286"/>
      <c r="AA106" s="1286"/>
      <c r="AB106" s="1286"/>
      <c r="AC106" s="1286"/>
      <c r="AD106" s="1286"/>
      <c r="AE106" s="1286"/>
      <c r="AF106" s="1286"/>
      <c r="AG106" s="1286"/>
      <c r="AH106" s="1286"/>
      <c r="AI106" s="1286"/>
      <c r="AJ106" s="1286"/>
      <c r="AK106" s="1286"/>
      <c r="AL106" s="1286"/>
      <c r="AM106" s="1286"/>
      <c r="AN106" s="1286"/>
      <c r="AO106" s="1286"/>
      <c r="AP106" s="1286"/>
      <c r="AQ106" s="1286"/>
      <c r="AR106" s="1286"/>
      <c r="AS106" s="1286"/>
      <c r="AT106" s="1286"/>
      <c r="AU106" s="1286"/>
      <c r="AV106" s="1286"/>
      <c r="AW106" s="1286"/>
      <c r="AX106" s="1286"/>
      <c r="AY106" s="1286"/>
      <c r="AZ106" s="1286"/>
      <c r="BA106" s="1286"/>
      <c r="BB106" s="1286"/>
      <c r="BC106" s="1286"/>
      <c r="BD106" s="1286"/>
      <c r="BE106" s="1286"/>
      <c r="BF106" s="1286"/>
      <c r="BG106" s="1286"/>
      <c r="BH106" s="1286"/>
      <c r="BI106" s="1286"/>
      <c r="BJ106" s="1286"/>
      <c r="BK106" s="1286"/>
      <c r="BL106" s="1286"/>
      <c r="BM106" s="1286"/>
      <c r="BN106" s="1286"/>
      <c r="BO106" s="1286"/>
      <c r="BP106" s="1286"/>
      <c r="BQ106" s="1286"/>
      <c r="BR106" s="1286"/>
      <c r="BS106" s="1286"/>
      <c r="BT106" s="1286"/>
      <c r="BU106" s="1286"/>
      <c r="BV106" s="1286"/>
      <c r="BW106" s="1286"/>
      <c r="BX106" s="1286"/>
      <c r="BY106" s="1286"/>
      <c r="BZ106" s="1286"/>
      <c r="CA106" s="1286"/>
      <c r="CB106" s="1286"/>
      <c r="CC106" s="1286"/>
      <c r="CD106" s="1286"/>
      <c r="CE106" s="1286"/>
      <c r="CF106" s="1286"/>
      <c r="CG106" s="1286"/>
      <c r="CH106" s="1286"/>
      <c r="CI106" s="1286"/>
      <c r="CJ106" s="1286"/>
      <c r="CK106" s="1286"/>
      <c r="CL106" s="1286"/>
      <c r="CM106" s="1286"/>
      <c r="CN106" s="1286"/>
      <c r="CO106" s="1286"/>
      <c r="CP106" s="1286"/>
      <c r="CQ106" s="1286"/>
      <c r="CR106" s="1286"/>
      <c r="CS106" s="1286"/>
      <c r="CT106" s="1286"/>
      <c r="CU106" s="1286"/>
      <c r="CV106" s="1286"/>
      <c r="CW106" s="1286"/>
      <c r="CX106" s="1286"/>
      <c r="CY106" s="1286"/>
      <c r="CZ106" s="1286"/>
      <c r="DA106" s="1286"/>
      <c r="DB106" s="1286"/>
      <c r="DC106" s="1286"/>
      <c r="DD106" s="1286"/>
      <c r="DE106" s="1286"/>
      <c r="DF106" s="1286"/>
      <c r="DG106" s="1286"/>
      <c r="DH106" s="1286"/>
      <c r="DI106" s="1286"/>
      <c r="DJ106" s="1286"/>
      <c r="DK106" s="1286"/>
      <c r="DL106" s="1286"/>
      <c r="DM106" s="1286"/>
      <c r="DN106" s="1286"/>
      <c r="DO106" s="1286"/>
      <c r="DP106" s="1286"/>
      <c r="DQ106" s="1286"/>
      <c r="DR106" s="1286"/>
      <c r="DS106" s="1286"/>
      <c r="DT106" s="1286"/>
      <c r="DU106" s="1286"/>
      <c r="DV106" s="1286"/>
      <c r="DW106" s="1286"/>
      <c r="DX106" s="1286"/>
      <c r="DY106" s="1286"/>
      <c r="DZ106" s="1286"/>
      <c r="EA106" s="1286"/>
      <c r="EB106" s="1286"/>
      <c r="EC106" s="1286"/>
      <c r="ED106" s="1286"/>
      <c r="EE106" s="1286"/>
      <c r="EF106" s="1286"/>
      <c r="EG106" s="1286"/>
      <c r="EH106" s="1286"/>
      <c r="EI106" s="1286"/>
      <c r="EJ106" s="1286"/>
      <c r="EK106" s="1286"/>
      <c r="EL106" s="1286"/>
      <c r="EM106" s="1286"/>
      <c r="EN106" s="1286"/>
      <c r="EO106" s="1286"/>
      <c r="EP106" s="1286"/>
      <c r="EQ106" s="1286"/>
      <c r="ER106" s="1286"/>
      <c r="ES106" s="1286"/>
      <c r="ET106" s="1286"/>
      <c r="EU106" s="1286"/>
      <c r="EV106" s="1286"/>
      <c r="EW106" s="1286"/>
      <c r="EX106" s="1286"/>
      <c r="EY106" s="1286"/>
      <c r="EZ106" s="1286"/>
      <c r="FA106" s="1286"/>
      <c r="FB106" s="1286"/>
      <c r="FC106" s="1286"/>
      <c r="FD106" s="1286"/>
      <c r="FE106" s="1286"/>
      <c r="FF106" s="1286"/>
      <c r="FG106" s="1286"/>
      <c r="FH106" s="1286"/>
      <c r="FI106" s="1286"/>
      <c r="FJ106" s="1286"/>
      <c r="FK106" s="1286"/>
      <c r="FL106" s="1286"/>
      <c r="FM106" s="1286"/>
      <c r="FN106" s="1286"/>
      <c r="FO106" s="1286"/>
      <c r="FP106" s="1286"/>
      <c r="FQ106" s="1286"/>
      <c r="FR106" s="1286"/>
      <c r="FS106" s="1286"/>
      <c r="FT106" s="1286"/>
      <c r="FU106" s="1286"/>
      <c r="FV106" s="1286"/>
      <c r="FW106" s="1286"/>
      <c r="FX106" s="1286"/>
      <c r="FY106" s="1286"/>
      <c r="FZ106" s="1286"/>
      <c r="GA106" s="1286"/>
      <c r="GB106" s="1286"/>
      <c r="GC106" s="1286"/>
      <c r="GD106" s="1286"/>
      <c r="GE106" s="1286"/>
      <c r="GF106" s="1286"/>
      <c r="GG106" s="1286"/>
      <c r="GH106" s="1286"/>
      <c r="GI106" s="1286"/>
      <c r="GJ106" s="1286"/>
      <c r="GK106" s="1286"/>
      <c r="GL106" s="1286"/>
      <c r="GM106" s="1286"/>
      <c r="GN106" s="1286"/>
      <c r="GO106" s="1286"/>
      <c r="GP106" s="1286"/>
      <c r="GQ106" s="1286"/>
      <c r="GR106" s="1286"/>
      <c r="GS106" s="1286"/>
      <c r="GT106" s="1286"/>
      <c r="GU106" s="1286"/>
      <c r="GV106" s="1286"/>
      <c r="GW106" s="1286"/>
      <c r="GX106" s="1286"/>
      <c r="GY106" s="1286"/>
      <c r="GZ106" s="1286"/>
      <c r="HA106" s="1286"/>
      <c r="HB106" s="1286"/>
      <c r="HC106" s="1286"/>
      <c r="HD106" s="1286"/>
      <c r="HE106" s="1286"/>
      <c r="HF106" s="1286"/>
      <c r="HG106" s="1286"/>
      <c r="HH106" s="1286"/>
      <c r="HI106" s="1286"/>
      <c r="HJ106" s="1286"/>
      <c r="HK106" s="1286"/>
      <c r="HL106" s="1286"/>
      <c r="HM106" s="1286"/>
      <c r="HN106" s="1286"/>
      <c r="HO106" s="1286"/>
      <c r="HP106" s="1286"/>
      <c r="HQ106" s="1286"/>
      <c r="HR106" s="1286"/>
      <c r="HS106" s="1286"/>
      <c r="HT106" s="1286"/>
      <c r="HU106" s="1286"/>
      <c r="HV106" s="1286"/>
      <c r="HW106" s="1286"/>
      <c r="HX106" s="1286"/>
      <c r="HY106" s="1286"/>
      <c r="HZ106" s="1286"/>
      <c r="IA106" s="1286"/>
      <c r="IB106" s="1286"/>
      <c r="IC106" s="1286"/>
      <c r="ID106" s="1286"/>
      <c r="IE106" s="1286"/>
      <c r="IF106" s="1286"/>
      <c r="IG106" s="1286"/>
      <c r="IH106" s="1286"/>
      <c r="II106" s="1286"/>
      <c r="IJ106" s="1286"/>
      <c r="IK106" s="1286"/>
      <c r="IL106" s="1286"/>
      <c r="IM106" s="1286"/>
      <c r="IN106" s="1286"/>
      <c r="IO106" s="1286"/>
      <c r="IP106" s="1286"/>
      <c r="IQ106" s="1286"/>
      <c r="IR106" s="1286"/>
      <c r="IS106" s="1286"/>
      <c r="IT106" s="1286"/>
      <c r="IU106" s="1286"/>
      <c r="IV106" s="1286"/>
    </row>
    <row r="107" spans="1:256" ht="30">
      <c r="A107" s="1286" t="s">
        <v>5265</v>
      </c>
      <c r="B107" s="1348">
        <v>94965</v>
      </c>
      <c r="C107" s="914" t="str">
        <f>IF($A107="INSUMO",VLOOKUP($B107,'BANCO DE DADOS JULHO INS'!$A:$D,2,FALSE),VLOOKUP($B107,'BANCO DE DADOS JULHO SERV'!$B:$E,2,FALSE))</f>
        <v>CONCRETO FCK = 25MPA, TRAÇO 1:2,3:2,7 (CIMENTO/ AREIA MÉDIA/ BRITA 1)  - PREPARO MECÂNICO COM BETONEIRA 400 L. AF_07/2016</v>
      </c>
      <c r="D107" s="913" t="str">
        <f>IF($A107="INSUMO",VLOOKUP($B107,'BANCO DE DADOS JULHO INS'!$A:$D,3,FALSE),VLOOKUP($B107,'BANCO DE DADOS JULHO SERV'!$B:$E,3,FALSE))</f>
        <v>M3</v>
      </c>
      <c r="E107" s="1625">
        <f t="shared" ref="E107:E108" si="3">TRUNC(0.8*0.4*0.4,2)</f>
        <v>0.12</v>
      </c>
      <c r="F107" s="917" t="str">
        <f>IF($A107="INSUMO",VLOOKUP($B107,'BANCO DE DADOS JULHO INS'!$A:$D,4,FALSE),VLOOKUP($B107,'BANCO DE DADOS JULHO SERV'!$B:$E,4,FALSE))</f>
        <v>299,40</v>
      </c>
      <c r="G107" s="1347">
        <f>TRUNC(F107*E107,2)</f>
        <v>35.92</v>
      </c>
      <c r="H107" s="1286"/>
      <c r="I107" s="1286"/>
      <c r="J107" s="1286"/>
      <c r="K107" s="1286"/>
      <c r="L107" s="1286"/>
      <c r="M107" s="1286"/>
      <c r="N107" s="1286"/>
      <c r="O107" s="1286"/>
      <c r="P107" s="1286"/>
      <c r="Q107" s="1286"/>
      <c r="R107" s="1286"/>
      <c r="S107" s="1286"/>
      <c r="T107" s="1286"/>
      <c r="U107" s="1286"/>
      <c r="V107" s="1286"/>
      <c r="W107" s="1286"/>
      <c r="X107" s="1286"/>
      <c r="Y107" s="1286"/>
      <c r="Z107" s="1286"/>
      <c r="AA107" s="1286"/>
      <c r="AB107" s="1286"/>
      <c r="AC107" s="1286"/>
      <c r="AD107" s="1286"/>
      <c r="AE107" s="1286"/>
      <c r="AF107" s="1286"/>
      <c r="AG107" s="1286"/>
      <c r="AH107" s="1286"/>
      <c r="AI107" s="1286"/>
      <c r="AJ107" s="1286"/>
      <c r="AK107" s="1286"/>
      <c r="AL107" s="1286"/>
      <c r="AM107" s="1286"/>
      <c r="AN107" s="1286"/>
      <c r="AO107" s="1286"/>
      <c r="AP107" s="1286"/>
      <c r="AQ107" s="1286"/>
      <c r="AR107" s="1286"/>
      <c r="AS107" s="1286"/>
      <c r="AT107" s="1286"/>
      <c r="AU107" s="1286"/>
      <c r="AV107" s="1286"/>
      <c r="AW107" s="1286"/>
      <c r="AX107" s="1286"/>
      <c r="AY107" s="1286"/>
      <c r="AZ107" s="1286"/>
      <c r="BA107" s="1286"/>
      <c r="BB107" s="1286"/>
      <c r="BC107" s="1286"/>
      <c r="BD107" s="1286"/>
      <c r="BE107" s="1286"/>
      <c r="BF107" s="1286"/>
      <c r="BG107" s="1286"/>
      <c r="BH107" s="1286"/>
      <c r="BI107" s="1286"/>
      <c r="BJ107" s="1286"/>
      <c r="BK107" s="1286"/>
      <c r="BL107" s="1286"/>
      <c r="BM107" s="1286"/>
      <c r="BN107" s="1286"/>
      <c r="BO107" s="1286"/>
      <c r="BP107" s="1286"/>
      <c r="BQ107" s="1286"/>
      <c r="BR107" s="1286"/>
      <c r="BS107" s="1286"/>
      <c r="BT107" s="1286"/>
      <c r="BU107" s="1286"/>
      <c r="BV107" s="1286"/>
      <c r="BW107" s="1286"/>
      <c r="BX107" s="1286"/>
      <c r="BY107" s="1286"/>
      <c r="BZ107" s="1286"/>
      <c r="CA107" s="1286"/>
      <c r="CB107" s="1286"/>
      <c r="CC107" s="1286"/>
      <c r="CD107" s="1286"/>
      <c r="CE107" s="1286"/>
      <c r="CF107" s="1286"/>
      <c r="CG107" s="1286"/>
      <c r="CH107" s="1286"/>
      <c r="CI107" s="1286"/>
      <c r="CJ107" s="1286"/>
      <c r="CK107" s="1286"/>
      <c r="CL107" s="1286"/>
      <c r="CM107" s="1286"/>
      <c r="CN107" s="1286"/>
      <c r="CO107" s="1286"/>
      <c r="CP107" s="1286"/>
      <c r="CQ107" s="1286"/>
      <c r="CR107" s="1286"/>
      <c r="CS107" s="1286"/>
      <c r="CT107" s="1286"/>
      <c r="CU107" s="1286"/>
      <c r="CV107" s="1286"/>
      <c r="CW107" s="1286"/>
      <c r="CX107" s="1286"/>
      <c r="CY107" s="1286"/>
      <c r="CZ107" s="1286"/>
      <c r="DA107" s="1286"/>
      <c r="DB107" s="1286"/>
      <c r="DC107" s="1286"/>
      <c r="DD107" s="1286"/>
      <c r="DE107" s="1286"/>
      <c r="DF107" s="1286"/>
      <c r="DG107" s="1286"/>
      <c r="DH107" s="1286"/>
      <c r="DI107" s="1286"/>
      <c r="DJ107" s="1286"/>
      <c r="DK107" s="1286"/>
      <c r="DL107" s="1286"/>
      <c r="DM107" s="1286"/>
      <c r="DN107" s="1286"/>
      <c r="DO107" s="1286"/>
      <c r="DP107" s="1286"/>
      <c r="DQ107" s="1286"/>
      <c r="DR107" s="1286"/>
      <c r="DS107" s="1286"/>
      <c r="DT107" s="1286"/>
      <c r="DU107" s="1286"/>
      <c r="DV107" s="1286"/>
      <c r="DW107" s="1286"/>
      <c r="DX107" s="1286"/>
      <c r="DY107" s="1286"/>
      <c r="DZ107" s="1286"/>
      <c r="EA107" s="1286"/>
      <c r="EB107" s="1286"/>
      <c r="EC107" s="1286"/>
      <c r="ED107" s="1286"/>
      <c r="EE107" s="1286"/>
      <c r="EF107" s="1286"/>
      <c r="EG107" s="1286"/>
      <c r="EH107" s="1286"/>
      <c r="EI107" s="1286"/>
      <c r="EJ107" s="1286"/>
      <c r="EK107" s="1286"/>
      <c r="EL107" s="1286"/>
      <c r="EM107" s="1286"/>
      <c r="EN107" s="1286"/>
      <c r="EO107" s="1286"/>
      <c r="EP107" s="1286"/>
      <c r="EQ107" s="1286"/>
      <c r="ER107" s="1286"/>
      <c r="ES107" s="1286"/>
      <c r="ET107" s="1286"/>
      <c r="EU107" s="1286"/>
      <c r="EV107" s="1286"/>
      <c r="EW107" s="1286"/>
      <c r="EX107" s="1286"/>
      <c r="EY107" s="1286"/>
      <c r="EZ107" s="1286"/>
      <c r="FA107" s="1286"/>
      <c r="FB107" s="1286"/>
      <c r="FC107" s="1286"/>
      <c r="FD107" s="1286"/>
      <c r="FE107" s="1286"/>
      <c r="FF107" s="1286"/>
      <c r="FG107" s="1286"/>
      <c r="FH107" s="1286"/>
      <c r="FI107" s="1286"/>
      <c r="FJ107" s="1286"/>
      <c r="FK107" s="1286"/>
      <c r="FL107" s="1286"/>
      <c r="FM107" s="1286"/>
      <c r="FN107" s="1286"/>
      <c r="FO107" s="1286"/>
      <c r="FP107" s="1286"/>
      <c r="FQ107" s="1286"/>
      <c r="FR107" s="1286"/>
      <c r="FS107" s="1286"/>
      <c r="FT107" s="1286"/>
      <c r="FU107" s="1286"/>
      <c r="FV107" s="1286"/>
      <c r="FW107" s="1286"/>
      <c r="FX107" s="1286"/>
      <c r="FY107" s="1286"/>
      <c r="FZ107" s="1286"/>
      <c r="GA107" s="1286"/>
      <c r="GB107" s="1286"/>
      <c r="GC107" s="1286"/>
      <c r="GD107" s="1286"/>
      <c r="GE107" s="1286"/>
      <c r="GF107" s="1286"/>
      <c r="GG107" s="1286"/>
      <c r="GH107" s="1286"/>
      <c r="GI107" s="1286"/>
      <c r="GJ107" s="1286"/>
      <c r="GK107" s="1286"/>
      <c r="GL107" s="1286"/>
      <c r="GM107" s="1286"/>
      <c r="GN107" s="1286"/>
      <c r="GO107" s="1286"/>
      <c r="GP107" s="1286"/>
      <c r="GQ107" s="1286"/>
      <c r="GR107" s="1286"/>
      <c r="GS107" s="1286"/>
      <c r="GT107" s="1286"/>
      <c r="GU107" s="1286"/>
      <c r="GV107" s="1286"/>
      <c r="GW107" s="1286"/>
      <c r="GX107" s="1286"/>
      <c r="GY107" s="1286"/>
      <c r="GZ107" s="1286"/>
      <c r="HA107" s="1286"/>
      <c r="HB107" s="1286"/>
      <c r="HC107" s="1286"/>
      <c r="HD107" s="1286"/>
      <c r="HE107" s="1286"/>
      <c r="HF107" s="1286"/>
      <c r="HG107" s="1286"/>
      <c r="HH107" s="1286"/>
      <c r="HI107" s="1286"/>
      <c r="HJ107" s="1286"/>
      <c r="HK107" s="1286"/>
      <c r="HL107" s="1286"/>
      <c r="HM107" s="1286"/>
      <c r="HN107" s="1286"/>
      <c r="HO107" s="1286"/>
      <c r="HP107" s="1286"/>
      <c r="HQ107" s="1286"/>
      <c r="HR107" s="1286"/>
      <c r="HS107" s="1286"/>
      <c r="HT107" s="1286"/>
      <c r="HU107" s="1286"/>
      <c r="HV107" s="1286"/>
      <c r="HW107" s="1286"/>
      <c r="HX107" s="1286"/>
      <c r="HY107" s="1286"/>
      <c r="HZ107" s="1286"/>
      <c r="IA107" s="1286"/>
      <c r="IB107" s="1286"/>
      <c r="IC107" s="1286"/>
      <c r="ID107" s="1286"/>
      <c r="IE107" s="1286"/>
      <c r="IF107" s="1286"/>
      <c r="IG107" s="1286"/>
      <c r="IH107" s="1286"/>
      <c r="II107" s="1286"/>
      <c r="IJ107" s="1286"/>
      <c r="IK107" s="1286"/>
      <c r="IL107" s="1286"/>
      <c r="IM107" s="1286"/>
      <c r="IN107" s="1286"/>
      <c r="IO107" s="1286"/>
      <c r="IP107" s="1286"/>
      <c r="IQ107" s="1286"/>
      <c r="IR107" s="1286"/>
      <c r="IS107" s="1286"/>
      <c r="IT107" s="1286"/>
      <c r="IU107" s="1286"/>
      <c r="IV107" s="1286"/>
    </row>
    <row r="108" spans="1:256" ht="30.75" thickBot="1">
      <c r="A108" s="1286" t="s">
        <v>5265</v>
      </c>
      <c r="B108" s="1349">
        <v>92873</v>
      </c>
      <c r="C108" s="915" t="str">
        <f>IF($A108="INSUMO",VLOOKUP($B108,'BANCO DE DADOS JULHO INS'!$A:$D,2,FALSE),VLOOKUP($B108,'BANCO DE DADOS JULHO SERV'!$B:$E,2,FALSE))</f>
        <v>LANÇAMENTO COM USO DE BALDES, ADENSAMENTO E ACABAMENTO DE CONCRETO EM ESTRUTURAS. AF_12/2015</v>
      </c>
      <c r="D108" s="916" t="str">
        <f>IF($A108="INSUMO",VLOOKUP($B108,'BANCO DE DADOS JULHO INS'!$A:$D,3,FALSE),VLOOKUP($B108,'BANCO DE DADOS JULHO SERV'!$B:$E,3,FALSE))</f>
        <v>M3</v>
      </c>
      <c r="E108" s="1626">
        <f t="shared" si="3"/>
        <v>0.12</v>
      </c>
      <c r="F108" s="918" t="str">
        <f>IF($A108="INSUMO",VLOOKUP($B108,'BANCO DE DADOS JULHO INS'!$A:$D,4,FALSE),VLOOKUP($B108,'BANCO DE DADOS JULHO SERV'!$B:$E,4,FALSE))</f>
        <v>140,28</v>
      </c>
      <c r="G108" s="1350">
        <f>TRUNC(F108*E108,2)</f>
        <v>16.829999999999998</v>
      </c>
      <c r="H108" s="1286"/>
      <c r="I108" s="1286"/>
      <c r="J108" s="1286"/>
      <c r="K108" s="1286"/>
      <c r="L108" s="1286"/>
      <c r="M108" s="1286"/>
      <c r="N108" s="1286"/>
      <c r="O108" s="1286"/>
      <c r="P108" s="1286"/>
      <c r="Q108" s="1286"/>
      <c r="R108" s="1286"/>
      <c r="S108" s="1286"/>
      <c r="T108" s="1286"/>
      <c r="U108" s="1286"/>
      <c r="V108" s="1286"/>
      <c r="W108" s="1286"/>
      <c r="X108" s="1286"/>
      <c r="Y108" s="1286"/>
      <c r="Z108" s="1286"/>
      <c r="AA108" s="1286"/>
      <c r="AB108" s="1286"/>
      <c r="AC108" s="1286"/>
      <c r="AD108" s="1286"/>
      <c r="AE108" s="1286"/>
      <c r="AF108" s="1286"/>
      <c r="AG108" s="1286"/>
      <c r="AH108" s="1286"/>
      <c r="AI108" s="1286"/>
      <c r="AJ108" s="1286"/>
      <c r="AK108" s="1286"/>
      <c r="AL108" s="1286"/>
      <c r="AM108" s="1286"/>
      <c r="AN108" s="1286"/>
      <c r="AO108" s="1286"/>
      <c r="AP108" s="1286"/>
      <c r="AQ108" s="1286"/>
      <c r="AR108" s="1286"/>
      <c r="AS108" s="1286"/>
      <c r="AT108" s="1286"/>
      <c r="AU108" s="1286"/>
      <c r="AV108" s="1286"/>
      <c r="AW108" s="1286"/>
      <c r="AX108" s="1286"/>
      <c r="AY108" s="1286"/>
      <c r="AZ108" s="1286"/>
      <c r="BA108" s="1286"/>
      <c r="BB108" s="1286"/>
      <c r="BC108" s="1286"/>
      <c r="BD108" s="1286"/>
      <c r="BE108" s="1286"/>
      <c r="BF108" s="1286"/>
      <c r="BG108" s="1286"/>
      <c r="BH108" s="1286"/>
      <c r="BI108" s="1286"/>
      <c r="BJ108" s="1286"/>
      <c r="BK108" s="1286"/>
      <c r="BL108" s="1286"/>
      <c r="BM108" s="1286"/>
      <c r="BN108" s="1286"/>
      <c r="BO108" s="1286"/>
      <c r="BP108" s="1286"/>
      <c r="BQ108" s="1286"/>
      <c r="BR108" s="1286"/>
      <c r="BS108" s="1286"/>
      <c r="BT108" s="1286"/>
      <c r="BU108" s="1286"/>
      <c r="BV108" s="1286"/>
      <c r="BW108" s="1286"/>
      <c r="BX108" s="1286"/>
      <c r="BY108" s="1286"/>
      <c r="BZ108" s="1286"/>
      <c r="CA108" s="1286"/>
      <c r="CB108" s="1286"/>
      <c r="CC108" s="1286"/>
      <c r="CD108" s="1286"/>
      <c r="CE108" s="1286"/>
      <c r="CF108" s="1286"/>
      <c r="CG108" s="1286"/>
      <c r="CH108" s="1286"/>
      <c r="CI108" s="1286"/>
      <c r="CJ108" s="1286"/>
      <c r="CK108" s="1286"/>
      <c r="CL108" s="1286"/>
      <c r="CM108" s="1286"/>
      <c r="CN108" s="1286"/>
      <c r="CO108" s="1286"/>
      <c r="CP108" s="1286"/>
      <c r="CQ108" s="1286"/>
      <c r="CR108" s="1286"/>
      <c r="CS108" s="1286"/>
      <c r="CT108" s="1286"/>
      <c r="CU108" s="1286"/>
      <c r="CV108" s="1286"/>
      <c r="CW108" s="1286"/>
      <c r="CX108" s="1286"/>
      <c r="CY108" s="1286"/>
      <c r="CZ108" s="1286"/>
      <c r="DA108" s="1286"/>
      <c r="DB108" s="1286"/>
      <c r="DC108" s="1286"/>
      <c r="DD108" s="1286"/>
      <c r="DE108" s="1286"/>
      <c r="DF108" s="1286"/>
      <c r="DG108" s="1286"/>
      <c r="DH108" s="1286"/>
      <c r="DI108" s="1286"/>
      <c r="DJ108" s="1286"/>
      <c r="DK108" s="1286"/>
      <c r="DL108" s="1286"/>
      <c r="DM108" s="1286"/>
      <c r="DN108" s="1286"/>
      <c r="DO108" s="1286"/>
      <c r="DP108" s="1286"/>
      <c r="DQ108" s="1286"/>
      <c r="DR108" s="1286"/>
      <c r="DS108" s="1286"/>
      <c r="DT108" s="1286"/>
      <c r="DU108" s="1286"/>
      <c r="DV108" s="1286"/>
      <c r="DW108" s="1286"/>
      <c r="DX108" s="1286"/>
      <c r="DY108" s="1286"/>
      <c r="DZ108" s="1286"/>
      <c r="EA108" s="1286"/>
      <c r="EB108" s="1286"/>
      <c r="EC108" s="1286"/>
      <c r="ED108" s="1286"/>
      <c r="EE108" s="1286"/>
      <c r="EF108" s="1286"/>
      <c r="EG108" s="1286"/>
      <c r="EH108" s="1286"/>
      <c r="EI108" s="1286"/>
      <c r="EJ108" s="1286"/>
      <c r="EK108" s="1286"/>
      <c r="EL108" s="1286"/>
      <c r="EM108" s="1286"/>
      <c r="EN108" s="1286"/>
      <c r="EO108" s="1286"/>
      <c r="EP108" s="1286"/>
      <c r="EQ108" s="1286"/>
      <c r="ER108" s="1286"/>
      <c r="ES108" s="1286"/>
      <c r="ET108" s="1286"/>
      <c r="EU108" s="1286"/>
      <c r="EV108" s="1286"/>
      <c r="EW108" s="1286"/>
      <c r="EX108" s="1286"/>
      <c r="EY108" s="1286"/>
      <c r="EZ108" s="1286"/>
      <c r="FA108" s="1286"/>
      <c r="FB108" s="1286"/>
      <c r="FC108" s="1286"/>
      <c r="FD108" s="1286"/>
      <c r="FE108" s="1286"/>
      <c r="FF108" s="1286"/>
      <c r="FG108" s="1286"/>
      <c r="FH108" s="1286"/>
      <c r="FI108" s="1286"/>
      <c r="FJ108" s="1286"/>
      <c r="FK108" s="1286"/>
      <c r="FL108" s="1286"/>
      <c r="FM108" s="1286"/>
      <c r="FN108" s="1286"/>
      <c r="FO108" s="1286"/>
      <c r="FP108" s="1286"/>
      <c r="FQ108" s="1286"/>
      <c r="FR108" s="1286"/>
      <c r="FS108" s="1286"/>
      <c r="FT108" s="1286"/>
      <c r="FU108" s="1286"/>
      <c r="FV108" s="1286"/>
      <c r="FW108" s="1286"/>
      <c r="FX108" s="1286"/>
      <c r="FY108" s="1286"/>
      <c r="FZ108" s="1286"/>
      <c r="GA108" s="1286"/>
      <c r="GB108" s="1286"/>
      <c r="GC108" s="1286"/>
      <c r="GD108" s="1286"/>
      <c r="GE108" s="1286"/>
      <c r="GF108" s="1286"/>
      <c r="GG108" s="1286"/>
      <c r="GH108" s="1286"/>
      <c r="GI108" s="1286"/>
      <c r="GJ108" s="1286"/>
      <c r="GK108" s="1286"/>
      <c r="GL108" s="1286"/>
      <c r="GM108" s="1286"/>
      <c r="GN108" s="1286"/>
      <c r="GO108" s="1286"/>
      <c r="GP108" s="1286"/>
      <c r="GQ108" s="1286"/>
      <c r="GR108" s="1286"/>
      <c r="GS108" s="1286"/>
      <c r="GT108" s="1286"/>
      <c r="GU108" s="1286"/>
      <c r="GV108" s="1286"/>
      <c r="GW108" s="1286"/>
      <c r="GX108" s="1286"/>
      <c r="GY108" s="1286"/>
      <c r="GZ108" s="1286"/>
      <c r="HA108" s="1286"/>
      <c r="HB108" s="1286"/>
      <c r="HC108" s="1286"/>
      <c r="HD108" s="1286"/>
      <c r="HE108" s="1286"/>
      <c r="HF108" s="1286"/>
      <c r="HG108" s="1286"/>
      <c r="HH108" s="1286"/>
      <c r="HI108" s="1286"/>
      <c r="HJ108" s="1286"/>
      <c r="HK108" s="1286"/>
      <c r="HL108" s="1286"/>
      <c r="HM108" s="1286"/>
      <c r="HN108" s="1286"/>
      <c r="HO108" s="1286"/>
      <c r="HP108" s="1286"/>
      <c r="HQ108" s="1286"/>
      <c r="HR108" s="1286"/>
      <c r="HS108" s="1286"/>
      <c r="HT108" s="1286"/>
      <c r="HU108" s="1286"/>
      <c r="HV108" s="1286"/>
      <c r="HW108" s="1286"/>
      <c r="HX108" s="1286"/>
      <c r="HY108" s="1286"/>
      <c r="HZ108" s="1286"/>
      <c r="IA108" s="1286"/>
      <c r="IB108" s="1286"/>
      <c r="IC108" s="1286"/>
      <c r="ID108" s="1286"/>
      <c r="IE108" s="1286"/>
      <c r="IF108" s="1286"/>
      <c r="IG108" s="1286"/>
      <c r="IH108" s="1286"/>
      <c r="II108" s="1286"/>
      <c r="IJ108" s="1286"/>
      <c r="IK108" s="1286"/>
      <c r="IL108" s="1286"/>
      <c r="IM108" s="1286"/>
      <c r="IN108" s="1286"/>
      <c r="IO108" s="1286"/>
      <c r="IP108" s="1286"/>
      <c r="IQ108" s="1286"/>
      <c r="IR108" s="1286"/>
      <c r="IS108" s="1286"/>
      <c r="IT108" s="1286"/>
      <c r="IU108" s="1286"/>
      <c r="IV108" s="1286"/>
    </row>
    <row r="109" spans="1:256" ht="16.5" thickBot="1">
      <c r="A109" s="1286"/>
      <c r="B109" s="2124" t="s">
        <v>2115</v>
      </c>
      <c r="C109" s="2125"/>
      <c r="D109" s="2125"/>
      <c r="E109" s="2125"/>
      <c r="F109" s="2125"/>
      <c r="G109" s="2126"/>
      <c r="H109" s="1286"/>
      <c r="I109" s="1286"/>
      <c r="J109" s="1286"/>
      <c r="K109" s="1286"/>
      <c r="L109" s="1286"/>
      <c r="M109" s="1286"/>
      <c r="N109" s="1286"/>
      <c r="O109" s="1286"/>
      <c r="P109" s="1286"/>
      <c r="Q109" s="1286"/>
      <c r="R109" s="1286"/>
      <c r="S109" s="1286"/>
      <c r="T109" s="1286"/>
      <c r="U109" s="1286"/>
      <c r="V109" s="1286"/>
      <c r="W109" s="1286"/>
      <c r="X109" s="1286"/>
      <c r="Y109" s="1286"/>
      <c r="Z109" s="1286"/>
      <c r="AA109" s="1286"/>
      <c r="AB109" s="1286"/>
      <c r="AC109" s="1286"/>
      <c r="AD109" s="1286"/>
      <c r="AE109" s="1286"/>
      <c r="AF109" s="1286"/>
      <c r="AG109" s="1286"/>
      <c r="AH109" s="1286"/>
      <c r="AI109" s="1286"/>
      <c r="AJ109" s="1286"/>
      <c r="AK109" s="1286"/>
      <c r="AL109" s="1286"/>
      <c r="AM109" s="1286"/>
      <c r="AN109" s="1286"/>
      <c r="AO109" s="1286"/>
      <c r="AP109" s="1286"/>
      <c r="AQ109" s="1286"/>
      <c r="AR109" s="1286"/>
      <c r="AS109" s="1286"/>
      <c r="AT109" s="1286"/>
      <c r="AU109" s="1286"/>
      <c r="AV109" s="1286"/>
      <c r="AW109" s="1286"/>
      <c r="AX109" s="1286"/>
      <c r="AY109" s="1286"/>
      <c r="AZ109" s="1286"/>
      <c r="BA109" s="1286"/>
      <c r="BB109" s="1286"/>
      <c r="BC109" s="1286"/>
      <c r="BD109" s="1286"/>
      <c r="BE109" s="1286"/>
      <c r="BF109" s="1286"/>
      <c r="BG109" s="1286"/>
      <c r="BH109" s="1286"/>
      <c r="BI109" s="1286"/>
      <c r="BJ109" s="1286"/>
      <c r="BK109" s="1286"/>
      <c r="BL109" s="1286"/>
      <c r="BM109" s="1286"/>
      <c r="BN109" s="1286"/>
      <c r="BO109" s="1286"/>
      <c r="BP109" s="1286"/>
      <c r="BQ109" s="1286"/>
      <c r="BR109" s="1286"/>
      <c r="BS109" s="1286"/>
      <c r="BT109" s="1286"/>
      <c r="BU109" s="1286"/>
      <c r="BV109" s="1286"/>
      <c r="BW109" s="1286"/>
      <c r="BX109" s="1286"/>
      <c r="BY109" s="1286"/>
      <c r="BZ109" s="1286"/>
      <c r="CA109" s="1286"/>
      <c r="CB109" s="1286"/>
      <c r="CC109" s="1286"/>
      <c r="CD109" s="1286"/>
      <c r="CE109" s="1286"/>
      <c r="CF109" s="1286"/>
      <c r="CG109" s="1286"/>
      <c r="CH109" s="1286"/>
      <c r="CI109" s="1286"/>
      <c r="CJ109" s="1286"/>
      <c r="CK109" s="1286"/>
      <c r="CL109" s="1286"/>
      <c r="CM109" s="1286"/>
      <c r="CN109" s="1286"/>
      <c r="CO109" s="1286"/>
      <c r="CP109" s="1286"/>
      <c r="CQ109" s="1286"/>
      <c r="CR109" s="1286"/>
      <c r="CS109" s="1286"/>
      <c r="CT109" s="1286"/>
      <c r="CU109" s="1286"/>
      <c r="CV109" s="1286"/>
      <c r="CW109" s="1286"/>
      <c r="CX109" s="1286"/>
      <c r="CY109" s="1286"/>
      <c r="CZ109" s="1286"/>
      <c r="DA109" s="1286"/>
      <c r="DB109" s="1286"/>
      <c r="DC109" s="1286"/>
      <c r="DD109" s="1286"/>
      <c r="DE109" s="1286"/>
      <c r="DF109" s="1286"/>
      <c r="DG109" s="1286"/>
      <c r="DH109" s="1286"/>
      <c r="DI109" s="1286"/>
      <c r="DJ109" s="1286"/>
      <c r="DK109" s="1286"/>
      <c r="DL109" s="1286"/>
      <c r="DM109" s="1286"/>
      <c r="DN109" s="1286"/>
      <c r="DO109" s="1286"/>
      <c r="DP109" s="1286"/>
      <c r="DQ109" s="1286"/>
      <c r="DR109" s="1286"/>
      <c r="DS109" s="1286"/>
      <c r="DT109" s="1286"/>
      <c r="DU109" s="1286"/>
      <c r="DV109" s="1286"/>
      <c r="DW109" s="1286"/>
      <c r="DX109" s="1286"/>
      <c r="DY109" s="1286"/>
      <c r="DZ109" s="1286"/>
      <c r="EA109" s="1286"/>
      <c r="EB109" s="1286"/>
      <c r="EC109" s="1286"/>
      <c r="ED109" s="1286"/>
      <c r="EE109" s="1286"/>
      <c r="EF109" s="1286"/>
      <c r="EG109" s="1286"/>
      <c r="EH109" s="1286"/>
      <c r="EI109" s="1286"/>
      <c r="EJ109" s="1286"/>
      <c r="EK109" s="1286"/>
      <c r="EL109" s="1286"/>
      <c r="EM109" s="1286"/>
      <c r="EN109" s="1286"/>
      <c r="EO109" s="1286"/>
      <c r="EP109" s="1286"/>
      <c r="EQ109" s="1286"/>
      <c r="ER109" s="1286"/>
      <c r="ES109" s="1286"/>
      <c r="ET109" s="1286"/>
      <c r="EU109" s="1286"/>
      <c r="EV109" s="1286"/>
      <c r="EW109" s="1286"/>
      <c r="EX109" s="1286"/>
      <c r="EY109" s="1286"/>
      <c r="EZ109" s="1286"/>
      <c r="FA109" s="1286"/>
      <c r="FB109" s="1286"/>
      <c r="FC109" s="1286"/>
      <c r="FD109" s="1286"/>
      <c r="FE109" s="1286"/>
      <c r="FF109" s="1286"/>
      <c r="FG109" s="1286"/>
      <c r="FH109" s="1286"/>
      <c r="FI109" s="1286"/>
      <c r="FJ109" s="1286"/>
      <c r="FK109" s="1286"/>
      <c r="FL109" s="1286"/>
      <c r="FM109" s="1286"/>
      <c r="FN109" s="1286"/>
      <c r="FO109" s="1286"/>
      <c r="FP109" s="1286"/>
      <c r="FQ109" s="1286"/>
      <c r="FR109" s="1286"/>
      <c r="FS109" s="1286"/>
      <c r="FT109" s="1286"/>
      <c r="FU109" s="1286"/>
      <c r="FV109" s="1286"/>
      <c r="FW109" s="1286"/>
      <c r="FX109" s="1286"/>
      <c r="FY109" s="1286"/>
      <c r="FZ109" s="1286"/>
      <c r="GA109" s="1286"/>
      <c r="GB109" s="1286"/>
      <c r="GC109" s="1286"/>
      <c r="GD109" s="1286"/>
      <c r="GE109" s="1286"/>
      <c r="GF109" s="1286"/>
      <c r="GG109" s="1286"/>
      <c r="GH109" s="1286"/>
      <c r="GI109" s="1286"/>
      <c r="GJ109" s="1286"/>
      <c r="GK109" s="1286"/>
      <c r="GL109" s="1286"/>
      <c r="GM109" s="1286"/>
      <c r="GN109" s="1286"/>
      <c r="GO109" s="1286"/>
      <c r="GP109" s="1286"/>
      <c r="GQ109" s="1286"/>
      <c r="GR109" s="1286"/>
      <c r="GS109" s="1286"/>
      <c r="GT109" s="1286"/>
      <c r="GU109" s="1286"/>
      <c r="GV109" s="1286"/>
      <c r="GW109" s="1286"/>
      <c r="GX109" s="1286"/>
      <c r="GY109" s="1286"/>
      <c r="GZ109" s="1286"/>
      <c r="HA109" s="1286"/>
      <c r="HB109" s="1286"/>
      <c r="HC109" s="1286"/>
      <c r="HD109" s="1286"/>
      <c r="HE109" s="1286"/>
      <c r="HF109" s="1286"/>
      <c r="HG109" s="1286"/>
      <c r="HH109" s="1286"/>
      <c r="HI109" s="1286"/>
      <c r="HJ109" s="1286"/>
      <c r="HK109" s="1286"/>
      <c r="HL109" s="1286"/>
      <c r="HM109" s="1286"/>
      <c r="HN109" s="1286"/>
      <c r="HO109" s="1286"/>
      <c r="HP109" s="1286"/>
      <c r="HQ109" s="1286"/>
      <c r="HR109" s="1286"/>
      <c r="HS109" s="1286"/>
      <c r="HT109" s="1286"/>
      <c r="HU109" s="1286"/>
      <c r="HV109" s="1286"/>
      <c r="HW109" s="1286"/>
      <c r="HX109" s="1286"/>
      <c r="HY109" s="1286"/>
      <c r="HZ109" s="1286"/>
      <c r="IA109" s="1286"/>
      <c r="IB109" s="1286"/>
      <c r="IC109" s="1286"/>
      <c r="ID109" s="1286"/>
      <c r="IE109" s="1286"/>
      <c r="IF109" s="1286"/>
      <c r="IG109" s="1286"/>
      <c r="IH109" s="1286"/>
      <c r="II109" s="1286"/>
      <c r="IJ109" s="1286"/>
      <c r="IK109" s="1286"/>
      <c r="IL109" s="1286"/>
      <c r="IM109" s="1286"/>
      <c r="IN109" s="1286"/>
      <c r="IO109" s="1286"/>
      <c r="IP109" s="1286"/>
      <c r="IQ109" s="1286"/>
      <c r="IR109" s="1286"/>
      <c r="IS109" s="1286"/>
      <c r="IT109" s="1286"/>
      <c r="IU109" s="1286"/>
      <c r="IV109" s="1286"/>
    </row>
    <row r="110" spans="1:256" ht="15.75" thickBot="1">
      <c r="A110" s="1286" t="s">
        <v>5265</v>
      </c>
      <c r="B110" s="1619">
        <v>88316</v>
      </c>
      <c r="C110" s="1620" t="str">
        <f>IF($A110="INSUMO",VLOOKUP($B110,'BANCO DE DADOS JULHO INS'!$A:$D,2,FALSE),VLOOKUP($B110,'BANCO DE DADOS JULHO SERV'!$B:$E,2,FALSE))</f>
        <v>SERVENTE COM ENCARGOS COMPLEMENTARES</v>
      </c>
      <c r="D110" s="1621" t="str">
        <f>IF($A110="INSUMO",VLOOKUP($B110,'BANCO DE DADOS JULHO INS'!$A:$D,3,FALSE),VLOOKUP($B110,'BANCO DE DADOS JULHO SERV'!$B:$E,3,FALSE))</f>
        <v>H</v>
      </c>
      <c r="E110" s="1627">
        <v>3</v>
      </c>
      <c r="F110" s="1629" t="str">
        <f>IF($A110="INSUMO",VLOOKUP($B110,'BANCO DE DADOS JULHO INS'!$A:$D,4,FALSE),VLOOKUP($B110,'BANCO DE DADOS JULHO SERV'!$B:$E,4,FALSE))</f>
        <v>13,80</v>
      </c>
      <c r="G110" s="1623">
        <f>TRUNC(F110*E110,2)</f>
        <v>41.4</v>
      </c>
      <c r="H110" s="1286"/>
      <c r="I110" s="1286"/>
      <c r="J110" s="1286"/>
      <c r="K110" s="1286"/>
      <c r="L110" s="1286"/>
      <c r="M110" s="1286"/>
      <c r="N110" s="1286"/>
      <c r="O110" s="1286"/>
      <c r="P110" s="1286"/>
      <c r="Q110" s="1286"/>
      <c r="R110" s="1286"/>
      <c r="S110" s="1286"/>
      <c r="T110" s="1286"/>
      <c r="U110" s="1286"/>
      <c r="V110" s="1286"/>
      <c r="W110" s="1286"/>
      <c r="X110" s="1286"/>
      <c r="Y110" s="1286"/>
      <c r="Z110" s="1286"/>
      <c r="AA110" s="1286"/>
      <c r="AB110" s="1286"/>
      <c r="AC110" s="1286"/>
      <c r="AD110" s="1286"/>
      <c r="AE110" s="1286"/>
      <c r="AF110" s="1286"/>
      <c r="AG110" s="1286"/>
      <c r="AH110" s="1286"/>
      <c r="AI110" s="1286"/>
      <c r="AJ110" s="1286"/>
      <c r="AK110" s="1286"/>
      <c r="AL110" s="1286"/>
      <c r="AM110" s="1286"/>
      <c r="AN110" s="1286"/>
      <c r="AO110" s="1286"/>
      <c r="AP110" s="1286"/>
      <c r="AQ110" s="1286"/>
      <c r="AR110" s="1286"/>
      <c r="AS110" s="1286"/>
      <c r="AT110" s="1286"/>
      <c r="AU110" s="1286"/>
      <c r="AV110" s="1286"/>
      <c r="AW110" s="1286"/>
      <c r="AX110" s="1286"/>
      <c r="AY110" s="1286"/>
      <c r="AZ110" s="1286"/>
      <c r="BA110" s="1286"/>
      <c r="BB110" s="1286"/>
      <c r="BC110" s="1286"/>
      <c r="BD110" s="1286"/>
      <c r="BE110" s="1286"/>
      <c r="BF110" s="1286"/>
      <c r="BG110" s="1286"/>
      <c r="BH110" s="1286"/>
      <c r="BI110" s="1286"/>
      <c r="BJ110" s="1286"/>
      <c r="BK110" s="1286"/>
      <c r="BL110" s="1286"/>
      <c r="BM110" s="1286"/>
      <c r="BN110" s="1286"/>
      <c r="BO110" s="1286"/>
      <c r="BP110" s="1286"/>
      <c r="BQ110" s="1286"/>
      <c r="BR110" s="1286"/>
      <c r="BS110" s="1286"/>
      <c r="BT110" s="1286"/>
      <c r="BU110" s="1286"/>
      <c r="BV110" s="1286"/>
      <c r="BW110" s="1286"/>
      <c r="BX110" s="1286"/>
      <c r="BY110" s="1286"/>
      <c r="BZ110" s="1286"/>
      <c r="CA110" s="1286"/>
      <c r="CB110" s="1286"/>
      <c r="CC110" s="1286"/>
      <c r="CD110" s="1286"/>
      <c r="CE110" s="1286"/>
      <c r="CF110" s="1286"/>
      <c r="CG110" s="1286"/>
      <c r="CH110" s="1286"/>
      <c r="CI110" s="1286"/>
      <c r="CJ110" s="1286"/>
      <c r="CK110" s="1286"/>
      <c r="CL110" s="1286"/>
      <c r="CM110" s="1286"/>
      <c r="CN110" s="1286"/>
      <c r="CO110" s="1286"/>
      <c r="CP110" s="1286"/>
      <c r="CQ110" s="1286"/>
      <c r="CR110" s="1286"/>
      <c r="CS110" s="1286"/>
      <c r="CT110" s="1286"/>
      <c r="CU110" s="1286"/>
      <c r="CV110" s="1286"/>
      <c r="CW110" s="1286"/>
      <c r="CX110" s="1286"/>
      <c r="CY110" s="1286"/>
      <c r="CZ110" s="1286"/>
      <c r="DA110" s="1286"/>
      <c r="DB110" s="1286"/>
      <c r="DC110" s="1286"/>
      <c r="DD110" s="1286"/>
      <c r="DE110" s="1286"/>
      <c r="DF110" s="1286"/>
      <c r="DG110" s="1286"/>
      <c r="DH110" s="1286"/>
      <c r="DI110" s="1286"/>
      <c r="DJ110" s="1286"/>
      <c r="DK110" s="1286"/>
      <c r="DL110" s="1286"/>
      <c r="DM110" s="1286"/>
      <c r="DN110" s="1286"/>
      <c r="DO110" s="1286"/>
      <c r="DP110" s="1286"/>
      <c r="DQ110" s="1286"/>
      <c r="DR110" s="1286"/>
      <c r="DS110" s="1286"/>
      <c r="DT110" s="1286"/>
      <c r="DU110" s="1286"/>
      <c r="DV110" s="1286"/>
      <c r="DW110" s="1286"/>
      <c r="DX110" s="1286"/>
      <c r="DY110" s="1286"/>
      <c r="DZ110" s="1286"/>
      <c r="EA110" s="1286"/>
      <c r="EB110" s="1286"/>
      <c r="EC110" s="1286"/>
      <c r="ED110" s="1286"/>
      <c r="EE110" s="1286"/>
      <c r="EF110" s="1286"/>
      <c r="EG110" s="1286"/>
      <c r="EH110" s="1286"/>
      <c r="EI110" s="1286"/>
      <c r="EJ110" s="1286"/>
      <c r="EK110" s="1286"/>
      <c r="EL110" s="1286"/>
      <c r="EM110" s="1286"/>
      <c r="EN110" s="1286"/>
      <c r="EO110" s="1286"/>
      <c r="EP110" s="1286"/>
      <c r="EQ110" s="1286"/>
      <c r="ER110" s="1286"/>
      <c r="ES110" s="1286"/>
      <c r="ET110" s="1286"/>
      <c r="EU110" s="1286"/>
      <c r="EV110" s="1286"/>
      <c r="EW110" s="1286"/>
      <c r="EX110" s="1286"/>
      <c r="EY110" s="1286"/>
      <c r="EZ110" s="1286"/>
      <c r="FA110" s="1286"/>
      <c r="FB110" s="1286"/>
      <c r="FC110" s="1286"/>
      <c r="FD110" s="1286"/>
      <c r="FE110" s="1286"/>
      <c r="FF110" s="1286"/>
      <c r="FG110" s="1286"/>
      <c r="FH110" s="1286"/>
      <c r="FI110" s="1286"/>
      <c r="FJ110" s="1286"/>
      <c r="FK110" s="1286"/>
      <c r="FL110" s="1286"/>
      <c r="FM110" s="1286"/>
      <c r="FN110" s="1286"/>
      <c r="FO110" s="1286"/>
      <c r="FP110" s="1286"/>
      <c r="FQ110" s="1286"/>
      <c r="FR110" s="1286"/>
      <c r="FS110" s="1286"/>
      <c r="FT110" s="1286"/>
      <c r="FU110" s="1286"/>
      <c r="FV110" s="1286"/>
      <c r="FW110" s="1286"/>
      <c r="FX110" s="1286"/>
      <c r="FY110" s="1286"/>
      <c r="FZ110" s="1286"/>
      <c r="GA110" s="1286"/>
      <c r="GB110" s="1286"/>
      <c r="GC110" s="1286"/>
      <c r="GD110" s="1286"/>
      <c r="GE110" s="1286"/>
      <c r="GF110" s="1286"/>
      <c r="GG110" s="1286"/>
      <c r="GH110" s="1286"/>
      <c r="GI110" s="1286"/>
      <c r="GJ110" s="1286"/>
      <c r="GK110" s="1286"/>
      <c r="GL110" s="1286"/>
      <c r="GM110" s="1286"/>
      <c r="GN110" s="1286"/>
      <c r="GO110" s="1286"/>
      <c r="GP110" s="1286"/>
      <c r="GQ110" s="1286"/>
      <c r="GR110" s="1286"/>
      <c r="GS110" s="1286"/>
      <c r="GT110" s="1286"/>
      <c r="GU110" s="1286"/>
      <c r="GV110" s="1286"/>
      <c r="GW110" s="1286"/>
      <c r="GX110" s="1286"/>
      <c r="GY110" s="1286"/>
      <c r="GZ110" s="1286"/>
      <c r="HA110" s="1286"/>
      <c r="HB110" s="1286"/>
      <c r="HC110" s="1286"/>
      <c r="HD110" s="1286"/>
      <c r="HE110" s="1286"/>
      <c r="HF110" s="1286"/>
      <c r="HG110" s="1286"/>
      <c r="HH110" s="1286"/>
      <c r="HI110" s="1286"/>
      <c r="HJ110" s="1286"/>
      <c r="HK110" s="1286"/>
      <c r="HL110" s="1286"/>
      <c r="HM110" s="1286"/>
      <c r="HN110" s="1286"/>
      <c r="HO110" s="1286"/>
      <c r="HP110" s="1286"/>
      <c r="HQ110" s="1286"/>
      <c r="HR110" s="1286"/>
      <c r="HS110" s="1286"/>
      <c r="HT110" s="1286"/>
      <c r="HU110" s="1286"/>
      <c r="HV110" s="1286"/>
      <c r="HW110" s="1286"/>
      <c r="HX110" s="1286"/>
      <c r="HY110" s="1286"/>
      <c r="HZ110" s="1286"/>
      <c r="IA110" s="1286"/>
      <c r="IB110" s="1286"/>
      <c r="IC110" s="1286"/>
      <c r="ID110" s="1286"/>
      <c r="IE110" s="1286"/>
      <c r="IF110" s="1286"/>
      <c r="IG110" s="1286"/>
      <c r="IH110" s="1286"/>
      <c r="II110" s="1286"/>
      <c r="IJ110" s="1286"/>
      <c r="IK110" s="1286"/>
      <c r="IL110" s="1286"/>
      <c r="IM110" s="1286"/>
      <c r="IN110" s="1286"/>
      <c r="IO110" s="1286"/>
      <c r="IP110" s="1286"/>
      <c r="IQ110" s="1286"/>
      <c r="IR110" s="1286"/>
      <c r="IS110" s="1286"/>
      <c r="IT110" s="1286"/>
      <c r="IU110" s="1286"/>
      <c r="IV110" s="1286"/>
    </row>
    <row r="111" spans="1:256" ht="16.5" thickBot="1">
      <c r="A111" s="1286"/>
      <c r="B111" s="1351" t="s">
        <v>12405</v>
      </c>
      <c r="C111" s="1352"/>
      <c r="D111" s="1353"/>
      <c r="E111" s="1354"/>
      <c r="F111" s="1355" t="s">
        <v>1953</v>
      </c>
      <c r="G111" s="1356">
        <f>TRUNC(SUM(G105:G110),2)</f>
        <v>1617.7</v>
      </c>
      <c r="H111" s="1286"/>
      <c r="I111" s="1286"/>
      <c r="J111" s="1286"/>
      <c r="K111" s="1286"/>
      <c r="L111" s="1286"/>
      <c r="M111" s="1286"/>
      <c r="N111" s="1286"/>
      <c r="O111" s="1286"/>
      <c r="P111" s="1286"/>
      <c r="Q111" s="1286"/>
      <c r="R111" s="1286"/>
      <c r="S111" s="1286"/>
      <c r="T111" s="1286"/>
      <c r="U111" s="1286"/>
      <c r="V111" s="1286"/>
      <c r="W111" s="1286"/>
      <c r="X111" s="1286"/>
      <c r="Y111" s="1286"/>
      <c r="Z111" s="1286"/>
      <c r="AA111" s="1286"/>
      <c r="AB111" s="1286"/>
      <c r="AC111" s="1286"/>
      <c r="AD111" s="1286"/>
      <c r="AE111" s="1286"/>
      <c r="AF111" s="1286"/>
      <c r="AG111" s="1286"/>
      <c r="AH111" s="1286"/>
      <c r="AI111" s="1286"/>
      <c r="AJ111" s="1286"/>
      <c r="AK111" s="1286"/>
      <c r="AL111" s="1286"/>
      <c r="AM111" s="1286"/>
      <c r="AN111" s="1286"/>
      <c r="AO111" s="1286"/>
      <c r="AP111" s="1286"/>
      <c r="AQ111" s="1286"/>
      <c r="AR111" s="1286"/>
      <c r="AS111" s="1286"/>
      <c r="AT111" s="1286"/>
      <c r="AU111" s="1286"/>
      <c r="AV111" s="1286"/>
      <c r="AW111" s="1286"/>
      <c r="AX111" s="1286"/>
      <c r="AY111" s="1286"/>
      <c r="AZ111" s="1286"/>
      <c r="BA111" s="1286"/>
      <c r="BB111" s="1286"/>
      <c r="BC111" s="1286"/>
      <c r="BD111" s="1286"/>
      <c r="BE111" s="1286"/>
      <c r="BF111" s="1286"/>
      <c r="BG111" s="1286"/>
      <c r="BH111" s="1286"/>
      <c r="BI111" s="1286"/>
      <c r="BJ111" s="1286"/>
      <c r="BK111" s="1286"/>
      <c r="BL111" s="1286"/>
      <c r="BM111" s="1286"/>
      <c r="BN111" s="1286"/>
      <c r="BO111" s="1286"/>
      <c r="BP111" s="1286"/>
      <c r="BQ111" s="1286"/>
      <c r="BR111" s="1286"/>
      <c r="BS111" s="1286"/>
      <c r="BT111" s="1286"/>
      <c r="BU111" s="1286"/>
      <c r="BV111" s="1286"/>
      <c r="BW111" s="1286"/>
      <c r="BX111" s="1286"/>
      <c r="BY111" s="1286"/>
      <c r="BZ111" s="1286"/>
      <c r="CA111" s="1286"/>
      <c r="CB111" s="1286"/>
      <c r="CC111" s="1286"/>
      <c r="CD111" s="1286"/>
      <c r="CE111" s="1286"/>
      <c r="CF111" s="1286"/>
      <c r="CG111" s="1286"/>
      <c r="CH111" s="1286"/>
      <c r="CI111" s="1286"/>
      <c r="CJ111" s="1286"/>
      <c r="CK111" s="1286"/>
      <c r="CL111" s="1286"/>
      <c r="CM111" s="1286"/>
      <c r="CN111" s="1286"/>
      <c r="CO111" s="1286"/>
      <c r="CP111" s="1286"/>
      <c r="CQ111" s="1286"/>
      <c r="CR111" s="1286"/>
      <c r="CS111" s="1286"/>
      <c r="CT111" s="1286"/>
      <c r="CU111" s="1286"/>
      <c r="CV111" s="1286"/>
      <c r="CW111" s="1286"/>
      <c r="CX111" s="1286"/>
      <c r="CY111" s="1286"/>
      <c r="CZ111" s="1286"/>
      <c r="DA111" s="1286"/>
      <c r="DB111" s="1286"/>
      <c r="DC111" s="1286"/>
      <c r="DD111" s="1286"/>
      <c r="DE111" s="1286"/>
      <c r="DF111" s="1286"/>
      <c r="DG111" s="1286"/>
      <c r="DH111" s="1286"/>
      <c r="DI111" s="1286"/>
      <c r="DJ111" s="1286"/>
      <c r="DK111" s="1286"/>
      <c r="DL111" s="1286"/>
      <c r="DM111" s="1286"/>
      <c r="DN111" s="1286"/>
      <c r="DO111" s="1286"/>
      <c r="DP111" s="1286"/>
      <c r="DQ111" s="1286"/>
      <c r="DR111" s="1286"/>
      <c r="DS111" s="1286"/>
      <c r="DT111" s="1286"/>
      <c r="DU111" s="1286"/>
      <c r="DV111" s="1286"/>
      <c r="DW111" s="1286"/>
      <c r="DX111" s="1286"/>
      <c r="DY111" s="1286"/>
      <c r="DZ111" s="1286"/>
      <c r="EA111" s="1286"/>
      <c r="EB111" s="1286"/>
      <c r="EC111" s="1286"/>
      <c r="ED111" s="1286"/>
      <c r="EE111" s="1286"/>
      <c r="EF111" s="1286"/>
      <c r="EG111" s="1286"/>
      <c r="EH111" s="1286"/>
      <c r="EI111" s="1286"/>
      <c r="EJ111" s="1286"/>
      <c r="EK111" s="1286"/>
      <c r="EL111" s="1286"/>
      <c r="EM111" s="1286"/>
      <c r="EN111" s="1286"/>
      <c r="EO111" s="1286"/>
      <c r="EP111" s="1286"/>
      <c r="EQ111" s="1286"/>
      <c r="ER111" s="1286"/>
      <c r="ES111" s="1286"/>
      <c r="ET111" s="1286"/>
      <c r="EU111" s="1286"/>
      <c r="EV111" s="1286"/>
      <c r="EW111" s="1286"/>
      <c r="EX111" s="1286"/>
      <c r="EY111" s="1286"/>
      <c r="EZ111" s="1286"/>
      <c r="FA111" s="1286"/>
      <c r="FB111" s="1286"/>
      <c r="FC111" s="1286"/>
      <c r="FD111" s="1286"/>
      <c r="FE111" s="1286"/>
      <c r="FF111" s="1286"/>
      <c r="FG111" s="1286"/>
      <c r="FH111" s="1286"/>
      <c r="FI111" s="1286"/>
      <c r="FJ111" s="1286"/>
      <c r="FK111" s="1286"/>
      <c r="FL111" s="1286"/>
      <c r="FM111" s="1286"/>
      <c r="FN111" s="1286"/>
      <c r="FO111" s="1286"/>
      <c r="FP111" s="1286"/>
      <c r="FQ111" s="1286"/>
      <c r="FR111" s="1286"/>
      <c r="FS111" s="1286"/>
      <c r="FT111" s="1286"/>
      <c r="FU111" s="1286"/>
      <c r="FV111" s="1286"/>
      <c r="FW111" s="1286"/>
      <c r="FX111" s="1286"/>
      <c r="FY111" s="1286"/>
      <c r="FZ111" s="1286"/>
      <c r="GA111" s="1286"/>
      <c r="GB111" s="1286"/>
      <c r="GC111" s="1286"/>
      <c r="GD111" s="1286"/>
      <c r="GE111" s="1286"/>
      <c r="GF111" s="1286"/>
      <c r="GG111" s="1286"/>
      <c r="GH111" s="1286"/>
      <c r="GI111" s="1286"/>
      <c r="GJ111" s="1286"/>
      <c r="GK111" s="1286"/>
      <c r="GL111" s="1286"/>
      <c r="GM111" s="1286"/>
      <c r="GN111" s="1286"/>
      <c r="GO111" s="1286"/>
      <c r="GP111" s="1286"/>
      <c r="GQ111" s="1286"/>
      <c r="GR111" s="1286"/>
      <c r="GS111" s="1286"/>
      <c r="GT111" s="1286"/>
      <c r="GU111" s="1286"/>
      <c r="GV111" s="1286"/>
      <c r="GW111" s="1286"/>
      <c r="GX111" s="1286"/>
      <c r="GY111" s="1286"/>
      <c r="GZ111" s="1286"/>
      <c r="HA111" s="1286"/>
      <c r="HB111" s="1286"/>
      <c r="HC111" s="1286"/>
      <c r="HD111" s="1286"/>
      <c r="HE111" s="1286"/>
      <c r="HF111" s="1286"/>
      <c r="HG111" s="1286"/>
      <c r="HH111" s="1286"/>
      <c r="HI111" s="1286"/>
      <c r="HJ111" s="1286"/>
      <c r="HK111" s="1286"/>
      <c r="HL111" s="1286"/>
      <c r="HM111" s="1286"/>
      <c r="HN111" s="1286"/>
      <c r="HO111" s="1286"/>
      <c r="HP111" s="1286"/>
      <c r="HQ111" s="1286"/>
      <c r="HR111" s="1286"/>
      <c r="HS111" s="1286"/>
      <c r="HT111" s="1286"/>
      <c r="HU111" s="1286"/>
      <c r="HV111" s="1286"/>
      <c r="HW111" s="1286"/>
      <c r="HX111" s="1286"/>
      <c r="HY111" s="1286"/>
      <c r="HZ111" s="1286"/>
      <c r="IA111" s="1286"/>
      <c r="IB111" s="1286"/>
      <c r="IC111" s="1286"/>
      <c r="ID111" s="1286"/>
      <c r="IE111" s="1286"/>
      <c r="IF111" s="1286"/>
      <c r="IG111" s="1286"/>
      <c r="IH111" s="1286"/>
      <c r="II111" s="1286"/>
      <c r="IJ111" s="1286"/>
      <c r="IK111" s="1286"/>
      <c r="IL111" s="1286"/>
      <c r="IM111" s="1286"/>
      <c r="IN111" s="1286"/>
      <c r="IO111" s="1286"/>
      <c r="IP111" s="1286"/>
      <c r="IQ111" s="1286"/>
      <c r="IR111" s="1286"/>
      <c r="IS111" s="1286"/>
      <c r="IT111" s="1286"/>
      <c r="IU111" s="1286"/>
      <c r="IV111" s="1286"/>
    </row>
    <row r="112" spans="1:256">
      <c r="A112" s="1286"/>
      <c r="B112" s="1360"/>
      <c r="C112" s="1360"/>
      <c r="D112" s="1360"/>
      <c r="E112" s="1360"/>
      <c r="F112" s="1360"/>
      <c r="G112" s="1360"/>
      <c r="H112" s="1286"/>
      <c r="I112" s="1286"/>
      <c r="J112" s="1286"/>
      <c r="K112" s="1286"/>
      <c r="L112" s="1286"/>
      <c r="M112" s="1286"/>
      <c r="N112" s="1286"/>
      <c r="O112" s="1286"/>
      <c r="P112" s="1286"/>
      <c r="Q112" s="1286"/>
      <c r="R112" s="1286"/>
      <c r="S112" s="1286"/>
      <c r="T112" s="1286"/>
      <c r="U112" s="1286"/>
      <c r="V112" s="1286"/>
      <c r="W112" s="1286"/>
      <c r="X112" s="1286"/>
      <c r="Y112" s="1286"/>
      <c r="Z112" s="1286"/>
      <c r="AA112" s="1286"/>
      <c r="AB112" s="1286"/>
      <c r="AC112" s="1286"/>
      <c r="AD112" s="1286"/>
      <c r="AE112" s="1286"/>
      <c r="AF112" s="1286"/>
      <c r="AG112" s="1286"/>
      <c r="AH112" s="1286"/>
      <c r="AI112" s="1286"/>
      <c r="AJ112" s="1286"/>
      <c r="AK112" s="1286"/>
      <c r="AL112" s="1286"/>
      <c r="AM112" s="1286"/>
      <c r="AN112" s="1286"/>
      <c r="AO112" s="1286"/>
      <c r="AP112" s="1286"/>
      <c r="AQ112" s="1286"/>
      <c r="AR112" s="1286"/>
      <c r="AS112" s="1286"/>
      <c r="AT112" s="1286"/>
      <c r="AU112" s="1286"/>
      <c r="AV112" s="1286"/>
      <c r="AW112" s="1286"/>
      <c r="AX112" s="1286"/>
      <c r="AY112" s="1286"/>
      <c r="AZ112" s="1286"/>
      <c r="BA112" s="1286"/>
      <c r="BB112" s="1286"/>
      <c r="BC112" s="1286"/>
      <c r="BD112" s="1286"/>
      <c r="BE112" s="1286"/>
      <c r="BF112" s="1286"/>
      <c r="BG112" s="1286"/>
      <c r="BH112" s="1286"/>
      <c r="BI112" s="1286"/>
      <c r="BJ112" s="1286"/>
      <c r="BK112" s="1286"/>
      <c r="BL112" s="1286"/>
      <c r="BM112" s="1286"/>
      <c r="BN112" s="1286"/>
      <c r="BO112" s="1286"/>
      <c r="BP112" s="1286"/>
      <c r="BQ112" s="1286"/>
      <c r="BR112" s="1286"/>
      <c r="BS112" s="1286"/>
      <c r="BT112" s="1286"/>
      <c r="BU112" s="1286"/>
      <c r="BV112" s="1286"/>
      <c r="BW112" s="1286"/>
      <c r="BX112" s="1286"/>
      <c r="BY112" s="1286"/>
      <c r="BZ112" s="1286"/>
      <c r="CA112" s="1286"/>
      <c r="CB112" s="1286"/>
      <c r="CC112" s="1286"/>
      <c r="CD112" s="1286"/>
      <c r="CE112" s="1286"/>
      <c r="CF112" s="1286"/>
      <c r="CG112" s="1286"/>
      <c r="CH112" s="1286"/>
      <c r="CI112" s="1286"/>
      <c r="CJ112" s="1286"/>
      <c r="CK112" s="1286"/>
      <c r="CL112" s="1286"/>
      <c r="CM112" s="1286"/>
      <c r="CN112" s="1286"/>
      <c r="CO112" s="1286"/>
      <c r="CP112" s="1286"/>
      <c r="CQ112" s="1286"/>
      <c r="CR112" s="1286"/>
      <c r="CS112" s="1286"/>
      <c r="CT112" s="1286"/>
      <c r="CU112" s="1286"/>
      <c r="CV112" s="1286"/>
      <c r="CW112" s="1286"/>
      <c r="CX112" s="1286"/>
      <c r="CY112" s="1286"/>
      <c r="CZ112" s="1286"/>
      <c r="DA112" s="1286"/>
      <c r="DB112" s="1286"/>
      <c r="DC112" s="1286"/>
      <c r="DD112" s="1286"/>
      <c r="DE112" s="1286"/>
      <c r="DF112" s="1286"/>
      <c r="DG112" s="1286"/>
      <c r="DH112" s="1286"/>
      <c r="DI112" s="1286"/>
      <c r="DJ112" s="1286"/>
      <c r="DK112" s="1286"/>
      <c r="DL112" s="1286"/>
      <c r="DM112" s="1286"/>
      <c r="DN112" s="1286"/>
      <c r="DO112" s="1286"/>
      <c r="DP112" s="1286"/>
      <c r="DQ112" s="1286"/>
      <c r="DR112" s="1286"/>
      <c r="DS112" s="1286"/>
      <c r="DT112" s="1286"/>
      <c r="DU112" s="1286"/>
      <c r="DV112" s="1286"/>
      <c r="DW112" s="1286"/>
      <c r="DX112" s="1286"/>
      <c r="DY112" s="1286"/>
      <c r="DZ112" s="1286"/>
      <c r="EA112" s="1286"/>
      <c r="EB112" s="1286"/>
      <c r="EC112" s="1286"/>
      <c r="ED112" s="1286"/>
      <c r="EE112" s="1286"/>
      <c r="EF112" s="1286"/>
      <c r="EG112" s="1286"/>
      <c r="EH112" s="1286"/>
      <c r="EI112" s="1286"/>
      <c r="EJ112" s="1286"/>
      <c r="EK112" s="1286"/>
      <c r="EL112" s="1286"/>
      <c r="EM112" s="1286"/>
      <c r="EN112" s="1286"/>
      <c r="EO112" s="1286"/>
      <c r="EP112" s="1286"/>
      <c r="EQ112" s="1286"/>
      <c r="ER112" s="1286"/>
      <c r="ES112" s="1286"/>
      <c r="ET112" s="1286"/>
      <c r="EU112" s="1286"/>
      <c r="EV112" s="1286"/>
      <c r="EW112" s="1286"/>
      <c r="EX112" s="1286"/>
      <c r="EY112" s="1286"/>
      <c r="EZ112" s="1286"/>
      <c r="FA112" s="1286"/>
      <c r="FB112" s="1286"/>
      <c r="FC112" s="1286"/>
      <c r="FD112" s="1286"/>
      <c r="FE112" s="1286"/>
      <c r="FF112" s="1286"/>
      <c r="FG112" s="1286"/>
      <c r="FH112" s="1286"/>
      <c r="FI112" s="1286"/>
      <c r="FJ112" s="1286"/>
      <c r="FK112" s="1286"/>
      <c r="FL112" s="1286"/>
      <c r="FM112" s="1286"/>
      <c r="FN112" s="1286"/>
      <c r="FO112" s="1286"/>
      <c r="FP112" s="1286"/>
      <c r="FQ112" s="1286"/>
      <c r="FR112" s="1286"/>
      <c r="FS112" s="1286"/>
      <c r="FT112" s="1286"/>
      <c r="FU112" s="1286"/>
      <c r="FV112" s="1286"/>
      <c r="FW112" s="1286"/>
      <c r="FX112" s="1286"/>
      <c r="FY112" s="1286"/>
      <c r="FZ112" s="1286"/>
      <c r="GA112" s="1286"/>
      <c r="GB112" s="1286"/>
      <c r="GC112" s="1286"/>
      <c r="GD112" s="1286"/>
      <c r="GE112" s="1286"/>
      <c r="GF112" s="1286"/>
      <c r="GG112" s="1286"/>
      <c r="GH112" s="1286"/>
      <c r="GI112" s="1286"/>
      <c r="GJ112" s="1286"/>
      <c r="GK112" s="1286"/>
      <c r="GL112" s="1286"/>
      <c r="GM112" s="1286"/>
      <c r="GN112" s="1286"/>
      <c r="GO112" s="1286"/>
      <c r="GP112" s="1286"/>
      <c r="GQ112" s="1286"/>
      <c r="GR112" s="1286"/>
      <c r="GS112" s="1286"/>
      <c r="GT112" s="1286"/>
      <c r="GU112" s="1286"/>
      <c r="GV112" s="1286"/>
      <c r="GW112" s="1286"/>
      <c r="GX112" s="1286"/>
      <c r="GY112" s="1286"/>
      <c r="GZ112" s="1286"/>
      <c r="HA112" s="1286"/>
      <c r="HB112" s="1286"/>
      <c r="HC112" s="1286"/>
      <c r="HD112" s="1286"/>
      <c r="HE112" s="1286"/>
      <c r="HF112" s="1286"/>
      <c r="HG112" s="1286"/>
      <c r="HH112" s="1286"/>
      <c r="HI112" s="1286"/>
      <c r="HJ112" s="1286"/>
      <c r="HK112" s="1286"/>
      <c r="HL112" s="1286"/>
      <c r="HM112" s="1286"/>
      <c r="HN112" s="1286"/>
      <c r="HO112" s="1286"/>
      <c r="HP112" s="1286"/>
      <c r="HQ112" s="1286"/>
      <c r="HR112" s="1286"/>
      <c r="HS112" s="1286"/>
      <c r="HT112" s="1286"/>
      <c r="HU112" s="1286"/>
      <c r="HV112" s="1286"/>
      <c r="HW112" s="1286"/>
      <c r="HX112" s="1286"/>
      <c r="HY112" s="1286"/>
      <c r="HZ112" s="1286"/>
      <c r="IA112" s="1286"/>
      <c r="IB112" s="1286"/>
      <c r="IC112" s="1286"/>
      <c r="ID112" s="1286"/>
      <c r="IE112" s="1286"/>
      <c r="IF112" s="1286"/>
      <c r="IG112" s="1286"/>
      <c r="IH112" s="1286"/>
      <c r="II112" s="1286"/>
      <c r="IJ112" s="1286"/>
      <c r="IK112" s="1286"/>
      <c r="IL112" s="1286"/>
      <c r="IM112" s="1286"/>
      <c r="IN112" s="1286"/>
      <c r="IO112" s="1286"/>
      <c r="IP112" s="1286"/>
      <c r="IQ112" s="1286"/>
      <c r="IR112" s="1286"/>
      <c r="IS112" s="1286"/>
      <c r="IT112" s="1286"/>
      <c r="IU112" s="1286"/>
      <c r="IV112" s="1286"/>
    </row>
    <row r="113" spans="1:256" ht="409.5" customHeight="1">
      <c r="A113" s="1286"/>
      <c r="B113" s="2160"/>
      <c r="C113" s="2160"/>
      <c r="D113" s="2160"/>
      <c r="E113" s="2160"/>
      <c r="F113" s="2160"/>
      <c r="G113" s="2160"/>
      <c r="H113" s="1286"/>
      <c r="I113" s="1286"/>
      <c r="J113" s="1286"/>
      <c r="K113" s="1286"/>
      <c r="L113" s="1286"/>
      <c r="M113" s="1286"/>
      <c r="N113" s="1286"/>
      <c r="O113" s="1286"/>
      <c r="P113" s="1286"/>
      <c r="Q113" s="1286"/>
      <c r="R113" s="1286"/>
      <c r="S113" s="1286"/>
      <c r="T113" s="1286"/>
      <c r="U113" s="1286"/>
      <c r="V113" s="1286"/>
      <c r="W113" s="1286"/>
      <c r="X113" s="1286"/>
      <c r="Y113" s="1286"/>
      <c r="Z113" s="1286"/>
      <c r="AA113" s="1286"/>
      <c r="AB113" s="1286"/>
      <c r="AC113" s="1286"/>
      <c r="AD113" s="1286"/>
      <c r="AE113" s="1286"/>
      <c r="AF113" s="1286"/>
      <c r="AG113" s="1286"/>
      <c r="AH113" s="1286"/>
      <c r="AI113" s="1286"/>
      <c r="AJ113" s="1286"/>
      <c r="AK113" s="1286"/>
      <c r="AL113" s="1286"/>
      <c r="AM113" s="1286"/>
      <c r="AN113" s="1286"/>
      <c r="AO113" s="1286"/>
      <c r="AP113" s="1286"/>
      <c r="AQ113" s="1286"/>
      <c r="AR113" s="1286"/>
      <c r="AS113" s="1286"/>
      <c r="AT113" s="1286"/>
      <c r="AU113" s="1286"/>
      <c r="AV113" s="1286"/>
      <c r="AW113" s="1286"/>
      <c r="AX113" s="1286"/>
      <c r="AY113" s="1286"/>
      <c r="AZ113" s="1286"/>
      <c r="BA113" s="1286"/>
      <c r="BB113" s="1286"/>
      <c r="BC113" s="1286"/>
      <c r="BD113" s="1286"/>
      <c r="BE113" s="1286"/>
      <c r="BF113" s="1286"/>
      <c r="BG113" s="1286"/>
      <c r="BH113" s="1286"/>
      <c r="BI113" s="1286"/>
      <c r="BJ113" s="1286"/>
      <c r="BK113" s="1286"/>
      <c r="BL113" s="1286"/>
      <c r="BM113" s="1286"/>
      <c r="BN113" s="1286"/>
      <c r="BO113" s="1286"/>
      <c r="BP113" s="1286"/>
      <c r="BQ113" s="1286"/>
      <c r="BR113" s="1286"/>
      <c r="BS113" s="1286"/>
      <c r="BT113" s="1286"/>
      <c r="BU113" s="1286"/>
      <c r="BV113" s="1286"/>
      <c r="BW113" s="1286"/>
      <c r="BX113" s="1286"/>
      <c r="BY113" s="1286"/>
      <c r="BZ113" s="1286"/>
      <c r="CA113" s="1286"/>
      <c r="CB113" s="1286"/>
      <c r="CC113" s="1286"/>
      <c r="CD113" s="1286"/>
      <c r="CE113" s="1286"/>
      <c r="CF113" s="1286"/>
      <c r="CG113" s="1286"/>
      <c r="CH113" s="1286"/>
      <c r="CI113" s="1286"/>
      <c r="CJ113" s="1286"/>
      <c r="CK113" s="1286"/>
      <c r="CL113" s="1286"/>
      <c r="CM113" s="1286"/>
      <c r="CN113" s="1286"/>
      <c r="CO113" s="1286"/>
      <c r="CP113" s="1286"/>
      <c r="CQ113" s="1286"/>
      <c r="CR113" s="1286"/>
      <c r="CS113" s="1286"/>
      <c r="CT113" s="1286"/>
      <c r="CU113" s="1286"/>
      <c r="CV113" s="1286"/>
      <c r="CW113" s="1286"/>
      <c r="CX113" s="1286"/>
      <c r="CY113" s="1286"/>
      <c r="CZ113" s="1286"/>
      <c r="DA113" s="1286"/>
      <c r="DB113" s="1286"/>
      <c r="DC113" s="1286"/>
      <c r="DD113" s="1286"/>
      <c r="DE113" s="1286"/>
      <c r="DF113" s="1286"/>
      <c r="DG113" s="1286"/>
      <c r="DH113" s="1286"/>
      <c r="DI113" s="1286"/>
      <c r="DJ113" s="1286"/>
      <c r="DK113" s="1286"/>
      <c r="DL113" s="1286"/>
      <c r="DM113" s="1286"/>
      <c r="DN113" s="1286"/>
      <c r="DO113" s="1286"/>
      <c r="DP113" s="1286"/>
      <c r="DQ113" s="1286"/>
      <c r="DR113" s="1286"/>
      <c r="DS113" s="1286"/>
      <c r="DT113" s="1286"/>
      <c r="DU113" s="1286"/>
      <c r="DV113" s="1286"/>
      <c r="DW113" s="1286"/>
      <c r="DX113" s="1286"/>
      <c r="DY113" s="1286"/>
      <c r="DZ113" s="1286"/>
      <c r="EA113" s="1286"/>
      <c r="EB113" s="1286"/>
      <c r="EC113" s="1286"/>
      <c r="ED113" s="1286"/>
      <c r="EE113" s="1286"/>
      <c r="EF113" s="1286"/>
      <c r="EG113" s="1286"/>
      <c r="EH113" s="1286"/>
      <c r="EI113" s="1286"/>
      <c r="EJ113" s="1286"/>
      <c r="EK113" s="1286"/>
      <c r="EL113" s="1286"/>
      <c r="EM113" s="1286"/>
      <c r="EN113" s="1286"/>
      <c r="EO113" s="1286"/>
      <c r="EP113" s="1286"/>
      <c r="EQ113" s="1286"/>
      <c r="ER113" s="1286"/>
      <c r="ES113" s="1286"/>
      <c r="ET113" s="1286"/>
      <c r="EU113" s="1286"/>
      <c r="EV113" s="1286"/>
      <c r="EW113" s="1286"/>
      <c r="EX113" s="1286"/>
      <c r="EY113" s="1286"/>
      <c r="EZ113" s="1286"/>
      <c r="FA113" s="1286"/>
      <c r="FB113" s="1286"/>
      <c r="FC113" s="1286"/>
      <c r="FD113" s="1286"/>
      <c r="FE113" s="1286"/>
      <c r="FF113" s="1286"/>
      <c r="FG113" s="1286"/>
      <c r="FH113" s="1286"/>
      <c r="FI113" s="1286"/>
      <c r="FJ113" s="1286"/>
      <c r="FK113" s="1286"/>
      <c r="FL113" s="1286"/>
      <c r="FM113" s="1286"/>
      <c r="FN113" s="1286"/>
      <c r="FO113" s="1286"/>
      <c r="FP113" s="1286"/>
      <c r="FQ113" s="1286"/>
      <c r="FR113" s="1286"/>
      <c r="FS113" s="1286"/>
      <c r="FT113" s="1286"/>
      <c r="FU113" s="1286"/>
      <c r="FV113" s="1286"/>
      <c r="FW113" s="1286"/>
      <c r="FX113" s="1286"/>
      <c r="FY113" s="1286"/>
      <c r="FZ113" s="1286"/>
      <c r="GA113" s="1286"/>
      <c r="GB113" s="1286"/>
      <c r="GC113" s="1286"/>
      <c r="GD113" s="1286"/>
      <c r="GE113" s="1286"/>
      <c r="GF113" s="1286"/>
      <c r="GG113" s="1286"/>
      <c r="GH113" s="1286"/>
      <c r="GI113" s="1286"/>
      <c r="GJ113" s="1286"/>
      <c r="GK113" s="1286"/>
      <c r="GL113" s="1286"/>
      <c r="GM113" s="1286"/>
      <c r="GN113" s="1286"/>
      <c r="GO113" s="1286"/>
      <c r="GP113" s="1286"/>
      <c r="GQ113" s="1286"/>
      <c r="GR113" s="1286"/>
      <c r="GS113" s="1286"/>
      <c r="GT113" s="1286"/>
      <c r="GU113" s="1286"/>
      <c r="GV113" s="1286"/>
      <c r="GW113" s="1286"/>
      <c r="GX113" s="1286"/>
      <c r="GY113" s="1286"/>
      <c r="GZ113" s="1286"/>
      <c r="HA113" s="1286"/>
      <c r="HB113" s="1286"/>
      <c r="HC113" s="1286"/>
      <c r="HD113" s="1286"/>
      <c r="HE113" s="1286"/>
      <c r="HF113" s="1286"/>
      <c r="HG113" s="1286"/>
      <c r="HH113" s="1286"/>
      <c r="HI113" s="1286"/>
      <c r="HJ113" s="1286"/>
      <c r="HK113" s="1286"/>
      <c r="HL113" s="1286"/>
      <c r="HM113" s="1286"/>
      <c r="HN113" s="1286"/>
      <c r="HO113" s="1286"/>
      <c r="HP113" s="1286"/>
      <c r="HQ113" s="1286"/>
      <c r="HR113" s="1286"/>
      <c r="HS113" s="1286"/>
      <c r="HT113" s="1286"/>
      <c r="HU113" s="1286"/>
      <c r="HV113" s="1286"/>
      <c r="HW113" s="1286"/>
      <c r="HX113" s="1286"/>
      <c r="HY113" s="1286"/>
      <c r="HZ113" s="1286"/>
      <c r="IA113" s="1286"/>
      <c r="IB113" s="1286"/>
      <c r="IC113" s="1286"/>
      <c r="ID113" s="1286"/>
      <c r="IE113" s="1286"/>
      <c r="IF113" s="1286"/>
      <c r="IG113" s="1286"/>
      <c r="IH113" s="1286"/>
      <c r="II113" s="1286"/>
      <c r="IJ113" s="1286"/>
      <c r="IK113" s="1286"/>
      <c r="IL113" s="1286"/>
      <c r="IM113" s="1286"/>
      <c r="IN113" s="1286"/>
      <c r="IO113" s="1286"/>
      <c r="IP113" s="1286"/>
      <c r="IQ113" s="1286"/>
      <c r="IR113" s="1286"/>
      <c r="IS113" s="1286"/>
      <c r="IT113" s="1286"/>
      <c r="IU113" s="1286"/>
      <c r="IV113" s="1286"/>
    </row>
    <row r="114" spans="1:256" ht="101.25" customHeight="1" thickBot="1">
      <c r="A114" s="1286"/>
      <c r="B114" s="2161"/>
      <c r="C114" s="2161"/>
      <c r="D114" s="2161"/>
      <c r="E114" s="2161"/>
      <c r="F114" s="2161"/>
      <c r="G114" s="2161"/>
      <c r="H114" s="1286"/>
      <c r="I114" s="1286"/>
      <c r="J114" s="1286"/>
      <c r="K114" s="1286"/>
      <c r="L114" s="1286"/>
      <c r="M114" s="1286"/>
      <c r="N114" s="1286"/>
      <c r="O114" s="1286"/>
      <c r="P114" s="1286"/>
      <c r="Q114" s="1286"/>
      <c r="R114" s="1286"/>
      <c r="S114" s="1286"/>
      <c r="T114" s="1286"/>
      <c r="U114" s="1286"/>
      <c r="V114" s="1286"/>
      <c r="W114" s="1286"/>
      <c r="X114" s="1286"/>
      <c r="Y114" s="1286"/>
      <c r="Z114" s="1286"/>
      <c r="AA114" s="1286"/>
      <c r="AB114" s="1286"/>
      <c r="AC114" s="1286"/>
      <c r="AD114" s="1286"/>
      <c r="AE114" s="1286"/>
      <c r="AF114" s="1286"/>
      <c r="AG114" s="1286"/>
      <c r="AH114" s="1286"/>
      <c r="AI114" s="1286"/>
      <c r="AJ114" s="1286"/>
      <c r="AK114" s="1286"/>
      <c r="AL114" s="1286"/>
      <c r="AM114" s="1286"/>
      <c r="AN114" s="1286"/>
      <c r="AO114" s="1286"/>
      <c r="AP114" s="1286"/>
      <c r="AQ114" s="1286"/>
      <c r="AR114" s="1286"/>
      <c r="AS114" s="1286"/>
      <c r="AT114" s="1286"/>
      <c r="AU114" s="1286"/>
      <c r="AV114" s="1286"/>
      <c r="AW114" s="1286"/>
      <c r="AX114" s="1286"/>
      <c r="AY114" s="1286"/>
      <c r="AZ114" s="1286"/>
      <c r="BA114" s="1286"/>
      <c r="BB114" s="1286"/>
      <c r="BC114" s="1286"/>
      <c r="BD114" s="1286"/>
      <c r="BE114" s="1286"/>
      <c r="BF114" s="1286"/>
      <c r="BG114" s="1286"/>
      <c r="BH114" s="1286"/>
      <c r="BI114" s="1286"/>
      <c r="BJ114" s="1286"/>
      <c r="BK114" s="1286"/>
      <c r="BL114" s="1286"/>
      <c r="BM114" s="1286"/>
      <c r="BN114" s="1286"/>
      <c r="BO114" s="1286"/>
      <c r="BP114" s="1286"/>
      <c r="BQ114" s="1286"/>
      <c r="BR114" s="1286"/>
      <c r="BS114" s="1286"/>
      <c r="BT114" s="1286"/>
      <c r="BU114" s="1286"/>
      <c r="BV114" s="1286"/>
      <c r="BW114" s="1286"/>
      <c r="BX114" s="1286"/>
      <c r="BY114" s="1286"/>
      <c r="BZ114" s="1286"/>
      <c r="CA114" s="1286"/>
      <c r="CB114" s="1286"/>
      <c r="CC114" s="1286"/>
      <c r="CD114" s="1286"/>
      <c r="CE114" s="1286"/>
      <c r="CF114" s="1286"/>
      <c r="CG114" s="1286"/>
      <c r="CH114" s="1286"/>
      <c r="CI114" s="1286"/>
      <c r="CJ114" s="1286"/>
      <c r="CK114" s="1286"/>
      <c r="CL114" s="1286"/>
      <c r="CM114" s="1286"/>
      <c r="CN114" s="1286"/>
      <c r="CO114" s="1286"/>
      <c r="CP114" s="1286"/>
      <c r="CQ114" s="1286"/>
      <c r="CR114" s="1286"/>
      <c r="CS114" s="1286"/>
      <c r="CT114" s="1286"/>
      <c r="CU114" s="1286"/>
      <c r="CV114" s="1286"/>
      <c r="CW114" s="1286"/>
      <c r="CX114" s="1286"/>
      <c r="CY114" s="1286"/>
      <c r="CZ114" s="1286"/>
      <c r="DA114" s="1286"/>
      <c r="DB114" s="1286"/>
      <c r="DC114" s="1286"/>
      <c r="DD114" s="1286"/>
      <c r="DE114" s="1286"/>
      <c r="DF114" s="1286"/>
      <c r="DG114" s="1286"/>
      <c r="DH114" s="1286"/>
      <c r="DI114" s="1286"/>
      <c r="DJ114" s="1286"/>
      <c r="DK114" s="1286"/>
      <c r="DL114" s="1286"/>
      <c r="DM114" s="1286"/>
      <c r="DN114" s="1286"/>
      <c r="DO114" s="1286"/>
      <c r="DP114" s="1286"/>
      <c r="DQ114" s="1286"/>
      <c r="DR114" s="1286"/>
      <c r="DS114" s="1286"/>
      <c r="DT114" s="1286"/>
      <c r="DU114" s="1286"/>
      <c r="DV114" s="1286"/>
      <c r="DW114" s="1286"/>
      <c r="DX114" s="1286"/>
      <c r="DY114" s="1286"/>
      <c r="DZ114" s="1286"/>
      <c r="EA114" s="1286"/>
      <c r="EB114" s="1286"/>
      <c r="EC114" s="1286"/>
      <c r="ED114" s="1286"/>
      <c r="EE114" s="1286"/>
      <c r="EF114" s="1286"/>
      <c r="EG114" s="1286"/>
      <c r="EH114" s="1286"/>
      <c r="EI114" s="1286"/>
      <c r="EJ114" s="1286"/>
      <c r="EK114" s="1286"/>
      <c r="EL114" s="1286"/>
      <c r="EM114" s="1286"/>
      <c r="EN114" s="1286"/>
      <c r="EO114" s="1286"/>
      <c r="EP114" s="1286"/>
      <c r="EQ114" s="1286"/>
      <c r="ER114" s="1286"/>
      <c r="ES114" s="1286"/>
      <c r="ET114" s="1286"/>
      <c r="EU114" s="1286"/>
      <c r="EV114" s="1286"/>
      <c r="EW114" s="1286"/>
      <c r="EX114" s="1286"/>
      <c r="EY114" s="1286"/>
      <c r="EZ114" s="1286"/>
      <c r="FA114" s="1286"/>
      <c r="FB114" s="1286"/>
      <c r="FC114" s="1286"/>
      <c r="FD114" s="1286"/>
      <c r="FE114" s="1286"/>
      <c r="FF114" s="1286"/>
      <c r="FG114" s="1286"/>
      <c r="FH114" s="1286"/>
      <c r="FI114" s="1286"/>
      <c r="FJ114" s="1286"/>
      <c r="FK114" s="1286"/>
      <c r="FL114" s="1286"/>
      <c r="FM114" s="1286"/>
      <c r="FN114" s="1286"/>
      <c r="FO114" s="1286"/>
      <c r="FP114" s="1286"/>
      <c r="FQ114" s="1286"/>
      <c r="FR114" s="1286"/>
      <c r="FS114" s="1286"/>
      <c r="FT114" s="1286"/>
      <c r="FU114" s="1286"/>
      <c r="FV114" s="1286"/>
      <c r="FW114" s="1286"/>
      <c r="FX114" s="1286"/>
      <c r="FY114" s="1286"/>
      <c r="FZ114" s="1286"/>
      <c r="GA114" s="1286"/>
      <c r="GB114" s="1286"/>
      <c r="GC114" s="1286"/>
      <c r="GD114" s="1286"/>
      <c r="GE114" s="1286"/>
      <c r="GF114" s="1286"/>
      <c r="GG114" s="1286"/>
      <c r="GH114" s="1286"/>
      <c r="GI114" s="1286"/>
      <c r="GJ114" s="1286"/>
      <c r="GK114" s="1286"/>
      <c r="GL114" s="1286"/>
      <c r="GM114" s="1286"/>
      <c r="GN114" s="1286"/>
      <c r="GO114" s="1286"/>
      <c r="GP114" s="1286"/>
      <c r="GQ114" s="1286"/>
      <c r="GR114" s="1286"/>
      <c r="GS114" s="1286"/>
      <c r="GT114" s="1286"/>
      <c r="GU114" s="1286"/>
      <c r="GV114" s="1286"/>
      <c r="GW114" s="1286"/>
      <c r="GX114" s="1286"/>
      <c r="GY114" s="1286"/>
      <c r="GZ114" s="1286"/>
      <c r="HA114" s="1286"/>
      <c r="HB114" s="1286"/>
      <c r="HC114" s="1286"/>
      <c r="HD114" s="1286"/>
      <c r="HE114" s="1286"/>
      <c r="HF114" s="1286"/>
      <c r="HG114" s="1286"/>
      <c r="HH114" s="1286"/>
      <c r="HI114" s="1286"/>
      <c r="HJ114" s="1286"/>
      <c r="HK114" s="1286"/>
      <c r="HL114" s="1286"/>
      <c r="HM114" s="1286"/>
      <c r="HN114" s="1286"/>
      <c r="HO114" s="1286"/>
      <c r="HP114" s="1286"/>
      <c r="HQ114" s="1286"/>
      <c r="HR114" s="1286"/>
      <c r="HS114" s="1286"/>
      <c r="HT114" s="1286"/>
      <c r="HU114" s="1286"/>
      <c r="HV114" s="1286"/>
      <c r="HW114" s="1286"/>
      <c r="HX114" s="1286"/>
      <c r="HY114" s="1286"/>
      <c r="HZ114" s="1286"/>
      <c r="IA114" s="1286"/>
      <c r="IB114" s="1286"/>
      <c r="IC114" s="1286"/>
      <c r="ID114" s="1286"/>
      <c r="IE114" s="1286"/>
      <c r="IF114" s="1286"/>
      <c r="IG114" s="1286"/>
      <c r="IH114" s="1286"/>
      <c r="II114" s="1286"/>
      <c r="IJ114" s="1286"/>
      <c r="IK114" s="1286"/>
      <c r="IL114" s="1286"/>
      <c r="IM114" s="1286"/>
      <c r="IN114" s="1286"/>
      <c r="IO114" s="1286"/>
      <c r="IP114" s="1286"/>
      <c r="IQ114" s="1286"/>
      <c r="IR114" s="1286"/>
      <c r="IS114" s="1286"/>
      <c r="IT114" s="1286"/>
      <c r="IU114" s="1286"/>
      <c r="IV114" s="1286"/>
    </row>
    <row r="115" spans="1:256" ht="31.5">
      <c r="A115" s="1286"/>
      <c r="B115" s="1603" t="s">
        <v>12406</v>
      </c>
      <c r="C115" s="2129" t="s">
        <v>12416</v>
      </c>
      <c r="D115" s="2130"/>
      <c r="E115" s="2130"/>
      <c r="F115" s="2131"/>
      <c r="G115" s="1474" t="s">
        <v>30</v>
      </c>
      <c r="H115" s="1286"/>
      <c r="I115" s="1286"/>
      <c r="J115" s="1286"/>
      <c r="K115" s="1286"/>
      <c r="L115" s="1286"/>
      <c r="M115" s="1286"/>
      <c r="N115" s="1286"/>
      <c r="O115" s="1286"/>
      <c r="P115" s="1286"/>
      <c r="Q115" s="1286"/>
      <c r="R115" s="1286"/>
      <c r="S115" s="1286"/>
      <c r="T115" s="1286"/>
      <c r="U115" s="1286"/>
      <c r="V115" s="1286"/>
      <c r="W115" s="1286"/>
      <c r="X115" s="1286"/>
      <c r="Y115" s="1286"/>
      <c r="Z115" s="1286"/>
      <c r="AA115" s="1286"/>
      <c r="AB115" s="1286"/>
      <c r="AC115" s="1286"/>
      <c r="AD115" s="1286"/>
      <c r="AE115" s="1286"/>
      <c r="AF115" s="1286"/>
      <c r="AG115" s="1286"/>
      <c r="AH115" s="1286"/>
      <c r="AI115" s="1286"/>
      <c r="AJ115" s="1286"/>
      <c r="AK115" s="1286"/>
      <c r="AL115" s="1286"/>
      <c r="AM115" s="1286"/>
      <c r="AN115" s="1286"/>
      <c r="AO115" s="1286"/>
      <c r="AP115" s="1286"/>
      <c r="AQ115" s="1286"/>
      <c r="AR115" s="1286"/>
      <c r="AS115" s="1286"/>
      <c r="AT115" s="1286"/>
      <c r="AU115" s="1286"/>
      <c r="AV115" s="1286"/>
      <c r="AW115" s="1286"/>
      <c r="AX115" s="1286"/>
      <c r="AY115" s="1286"/>
      <c r="AZ115" s="1286"/>
      <c r="BA115" s="1286"/>
      <c r="BB115" s="1286"/>
      <c r="BC115" s="1286"/>
      <c r="BD115" s="1286"/>
      <c r="BE115" s="1286"/>
      <c r="BF115" s="1286"/>
      <c r="BG115" s="1286"/>
      <c r="BH115" s="1286"/>
      <c r="BI115" s="1286"/>
      <c r="BJ115" s="1286"/>
      <c r="BK115" s="1286"/>
      <c r="BL115" s="1286"/>
      <c r="BM115" s="1286"/>
      <c r="BN115" s="1286"/>
      <c r="BO115" s="1286"/>
      <c r="BP115" s="1286"/>
      <c r="BQ115" s="1286"/>
      <c r="BR115" s="1286"/>
      <c r="BS115" s="1286"/>
      <c r="BT115" s="1286"/>
      <c r="BU115" s="1286"/>
      <c r="BV115" s="1286"/>
      <c r="BW115" s="1286"/>
      <c r="BX115" s="1286"/>
      <c r="BY115" s="1286"/>
      <c r="BZ115" s="1286"/>
      <c r="CA115" s="1286"/>
      <c r="CB115" s="1286"/>
      <c r="CC115" s="1286"/>
      <c r="CD115" s="1286"/>
      <c r="CE115" s="1286"/>
      <c r="CF115" s="1286"/>
      <c r="CG115" s="1286"/>
      <c r="CH115" s="1286"/>
      <c r="CI115" s="1286"/>
      <c r="CJ115" s="1286"/>
      <c r="CK115" s="1286"/>
      <c r="CL115" s="1286"/>
      <c r="CM115" s="1286"/>
      <c r="CN115" s="1286"/>
      <c r="CO115" s="1286"/>
      <c r="CP115" s="1286"/>
      <c r="CQ115" s="1286"/>
      <c r="CR115" s="1286"/>
      <c r="CS115" s="1286"/>
      <c r="CT115" s="1286"/>
      <c r="CU115" s="1286"/>
      <c r="CV115" s="1286"/>
      <c r="CW115" s="1286"/>
      <c r="CX115" s="1286"/>
      <c r="CY115" s="1286"/>
      <c r="CZ115" s="1286"/>
      <c r="DA115" s="1286"/>
      <c r="DB115" s="1286"/>
      <c r="DC115" s="1286"/>
      <c r="DD115" s="1286"/>
      <c r="DE115" s="1286"/>
      <c r="DF115" s="1286"/>
      <c r="DG115" s="1286"/>
      <c r="DH115" s="1286"/>
      <c r="DI115" s="1286"/>
      <c r="DJ115" s="1286"/>
      <c r="DK115" s="1286"/>
      <c r="DL115" s="1286"/>
      <c r="DM115" s="1286"/>
      <c r="DN115" s="1286"/>
      <c r="DO115" s="1286"/>
      <c r="DP115" s="1286"/>
      <c r="DQ115" s="1286"/>
      <c r="DR115" s="1286"/>
      <c r="DS115" s="1286"/>
      <c r="DT115" s="1286"/>
      <c r="DU115" s="1286"/>
      <c r="DV115" s="1286"/>
      <c r="DW115" s="1286"/>
      <c r="DX115" s="1286"/>
      <c r="DY115" s="1286"/>
      <c r="DZ115" s="1286"/>
      <c r="EA115" s="1286"/>
      <c r="EB115" s="1286"/>
      <c r="EC115" s="1286"/>
      <c r="ED115" s="1286"/>
      <c r="EE115" s="1286"/>
      <c r="EF115" s="1286"/>
      <c r="EG115" s="1286"/>
      <c r="EH115" s="1286"/>
      <c r="EI115" s="1286"/>
      <c r="EJ115" s="1286"/>
      <c r="EK115" s="1286"/>
      <c r="EL115" s="1286"/>
      <c r="EM115" s="1286"/>
      <c r="EN115" s="1286"/>
      <c r="EO115" s="1286"/>
      <c r="EP115" s="1286"/>
      <c r="EQ115" s="1286"/>
      <c r="ER115" s="1286"/>
      <c r="ES115" s="1286"/>
      <c r="ET115" s="1286"/>
      <c r="EU115" s="1286"/>
      <c r="EV115" s="1286"/>
      <c r="EW115" s="1286"/>
      <c r="EX115" s="1286"/>
      <c r="EY115" s="1286"/>
      <c r="EZ115" s="1286"/>
      <c r="FA115" s="1286"/>
      <c r="FB115" s="1286"/>
      <c r="FC115" s="1286"/>
      <c r="FD115" s="1286"/>
      <c r="FE115" s="1286"/>
      <c r="FF115" s="1286"/>
      <c r="FG115" s="1286"/>
      <c r="FH115" s="1286"/>
      <c r="FI115" s="1286"/>
      <c r="FJ115" s="1286"/>
      <c r="FK115" s="1286"/>
      <c r="FL115" s="1286"/>
      <c r="FM115" s="1286"/>
      <c r="FN115" s="1286"/>
      <c r="FO115" s="1286"/>
      <c r="FP115" s="1286"/>
      <c r="FQ115" s="1286"/>
      <c r="FR115" s="1286"/>
      <c r="FS115" s="1286"/>
      <c r="FT115" s="1286"/>
      <c r="FU115" s="1286"/>
      <c r="FV115" s="1286"/>
      <c r="FW115" s="1286"/>
      <c r="FX115" s="1286"/>
      <c r="FY115" s="1286"/>
      <c r="FZ115" s="1286"/>
      <c r="GA115" s="1286"/>
      <c r="GB115" s="1286"/>
      <c r="GC115" s="1286"/>
      <c r="GD115" s="1286"/>
      <c r="GE115" s="1286"/>
      <c r="GF115" s="1286"/>
      <c r="GG115" s="1286"/>
      <c r="GH115" s="1286"/>
      <c r="GI115" s="1286"/>
      <c r="GJ115" s="1286"/>
      <c r="GK115" s="1286"/>
      <c r="GL115" s="1286"/>
      <c r="GM115" s="1286"/>
      <c r="GN115" s="1286"/>
      <c r="GO115" s="1286"/>
      <c r="GP115" s="1286"/>
      <c r="GQ115" s="1286"/>
      <c r="GR115" s="1286"/>
      <c r="GS115" s="1286"/>
      <c r="GT115" s="1286"/>
      <c r="GU115" s="1286"/>
      <c r="GV115" s="1286"/>
      <c r="GW115" s="1286"/>
      <c r="GX115" s="1286"/>
      <c r="GY115" s="1286"/>
      <c r="GZ115" s="1286"/>
      <c r="HA115" s="1286"/>
      <c r="HB115" s="1286"/>
      <c r="HC115" s="1286"/>
      <c r="HD115" s="1286"/>
      <c r="HE115" s="1286"/>
      <c r="HF115" s="1286"/>
      <c r="HG115" s="1286"/>
      <c r="HH115" s="1286"/>
      <c r="HI115" s="1286"/>
      <c r="HJ115" s="1286"/>
      <c r="HK115" s="1286"/>
      <c r="HL115" s="1286"/>
      <c r="HM115" s="1286"/>
      <c r="HN115" s="1286"/>
      <c r="HO115" s="1286"/>
      <c r="HP115" s="1286"/>
      <c r="HQ115" s="1286"/>
      <c r="HR115" s="1286"/>
      <c r="HS115" s="1286"/>
      <c r="HT115" s="1286"/>
      <c r="HU115" s="1286"/>
      <c r="HV115" s="1286"/>
      <c r="HW115" s="1286"/>
      <c r="HX115" s="1286"/>
      <c r="HY115" s="1286"/>
      <c r="HZ115" s="1286"/>
      <c r="IA115" s="1286"/>
      <c r="IB115" s="1286"/>
      <c r="IC115" s="1286"/>
      <c r="ID115" s="1286"/>
      <c r="IE115" s="1286"/>
      <c r="IF115" s="1286"/>
      <c r="IG115" s="1286"/>
      <c r="IH115" s="1286"/>
      <c r="II115" s="1286"/>
      <c r="IJ115" s="1286"/>
      <c r="IK115" s="1286"/>
      <c r="IL115" s="1286"/>
      <c r="IM115" s="1286"/>
      <c r="IN115" s="1286"/>
      <c r="IO115" s="1286"/>
      <c r="IP115" s="1286"/>
      <c r="IQ115" s="1286"/>
      <c r="IR115" s="1286"/>
      <c r="IS115" s="1286"/>
      <c r="IT115" s="1286"/>
      <c r="IU115" s="1286"/>
      <c r="IV115" s="1286"/>
    </row>
    <row r="116" spans="1:256" ht="31.5">
      <c r="A116" s="1286"/>
      <c r="B116" s="1175" t="s">
        <v>12408</v>
      </c>
      <c r="C116" s="1604" t="s">
        <v>1947</v>
      </c>
      <c r="D116" s="1604" t="s">
        <v>30</v>
      </c>
      <c r="E116" s="2132" t="s">
        <v>1948</v>
      </c>
      <c r="F116" s="2133"/>
      <c r="G116" s="2134"/>
      <c r="H116" s="1286"/>
      <c r="I116" s="1286"/>
      <c r="J116" s="1286"/>
      <c r="K116" s="1286"/>
      <c r="L116" s="1286"/>
      <c r="M116" s="1286"/>
      <c r="N116" s="1286"/>
      <c r="O116" s="1286"/>
      <c r="P116" s="1286"/>
      <c r="Q116" s="1286"/>
      <c r="R116" s="1286"/>
      <c r="S116" s="1286"/>
      <c r="T116" s="1286"/>
      <c r="U116" s="1286"/>
      <c r="V116" s="1286"/>
      <c r="W116" s="1286"/>
      <c r="X116" s="1286"/>
      <c r="Y116" s="1286"/>
      <c r="Z116" s="1286"/>
      <c r="AA116" s="1286"/>
      <c r="AB116" s="1286"/>
      <c r="AC116" s="1286"/>
      <c r="AD116" s="1286"/>
      <c r="AE116" s="1286"/>
      <c r="AF116" s="1286"/>
      <c r="AG116" s="1286"/>
      <c r="AH116" s="1286"/>
      <c r="AI116" s="1286"/>
      <c r="AJ116" s="1286"/>
      <c r="AK116" s="1286"/>
      <c r="AL116" s="1286"/>
      <c r="AM116" s="1286"/>
      <c r="AN116" s="1286"/>
      <c r="AO116" s="1286"/>
      <c r="AP116" s="1286"/>
      <c r="AQ116" s="1286"/>
      <c r="AR116" s="1286"/>
      <c r="AS116" s="1286"/>
      <c r="AT116" s="1286"/>
      <c r="AU116" s="1286"/>
      <c r="AV116" s="1286"/>
      <c r="AW116" s="1286"/>
      <c r="AX116" s="1286"/>
      <c r="AY116" s="1286"/>
      <c r="AZ116" s="1286"/>
      <c r="BA116" s="1286"/>
      <c r="BB116" s="1286"/>
      <c r="BC116" s="1286"/>
      <c r="BD116" s="1286"/>
      <c r="BE116" s="1286"/>
      <c r="BF116" s="1286"/>
      <c r="BG116" s="1286"/>
      <c r="BH116" s="1286"/>
      <c r="BI116" s="1286"/>
      <c r="BJ116" s="1286"/>
      <c r="BK116" s="1286"/>
      <c r="BL116" s="1286"/>
      <c r="BM116" s="1286"/>
      <c r="BN116" s="1286"/>
      <c r="BO116" s="1286"/>
      <c r="BP116" s="1286"/>
      <c r="BQ116" s="1286"/>
      <c r="BR116" s="1286"/>
      <c r="BS116" s="1286"/>
      <c r="BT116" s="1286"/>
      <c r="BU116" s="1286"/>
      <c r="BV116" s="1286"/>
      <c r="BW116" s="1286"/>
      <c r="BX116" s="1286"/>
      <c r="BY116" s="1286"/>
      <c r="BZ116" s="1286"/>
      <c r="CA116" s="1286"/>
      <c r="CB116" s="1286"/>
      <c r="CC116" s="1286"/>
      <c r="CD116" s="1286"/>
      <c r="CE116" s="1286"/>
      <c r="CF116" s="1286"/>
      <c r="CG116" s="1286"/>
      <c r="CH116" s="1286"/>
      <c r="CI116" s="1286"/>
      <c r="CJ116" s="1286"/>
      <c r="CK116" s="1286"/>
      <c r="CL116" s="1286"/>
      <c r="CM116" s="1286"/>
      <c r="CN116" s="1286"/>
      <c r="CO116" s="1286"/>
      <c r="CP116" s="1286"/>
      <c r="CQ116" s="1286"/>
      <c r="CR116" s="1286"/>
      <c r="CS116" s="1286"/>
      <c r="CT116" s="1286"/>
      <c r="CU116" s="1286"/>
      <c r="CV116" s="1286"/>
      <c r="CW116" s="1286"/>
      <c r="CX116" s="1286"/>
      <c r="CY116" s="1286"/>
      <c r="CZ116" s="1286"/>
      <c r="DA116" s="1286"/>
      <c r="DB116" s="1286"/>
      <c r="DC116" s="1286"/>
      <c r="DD116" s="1286"/>
      <c r="DE116" s="1286"/>
      <c r="DF116" s="1286"/>
      <c r="DG116" s="1286"/>
      <c r="DH116" s="1286"/>
      <c r="DI116" s="1286"/>
      <c r="DJ116" s="1286"/>
      <c r="DK116" s="1286"/>
      <c r="DL116" s="1286"/>
      <c r="DM116" s="1286"/>
      <c r="DN116" s="1286"/>
      <c r="DO116" s="1286"/>
      <c r="DP116" s="1286"/>
      <c r="DQ116" s="1286"/>
      <c r="DR116" s="1286"/>
      <c r="DS116" s="1286"/>
      <c r="DT116" s="1286"/>
      <c r="DU116" s="1286"/>
      <c r="DV116" s="1286"/>
      <c r="DW116" s="1286"/>
      <c r="DX116" s="1286"/>
      <c r="DY116" s="1286"/>
      <c r="DZ116" s="1286"/>
      <c r="EA116" s="1286"/>
      <c r="EB116" s="1286"/>
      <c r="EC116" s="1286"/>
      <c r="ED116" s="1286"/>
      <c r="EE116" s="1286"/>
      <c r="EF116" s="1286"/>
      <c r="EG116" s="1286"/>
      <c r="EH116" s="1286"/>
      <c r="EI116" s="1286"/>
      <c r="EJ116" s="1286"/>
      <c r="EK116" s="1286"/>
      <c r="EL116" s="1286"/>
      <c r="EM116" s="1286"/>
      <c r="EN116" s="1286"/>
      <c r="EO116" s="1286"/>
      <c r="EP116" s="1286"/>
      <c r="EQ116" s="1286"/>
      <c r="ER116" s="1286"/>
      <c r="ES116" s="1286"/>
      <c r="ET116" s="1286"/>
      <c r="EU116" s="1286"/>
      <c r="EV116" s="1286"/>
      <c r="EW116" s="1286"/>
      <c r="EX116" s="1286"/>
      <c r="EY116" s="1286"/>
      <c r="EZ116" s="1286"/>
      <c r="FA116" s="1286"/>
      <c r="FB116" s="1286"/>
      <c r="FC116" s="1286"/>
      <c r="FD116" s="1286"/>
      <c r="FE116" s="1286"/>
      <c r="FF116" s="1286"/>
      <c r="FG116" s="1286"/>
      <c r="FH116" s="1286"/>
      <c r="FI116" s="1286"/>
      <c r="FJ116" s="1286"/>
      <c r="FK116" s="1286"/>
      <c r="FL116" s="1286"/>
      <c r="FM116" s="1286"/>
      <c r="FN116" s="1286"/>
      <c r="FO116" s="1286"/>
      <c r="FP116" s="1286"/>
      <c r="FQ116" s="1286"/>
      <c r="FR116" s="1286"/>
      <c r="FS116" s="1286"/>
      <c r="FT116" s="1286"/>
      <c r="FU116" s="1286"/>
      <c r="FV116" s="1286"/>
      <c r="FW116" s="1286"/>
      <c r="FX116" s="1286"/>
      <c r="FY116" s="1286"/>
      <c r="FZ116" s="1286"/>
      <c r="GA116" s="1286"/>
      <c r="GB116" s="1286"/>
      <c r="GC116" s="1286"/>
      <c r="GD116" s="1286"/>
      <c r="GE116" s="1286"/>
      <c r="GF116" s="1286"/>
      <c r="GG116" s="1286"/>
      <c r="GH116" s="1286"/>
      <c r="GI116" s="1286"/>
      <c r="GJ116" s="1286"/>
      <c r="GK116" s="1286"/>
      <c r="GL116" s="1286"/>
      <c r="GM116" s="1286"/>
      <c r="GN116" s="1286"/>
      <c r="GO116" s="1286"/>
      <c r="GP116" s="1286"/>
      <c r="GQ116" s="1286"/>
      <c r="GR116" s="1286"/>
      <c r="GS116" s="1286"/>
      <c r="GT116" s="1286"/>
      <c r="GU116" s="1286"/>
      <c r="GV116" s="1286"/>
      <c r="GW116" s="1286"/>
      <c r="GX116" s="1286"/>
      <c r="GY116" s="1286"/>
      <c r="GZ116" s="1286"/>
      <c r="HA116" s="1286"/>
      <c r="HB116" s="1286"/>
      <c r="HC116" s="1286"/>
      <c r="HD116" s="1286"/>
      <c r="HE116" s="1286"/>
      <c r="HF116" s="1286"/>
      <c r="HG116" s="1286"/>
      <c r="HH116" s="1286"/>
      <c r="HI116" s="1286"/>
      <c r="HJ116" s="1286"/>
      <c r="HK116" s="1286"/>
      <c r="HL116" s="1286"/>
      <c r="HM116" s="1286"/>
      <c r="HN116" s="1286"/>
      <c r="HO116" s="1286"/>
      <c r="HP116" s="1286"/>
      <c r="HQ116" s="1286"/>
      <c r="HR116" s="1286"/>
      <c r="HS116" s="1286"/>
      <c r="HT116" s="1286"/>
      <c r="HU116" s="1286"/>
      <c r="HV116" s="1286"/>
      <c r="HW116" s="1286"/>
      <c r="HX116" s="1286"/>
      <c r="HY116" s="1286"/>
      <c r="HZ116" s="1286"/>
      <c r="IA116" s="1286"/>
      <c r="IB116" s="1286"/>
      <c r="IC116" s="1286"/>
      <c r="ID116" s="1286"/>
      <c r="IE116" s="1286"/>
      <c r="IF116" s="1286"/>
      <c r="IG116" s="1286"/>
      <c r="IH116" s="1286"/>
      <c r="II116" s="1286"/>
      <c r="IJ116" s="1286"/>
      <c r="IK116" s="1286"/>
      <c r="IL116" s="1286"/>
      <c r="IM116" s="1286"/>
      <c r="IN116" s="1286"/>
      <c r="IO116" s="1286"/>
      <c r="IP116" s="1286"/>
      <c r="IQ116" s="1286"/>
      <c r="IR116" s="1286"/>
      <c r="IS116" s="1286"/>
      <c r="IT116" s="1286"/>
      <c r="IU116" s="1286"/>
      <c r="IV116" s="1286"/>
    </row>
    <row r="117" spans="1:256" ht="15.75">
      <c r="A117" s="1286"/>
      <c r="B117" s="2012" t="s">
        <v>1951</v>
      </c>
      <c r="C117" s="2013"/>
      <c r="D117" s="2013"/>
      <c r="E117" s="2013"/>
      <c r="F117" s="2013"/>
      <c r="G117" s="2014"/>
      <c r="H117" s="1286"/>
      <c r="I117" s="1286"/>
      <c r="J117" s="1286"/>
      <c r="K117" s="1286"/>
      <c r="L117" s="1286"/>
      <c r="M117" s="1286"/>
      <c r="N117" s="1286"/>
      <c r="O117" s="1286"/>
      <c r="P117" s="1286"/>
      <c r="Q117" s="1286"/>
      <c r="R117" s="1286"/>
      <c r="S117" s="1286"/>
      <c r="T117" s="1286"/>
      <c r="U117" s="1286"/>
      <c r="V117" s="1286"/>
      <c r="W117" s="1286"/>
      <c r="X117" s="1286"/>
      <c r="Y117" s="1286"/>
      <c r="Z117" s="1286"/>
      <c r="AA117" s="1286"/>
      <c r="AB117" s="1286"/>
      <c r="AC117" s="1286"/>
      <c r="AD117" s="1286"/>
      <c r="AE117" s="1286"/>
      <c r="AF117" s="1286"/>
      <c r="AG117" s="1286"/>
      <c r="AH117" s="1286"/>
      <c r="AI117" s="1286"/>
      <c r="AJ117" s="1286"/>
      <c r="AK117" s="1286"/>
      <c r="AL117" s="1286"/>
      <c r="AM117" s="1286"/>
      <c r="AN117" s="1286"/>
      <c r="AO117" s="1286"/>
      <c r="AP117" s="1286"/>
      <c r="AQ117" s="1286"/>
      <c r="AR117" s="1286"/>
      <c r="AS117" s="1286"/>
      <c r="AT117" s="1286"/>
      <c r="AU117" s="1286"/>
      <c r="AV117" s="1286"/>
      <c r="AW117" s="1286"/>
      <c r="AX117" s="1286"/>
      <c r="AY117" s="1286"/>
      <c r="AZ117" s="1286"/>
      <c r="BA117" s="1286"/>
      <c r="BB117" s="1286"/>
      <c r="BC117" s="1286"/>
      <c r="BD117" s="1286"/>
      <c r="BE117" s="1286"/>
      <c r="BF117" s="1286"/>
      <c r="BG117" s="1286"/>
      <c r="BH117" s="1286"/>
      <c r="BI117" s="1286"/>
      <c r="BJ117" s="1286"/>
      <c r="BK117" s="1286"/>
      <c r="BL117" s="1286"/>
      <c r="BM117" s="1286"/>
      <c r="BN117" s="1286"/>
      <c r="BO117" s="1286"/>
      <c r="BP117" s="1286"/>
      <c r="BQ117" s="1286"/>
      <c r="BR117" s="1286"/>
      <c r="BS117" s="1286"/>
      <c r="BT117" s="1286"/>
      <c r="BU117" s="1286"/>
      <c r="BV117" s="1286"/>
      <c r="BW117" s="1286"/>
      <c r="BX117" s="1286"/>
      <c r="BY117" s="1286"/>
      <c r="BZ117" s="1286"/>
      <c r="CA117" s="1286"/>
      <c r="CB117" s="1286"/>
      <c r="CC117" s="1286"/>
      <c r="CD117" s="1286"/>
      <c r="CE117" s="1286"/>
      <c r="CF117" s="1286"/>
      <c r="CG117" s="1286"/>
      <c r="CH117" s="1286"/>
      <c r="CI117" s="1286"/>
      <c r="CJ117" s="1286"/>
      <c r="CK117" s="1286"/>
      <c r="CL117" s="1286"/>
      <c r="CM117" s="1286"/>
      <c r="CN117" s="1286"/>
      <c r="CO117" s="1286"/>
      <c r="CP117" s="1286"/>
      <c r="CQ117" s="1286"/>
      <c r="CR117" s="1286"/>
      <c r="CS117" s="1286"/>
      <c r="CT117" s="1286"/>
      <c r="CU117" s="1286"/>
      <c r="CV117" s="1286"/>
      <c r="CW117" s="1286"/>
      <c r="CX117" s="1286"/>
      <c r="CY117" s="1286"/>
      <c r="CZ117" s="1286"/>
      <c r="DA117" s="1286"/>
      <c r="DB117" s="1286"/>
      <c r="DC117" s="1286"/>
      <c r="DD117" s="1286"/>
      <c r="DE117" s="1286"/>
      <c r="DF117" s="1286"/>
      <c r="DG117" s="1286"/>
      <c r="DH117" s="1286"/>
      <c r="DI117" s="1286"/>
      <c r="DJ117" s="1286"/>
      <c r="DK117" s="1286"/>
      <c r="DL117" s="1286"/>
      <c r="DM117" s="1286"/>
      <c r="DN117" s="1286"/>
      <c r="DO117" s="1286"/>
      <c r="DP117" s="1286"/>
      <c r="DQ117" s="1286"/>
      <c r="DR117" s="1286"/>
      <c r="DS117" s="1286"/>
      <c r="DT117" s="1286"/>
      <c r="DU117" s="1286"/>
      <c r="DV117" s="1286"/>
      <c r="DW117" s="1286"/>
      <c r="DX117" s="1286"/>
      <c r="DY117" s="1286"/>
      <c r="DZ117" s="1286"/>
      <c r="EA117" s="1286"/>
      <c r="EB117" s="1286"/>
      <c r="EC117" s="1286"/>
      <c r="ED117" s="1286"/>
      <c r="EE117" s="1286"/>
      <c r="EF117" s="1286"/>
      <c r="EG117" s="1286"/>
      <c r="EH117" s="1286"/>
      <c r="EI117" s="1286"/>
      <c r="EJ117" s="1286"/>
      <c r="EK117" s="1286"/>
      <c r="EL117" s="1286"/>
      <c r="EM117" s="1286"/>
      <c r="EN117" s="1286"/>
      <c r="EO117" s="1286"/>
      <c r="EP117" s="1286"/>
      <c r="EQ117" s="1286"/>
      <c r="ER117" s="1286"/>
      <c r="ES117" s="1286"/>
      <c r="ET117" s="1286"/>
      <c r="EU117" s="1286"/>
      <c r="EV117" s="1286"/>
      <c r="EW117" s="1286"/>
      <c r="EX117" s="1286"/>
      <c r="EY117" s="1286"/>
      <c r="EZ117" s="1286"/>
      <c r="FA117" s="1286"/>
      <c r="FB117" s="1286"/>
      <c r="FC117" s="1286"/>
      <c r="FD117" s="1286"/>
      <c r="FE117" s="1286"/>
      <c r="FF117" s="1286"/>
      <c r="FG117" s="1286"/>
      <c r="FH117" s="1286"/>
      <c r="FI117" s="1286"/>
      <c r="FJ117" s="1286"/>
      <c r="FK117" s="1286"/>
      <c r="FL117" s="1286"/>
      <c r="FM117" s="1286"/>
      <c r="FN117" s="1286"/>
      <c r="FO117" s="1286"/>
      <c r="FP117" s="1286"/>
      <c r="FQ117" s="1286"/>
      <c r="FR117" s="1286"/>
      <c r="FS117" s="1286"/>
      <c r="FT117" s="1286"/>
      <c r="FU117" s="1286"/>
      <c r="FV117" s="1286"/>
      <c r="FW117" s="1286"/>
      <c r="FX117" s="1286"/>
      <c r="FY117" s="1286"/>
      <c r="FZ117" s="1286"/>
      <c r="GA117" s="1286"/>
      <c r="GB117" s="1286"/>
      <c r="GC117" s="1286"/>
      <c r="GD117" s="1286"/>
      <c r="GE117" s="1286"/>
      <c r="GF117" s="1286"/>
      <c r="GG117" s="1286"/>
      <c r="GH117" s="1286"/>
      <c r="GI117" s="1286"/>
      <c r="GJ117" s="1286"/>
      <c r="GK117" s="1286"/>
      <c r="GL117" s="1286"/>
      <c r="GM117" s="1286"/>
      <c r="GN117" s="1286"/>
      <c r="GO117" s="1286"/>
      <c r="GP117" s="1286"/>
      <c r="GQ117" s="1286"/>
      <c r="GR117" s="1286"/>
      <c r="GS117" s="1286"/>
      <c r="GT117" s="1286"/>
      <c r="GU117" s="1286"/>
      <c r="GV117" s="1286"/>
      <c r="GW117" s="1286"/>
      <c r="GX117" s="1286"/>
      <c r="GY117" s="1286"/>
      <c r="GZ117" s="1286"/>
      <c r="HA117" s="1286"/>
      <c r="HB117" s="1286"/>
      <c r="HC117" s="1286"/>
      <c r="HD117" s="1286"/>
      <c r="HE117" s="1286"/>
      <c r="HF117" s="1286"/>
      <c r="HG117" s="1286"/>
      <c r="HH117" s="1286"/>
      <c r="HI117" s="1286"/>
      <c r="HJ117" s="1286"/>
      <c r="HK117" s="1286"/>
      <c r="HL117" s="1286"/>
      <c r="HM117" s="1286"/>
      <c r="HN117" s="1286"/>
      <c r="HO117" s="1286"/>
      <c r="HP117" s="1286"/>
      <c r="HQ117" s="1286"/>
      <c r="HR117" s="1286"/>
      <c r="HS117" s="1286"/>
      <c r="HT117" s="1286"/>
      <c r="HU117" s="1286"/>
      <c r="HV117" s="1286"/>
      <c r="HW117" s="1286"/>
      <c r="HX117" s="1286"/>
      <c r="HY117" s="1286"/>
      <c r="HZ117" s="1286"/>
      <c r="IA117" s="1286"/>
      <c r="IB117" s="1286"/>
      <c r="IC117" s="1286"/>
      <c r="ID117" s="1286"/>
      <c r="IE117" s="1286"/>
      <c r="IF117" s="1286"/>
      <c r="IG117" s="1286"/>
      <c r="IH117" s="1286"/>
      <c r="II117" s="1286"/>
      <c r="IJ117" s="1286"/>
      <c r="IK117" s="1286"/>
      <c r="IL117" s="1286"/>
      <c r="IM117" s="1286"/>
      <c r="IN117" s="1286"/>
      <c r="IO117" s="1286"/>
      <c r="IP117" s="1286"/>
      <c r="IQ117" s="1286"/>
      <c r="IR117" s="1286"/>
      <c r="IS117" s="1286"/>
      <c r="IT117" s="1286"/>
      <c r="IU117" s="1286"/>
      <c r="IV117" s="1286"/>
    </row>
    <row r="118" spans="1:256" ht="15">
      <c r="A118" s="1286"/>
      <c r="B118" s="2115" t="str">
        <f>C106</f>
        <v>ESCAVAÇÃO MANUAL DE VALAS. AF_03/2016</v>
      </c>
      <c r="C118" s="2116"/>
      <c r="D118" s="1605" t="s">
        <v>25</v>
      </c>
      <c r="E118" s="2117" t="s">
        <v>12409</v>
      </c>
      <c r="F118" s="2117"/>
      <c r="G118" s="2118"/>
      <c r="H118" s="1286"/>
      <c r="I118" s="1286"/>
      <c r="J118" s="1286"/>
      <c r="K118" s="1286"/>
      <c r="L118" s="1286"/>
      <c r="M118" s="1286"/>
      <c r="N118" s="1286"/>
      <c r="O118" s="1286"/>
      <c r="P118" s="1286"/>
      <c r="Q118" s="1286"/>
      <c r="R118" s="1286"/>
      <c r="S118" s="1286"/>
      <c r="T118" s="1286"/>
      <c r="U118" s="1286"/>
      <c r="V118" s="1286"/>
      <c r="W118" s="1286"/>
      <c r="X118" s="1286"/>
      <c r="Y118" s="1286"/>
      <c r="Z118" s="1286"/>
      <c r="AA118" s="1286"/>
      <c r="AB118" s="1286"/>
      <c r="AC118" s="1286"/>
      <c r="AD118" s="1286"/>
      <c r="AE118" s="1286"/>
      <c r="AF118" s="1286"/>
      <c r="AG118" s="1286"/>
      <c r="AH118" s="1286"/>
      <c r="AI118" s="1286"/>
      <c r="AJ118" s="1286"/>
      <c r="AK118" s="1286"/>
      <c r="AL118" s="1286"/>
      <c r="AM118" s="1286"/>
      <c r="AN118" s="1286"/>
      <c r="AO118" s="1286"/>
      <c r="AP118" s="1286"/>
      <c r="AQ118" s="1286"/>
      <c r="AR118" s="1286"/>
      <c r="AS118" s="1286"/>
      <c r="AT118" s="1286"/>
      <c r="AU118" s="1286"/>
      <c r="AV118" s="1286"/>
      <c r="AW118" s="1286"/>
      <c r="AX118" s="1286"/>
      <c r="AY118" s="1286"/>
      <c r="AZ118" s="1286"/>
      <c r="BA118" s="1286"/>
      <c r="BB118" s="1286"/>
      <c r="BC118" s="1286"/>
      <c r="BD118" s="1286"/>
      <c r="BE118" s="1286"/>
      <c r="BF118" s="1286"/>
      <c r="BG118" s="1286"/>
      <c r="BH118" s="1286"/>
      <c r="BI118" s="1286"/>
      <c r="BJ118" s="1286"/>
      <c r="BK118" s="1286"/>
      <c r="BL118" s="1286"/>
      <c r="BM118" s="1286"/>
      <c r="BN118" s="1286"/>
      <c r="BO118" s="1286"/>
      <c r="BP118" s="1286"/>
      <c r="BQ118" s="1286"/>
      <c r="BR118" s="1286"/>
      <c r="BS118" s="1286"/>
      <c r="BT118" s="1286"/>
      <c r="BU118" s="1286"/>
      <c r="BV118" s="1286"/>
      <c r="BW118" s="1286"/>
      <c r="BX118" s="1286"/>
      <c r="BY118" s="1286"/>
      <c r="BZ118" s="1286"/>
      <c r="CA118" s="1286"/>
      <c r="CB118" s="1286"/>
      <c r="CC118" s="1286"/>
      <c r="CD118" s="1286"/>
      <c r="CE118" s="1286"/>
      <c r="CF118" s="1286"/>
      <c r="CG118" s="1286"/>
      <c r="CH118" s="1286"/>
      <c r="CI118" s="1286"/>
      <c r="CJ118" s="1286"/>
      <c r="CK118" s="1286"/>
      <c r="CL118" s="1286"/>
      <c r="CM118" s="1286"/>
      <c r="CN118" s="1286"/>
      <c r="CO118" s="1286"/>
      <c r="CP118" s="1286"/>
      <c r="CQ118" s="1286"/>
      <c r="CR118" s="1286"/>
      <c r="CS118" s="1286"/>
      <c r="CT118" s="1286"/>
      <c r="CU118" s="1286"/>
      <c r="CV118" s="1286"/>
      <c r="CW118" s="1286"/>
      <c r="CX118" s="1286"/>
      <c r="CY118" s="1286"/>
      <c r="CZ118" s="1286"/>
      <c r="DA118" s="1286"/>
      <c r="DB118" s="1286"/>
      <c r="DC118" s="1286"/>
      <c r="DD118" s="1286"/>
      <c r="DE118" s="1286"/>
      <c r="DF118" s="1286"/>
      <c r="DG118" s="1286"/>
      <c r="DH118" s="1286"/>
      <c r="DI118" s="1286"/>
      <c r="DJ118" s="1286"/>
      <c r="DK118" s="1286"/>
      <c r="DL118" s="1286"/>
      <c r="DM118" s="1286"/>
      <c r="DN118" s="1286"/>
      <c r="DO118" s="1286"/>
      <c r="DP118" s="1286"/>
      <c r="DQ118" s="1286"/>
      <c r="DR118" s="1286"/>
      <c r="DS118" s="1286"/>
      <c r="DT118" s="1286"/>
      <c r="DU118" s="1286"/>
      <c r="DV118" s="1286"/>
      <c r="DW118" s="1286"/>
      <c r="DX118" s="1286"/>
      <c r="DY118" s="1286"/>
      <c r="DZ118" s="1286"/>
      <c r="EA118" s="1286"/>
      <c r="EB118" s="1286"/>
      <c r="EC118" s="1286"/>
      <c r="ED118" s="1286"/>
      <c r="EE118" s="1286"/>
      <c r="EF118" s="1286"/>
      <c r="EG118" s="1286"/>
      <c r="EH118" s="1286"/>
      <c r="EI118" s="1286"/>
      <c r="EJ118" s="1286"/>
      <c r="EK118" s="1286"/>
      <c r="EL118" s="1286"/>
      <c r="EM118" s="1286"/>
      <c r="EN118" s="1286"/>
      <c r="EO118" s="1286"/>
      <c r="EP118" s="1286"/>
      <c r="EQ118" s="1286"/>
      <c r="ER118" s="1286"/>
      <c r="ES118" s="1286"/>
      <c r="ET118" s="1286"/>
      <c r="EU118" s="1286"/>
      <c r="EV118" s="1286"/>
      <c r="EW118" s="1286"/>
      <c r="EX118" s="1286"/>
      <c r="EY118" s="1286"/>
      <c r="EZ118" s="1286"/>
      <c r="FA118" s="1286"/>
      <c r="FB118" s="1286"/>
      <c r="FC118" s="1286"/>
      <c r="FD118" s="1286"/>
      <c r="FE118" s="1286"/>
      <c r="FF118" s="1286"/>
      <c r="FG118" s="1286"/>
      <c r="FH118" s="1286"/>
      <c r="FI118" s="1286"/>
      <c r="FJ118" s="1286"/>
      <c r="FK118" s="1286"/>
      <c r="FL118" s="1286"/>
      <c r="FM118" s="1286"/>
      <c r="FN118" s="1286"/>
      <c r="FO118" s="1286"/>
      <c r="FP118" s="1286"/>
      <c r="FQ118" s="1286"/>
      <c r="FR118" s="1286"/>
      <c r="FS118" s="1286"/>
      <c r="FT118" s="1286"/>
      <c r="FU118" s="1286"/>
      <c r="FV118" s="1286"/>
      <c r="FW118" s="1286"/>
      <c r="FX118" s="1286"/>
      <c r="FY118" s="1286"/>
      <c r="FZ118" s="1286"/>
      <c r="GA118" s="1286"/>
      <c r="GB118" s="1286"/>
      <c r="GC118" s="1286"/>
      <c r="GD118" s="1286"/>
      <c r="GE118" s="1286"/>
      <c r="GF118" s="1286"/>
      <c r="GG118" s="1286"/>
      <c r="GH118" s="1286"/>
      <c r="GI118" s="1286"/>
      <c r="GJ118" s="1286"/>
      <c r="GK118" s="1286"/>
      <c r="GL118" s="1286"/>
      <c r="GM118" s="1286"/>
      <c r="GN118" s="1286"/>
      <c r="GO118" s="1286"/>
      <c r="GP118" s="1286"/>
      <c r="GQ118" s="1286"/>
      <c r="GR118" s="1286"/>
      <c r="GS118" s="1286"/>
      <c r="GT118" s="1286"/>
      <c r="GU118" s="1286"/>
      <c r="GV118" s="1286"/>
      <c r="GW118" s="1286"/>
      <c r="GX118" s="1286"/>
      <c r="GY118" s="1286"/>
      <c r="GZ118" s="1286"/>
      <c r="HA118" s="1286"/>
      <c r="HB118" s="1286"/>
      <c r="HC118" s="1286"/>
      <c r="HD118" s="1286"/>
      <c r="HE118" s="1286"/>
      <c r="HF118" s="1286"/>
      <c r="HG118" s="1286"/>
      <c r="HH118" s="1286"/>
      <c r="HI118" s="1286"/>
      <c r="HJ118" s="1286"/>
      <c r="HK118" s="1286"/>
      <c r="HL118" s="1286"/>
      <c r="HM118" s="1286"/>
      <c r="HN118" s="1286"/>
      <c r="HO118" s="1286"/>
      <c r="HP118" s="1286"/>
      <c r="HQ118" s="1286"/>
      <c r="HR118" s="1286"/>
      <c r="HS118" s="1286"/>
      <c r="HT118" s="1286"/>
      <c r="HU118" s="1286"/>
      <c r="HV118" s="1286"/>
      <c r="HW118" s="1286"/>
      <c r="HX118" s="1286"/>
      <c r="HY118" s="1286"/>
      <c r="HZ118" s="1286"/>
      <c r="IA118" s="1286"/>
      <c r="IB118" s="1286"/>
      <c r="IC118" s="1286"/>
      <c r="ID118" s="1286"/>
      <c r="IE118" s="1286"/>
      <c r="IF118" s="1286"/>
      <c r="IG118" s="1286"/>
      <c r="IH118" s="1286"/>
      <c r="II118" s="1286"/>
      <c r="IJ118" s="1286"/>
      <c r="IK118" s="1286"/>
      <c r="IL118" s="1286"/>
      <c r="IM118" s="1286"/>
      <c r="IN118" s="1286"/>
      <c r="IO118" s="1286"/>
      <c r="IP118" s="1286"/>
      <c r="IQ118" s="1286"/>
      <c r="IR118" s="1286"/>
      <c r="IS118" s="1286"/>
      <c r="IT118" s="1286"/>
      <c r="IU118" s="1286"/>
      <c r="IV118" s="1286"/>
    </row>
    <row r="119" spans="1:256" ht="36" customHeight="1">
      <c r="A119" s="1286"/>
      <c r="B119" s="2115" t="str">
        <f>C107</f>
        <v>CONCRETO FCK = 25MPA, TRAÇO 1:2,3:2,7 (CIMENTO/ AREIA MÉDIA/ BRITA 1)  - PREPARO MECÂNICO COM BETONEIRA 400 L. AF_07/2016</v>
      </c>
      <c r="C119" s="2116"/>
      <c r="D119" s="921" t="s">
        <v>25</v>
      </c>
      <c r="E119" s="2119" t="str">
        <f>E118</f>
        <v>(0,8*0,4*0,4)</v>
      </c>
      <c r="F119" s="2119"/>
      <c r="G119" s="2120"/>
      <c r="H119" s="1286"/>
      <c r="I119" s="1286"/>
      <c r="J119" s="1286"/>
      <c r="K119" s="1286"/>
      <c r="L119" s="1286"/>
      <c r="M119" s="1286"/>
      <c r="N119" s="1286"/>
      <c r="O119" s="1286"/>
      <c r="P119" s="1286"/>
      <c r="Q119" s="1286"/>
      <c r="R119" s="1286"/>
      <c r="S119" s="1286"/>
      <c r="T119" s="1286"/>
      <c r="U119" s="1286"/>
      <c r="V119" s="1286"/>
      <c r="W119" s="1286"/>
      <c r="X119" s="1286"/>
      <c r="Y119" s="1286"/>
      <c r="Z119" s="1286"/>
      <c r="AA119" s="1286"/>
      <c r="AB119" s="1286"/>
      <c r="AC119" s="1286"/>
      <c r="AD119" s="1286"/>
      <c r="AE119" s="1286"/>
      <c r="AF119" s="1286"/>
      <c r="AG119" s="1286"/>
      <c r="AH119" s="1286"/>
      <c r="AI119" s="1286"/>
      <c r="AJ119" s="1286"/>
      <c r="AK119" s="1286"/>
      <c r="AL119" s="1286"/>
      <c r="AM119" s="1286"/>
      <c r="AN119" s="1286"/>
      <c r="AO119" s="1286"/>
      <c r="AP119" s="1286"/>
      <c r="AQ119" s="1286"/>
      <c r="AR119" s="1286"/>
      <c r="AS119" s="1286"/>
      <c r="AT119" s="1286"/>
      <c r="AU119" s="1286"/>
      <c r="AV119" s="1286"/>
      <c r="AW119" s="1286"/>
      <c r="AX119" s="1286"/>
      <c r="AY119" s="1286"/>
      <c r="AZ119" s="1286"/>
      <c r="BA119" s="1286"/>
      <c r="BB119" s="1286"/>
      <c r="BC119" s="1286"/>
      <c r="BD119" s="1286"/>
      <c r="BE119" s="1286"/>
      <c r="BF119" s="1286"/>
      <c r="BG119" s="1286"/>
      <c r="BH119" s="1286"/>
      <c r="BI119" s="1286"/>
      <c r="BJ119" s="1286"/>
      <c r="BK119" s="1286"/>
      <c r="BL119" s="1286"/>
      <c r="BM119" s="1286"/>
      <c r="BN119" s="1286"/>
      <c r="BO119" s="1286"/>
      <c r="BP119" s="1286"/>
      <c r="BQ119" s="1286"/>
      <c r="BR119" s="1286"/>
      <c r="BS119" s="1286"/>
      <c r="BT119" s="1286"/>
      <c r="BU119" s="1286"/>
      <c r="BV119" s="1286"/>
      <c r="BW119" s="1286"/>
      <c r="BX119" s="1286"/>
      <c r="BY119" s="1286"/>
      <c r="BZ119" s="1286"/>
      <c r="CA119" s="1286"/>
      <c r="CB119" s="1286"/>
      <c r="CC119" s="1286"/>
      <c r="CD119" s="1286"/>
      <c r="CE119" s="1286"/>
      <c r="CF119" s="1286"/>
      <c r="CG119" s="1286"/>
      <c r="CH119" s="1286"/>
      <c r="CI119" s="1286"/>
      <c r="CJ119" s="1286"/>
      <c r="CK119" s="1286"/>
      <c r="CL119" s="1286"/>
      <c r="CM119" s="1286"/>
      <c r="CN119" s="1286"/>
      <c r="CO119" s="1286"/>
      <c r="CP119" s="1286"/>
      <c r="CQ119" s="1286"/>
      <c r="CR119" s="1286"/>
      <c r="CS119" s="1286"/>
      <c r="CT119" s="1286"/>
      <c r="CU119" s="1286"/>
      <c r="CV119" s="1286"/>
      <c r="CW119" s="1286"/>
      <c r="CX119" s="1286"/>
      <c r="CY119" s="1286"/>
      <c r="CZ119" s="1286"/>
      <c r="DA119" s="1286"/>
      <c r="DB119" s="1286"/>
      <c r="DC119" s="1286"/>
      <c r="DD119" s="1286"/>
      <c r="DE119" s="1286"/>
      <c r="DF119" s="1286"/>
      <c r="DG119" s="1286"/>
      <c r="DH119" s="1286"/>
      <c r="DI119" s="1286"/>
      <c r="DJ119" s="1286"/>
      <c r="DK119" s="1286"/>
      <c r="DL119" s="1286"/>
      <c r="DM119" s="1286"/>
      <c r="DN119" s="1286"/>
      <c r="DO119" s="1286"/>
      <c r="DP119" s="1286"/>
      <c r="DQ119" s="1286"/>
      <c r="DR119" s="1286"/>
      <c r="DS119" s="1286"/>
      <c r="DT119" s="1286"/>
      <c r="DU119" s="1286"/>
      <c r="DV119" s="1286"/>
      <c r="DW119" s="1286"/>
      <c r="DX119" s="1286"/>
      <c r="DY119" s="1286"/>
      <c r="DZ119" s="1286"/>
      <c r="EA119" s="1286"/>
      <c r="EB119" s="1286"/>
      <c r="EC119" s="1286"/>
      <c r="ED119" s="1286"/>
      <c r="EE119" s="1286"/>
      <c r="EF119" s="1286"/>
      <c r="EG119" s="1286"/>
      <c r="EH119" s="1286"/>
      <c r="EI119" s="1286"/>
      <c r="EJ119" s="1286"/>
      <c r="EK119" s="1286"/>
      <c r="EL119" s="1286"/>
      <c r="EM119" s="1286"/>
      <c r="EN119" s="1286"/>
      <c r="EO119" s="1286"/>
      <c r="EP119" s="1286"/>
      <c r="EQ119" s="1286"/>
      <c r="ER119" s="1286"/>
      <c r="ES119" s="1286"/>
      <c r="ET119" s="1286"/>
      <c r="EU119" s="1286"/>
      <c r="EV119" s="1286"/>
      <c r="EW119" s="1286"/>
      <c r="EX119" s="1286"/>
      <c r="EY119" s="1286"/>
      <c r="EZ119" s="1286"/>
      <c r="FA119" s="1286"/>
      <c r="FB119" s="1286"/>
      <c r="FC119" s="1286"/>
      <c r="FD119" s="1286"/>
      <c r="FE119" s="1286"/>
      <c r="FF119" s="1286"/>
      <c r="FG119" s="1286"/>
      <c r="FH119" s="1286"/>
      <c r="FI119" s="1286"/>
      <c r="FJ119" s="1286"/>
      <c r="FK119" s="1286"/>
      <c r="FL119" s="1286"/>
      <c r="FM119" s="1286"/>
      <c r="FN119" s="1286"/>
      <c r="FO119" s="1286"/>
      <c r="FP119" s="1286"/>
      <c r="FQ119" s="1286"/>
      <c r="FR119" s="1286"/>
      <c r="FS119" s="1286"/>
      <c r="FT119" s="1286"/>
      <c r="FU119" s="1286"/>
      <c r="FV119" s="1286"/>
      <c r="FW119" s="1286"/>
      <c r="FX119" s="1286"/>
      <c r="FY119" s="1286"/>
      <c r="FZ119" s="1286"/>
      <c r="GA119" s="1286"/>
      <c r="GB119" s="1286"/>
      <c r="GC119" s="1286"/>
      <c r="GD119" s="1286"/>
      <c r="GE119" s="1286"/>
      <c r="GF119" s="1286"/>
      <c r="GG119" s="1286"/>
      <c r="GH119" s="1286"/>
      <c r="GI119" s="1286"/>
      <c r="GJ119" s="1286"/>
      <c r="GK119" s="1286"/>
      <c r="GL119" s="1286"/>
      <c r="GM119" s="1286"/>
      <c r="GN119" s="1286"/>
      <c r="GO119" s="1286"/>
      <c r="GP119" s="1286"/>
      <c r="GQ119" s="1286"/>
      <c r="GR119" s="1286"/>
      <c r="GS119" s="1286"/>
      <c r="GT119" s="1286"/>
      <c r="GU119" s="1286"/>
      <c r="GV119" s="1286"/>
      <c r="GW119" s="1286"/>
      <c r="GX119" s="1286"/>
      <c r="GY119" s="1286"/>
      <c r="GZ119" s="1286"/>
      <c r="HA119" s="1286"/>
      <c r="HB119" s="1286"/>
      <c r="HC119" s="1286"/>
      <c r="HD119" s="1286"/>
      <c r="HE119" s="1286"/>
      <c r="HF119" s="1286"/>
      <c r="HG119" s="1286"/>
      <c r="HH119" s="1286"/>
      <c r="HI119" s="1286"/>
      <c r="HJ119" s="1286"/>
      <c r="HK119" s="1286"/>
      <c r="HL119" s="1286"/>
      <c r="HM119" s="1286"/>
      <c r="HN119" s="1286"/>
      <c r="HO119" s="1286"/>
      <c r="HP119" s="1286"/>
      <c r="HQ119" s="1286"/>
      <c r="HR119" s="1286"/>
      <c r="HS119" s="1286"/>
      <c r="HT119" s="1286"/>
      <c r="HU119" s="1286"/>
      <c r="HV119" s="1286"/>
      <c r="HW119" s="1286"/>
      <c r="HX119" s="1286"/>
      <c r="HY119" s="1286"/>
      <c r="HZ119" s="1286"/>
      <c r="IA119" s="1286"/>
      <c r="IB119" s="1286"/>
      <c r="IC119" s="1286"/>
      <c r="ID119" s="1286"/>
      <c r="IE119" s="1286"/>
      <c r="IF119" s="1286"/>
      <c r="IG119" s="1286"/>
      <c r="IH119" s="1286"/>
      <c r="II119" s="1286"/>
      <c r="IJ119" s="1286"/>
      <c r="IK119" s="1286"/>
      <c r="IL119" s="1286"/>
      <c r="IM119" s="1286"/>
      <c r="IN119" s="1286"/>
      <c r="IO119" s="1286"/>
      <c r="IP119" s="1286"/>
      <c r="IQ119" s="1286"/>
      <c r="IR119" s="1286"/>
      <c r="IS119" s="1286"/>
      <c r="IT119" s="1286"/>
      <c r="IU119" s="1286"/>
      <c r="IV119" s="1286"/>
    </row>
    <row r="120" spans="1:256" ht="34.5" customHeight="1">
      <c r="A120" s="1286"/>
      <c r="B120" s="2115" t="str">
        <f>C108</f>
        <v>LANÇAMENTO COM USO DE BALDES, ADENSAMENTO E ACABAMENTO DE CONCRETO EM ESTRUTURAS. AF_12/2015</v>
      </c>
      <c r="C120" s="2116"/>
      <c r="D120" s="921" t="s">
        <v>25</v>
      </c>
      <c r="E120" s="2119" t="str">
        <f>E118</f>
        <v>(0,8*0,4*0,4)</v>
      </c>
      <c r="F120" s="2119"/>
      <c r="G120" s="2120"/>
      <c r="H120" s="1286"/>
      <c r="I120" s="1286"/>
      <c r="J120" s="1286"/>
      <c r="K120" s="1286"/>
      <c r="L120" s="1286"/>
      <c r="M120" s="1286"/>
      <c r="N120" s="1286"/>
      <c r="O120" s="1286"/>
      <c r="P120" s="1286"/>
      <c r="Q120" s="1286"/>
      <c r="R120" s="1286"/>
      <c r="S120" s="1286"/>
      <c r="T120" s="1286"/>
      <c r="U120" s="1286"/>
      <c r="V120" s="1286"/>
      <c r="W120" s="1286"/>
      <c r="X120" s="1286"/>
      <c r="Y120" s="1286"/>
      <c r="Z120" s="1286"/>
      <c r="AA120" s="1286"/>
      <c r="AB120" s="1286"/>
      <c r="AC120" s="1286"/>
      <c r="AD120" s="1286"/>
      <c r="AE120" s="1286"/>
      <c r="AF120" s="1286"/>
      <c r="AG120" s="1286"/>
      <c r="AH120" s="1286"/>
      <c r="AI120" s="1286"/>
      <c r="AJ120" s="1286"/>
      <c r="AK120" s="1286"/>
      <c r="AL120" s="1286"/>
      <c r="AM120" s="1286"/>
      <c r="AN120" s="1286"/>
      <c r="AO120" s="1286"/>
      <c r="AP120" s="1286"/>
      <c r="AQ120" s="1286"/>
      <c r="AR120" s="1286"/>
      <c r="AS120" s="1286"/>
      <c r="AT120" s="1286"/>
      <c r="AU120" s="1286"/>
      <c r="AV120" s="1286"/>
      <c r="AW120" s="1286"/>
      <c r="AX120" s="1286"/>
      <c r="AY120" s="1286"/>
      <c r="AZ120" s="1286"/>
      <c r="BA120" s="1286"/>
      <c r="BB120" s="1286"/>
      <c r="BC120" s="1286"/>
      <c r="BD120" s="1286"/>
      <c r="BE120" s="1286"/>
      <c r="BF120" s="1286"/>
      <c r="BG120" s="1286"/>
      <c r="BH120" s="1286"/>
      <c r="BI120" s="1286"/>
      <c r="BJ120" s="1286"/>
      <c r="BK120" s="1286"/>
      <c r="BL120" s="1286"/>
      <c r="BM120" s="1286"/>
      <c r="BN120" s="1286"/>
      <c r="BO120" s="1286"/>
      <c r="BP120" s="1286"/>
      <c r="BQ120" s="1286"/>
      <c r="BR120" s="1286"/>
      <c r="BS120" s="1286"/>
      <c r="BT120" s="1286"/>
      <c r="BU120" s="1286"/>
      <c r="BV120" s="1286"/>
      <c r="BW120" s="1286"/>
      <c r="BX120" s="1286"/>
      <c r="BY120" s="1286"/>
      <c r="BZ120" s="1286"/>
      <c r="CA120" s="1286"/>
      <c r="CB120" s="1286"/>
      <c r="CC120" s="1286"/>
      <c r="CD120" s="1286"/>
      <c r="CE120" s="1286"/>
      <c r="CF120" s="1286"/>
      <c r="CG120" s="1286"/>
      <c r="CH120" s="1286"/>
      <c r="CI120" s="1286"/>
      <c r="CJ120" s="1286"/>
      <c r="CK120" s="1286"/>
      <c r="CL120" s="1286"/>
      <c r="CM120" s="1286"/>
      <c r="CN120" s="1286"/>
      <c r="CO120" s="1286"/>
      <c r="CP120" s="1286"/>
      <c r="CQ120" s="1286"/>
      <c r="CR120" s="1286"/>
      <c r="CS120" s="1286"/>
      <c r="CT120" s="1286"/>
      <c r="CU120" s="1286"/>
      <c r="CV120" s="1286"/>
      <c r="CW120" s="1286"/>
      <c r="CX120" s="1286"/>
      <c r="CY120" s="1286"/>
      <c r="CZ120" s="1286"/>
      <c r="DA120" s="1286"/>
      <c r="DB120" s="1286"/>
      <c r="DC120" s="1286"/>
      <c r="DD120" s="1286"/>
      <c r="DE120" s="1286"/>
      <c r="DF120" s="1286"/>
      <c r="DG120" s="1286"/>
      <c r="DH120" s="1286"/>
      <c r="DI120" s="1286"/>
      <c r="DJ120" s="1286"/>
      <c r="DK120" s="1286"/>
      <c r="DL120" s="1286"/>
      <c r="DM120" s="1286"/>
      <c r="DN120" s="1286"/>
      <c r="DO120" s="1286"/>
      <c r="DP120" s="1286"/>
      <c r="DQ120" s="1286"/>
      <c r="DR120" s="1286"/>
      <c r="DS120" s="1286"/>
      <c r="DT120" s="1286"/>
      <c r="DU120" s="1286"/>
      <c r="DV120" s="1286"/>
      <c r="DW120" s="1286"/>
      <c r="DX120" s="1286"/>
      <c r="DY120" s="1286"/>
      <c r="DZ120" s="1286"/>
      <c r="EA120" s="1286"/>
      <c r="EB120" s="1286"/>
      <c r="EC120" s="1286"/>
      <c r="ED120" s="1286"/>
      <c r="EE120" s="1286"/>
      <c r="EF120" s="1286"/>
      <c r="EG120" s="1286"/>
      <c r="EH120" s="1286"/>
      <c r="EI120" s="1286"/>
      <c r="EJ120" s="1286"/>
      <c r="EK120" s="1286"/>
      <c r="EL120" s="1286"/>
      <c r="EM120" s="1286"/>
      <c r="EN120" s="1286"/>
      <c r="EO120" s="1286"/>
      <c r="EP120" s="1286"/>
      <c r="EQ120" s="1286"/>
      <c r="ER120" s="1286"/>
      <c r="ES120" s="1286"/>
      <c r="ET120" s="1286"/>
      <c r="EU120" s="1286"/>
      <c r="EV120" s="1286"/>
      <c r="EW120" s="1286"/>
      <c r="EX120" s="1286"/>
      <c r="EY120" s="1286"/>
      <c r="EZ120" s="1286"/>
      <c r="FA120" s="1286"/>
      <c r="FB120" s="1286"/>
      <c r="FC120" s="1286"/>
      <c r="FD120" s="1286"/>
      <c r="FE120" s="1286"/>
      <c r="FF120" s="1286"/>
      <c r="FG120" s="1286"/>
      <c r="FH120" s="1286"/>
      <c r="FI120" s="1286"/>
      <c r="FJ120" s="1286"/>
      <c r="FK120" s="1286"/>
      <c r="FL120" s="1286"/>
      <c r="FM120" s="1286"/>
      <c r="FN120" s="1286"/>
      <c r="FO120" s="1286"/>
      <c r="FP120" s="1286"/>
      <c r="FQ120" s="1286"/>
      <c r="FR120" s="1286"/>
      <c r="FS120" s="1286"/>
      <c r="FT120" s="1286"/>
      <c r="FU120" s="1286"/>
      <c r="FV120" s="1286"/>
      <c r="FW120" s="1286"/>
      <c r="FX120" s="1286"/>
      <c r="FY120" s="1286"/>
      <c r="FZ120" s="1286"/>
      <c r="GA120" s="1286"/>
      <c r="GB120" s="1286"/>
      <c r="GC120" s="1286"/>
      <c r="GD120" s="1286"/>
      <c r="GE120" s="1286"/>
      <c r="GF120" s="1286"/>
      <c r="GG120" s="1286"/>
      <c r="GH120" s="1286"/>
      <c r="GI120" s="1286"/>
      <c r="GJ120" s="1286"/>
      <c r="GK120" s="1286"/>
      <c r="GL120" s="1286"/>
      <c r="GM120" s="1286"/>
      <c r="GN120" s="1286"/>
      <c r="GO120" s="1286"/>
      <c r="GP120" s="1286"/>
      <c r="GQ120" s="1286"/>
      <c r="GR120" s="1286"/>
      <c r="GS120" s="1286"/>
      <c r="GT120" s="1286"/>
      <c r="GU120" s="1286"/>
      <c r="GV120" s="1286"/>
      <c r="GW120" s="1286"/>
      <c r="GX120" s="1286"/>
      <c r="GY120" s="1286"/>
      <c r="GZ120" s="1286"/>
      <c r="HA120" s="1286"/>
      <c r="HB120" s="1286"/>
      <c r="HC120" s="1286"/>
      <c r="HD120" s="1286"/>
      <c r="HE120" s="1286"/>
      <c r="HF120" s="1286"/>
      <c r="HG120" s="1286"/>
      <c r="HH120" s="1286"/>
      <c r="HI120" s="1286"/>
      <c r="HJ120" s="1286"/>
      <c r="HK120" s="1286"/>
      <c r="HL120" s="1286"/>
      <c r="HM120" s="1286"/>
      <c r="HN120" s="1286"/>
      <c r="HO120" s="1286"/>
      <c r="HP120" s="1286"/>
      <c r="HQ120" s="1286"/>
      <c r="HR120" s="1286"/>
      <c r="HS120" s="1286"/>
      <c r="HT120" s="1286"/>
      <c r="HU120" s="1286"/>
      <c r="HV120" s="1286"/>
      <c r="HW120" s="1286"/>
      <c r="HX120" s="1286"/>
      <c r="HY120" s="1286"/>
      <c r="HZ120" s="1286"/>
      <c r="IA120" s="1286"/>
      <c r="IB120" s="1286"/>
      <c r="IC120" s="1286"/>
      <c r="ID120" s="1286"/>
      <c r="IE120" s="1286"/>
      <c r="IF120" s="1286"/>
      <c r="IG120" s="1286"/>
      <c r="IH120" s="1286"/>
      <c r="II120" s="1286"/>
      <c r="IJ120" s="1286"/>
      <c r="IK120" s="1286"/>
      <c r="IL120" s="1286"/>
      <c r="IM120" s="1286"/>
      <c r="IN120" s="1286"/>
      <c r="IO120" s="1286"/>
      <c r="IP120" s="1286"/>
      <c r="IQ120" s="1286"/>
      <c r="IR120" s="1286"/>
      <c r="IS120" s="1286"/>
      <c r="IT120" s="1286"/>
      <c r="IU120" s="1286"/>
      <c r="IV120" s="1286"/>
    </row>
    <row r="121" spans="1:256" ht="15.75">
      <c r="A121" s="1286"/>
      <c r="B121" s="2012" t="s">
        <v>1952</v>
      </c>
      <c r="C121" s="2013"/>
      <c r="D121" s="2013"/>
      <c r="E121" s="2013"/>
      <c r="F121" s="2013"/>
      <c r="G121" s="2014"/>
      <c r="H121" s="1286"/>
      <c r="I121" s="1286"/>
      <c r="J121" s="1286"/>
      <c r="K121" s="1286"/>
      <c r="L121" s="1286"/>
      <c r="M121" s="1286"/>
      <c r="N121" s="1286"/>
      <c r="O121" s="1286"/>
      <c r="P121" s="1286"/>
      <c r="Q121" s="1286"/>
      <c r="R121" s="1286"/>
      <c r="S121" s="1286"/>
      <c r="T121" s="1286"/>
      <c r="U121" s="1286"/>
      <c r="V121" s="1286"/>
      <c r="W121" s="1286"/>
      <c r="X121" s="1286"/>
      <c r="Y121" s="1286"/>
      <c r="Z121" s="1286"/>
      <c r="AA121" s="1286"/>
      <c r="AB121" s="1286"/>
      <c r="AC121" s="1286"/>
      <c r="AD121" s="1286"/>
      <c r="AE121" s="1286"/>
      <c r="AF121" s="1286"/>
      <c r="AG121" s="1286"/>
      <c r="AH121" s="1286"/>
      <c r="AI121" s="1286"/>
      <c r="AJ121" s="1286"/>
      <c r="AK121" s="1286"/>
      <c r="AL121" s="1286"/>
      <c r="AM121" s="1286"/>
      <c r="AN121" s="1286"/>
      <c r="AO121" s="1286"/>
      <c r="AP121" s="1286"/>
      <c r="AQ121" s="1286"/>
      <c r="AR121" s="1286"/>
      <c r="AS121" s="1286"/>
      <c r="AT121" s="1286"/>
      <c r="AU121" s="1286"/>
      <c r="AV121" s="1286"/>
      <c r="AW121" s="1286"/>
      <c r="AX121" s="1286"/>
      <c r="AY121" s="1286"/>
      <c r="AZ121" s="1286"/>
      <c r="BA121" s="1286"/>
      <c r="BB121" s="1286"/>
      <c r="BC121" s="1286"/>
      <c r="BD121" s="1286"/>
      <c r="BE121" s="1286"/>
      <c r="BF121" s="1286"/>
      <c r="BG121" s="1286"/>
      <c r="BH121" s="1286"/>
      <c r="BI121" s="1286"/>
      <c r="BJ121" s="1286"/>
      <c r="BK121" s="1286"/>
      <c r="BL121" s="1286"/>
      <c r="BM121" s="1286"/>
      <c r="BN121" s="1286"/>
      <c r="BO121" s="1286"/>
      <c r="BP121" s="1286"/>
      <c r="BQ121" s="1286"/>
      <c r="BR121" s="1286"/>
      <c r="BS121" s="1286"/>
      <c r="BT121" s="1286"/>
      <c r="BU121" s="1286"/>
      <c r="BV121" s="1286"/>
      <c r="BW121" s="1286"/>
      <c r="BX121" s="1286"/>
      <c r="BY121" s="1286"/>
      <c r="BZ121" s="1286"/>
      <c r="CA121" s="1286"/>
      <c r="CB121" s="1286"/>
      <c r="CC121" s="1286"/>
      <c r="CD121" s="1286"/>
      <c r="CE121" s="1286"/>
      <c r="CF121" s="1286"/>
      <c r="CG121" s="1286"/>
      <c r="CH121" s="1286"/>
      <c r="CI121" s="1286"/>
      <c r="CJ121" s="1286"/>
      <c r="CK121" s="1286"/>
      <c r="CL121" s="1286"/>
      <c r="CM121" s="1286"/>
      <c r="CN121" s="1286"/>
      <c r="CO121" s="1286"/>
      <c r="CP121" s="1286"/>
      <c r="CQ121" s="1286"/>
      <c r="CR121" s="1286"/>
      <c r="CS121" s="1286"/>
      <c r="CT121" s="1286"/>
      <c r="CU121" s="1286"/>
      <c r="CV121" s="1286"/>
      <c r="CW121" s="1286"/>
      <c r="CX121" s="1286"/>
      <c r="CY121" s="1286"/>
      <c r="CZ121" s="1286"/>
      <c r="DA121" s="1286"/>
      <c r="DB121" s="1286"/>
      <c r="DC121" s="1286"/>
      <c r="DD121" s="1286"/>
      <c r="DE121" s="1286"/>
      <c r="DF121" s="1286"/>
      <c r="DG121" s="1286"/>
      <c r="DH121" s="1286"/>
      <c r="DI121" s="1286"/>
      <c r="DJ121" s="1286"/>
      <c r="DK121" s="1286"/>
      <c r="DL121" s="1286"/>
      <c r="DM121" s="1286"/>
      <c r="DN121" s="1286"/>
      <c r="DO121" s="1286"/>
      <c r="DP121" s="1286"/>
      <c r="DQ121" s="1286"/>
      <c r="DR121" s="1286"/>
      <c r="DS121" s="1286"/>
      <c r="DT121" s="1286"/>
      <c r="DU121" s="1286"/>
      <c r="DV121" s="1286"/>
      <c r="DW121" s="1286"/>
      <c r="DX121" s="1286"/>
      <c r="DY121" s="1286"/>
      <c r="DZ121" s="1286"/>
      <c r="EA121" s="1286"/>
      <c r="EB121" s="1286"/>
      <c r="EC121" s="1286"/>
      <c r="ED121" s="1286"/>
      <c r="EE121" s="1286"/>
      <c r="EF121" s="1286"/>
      <c r="EG121" s="1286"/>
      <c r="EH121" s="1286"/>
      <c r="EI121" s="1286"/>
      <c r="EJ121" s="1286"/>
      <c r="EK121" s="1286"/>
      <c r="EL121" s="1286"/>
      <c r="EM121" s="1286"/>
      <c r="EN121" s="1286"/>
      <c r="EO121" s="1286"/>
      <c r="EP121" s="1286"/>
      <c r="EQ121" s="1286"/>
      <c r="ER121" s="1286"/>
      <c r="ES121" s="1286"/>
      <c r="ET121" s="1286"/>
      <c r="EU121" s="1286"/>
      <c r="EV121" s="1286"/>
      <c r="EW121" s="1286"/>
      <c r="EX121" s="1286"/>
      <c r="EY121" s="1286"/>
      <c r="EZ121" s="1286"/>
      <c r="FA121" s="1286"/>
      <c r="FB121" s="1286"/>
      <c r="FC121" s="1286"/>
      <c r="FD121" s="1286"/>
      <c r="FE121" s="1286"/>
      <c r="FF121" s="1286"/>
      <c r="FG121" s="1286"/>
      <c r="FH121" s="1286"/>
      <c r="FI121" s="1286"/>
      <c r="FJ121" s="1286"/>
      <c r="FK121" s="1286"/>
      <c r="FL121" s="1286"/>
      <c r="FM121" s="1286"/>
      <c r="FN121" s="1286"/>
      <c r="FO121" s="1286"/>
      <c r="FP121" s="1286"/>
      <c r="FQ121" s="1286"/>
      <c r="FR121" s="1286"/>
      <c r="FS121" s="1286"/>
      <c r="FT121" s="1286"/>
      <c r="FU121" s="1286"/>
      <c r="FV121" s="1286"/>
      <c r="FW121" s="1286"/>
      <c r="FX121" s="1286"/>
      <c r="FY121" s="1286"/>
      <c r="FZ121" s="1286"/>
      <c r="GA121" s="1286"/>
      <c r="GB121" s="1286"/>
      <c r="GC121" s="1286"/>
      <c r="GD121" s="1286"/>
      <c r="GE121" s="1286"/>
      <c r="GF121" s="1286"/>
      <c r="GG121" s="1286"/>
      <c r="GH121" s="1286"/>
      <c r="GI121" s="1286"/>
      <c r="GJ121" s="1286"/>
      <c r="GK121" s="1286"/>
      <c r="GL121" s="1286"/>
      <c r="GM121" s="1286"/>
      <c r="GN121" s="1286"/>
      <c r="GO121" s="1286"/>
      <c r="GP121" s="1286"/>
      <c r="GQ121" s="1286"/>
      <c r="GR121" s="1286"/>
      <c r="GS121" s="1286"/>
      <c r="GT121" s="1286"/>
      <c r="GU121" s="1286"/>
      <c r="GV121" s="1286"/>
      <c r="GW121" s="1286"/>
      <c r="GX121" s="1286"/>
      <c r="GY121" s="1286"/>
      <c r="GZ121" s="1286"/>
      <c r="HA121" s="1286"/>
      <c r="HB121" s="1286"/>
      <c r="HC121" s="1286"/>
      <c r="HD121" s="1286"/>
      <c r="HE121" s="1286"/>
      <c r="HF121" s="1286"/>
      <c r="HG121" s="1286"/>
      <c r="HH121" s="1286"/>
      <c r="HI121" s="1286"/>
      <c r="HJ121" s="1286"/>
      <c r="HK121" s="1286"/>
      <c r="HL121" s="1286"/>
      <c r="HM121" s="1286"/>
      <c r="HN121" s="1286"/>
      <c r="HO121" s="1286"/>
      <c r="HP121" s="1286"/>
      <c r="HQ121" s="1286"/>
      <c r="HR121" s="1286"/>
      <c r="HS121" s="1286"/>
      <c r="HT121" s="1286"/>
      <c r="HU121" s="1286"/>
      <c r="HV121" s="1286"/>
      <c r="HW121" s="1286"/>
      <c r="HX121" s="1286"/>
      <c r="HY121" s="1286"/>
      <c r="HZ121" s="1286"/>
      <c r="IA121" s="1286"/>
      <c r="IB121" s="1286"/>
      <c r="IC121" s="1286"/>
      <c r="ID121" s="1286"/>
      <c r="IE121" s="1286"/>
      <c r="IF121" s="1286"/>
      <c r="IG121" s="1286"/>
      <c r="IH121" s="1286"/>
      <c r="II121" s="1286"/>
      <c r="IJ121" s="1286"/>
      <c r="IK121" s="1286"/>
      <c r="IL121" s="1286"/>
      <c r="IM121" s="1286"/>
      <c r="IN121" s="1286"/>
      <c r="IO121" s="1286"/>
      <c r="IP121" s="1286"/>
      <c r="IQ121" s="1286"/>
      <c r="IR121" s="1286"/>
      <c r="IS121" s="1286"/>
      <c r="IT121" s="1286"/>
      <c r="IU121" s="1286"/>
      <c r="IV121" s="1286"/>
    </row>
    <row r="122" spans="1:256" ht="41.25" customHeight="1" thickBot="1">
      <c r="A122" s="1286"/>
      <c r="B122" s="2108" t="str">
        <f>C110</f>
        <v>SERVENTE COM ENCARGOS COMPLEMENTARES</v>
      </c>
      <c r="C122" s="2109"/>
      <c r="D122" s="1606" t="s">
        <v>85</v>
      </c>
      <c r="E122" s="2110" t="s">
        <v>12417</v>
      </c>
      <c r="F122" s="2110"/>
      <c r="G122" s="2111"/>
      <c r="H122" s="1286"/>
      <c r="I122" s="1286"/>
      <c r="J122" s="1286"/>
      <c r="K122" s="1286"/>
      <c r="L122" s="1286"/>
      <c r="M122" s="1286"/>
      <c r="N122" s="1286"/>
      <c r="O122" s="1286"/>
      <c r="P122" s="1286"/>
      <c r="Q122" s="1286"/>
      <c r="R122" s="1286"/>
      <c r="S122" s="1286"/>
      <c r="T122" s="1286"/>
      <c r="U122" s="1286"/>
      <c r="V122" s="1286"/>
      <c r="W122" s="1286"/>
      <c r="X122" s="1286"/>
      <c r="Y122" s="1286"/>
      <c r="Z122" s="1286"/>
      <c r="AA122" s="1286"/>
      <c r="AB122" s="1286"/>
      <c r="AC122" s="1286"/>
      <c r="AD122" s="1286"/>
      <c r="AE122" s="1286"/>
      <c r="AF122" s="1286"/>
      <c r="AG122" s="1286"/>
      <c r="AH122" s="1286"/>
      <c r="AI122" s="1286"/>
      <c r="AJ122" s="1286"/>
      <c r="AK122" s="1286"/>
      <c r="AL122" s="1286"/>
      <c r="AM122" s="1286"/>
      <c r="AN122" s="1286"/>
      <c r="AO122" s="1286"/>
      <c r="AP122" s="1286"/>
      <c r="AQ122" s="1286"/>
      <c r="AR122" s="1286"/>
      <c r="AS122" s="1286"/>
      <c r="AT122" s="1286"/>
      <c r="AU122" s="1286"/>
      <c r="AV122" s="1286"/>
      <c r="AW122" s="1286"/>
      <c r="AX122" s="1286"/>
      <c r="AY122" s="1286"/>
      <c r="AZ122" s="1286"/>
      <c r="BA122" s="1286"/>
      <c r="BB122" s="1286"/>
      <c r="BC122" s="1286"/>
      <c r="BD122" s="1286"/>
      <c r="BE122" s="1286"/>
      <c r="BF122" s="1286"/>
      <c r="BG122" s="1286"/>
      <c r="BH122" s="1286"/>
      <c r="BI122" s="1286"/>
      <c r="BJ122" s="1286"/>
      <c r="BK122" s="1286"/>
      <c r="BL122" s="1286"/>
      <c r="BM122" s="1286"/>
      <c r="BN122" s="1286"/>
      <c r="BO122" s="1286"/>
      <c r="BP122" s="1286"/>
      <c r="BQ122" s="1286"/>
      <c r="BR122" s="1286"/>
      <c r="BS122" s="1286"/>
      <c r="BT122" s="1286"/>
      <c r="BU122" s="1286"/>
      <c r="BV122" s="1286"/>
      <c r="BW122" s="1286"/>
      <c r="BX122" s="1286"/>
      <c r="BY122" s="1286"/>
      <c r="BZ122" s="1286"/>
      <c r="CA122" s="1286"/>
      <c r="CB122" s="1286"/>
      <c r="CC122" s="1286"/>
      <c r="CD122" s="1286"/>
      <c r="CE122" s="1286"/>
      <c r="CF122" s="1286"/>
      <c r="CG122" s="1286"/>
      <c r="CH122" s="1286"/>
      <c r="CI122" s="1286"/>
      <c r="CJ122" s="1286"/>
      <c r="CK122" s="1286"/>
      <c r="CL122" s="1286"/>
      <c r="CM122" s="1286"/>
      <c r="CN122" s="1286"/>
      <c r="CO122" s="1286"/>
      <c r="CP122" s="1286"/>
      <c r="CQ122" s="1286"/>
      <c r="CR122" s="1286"/>
      <c r="CS122" s="1286"/>
      <c r="CT122" s="1286"/>
      <c r="CU122" s="1286"/>
      <c r="CV122" s="1286"/>
      <c r="CW122" s="1286"/>
      <c r="CX122" s="1286"/>
      <c r="CY122" s="1286"/>
      <c r="CZ122" s="1286"/>
      <c r="DA122" s="1286"/>
      <c r="DB122" s="1286"/>
      <c r="DC122" s="1286"/>
      <c r="DD122" s="1286"/>
      <c r="DE122" s="1286"/>
      <c r="DF122" s="1286"/>
      <c r="DG122" s="1286"/>
      <c r="DH122" s="1286"/>
      <c r="DI122" s="1286"/>
      <c r="DJ122" s="1286"/>
      <c r="DK122" s="1286"/>
      <c r="DL122" s="1286"/>
      <c r="DM122" s="1286"/>
      <c r="DN122" s="1286"/>
      <c r="DO122" s="1286"/>
      <c r="DP122" s="1286"/>
      <c r="DQ122" s="1286"/>
      <c r="DR122" s="1286"/>
      <c r="DS122" s="1286"/>
      <c r="DT122" s="1286"/>
      <c r="DU122" s="1286"/>
      <c r="DV122" s="1286"/>
      <c r="DW122" s="1286"/>
      <c r="DX122" s="1286"/>
      <c r="DY122" s="1286"/>
      <c r="DZ122" s="1286"/>
      <c r="EA122" s="1286"/>
      <c r="EB122" s="1286"/>
      <c r="EC122" s="1286"/>
      <c r="ED122" s="1286"/>
      <c r="EE122" s="1286"/>
      <c r="EF122" s="1286"/>
      <c r="EG122" s="1286"/>
      <c r="EH122" s="1286"/>
      <c r="EI122" s="1286"/>
      <c r="EJ122" s="1286"/>
      <c r="EK122" s="1286"/>
      <c r="EL122" s="1286"/>
      <c r="EM122" s="1286"/>
      <c r="EN122" s="1286"/>
      <c r="EO122" s="1286"/>
      <c r="EP122" s="1286"/>
      <c r="EQ122" s="1286"/>
      <c r="ER122" s="1286"/>
      <c r="ES122" s="1286"/>
      <c r="ET122" s="1286"/>
      <c r="EU122" s="1286"/>
      <c r="EV122" s="1286"/>
      <c r="EW122" s="1286"/>
      <c r="EX122" s="1286"/>
      <c r="EY122" s="1286"/>
      <c r="EZ122" s="1286"/>
      <c r="FA122" s="1286"/>
      <c r="FB122" s="1286"/>
      <c r="FC122" s="1286"/>
      <c r="FD122" s="1286"/>
      <c r="FE122" s="1286"/>
      <c r="FF122" s="1286"/>
      <c r="FG122" s="1286"/>
      <c r="FH122" s="1286"/>
      <c r="FI122" s="1286"/>
      <c r="FJ122" s="1286"/>
      <c r="FK122" s="1286"/>
      <c r="FL122" s="1286"/>
      <c r="FM122" s="1286"/>
      <c r="FN122" s="1286"/>
      <c r="FO122" s="1286"/>
      <c r="FP122" s="1286"/>
      <c r="FQ122" s="1286"/>
      <c r="FR122" s="1286"/>
      <c r="FS122" s="1286"/>
      <c r="FT122" s="1286"/>
      <c r="FU122" s="1286"/>
      <c r="FV122" s="1286"/>
      <c r="FW122" s="1286"/>
      <c r="FX122" s="1286"/>
      <c r="FY122" s="1286"/>
      <c r="FZ122" s="1286"/>
      <c r="GA122" s="1286"/>
      <c r="GB122" s="1286"/>
      <c r="GC122" s="1286"/>
      <c r="GD122" s="1286"/>
      <c r="GE122" s="1286"/>
      <c r="GF122" s="1286"/>
      <c r="GG122" s="1286"/>
      <c r="GH122" s="1286"/>
      <c r="GI122" s="1286"/>
      <c r="GJ122" s="1286"/>
      <c r="GK122" s="1286"/>
      <c r="GL122" s="1286"/>
      <c r="GM122" s="1286"/>
      <c r="GN122" s="1286"/>
      <c r="GO122" s="1286"/>
      <c r="GP122" s="1286"/>
      <c r="GQ122" s="1286"/>
      <c r="GR122" s="1286"/>
      <c r="GS122" s="1286"/>
      <c r="GT122" s="1286"/>
      <c r="GU122" s="1286"/>
      <c r="GV122" s="1286"/>
      <c r="GW122" s="1286"/>
      <c r="GX122" s="1286"/>
      <c r="GY122" s="1286"/>
      <c r="GZ122" s="1286"/>
      <c r="HA122" s="1286"/>
      <c r="HB122" s="1286"/>
      <c r="HC122" s="1286"/>
      <c r="HD122" s="1286"/>
      <c r="HE122" s="1286"/>
      <c r="HF122" s="1286"/>
      <c r="HG122" s="1286"/>
      <c r="HH122" s="1286"/>
      <c r="HI122" s="1286"/>
      <c r="HJ122" s="1286"/>
      <c r="HK122" s="1286"/>
      <c r="HL122" s="1286"/>
      <c r="HM122" s="1286"/>
      <c r="HN122" s="1286"/>
      <c r="HO122" s="1286"/>
      <c r="HP122" s="1286"/>
      <c r="HQ122" s="1286"/>
      <c r="HR122" s="1286"/>
      <c r="HS122" s="1286"/>
      <c r="HT122" s="1286"/>
      <c r="HU122" s="1286"/>
      <c r="HV122" s="1286"/>
      <c r="HW122" s="1286"/>
      <c r="HX122" s="1286"/>
      <c r="HY122" s="1286"/>
      <c r="HZ122" s="1286"/>
      <c r="IA122" s="1286"/>
      <c r="IB122" s="1286"/>
      <c r="IC122" s="1286"/>
      <c r="ID122" s="1286"/>
      <c r="IE122" s="1286"/>
      <c r="IF122" s="1286"/>
      <c r="IG122" s="1286"/>
      <c r="IH122" s="1286"/>
      <c r="II122" s="1286"/>
      <c r="IJ122" s="1286"/>
      <c r="IK122" s="1286"/>
      <c r="IL122" s="1286"/>
      <c r="IM122" s="1286"/>
      <c r="IN122" s="1286"/>
      <c r="IO122" s="1286"/>
      <c r="IP122" s="1286"/>
      <c r="IQ122" s="1286"/>
      <c r="IR122" s="1286"/>
      <c r="IS122" s="1286"/>
      <c r="IT122" s="1286"/>
      <c r="IU122" s="1286"/>
      <c r="IV122" s="1286"/>
    </row>
    <row r="123" spans="1:256" ht="13.5" thickBot="1">
      <c r="A123" s="1286"/>
      <c r="B123" s="1360"/>
      <c r="C123" s="1360"/>
      <c r="D123" s="1360"/>
      <c r="E123" s="1360"/>
      <c r="F123" s="1360"/>
      <c r="G123" s="1360"/>
      <c r="H123" s="1286"/>
      <c r="I123" s="1286"/>
      <c r="J123" s="1286"/>
      <c r="K123" s="1286"/>
      <c r="L123" s="1286"/>
      <c r="M123" s="1286"/>
      <c r="N123" s="1286"/>
      <c r="O123" s="1286"/>
      <c r="P123" s="1286"/>
      <c r="Q123" s="1286"/>
      <c r="R123" s="1286"/>
      <c r="S123" s="1286"/>
      <c r="T123" s="1286"/>
      <c r="U123" s="1286"/>
      <c r="V123" s="1286"/>
      <c r="W123" s="1286"/>
      <c r="X123" s="1286"/>
      <c r="Y123" s="1286"/>
      <c r="Z123" s="1286"/>
      <c r="AA123" s="1286"/>
      <c r="AB123" s="1286"/>
      <c r="AC123" s="1286"/>
      <c r="AD123" s="1286"/>
      <c r="AE123" s="1286"/>
      <c r="AF123" s="1286"/>
      <c r="AG123" s="1286"/>
      <c r="AH123" s="1286"/>
      <c r="AI123" s="1286"/>
      <c r="AJ123" s="1286"/>
      <c r="AK123" s="1286"/>
      <c r="AL123" s="1286"/>
      <c r="AM123" s="1286"/>
      <c r="AN123" s="1286"/>
      <c r="AO123" s="1286"/>
      <c r="AP123" s="1286"/>
      <c r="AQ123" s="1286"/>
      <c r="AR123" s="1286"/>
      <c r="AS123" s="1286"/>
      <c r="AT123" s="1286"/>
      <c r="AU123" s="1286"/>
      <c r="AV123" s="1286"/>
      <c r="AW123" s="1286"/>
      <c r="AX123" s="1286"/>
      <c r="AY123" s="1286"/>
      <c r="AZ123" s="1286"/>
      <c r="BA123" s="1286"/>
      <c r="BB123" s="1286"/>
      <c r="BC123" s="1286"/>
      <c r="BD123" s="1286"/>
      <c r="BE123" s="1286"/>
      <c r="BF123" s="1286"/>
      <c r="BG123" s="1286"/>
      <c r="BH123" s="1286"/>
      <c r="BI123" s="1286"/>
      <c r="BJ123" s="1286"/>
      <c r="BK123" s="1286"/>
      <c r="BL123" s="1286"/>
      <c r="BM123" s="1286"/>
      <c r="BN123" s="1286"/>
      <c r="BO123" s="1286"/>
      <c r="BP123" s="1286"/>
      <c r="BQ123" s="1286"/>
      <c r="BR123" s="1286"/>
      <c r="BS123" s="1286"/>
      <c r="BT123" s="1286"/>
      <c r="BU123" s="1286"/>
      <c r="BV123" s="1286"/>
      <c r="BW123" s="1286"/>
      <c r="BX123" s="1286"/>
      <c r="BY123" s="1286"/>
      <c r="BZ123" s="1286"/>
      <c r="CA123" s="1286"/>
      <c r="CB123" s="1286"/>
      <c r="CC123" s="1286"/>
      <c r="CD123" s="1286"/>
      <c r="CE123" s="1286"/>
      <c r="CF123" s="1286"/>
      <c r="CG123" s="1286"/>
      <c r="CH123" s="1286"/>
      <c r="CI123" s="1286"/>
      <c r="CJ123" s="1286"/>
      <c r="CK123" s="1286"/>
      <c r="CL123" s="1286"/>
      <c r="CM123" s="1286"/>
      <c r="CN123" s="1286"/>
      <c r="CO123" s="1286"/>
      <c r="CP123" s="1286"/>
      <c r="CQ123" s="1286"/>
      <c r="CR123" s="1286"/>
      <c r="CS123" s="1286"/>
      <c r="CT123" s="1286"/>
      <c r="CU123" s="1286"/>
      <c r="CV123" s="1286"/>
      <c r="CW123" s="1286"/>
      <c r="CX123" s="1286"/>
      <c r="CY123" s="1286"/>
      <c r="CZ123" s="1286"/>
      <c r="DA123" s="1286"/>
      <c r="DB123" s="1286"/>
      <c r="DC123" s="1286"/>
      <c r="DD123" s="1286"/>
      <c r="DE123" s="1286"/>
      <c r="DF123" s="1286"/>
      <c r="DG123" s="1286"/>
      <c r="DH123" s="1286"/>
      <c r="DI123" s="1286"/>
      <c r="DJ123" s="1286"/>
      <c r="DK123" s="1286"/>
      <c r="DL123" s="1286"/>
      <c r="DM123" s="1286"/>
      <c r="DN123" s="1286"/>
      <c r="DO123" s="1286"/>
      <c r="DP123" s="1286"/>
      <c r="DQ123" s="1286"/>
      <c r="DR123" s="1286"/>
      <c r="DS123" s="1286"/>
      <c r="DT123" s="1286"/>
      <c r="DU123" s="1286"/>
      <c r="DV123" s="1286"/>
      <c r="DW123" s="1286"/>
      <c r="DX123" s="1286"/>
      <c r="DY123" s="1286"/>
      <c r="DZ123" s="1286"/>
      <c r="EA123" s="1286"/>
      <c r="EB123" s="1286"/>
      <c r="EC123" s="1286"/>
      <c r="ED123" s="1286"/>
      <c r="EE123" s="1286"/>
      <c r="EF123" s="1286"/>
      <c r="EG123" s="1286"/>
      <c r="EH123" s="1286"/>
      <c r="EI123" s="1286"/>
      <c r="EJ123" s="1286"/>
      <c r="EK123" s="1286"/>
      <c r="EL123" s="1286"/>
      <c r="EM123" s="1286"/>
      <c r="EN123" s="1286"/>
      <c r="EO123" s="1286"/>
      <c r="EP123" s="1286"/>
      <c r="EQ123" s="1286"/>
      <c r="ER123" s="1286"/>
      <c r="ES123" s="1286"/>
      <c r="ET123" s="1286"/>
      <c r="EU123" s="1286"/>
      <c r="EV123" s="1286"/>
      <c r="EW123" s="1286"/>
      <c r="EX123" s="1286"/>
      <c r="EY123" s="1286"/>
      <c r="EZ123" s="1286"/>
      <c r="FA123" s="1286"/>
      <c r="FB123" s="1286"/>
      <c r="FC123" s="1286"/>
      <c r="FD123" s="1286"/>
      <c r="FE123" s="1286"/>
      <c r="FF123" s="1286"/>
      <c r="FG123" s="1286"/>
      <c r="FH123" s="1286"/>
      <c r="FI123" s="1286"/>
      <c r="FJ123" s="1286"/>
      <c r="FK123" s="1286"/>
      <c r="FL123" s="1286"/>
      <c r="FM123" s="1286"/>
      <c r="FN123" s="1286"/>
      <c r="FO123" s="1286"/>
      <c r="FP123" s="1286"/>
      <c r="FQ123" s="1286"/>
      <c r="FR123" s="1286"/>
      <c r="FS123" s="1286"/>
      <c r="FT123" s="1286"/>
      <c r="FU123" s="1286"/>
      <c r="FV123" s="1286"/>
      <c r="FW123" s="1286"/>
      <c r="FX123" s="1286"/>
      <c r="FY123" s="1286"/>
      <c r="FZ123" s="1286"/>
      <c r="GA123" s="1286"/>
      <c r="GB123" s="1286"/>
      <c r="GC123" s="1286"/>
      <c r="GD123" s="1286"/>
      <c r="GE123" s="1286"/>
      <c r="GF123" s="1286"/>
      <c r="GG123" s="1286"/>
      <c r="GH123" s="1286"/>
      <c r="GI123" s="1286"/>
      <c r="GJ123" s="1286"/>
      <c r="GK123" s="1286"/>
      <c r="GL123" s="1286"/>
      <c r="GM123" s="1286"/>
      <c r="GN123" s="1286"/>
      <c r="GO123" s="1286"/>
      <c r="GP123" s="1286"/>
      <c r="GQ123" s="1286"/>
      <c r="GR123" s="1286"/>
      <c r="GS123" s="1286"/>
      <c r="GT123" s="1286"/>
      <c r="GU123" s="1286"/>
      <c r="GV123" s="1286"/>
      <c r="GW123" s="1286"/>
      <c r="GX123" s="1286"/>
      <c r="GY123" s="1286"/>
      <c r="GZ123" s="1286"/>
      <c r="HA123" s="1286"/>
      <c r="HB123" s="1286"/>
      <c r="HC123" s="1286"/>
      <c r="HD123" s="1286"/>
      <c r="HE123" s="1286"/>
      <c r="HF123" s="1286"/>
      <c r="HG123" s="1286"/>
      <c r="HH123" s="1286"/>
      <c r="HI123" s="1286"/>
      <c r="HJ123" s="1286"/>
      <c r="HK123" s="1286"/>
      <c r="HL123" s="1286"/>
      <c r="HM123" s="1286"/>
      <c r="HN123" s="1286"/>
      <c r="HO123" s="1286"/>
      <c r="HP123" s="1286"/>
      <c r="HQ123" s="1286"/>
      <c r="HR123" s="1286"/>
      <c r="HS123" s="1286"/>
      <c r="HT123" s="1286"/>
      <c r="HU123" s="1286"/>
      <c r="HV123" s="1286"/>
      <c r="HW123" s="1286"/>
      <c r="HX123" s="1286"/>
      <c r="HY123" s="1286"/>
      <c r="HZ123" s="1286"/>
      <c r="IA123" s="1286"/>
      <c r="IB123" s="1286"/>
      <c r="IC123" s="1286"/>
      <c r="ID123" s="1286"/>
      <c r="IE123" s="1286"/>
      <c r="IF123" s="1286"/>
      <c r="IG123" s="1286"/>
      <c r="IH123" s="1286"/>
      <c r="II123" s="1286"/>
      <c r="IJ123" s="1286"/>
      <c r="IK123" s="1286"/>
      <c r="IL123" s="1286"/>
      <c r="IM123" s="1286"/>
      <c r="IN123" s="1286"/>
      <c r="IO123" s="1286"/>
      <c r="IP123" s="1286"/>
      <c r="IQ123" s="1286"/>
      <c r="IR123" s="1286"/>
      <c r="IS123" s="1286"/>
      <c r="IT123" s="1286"/>
      <c r="IU123" s="1286"/>
      <c r="IV123" s="1286"/>
    </row>
    <row r="124" spans="1:256" ht="16.5" thickBot="1">
      <c r="A124" s="1286"/>
      <c r="B124" s="1616" t="s">
        <v>7407</v>
      </c>
      <c r="C124" s="1617" t="s">
        <v>7408</v>
      </c>
      <c r="D124" s="1617"/>
      <c r="E124" s="1617"/>
      <c r="F124" s="1617"/>
      <c r="G124" s="1618" t="s">
        <v>30</v>
      </c>
      <c r="H124" s="1286"/>
      <c r="I124" s="1286"/>
      <c r="J124" s="1286"/>
      <c r="K124" s="1286"/>
      <c r="L124" s="1286"/>
      <c r="M124" s="1286"/>
      <c r="N124" s="1286"/>
      <c r="O124" s="1286"/>
      <c r="P124" s="1286"/>
      <c r="Q124" s="1286"/>
      <c r="R124" s="1286"/>
      <c r="S124" s="1286"/>
      <c r="T124" s="1286"/>
      <c r="U124" s="1286"/>
      <c r="V124" s="1286"/>
      <c r="W124" s="1286"/>
      <c r="X124" s="1286"/>
      <c r="Y124" s="1286"/>
      <c r="Z124" s="1286"/>
      <c r="AA124" s="1286"/>
      <c r="AB124" s="1286"/>
      <c r="AC124" s="1286"/>
      <c r="AD124" s="1286"/>
      <c r="AE124" s="1286"/>
      <c r="AF124" s="1286"/>
      <c r="AG124" s="1286"/>
      <c r="AH124" s="1286"/>
      <c r="AI124" s="1286"/>
      <c r="AJ124" s="1286"/>
      <c r="AK124" s="1286"/>
      <c r="AL124" s="1286"/>
      <c r="AM124" s="1286"/>
      <c r="AN124" s="1286"/>
      <c r="AO124" s="1286"/>
      <c r="AP124" s="1286"/>
      <c r="AQ124" s="1286"/>
      <c r="AR124" s="1286"/>
      <c r="AS124" s="1286"/>
      <c r="AT124" s="1286"/>
      <c r="AU124" s="1286"/>
      <c r="AV124" s="1286"/>
      <c r="AW124" s="1286"/>
      <c r="AX124" s="1286"/>
      <c r="AY124" s="1286"/>
      <c r="AZ124" s="1286"/>
      <c r="BA124" s="1286"/>
      <c r="BB124" s="1286"/>
      <c r="BC124" s="1286"/>
      <c r="BD124" s="1286"/>
      <c r="BE124" s="1286"/>
      <c r="BF124" s="1286"/>
      <c r="BG124" s="1286"/>
      <c r="BH124" s="1286"/>
      <c r="BI124" s="1286"/>
      <c r="BJ124" s="1286"/>
      <c r="BK124" s="1286"/>
      <c r="BL124" s="1286"/>
      <c r="BM124" s="1286"/>
      <c r="BN124" s="1286"/>
      <c r="BO124" s="1286"/>
      <c r="BP124" s="1286"/>
      <c r="BQ124" s="1286"/>
      <c r="BR124" s="1286"/>
      <c r="BS124" s="1286"/>
      <c r="BT124" s="1286"/>
      <c r="BU124" s="1286"/>
      <c r="BV124" s="1286"/>
      <c r="BW124" s="1286"/>
      <c r="BX124" s="1286"/>
      <c r="BY124" s="1286"/>
      <c r="BZ124" s="1286"/>
      <c r="CA124" s="1286"/>
      <c r="CB124" s="1286"/>
      <c r="CC124" s="1286"/>
      <c r="CD124" s="1286"/>
      <c r="CE124" s="1286"/>
      <c r="CF124" s="1286"/>
      <c r="CG124" s="1286"/>
      <c r="CH124" s="1286"/>
      <c r="CI124" s="1286"/>
      <c r="CJ124" s="1286"/>
      <c r="CK124" s="1286"/>
      <c r="CL124" s="1286"/>
      <c r="CM124" s="1286"/>
      <c r="CN124" s="1286"/>
      <c r="CO124" s="1286"/>
      <c r="CP124" s="1286"/>
      <c r="CQ124" s="1286"/>
      <c r="CR124" s="1286"/>
      <c r="CS124" s="1286"/>
      <c r="CT124" s="1286"/>
      <c r="CU124" s="1286"/>
      <c r="CV124" s="1286"/>
      <c r="CW124" s="1286"/>
      <c r="CX124" s="1286"/>
      <c r="CY124" s="1286"/>
      <c r="CZ124" s="1286"/>
      <c r="DA124" s="1286"/>
      <c r="DB124" s="1286"/>
      <c r="DC124" s="1286"/>
      <c r="DD124" s="1286"/>
      <c r="DE124" s="1286"/>
      <c r="DF124" s="1286"/>
      <c r="DG124" s="1286"/>
      <c r="DH124" s="1286"/>
      <c r="DI124" s="1286"/>
      <c r="DJ124" s="1286"/>
      <c r="DK124" s="1286"/>
      <c r="DL124" s="1286"/>
      <c r="DM124" s="1286"/>
      <c r="DN124" s="1286"/>
      <c r="DO124" s="1286"/>
      <c r="DP124" s="1286"/>
      <c r="DQ124" s="1286"/>
      <c r="DR124" s="1286"/>
      <c r="DS124" s="1286"/>
      <c r="DT124" s="1286"/>
      <c r="DU124" s="1286"/>
      <c r="DV124" s="1286"/>
      <c r="DW124" s="1286"/>
      <c r="DX124" s="1286"/>
      <c r="DY124" s="1286"/>
      <c r="DZ124" s="1286"/>
      <c r="EA124" s="1286"/>
      <c r="EB124" s="1286"/>
      <c r="EC124" s="1286"/>
      <c r="ED124" s="1286"/>
      <c r="EE124" s="1286"/>
      <c r="EF124" s="1286"/>
      <c r="EG124" s="1286"/>
      <c r="EH124" s="1286"/>
      <c r="EI124" s="1286"/>
      <c r="EJ124" s="1286"/>
      <c r="EK124" s="1286"/>
      <c r="EL124" s="1286"/>
      <c r="EM124" s="1286"/>
      <c r="EN124" s="1286"/>
      <c r="EO124" s="1286"/>
      <c r="EP124" s="1286"/>
      <c r="EQ124" s="1286"/>
      <c r="ER124" s="1286"/>
      <c r="ES124" s="1286"/>
      <c r="ET124" s="1286"/>
      <c r="EU124" s="1286"/>
      <c r="EV124" s="1286"/>
      <c r="EW124" s="1286"/>
      <c r="EX124" s="1286"/>
      <c r="EY124" s="1286"/>
      <c r="EZ124" s="1286"/>
      <c r="FA124" s="1286"/>
      <c r="FB124" s="1286"/>
      <c r="FC124" s="1286"/>
      <c r="FD124" s="1286"/>
      <c r="FE124" s="1286"/>
      <c r="FF124" s="1286"/>
      <c r="FG124" s="1286"/>
      <c r="FH124" s="1286"/>
      <c r="FI124" s="1286"/>
      <c r="FJ124" s="1286"/>
      <c r="FK124" s="1286"/>
      <c r="FL124" s="1286"/>
      <c r="FM124" s="1286"/>
      <c r="FN124" s="1286"/>
      <c r="FO124" s="1286"/>
      <c r="FP124" s="1286"/>
      <c r="FQ124" s="1286"/>
      <c r="FR124" s="1286"/>
      <c r="FS124" s="1286"/>
      <c r="FT124" s="1286"/>
      <c r="FU124" s="1286"/>
      <c r="FV124" s="1286"/>
      <c r="FW124" s="1286"/>
      <c r="FX124" s="1286"/>
      <c r="FY124" s="1286"/>
      <c r="FZ124" s="1286"/>
      <c r="GA124" s="1286"/>
      <c r="GB124" s="1286"/>
      <c r="GC124" s="1286"/>
      <c r="GD124" s="1286"/>
      <c r="GE124" s="1286"/>
      <c r="GF124" s="1286"/>
      <c r="GG124" s="1286"/>
      <c r="GH124" s="1286"/>
      <c r="GI124" s="1286"/>
      <c r="GJ124" s="1286"/>
      <c r="GK124" s="1286"/>
      <c r="GL124" s="1286"/>
      <c r="GM124" s="1286"/>
      <c r="GN124" s="1286"/>
      <c r="GO124" s="1286"/>
      <c r="GP124" s="1286"/>
      <c r="GQ124" s="1286"/>
      <c r="GR124" s="1286"/>
      <c r="GS124" s="1286"/>
      <c r="GT124" s="1286"/>
      <c r="GU124" s="1286"/>
      <c r="GV124" s="1286"/>
      <c r="GW124" s="1286"/>
      <c r="GX124" s="1286"/>
      <c r="GY124" s="1286"/>
      <c r="GZ124" s="1286"/>
      <c r="HA124" s="1286"/>
      <c r="HB124" s="1286"/>
      <c r="HC124" s="1286"/>
      <c r="HD124" s="1286"/>
      <c r="HE124" s="1286"/>
      <c r="HF124" s="1286"/>
      <c r="HG124" s="1286"/>
      <c r="HH124" s="1286"/>
      <c r="HI124" s="1286"/>
      <c r="HJ124" s="1286"/>
      <c r="HK124" s="1286"/>
      <c r="HL124" s="1286"/>
      <c r="HM124" s="1286"/>
      <c r="HN124" s="1286"/>
      <c r="HO124" s="1286"/>
      <c r="HP124" s="1286"/>
      <c r="HQ124" s="1286"/>
      <c r="HR124" s="1286"/>
      <c r="HS124" s="1286"/>
      <c r="HT124" s="1286"/>
      <c r="HU124" s="1286"/>
      <c r="HV124" s="1286"/>
      <c r="HW124" s="1286"/>
      <c r="HX124" s="1286"/>
      <c r="HY124" s="1286"/>
      <c r="HZ124" s="1286"/>
      <c r="IA124" s="1286"/>
      <c r="IB124" s="1286"/>
      <c r="IC124" s="1286"/>
      <c r="ID124" s="1286"/>
      <c r="IE124" s="1286"/>
      <c r="IF124" s="1286"/>
      <c r="IG124" s="1286"/>
      <c r="IH124" s="1286"/>
      <c r="II124" s="1286"/>
      <c r="IJ124" s="1286"/>
      <c r="IK124" s="1286"/>
      <c r="IL124" s="1286"/>
      <c r="IM124" s="1286"/>
      <c r="IN124" s="1286"/>
      <c r="IO124" s="1286"/>
      <c r="IP124" s="1286"/>
      <c r="IQ124" s="1286"/>
      <c r="IR124" s="1286"/>
      <c r="IS124" s="1286"/>
      <c r="IT124" s="1286"/>
      <c r="IU124" s="1286"/>
      <c r="IV124" s="1286"/>
    </row>
    <row r="125" spans="1:256" ht="31.5">
      <c r="A125" s="1286"/>
      <c r="B125" s="1612" t="s">
        <v>2114</v>
      </c>
      <c r="C125" s="1613" t="s">
        <v>1947</v>
      </c>
      <c r="D125" s="1613" t="s">
        <v>30</v>
      </c>
      <c r="E125" s="1613" t="s">
        <v>1948</v>
      </c>
      <c r="F125" s="1614" t="s">
        <v>1995</v>
      </c>
      <c r="G125" s="1615" t="s">
        <v>1996</v>
      </c>
      <c r="H125" s="1286"/>
      <c r="I125" s="1286"/>
      <c r="J125" s="1286"/>
      <c r="K125" s="1286"/>
      <c r="L125" s="1286"/>
      <c r="M125" s="1286"/>
      <c r="N125" s="1286"/>
      <c r="O125" s="1286"/>
      <c r="P125" s="1286"/>
      <c r="Q125" s="1286"/>
      <c r="R125" s="1286"/>
      <c r="S125" s="1286"/>
      <c r="T125" s="1286"/>
      <c r="U125" s="1286"/>
      <c r="V125" s="1286"/>
      <c r="W125" s="1286"/>
      <c r="X125" s="1286"/>
      <c r="Y125" s="1286"/>
      <c r="Z125" s="1286"/>
      <c r="AA125" s="1286"/>
      <c r="AB125" s="1286"/>
      <c r="AC125" s="1286"/>
      <c r="AD125" s="1286"/>
      <c r="AE125" s="1286"/>
      <c r="AF125" s="1286"/>
      <c r="AG125" s="1286"/>
      <c r="AH125" s="1286"/>
      <c r="AI125" s="1286"/>
      <c r="AJ125" s="1286"/>
      <c r="AK125" s="1286"/>
      <c r="AL125" s="1286"/>
      <c r="AM125" s="1286"/>
      <c r="AN125" s="1286"/>
      <c r="AO125" s="1286"/>
      <c r="AP125" s="1286"/>
      <c r="AQ125" s="1286"/>
      <c r="AR125" s="1286"/>
      <c r="AS125" s="1286"/>
      <c r="AT125" s="1286"/>
      <c r="AU125" s="1286"/>
      <c r="AV125" s="1286"/>
      <c r="AW125" s="1286"/>
      <c r="AX125" s="1286"/>
      <c r="AY125" s="1286"/>
      <c r="AZ125" s="1286"/>
      <c r="BA125" s="1286"/>
      <c r="BB125" s="1286"/>
      <c r="BC125" s="1286"/>
      <c r="BD125" s="1286"/>
      <c r="BE125" s="1286"/>
      <c r="BF125" s="1286"/>
      <c r="BG125" s="1286"/>
      <c r="BH125" s="1286"/>
      <c r="BI125" s="1286"/>
      <c r="BJ125" s="1286"/>
      <c r="BK125" s="1286"/>
      <c r="BL125" s="1286"/>
      <c r="BM125" s="1286"/>
      <c r="BN125" s="1286"/>
      <c r="BO125" s="1286"/>
      <c r="BP125" s="1286"/>
      <c r="BQ125" s="1286"/>
      <c r="BR125" s="1286"/>
      <c r="BS125" s="1286"/>
      <c r="BT125" s="1286"/>
      <c r="BU125" s="1286"/>
      <c r="BV125" s="1286"/>
      <c r="BW125" s="1286"/>
      <c r="BX125" s="1286"/>
      <c r="BY125" s="1286"/>
      <c r="BZ125" s="1286"/>
      <c r="CA125" s="1286"/>
      <c r="CB125" s="1286"/>
      <c r="CC125" s="1286"/>
      <c r="CD125" s="1286"/>
      <c r="CE125" s="1286"/>
      <c r="CF125" s="1286"/>
      <c r="CG125" s="1286"/>
      <c r="CH125" s="1286"/>
      <c r="CI125" s="1286"/>
      <c r="CJ125" s="1286"/>
      <c r="CK125" s="1286"/>
      <c r="CL125" s="1286"/>
      <c r="CM125" s="1286"/>
      <c r="CN125" s="1286"/>
      <c r="CO125" s="1286"/>
      <c r="CP125" s="1286"/>
      <c r="CQ125" s="1286"/>
      <c r="CR125" s="1286"/>
      <c r="CS125" s="1286"/>
      <c r="CT125" s="1286"/>
      <c r="CU125" s="1286"/>
      <c r="CV125" s="1286"/>
      <c r="CW125" s="1286"/>
      <c r="CX125" s="1286"/>
      <c r="CY125" s="1286"/>
      <c r="CZ125" s="1286"/>
      <c r="DA125" s="1286"/>
      <c r="DB125" s="1286"/>
      <c r="DC125" s="1286"/>
      <c r="DD125" s="1286"/>
      <c r="DE125" s="1286"/>
      <c r="DF125" s="1286"/>
      <c r="DG125" s="1286"/>
      <c r="DH125" s="1286"/>
      <c r="DI125" s="1286"/>
      <c r="DJ125" s="1286"/>
      <c r="DK125" s="1286"/>
      <c r="DL125" s="1286"/>
      <c r="DM125" s="1286"/>
      <c r="DN125" s="1286"/>
      <c r="DO125" s="1286"/>
      <c r="DP125" s="1286"/>
      <c r="DQ125" s="1286"/>
      <c r="DR125" s="1286"/>
      <c r="DS125" s="1286"/>
      <c r="DT125" s="1286"/>
      <c r="DU125" s="1286"/>
      <c r="DV125" s="1286"/>
      <c r="DW125" s="1286"/>
      <c r="DX125" s="1286"/>
      <c r="DY125" s="1286"/>
      <c r="DZ125" s="1286"/>
      <c r="EA125" s="1286"/>
      <c r="EB125" s="1286"/>
      <c r="EC125" s="1286"/>
      <c r="ED125" s="1286"/>
      <c r="EE125" s="1286"/>
      <c r="EF125" s="1286"/>
      <c r="EG125" s="1286"/>
      <c r="EH125" s="1286"/>
      <c r="EI125" s="1286"/>
      <c r="EJ125" s="1286"/>
      <c r="EK125" s="1286"/>
      <c r="EL125" s="1286"/>
      <c r="EM125" s="1286"/>
      <c r="EN125" s="1286"/>
      <c r="EO125" s="1286"/>
      <c r="EP125" s="1286"/>
      <c r="EQ125" s="1286"/>
      <c r="ER125" s="1286"/>
      <c r="ES125" s="1286"/>
      <c r="ET125" s="1286"/>
      <c r="EU125" s="1286"/>
      <c r="EV125" s="1286"/>
      <c r="EW125" s="1286"/>
      <c r="EX125" s="1286"/>
      <c r="EY125" s="1286"/>
      <c r="EZ125" s="1286"/>
      <c r="FA125" s="1286"/>
      <c r="FB125" s="1286"/>
      <c r="FC125" s="1286"/>
      <c r="FD125" s="1286"/>
      <c r="FE125" s="1286"/>
      <c r="FF125" s="1286"/>
      <c r="FG125" s="1286"/>
      <c r="FH125" s="1286"/>
      <c r="FI125" s="1286"/>
      <c r="FJ125" s="1286"/>
      <c r="FK125" s="1286"/>
      <c r="FL125" s="1286"/>
      <c r="FM125" s="1286"/>
      <c r="FN125" s="1286"/>
      <c r="FO125" s="1286"/>
      <c r="FP125" s="1286"/>
      <c r="FQ125" s="1286"/>
      <c r="FR125" s="1286"/>
      <c r="FS125" s="1286"/>
      <c r="FT125" s="1286"/>
      <c r="FU125" s="1286"/>
      <c r="FV125" s="1286"/>
      <c r="FW125" s="1286"/>
      <c r="FX125" s="1286"/>
      <c r="FY125" s="1286"/>
      <c r="FZ125" s="1286"/>
      <c r="GA125" s="1286"/>
      <c r="GB125" s="1286"/>
      <c r="GC125" s="1286"/>
      <c r="GD125" s="1286"/>
      <c r="GE125" s="1286"/>
      <c r="GF125" s="1286"/>
      <c r="GG125" s="1286"/>
      <c r="GH125" s="1286"/>
      <c r="GI125" s="1286"/>
      <c r="GJ125" s="1286"/>
      <c r="GK125" s="1286"/>
      <c r="GL125" s="1286"/>
      <c r="GM125" s="1286"/>
      <c r="GN125" s="1286"/>
      <c r="GO125" s="1286"/>
      <c r="GP125" s="1286"/>
      <c r="GQ125" s="1286"/>
      <c r="GR125" s="1286"/>
      <c r="GS125" s="1286"/>
      <c r="GT125" s="1286"/>
      <c r="GU125" s="1286"/>
      <c r="GV125" s="1286"/>
      <c r="GW125" s="1286"/>
      <c r="GX125" s="1286"/>
      <c r="GY125" s="1286"/>
      <c r="GZ125" s="1286"/>
      <c r="HA125" s="1286"/>
      <c r="HB125" s="1286"/>
      <c r="HC125" s="1286"/>
      <c r="HD125" s="1286"/>
      <c r="HE125" s="1286"/>
      <c r="HF125" s="1286"/>
      <c r="HG125" s="1286"/>
      <c r="HH125" s="1286"/>
      <c r="HI125" s="1286"/>
      <c r="HJ125" s="1286"/>
      <c r="HK125" s="1286"/>
      <c r="HL125" s="1286"/>
      <c r="HM125" s="1286"/>
      <c r="HN125" s="1286"/>
      <c r="HO125" s="1286"/>
      <c r="HP125" s="1286"/>
      <c r="HQ125" s="1286"/>
      <c r="HR125" s="1286"/>
      <c r="HS125" s="1286"/>
      <c r="HT125" s="1286"/>
      <c r="HU125" s="1286"/>
      <c r="HV125" s="1286"/>
      <c r="HW125" s="1286"/>
      <c r="HX125" s="1286"/>
      <c r="HY125" s="1286"/>
      <c r="HZ125" s="1286"/>
      <c r="IA125" s="1286"/>
      <c r="IB125" s="1286"/>
      <c r="IC125" s="1286"/>
      <c r="ID125" s="1286"/>
      <c r="IE125" s="1286"/>
      <c r="IF125" s="1286"/>
      <c r="IG125" s="1286"/>
      <c r="IH125" s="1286"/>
      <c r="II125" s="1286"/>
      <c r="IJ125" s="1286"/>
      <c r="IK125" s="1286"/>
      <c r="IL125" s="1286"/>
      <c r="IM125" s="1286"/>
      <c r="IN125" s="1286"/>
      <c r="IO125" s="1286"/>
      <c r="IP125" s="1286"/>
      <c r="IQ125" s="1286"/>
      <c r="IR125" s="1286"/>
      <c r="IS125" s="1286"/>
      <c r="IT125" s="1286"/>
      <c r="IU125" s="1286"/>
      <c r="IV125" s="1286"/>
    </row>
    <row r="126" spans="1:256" ht="16.5" thickBot="1">
      <c r="A126" s="1286"/>
      <c r="B126" s="2121" t="s">
        <v>1951</v>
      </c>
      <c r="C126" s="2122"/>
      <c r="D126" s="2122"/>
      <c r="E126" s="2122"/>
      <c r="F126" s="2122"/>
      <c r="G126" s="2123"/>
      <c r="H126" s="1286"/>
      <c r="I126" s="1286"/>
      <c r="J126" s="1286"/>
      <c r="K126" s="1286"/>
      <c r="L126" s="1286"/>
      <c r="M126" s="1286"/>
      <c r="N126" s="1286"/>
      <c r="O126" s="1286"/>
      <c r="P126" s="1286"/>
      <c r="Q126" s="1286"/>
      <c r="R126" s="1286"/>
      <c r="S126" s="1286"/>
      <c r="T126" s="1286"/>
      <c r="U126" s="1286"/>
      <c r="V126" s="1286"/>
      <c r="W126" s="1286"/>
      <c r="X126" s="1286"/>
      <c r="Y126" s="1286"/>
      <c r="Z126" s="1286"/>
      <c r="AA126" s="1286"/>
      <c r="AB126" s="1286"/>
      <c r="AC126" s="1286"/>
      <c r="AD126" s="1286"/>
      <c r="AE126" s="1286"/>
      <c r="AF126" s="1286"/>
      <c r="AG126" s="1286"/>
      <c r="AH126" s="1286"/>
      <c r="AI126" s="1286"/>
      <c r="AJ126" s="1286"/>
      <c r="AK126" s="1286"/>
      <c r="AL126" s="1286"/>
      <c r="AM126" s="1286"/>
      <c r="AN126" s="1286"/>
      <c r="AO126" s="1286"/>
      <c r="AP126" s="1286"/>
      <c r="AQ126" s="1286"/>
      <c r="AR126" s="1286"/>
      <c r="AS126" s="1286"/>
      <c r="AT126" s="1286"/>
      <c r="AU126" s="1286"/>
      <c r="AV126" s="1286"/>
      <c r="AW126" s="1286"/>
      <c r="AX126" s="1286"/>
      <c r="AY126" s="1286"/>
      <c r="AZ126" s="1286"/>
      <c r="BA126" s="1286"/>
      <c r="BB126" s="1286"/>
      <c r="BC126" s="1286"/>
      <c r="BD126" s="1286"/>
      <c r="BE126" s="1286"/>
      <c r="BF126" s="1286"/>
      <c r="BG126" s="1286"/>
      <c r="BH126" s="1286"/>
      <c r="BI126" s="1286"/>
      <c r="BJ126" s="1286"/>
      <c r="BK126" s="1286"/>
      <c r="BL126" s="1286"/>
      <c r="BM126" s="1286"/>
      <c r="BN126" s="1286"/>
      <c r="BO126" s="1286"/>
      <c r="BP126" s="1286"/>
      <c r="BQ126" s="1286"/>
      <c r="BR126" s="1286"/>
      <c r="BS126" s="1286"/>
      <c r="BT126" s="1286"/>
      <c r="BU126" s="1286"/>
      <c r="BV126" s="1286"/>
      <c r="BW126" s="1286"/>
      <c r="BX126" s="1286"/>
      <c r="BY126" s="1286"/>
      <c r="BZ126" s="1286"/>
      <c r="CA126" s="1286"/>
      <c r="CB126" s="1286"/>
      <c r="CC126" s="1286"/>
      <c r="CD126" s="1286"/>
      <c r="CE126" s="1286"/>
      <c r="CF126" s="1286"/>
      <c r="CG126" s="1286"/>
      <c r="CH126" s="1286"/>
      <c r="CI126" s="1286"/>
      <c r="CJ126" s="1286"/>
      <c r="CK126" s="1286"/>
      <c r="CL126" s="1286"/>
      <c r="CM126" s="1286"/>
      <c r="CN126" s="1286"/>
      <c r="CO126" s="1286"/>
      <c r="CP126" s="1286"/>
      <c r="CQ126" s="1286"/>
      <c r="CR126" s="1286"/>
      <c r="CS126" s="1286"/>
      <c r="CT126" s="1286"/>
      <c r="CU126" s="1286"/>
      <c r="CV126" s="1286"/>
      <c r="CW126" s="1286"/>
      <c r="CX126" s="1286"/>
      <c r="CY126" s="1286"/>
      <c r="CZ126" s="1286"/>
      <c r="DA126" s="1286"/>
      <c r="DB126" s="1286"/>
      <c r="DC126" s="1286"/>
      <c r="DD126" s="1286"/>
      <c r="DE126" s="1286"/>
      <c r="DF126" s="1286"/>
      <c r="DG126" s="1286"/>
      <c r="DH126" s="1286"/>
      <c r="DI126" s="1286"/>
      <c r="DJ126" s="1286"/>
      <c r="DK126" s="1286"/>
      <c r="DL126" s="1286"/>
      <c r="DM126" s="1286"/>
      <c r="DN126" s="1286"/>
      <c r="DO126" s="1286"/>
      <c r="DP126" s="1286"/>
      <c r="DQ126" s="1286"/>
      <c r="DR126" s="1286"/>
      <c r="DS126" s="1286"/>
      <c r="DT126" s="1286"/>
      <c r="DU126" s="1286"/>
      <c r="DV126" s="1286"/>
      <c r="DW126" s="1286"/>
      <c r="DX126" s="1286"/>
      <c r="DY126" s="1286"/>
      <c r="DZ126" s="1286"/>
      <c r="EA126" s="1286"/>
      <c r="EB126" s="1286"/>
      <c r="EC126" s="1286"/>
      <c r="ED126" s="1286"/>
      <c r="EE126" s="1286"/>
      <c r="EF126" s="1286"/>
      <c r="EG126" s="1286"/>
      <c r="EH126" s="1286"/>
      <c r="EI126" s="1286"/>
      <c r="EJ126" s="1286"/>
      <c r="EK126" s="1286"/>
      <c r="EL126" s="1286"/>
      <c r="EM126" s="1286"/>
      <c r="EN126" s="1286"/>
      <c r="EO126" s="1286"/>
      <c r="EP126" s="1286"/>
      <c r="EQ126" s="1286"/>
      <c r="ER126" s="1286"/>
      <c r="ES126" s="1286"/>
      <c r="ET126" s="1286"/>
      <c r="EU126" s="1286"/>
      <c r="EV126" s="1286"/>
      <c r="EW126" s="1286"/>
      <c r="EX126" s="1286"/>
      <c r="EY126" s="1286"/>
      <c r="EZ126" s="1286"/>
      <c r="FA126" s="1286"/>
      <c r="FB126" s="1286"/>
      <c r="FC126" s="1286"/>
      <c r="FD126" s="1286"/>
      <c r="FE126" s="1286"/>
      <c r="FF126" s="1286"/>
      <c r="FG126" s="1286"/>
      <c r="FH126" s="1286"/>
      <c r="FI126" s="1286"/>
      <c r="FJ126" s="1286"/>
      <c r="FK126" s="1286"/>
      <c r="FL126" s="1286"/>
      <c r="FM126" s="1286"/>
      <c r="FN126" s="1286"/>
      <c r="FO126" s="1286"/>
      <c r="FP126" s="1286"/>
      <c r="FQ126" s="1286"/>
      <c r="FR126" s="1286"/>
      <c r="FS126" s="1286"/>
      <c r="FT126" s="1286"/>
      <c r="FU126" s="1286"/>
      <c r="FV126" s="1286"/>
      <c r="FW126" s="1286"/>
      <c r="FX126" s="1286"/>
      <c r="FY126" s="1286"/>
      <c r="FZ126" s="1286"/>
      <c r="GA126" s="1286"/>
      <c r="GB126" s="1286"/>
      <c r="GC126" s="1286"/>
      <c r="GD126" s="1286"/>
      <c r="GE126" s="1286"/>
      <c r="GF126" s="1286"/>
      <c r="GG126" s="1286"/>
      <c r="GH126" s="1286"/>
      <c r="GI126" s="1286"/>
      <c r="GJ126" s="1286"/>
      <c r="GK126" s="1286"/>
      <c r="GL126" s="1286"/>
      <c r="GM126" s="1286"/>
      <c r="GN126" s="1286"/>
      <c r="GO126" s="1286"/>
      <c r="GP126" s="1286"/>
      <c r="GQ126" s="1286"/>
      <c r="GR126" s="1286"/>
      <c r="GS126" s="1286"/>
      <c r="GT126" s="1286"/>
      <c r="GU126" s="1286"/>
      <c r="GV126" s="1286"/>
      <c r="GW126" s="1286"/>
      <c r="GX126" s="1286"/>
      <c r="GY126" s="1286"/>
      <c r="GZ126" s="1286"/>
      <c r="HA126" s="1286"/>
      <c r="HB126" s="1286"/>
      <c r="HC126" s="1286"/>
      <c r="HD126" s="1286"/>
      <c r="HE126" s="1286"/>
      <c r="HF126" s="1286"/>
      <c r="HG126" s="1286"/>
      <c r="HH126" s="1286"/>
      <c r="HI126" s="1286"/>
      <c r="HJ126" s="1286"/>
      <c r="HK126" s="1286"/>
      <c r="HL126" s="1286"/>
      <c r="HM126" s="1286"/>
      <c r="HN126" s="1286"/>
      <c r="HO126" s="1286"/>
      <c r="HP126" s="1286"/>
      <c r="HQ126" s="1286"/>
      <c r="HR126" s="1286"/>
      <c r="HS126" s="1286"/>
      <c r="HT126" s="1286"/>
      <c r="HU126" s="1286"/>
      <c r="HV126" s="1286"/>
      <c r="HW126" s="1286"/>
      <c r="HX126" s="1286"/>
      <c r="HY126" s="1286"/>
      <c r="HZ126" s="1286"/>
      <c r="IA126" s="1286"/>
      <c r="IB126" s="1286"/>
      <c r="IC126" s="1286"/>
      <c r="ID126" s="1286"/>
      <c r="IE126" s="1286"/>
      <c r="IF126" s="1286"/>
      <c r="IG126" s="1286"/>
      <c r="IH126" s="1286"/>
      <c r="II126" s="1286"/>
      <c r="IJ126" s="1286"/>
      <c r="IK126" s="1286"/>
      <c r="IL126" s="1286"/>
      <c r="IM126" s="1286"/>
      <c r="IN126" s="1286"/>
      <c r="IO126" s="1286"/>
      <c r="IP126" s="1286"/>
      <c r="IQ126" s="1286"/>
      <c r="IR126" s="1286"/>
      <c r="IS126" s="1286"/>
      <c r="IT126" s="1286"/>
      <c r="IU126" s="1286"/>
      <c r="IV126" s="1286"/>
    </row>
    <row r="127" spans="1:256" ht="15.75">
      <c r="A127" s="1286"/>
      <c r="B127" s="1607" t="s">
        <v>7371</v>
      </c>
      <c r="C127" s="1608" t="str">
        <f>C19</f>
        <v>PRESSÃO DE PERNAS DUPLO</v>
      </c>
      <c r="D127" s="1609" t="s">
        <v>30</v>
      </c>
      <c r="E127" s="1624">
        <v>1</v>
      </c>
      <c r="F127" s="1610">
        <f>E19</f>
        <v>1725</v>
      </c>
      <c r="G127" s="1611">
        <f>TRUNC(F127*E127,2)</f>
        <v>1725</v>
      </c>
      <c r="H127" s="1286"/>
      <c r="I127" s="1286"/>
      <c r="J127" s="1286"/>
      <c r="K127" s="1286"/>
      <c r="L127" s="1286"/>
      <c r="M127" s="1286"/>
      <c r="N127" s="1286"/>
      <c r="O127" s="1286"/>
      <c r="P127" s="1286"/>
      <c r="Q127" s="1286"/>
      <c r="R127" s="1286"/>
      <c r="S127" s="1286"/>
      <c r="T127" s="1286"/>
      <c r="U127" s="1286"/>
      <c r="V127" s="1286"/>
      <c r="W127" s="1286"/>
      <c r="X127" s="1286"/>
      <c r="Y127" s="1286"/>
      <c r="Z127" s="1286"/>
      <c r="AA127" s="1286"/>
      <c r="AB127" s="1286"/>
      <c r="AC127" s="1286"/>
      <c r="AD127" s="1286"/>
      <c r="AE127" s="1286"/>
      <c r="AF127" s="1286"/>
      <c r="AG127" s="1286"/>
      <c r="AH127" s="1286"/>
      <c r="AI127" s="1286"/>
      <c r="AJ127" s="1286"/>
      <c r="AK127" s="1286"/>
      <c r="AL127" s="1286"/>
      <c r="AM127" s="1286"/>
      <c r="AN127" s="1286"/>
      <c r="AO127" s="1286"/>
      <c r="AP127" s="1286"/>
      <c r="AQ127" s="1286"/>
      <c r="AR127" s="1286"/>
      <c r="AS127" s="1286"/>
      <c r="AT127" s="1286"/>
      <c r="AU127" s="1286"/>
      <c r="AV127" s="1286"/>
      <c r="AW127" s="1286"/>
      <c r="AX127" s="1286"/>
      <c r="AY127" s="1286"/>
      <c r="AZ127" s="1286"/>
      <c r="BA127" s="1286"/>
      <c r="BB127" s="1286"/>
      <c r="BC127" s="1286"/>
      <c r="BD127" s="1286"/>
      <c r="BE127" s="1286"/>
      <c r="BF127" s="1286"/>
      <c r="BG127" s="1286"/>
      <c r="BH127" s="1286"/>
      <c r="BI127" s="1286"/>
      <c r="BJ127" s="1286"/>
      <c r="BK127" s="1286"/>
      <c r="BL127" s="1286"/>
      <c r="BM127" s="1286"/>
      <c r="BN127" s="1286"/>
      <c r="BO127" s="1286"/>
      <c r="BP127" s="1286"/>
      <c r="BQ127" s="1286"/>
      <c r="BR127" s="1286"/>
      <c r="BS127" s="1286"/>
      <c r="BT127" s="1286"/>
      <c r="BU127" s="1286"/>
      <c r="BV127" s="1286"/>
      <c r="BW127" s="1286"/>
      <c r="BX127" s="1286"/>
      <c r="BY127" s="1286"/>
      <c r="BZ127" s="1286"/>
      <c r="CA127" s="1286"/>
      <c r="CB127" s="1286"/>
      <c r="CC127" s="1286"/>
      <c r="CD127" s="1286"/>
      <c r="CE127" s="1286"/>
      <c r="CF127" s="1286"/>
      <c r="CG127" s="1286"/>
      <c r="CH127" s="1286"/>
      <c r="CI127" s="1286"/>
      <c r="CJ127" s="1286"/>
      <c r="CK127" s="1286"/>
      <c r="CL127" s="1286"/>
      <c r="CM127" s="1286"/>
      <c r="CN127" s="1286"/>
      <c r="CO127" s="1286"/>
      <c r="CP127" s="1286"/>
      <c r="CQ127" s="1286"/>
      <c r="CR127" s="1286"/>
      <c r="CS127" s="1286"/>
      <c r="CT127" s="1286"/>
      <c r="CU127" s="1286"/>
      <c r="CV127" s="1286"/>
      <c r="CW127" s="1286"/>
      <c r="CX127" s="1286"/>
      <c r="CY127" s="1286"/>
      <c r="CZ127" s="1286"/>
      <c r="DA127" s="1286"/>
      <c r="DB127" s="1286"/>
      <c r="DC127" s="1286"/>
      <c r="DD127" s="1286"/>
      <c r="DE127" s="1286"/>
      <c r="DF127" s="1286"/>
      <c r="DG127" s="1286"/>
      <c r="DH127" s="1286"/>
      <c r="DI127" s="1286"/>
      <c r="DJ127" s="1286"/>
      <c r="DK127" s="1286"/>
      <c r="DL127" s="1286"/>
      <c r="DM127" s="1286"/>
      <c r="DN127" s="1286"/>
      <c r="DO127" s="1286"/>
      <c r="DP127" s="1286"/>
      <c r="DQ127" s="1286"/>
      <c r="DR127" s="1286"/>
      <c r="DS127" s="1286"/>
      <c r="DT127" s="1286"/>
      <c r="DU127" s="1286"/>
      <c r="DV127" s="1286"/>
      <c r="DW127" s="1286"/>
      <c r="DX127" s="1286"/>
      <c r="DY127" s="1286"/>
      <c r="DZ127" s="1286"/>
      <c r="EA127" s="1286"/>
      <c r="EB127" s="1286"/>
      <c r="EC127" s="1286"/>
      <c r="ED127" s="1286"/>
      <c r="EE127" s="1286"/>
      <c r="EF127" s="1286"/>
      <c r="EG127" s="1286"/>
      <c r="EH127" s="1286"/>
      <c r="EI127" s="1286"/>
      <c r="EJ127" s="1286"/>
      <c r="EK127" s="1286"/>
      <c r="EL127" s="1286"/>
      <c r="EM127" s="1286"/>
      <c r="EN127" s="1286"/>
      <c r="EO127" s="1286"/>
      <c r="EP127" s="1286"/>
      <c r="EQ127" s="1286"/>
      <c r="ER127" s="1286"/>
      <c r="ES127" s="1286"/>
      <c r="ET127" s="1286"/>
      <c r="EU127" s="1286"/>
      <c r="EV127" s="1286"/>
      <c r="EW127" s="1286"/>
      <c r="EX127" s="1286"/>
      <c r="EY127" s="1286"/>
      <c r="EZ127" s="1286"/>
      <c r="FA127" s="1286"/>
      <c r="FB127" s="1286"/>
      <c r="FC127" s="1286"/>
      <c r="FD127" s="1286"/>
      <c r="FE127" s="1286"/>
      <c r="FF127" s="1286"/>
      <c r="FG127" s="1286"/>
      <c r="FH127" s="1286"/>
      <c r="FI127" s="1286"/>
      <c r="FJ127" s="1286"/>
      <c r="FK127" s="1286"/>
      <c r="FL127" s="1286"/>
      <c r="FM127" s="1286"/>
      <c r="FN127" s="1286"/>
      <c r="FO127" s="1286"/>
      <c r="FP127" s="1286"/>
      <c r="FQ127" s="1286"/>
      <c r="FR127" s="1286"/>
      <c r="FS127" s="1286"/>
      <c r="FT127" s="1286"/>
      <c r="FU127" s="1286"/>
      <c r="FV127" s="1286"/>
      <c r="FW127" s="1286"/>
      <c r="FX127" s="1286"/>
      <c r="FY127" s="1286"/>
      <c r="FZ127" s="1286"/>
      <c r="GA127" s="1286"/>
      <c r="GB127" s="1286"/>
      <c r="GC127" s="1286"/>
      <c r="GD127" s="1286"/>
      <c r="GE127" s="1286"/>
      <c r="GF127" s="1286"/>
      <c r="GG127" s="1286"/>
      <c r="GH127" s="1286"/>
      <c r="GI127" s="1286"/>
      <c r="GJ127" s="1286"/>
      <c r="GK127" s="1286"/>
      <c r="GL127" s="1286"/>
      <c r="GM127" s="1286"/>
      <c r="GN127" s="1286"/>
      <c r="GO127" s="1286"/>
      <c r="GP127" s="1286"/>
      <c r="GQ127" s="1286"/>
      <c r="GR127" s="1286"/>
      <c r="GS127" s="1286"/>
      <c r="GT127" s="1286"/>
      <c r="GU127" s="1286"/>
      <c r="GV127" s="1286"/>
      <c r="GW127" s="1286"/>
      <c r="GX127" s="1286"/>
      <c r="GY127" s="1286"/>
      <c r="GZ127" s="1286"/>
      <c r="HA127" s="1286"/>
      <c r="HB127" s="1286"/>
      <c r="HC127" s="1286"/>
      <c r="HD127" s="1286"/>
      <c r="HE127" s="1286"/>
      <c r="HF127" s="1286"/>
      <c r="HG127" s="1286"/>
      <c r="HH127" s="1286"/>
      <c r="HI127" s="1286"/>
      <c r="HJ127" s="1286"/>
      <c r="HK127" s="1286"/>
      <c r="HL127" s="1286"/>
      <c r="HM127" s="1286"/>
      <c r="HN127" s="1286"/>
      <c r="HO127" s="1286"/>
      <c r="HP127" s="1286"/>
      <c r="HQ127" s="1286"/>
      <c r="HR127" s="1286"/>
      <c r="HS127" s="1286"/>
      <c r="HT127" s="1286"/>
      <c r="HU127" s="1286"/>
      <c r="HV127" s="1286"/>
      <c r="HW127" s="1286"/>
      <c r="HX127" s="1286"/>
      <c r="HY127" s="1286"/>
      <c r="HZ127" s="1286"/>
      <c r="IA127" s="1286"/>
      <c r="IB127" s="1286"/>
      <c r="IC127" s="1286"/>
      <c r="ID127" s="1286"/>
      <c r="IE127" s="1286"/>
      <c r="IF127" s="1286"/>
      <c r="IG127" s="1286"/>
      <c r="IH127" s="1286"/>
      <c r="II127" s="1286"/>
      <c r="IJ127" s="1286"/>
      <c r="IK127" s="1286"/>
      <c r="IL127" s="1286"/>
      <c r="IM127" s="1286"/>
      <c r="IN127" s="1286"/>
      <c r="IO127" s="1286"/>
      <c r="IP127" s="1286"/>
      <c r="IQ127" s="1286"/>
      <c r="IR127" s="1286"/>
      <c r="IS127" s="1286"/>
      <c r="IT127" s="1286"/>
      <c r="IU127" s="1286"/>
      <c r="IV127" s="1286"/>
    </row>
    <row r="128" spans="1:256" ht="15">
      <c r="A128" s="1286" t="s">
        <v>5265</v>
      </c>
      <c r="B128" s="1348">
        <v>93358</v>
      </c>
      <c r="C128" s="914" t="str">
        <f>IF($A128="INSUMO",VLOOKUP($B128,'BANCO DE DADOS JULHO INS'!$A:$D,2,FALSE),VLOOKUP($B128,'BANCO DE DADOS JULHO SERV'!$B:$E,2,FALSE))</f>
        <v>ESCAVAÇÃO MANUAL DE VALAS. AF_03/2016</v>
      </c>
      <c r="D128" s="913" t="str">
        <f>IF($A128="INSUMO",VLOOKUP($B128,'BANCO DE DADOS JULHO INS'!$A:$D,3,FALSE),VLOOKUP($B128,'BANCO DE DADOS JULHO SERV'!$B:$E,3,FALSE))</f>
        <v>M3</v>
      </c>
      <c r="E128" s="1625">
        <f>TRUNC(0.8*0.4*0.4,2)</f>
        <v>0.12</v>
      </c>
      <c r="F128" s="917" t="str">
        <f>IF($A128="INSUMO",VLOOKUP($B128,'BANCO DE DADOS JULHO INS'!$A:$D,4,FALSE),VLOOKUP($B128,'BANCO DE DADOS JULHO SERV'!$B:$E,4,FALSE))</f>
        <v>54,59</v>
      </c>
      <c r="G128" s="1347">
        <f>TRUNC(F128*E128,2)</f>
        <v>6.55</v>
      </c>
      <c r="H128" s="1286"/>
      <c r="I128" s="1286"/>
      <c r="J128" s="1286"/>
      <c r="K128" s="1286"/>
      <c r="L128" s="1286"/>
      <c r="M128" s="1286"/>
      <c r="N128" s="1286"/>
      <c r="O128" s="1286"/>
      <c r="P128" s="1286"/>
      <c r="Q128" s="1286"/>
      <c r="R128" s="1286"/>
      <c r="S128" s="1286"/>
      <c r="T128" s="1286"/>
      <c r="U128" s="1286"/>
      <c r="V128" s="1286"/>
      <c r="W128" s="1286"/>
      <c r="X128" s="1286"/>
      <c r="Y128" s="1286"/>
      <c r="Z128" s="1286"/>
      <c r="AA128" s="1286"/>
      <c r="AB128" s="1286"/>
      <c r="AC128" s="1286"/>
      <c r="AD128" s="1286"/>
      <c r="AE128" s="1286"/>
      <c r="AF128" s="1286"/>
      <c r="AG128" s="1286"/>
      <c r="AH128" s="1286"/>
      <c r="AI128" s="1286"/>
      <c r="AJ128" s="1286"/>
      <c r="AK128" s="1286"/>
      <c r="AL128" s="1286"/>
      <c r="AM128" s="1286"/>
      <c r="AN128" s="1286"/>
      <c r="AO128" s="1286"/>
      <c r="AP128" s="1286"/>
      <c r="AQ128" s="1286"/>
      <c r="AR128" s="1286"/>
      <c r="AS128" s="1286"/>
      <c r="AT128" s="1286"/>
      <c r="AU128" s="1286"/>
      <c r="AV128" s="1286"/>
      <c r="AW128" s="1286"/>
      <c r="AX128" s="1286"/>
      <c r="AY128" s="1286"/>
      <c r="AZ128" s="1286"/>
      <c r="BA128" s="1286"/>
      <c r="BB128" s="1286"/>
      <c r="BC128" s="1286"/>
      <c r="BD128" s="1286"/>
      <c r="BE128" s="1286"/>
      <c r="BF128" s="1286"/>
      <c r="BG128" s="1286"/>
      <c r="BH128" s="1286"/>
      <c r="BI128" s="1286"/>
      <c r="BJ128" s="1286"/>
      <c r="BK128" s="1286"/>
      <c r="BL128" s="1286"/>
      <c r="BM128" s="1286"/>
      <c r="BN128" s="1286"/>
      <c r="BO128" s="1286"/>
      <c r="BP128" s="1286"/>
      <c r="BQ128" s="1286"/>
      <c r="BR128" s="1286"/>
      <c r="BS128" s="1286"/>
      <c r="BT128" s="1286"/>
      <c r="BU128" s="1286"/>
      <c r="BV128" s="1286"/>
      <c r="BW128" s="1286"/>
      <c r="BX128" s="1286"/>
      <c r="BY128" s="1286"/>
      <c r="BZ128" s="1286"/>
      <c r="CA128" s="1286"/>
      <c r="CB128" s="1286"/>
      <c r="CC128" s="1286"/>
      <c r="CD128" s="1286"/>
      <c r="CE128" s="1286"/>
      <c r="CF128" s="1286"/>
      <c r="CG128" s="1286"/>
      <c r="CH128" s="1286"/>
      <c r="CI128" s="1286"/>
      <c r="CJ128" s="1286"/>
      <c r="CK128" s="1286"/>
      <c r="CL128" s="1286"/>
      <c r="CM128" s="1286"/>
      <c r="CN128" s="1286"/>
      <c r="CO128" s="1286"/>
      <c r="CP128" s="1286"/>
      <c r="CQ128" s="1286"/>
      <c r="CR128" s="1286"/>
      <c r="CS128" s="1286"/>
      <c r="CT128" s="1286"/>
      <c r="CU128" s="1286"/>
      <c r="CV128" s="1286"/>
      <c r="CW128" s="1286"/>
      <c r="CX128" s="1286"/>
      <c r="CY128" s="1286"/>
      <c r="CZ128" s="1286"/>
      <c r="DA128" s="1286"/>
      <c r="DB128" s="1286"/>
      <c r="DC128" s="1286"/>
      <c r="DD128" s="1286"/>
      <c r="DE128" s="1286"/>
      <c r="DF128" s="1286"/>
      <c r="DG128" s="1286"/>
      <c r="DH128" s="1286"/>
      <c r="DI128" s="1286"/>
      <c r="DJ128" s="1286"/>
      <c r="DK128" s="1286"/>
      <c r="DL128" s="1286"/>
      <c r="DM128" s="1286"/>
      <c r="DN128" s="1286"/>
      <c r="DO128" s="1286"/>
      <c r="DP128" s="1286"/>
      <c r="DQ128" s="1286"/>
      <c r="DR128" s="1286"/>
      <c r="DS128" s="1286"/>
      <c r="DT128" s="1286"/>
      <c r="DU128" s="1286"/>
      <c r="DV128" s="1286"/>
      <c r="DW128" s="1286"/>
      <c r="DX128" s="1286"/>
      <c r="DY128" s="1286"/>
      <c r="DZ128" s="1286"/>
      <c r="EA128" s="1286"/>
      <c r="EB128" s="1286"/>
      <c r="EC128" s="1286"/>
      <c r="ED128" s="1286"/>
      <c r="EE128" s="1286"/>
      <c r="EF128" s="1286"/>
      <c r="EG128" s="1286"/>
      <c r="EH128" s="1286"/>
      <c r="EI128" s="1286"/>
      <c r="EJ128" s="1286"/>
      <c r="EK128" s="1286"/>
      <c r="EL128" s="1286"/>
      <c r="EM128" s="1286"/>
      <c r="EN128" s="1286"/>
      <c r="EO128" s="1286"/>
      <c r="EP128" s="1286"/>
      <c r="EQ128" s="1286"/>
      <c r="ER128" s="1286"/>
      <c r="ES128" s="1286"/>
      <c r="ET128" s="1286"/>
      <c r="EU128" s="1286"/>
      <c r="EV128" s="1286"/>
      <c r="EW128" s="1286"/>
      <c r="EX128" s="1286"/>
      <c r="EY128" s="1286"/>
      <c r="EZ128" s="1286"/>
      <c r="FA128" s="1286"/>
      <c r="FB128" s="1286"/>
      <c r="FC128" s="1286"/>
      <c r="FD128" s="1286"/>
      <c r="FE128" s="1286"/>
      <c r="FF128" s="1286"/>
      <c r="FG128" s="1286"/>
      <c r="FH128" s="1286"/>
      <c r="FI128" s="1286"/>
      <c r="FJ128" s="1286"/>
      <c r="FK128" s="1286"/>
      <c r="FL128" s="1286"/>
      <c r="FM128" s="1286"/>
      <c r="FN128" s="1286"/>
      <c r="FO128" s="1286"/>
      <c r="FP128" s="1286"/>
      <c r="FQ128" s="1286"/>
      <c r="FR128" s="1286"/>
      <c r="FS128" s="1286"/>
      <c r="FT128" s="1286"/>
      <c r="FU128" s="1286"/>
      <c r="FV128" s="1286"/>
      <c r="FW128" s="1286"/>
      <c r="FX128" s="1286"/>
      <c r="FY128" s="1286"/>
      <c r="FZ128" s="1286"/>
      <c r="GA128" s="1286"/>
      <c r="GB128" s="1286"/>
      <c r="GC128" s="1286"/>
      <c r="GD128" s="1286"/>
      <c r="GE128" s="1286"/>
      <c r="GF128" s="1286"/>
      <c r="GG128" s="1286"/>
      <c r="GH128" s="1286"/>
      <c r="GI128" s="1286"/>
      <c r="GJ128" s="1286"/>
      <c r="GK128" s="1286"/>
      <c r="GL128" s="1286"/>
      <c r="GM128" s="1286"/>
      <c r="GN128" s="1286"/>
      <c r="GO128" s="1286"/>
      <c r="GP128" s="1286"/>
      <c r="GQ128" s="1286"/>
      <c r="GR128" s="1286"/>
      <c r="GS128" s="1286"/>
      <c r="GT128" s="1286"/>
      <c r="GU128" s="1286"/>
      <c r="GV128" s="1286"/>
      <c r="GW128" s="1286"/>
      <c r="GX128" s="1286"/>
      <c r="GY128" s="1286"/>
      <c r="GZ128" s="1286"/>
      <c r="HA128" s="1286"/>
      <c r="HB128" s="1286"/>
      <c r="HC128" s="1286"/>
      <c r="HD128" s="1286"/>
      <c r="HE128" s="1286"/>
      <c r="HF128" s="1286"/>
      <c r="HG128" s="1286"/>
      <c r="HH128" s="1286"/>
      <c r="HI128" s="1286"/>
      <c r="HJ128" s="1286"/>
      <c r="HK128" s="1286"/>
      <c r="HL128" s="1286"/>
      <c r="HM128" s="1286"/>
      <c r="HN128" s="1286"/>
      <c r="HO128" s="1286"/>
      <c r="HP128" s="1286"/>
      <c r="HQ128" s="1286"/>
      <c r="HR128" s="1286"/>
      <c r="HS128" s="1286"/>
      <c r="HT128" s="1286"/>
      <c r="HU128" s="1286"/>
      <c r="HV128" s="1286"/>
      <c r="HW128" s="1286"/>
      <c r="HX128" s="1286"/>
      <c r="HY128" s="1286"/>
      <c r="HZ128" s="1286"/>
      <c r="IA128" s="1286"/>
      <c r="IB128" s="1286"/>
      <c r="IC128" s="1286"/>
      <c r="ID128" s="1286"/>
      <c r="IE128" s="1286"/>
      <c r="IF128" s="1286"/>
      <c r="IG128" s="1286"/>
      <c r="IH128" s="1286"/>
      <c r="II128" s="1286"/>
      <c r="IJ128" s="1286"/>
      <c r="IK128" s="1286"/>
      <c r="IL128" s="1286"/>
      <c r="IM128" s="1286"/>
      <c r="IN128" s="1286"/>
      <c r="IO128" s="1286"/>
      <c r="IP128" s="1286"/>
      <c r="IQ128" s="1286"/>
      <c r="IR128" s="1286"/>
      <c r="IS128" s="1286"/>
      <c r="IT128" s="1286"/>
      <c r="IU128" s="1286"/>
      <c r="IV128" s="1286"/>
    </row>
    <row r="129" spans="1:256" ht="30">
      <c r="A129" s="1286" t="s">
        <v>5265</v>
      </c>
      <c r="B129" s="1348">
        <v>94965</v>
      </c>
      <c r="C129" s="914" t="str">
        <f>IF($A129="INSUMO",VLOOKUP($B129,'BANCO DE DADOS JULHO INS'!$A:$D,2,FALSE),VLOOKUP($B129,'BANCO DE DADOS JULHO SERV'!$B:$E,2,FALSE))</f>
        <v>CONCRETO FCK = 25MPA, TRAÇO 1:2,3:2,7 (CIMENTO/ AREIA MÉDIA/ BRITA 1)  - PREPARO MECÂNICO COM BETONEIRA 400 L. AF_07/2016</v>
      </c>
      <c r="D129" s="913" t="str">
        <f>IF($A129="INSUMO",VLOOKUP($B129,'BANCO DE DADOS JULHO INS'!$A:$D,3,FALSE),VLOOKUP($B129,'BANCO DE DADOS JULHO SERV'!$B:$E,3,FALSE))</f>
        <v>M3</v>
      </c>
      <c r="E129" s="1625">
        <f>TRUNC(0.8*0.4*0.4,2)</f>
        <v>0.12</v>
      </c>
      <c r="F129" s="917" t="str">
        <f>IF($A129="INSUMO",VLOOKUP($B129,'BANCO DE DADOS JULHO INS'!$A:$D,4,FALSE),VLOOKUP($B129,'BANCO DE DADOS JULHO SERV'!$B:$E,4,FALSE))</f>
        <v>299,40</v>
      </c>
      <c r="G129" s="1347">
        <f>TRUNC(F129*E129,2)</f>
        <v>35.92</v>
      </c>
      <c r="H129" s="1286"/>
      <c r="I129" s="1286"/>
      <c r="J129" s="1286"/>
      <c r="K129" s="1286"/>
      <c r="L129" s="1286"/>
      <c r="M129" s="1286"/>
      <c r="N129" s="1286"/>
      <c r="O129" s="1286"/>
      <c r="P129" s="1286"/>
      <c r="Q129" s="1286"/>
      <c r="R129" s="1286"/>
      <c r="S129" s="1286"/>
      <c r="T129" s="1286"/>
      <c r="U129" s="1286"/>
      <c r="V129" s="1286"/>
      <c r="W129" s="1286"/>
      <c r="X129" s="1286"/>
      <c r="Y129" s="1286"/>
      <c r="Z129" s="1286"/>
      <c r="AA129" s="1286"/>
      <c r="AB129" s="1286"/>
      <c r="AC129" s="1286"/>
      <c r="AD129" s="1286"/>
      <c r="AE129" s="1286"/>
      <c r="AF129" s="1286"/>
      <c r="AG129" s="1286"/>
      <c r="AH129" s="1286"/>
      <c r="AI129" s="1286"/>
      <c r="AJ129" s="1286"/>
      <c r="AK129" s="1286"/>
      <c r="AL129" s="1286"/>
      <c r="AM129" s="1286"/>
      <c r="AN129" s="1286"/>
      <c r="AO129" s="1286"/>
      <c r="AP129" s="1286"/>
      <c r="AQ129" s="1286"/>
      <c r="AR129" s="1286"/>
      <c r="AS129" s="1286"/>
      <c r="AT129" s="1286"/>
      <c r="AU129" s="1286"/>
      <c r="AV129" s="1286"/>
      <c r="AW129" s="1286"/>
      <c r="AX129" s="1286"/>
      <c r="AY129" s="1286"/>
      <c r="AZ129" s="1286"/>
      <c r="BA129" s="1286"/>
      <c r="BB129" s="1286"/>
      <c r="BC129" s="1286"/>
      <c r="BD129" s="1286"/>
      <c r="BE129" s="1286"/>
      <c r="BF129" s="1286"/>
      <c r="BG129" s="1286"/>
      <c r="BH129" s="1286"/>
      <c r="BI129" s="1286"/>
      <c r="BJ129" s="1286"/>
      <c r="BK129" s="1286"/>
      <c r="BL129" s="1286"/>
      <c r="BM129" s="1286"/>
      <c r="BN129" s="1286"/>
      <c r="BO129" s="1286"/>
      <c r="BP129" s="1286"/>
      <c r="BQ129" s="1286"/>
      <c r="BR129" s="1286"/>
      <c r="BS129" s="1286"/>
      <c r="BT129" s="1286"/>
      <c r="BU129" s="1286"/>
      <c r="BV129" s="1286"/>
      <c r="BW129" s="1286"/>
      <c r="BX129" s="1286"/>
      <c r="BY129" s="1286"/>
      <c r="BZ129" s="1286"/>
      <c r="CA129" s="1286"/>
      <c r="CB129" s="1286"/>
      <c r="CC129" s="1286"/>
      <c r="CD129" s="1286"/>
      <c r="CE129" s="1286"/>
      <c r="CF129" s="1286"/>
      <c r="CG129" s="1286"/>
      <c r="CH129" s="1286"/>
      <c r="CI129" s="1286"/>
      <c r="CJ129" s="1286"/>
      <c r="CK129" s="1286"/>
      <c r="CL129" s="1286"/>
      <c r="CM129" s="1286"/>
      <c r="CN129" s="1286"/>
      <c r="CO129" s="1286"/>
      <c r="CP129" s="1286"/>
      <c r="CQ129" s="1286"/>
      <c r="CR129" s="1286"/>
      <c r="CS129" s="1286"/>
      <c r="CT129" s="1286"/>
      <c r="CU129" s="1286"/>
      <c r="CV129" s="1286"/>
      <c r="CW129" s="1286"/>
      <c r="CX129" s="1286"/>
      <c r="CY129" s="1286"/>
      <c r="CZ129" s="1286"/>
      <c r="DA129" s="1286"/>
      <c r="DB129" s="1286"/>
      <c r="DC129" s="1286"/>
      <c r="DD129" s="1286"/>
      <c r="DE129" s="1286"/>
      <c r="DF129" s="1286"/>
      <c r="DG129" s="1286"/>
      <c r="DH129" s="1286"/>
      <c r="DI129" s="1286"/>
      <c r="DJ129" s="1286"/>
      <c r="DK129" s="1286"/>
      <c r="DL129" s="1286"/>
      <c r="DM129" s="1286"/>
      <c r="DN129" s="1286"/>
      <c r="DO129" s="1286"/>
      <c r="DP129" s="1286"/>
      <c r="DQ129" s="1286"/>
      <c r="DR129" s="1286"/>
      <c r="DS129" s="1286"/>
      <c r="DT129" s="1286"/>
      <c r="DU129" s="1286"/>
      <c r="DV129" s="1286"/>
      <c r="DW129" s="1286"/>
      <c r="DX129" s="1286"/>
      <c r="DY129" s="1286"/>
      <c r="DZ129" s="1286"/>
      <c r="EA129" s="1286"/>
      <c r="EB129" s="1286"/>
      <c r="EC129" s="1286"/>
      <c r="ED129" s="1286"/>
      <c r="EE129" s="1286"/>
      <c r="EF129" s="1286"/>
      <c r="EG129" s="1286"/>
      <c r="EH129" s="1286"/>
      <c r="EI129" s="1286"/>
      <c r="EJ129" s="1286"/>
      <c r="EK129" s="1286"/>
      <c r="EL129" s="1286"/>
      <c r="EM129" s="1286"/>
      <c r="EN129" s="1286"/>
      <c r="EO129" s="1286"/>
      <c r="EP129" s="1286"/>
      <c r="EQ129" s="1286"/>
      <c r="ER129" s="1286"/>
      <c r="ES129" s="1286"/>
      <c r="ET129" s="1286"/>
      <c r="EU129" s="1286"/>
      <c r="EV129" s="1286"/>
      <c r="EW129" s="1286"/>
      <c r="EX129" s="1286"/>
      <c r="EY129" s="1286"/>
      <c r="EZ129" s="1286"/>
      <c r="FA129" s="1286"/>
      <c r="FB129" s="1286"/>
      <c r="FC129" s="1286"/>
      <c r="FD129" s="1286"/>
      <c r="FE129" s="1286"/>
      <c r="FF129" s="1286"/>
      <c r="FG129" s="1286"/>
      <c r="FH129" s="1286"/>
      <c r="FI129" s="1286"/>
      <c r="FJ129" s="1286"/>
      <c r="FK129" s="1286"/>
      <c r="FL129" s="1286"/>
      <c r="FM129" s="1286"/>
      <c r="FN129" s="1286"/>
      <c r="FO129" s="1286"/>
      <c r="FP129" s="1286"/>
      <c r="FQ129" s="1286"/>
      <c r="FR129" s="1286"/>
      <c r="FS129" s="1286"/>
      <c r="FT129" s="1286"/>
      <c r="FU129" s="1286"/>
      <c r="FV129" s="1286"/>
      <c r="FW129" s="1286"/>
      <c r="FX129" s="1286"/>
      <c r="FY129" s="1286"/>
      <c r="FZ129" s="1286"/>
      <c r="GA129" s="1286"/>
      <c r="GB129" s="1286"/>
      <c r="GC129" s="1286"/>
      <c r="GD129" s="1286"/>
      <c r="GE129" s="1286"/>
      <c r="GF129" s="1286"/>
      <c r="GG129" s="1286"/>
      <c r="GH129" s="1286"/>
      <c r="GI129" s="1286"/>
      <c r="GJ129" s="1286"/>
      <c r="GK129" s="1286"/>
      <c r="GL129" s="1286"/>
      <c r="GM129" s="1286"/>
      <c r="GN129" s="1286"/>
      <c r="GO129" s="1286"/>
      <c r="GP129" s="1286"/>
      <c r="GQ129" s="1286"/>
      <c r="GR129" s="1286"/>
      <c r="GS129" s="1286"/>
      <c r="GT129" s="1286"/>
      <c r="GU129" s="1286"/>
      <c r="GV129" s="1286"/>
      <c r="GW129" s="1286"/>
      <c r="GX129" s="1286"/>
      <c r="GY129" s="1286"/>
      <c r="GZ129" s="1286"/>
      <c r="HA129" s="1286"/>
      <c r="HB129" s="1286"/>
      <c r="HC129" s="1286"/>
      <c r="HD129" s="1286"/>
      <c r="HE129" s="1286"/>
      <c r="HF129" s="1286"/>
      <c r="HG129" s="1286"/>
      <c r="HH129" s="1286"/>
      <c r="HI129" s="1286"/>
      <c r="HJ129" s="1286"/>
      <c r="HK129" s="1286"/>
      <c r="HL129" s="1286"/>
      <c r="HM129" s="1286"/>
      <c r="HN129" s="1286"/>
      <c r="HO129" s="1286"/>
      <c r="HP129" s="1286"/>
      <c r="HQ129" s="1286"/>
      <c r="HR129" s="1286"/>
      <c r="HS129" s="1286"/>
      <c r="HT129" s="1286"/>
      <c r="HU129" s="1286"/>
      <c r="HV129" s="1286"/>
      <c r="HW129" s="1286"/>
      <c r="HX129" s="1286"/>
      <c r="HY129" s="1286"/>
      <c r="HZ129" s="1286"/>
      <c r="IA129" s="1286"/>
      <c r="IB129" s="1286"/>
      <c r="IC129" s="1286"/>
      <c r="ID129" s="1286"/>
      <c r="IE129" s="1286"/>
      <c r="IF129" s="1286"/>
      <c r="IG129" s="1286"/>
      <c r="IH129" s="1286"/>
      <c r="II129" s="1286"/>
      <c r="IJ129" s="1286"/>
      <c r="IK129" s="1286"/>
      <c r="IL129" s="1286"/>
      <c r="IM129" s="1286"/>
      <c r="IN129" s="1286"/>
      <c r="IO129" s="1286"/>
      <c r="IP129" s="1286"/>
      <c r="IQ129" s="1286"/>
      <c r="IR129" s="1286"/>
      <c r="IS129" s="1286"/>
      <c r="IT129" s="1286"/>
      <c r="IU129" s="1286"/>
      <c r="IV129" s="1286"/>
    </row>
    <row r="130" spans="1:256" ht="30.75" thickBot="1">
      <c r="A130" s="1286" t="s">
        <v>5265</v>
      </c>
      <c r="B130" s="1349">
        <v>92873</v>
      </c>
      <c r="C130" s="915" t="str">
        <f>IF($A130="INSUMO",VLOOKUP($B130,'BANCO DE DADOS JULHO INS'!$A:$D,2,FALSE),VLOOKUP($B130,'BANCO DE DADOS JULHO SERV'!$B:$E,2,FALSE))</f>
        <v>LANÇAMENTO COM USO DE BALDES, ADENSAMENTO E ACABAMENTO DE CONCRETO EM ESTRUTURAS. AF_12/2015</v>
      </c>
      <c r="D130" s="916" t="str">
        <f>IF($A130="INSUMO",VLOOKUP($B130,'BANCO DE DADOS JULHO INS'!$A:$D,3,FALSE),VLOOKUP($B130,'BANCO DE DADOS JULHO SERV'!$B:$E,3,FALSE))</f>
        <v>M3</v>
      </c>
      <c r="E130" s="1626">
        <f>TRUNC(0.8*0.4*0.4,2)</f>
        <v>0.12</v>
      </c>
      <c r="F130" s="918" t="str">
        <f>IF($A130="INSUMO",VLOOKUP($B130,'BANCO DE DADOS JULHO INS'!$A:$D,4,FALSE),VLOOKUP($B130,'BANCO DE DADOS JULHO SERV'!$B:$E,4,FALSE))</f>
        <v>140,28</v>
      </c>
      <c r="G130" s="1350">
        <f>TRUNC(F130*E130,2)</f>
        <v>16.829999999999998</v>
      </c>
      <c r="H130" s="1286"/>
      <c r="I130" s="1286"/>
      <c r="J130" s="1286"/>
      <c r="K130" s="1286"/>
      <c r="L130" s="1286"/>
      <c r="M130" s="1286"/>
      <c r="N130" s="1286"/>
      <c r="O130" s="1286"/>
      <c r="P130" s="1286"/>
      <c r="Q130" s="1286"/>
      <c r="R130" s="1286"/>
      <c r="S130" s="1286"/>
      <c r="T130" s="1286"/>
      <c r="U130" s="1286"/>
      <c r="V130" s="1286"/>
      <c r="W130" s="1286"/>
      <c r="X130" s="1286"/>
      <c r="Y130" s="1286"/>
      <c r="Z130" s="1286"/>
      <c r="AA130" s="1286"/>
      <c r="AB130" s="1286"/>
      <c r="AC130" s="1286"/>
      <c r="AD130" s="1286"/>
      <c r="AE130" s="1286"/>
      <c r="AF130" s="1286"/>
      <c r="AG130" s="1286"/>
      <c r="AH130" s="1286"/>
      <c r="AI130" s="1286"/>
      <c r="AJ130" s="1286"/>
      <c r="AK130" s="1286"/>
      <c r="AL130" s="1286"/>
      <c r="AM130" s="1286"/>
      <c r="AN130" s="1286"/>
      <c r="AO130" s="1286"/>
      <c r="AP130" s="1286"/>
      <c r="AQ130" s="1286"/>
      <c r="AR130" s="1286"/>
      <c r="AS130" s="1286"/>
      <c r="AT130" s="1286"/>
      <c r="AU130" s="1286"/>
      <c r="AV130" s="1286"/>
      <c r="AW130" s="1286"/>
      <c r="AX130" s="1286"/>
      <c r="AY130" s="1286"/>
      <c r="AZ130" s="1286"/>
      <c r="BA130" s="1286"/>
      <c r="BB130" s="1286"/>
      <c r="BC130" s="1286"/>
      <c r="BD130" s="1286"/>
      <c r="BE130" s="1286"/>
      <c r="BF130" s="1286"/>
      <c r="BG130" s="1286"/>
      <c r="BH130" s="1286"/>
      <c r="BI130" s="1286"/>
      <c r="BJ130" s="1286"/>
      <c r="BK130" s="1286"/>
      <c r="BL130" s="1286"/>
      <c r="BM130" s="1286"/>
      <c r="BN130" s="1286"/>
      <c r="BO130" s="1286"/>
      <c r="BP130" s="1286"/>
      <c r="BQ130" s="1286"/>
      <c r="BR130" s="1286"/>
      <c r="BS130" s="1286"/>
      <c r="BT130" s="1286"/>
      <c r="BU130" s="1286"/>
      <c r="BV130" s="1286"/>
      <c r="BW130" s="1286"/>
      <c r="BX130" s="1286"/>
      <c r="BY130" s="1286"/>
      <c r="BZ130" s="1286"/>
      <c r="CA130" s="1286"/>
      <c r="CB130" s="1286"/>
      <c r="CC130" s="1286"/>
      <c r="CD130" s="1286"/>
      <c r="CE130" s="1286"/>
      <c r="CF130" s="1286"/>
      <c r="CG130" s="1286"/>
      <c r="CH130" s="1286"/>
      <c r="CI130" s="1286"/>
      <c r="CJ130" s="1286"/>
      <c r="CK130" s="1286"/>
      <c r="CL130" s="1286"/>
      <c r="CM130" s="1286"/>
      <c r="CN130" s="1286"/>
      <c r="CO130" s="1286"/>
      <c r="CP130" s="1286"/>
      <c r="CQ130" s="1286"/>
      <c r="CR130" s="1286"/>
      <c r="CS130" s="1286"/>
      <c r="CT130" s="1286"/>
      <c r="CU130" s="1286"/>
      <c r="CV130" s="1286"/>
      <c r="CW130" s="1286"/>
      <c r="CX130" s="1286"/>
      <c r="CY130" s="1286"/>
      <c r="CZ130" s="1286"/>
      <c r="DA130" s="1286"/>
      <c r="DB130" s="1286"/>
      <c r="DC130" s="1286"/>
      <c r="DD130" s="1286"/>
      <c r="DE130" s="1286"/>
      <c r="DF130" s="1286"/>
      <c r="DG130" s="1286"/>
      <c r="DH130" s="1286"/>
      <c r="DI130" s="1286"/>
      <c r="DJ130" s="1286"/>
      <c r="DK130" s="1286"/>
      <c r="DL130" s="1286"/>
      <c r="DM130" s="1286"/>
      <c r="DN130" s="1286"/>
      <c r="DO130" s="1286"/>
      <c r="DP130" s="1286"/>
      <c r="DQ130" s="1286"/>
      <c r="DR130" s="1286"/>
      <c r="DS130" s="1286"/>
      <c r="DT130" s="1286"/>
      <c r="DU130" s="1286"/>
      <c r="DV130" s="1286"/>
      <c r="DW130" s="1286"/>
      <c r="DX130" s="1286"/>
      <c r="DY130" s="1286"/>
      <c r="DZ130" s="1286"/>
      <c r="EA130" s="1286"/>
      <c r="EB130" s="1286"/>
      <c r="EC130" s="1286"/>
      <c r="ED130" s="1286"/>
      <c r="EE130" s="1286"/>
      <c r="EF130" s="1286"/>
      <c r="EG130" s="1286"/>
      <c r="EH130" s="1286"/>
      <c r="EI130" s="1286"/>
      <c r="EJ130" s="1286"/>
      <c r="EK130" s="1286"/>
      <c r="EL130" s="1286"/>
      <c r="EM130" s="1286"/>
      <c r="EN130" s="1286"/>
      <c r="EO130" s="1286"/>
      <c r="EP130" s="1286"/>
      <c r="EQ130" s="1286"/>
      <c r="ER130" s="1286"/>
      <c r="ES130" s="1286"/>
      <c r="ET130" s="1286"/>
      <c r="EU130" s="1286"/>
      <c r="EV130" s="1286"/>
      <c r="EW130" s="1286"/>
      <c r="EX130" s="1286"/>
      <c r="EY130" s="1286"/>
      <c r="EZ130" s="1286"/>
      <c r="FA130" s="1286"/>
      <c r="FB130" s="1286"/>
      <c r="FC130" s="1286"/>
      <c r="FD130" s="1286"/>
      <c r="FE130" s="1286"/>
      <c r="FF130" s="1286"/>
      <c r="FG130" s="1286"/>
      <c r="FH130" s="1286"/>
      <c r="FI130" s="1286"/>
      <c r="FJ130" s="1286"/>
      <c r="FK130" s="1286"/>
      <c r="FL130" s="1286"/>
      <c r="FM130" s="1286"/>
      <c r="FN130" s="1286"/>
      <c r="FO130" s="1286"/>
      <c r="FP130" s="1286"/>
      <c r="FQ130" s="1286"/>
      <c r="FR130" s="1286"/>
      <c r="FS130" s="1286"/>
      <c r="FT130" s="1286"/>
      <c r="FU130" s="1286"/>
      <c r="FV130" s="1286"/>
      <c r="FW130" s="1286"/>
      <c r="FX130" s="1286"/>
      <c r="FY130" s="1286"/>
      <c r="FZ130" s="1286"/>
      <c r="GA130" s="1286"/>
      <c r="GB130" s="1286"/>
      <c r="GC130" s="1286"/>
      <c r="GD130" s="1286"/>
      <c r="GE130" s="1286"/>
      <c r="GF130" s="1286"/>
      <c r="GG130" s="1286"/>
      <c r="GH130" s="1286"/>
      <c r="GI130" s="1286"/>
      <c r="GJ130" s="1286"/>
      <c r="GK130" s="1286"/>
      <c r="GL130" s="1286"/>
      <c r="GM130" s="1286"/>
      <c r="GN130" s="1286"/>
      <c r="GO130" s="1286"/>
      <c r="GP130" s="1286"/>
      <c r="GQ130" s="1286"/>
      <c r="GR130" s="1286"/>
      <c r="GS130" s="1286"/>
      <c r="GT130" s="1286"/>
      <c r="GU130" s="1286"/>
      <c r="GV130" s="1286"/>
      <c r="GW130" s="1286"/>
      <c r="GX130" s="1286"/>
      <c r="GY130" s="1286"/>
      <c r="GZ130" s="1286"/>
      <c r="HA130" s="1286"/>
      <c r="HB130" s="1286"/>
      <c r="HC130" s="1286"/>
      <c r="HD130" s="1286"/>
      <c r="HE130" s="1286"/>
      <c r="HF130" s="1286"/>
      <c r="HG130" s="1286"/>
      <c r="HH130" s="1286"/>
      <c r="HI130" s="1286"/>
      <c r="HJ130" s="1286"/>
      <c r="HK130" s="1286"/>
      <c r="HL130" s="1286"/>
      <c r="HM130" s="1286"/>
      <c r="HN130" s="1286"/>
      <c r="HO130" s="1286"/>
      <c r="HP130" s="1286"/>
      <c r="HQ130" s="1286"/>
      <c r="HR130" s="1286"/>
      <c r="HS130" s="1286"/>
      <c r="HT130" s="1286"/>
      <c r="HU130" s="1286"/>
      <c r="HV130" s="1286"/>
      <c r="HW130" s="1286"/>
      <c r="HX130" s="1286"/>
      <c r="HY130" s="1286"/>
      <c r="HZ130" s="1286"/>
      <c r="IA130" s="1286"/>
      <c r="IB130" s="1286"/>
      <c r="IC130" s="1286"/>
      <c r="ID130" s="1286"/>
      <c r="IE130" s="1286"/>
      <c r="IF130" s="1286"/>
      <c r="IG130" s="1286"/>
      <c r="IH130" s="1286"/>
      <c r="II130" s="1286"/>
      <c r="IJ130" s="1286"/>
      <c r="IK130" s="1286"/>
      <c r="IL130" s="1286"/>
      <c r="IM130" s="1286"/>
      <c r="IN130" s="1286"/>
      <c r="IO130" s="1286"/>
      <c r="IP130" s="1286"/>
      <c r="IQ130" s="1286"/>
      <c r="IR130" s="1286"/>
      <c r="IS130" s="1286"/>
      <c r="IT130" s="1286"/>
      <c r="IU130" s="1286"/>
      <c r="IV130" s="1286"/>
    </row>
    <row r="131" spans="1:256" ht="16.5" thickBot="1">
      <c r="A131" s="1286"/>
      <c r="B131" s="2124" t="s">
        <v>2115</v>
      </c>
      <c r="C131" s="2125"/>
      <c r="D131" s="2125"/>
      <c r="E131" s="2125"/>
      <c r="F131" s="2125"/>
      <c r="G131" s="2126"/>
      <c r="H131" s="1286"/>
      <c r="I131" s="1286"/>
      <c r="J131" s="1286"/>
      <c r="K131" s="1286"/>
      <c r="L131" s="1286"/>
      <c r="M131" s="1286"/>
      <c r="N131" s="1286"/>
      <c r="O131" s="1286"/>
      <c r="P131" s="1286"/>
      <c r="Q131" s="1286"/>
      <c r="R131" s="1286"/>
      <c r="S131" s="1286"/>
      <c r="T131" s="1286"/>
      <c r="U131" s="1286"/>
      <c r="V131" s="1286"/>
      <c r="W131" s="1286"/>
      <c r="X131" s="1286"/>
      <c r="Y131" s="1286"/>
      <c r="Z131" s="1286"/>
      <c r="AA131" s="1286"/>
      <c r="AB131" s="1286"/>
      <c r="AC131" s="1286"/>
      <c r="AD131" s="1286"/>
      <c r="AE131" s="1286"/>
      <c r="AF131" s="1286"/>
      <c r="AG131" s="1286"/>
      <c r="AH131" s="1286"/>
      <c r="AI131" s="1286"/>
      <c r="AJ131" s="1286"/>
      <c r="AK131" s="1286"/>
      <c r="AL131" s="1286"/>
      <c r="AM131" s="1286"/>
      <c r="AN131" s="1286"/>
      <c r="AO131" s="1286"/>
      <c r="AP131" s="1286"/>
      <c r="AQ131" s="1286"/>
      <c r="AR131" s="1286"/>
      <c r="AS131" s="1286"/>
      <c r="AT131" s="1286"/>
      <c r="AU131" s="1286"/>
      <c r="AV131" s="1286"/>
      <c r="AW131" s="1286"/>
      <c r="AX131" s="1286"/>
      <c r="AY131" s="1286"/>
      <c r="AZ131" s="1286"/>
      <c r="BA131" s="1286"/>
      <c r="BB131" s="1286"/>
      <c r="BC131" s="1286"/>
      <c r="BD131" s="1286"/>
      <c r="BE131" s="1286"/>
      <c r="BF131" s="1286"/>
      <c r="BG131" s="1286"/>
      <c r="BH131" s="1286"/>
      <c r="BI131" s="1286"/>
      <c r="BJ131" s="1286"/>
      <c r="BK131" s="1286"/>
      <c r="BL131" s="1286"/>
      <c r="BM131" s="1286"/>
      <c r="BN131" s="1286"/>
      <c r="BO131" s="1286"/>
      <c r="BP131" s="1286"/>
      <c r="BQ131" s="1286"/>
      <c r="BR131" s="1286"/>
      <c r="BS131" s="1286"/>
      <c r="BT131" s="1286"/>
      <c r="BU131" s="1286"/>
      <c r="BV131" s="1286"/>
      <c r="BW131" s="1286"/>
      <c r="BX131" s="1286"/>
      <c r="BY131" s="1286"/>
      <c r="BZ131" s="1286"/>
      <c r="CA131" s="1286"/>
      <c r="CB131" s="1286"/>
      <c r="CC131" s="1286"/>
      <c r="CD131" s="1286"/>
      <c r="CE131" s="1286"/>
      <c r="CF131" s="1286"/>
      <c r="CG131" s="1286"/>
      <c r="CH131" s="1286"/>
      <c r="CI131" s="1286"/>
      <c r="CJ131" s="1286"/>
      <c r="CK131" s="1286"/>
      <c r="CL131" s="1286"/>
      <c r="CM131" s="1286"/>
      <c r="CN131" s="1286"/>
      <c r="CO131" s="1286"/>
      <c r="CP131" s="1286"/>
      <c r="CQ131" s="1286"/>
      <c r="CR131" s="1286"/>
      <c r="CS131" s="1286"/>
      <c r="CT131" s="1286"/>
      <c r="CU131" s="1286"/>
      <c r="CV131" s="1286"/>
      <c r="CW131" s="1286"/>
      <c r="CX131" s="1286"/>
      <c r="CY131" s="1286"/>
      <c r="CZ131" s="1286"/>
      <c r="DA131" s="1286"/>
      <c r="DB131" s="1286"/>
      <c r="DC131" s="1286"/>
      <c r="DD131" s="1286"/>
      <c r="DE131" s="1286"/>
      <c r="DF131" s="1286"/>
      <c r="DG131" s="1286"/>
      <c r="DH131" s="1286"/>
      <c r="DI131" s="1286"/>
      <c r="DJ131" s="1286"/>
      <c r="DK131" s="1286"/>
      <c r="DL131" s="1286"/>
      <c r="DM131" s="1286"/>
      <c r="DN131" s="1286"/>
      <c r="DO131" s="1286"/>
      <c r="DP131" s="1286"/>
      <c r="DQ131" s="1286"/>
      <c r="DR131" s="1286"/>
      <c r="DS131" s="1286"/>
      <c r="DT131" s="1286"/>
      <c r="DU131" s="1286"/>
      <c r="DV131" s="1286"/>
      <c r="DW131" s="1286"/>
      <c r="DX131" s="1286"/>
      <c r="DY131" s="1286"/>
      <c r="DZ131" s="1286"/>
      <c r="EA131" s="1286"/>
      <c r="EB131" s="1286"/>
      <c r="EC131" s="1286"/>
      <c r="ED131" s="1286"/>
      <c r="EE131" s="1286"/>
      <c r="EF131" s="1286"/>
      <c r="EG131" s="1286"/>
      <c r="EH131" s="1286"/>
      <c r="EI131" s="1286"/>
      <c r="EJ131" s="1286"/>
      <c r="EK131" s="1286"/>
      <c r="EL131" s="1286"/>
      <c r="EM131" s="1286"/>
      <c r="EN131" s="1286"/>
      <c r="EO131" s="1286"/>
      <c r="EP131" s="1286"/>
      <c r="EQ131" s="1286"/>
      <c r="ER131" s="1286"/>
      <c r="ES131" s="1286"/>
      <c r="ET131" s="1286"/>
      <c r="EU131" s="1286"/>
      <c r="EV131" s="1286"/>
      <c r="EW131" s="1286"/>
      <c r="EX131" s="1286"/>
      <c r="EY131" s="1286"/>
      <c r="EZ131" s="1286"/>
      <c r="FA131" s="1286"/>
      <c r="FB131" s="1286"/>
      <c r="FC131" s="1286"/>
      <c r="FD131" s="1286"/>
      <c r="FE131" s="1286"/>
      <c r="FF131" s="1286"/>
      <c r="FG131" s="1286"/>
      <c r="FH131" s="1286"/>
      <c r="FI131" s="1286"/>
      <c r="FJ131" s="1286"/>
      <c r="FK131" s="1286"/>
      <c r="FL131" s="1286"/>
      <c r="FM131" s="1286"/>
      <c r="FN131" s="1286"/>
      <c r="FO131" s="1286"/>
      <c r="FP131" s="1286"/>
      <c r="FQ131" s="1286"/>
      <c r="FR131" s="1286"/>
      <c r="FS131" s="1286"/>
      <c r="FT131" s="1286"/>
      <c r="FU131" s="1286"/>
      <c r="FV131" s="1286"/>
      <c r="FW131" s="1286"/>
      <c r="FX131" s="1286"/>
      <c r="FY131" s="1286"/>
      <c r="FZ131" s="1286"/>
      <c r="GA131" s="1286"/>
      <c r="GB131" s="1286"/>
      <c r="GC131" s="1286"/>
      <c r="GD131" s="1286"/>
      <c r="GE131" s="1286"/>
      <c r="GF131" s="1286"/>
      <c r="GG131" s="1286"/>
      <c r="GH131" s="1286"/>
      <c r="GI131" s="1286"/>
      <c r="GJ131" s="1286"/>
      <c r="GK131" s="1286"/>
      <c r="GL131" s="1286"/>
      <c r="GM131" s="1286"/>
      <c r="GN131" s="1286"/>
      <c r="GO131" s="1286"/>
      <c r="GP131" s="1286"/>
      <c r="GQ131" s="1286"/>
      <c r="GR131" s="1286"/>
      <c r="GS131" s="1286"/>
      <c r="GT131" s="1286"/>
      <c r="GU131" s="1286"/>
      <c r="GV131" s="1286"/>
      <c r="GW131" s="1286"/>
      <c r="GX131" s="1286"/>
      <c r="GY131" s="1286"/>
      <c r="GZ131" s="1286"/>
      <c r="HA131" s="1286"/>
      <c r="HB131" s="1286"/>
      <c r="HC131" s="1286"/>
      <c r="HD131" s="1286"/>
      <c r="HE131" s="1286"/>
      <c r="HF131" s="1286"/>
      <c r="HG131" s="1286"/>
      <c r="HH131" s="1286"/>
      <c r="HI131" s="1286"/>
      <c r="HJ131" s="1286"/>
      <c r="HK131" s="1286"/>
      <c r="HL131" s="1286"/>
      <c r="HM131" s="1286"/>
      <c r="HN131" s="1286"/>
      <c r="HO131" s="1286"/>
      <c r="HP131" s="1286"/>
      <c r="HQ131" s="1286"/>
      <c r="HR131" s="1286"/>
      <c r="HS131" s="1286"/>
      <c r="HT131" s="1286"/>
      <c r="HU131" s="1286"/>
      <c r="HV131" s="1286"/>
      <c r="HW131" s="1286"/>
      <c r="HX131" s="1286"/>
      <c r="HY131" s="1286"/>
      <c r="HZ131" s="1286"/>
      <c r="IA131" s="1286"/>
      <c r="IB131" s="1286"/>
      <c r="IC131" s="1286"/>
      <c r="ID131" s="1286"/>
      <c r="IE131" s="1286"/>
      <c r="IF131" s="1286"/>
      <c r="IG131" s="1286"/>
      <c r="IH131" s="1286"/>
      <c r="II131" s="1286"/>
      <c r="IJ131" s="1286"/>
      <c r="IK131" s="1286"/>
      <c r="IL131" s="1286"/>
      <c r="IM131" s="1286"/>
      <c r="IN131" s="1286"/>
      <c r="IO131" s="1286"/>
      <c r="IP131" s="1286"/>
      <c r="IQ131" s="1286"/>
      <c r="IR131" s="1286"/>
      <c r="IS131" s="1286"/>
      <c r="IT131" s="1286"/>
      <c r="IU131" s="1286"/>
      <c r="IV131" s="1286"/>
    </row>
    <row r="132" spans="1:256" ht="16.5" thickBot="1">
      <c r="A132" s="1286" t="s">
        <v>5265</v>
      </c>
      <c r="B132" s="1619">
        <v>88316</v>
      </c>
      <c r="C132" s="1620" t="str">
        <f>IF($A132="INSUMO",VLOOKUP($B132,'BANCO DE DADOS JULHO INS'!$A:$D,2,FALSE),VLOOKUP($B132,'BANCO DE DADOS JULHO SERV'!$B:$E,2,FALSE))</f>
        <v>SERVENTE COM ENCARGOS COMPLEMENTARES</v>
      </c>
      <c r="D132" s="1621" t="str">
        <f>IF($A132="INSUMO",VLOOKUP($B132,'BANCO DE DADOS JULHO INS'!$A:$D,3,FALSE),VLOOKUP($B132,'BANCO DE DADOS JULHO SERV'!$B:$E,3,FALSE))</f>
        <v>H</v>
      </c>
      <c r="E132" s="1622">
        <v>3</v>
      </c>
      <c r="F132" s="1629" t="str">
        <f>IF($A132="INSUMO",VLOOKUP($B132,'BANCO DE DADOS JULHO INS'!$A:$D,4,FALSE),VLOOKUP($B132,'BANCO DE DADOS JULHO SERV'!$B:$E,4,FALSE))</f>
        <v>13,80</v>
      </c>
      <c r="G132" s="1623">
        <f>TRUNC(F132*E132,2)</f>
        <v>41.4</v>
      </c>
      <c r="H132" s="1286"/>
      <c r="I132" s="1286"/>
      <c r="J132" s="1286"/>
      <c r="K132" s="1286"/>
      <c r="L132" s="1286"/>
      <c r="M132" s="1286"/>
      <c r="N132" s="1286"/>
      <c r="O132" s="1286"/>
      <c r="P132" s="1286"/>
      <c r="Q132" s="1286"/>
      <c r="R132" s="1286"/>
      <c r="S132" s="1286"/>
      <c r="T132" s="1286"/>
      <c r="U132" s="1286"/>
      <c r="V132" s="1286"/>
      <c r="W132" s="1286"/>
      <c r="X132" s="1286"/>
      <c r="Y132" s="1286"/>
      <c r="Z132" s="1286"/>
      <c r="AA132" s="1286"/>
      <c r="AB132" s="1286"/>
      <c r="AC132" s="1286"/>
      <c r="AD132" s="1286"/>
      <c r="AE132" s="1286"/>
      <c r="AF132" s="1286"/>
      <c r="AG132" s="1286"/>
      <c r="AH132" s="1286"/>
      <c r="AI132" s="1286"/>
      <c r="AJ132" s="1286"/>
      <c r="AK132" s="1286"/>
      <c r="AL132" s="1286"/>
      <c r="AM132" s="1286"/>
      <c r="AN132" s="1286"/>
      <c r="AO132" s="1286"/>
      <c r="AP132" s="1286"/>
      <c r="AQ132" s="1286"/>
      <c r="AR132" s="1286"/>
      <c r="AS132" s="1286"/>
      <c r="AT132" s="1286"/>
      <c r="AU132" s="1286"/>
      <c r="AV132" s="1286"/>
      <c r="AW132" s="1286"/>
      <c r="AX132" s="1286"/>
      <c r="AY132" s="1286"/>
      <c r="AZ132" s="1286"/>
      <c r="BA132" s="1286"/>
      <c r="BB132" s="1286"/>
      <c r="BC132" s="1286"/>
      <c r="BD132" s="1286"/>
      <c r="BE132" s="1286"/>
      <c r="BF132" s="1286"/>
      <c r="BG132" s="1286"/>
      <c r="BH132" s="1286"/>
      <c r="BI132" s="1286"/>
      <c r="BJ132" s="1286"/>
      <c r="BK132" s="1286"/>
      <c r="BL132" s="1286"/>
      <c r="BM132" s="1286"/>
      <c r="BN132" s="1286"/>
      <c r="BO132" s="1286"/>
      <c r="BP132" s="1286"/>
      <c r="BQ132" s="1286"/>
      <c r="BR132" s="1286"/>
      <c r="BS132" s="1286"/>
      <c r="BT132" s="1286"/>
      <c r="BU132" s="1286"/>
      <c r="BV132" s="1286"/>
      <c r="BW132" s="1286"/>
      <c r="BX132" s="1286"/>
      <c r="BY132" s="1286"/>
      <c r="BZ132" s="1286"/>
      <c r="CA132" s="1286"/>
      <c r="CB132" s="1286"/>
      <c r="CC132" s="1286"/>
      <c r="CD132" s="1286"/>
      <c r="CE132" s="1286"/>
      <c r="CF132" s="1286"/>
      <c r="CG132" s="1286"/>
      <c r="CH132" s="1286"/>
      <c r="CI132" s="1286"/>
      <c r="CJ132" s="1286"/>
      <c r="CK132" s="1286"/>
      <c r="CL132" s="1286"/>
      <c r="CM132" s="1286"/>
      <c r="CN132" s="1286"/>
      <c r="CO132" s="1286"/>
      <c r="CP132" s="1286"/>
      <c r="CQ132" s="1286"/>
      <c r="CR132" s="1286"/>
      <c r="CS132" s="1286"/>
      <c r="CT132" s="1286"/>
      <c r="CU132" s="1286"/>
      <c r="CV132" s="1286"/>
      <c r="CW132" s="1286"/>
      <c r="CX132" s="1286"/>
      <c r="CY132" s="1286"/>
      <c r="CZ132" s="1286"/>
      <c r="DA132" s="1286"/>
      <c r="DB132" s="1286"/>
      <c r="DC132" s="1286"/>
      <c r="DD132" s="1286"/>
      <c r="DE132" s="1286"/>
      <c r="DF132" s="1286"/>
      <c r="DG132" s="1286"/>
      <c r="DH132" s="1286"/>
      <c r="DI132" s="1286"/>
      <c r="DJ132" s="1286"/>
      <c r="DK132" s="1286"/>
      <c r="DL132" s="1286"/>
      <c r="DM132" s="1286"/>
      <c r="DN132" s="1286"/>
      <c r="DO132" s="1286"/>
      <c r="DP132" s="1286"/>
      <c r="DQ132" s="1286"/>
      <c r="DR132" s="1286"/>
      <c r="DS132" s="1286"/>
      <c r="DT132" s="1286"/>
      <c r="DU132" s="1286"/>
      <c r="DV132" s="1286"/>
      <c r="DW132" s="1286"/>
      <c r="DX132" s="1286"/>
      <c r="DY132" s="1286"/>
      <c r="DZ132" s="1286"/>
      <c r="EA132" s="1286"/>
      <c r="EB132" s="1286"/>
      <c r="EC132" s="1286"/>
      <c r="ED132" s="1286"/>
      <c r="EE132" s="1286"/>
      <c r="EF132" s="1286"/>
      <c r="EG132" s="1286"/>
      <c r="EH132" s="1286"/>
      <c r="EI132" s="1286"/>
      <c r="EJ132" s="1286"/>
      <c r="EK132" s="1286"/>
      <c r="EL132" s="1286"/>
      <c r="EM132" s="1286"/>
      <c r="EN132" s="1286"/>
      <c r="EO132" s="1286"/>
      <c r="EP132" s="1286"/>
      <c r="EQ132" s="1286"/>
      <c r="ER132" s="1286"/>
      <c r="ES132" s="1286"/>
      <c r="ET132" s="1286"/>
      <c r="EU132" s="1286"/>
      <c r="EV132" s="1286"/>
      <c r="EW132" s="1286"/>
      <c r="EX132" s="1286"/>
      <c r="EY132" s="1286"/>
      <c r="EZ132" s="1286"/>
      <c r="FA132" s="1286"/>
      <c r="FB132" s="1286"/>
      <c r="FC132" s="1286"/>
      <c r="FD132" s="1286"/>
      <c r="FE132" s="1286"/>
      <c r="FF132" s="1286"/>
      <c r="FG132" s="1286"/>
      <c r="FH132" s="1286"/>
      <c r="FI132" s="1286"/>
      <c r="FJ132" s="1286"/>
      <c r="FK132" s="1286"/>
      <c r="FL132" s="1286"/>
      <c r="FM132" s="1286"/>
      <c r="FN132" s="1286"/>
      <c r="FO132" s="1286"/>
      <c r="FP132" s="1286"/>
      <c r="FQ132" s="1286"/>
      <c r="FR132" s="1286"/>
      <c r="FS132" s="1286"/>
      <c r="FT132" s="1286"/>
      <c r="FU132" s="1286"/>
      <c r="FV132" s="1286"/>
      <c r="FW132" s="1286"/>
      <c r="FX132" s="1286"/>
      <c r="FY132" s="1286"/>
      <c r="FZ132" s="1286"/>
      <c r="GA132" s="1286"/>
      <c r="GB132" s="1286"/>
      <c r="GC132" s="1286"/>
      <c r="GD132" s="1286"/>
      <c r="GE132" s="1286"/>
      <c r="GF132" s="1286"/>
      <c r="GG132" s="1286"/>
      <c r="GH132" s="1286"/>
      <c r="GI132" s="1286"/>
      <c r="GJ132" s="1286"/>
      <c r="GK132" s="1286"/>
      <c r="GL132" s="1286"/>
      <c r="GM132" s="1286"/>
      <c r="GN132" s="1286"/>
      <c r="GO132" s="1286"/>
      <c r="GP132" s="1286"/>
      <c r="GQ132" s="1286"/>
      <c r="GR132" s="1286"/>
      <c r="GS132" s="1286"/>
      <c r="GT132" s="1286"/>
      <c r="GU132" s="1286"/>
      <c r="GV132" s="1286"/>
      <c r="GW132" s="1286"/>
      <c r="GX132" s="1286"/>
      <c r="GY132" s="1286"/>
      <c r="GZ132" s="1286"/>
      <c r="HA132" s="1286"/>
      <c r="HB132" s="1286"/>
      <c r="HC132" s="1286"/>
      <c r="HD132" s="1286"/>
      <c r="HE132" s="1286"/>
      <c r="HF132" s="1286"/>
      <c r="HG132" s="1286"/>
      <c r="HH132" s="1286"/>
      <c r="HI132" s="1286"/>
      <c r="HJ132" s="1286"/>
      <c r="HK132" s="1286"/>
      <c r="HL132" s="1286"/>
      <c r="HM132" s="1286"/>
      <c r="HN132" s="1286"/>
      <c r="HO132" s="1286"/>
      <c r="HP132" s="1286"/>
      <c r="HQ132" s="1286"/>
      <c r="HR132" s="1286"/>
      <c r="HS132" s="1286"/>
      <c r="HT132" s="1286"/>
      <c r="HU132" s="1286"/>
      <c r="HV132" s="1286"/>
      <c r="HW132" s="1286"/>
      <c r="HX132" s="1286"/>
      <c r="HY132" s="1286"/>
      <c r="HZ132" s="1286"/>
      <c r="IA132" s="1286"/>
      <c r="IB132" s="1286"/>
      <c r="IC132" s="1286"/>
      <c r="ID132" s="1286"/>
      <c r="IE132" s="1286"/>
      <c r="IF132" s="1286"/>
      <c r="IG132" s="1286"/>
      <c r="IH132" s="1286"/>
      <c r="II132" s="1286"/>
      <c r="IJ132" s="1286"/>
      <c r="IK132" s="1286"/>
      <c r="IL132" s="1286"/>
      <c r="IM132" s="1286"/>
      <c r="IN132" s="1286"/>
      <c r="IO132" s="1286"/>
      <c r="IP132" s="1286"/>
      <c r="IQ132" s="1286"/>
      <c r="IR132" s="1286"/>
      <c r="IS132" s="1286"/>
      <c r="IT132" s="1286"/>
      <c r="IU132" s="1286"/>
      <c r="IV132" s="1286"/>
    </row>
    <row r="133" spans="1:256" ht="16.5" thickBot="1">
      <c r="A133" s="1286"/>
      <c r="B133" s="1351" t="s">
        <v>12405</v>
      </c>
      <c r="C133" s="1352"/>
      <c r="D133" s="1353"/>
      <c r="E133" s="1354"/>
      <c r="F133" s="1355" t="s">
        <v>1953</v>
      </c>
      <c r="G133" s="1356">
        <f>TRUNC(SUM(G127:G132),2)</f>
        <v>1825.7</v>
      </c>
      <c r="H133" s="1286"/>
      <c r="I133" s="1286"/>
      <c r="J133" s="1286"/>
      <c r="K133" s="1286"/>
      <c r="L133" s="1286"/>
      <c r="M133" s="1286"/>
      <c r="N133" s="1286"/>
      <c r="O133" s="1286"/>
      <c r="P133" s="1286"/>
      <c r="Q133" s="1286"/>
      <c r="R133" s="1286"/>
      <c r="S133" s="1286"/>
      <c r="T133" s="1286"/>
      <c r="U133" s="1286"/>
      <c r="V133" s="1286"/>
      <c r="W133" s="1286"/>
      <c r="X133" s="1286"/>
      <c r="Y133" s="1286"/>
      <c r="Z133" s="1286"/>
      <c r="AA133" s="1286"/>
      <c r="AB133" s="1286"/>
      <c r="AC133" s="1286"/>
      <c r="AD133" s="1286"/>
      <c r="AE133" s="1286"/>
      <c r="AF133" s="1286"/>
      <c r="AG133" s="1286"/>
      <c r="AH133" s="1286"/>
      <c r="AI133" s="1286"/>
      <c r="AJ133" s="1286"/>
      <c r="AK133" s="1286"/>
      <c r="AL133" s="1286"/>
      <c r="AM133" s="1286"/>
      <c r="AN133" s="1286"/>
      <c r="AO133" s="1286"/>
      <c r="AP133" s="1286"/>
      <c r="AQ133" s="1286"/>
      <c r="AR133" s="1286"/>
      <c r="AS133" s="1286"/>
      <c r="AT133" s="1286"/>
      <c r="AU133" s="1286"/>
      <c r="AV133" s="1286"/>
      <c r="AW133" s="1286"/>
      <c r="AX133" s="1286"/>
      <c r="AY133" s="1286"/>
      <c r="AZ133" s="1286"/>
      <c r="BA133" s="1286"/>
      <c r="BB133" s="1286"/>
      <c r="BC133" s="1286"/>
      <c r="BD133" s="1286"/>
      <c r="BE133" s="1286"/>
      <c r="BF133" s="1286"/>
      <c r="BG133" s="1286"/>
      <c r="BH133" s="1286"/>
      <c r="BI133" s="1286"/>
      <c r="BJ133" s="1286"/>
      <c r="BK133" s="1286"/>
      <c r="BL133" s="1286"/>
      <c r="BM133" s="1286"/>
      <c r="BN133" s="1286"/>
      <c r="BO133" s="1286"/>
      <c r="BP133" s="1286"/>
      <c r="BQ133" s="1286"/>
      <c r="BR133" s="1286"/>
      <c r="BS133" s="1286"/>
      <c r="BT133" s="1286"/>
      <c r="BU133" s="1286"/>
      <c r="BV133" s="1286"/>
      <c r="BW133" s="1286"/>
      <c r="BX133" s="1286"/>
      <c r="BY133" s="1286"/>
      <c r="BZ133" s="1286"/>
      <c r="CA133" s="1286"/>
      <c r="CB133" s="1286"/>
      <c r="CC133" s="1286"/>
      <c r="CD133" s="1286"/>
      <c r="CE133" s="1286"/>
      <c r="CF133" s="1286"/>
      <c r="CG133" s="1286"/>
      <c r="CH133" s="1286"/>
      <c r="CI133" s="1286"/>
      <c r="CJ133" s="1286"/>
      <c r="CK133" s="1286"/>
      <c r="CL133" s="1286"/>
      <c r="CM133" s="1286"/>
      <c r="CN133" s="1286"/>
      <c r="CO133" s="1286"/>
      <c r="CP133" s="1286"/>
      <c r="CQ133" s="1286"/>
      <c r="CR133" s="1286"/>
      <c r="CS133" s="1286"/>
      <c r="CT133" s="1286"/>
      <c r="CU133" s="1286"/>
      <c r="CV133" s="1286"/>
      <c r="CW133" s="1286"/>
      <c r="CX133" s="1286"/>
      <c r="CY133" s="1286"/>
      <c r="CZ133" s="1286"/>
      <c r="DA133" s="1286"/>
      <c r="DB133" s="1286"/>
      <c r="DC133" s="1286"/>
      <c r="DD133" s="1286"/>
      <c r="DE133" s="1286"/>
      <c r="DF133" s="1286"/>
      <c r="DG133" s="1286"/>
      <c r="DH133" s="1286"/>
      <c r="DI133" s="1286"/>
      <c r="DJ133" s="1286"/>
      <c r="DK133" s="1286"/>
      <c r="DL133" s="1286"/>
      <c r="DM133" s="1286"/>
      <c r="DN133" s="1286"/>
      <c r="DO133" s="1286"/>
      <c r="DP133" s="1286"/>
      <c r="DQ133" s="1286"/>
      <c r="DR133" s="1286"/>
      <c r="DS133" s="1286"/>
      <c r="DT133" s="1286"/>
      <c r="DU133" s="1286"/>
      <c r="DV133" s="1286"/>
      <c r="DW133" s="1286"/>
      <c r="DX133" s="1286"/>
      <c r="DY133" s="1286"/>
      <c r="DZ133" s="1286"/>
      <c r="EA133" s="1286"/>
      <c r="EB133" s="1286"/>
      <c r="EC133" s="1286"/>
      <c r="ED133" s="1286"/>
      <c r="EE133" s="1286"/>
      <c r="EF133" s="1286"/>
      <c r="EG133" s="1286"/>
      <c r="EH133" s="1286"/>
      <c r="EI133" s="1286"/>
      <c r="EJ133" s="1286"/>
      <c r="EK133" s="1286"/>
      <c r="EL133" s="1286"/>
      <c r="EM133" s="1286"/>
      <c r="EN133" s="1286"/>
      <c r="EO133" s="1286"/>
      <c r="EP133" s="1286"/>
      <c r="EQ133" s="1286"/>
      <c r="ER133" s="1286"/>
      <c r="ES133" s="1286"/>
      <c r="ET133" s="1286"/>
      <c r="EU133" s="1286"/>
      <c r="EV133" s="1286"/>
      <c r="EW133" s="1286"/>
      <c r="EX133" s="1286"/>
      <c r="EY133" s="1286"/>
      <c r="EZ133" s="1286"/>
      <c r="FA133" s="1286"/>
      <c r="FB133" s="1286"/>
      <c r="FC133" s="1286"/>
      <c r="FD133" s="1286"/>
      <c r="FE133" s="1286"/>
      <c r="FF133" s="1286"/>
      <c r="FG133" s="1286"/>
      <c r="FH133" s="1286"/>
      <c r="FI133" s="1286"/>
      <c r="FJ133" s="1286"/>
      <c r="FK133" s="1286"/>
      <c r="FL133" s="1286"/>
      <c r="FM133" s="1286"/>
      <c r="FN133" s="1286"/>
      <c r="FO133" s="1286"/>
      <c r="FP133" s="1286"/>
      <c r="FQ133" s="1286"/>
      <c r="FR133" s="1286"/>
      <c r="FS133" s="1286"/>
      <c r="FT133" s="1286"/>
      <c r="FU133" s="1286"/>
      <c r="FV133" s="1286"/>
      <c r="FW133" s="1286"/>
      <c r="FX133" s="1286"/>
      <c r="FY133" s="1286"/>
      <c r="FZ133" s="1286"/>
      <c r="GA133" s="1286"/>
      <c r="GB133" s="1286"/>
      <c r="GC133" s="1286"/>
      <c r="GD133" s="1286"/>
      <c r="GE133" s="1286"/>
      <c r="GF133" s="1286"/>
      <c r="GG133" s="1286"/>
      <c r="GH133" s="1286"/>
      <c r="GI133" s="1286"/>
      <c r="GJ133" s="1286"/>
      <c r="GK133" s="1286"/>
      <c r="GL133" s="1286"/>
      <c r="GM133" s="1286"/>
      <c r="GN133" s="1286"/>
      <c r="GO133" s="1286"/>
      <c r="GP133" s="1286"/>
      <c r="GQ133" s="1286"/>
      <c r="GR133" s="1286"/>
      <c r="GS133" s="1286"/>
      <c r="GT133" s="1286"/>
      <c r="GU133" s="1286"/>
      <c r="GV133" s="1286"/>
      <c r="GW133" s="1286"/>
      <c r="GX133" s="1286"/>
      <c r="GY133" s="1286"/>
      <c r="GZ133" s="1286"/>
      <c r="HA133" s="1286"/>
      <c r="HB133" s="1286"/>
      <c r="HC133" s="1286"/>
      <c r="HD133" s="1286"/>
      <c r="HE133" s="1286"/>
      <c r="HF133" s="1286"/>
      <c r="HG133" s="1286"/>
      <c r="HH133" s="1286"/>
      <c r="HI133" s="1286"/>
      <c r="HJ133" s="1286"/>
      <c r="HK133" s="1286"/>
      <c r="HL133" s="1286"/>
      <c r="HM133" s="1286"/>
      <c r="HN133" s="1286"/>
      <c r="HO133" s="1286"/>
      <c r="HP133" s="1286"/>
      <c r="HQ133" s="1286"/>
      <c r="HR133" s="1286"/>
      <c r="HS133" s="1286"/>
      <c r="HT133" s="1286"/>
      <c r="HU133" s="1286"/>
      <c r="HV133" s="1286"/>
      <c r="HW133" s="1286"/>
      <c r="HX133" s="1286"/>
      <c r="HY133" s="1286"/>
      <c r="HZ133" s="1286"/>
      <c r="IA133" s="1286"/>
      <c r="IB133" s="1286"/>
      <c r="IC133" s="1286"/>
      <c r="ID133" s="1286"/>
      <c r="IE133" s="1286"/>
      <c r="IF133" s="1286"/>
      <c r="IG133" s="1286"/>
      <c r="IH133" s="1286"/>
      <c r="II133" s="1286"/>
      <c r="IJ133" s="1286"/>
      <c r="IK133" s="1286"/>
      <c r="IL133" s="1286"/>
      <c r="IM133" s="1286"/>
      <c r="IN133" s="1286"/>
      <c r="IO133" s="1286"/>
      <c r="IP133" s="1286"/>
      <c r="IQ133" s="1286"/>
      <c r="IR133" s="1286"/>
      <c r="IS133" s="1286"/>
      <c r="IT133" s="1286"/>
      <c r="IU133" s="1286"/>
      <c r="IV133" s="1286"/>
    </row>
    <row r="134" spans="1:256" ht="409.5" customHeight="1">
      <c r="A134" s="1286"/>
      <c r="B134" s="2160"/>
      <c r="C134" s="2160"/>
      <c r="D134" s="2160"/>
      <c r="E134" s="2160"/>
      <c r="F134" s="2160"/>
      <c r="G134" s="2160"/>
      <c r="H134" s="1286"/>
      <c r="I134" s="1286"/>
      <c r="J134" s="1286"/>
      <c r="K134" s="1286"/>
      <c r="L134" s="1286"/>
      <c r="M134" s="1286"/>
      <c r="N134" s="1286"/>
      <c r="O134" s="1286"/>
      <c r="P134" s="1286"/>
      <c r="Q134" s="1286"/>
      <c r="R134" s="1286"/>
      <c r="S134" s="1286"/>
      <c r="T134" s="1286"/>
      <c r="U134" s="1286"/>
      <c r="V134" s="1286"/>
      <c r="W134" s="1286"/>
      <c r="X134" s="1286"/>
      <c r="Y134" s="1286"/>
      <c r="Z134" s="1286"/>
      <c r="AA134" s="1286"/>
      <c r="AB134" s="1286"/>
      <c r="AC134" s="1286"/>
      <c r="AD134" s="1286"/>
      <c r="AE134" s="1286"/>
      <c r="AF134" s="1286"/>
      <c r="AG134" s="1286"/>
      <c r="AH134" s="1286"/>
      <c r="AI134" s="1286"/>
      <c r="AJ134" s="1286"/>
      <c r="AK134" s="1286"/>
      <c r="AL134" s="1286"/>
      <c r="AM134" s="1286"/>
      <c r="AN134" s="1286"/>
      <c r="AO134" s="1286"/>
      <c r="AP134" s="1286"/>
      <c r="AQ134" s="1286"/>
      <c r="AR134" s="1286"/>
      <c r="AS134" s="1286"/>
      <c r="AT134" s="1286"/>
      <c r="AU134" s="1286"/>
      <c r="AV134" s="1286"/>
      <c r="AW134" s="1286"/>
      <c r="AX134" s="1286"/>
      <c r="AY134" s="1286"/>
      <c r="AZ134" s="1286"/>
      <c r="BA134" s="1286"/>
      <c r="BB134" s="1286"/>
      <c r="BC134" s="1286"/>
      <c r="BD134" s="1286"/>
      <c r="BE134" s="1286"/>
      <c r="BF134" s="1286"/>
      <c r="BG134" s="1286"/>
      <c r="BH134" s="1286"/>
      <c r="BI134" s="1286"/>
      <c r="BJ134" s="1286"/>
      <c r="BK134" s="1286"/>
      <c r="BL134" s="1286"/>
      <c r="BM134" s="1286"/>
      <c r="BN134" s="1286"/>
      <c r="BO134" s="1286"/>
      <c r="BP134" s="1286"/>
      <c r="BQ134" s="1286"/>
      <c r="BR134" s="1286"/>
      <c r="BS134" s="1286"/>
      <c r="BT134" s="1286"/>
      <c r="BU134" s="1286"/>
      <c r="BV134" s="1286"/>
      <c r="BW134" s="1286"/>
      <c r="BX134" s="1286"/>
      <c r="BY134" s="1286"/>
      <c r="BZ134" s="1286"/>
      <c r="CA134" s="1286"/>
      <c r="CB134" s="1286"/>
      <c r="CC134" s="1286"/>
      <c r="CD134" s="1286"/>
      <c r="CE134" s="1286"/>
      <c r="CF134" s="1286"/>
      <c r="CG134" s="1286"/>
      <c r="CH134" s="1286"/>
      <c r="CI134" s="1286"/>
      <c r="CJ134" s="1286"/>
      <c r="CK134" s="1286"/>
      <c r="CL134" s="1286"/>
      <c r="CM134" s="1286"/>
      <c r="CN134" s="1286"/>
      <c r="CO134" s="1286"/>
      <c r="CP134" s="1286"/>
      <c r="CQ134" s="1286"/>
      <c r="CR134" s="1286"/>
      <c r="CS134" s="1286"/>
      <c r="CT134" s="1286"/>
      <c r="CU134" s="1286"/>
      <c r="CV134" s="1286"/>
      <c r="CW134" s="1286"/>
      <c r="CX134" s="1286"/>
      <c r="CY134" s="1286"/>
      <c r="CZ134" s="1286"/>
      <c r="DA134" s="1286"/>
      <c r="DB134" s="1286"/>
      <c r="DC134" s="1286"/>
      <c r="DD134" s="1286"/>
      <c r="DE134" s="1286"/>
      <c r="DF134" s="1286"/>
      <c r="DG134" s="1286"/>
      <c r="DH134" s="1286"/>
      <c r="DI134" s="1286"/>
      <c r="DJ134" s="1286"/>
      <c r="DK134" s="1286"/>
      <c r="DL134" s="1286"/>
      <c r="DM134" s="1286"/>
      <c r="DN134" s="1286"/>
      <c r="DO134" s="1286"/>
      <c r="DP134" s="1286"/>
      <c r="DQ134" s="1286"/>
      <c r="DR134" s="1286"/>
      <c r="DS134" s="1286"/>
      <c r="DT134" s="1286"/>
      <c r="DU134" s="1286"/>
      <c r="DV134" s="1286"/>
      <c r="DW134" s="1286"/>
      <c r="DX134" s="1286"/>
      <c r="DY134" s="1286"/>
      <c r="DZ134" s="1286"/>
      <c r="EA134" s="1286"/>
      <c r="EB134" s="1286"/>
      <c r="EC134" s="1286"/>
      <c r="ED134" s="1286"/>
      <c r="EE134" s="1286"/>
      <c r="EF134" s="1286"/>
      <c r="EG134" s="1286"/>
      <c r="EH134" s="1286"/>
      <c r="EI134" s="1286"/>
      <c r="EJ134" s="1286"/>
      <c r="EK134" s="1286"/>
      <c r="EL134" s="1286"/>
      <c r="EM134" s="1286"/>
      <c r="EN134" s="1286"/>
      <c r="EO134" s="1286"/>
      <c r="EP134" s="1286"/>
      <c r="EQ134" s="1286"/>
      <c r="ER134" s="1286"/>
      <c r="ES134" s="1286"/>
      <c r="ET134" s="1286"/>
      <c r="EU134" s="1286"/>
      <c r="EV134" s="1286"/>
      <c r="EW134" s="1286"/>
      <c r="EX134" s="1286"/>
      <c r="EY134" s="1286"/>
      <c r="EZ134" s="1286"/>
      <c r="FA134" s="1286"/>
      <c r="FB134" s="1286"/>
      <c r="FC134" s="1286"/>
      <c r="FD134" s="1286"/>
      <c r="FE134" s="1286"/>
      <c r="FF134" s="1286"/>
      <c r="FG134" s="1286"/>
      <c r="FH134" s="1286"/>
      <c r="FI134" s="1286"/>
      <c r="FJ134" s="1286"/>
      <c r="FK134" s="1286"/>
      <c r="FL134" s="1286"/>
      <c r="FM134" s="1286"/>
      <c r="FN134" s="1286"/>
      <c r="FO134" s="1286"/>
      <c r="FP134" s="1286"/>
      <c r="FQ134" s="1286"/>
      <c r="FR134" s="1286"/>
      <c r="FS134" s="1286"/>
      <c r="FT134" s="1286"/>
      <c r="FU134" s="1286"/>
      <c r="FV134" s="1286"/>
      <c r="FW134" s="1286"/>
      <c r="FX134" s="1286"/>
      <c r="FY134" s="1286"/>
      <c r="FZ134" s="1286"/>
      <c r="GA134" s="1286"/>
      <c r="GB134" s="1286"/>
      <c r="GC134" s="1286"/>
      <c r="GD134" s="1286"/>
      <c r="GE134" s="1286"/>
      <c r="GF134" s="1286"/>
      <c r="GG134" s="1286"/>
      <c r="GH134" s="1286"/>
      <c r="GI134" s="1286"/>
      <c r="GJ134" s="1286"/>
      <c r="GK134" s="1286"/>
      <c r="GL134" s="1286"/>
      <c r="GM134" s="1286"/>
      <c r="GN134" s="1286"/>
      <c r="GO134" s="1286"/>
      <c r="GP134" s="1286"/>
      <c r="GQ134" s="1286"/>
      <c r="GR134" s="1286"/>
      <c r="GS134" s="1286"/>
      <c r="GT134" s="1286"/>
      <c r="GU134" s="1286"/>
      <c r="GV134" s="1286"/>
      <c r="GW134" s="1286"/>
      <c r="GX134" s="1286"/>
      <c r="GY134" s="1286"/>
      <c r="GZ134" s="1286"/>
      <c r="HA134" s="1286"/>
      <c r="HB134" s="1286"/>
      <c r="HC134" s="1286"/>
      <c r="HD134" s="1286"/>
      <c r="HE134" s="1286"/>
      <c r="HF134" s="1286"/>
      <c r="HG134" s="1286"/>
      <c r="HH134" s="1286"/>
      <c r="HI134" s="1286"/>
      <c r="HJ134" s="1286"/>
      <c r="HK134" s="1286"/>
      <c r="HL134" s="1286"/>
      <c r="HM134" s="1286"/>
      <c r="HN134" s="1286"/>
      <c r="HO134" s="1286"/>
      <c r="HP134" s="1286"/>
      <c r="HQ134" s="1286"/>
      <c r="HR134" s="1286"/>
      <c r="HS134" s="1286"/>
      <c r="HT134" s="1286"/>
      <c r="HU134" s="1286"/>
      <c r="HV134" s="1286"/>
      <c r="HW134" s="1286"/>
      <c r="HX134" s="1286"/>
      <c r="HY134" s="1286"/>
      <c r="HZ134" s="1286"/>
      <c r="IA134" s="1286"/>
      <c r="IB134" s="1286"/>
      <c r="IC134" s="1286"/>
      <c r="ID134" s="1286"/>
      <c r="IE134" s="1286"/>
      <c r="IF134" s="1286"/>
      <c r="IG134" s="1286"/>
      <c r="IH134" s="1286"/>
      <c r="II134" s="1286"/>
      <c r="IJ134" s="1286"/>
      <c r="IK134" s="1286"/>
      <c r="IL134" s="1286"/>
      <c r="IM134" s="1286"/>
      <c r="IN134" s="1286"/>
      <c r="IO134" s="1286"/>
      <c r="IP134" s="1286"/>
      <c r="IQ134" s="1286"/>
      <c r="IR134" s="1286"/>
      <c r="IS134" s="1286"/>
      <c r="IT134" s="1286"/>
      <c r="IU134" s="1286"/>
      <c r="IV134" s="1286"/>
    </row>
    <row r="135" spans="1:256" ht="192" customHeight="1" thickBot="1">
      <c r="A135" s="1286"/>
      <c r="B135" s="2161"/>
      <c r="C135" s="2161"/>
      <c r="D135" s="2161"/>
      <c r="E135" s="2161"/>
      <c r="F135" s="2161"/>
      <c r="G135" s="2161"/>
      <c r="H135" s="1286"/>
      <c r="I135" s="1286"/>
      <c r="J135" s="1286"/>
      <c r="K135" s="1286"/>
      <c r="L135" s="1286"/>
      <c r="M135" s="1286"/>
      <c r="N135" s="1286"/>
      <c r="O135" s="1286"/>
      <c r="P135" s="1286"/>
      <c r="Q135" s="1286"/>
      <c r="R135" s="1286"/>
      <c r="S135" s="1286"/>
      <c r="T135" s="1286"/>
      <c r="U135" s="1286"/>
      <c r="V135" s="1286"/>
      <c r="W135" s="1286"/>
      <c r="X135" s="1286"/>
      <c r="Y135" s="1286"/>
      <c r="Z135" s="1286"/>
      <c r="AA135" s="1286"/>
      <c r="AB135" s="1286"/>
      <c r="AC135" s="1286"/>
      <c r="AD135" s="1286"/>
      <c r="AE135" s="1286"/>
      <c r="AF135" s="1286"/>
      <c r="AG135" s="1286"/>
      <c r="AH135" s="1286"/>
      <c r="AI135" s="1286"/>
      <c r="AJ135" s="1286"/>
      <c r="AK135" s="1286"/>
      <c r="AL135" s="1286"/>
      <c r="AM135" s="1286"/>
      <c r="AN135" s="1286"/>
      <c r="AO135" s="1286"/>
      <c r="AP135" s="1286"/>
      <c r="AQ135" s="1286"/>
      <c r="AR135" s="1286"/>
      <c r="AS135" s="1286"/>
      <c r="AT135" s="1286"/>
      <c r="AU135" s="1286"/>
      <c r="AV135" s="1286"/>
      <c r="AW135" s="1286"/>
      <c r="AX135" s="1286"/>
      <c r="AY135" s="1286"/>
      <c r="AZ135" s="1286"/>
      <c r="BA135" s="1286"/>
      <c r="BB135" s="1286"/>
      <c r="BC135" s="1286"/>
      <c r="BD135" s="1286"/>
      <c r="BE135" s="1286"/>
      <c r="BF135" s="1286"/>
      <c r="BG135" s="1286"/>
      <c r="BH135" s="1286"/>
      <c r="BI135" s="1286"/>
      <c r="BJ135" s="1286"/>
      <c r="BK135" s="1286"/>
      <c r="BL135" s="1286"/>
      <c r="BM135" s="1286"/>
      <c r="BN135" s="1286"/>
      <c r="BO135" s="1286"/>
      <c r="BP135" s="1286"/>
      <c r="BQ135" s="1286"/>
      <c r="BR135" s="1286"/>
      <c r="BS135" s="1286"/>
      <c r="BT135" s="1286"/>
      <c r="BU135" s="1286"/>
      <c r="BV135" s="1286"/>
      <c r="BW135" s="1286"/>
      <c r="BX135" s="1286"/>
      <c r="BY135" s="1286"/>
      <c r="BZ135" s="1286"/>
      <c r="CA135" s="1286"/>
      <c r="CB135" s="1286"/>
      <c r="CC135" s="1286"/>
      <c r="CD135" s="1286"/>
      <c r="CE135" s="1286"/>
      <c r="CF135" s="1286"/>
      <c r="CG135" s="1286"/>
      <c r="CH135" s="1286"/>
      <c r="CI135" s="1286"/>
      <c r="CJ135" s="1286"/>
      <c r="CK135" s="1286"/>
      <c r="CL135" s="1286"/>
      <c r="CM135" s="1286"/>
      <c r="CN135" s="1286"/>
      <c r="CO135" s="1286"/>
      <c r="CP135" s="1286"/>
      <c r="CQ135" s="1286"/>
      <c r="CR135" s="1286"/>
      <c r="CS135" s="1286"/>
      <c r="CT135" s="1286"/>
      <c r="CU135" s="1286"/>
      <c r="CV135" s="1286"/>
      <c r="CW135" s="1286"/>
      <c r="CX135" s="1286"/>
      <c r="CY135" s="1286"/>
      <c r="CZ135" s="1286"/>
      <c r="DA135" s="1286"/>
      <c r="DB135" s="1286"/>
      <c r="DC135" s="1286"/>
      <c r="DD135" s="1286"/>
      <c r="DE135" s="1286"/>
      <c r="DF135" s="1286"/>
      <c r="DG135" s="1286"/>
      <c r="DH135" s="1286"/>
      <c r="DI135" s="1286"/>
      <c r="DJ135" s="1286"/>
      <c r="DK135" s="1286"/>
      <c r="DL135" s="1286"/>
      <c r="DM135" s="1286"/>
      <c r="DN135" s="1286"/>
      <c r="DO135" s="1286"/>
      <c r="DP135" s="1286"/>
      <c r="DQ135" s="1286"/>
      <c r="DR135" s="1286"/>
      <c r="DS135" s="1286"/>
      <c r="DT135" s="1286"/>
      <c r="DU135" s="1286"/>
      <c r="DV135" s="1286"/>
      <c r="DW135" s="1286"/>
      <c r="DX135" s="1286"/>
      <c r="DY135" s="1286"/>
      <c r="DZ135" s="1286"/>
      <c r="EA135" s="1286"/>
      <c r="EB135" s="1286"/>
      <c r="EC135" s="1286"/>
      <c r="ED135" s="1286"/>
      <c r="EE135" s="1286"/>
      <c r="EF135" s="1286"/>
      <c r="EG135" s="1286"/>
      <c r="EH135" s="1286"/>
      <c r="EI135" s="1286"/>
      <c r="EJ135" s="1286"/>
      <c r="EK135" s="1286"/>
      <c r="EL135" s="1286"/>
      <c r="EM135" s="1286"/>
      <c r="EN135" s="1286"/>
      <c r="EO135" s="1286"/>
      <c r="EP135" s="1286"/>
      <c r="EQ135" s="1286"/>
      <c r="ER135" s="1286"/>
      <c r="ES135" s="1286"/>
      <c r="ET135" s="1286"/>
      <c r="EU135" s="1286"/>
      <c r="EV135" s="1286"/>
      <c r="EW135" s="1286"/>
      <c r="EX135" s="1286"/>
      <c r="EY135" s="1286"/>
      <c r="EZ135" s="1286"/>
      <c r="FA135" s="1286"/>
      <c r="FB135" s="1286"/>
      <c r="FC135" s="1286"/>
      <c r="FD135" s="1286"/>
      <c r="FE135" s="1286"/>
      <c r="FF135" s="1286"/>
      <c r="FG135" s="1286"/>
      <c r="FH135" s="1286"/>
      <c r="FI135" s="1286"/>
      <c r="FJ135" s="1286"/>
      <c r="FK135" s="1286"/>
      <c r="FL135" s="1286"/>
      <c r="FM135" s="1286"/>
      <c r="FN135" s="1286"/>
      <c r="FO135" s="1286"/>
      <c r="FP135" s="1286"/>
      <c r="FQ135" s="1286"/>
      <c r="FR135" s="1286"/>
      <c r="FS135" s="1286"/>
      <c r="FT135" s="1286"/>
      <c r="FU135" s="1286"/>
      <c r="FV135" s="1286"/>
      <c r="FW135" s="1286"/>
      <c r="FX135" s="1286"/>
      <c r="FY135" s="1286"/>
      <c r="FZ135" s="1286"/>
      <c r="GA135" s="1286"/>
      <c r="GB135" s="1286"/>
      <c r="GC135" s="1286"/>
      <c r="GD135" s="1286"/>
      <c r="GE135" s="1286"/>
      <c r="GF135" s="1286"/>
      <c r="GG135" s="1286"/>
      <c r="GH135" s="1286"/>
      <c r="GI135" s="1286"/>
      <c r="GJ135" s="1286"/>
      <c r="GK135" s="1286"/>
      <c r="GL135" s="1286"/>
      <c r="GM135" s="1286"/>
      <c r="GN135" s="1286"/>
      <c r="GO135" s="1286"/>
      <c r="GP135" s="1286"/>
      <c r="GQ135" s="1286"/>
      <c r="GR135" s="1286"/>
      <c r="GS135" s="1286"/>
      <c r="GT135" s="1286"/>
      <c r="GU135" s="1286"/>
      <c r="GV135" s="1286"/>
      <c r="GW135" s="1286"/>
      <c r="GX135" s="1286"/>
      <c r="GY135" s="1286"/>
      <c r="GZ135" s="1286"/>
      <c r="HA135" s="1286"/>
      <c r="HB135" s="1286"/>
      <c r="HC135" s="1286"/>
      <c r="HD135" s="1286"/>
      <c r="HE135" s="1286"/>
      <c r="HF135" s="1286"/>
      <c r="HG135" s="1286"/>
      <c r="HH135" s="1286"/>
      <c r="HI135" s="1286"/>
      <c r="HJ135" s="1286"/>
      <c r="HK135" s="1286"/>
      <c r="HL135" s="1286"/>
      <c r="HM135" s="1286"/>
      <c r="HN135" s="1286"/>
      <c r="HO135" s="1286"/>
      <c r="HP135" s="1286"/>
      <c r="HQ135" s="1286"/>
      <c r="HR135" s="1286"/>
      <c r="HS135" s="1286"/>
      <c r="HT135" s="1286"/>
      <c r="HU135" s="1286"/>
      <c r="HV135" s="1286"/>
      <c r="HW135" s="1286"/>
      <c r="HX135" s="1286"/>
      <c r="HY135" s="1286"/>
      <c r="HZ135" s="1286"/>
      <c r="IA135" s="1286"/>
      <c r="IB135" s="1286"/>
      <c r="IC135" s="1286"/>
      <c r="ID135" s="1286"/>
      <c r="IE135" s="1286"/>
      <c r="IF135" s="1286"/>
      <c r="IG135" s="1286"/>
      <c r="IH135" s="1286"/>
      <c r="II135" s="1286"/>
      <c r="IJ135" s="1286"/>
      <c r="IK135" s="1286"/>
      <c r="IL135" s="1286"/>
      <c r="IM135" s="1286"/>
      <c r="IN135" s="1286"/>
      <c r="IO135" s="1286"/>
      <c r="IP135" s="1286"/>
      <c r="IQ135" s="1286"/>
      <c r="IR135" s="1286"/>
      <c r="IS135" s="1286"/>
      <c r="IT135" s="1286"/>
      <c r="IU135" s="1286"/>
      <c r="IV135" s="1286"/>
    </row>
    <row r="136" spans="1:256" ht="31.5">
      <c r="A136" s="1286"/>
      <c r="B136" s="1603" t="s">
        <v>12406</v>
      </c>
      <c r="C136" s="2129" t="s">
        <v>12418</v>
      </c>
      <c r="D136" s="2130"/>
      <c r="E136" s="2130"/>
      <c r="F136" s="2131"/>
      <c r="G136" s="1474" t="s">
        <v>30</v>
      </c>
      <c r="H136" s="1286"/>
      <c r="I136" s="1286"/>
      <c r="J136" s="1286"/>
      <c r="K136" s="1286"/>
      <c r="L136" s="1286"/>
      <c r="M136" s="1286"/>
      <c r="N136" s="1286"/>
      <c r="O136" s="1286"/>
      <c r="P136" s="1286"/>
      <c r="Q136" s="1286"/>
      <c r="R136" s="1286"/>
      <c r="S136" s="1286"/>
      <c r="T136" s="1286"/>
      <c r="U136" s="1286"/>
      <c r="V136" s="1286"/>
      <c r="W136" s="1286"/>
      <c r="X136" s="1286"/>
      <c r="Y136" s="1286"/>
      <c r="Z136" s="1286"/>
      <c r="AA136" s="1286"/>
      <c r="AB136" s="1286"/>
      <c r="AC136" s="1286"/>
      <c r="AD136" s="1286"/>
      <c r="AE136" s="1286"/>
      <c r="AF136" s="1286"/>
      <c r="AG136" s="1286"/>
      <c r="AH136" s="1286"/>
      <c r="AI136" s="1286"/>
      <c r="AJ136" s="1286"/>
      <c r="AK136" s="1286"/>
      <c r="AL136" s="1286"/>
      <c r="AM136" s="1286"/>
      <c r="AN136" s="1286"/>
      <c r="AO136" s="1286"/>
      <c r="AP136" s="1286"/>
      <c r="AQ136" s="1286"/>
      <c r="AR136" s="1286"/>
      <c r="AS136" s="1286"/>
      <c r="AT136" s="1286"/>
      <c r="AU136" s="1286"/>
      <c r="AV136" s="1286"/>
      <c r="AW136" s="1286"/>
      <c r="AX136" s="1286"/>
      <c r="AY136" s="1286"/>
      <c r="AZ136" s="1286"/>
      <c r="BA136" s="1286"/>
      <c r="BB136" s="1286"/>
      <c r="BC136" s="1286"/>
      <c r="BD136" s="1286"/>
      <c r="BE136" s="1286"/>
      <c r="BF136" s="1286"/>
      <c r="BG136" s="1286"/>
      <c r="BH136" s="1286"/>
      <c r="BI136" s="1286"/>
      <c r="BJ136" s="1286"/>
      <c r="BK136" s="1286"/>
      <c r="BL136" s="1286"/>
      <c r="BM136" s="1286"/>
      <c r="BN136" s="1286"/>
      <c r="BO136" s="1286"/>
      <c r="BP136" s="1286"/>
      <c r="BQ136" s="1286"/>
      <c r="BR136" s="1286"/>
      <c r="BS136" s="1286"/>
      <c r="BT136" s="1286"/>
      <c r="BU136" s="1286"/>
      <c r="BV136" s="1286"/>
      <c r="BW136" s="1286"/>
      <c r="BX136" s="1286"/>
      <c r="BY136" s="1286"/>
      <c r="BZ136" s="1286"/>
      <c r="CA136" s="1286"/>
      <c r="CB136" s="1286"/>
      <c r="CC136" s="1286"/>
      <c r="CD136" s="1286"/>
      <c r="CE136" s="1286"/>
      <c r="CF136" s="1286"/>
      <c r="CG136" s="1286"/>
      <c r="CH136" s="1286"/>
      <c r="CI136" s="1286"/>
      <c r="CJ136" s="1286"/>
      <c r="CK136" s="1286"/>
      <c r="CL136" s="1286"/>
      <c r="CM136" s="1286"/>
      <c r="CN136" s="1286"/>
      <c r="CO136" s="1286"/>
      <c r="CP136" s="1286"/>
      <c r="CQ136" s="1286"/>
      <c r="CR136" s="1286"/>
      <c r="CS136" s="1286"/>
      <c r="CT136" s="1286"/>
      <c r="CU136" s="1286"/>
      <c r="CV136" s="1286"/>
      <c r="CW136" s="1286"/>
      <c r="CX136" s="1286"/>
      <c r="CY136" s="1286"/>
      <c r="CZ136" s="1286"/>
      <c r="DA136" s="1286"/>
      <c r="DB136" s="1286"/>
      <c r="DC136" s="1286"/>
      <c r="DD136" s="1286"/>
      <c r="DE136" s="1286"/>
      <c r="DF136" s="1286"/>
      <c r="DG136" s="1286"/>
      <c r="DH136" s="1286"/>
      <c r="DI136" s="1286"/>
      <c r="DJ136" s="1286"/>
      <c r="DK136" s="1286"/>
      <c r="DL136" s="1286"/>
      <c r="DM136" s="1286"/>
      <c r="DN136" s="1286"/>
      <c r="DO136" s="1286"/>
      <c r="DP136" s="1286"/>
      <c r="DQ136" s="1286"/>
      <c r="DR136" s="1286"/>
      <c r="DS136" s="1286"/>
      <c r="DT136" s="1286"/>
      <c r="DU136" s="1286"/>
      <c r="DV136" s="1286"/>
      <c r="DW136" s="1286"/>
      <c r="DX136" s="1286"/>
      <c r="DY136" s="1286"/>
      <c r="DZ136" s="1286"/>
      <c r="EA136" s="1286"/>
      <c r="EB136" s="1286"/>
      <c r="EC136" s="1286"/>
      <c r="ED136" s="1286"/>
      <c r="EE136" s="1286"/>
      <c r="EF136" s="1286"/>
      <c r="EG136" s="1286"/>
      <c r="EH136" s="1286"/>
      <c r="EI136" s="1286"/>
      <c r="EJ136" s="1286"/>
      <c r="EK136" s="1286"/>
      <c r="EL136" s="1286"/>
      <c r="EM136" s="1286"/>
      <c r="EN136" s="1286"/>
      <c r="EO136" s="1286"/>
      <c r="EP136" s="1286"/>
      <c r="EQ136" s="1286"/>
      <c r="ER136" s="1286"/>
      <c r="ES136" s="1286"/>
      <c r="ET136" s="1286"/>
      <c r="EU136" s="1286"/>
      <c r="EV136" s="1286"/>
      <c r="EW136" s="1286"/>
      <c r="EX136" s="1286"/>
      <c r="EY136" s="1286"/>
      <c r="EZ136" s="1286"/>
      <c r="FA136" s="1286"/>
      <c r="FB136" s="1286"/>
      <c r="FC136" s="1286"/>
      <c r="FD136" s="1286"/>
      <c r="FE136" s="1286"/>
      <c r="FF136" s="1286"/>
      <c r="FG136" s="1286"/>
      <c r="FH136" s="1286"/>
      <c r="FI136" s="1286"/>
      <c r="FJ136" s="1286"/>
      <c r="FK136" s="1286"/>
      <c r="FL136" s="1286"/>
      <c r="FM136" s="1286"/>
      <c r="FN136" s="1286"/>
      <c r="FO136" s="1286"/>
      <c r="FP136" s="1286"/>
      <c r="FQ136" s="1286"/>
      <c r="FR136" s="1286"/>
      <c r="FS136" s="1286"/>
      <c r="FT136" s="1286"/>
      <c r="FU136" s="1286"/>
      <c r="FV136" s="1286"/>
      <c r="FW136" s="1286"/>
      <c r="FX136" s="1286"/>
      <c r="FY136" s="1286"/>
      <c r="FZ136" s="1286"/>
      <c r="GA136" s="1286"/>
      <c r="GB136" s="1286"/>
      <c r="GC136" s="1286"/>
      <c r="GD136" s="1286"/>
      <c r="GE136" s="1286"/>
      <c r="GF136" s="1286"/>
      <c r="GG136" s="1286"/>
      <c r="GH136" s="1286"/>
      <c r="GI136" s="1286"/>
      <c r="GJ136" s="1286"/>
      <c r="GK136" s="1286"/>
      <c r="GL136" s="1286"/>
      <c r="GM136" s="1286"/>
      <c r="GN136" s="1286"/>
      <c r="GO136" s="1286"/>
      <c r="GP136" s="1286"/>
      <c r="GQ136" s="1286"/>
      <c r="GR136" s="1286"/>
      <c r="GS136" s="1286"/>
      <c r="GT136" s="1286"/>
      <c r="GU136" s="1286"/>
      <c r="GV136" s="1286"/>
      <c r="GW136" s="1286"/>
      <c r="GX136" s="1286"/>
      <c r="GY136" s="1286"/>
      <c r="GZ136" s="1286"/>
      <c r="HA136" s="1286"/>
      <c r="HB136" s="1286"/>
      <c r="HC136" s="1286"/>
      <c r="HD136" s="1286"/>
      <c r="HE136" s="1286"/>
      <c r="HF136" s="1286"/>
      <c r="HG136" s="1286"/>
      <c r="HH136" s="1286"/>
      <c r="HI136" s="1286"/>
      <c r="HJ136" s="1286"/>
      <c r="HK136" s="1286"/>
      <c r="HL136" s="1286"/>
      <c r="HM136" s="1286"/>
      <c r="HN136" s="1286"/>
      <c r="HO136" s="1286"/>
      <c r="HP136" s="1286"/>
      <c r="HQ136" s="1286"/>
      <c r="HR136" s="1286"/>
      <c r="HS136" s="1286"/>
      <c r="HT136" s="1286"/>
      <c r="HU136" s="1286"/>
      <c r="HV136" s="1286"/>
      <c r="HW136" s="1286"/>
      <c r="HX136" s="1286"/>
      <c r="HY136" s="1286"/>
      <c r="HZ136" s="1286"/>
      <c r="IA136" s="1286"/>
      <c r="IB136" s="1286"/>
      <c r="IC136" s="1286"/>
      <c r="ID136" s="1286"/>
      <c r="IE136" s="1286"/>
      <c r="IF136" s="1286"/>
      <c r="IG136" s="1286"/>
      <c r="IH136" s="1286"/>
      <c r="II136" s="1286"/>
      <c r="IJ136" s="1286"/>
      <c r="IK136" s="1286"/>
      <c r="IL136" s="1286"/>
      <c r="IM136" s="1286"/>
      <c r="IN136" s="1286"/>
      <c r="IO136" s="1286"/>
      <c r="IP136" s="1286"/>
      <c r="IQ136" s="1286"/>
      <c r="IR136" s="1286"/>
      <c r="IS136" s="1286"/>
      <c r="IT136" s="1286"/>
      <c r="IU136" s="1286"/>
      <c r="IV136" s="1286"/>
    </row>
    <row r="137" spans="1:256" ht="31.5">
      <c r="A137" s="1286"/>
      <c r="B137" s="1175" t="s">
        <v>12408</v>
      </c>
      <c r="C137" s="1604" t="s">
        <v>1947</v>
      </c>
      <c r="D137" s="1604" t="s">
        <v>30</v>
      </c>
      <c r="E137" s="2132" t="s">
        <v>1948</v>
      </c>
      <c r="F137" s="2133"/>
      <c r="G137" s="2134"/>
      <c r="H137" s="1286"/>
      <c r="I137" s="1286"/>
      <c r="J137" s="1286"/>
      <c r="K137" s="1286"/>
      <c r="L137" s="1286"/>
      <c r="M137" s="1286"/>
      <c r="N137" s="1286"/>
      <c r="O137" s="1286"/>
      <c r="P137" s="1286"/>
      <c r="Q137" s="1286"/>
      <c r="R137" s="1286"/>
      <c r="S137" s="1286"/>
      <c r="T137" s="1286"/>
      <c r="U137" s="1286"/>
      <c r="V137" s="1286"/>
      <c r="W137" s="1286"/>
      <c r="X137" s="1286"/>
      <c r="Y137" s="1286"/>
      <c r="Z137" s="1286"/>
      <c r="AA137" s="1286"/>
      <c r="AB137" s="1286"/>
      <c r="AC137" s="1286"/>
      <c r="AD137" s="1286"/>
      <c r="AE137" s="1286"/>
      <c r="AF137" s="1286"/>
      <c r="AG137" s="1286"/>
      <c r="AH137" s="1286"/>
      <c r="AI137" s="1286"/>
      <c r="AJ137" s="1286"/>
      <c r="AK137" s="1286"/>
      <c r="AL137" s="1286"/>
      <c r="AM137" s="1286"/>
      <c r="AN137" s="1286"/>
      <c r="AO137" s="1286"/>
      <c r="AP137" s="1286"/>
      <c r="AQ137" s="1286"/>
      <c r="AR137" s="1286"/>
      <c r="AS137" s="1286"/>
      <c r="AT137" s="1286"/>
      <c r="AU137" s="1286"/>
      <c r="AV137" s="1286"/>
      <c r="AW137" s="1286"/>
      <c r="AX137" s="1286"/>
      <c r="AY137" s="1286"/>
      <c r="AZ137" s="1286"/>
      <c r="BA137" s="1286"/>
      <c r="BB137" s="1286"/>
      <c r="BC137" s="1286"/>
      <c r="BD137" s="1286"/>
      <c r="BE137" s="1286"/>
      <c r="BF137" s="1286"/>
      <c r="BG137" s="1286"/>
      <c r="BH137" s="1286"/>
      <c r="BI137" s="1286"/>
      <c r="BJ137" s="1286"/>
      <c r="BK137" s="1286"/>
      <c r="BL137" s="1286"/>
      <c r="BM137" s="1286"/>
      <c r="BN137" s="1286"/>
      <c r="BO137" s="1286"/>
      <c r="BP137" s="1286"/>
      <c r="BQ137" s="1286"/>
      <c r="BR137" s="1286"/>
      <c r="BS137" s="1286"/>
      <c r="BT137" s="1286"/>
      <c r="BU137" s="1286"/>
      <c r="BV137" s="1286"/>
      <c r="BW137" s="1286"/>
      <c r="BX137" s="1286"/>
      <c r="BY137" s="1286"/>
      <c r="BZ137" s="1286"/>
      <c r="CA137" s="1286"/>
      <c r="CB137" s="1286"/>
      <c r="CC137" s="1286"/>
      <c r="CD137" s="1286"/>
      <c r="CE137" s="1286"/>
      <c r="CF137" s="1286"/>
      <c r="CG137" s="1286"/>
      <c r="CH137" s="1286"/>
      <c r="CI137" s="1286"/>
      <c r="CJ137" s="1286"/>
      <c r="CK137" s="1286"/>
      <c r="CL137" s="1286"/>
      <c r="CM137" s="1286"/>
      <c r="CN137" s="1286"/>
      <c r="CO137" s="1286"/>
      <c r="CP137" s="1286"/>
      <c r="CQ137" s="1286"/>
      <c r="CR137" s="1286"/>
      <c r="CS137" s="1286"/>
      <c r="CT137" s="1286"/>
      <c r="CU137" s="1286"/>
      <c r="CV137" s="1286"/>
      <c r="CW137" s="1286"/>
      <c r="CX137" s="1286"/>
      <c r="CY137" s="1286"/>
      <c r="CZ137" s="1286"/>
      <c r="DA137" s="1286"/>
      <c r="DB137" s="1286"/>
      <c r="DC137" s="1286"/>
      <c r="DD137" s="1286"/>
      <c r="DE137" s="1286"/>
      <c r="DF137" s="1286"/>
      <c r="DG137" s="1286"/>
      <c r="DH137" s="1286"/>
      <c r="DI137" s="1286"/>
      <c r="DJ137" s="1286"/>
      <c r="DK137" s="1286"/>
      <c r="DL137" s="1286"/>
      <c r="DM137" s="1286"/>
      <c r="DN137" s="1286"/>
      <c r="DO137" s="1286"/>
      <c r="DP137" s="1286"/>
      <c r="DQ137" s="1286"/>
      <c r="DR137" s="1286"/>
      <c r="DS137" s="1286"/>
      <c r="DT137" s="1286"/>
      <c r="DU137" s="1286"/>
      <c r="DV137" s="1286"/>
      <c r="DW137" s="1286"/>
      <c r="DX137" s="1286"/>
      <c r="DY137" s="1286"/>
      <c r="DZ137" s="1286"/>
      <c r="EA137" s="1286"/>
      <c r="EB137" s="1286"/>
      <c r="EC137" s="1286"/>
      <c r="ED137" s="1286"/>
      <c r="EE137" s="1286"/>
      <c r="EF137" s="1286"/>
      <c r="EG137" s="1286"/>
      <c r="EH137" s="1286"/>
      <c r="EI137" s="1286"/>
      <c r="EJ137" s="1286"/>
      <c r="EK137" s="1286"/>
      <c r="EL137" s="1286"/>
      <c r="EM137" s="1286"/>
      <c r="EN137" s="1286"/>
      <c r="EO137" s="1286"/>
      <c r="EP137" s="1286"/>
      <c r="EQ137" s="1286"/>
      <c r="ER137" s="1286"/>
      <c r="ES137" s="1286"/>
      <c r="ET137" s="1286"/>
      <c r="EU137" s="1286"/>
      <c r="EV137" s="1286"/>
      <c r="EW137" s="1286"/>
      <c r="EX137" s="1286"/>
      <c r="EY137" s="1286"/>
      <c r="EZ137" s="1286"/>
      <c r="FA137" s="1286"/>
      <c r="FB137" s="1286"/>
      <c r="FC137" s="1286"/>
      <c r="FD137" s="1286"/>
      <c r="FE137" s="1286"/>
      <c r="FF137" s="1286"/>
      <c r="FG137" s="1286"/>
      <c r="FH137" s="1286"/>
      <c r="FI137" s="1286"/>
      <c r="FJ137" s="1286"/>
      <c r="FK137" s="1286"/>
      <c r="FL137" s="1286"/>
      <c r="FM137" s="1286"/>
      <c r="FN137" s="1286"/>
      <c r="FO137" s="1286"/>
      <c r="FP137" s="1286"/>
      <c r="FQ137" s="1286"/>
      <c r="FR137" s="1286"/>
      <c r="FS137" s="1286"/>
      <c r="FT137" s="1286"/>
      <c r="FU137" s="1286"/>
      <c r="FV137" s="1286"/>
      <c r="FW137" s="1286"/>
      <c r="FX137" s="1286"/>
      <c r="FY137" s="1286"/>
      <c r="FZ137" s="1286"/>
      <c r="GA137" s="1286"/>
      <c r="GB137" s="1286"/>
      <c r="GC137" s="1286"/>
      <c r="GD137" s="1286"/>
      <c r="GE137" s="1286"/>
      <c r="GF137" s="1286"/>
      <c r="GG137" s="1286"/>
      <c r="GH137" s="1286"/>
      <c r="GI137" s="1286"/>
      <c r="GJ137" s="1286"/>
      <c r="GK137" s="1286"/>
      <c r="GL137" s="1286"/>
      <c r="GM137" s="1286"/>
      <c r="GN137" s="1286"/>
      <c r="GO137" s="1286"/>
      <c r="GP137" s="1286"/>
      <c r="GQ137" s="1286"/>
      <c r="GR137" s="1286"/>
      <c r="GS137" s="1286"/>
      <c r="GT137" s="1286"/>
      <c r="GU137" s="1286"/>
      <c r="GV137" s="1286"/>
      <c r="GW137" s="1286"/>
      <c r="GX137" s="1286"/>
      <c r="GY137" s="1286"/>
      <c r="GZ137" s="1286"/>
      <c r="HA137" s="1286"/>
      <c r="HB137" s="1286"/>
      <c r="HC137" s="1286"/>
      <c r="HD137" s="1286"/>
      <c r="HE137" s="1286"/>
      <c r="HF137" s="1286"/>
      <c r="HG137" s="1286"/>
      <c r="HH137" s="1286"/>
      <c r="HI137" s="1286"/>
      <c r="HJ137" s="1286"/>
      <c r="HK137" s="1286"/>
      <c r="HL137" s="1286"/>
      <c r="HM137" s="1286"/>
      <c r="HN137" s="1286"/>
      <c r="HO137" s="1286"/>
      <c r="HP137" s="1286"/>
      <c r="HQ137" s="1286"/>
      <c r="HR137" s="1286"/>
      <c r="HS137" s="1286"/>
      <c r="HT137" s="1286"/>
      <c r="HU137" s="1286"/>
      <c r="HV137" s="1286"/>
      <c r="HW137" s="1286"/>
      <c r="HX137" s="1286"/>
      <c r="HY137" s="1286"/>
      <c r="HZ137" s="1286"/>
      <c r="IA137" s="1286"/>
      <c r="IB137" s="1286"/>
      <c r="IC137" s="1286"/>
      <c r="ID137" s="1286"/>
      <c r="IE137" s="1286"/>
      <c r="IF137" s="1286"/>
      <c r="IG137" s="1286"/>
      <c r="IH137" s="1286"/>
      <c r="II137" s="1286"/>
      <c r="IJ137" s="1286"/>
      <c r="IK137" s="1286"/>
      <c r="IL137" s="1286"/>
      <c r="IM137" s="1286"/>
      <c r="IN137" s="1286"/>
      <c r="IO137" s="1286"/>
      <c r="IP137" s="1286"/>
      <c r="IQ137" s="1286"/>
      <c r="IR137" s="1286"/>
      <c r="IS137" s="1286"/>
      <c r="IT137" s="1286"/>
      <c r="IU137" s="1286"/>
      <c r="IV137" s="1286"/>
    </row>
    <row r="138" spans="1:256" ht="15.75">
      <c r="A138" s="1286"/>
      <c r="B138" s="2012" t="s">
        <v>1951</v>
      </c>
      <c r="C138" s="2013"/>
      <c r="D138" s="2013"/>
      <c r="E138" s="2013"/>
      <c r="F138" s="2013"/>
      <c r="G138" s="2014"/>
      <c r="H138" s="1286"/>
      <c r="I138" s="1286"/>
      <c r="J138" s="1286"/>
      <c r="K138" s="1286"/>
      <c r="L138" s="1286"/>
      <c r="M138" s="1286"/>
      <c r="N138" s="1286"/>
      <c r="O138" s="1286"/>
      <c r="P138" s="1286"/>
      <c r="Q138" s="1286"/>
      <c r="R138" s="1286"/>
      <c r="S138" s="1286"/>
      <c r="T138" s="1286"/>
      <c r="U138" s="1286"/>
      <c r="V138" s="1286"/>
      <c r="W138" s="1286"/>
      <c r="X138" s="1286"/>
      <c r="Y138" s="1286"/>
      <c r="Z138" s="1286"/>
      <c r="AA138" s="1286"/>
      <c r="AB138" s="1286"/>
      <c r="AC138" s="1286"/>
      <c r="AD138" s="1286"/>
      <c r="AE138" s="1286"/>
      <c r="AF138" s="1286"/>
      <c r="AG138" s="1286"/>
      <c r="AH138" s="1286"/>
      <c r="AI138" s="1286"/>
      <c r="AJ138" s="1286"/>
      <c r="AK138" s="1286"/>
      <c r="AL138" s="1286"/>
      <c r="AM138" s="1286"/>
      <c r="AN138" s="1286"/>
      <c r="AO138" s="1286"/>
      <c r="AP138" s="1286"/>
      <c r="AQ138" s="1286"/>
      <c r="AR138" s="1286"/>
      <c r="AS138" s="1286"/>
      <c r="AT138" s="1286"/>
      <c r="AU138" s="1286"/>
      <c r="AV138" s="1286"/>
      <c r="AW138" s="1286"/>
      <c r="AX138" s="1286"/>
      <c r="AY138" s="1286"/>
      <c r="AZ138" s="1286"/>
      <c r="BA138" s="1286"/>
      <c r="BB138" s="1286"/>
      <c r="BC138" s="1286"/>
      <c r="BD138" s="1286"/>
      <c r="BE138" s="1286"/>
      <c r="BF138" s="1286"/>
      <c r="BG138" s="1286"/>
      <c r="BH138" s="1286"/>
      <c r="BI138" s="1286"/>
      <c r="BJ138" s="1286"/>
      <c r="BK138" s="1286"/>
      <c r="BL138" s="1286"/>
      <c r="BM138" s="1286"/>
      <c r="BN138" s="1286"/>
      <c r="BO138" s="1286"/>
      <c r="BP138" s="1286"/>
      <c r="BQ138" s="1286"/>
      <c r="BR138" s="1286"/>
      <c r="BS138" s="1286"/>
      <c r="BT138" s="1286"/>
      <c r="BU138" s="1286"/>
      <c r="BV138" s="1286"/>
      <c r="BW138" s="1286"/>
      <c r="BX138" s="1286"/>
      <c r="BY138" s="1286"/>
      <c r="BZ138" s="1286"/>
      <c r="CA138" s="1286"/>
      <c r="CB138" s="1286"/>
      <c r="CC138" s="1286"/>
      <c r="CD138" s="1286"/>
      <c r="CE138" s="1286"/>
      <c r="CF138" s="1286"/>
      <c r="CG138" s="1286"/>
      <c r="CH138" s="1286"/>
      <c r="CI138" s="1286"/>
      <c r="CJ138" s="1286"/>
      <c r="CK138" s="1286"/>
      <c r="CL138" s="1286"/>
      <c r="CM138" s="1286"/>
      <c r="CN138" s="1286"/>
      <c r="CO138" s="1286"/>
      <c r="CP138" s="1286"/>
      <c r="CQ138" s="1286"/>
      <c r="CR138" s="1286"/>
      <c r="CS138" s="1286"/>
      <c r="CT138" s="1286"/>
      <c r="CU138" s="1286"/>
      <c r="CV138" s="1286"/>
      <c r="CW138" s="1286"/>
      <c r="CX138" s="1286"/>
      <c r="CY138" s="1286"/>
      <c r="CZ138" s="1286"/>
      <c r="DA138" s="1286"/>
      <c r="DB138" s="1286"/>
      <c r="DC138" s="1286"/>
      <c r="DD138" s="1286"/>
      <c r="DE138" s="1286"/>
      <c r="DF138" s="1286"/>
      <c r="DG138" s="1286"/>
      <c r="DH138" s="1286"/>
      <c r="DI138" s="1286"/>
      <c r="DJ138" s="1286"/>
      <c r="DK138" s="1286"/>
      <c r="DL138" s="1286"/>
      <c r="DM138" s="1286"/>
      <c r="DN138" s="1286"/>
      <c r="DO138" s="1286"/>
      <c r="DP138" s="1286"/>
      <c r="DQ138" s="1286"/>
      <c r="DR138" s="1286"/>
      <c r="DS138" s="1286"/>
      <c r="DT138" s="1286"/>
      <c r="DU138" s="1286"/>
      <c r="DV138" s="1286"/>
      <c r="DW138" s="1286"/>
      <c r="DX138" s="1286"/>
      <c r="DY138" s="1286"/>
      <c r="DZ138" s="1286"/>
      <c r="EA138" s="1286"/>
      <c r="EB138" s="1286"/>
      <c r="EC138" s="1286"/>
      <c r="ED138" s="1286"/>
      <c r="EE138" s="1286"/>
      <c r="EF138" s="1286"/>
      <c r="EG138" s="1286"/>
      <c r="EH138" s="1286"/>
      <c r="EI138" s="1286"/>
      <c r="EJ138" s="1286"/>
      <c r="EK138" s="1286"/>
      <c r="EL138" s="1286"/>
      <c r="EM138" s="1286"/>
      <c r="EN138" s="1286"/>
      <c r="EO138" s="1286"/>
      <c r="EP138" s="1286"/>
      <c r="EQ138" s="1286"/>
      <c r="ER138" s="1286"/>
      <c r="ES138" s="1286"/>
      <c r="ET138" s="1286"/>
      <c r="EU138" s="1286"/>
      <c r="EV138" s="1286"/>
      <c r="EW138" s="1286"/>
      <c r="EX138" s="1286"/>
      <c r="EY138" s="1286"/>
      <c r="EZ138" s="1286"/>
      <c r="FA138" s="1286"/>
      <c r="FB138" s="1286"/>
      <c r="FC138" s="1286"/>
      <c r="FD138" s="1286"/>
      <c r="FE138" s="1286"/>
      <c r="FF138" s="1286"/>
      <c r="FG138" s="1286"/>
      <c r="FH138" s="1286"/>
      <c r="FI138" s="1286"/>
      <c r="FJ138" s="1286"/>
      <c r="FK138" s="1286"/>
      <c r="FL138" s="1286"/>
      <c r="FM138" s="1286"/>
      <c r="FN138" s="1286"/>
      <c r="FO138" s="1286"/>
      <c r="FP138" s="1286"/>
      <c r="FQ138" s="1286"/>
      <c r="FR138" s="1286"/>
      <c r="FS138" s="1286"/>
      <c r="FT138" s="1286"/>
      <c r="FU138" s="1286"/>
      <c r="FV138" s="1286"/>
      <c r="FW138" s="1286"/>
      <c r="FX138" s="1286"/>
      <c r="FY138" s="1286"/>
      <c r="FZ138" s="1286"/>
      <c r="GA138" s="1286"/>
      <c r="GB138" s="1286"/>
      <c r="GC138" s="1286"/>
      <c r="GD138" s="1286"/>
      <c r="GE138" s="1286"/>
      <c r="GF138" s="1286"/>
      <c r="GG138" s="1286"/>
      <c r="GH138" s="1286"/>
      <c r="GI138" s="1286"/>
      <c r="GJ138" s="1286"/>
      <c r="GK138" s="1286"/>
      <c r="GL138" s="1286"/>
      <c r="GM138" s="1286"/>
      <c r="GN138" s="1286"/>
      <c r="GO138" s="1286"/>
      <c r="GP138" s="1286"/>
      <c r="GQ138" s="1286"/>
      <c r="GR138" s="1286"/>
      <c r="GS138" s="1286"/>
      <c r="GT138" s="1286"/>
      <c r="GU138" s="1286"/>
      <c r="GV138" s="1286"/>
      <c r="GW138" s="1286"/>
      <c r="GX138" s="1286"/>
      <c r="GY138" s="1286"/>
      <c r="GZ138" s="1286"/>
      <c r="HA138" s="1286"/>
      <c r="HB138" s="1286"/>
      <c r="HC138" s="1286"/>
      <c r="HD138" s="1286"/>
      <c r="HE138" s="1286"/>
      <c r="HF138" s="1286"/>
      <c r="HG138" s="1286"/>
      <c r="HH138" s="1286"/>
      <c r="HI138" s="1286"/>
      <c r="HJ138" s="1286"/>
      <c r="HK138" s="1286"/>
      <c r="HL138" s="1286"/>
      <c r="HM138" s="1286"/>
      <c r="HN138" s="1286"/>
      <c r="HO138" s="1286"/>
      <c r="HP138" s="1286"/>
      <c r="HQ138" s="1286"/>
      <c r="HR138" s="1286"/>
      <c r="HS138" s="1286"/>
      <c r="HT138" s="1286"/>
      <c r="HU138" s="1286"/>
      <c r="HV138" s="1286"/>
      <c r="HW138" s="1286"/>
      <c r="HX138" s="1286"/>
      <c r="HY138" s="1286"/>
      <c r="HZ138" s="1286"/>
      <c r="IA138" s="1286"/>
      <c r="IB138" s="1286"/>
      <c r="IC138" s="1286"/>
      <c r="ID138" s="1286"/>
      <c r="IE138" s="1286"/>
      <c r="IF138" s="1286"/>
      <c r="IG138" s="1286"/>
      <c r="IH138" s="1286"/>
      <c r="II138" s="1286"/>
      <c r="IJ138" s="1286"/>
      <c r="IK138" s="1286"/>
      <c r="IL138" s="1286"/>
      <c r="IM138" s="1286"/>
      <c r="IN138" s="1286"/>
      <c r="IO138" s="1286"/>
      <c r="IP138" s="1286"/>
      <c r="IQ138" s="1286"/>
      <c r="IR138" s="1286"/>
      <c r="IS138" s="1286"/>
      <c r="IT138" s="1286"/>
      <c r="IU138" s="1286"/>
      <c r="IV138" s="1286"/>
    </row>
    <row r="139" spans="1:256" ht="15">
      <c r="A139" s="1286"/>
      <c r="B139" s="2115" t="str">
        <f>C128</f>
        <v>ESCAVAÇÃO MANUAL DE VALAS. AF_03/2016</v>
      </c>
      <c r="C139" s="2116"/>
      <c r="D139" s="1605" t="s">
        <v>25</v>
      </c>
      <c r="E139" s="2117" t="s">
        <v>12409</v>
      </c>
      <c r="F139" s="2117"/>
      <c r="G139" s="2118"/>
      <c r="H139" s="1286"/>
      <c r="I139" s="1286"/>
      <c r="J139" s="1286"/>
      <c r="K139" s="1286"/>
      <c r="L139" s="1286"/>
      <c r="M139" s="1286"/>
      <c r="N139" s="1286"/>
      <c r="O139" s="1286"/>
      <c r="P139" s="1286"/>
      <c r="Q139" s="1286"/>
      <c r="R139" s="1286"/>
      <c r="S139" s="1286"/>
      <c r="T139" s="1286"/>
      <c r="U139" s="1286"/>
      <c r="V139" s="1286"/>
      <c r="W139" s="1286"/>
      <c r="X139" s="1286"/>
      <c r="Y139" s="1286"/>
      <c r="Z139" s="1286"/>
      <c r="AA139" s="1286"/>
      <c r="AB139" s="1286"/>
      <c r="AC139" s="1286"/>
      <c r="AD139" s="1286"/>
      <c r="AE139" s="1286"/>
      <c r="AF139" s="1286"/>
      <c r="AG139" s="1286"/>
      <c r="AH139" s="1286"/>
      <c r="AI139" s="1286"/>
      <c r="AJ139" s="1286"/>
      <c r="AK139" s="1286"/>
      <c r="AL139" s="1286"/>
      <c r="AM139" s="1286"/>
      <c r="AN139" s="1286"/>
      <c r="AO139" s="1286"/>
      <c r="AP139" s="1286"/>
      <c r="AQ139" s="1286"/>
      <c r="AR139" s="1286"/>
      <c r="AS139" s="1286"/>
      <c r="AT139" s="1286"/>
      <c r="AU139" s="1286"/>
      <c r="AV139" s="1286"/>
      <c r="AW139" s="1286"/>
      <c r="AX139" s="1286"/>
      <c r="AY139" s="1286"/>
      <c r="AZ139" s="1286"/>
      <c r="BA139" s="1286"/>
      <c r="BB139" s="1286"/>
      <c r="BC139" s="1286"/>
      <c r="BD139" s="1286"/>
      <c r="BE139" s="1286"/>
      <c r="BF139" s="1286"/>
      <c r="BG139" s="1286"/>
      <c r="BH139" s="1286"/>
      <c r="BI139" s="1286"/>
      <c r="BJ139" s="1286"/>
      <c r="BK139" s="1286"/>
      <c r="BL139" s="1286"/>
      <c r="BM139" s="1286"/>
      <c r="BN139" s="1286"/>
      <c r="BO139" s="1286"/>
      <c r="BP139" s="1286"/>
      <c r="BQ139" s="1286"/>
      <c r="BR139" s="1286"/>
      <c r="BS139" s="1286"/>
      <c r="BT139" s="1286"/>
      <c r="BU139" s="1286"/>
      <c r="BV139" s="1286"/>
      <c r="BW139" s="1286"/>
      <c r="BX139" s="1286"/>
      <c r="BY139" s="1286"/>
      <c r="BZ139" s="1286"/>
      <c r="CA139" s="1286"/>
      <c r="CB139" s="1286"/>
      <c r="CC139" s="1286"/>
      <c r="CD139" s="1286"/>
      <c r="CE139" s="1286"/>
      <c r="CF139" s="1286"/>
      <c r="CG139" s="1286"/>
      <c r="CH139" s="1286"/>
      <c r="CI139" s="1286"/>
      <c r="CJ139" s="1286"/>
      <c r="CK139" s="1286"/>
      <c r="CL139" s="1286"/>
      <c r="CM139" s="1286"/>
      <c r="CN139" s="1286"/>
      <c r="CO139" s="1286"/>
      <c r="CP139" s="1286"/>
      <c r="CQ139" s="1286"/>
      <c r="CR139" s="1286"/>
      <c r="CS139" s="1286"/>
      <c r="CT139" s="1286"/>
      <c r="CU139" s="1286"/>
      <c r="CV139" s="1286"/>
      <c r="CW139" s="1286"/>
      <c r="CX139" s="1286"/>
      <c r="CY139" s="1286"/>
      <c r="CZ139" s="1286"/>
      <c r="DA139" s="1286"/>
      <c r="DB139" s="1286"/>
      <c r="DC139" s="1286"/>
      <c r="DD139" s="1286"/>
      <c r="DE139" s="1286"/>
      <c r="DF139" s="1286"/>
      <c r="DG139" s="1286"/>
      <c r="DH139" s="1286"/>
      <c r="DI139" s="1286"/>
      <c r="DJ139" s="1286"/>
      <c r="DK139" s="1286"/>
      <c r="DL139" s="1286"/>
      <c r="DM139" s="1286"/>
      <c r="DN139" s="1286"/>
      <c r="DO139" s="1286"/>
      <c r="DP139" s="1286"/>
      <c r="DQ139" s="1286"/>
      <c r="DR139" s="1286"/>
      <c r="DS139" s="1286"/>
      <c r="DT139" s="1286"/>
      <c r="DU139" s="1286"/>
      <c r="DV139" s="1286"/>
      <c r="DW139" s="1286"/>
      <c r="DX139" s="1286"/>
      <c r="DY139" s="1286"/>
      <c r="DZ139" s="1286"/>
      <c r="EA139" s="1286"/>
      <c r="EB139" s="1286"/>
      <c r="EC139" s="1286"/>
      <c r="ED139" s="1286"/>
      <c r="EE139" s="1286"/>
      <c r="EF139" s="1286"/>
      <c r="EG139" s="1286"/>
      <c r="EH139" s="1286"/>
      <c r="EI139" s="1286"/>
      <c r="EJ139" s="1286"/>
      <c r="EK139" s="1286"/>
      <c r="EL139" s="1286"/>
      <c r="EM139" s="1286"/>
      <c r="EN139" s="1286"/>
      <c r="EO139" s="1286"/>
      <c r="EP139" s="1286"/>
      <c r="EQ139" s="1286"/>
      <c r="ER139" s="1286"/>
      <c r="ES139" s="1286"/>
      <c r="ET139" s="1286"/>
      <c r="EU139" s="1286"/>
      <c r="EV139" s="1286"/>
      <c r="EW139" s="1286"/>
      <c r="EX139" s="1286"/>
      <c r="EY139" s="1286"/>
      <c r="EZ139" s="1286"/>
      <c r="FA139" s="1286"/>
      <c r="FB139" s="1286"/>
      <c r="FC139" s="1286"/>
      <c r="FD139" s="1286"/>
      <c r="FE139" s="1286"/>
      <c r="FF139" s="1286"/>
      <c r="FG139" s="1286"/>
      <c r="FH139" s="1286"/>
      <c r="FI139" s="1286"/>
      <c r="FJ139" s="1286"/>
      <c r="FK139" s="1286"/>
      <c r="FL139" s="1286"/>
      <c r="FM139" s="1286"/>
      <c r="FN139" s="1286"/>
      <c r="FO139" s="1286"/>
      <c r="FP139" s="1286"/>
      <c r="FQ139" s="1286"/>
      <c r="FR139" s="1286"/>
      <c r="FS139" s="1286"/>
      <c r="FT139" s="1286"/>
      <c r="FU139" s="1286"/>
      <c r="FV139" s="1286"/>
      <c r="FW139" s="1286"/>
      <c r="FX139" s="1286"/>
      <c r="FY139" s="1286"/>
      <c r="FZ139" s="1286"/>
      <c r="GA139" s="1286"/>
      <c r="GB139" s="1286"/>
      <c r="GC139" s="1286"/>
      <c r="GD139" s="1286"/>
      <c r="GE139" s="1286"/>
      <c r="GF139" s="1286"/>
      <c r="GG139" s="1286"/>
      <c r="GH139" s="1286"/>
      <c r="GI139" s="1286"/>
      <c r="GJ139" s="1286"/>
      <c r="GK139" s="1286"/>
      <c r="GL139" s="1286"/>
      <c r="GM139" s="1286"/>
      <c r="GN139" s="1286"/>
      <c r="GO139" s="1286"/>
      <c r="GP139" s="1286"/>
      <c r="GQ139" s="1286"/>
      <c r="GR139" s="1286"/>
      <c r="GS139" s="1286"/>
      <c r="GT139" s="1286"/>
      <c r="GU139" s="1286"/>
      <c r="GV139" s="1286"/>
      <c r="GW139" s="1286"/>
      <c r="GX139" s="1286"/>
      <c r="GY139" s="1286"/>
      <c r="GZ139" s="1286"/>
      <c r="HA139" s="1286"/>
      <c r="HB139" s="1286"/>
      <c r="HC139" s="1286"/>
      <c r="HD139" s="1286"/>
      <c r="HE139" s="1286"/>
      <c r="HF139" s="1286"/>
      <c r="HG139" s="1286"/>
      <c r="HH139" s="1286"/>
      <c r="HI139" s="1286"/>
      <c r="HJ139" s="1286"/>
      <c r="HK139" s="1286"/>
      <c r="HL139" s="1286"/>
      <c r="HM139" s="1286"/>
      <c r="HN139" s="1286"/>
      <c r="HO139" s="1286"/>
      <c r="HP139" s="1286"/>
      <c r="HQ139" s="1286"/>
      <c r="HR139" s="1286"/>
      <c r="HS139" s="1286"/>
      <c r="HT139" s="1286"/>
      <c r="HU139" s="1286"/>
      <c r="HV139" s="1286"/>
      <c r="HW139" s="1286"/>
      <c r="HX139" s="1286"/>
      <c r="HY139" s="1286"/>
      <c r="HZ139" s="1286"/>
      <c r="IA139" s="1286"/>
      <c r="IB139" s="1286"/>
      <c r="IC139" s="1286"/>
      <c r="ID139" s="1286"/>
      <c r="IE139" s="1286"/>
      <c r="IF139" s="1286"/>
      <c r="IG139" s="1286"/>
      <c r="IH139" s="1286"/>
      <c r="II139" s="1286"/>
      <c r="IJ139" s="1286"/>
      <c r="IK139" s="1286"/>
      <c r="IL139" s="1286"/>
      <c r="IM139" s="1286"/>
      <c r="IN139" s="1286"/>
      <c r="IO139" s="1286"/>
      <c r="IP139" s="1286"/>
      <c r="IQ139" s="1286"/>
      <c r="IR139" s="1286"/>
      <c r="IS139" s="1286"/>
      <c r="IT139" s="1286"/>
      <c r="IU139" s="1286"/>
      <c r="IV139" s="1286"/>
    </row>
    <row r="140" spans="1:256" ht="36" customHeight="1">
      <c r="A140" s="1286"/>
      <c r="B140" s="2115" t="str">
        <f>C129</f>
        <v>CONCRETO FCK = 25MPA, TRAÇO 1:2,3:2,7 (CIMENTO/ AREIA MÉDIA/ BRITA 1)  - PREPARO MECÂNICO COM BETONEIRA 400 L. AF_07/2016</v>
      </c>
      <c r="C140" s="2116"/>
      <c r="D140" s="921" t="s">
        <v>25</v>
      </c>
      <c r="E140" s="2119" t="str">
        <f>E139</f>
        <v>(0,8*0,4*0,4)</v>
      </c>
      <c r="F140" s="2119"/>
      <c r="G140" s="2120"/>
      <c r="H140" s="1286"/>
      <c r="I140" s="1286"/>
      <c r="J140" s="1286"/>
      <c r="K140" s="1286"/>
      <c r="L140" s="1286"/>
      <c r="M140" s="1286"/>
      <c r="N140" s="1286"/>
      <c r="O140" s="1286"/>
      <c r="P140" s="1286"/>
      <c r="Q140" s="1286"/>
      <c r="R140" s="1286"/>
      <c r="S140" s="1286"/>
      <c r="T140" s="1286"/>
      <c r="U140" s="1286"/>
      <c r="V140" s="1286"/>
      <c r="W140" s="1286"/>
      <c r="X140" s="1286"/>
      <c r="Y140" s="1286"/>
      <c r="Z140" s="1286"/>
      <c r="AA140" s="1286"/>
      <c r="AB140" s="1286"/>
      <c r="AC140" s="1286"/>
      <c r="AD140" s="1286"/>
      <c r="AE140" s="1286"/>
      <c r="AF140" s="1286"/>
      <c r="AG140" s="1286"/>
      <c r="AH140" s="1286"/>
      <c r="AI140" s="1286"/>
      <c r="AJ140" s="1286"/>
      <c r="AK140" s="1286"/>
      <c r="AL140" s="1286"/>
      <c r="AM140" s="1286"/>
      <c r="AN140" s="1286"/>
      <c r="AO140" s="1286"/>
      <c r="AP140" s="1286"/>
      <c r="AQ140" s="1286"/>
      <c r="AR140" s="1286"/>
      <c r="AS140" s="1286"/>
      <c r="AT140" s="1286"/>
      <c r="AU140" s="1286"/>
      <c r="AV140" s="1286"/>
      <c r="AW140" s="1286"/>
      <c r="AX140" s="1286"/>
      <c r="AY140" s="1286"/>
      <c r="AZ140" s="1286"/>
      <c r="BA140" s="1286"/>
      <c r="BB140" s="1286"/>
      <c r="BC140" s="1286"/>
      <c r="BD140" s="1286"/>
      <c r="BE140" s="1286"/>
      <c r="BF140" s="1286"/>
      <c r="BG140" s="1286"/>
      <c r="BH140" s="1286"/>
      <c r="BI140" s="1286"/>
      <c r="BJ140" s="1286"/>
      <c r="BK140" s="1286"/>
      <c r="BL140" s="1286"/>
      <c r="BM140" s="1286"/>
      <c r="BN140" s="1286"/>
      <c r="BO140" s="1286"/>
      <c r="BP140" s="1286"/>
      <c r="BQ140" s="1286"/>
      <c r="BR140" s="1286"/>
      <c r="BS140" s="1286"/>
      <c r="BT140" s="1286"/>
      <c r="BU140" s="1286"/>
      <c r="BV140" s="1286"/>
      <c r="BW140" s="1286"/>
      <c r="BX140" s="1286"/>
      <c r="BY140" s="1286"/>
      <c r="BZ140" s="1286"/>
      <c r="CA140" s="1286"/>
      <c r="CB140" s="1286"/>
      <c r="CC140" s="1286"/>
      <c r="CD140" s="1286"/>
      <c r="CE140" s="1286"/>
      <c r="CF140" s="1286"/>
      <c r="CG140" s="1286"/>
      <c r="CH140" s="1286"/>
      <c r="CI140" s="1286"/>
      <c r="CJ140" s="1286"/>
      <c r="CK140" s="1286"/>
      <c r="CL140" s="1286"/>
      <c r="CM140" s="1286"/>
      <c r="CN140" s="1286"/>
      <c r="CO140" s="1286"/>
      <c r="CP140" s="1286"/>
      <c r="CQ140" s="1286"/>
      <c r="CR140" s="1286"/>
      <c r="CS140" s="1286"/>
      <c r="CT140" s="1286"/>
      <c r="CU140" s="1286"/>
      <c r="CV140" s="1286"/>
      <c r="CW140" s="1286"/>
      <c r="CX140" s="1286"/>
      <c r="CY140" s="1286"/>
      <c r="CZ140" s="1286"/>
      <c r="DA140" s="1286"/>
      <c r="DB140" s="1286"/>
      <c r="DC140" s="1286"/>
      <c r="DD140" s="1286"/>
      <c r="DE140" s="1286"/>
      <c r="DF140" s="1286"/>
      <c r="DG140" s="1286"/>
      <c r="DH140" s="1286"/>
      <c r="DI140" s="1286"/>
      <c r="DJ140" s="1286"/>
      <c r="DK140" s="1286"/>
      <c r="DL140" s="1286"/>
      <c r="DM140" s="1286"/>
      <c r="DN140" s="1286"/>
      <c r="DO140" s="1286"/>
      <c r="DP140" s="1286"/>
      <c r="DQ140" s="1286"/>
      <c r="DR140" s="1286"/>
      <c r="DS140" s="1286"/>
      <c r="DT140" s="1286"/>
      <c r="DU140" s="1286"/>
      <c r="DV140" s="1286"/>
      <c r="DW140" s="1286"/>
      <c r="DX140" s="1286"/>
      <c r="DY140" s="1286"/>
      <c r="DZ140" s="1286"/>
      <c r="EA140" s="1286"/>
      <c r="EB140" s="1286"/>
      <c r="EC140" s="1286"/>
      <c r="ED140" s="1286"/>
      <c r="EE140" s="1286"/>
      <c r="EF140" s="1286"/>
      <c r="EG140" s="1286"/>
      <c r="EH140" s="1286"/>
      <c r="EI140" s="1286"/>
      <c r="EJ140" s="1286"/>
      <c r="EK140" s="1286"/>
      <c r="EL140" s="1286"/>
      <c r="EM140" s="1286"/>
      <c r="EN140" s="1286"/>
      <c r="EO140" s="1286"/>
      <c r="EP140" s="1286"/>
      <c r="EQ140" s="1286"/>
      <c r="ER140" s="1286"/>
      <c r="ES140" s="1286"/>
      <c r="ET140" s="1286"/>
      <c r="EU140" s="1286"/>
      <c r="EV140" s="1286"/>
      <c r="EW140" s="1286"/>
      <c r="EX140" s="1286"/>
      <c r="EY140" s="1286"/>
      <c r="EZ140" s="1286"/>
      <c r="FA140" s="1286"/>
      <c r="FB140" s="1286"/>
      <c r="FC140" s="1286"/>
      <c r="FD140" s="1286"/>
      <c r="FE140" s="1286"/>
      <c r="FF140" s="1286"/>
      <c r="FG140" s="1286"/>
      <c r="FH140" s="1286"/>
      <c r="FI140" s="1286"/>
      <c r="FJ140" s="1286"/>
      <c r="FK140" s="1286"/>
      <c r="FL140" s="1286"/>
      <c r="FM140" s="1286"/>
      <c r="FN140" s="1286"/>
      <c r="FO140" s="1286"/>
      <c r="FP140" s="1286"/>
      <c r="FQ140" s="1286"/>
      <c r="FR140" s="1286"/>
      <c r="FS140" s="1286"/>
      <c r="FT140" s="1286"/>
      <c r="FU140" s="1286"/>
      <c r="FV140" s="1286"/>
      <c r="FW140" s="1286"/>
      <c r="FX140" s="1286"/>
      <c r="FY140" s="1286"/>
      <c r="FZ140" s="1286"/>
      <c r="GA140" s="1286"/>
      <c r="GB140" s="1286"/>
      <c r="GC140" s="1286"/>
      <c r="GD140" s="1286"/>
      <c r="GE140" s="1286"/>
      <c r="GF140" s="1286"/>
      <c r="GG140" s="1286"/>
      <c r="GH140" s="1286"/>
      <c r="GI140" s="1286"/>
      <c r="GJ140" s="1286"/>
      <c r="GK140" s="1286"/>
      <c r="GL140" s="1286"/>
      <c r="GM140" s="1286"/>
      <c r="GN140" s="1286"/>
      <c r="GO140" s="1286"/>
      <c r="GP140" s="1286"/>
      <c r="GQ140" s="1286"/>
      <c r="GR140" s="1286"/>
      <c r="GS140" s="1286"/>
      <c r="GT140" s="1286"/>
      <c r="GU140" s="1286"/>
      <c r="GV140" s="1286"/>
      <c r="GW140" s="1286"/>
      <c r="GX140" s="1286"/>
      <c r="GY140" s="1286"/>
      <c r="GZ140" s="1286"/>
      <c r="HA140" s="1286"/>
      <c r="HB140" s="1286"/>
      <c r="HC140" s="1286"/>
      <c r="HD140" s="1286"/>
      <c r="HE140" s="1286"/>
      <c r="HF140" s="1286"/>
      <c r="HG140" s="1286"/>
      <c r="HH140" s="1286"/>
      <c r="HI140" s="1286"/>
      <c r="HJ140" s="1286"/>
      <c r="HK140" s="1286"/>
      <c r="HL140" s="1286"/>
      <c r="HM140" s="1286"/>
      <c r="HN140" s="1286"/>
      <c r="HO140" s="1286"/>
      <c r="HP140" s="1286"/>
      <c r="HQ140" s="1286"/>
      <c r="HR140" s="1286"/>
      <c r="HS140" s="1286"/>
      <c r="HT140" s="1286"/>
      <c r="HU140" s="1286"/>
      <c r="HV140" s="1286"/>
      <c r="HW140" s="1286"/>
      <c r="HX140" s="1286"/>
      <c r="HY140" s="1286"/>
      <c r="HZ140" s="1286"/>
      <c r="IA140" s="1286"/>
      <c r="IB140" s="1286"/>
      <c r="IC140" s="1286"/>
      <c r="ID140" s="1286"/>
      <c r="IE140" s="1286"/>
      <c r="IF140" s="1286"/>
      <c r="IG140" s="1286"/>
      <c r="IH140" s="1286"/>
      <c r="II140" s="1286"/>
      <c r="IJ140" s="1286"/>
      <c r="IK140" s="1286"/>
      <c r="IL140" s="1286"/>
      <c r="IM140" s="1286"/>
      <c r="IN140" s="1286"/>
      <c r="IO140" s="1286"/>
      <c r="IP140" s="1286"/>
      <c r="IQ140" s="1286"/>
      <c r="IR140" s="1286"/>
      <c r="IS140" s="1286"/>
      <c r="IT140" s="1286"/>
      <c r="IU140" s="1286"/>
      <c r="IV140" s="1286"/>
    </row>
    <row r="141" spans="1:256" ht="34.5" customHeight="1">
      <c r="A141" s="1286"/>
      <c r="B141" s="2115" t="str">
        <f>C130</f>
        <v>LANÇAMENTO COM USO DE BALDES, ADENSAMENTO E ACABAMENTO DE CONCRETO EM ESTRUTURAS. AF_12/2015</v>
      </c>
      <c r="C141" s="2116"/>
      <c r="D141" s="921" t="s">
        <v>25</v>
      </c>
      <c r="E141" s="2119" t="str">
        <f>E139</f>
        <v>(0,8*0,4*0,4)</v>
      </c>
      <c r="F141" s="2119"/>
      <c r="G141" s="2120"/>
      <c r="H141" s="1286"/>
      <c r="I141" s="1286"/>
      <c r="J141" s="1286"/>
      <c r="K141" s="1286"/>
      <c r="L141" s="1286"/>
      <c r="M141" s="1286"/>
      <c r="N141" s="1286"/>
      <c r="O141" s="1286"/>
      <c r="P141" s="1286"/>
      <c r="Q141" s="1286"/>
      <c r="R141" s="1286"/>
      <c r="S141" s="1286"/>
      <c r="T141" s="1286"/>
      <c r="U141" s="1286"/>
      <c r="V141" s="1286"/>
      <c r="W141" s="1286"/>
      <c r="X141" s="1286"/>
      <c r="Y141" s="1286"/>
      <c r="Z141" s="1286"/>
      <c r="AA141" s="1286"/>
      <c r="AB141" s="1286"/>
      <c r="AC141" s="1286"/>
      <c r="AD141" s="1286"/>
      <c r="AE141" s="1286"/>
      <c r="AF141" s="1286"/>
      <c r="AG141" s="1286"/>
      <c r="AH141" s="1286"/>
      <c r="AI141" s="1286"/>
      <c r="AJ141" s="1286"/>
      <c r="AK141" s="1286"/>
      <c r="AL141" s="1286"/>
      <c r="AM141" s="1286"/>
      <c r="AN141" s="1286"/>
      <c r="AO141" s="1286"/>
      <c r="AP141" s="1286"/>
      <c r="AQ141" s="1286"/>
      <c r="AR141" s="1286"/>
      <c r="AS141" s="1286"/>
      <c r="AT141" s="1286"/>
      <c r="AU141" s="1286"/>
      <c r="AV141" s="1286"/>
      <c r="AW141" s="1286"/>
      <c r="AX141" s="1286"/>
      <c r="AY141" s="1286"/>
      <c r="AZ141" s="1286"/>
      <c r="BA141" s="1286"/>
      <c r="BB141" s="1286"/>
      <c r="BC141" s="1286"/>
      <c r="BD141" s="1286"/>
      <c r="BE141" s="1286"/>
      <c r="BF141" s="1286"/>
      <c r="BG141" s="1286"/>
      <c r="BH141" s="1286"/>
      <c r="BI141" s="1286"/>
      <c r="BJ141" s="1286"/>
      <c r="BK141" s="1286"/>
      <c r="BL141" s="1286"/>
      <c r="BM141" s="1286"/>
      <c r="BN141" s="1286"/>
      <c r="BO141" s="1286"/>
      <c r="BP141" s="1286"/>
      <c r="BQ141" s="1286"/>
      <c r="BR141" s="1286"/>
      <c r="BS141" s="1286"/>
      <c r="BT141" s="1286"/>
      <c r="BU141" s="1286"/>
      <c r="BV141" s="1286"/>
      <c r="BW141" s="1286"/>
      <c r="BX141" s="1286"/>
      <c r="BY141" s="1286"/>
      <c r="BZ141" s="1286"/>
      <c r="CA141" s="1286"/>
      <c r="CB141" s="1286"/>
      <c r="CC141" s="1286"/>
      <c r="CD141" s="1286"/>
      <c r="CE141" s="1286"/>
      <c r="CF141" s="1286"/>
      <c r="CG141" s="1286"/>
      <c r="CH141" s="1286"/>
      <c r="CI141" s="1286"/>
      <c r="CJ141" s="1286"/>
      <c r="CK141" s="1286"/>
      <c r="CL141" s="1286"/>
      <c r="CM141" s="1286"/>
      <c r="CN141" s="1286"/>
      <c r="CO141" s="1286"/>
      <c r="CP141" s="1286"/>
      <c r="CQ141" s="1286"/>
      <c r="CR141" s="1286"/>
      <c r="CS141" s="1286"/>
      <c r="CT141" s="1286"/>
      <c r="CU141" s="1286"/>
      <c r="CV141" s="1286"/>
      <c r="CW141" s="1286"/>
      <c r="CX141" s="1286"/>
      <c r="CY141" s="1286"/>
      <c r="CZ141" s="1286"/>
      <c r="DA141" s="1286"/>
      <c r="DB141" s="1286"/>
      <c r="DC141" s="1286"/>
      <c r="DD141" s="1286"/>
      <c r="DE141" s="1286"/>
      <c r="DF141" s="1286"/>
      <c r="DG141" s="1286"/>
      <c r="DH141" s="1286"/>
      <c r="DI141" s="1286"/>
      <c r="DJ141" s="1286"/>
      <c r="DK141" s="1286"/>
      <c r="DL141" s="1286"/>
      <c r="DM141" s="1286"/>
      <c r="DN141" s="1286"/>
      <c r="DO141" s="1286"/>
      <c r="DP141" s="1286"/>
      <c r="DQ141" s="1286"/>
      <c r="DR141" s="1286"/>
      <c r="DS141" s="1286"/>
      <c r="DT141" s="1286"/>
      <c r="DU141" s="1286"/>
      <c r="DV141" s="1286"/>
      <c r="DW141" s="1286"/>
      <c r="DX141" s="1286"/>
      <c r="DY141" s="1286"/>
      <c r="DZ141" s="1286"/>
      <c r="EA141" s="1286"/>
      <c r="EB141" s="1286"/>
      <c r="EC141" s="1286"/>
      <c r="ED141" s="1286"/>
      <c r="EE141" s="1286"/>
      <c r="EF141" s="1286"/>
      <c r="EG141" s="1286"/>
      <c r="EH141" s="1286"/>
      <c r="EI141" s="1286"/>
      <c r="EJ141" s="1286"/>
      <c r="EK141" s="1286"/>
      <c r="EL141" s="1286"/>
      <c r="EM141" s="1286"/>
      <c r="EN141" s="1286"/>
      <c r="EO141" s="1286"/>
      <c r="EP141" s="1286"/>
      <c r="EQ141" s="1286"/>
      <c r="ER141" s="1286"/>
      <c r="ES141" s="1286"/>
      <c r="ET141" s="1286"/>
      <c r="EU141" s="1286"/>
      <c r="EV141" s="1286"/>
      <c r="EW141" s="1286"/>
      <c r="EX141" s="1286"/>
      <c r="EY141" s="1286"/>
      <c r="EZ141" s="1286"/>
      <c r="FA141" s="1286"/>
      <c r="FB141" s="1286"/>
      <c r="FC141" s="1286"/>
      <c r="FD141" s="1286"/>
      <c r="FE141" s="1286"/>
      <c r="FF141" s="1286"/>
      <c r="FG141" s="1286"/>
      <c r="FH141" s="1286"/>
      <c r="FI141" s="1286"/>
      <c r="FJ141" s="1286"/>
      <c r="FK141" s="1286"/>
      <c r="FL141" s="1286"/>
      <c r="FM141" s="1286"/>
      <c r="FN141" s="1286"/>
      <c r="FO141" s="1286"/>
      <c r="FP141" s="1286"/>
      <c r="FQ141" s="1286"/>
      <c r="FR141" s="1286"/>
      <c r="FS141" s="1286"/>
      <c r="FT141" s="1286"/>
      <c r="FU141" s="1286"/>
      <c r="FV141" s="1286"/>
      <c r="FW141" s="1286"/>
      <c r="FX141" s="1286"/>
      <c r="FY141" s="1286"/>
      <c r="FZ141" s="1286"/>
      <c r="GA141" s="1286"/>
      <c r="GB141" s="1286"/>
      <c r="GC141" s="1286"/>
      <c r="GD141" s="1286"/>
      <c r="GE141" s="1286"/>
      <c r="GF141" s="1286"/>
      <c r="GG141" s="1286"/>
      <c r="GH141" s="1286"/>
      <c r="GI141" s="1286"/>
      <c r="GJ141" s="1286"/>
      <c r="GK141" s="1286"/>
      <c r="GL141" s="1286"/>
      <c r="GM141" s="1286"/>
      <c r="GN141" s="1286"/>
      <c r="GO141" s="1286"/>
      <c r="GP141" s="1286"/>
      <c r="GQ141" s="1286"/>
      <c r="GR141" s="1286"/>
      <c r="GS141" s="1286"/>
      <c r="GT141" s="1286"/>
      <c r="GU141" s="1286"/>
      <c r="GV141" s="1286"/>
      <c r="GW141" s="1286"/>
      <c r="GX141" s="1286"/>
      <c r="GY141" s="1286"/>
      <c r="GZ141" s="1286"/>
      <c r="HA141" s="1286"/>
      <c r="HB141" s="1286"/>
      <c r="HC141" s="1286"/>
      <c r="HD141" s="1286"/>
      <c r="HE141" s="1286"/>
      <c r="HF141" s="1286"/>
      <c r="HG141" s="1286"/>
      <c r="HH141" s="1286"/>
      <c r="HI141" s="1286"/>
      <c r="HJ141" s="1286"/>
      <c r="HK141" s="1286"/>
      <c r="HL141" s="1286"/>
      <c r="HM141" s="1286"/>
      <c r="HN141" s="1286"/>
      <c r="HO141" s="1286"/>
      <c r="HP141" s="1286"/>
      <c r="HQ141" s="1286"/>
      <c r="HR141" s="1286"/>
      <c r="HS141" s="1286"/>
      <c r="HT141" s="1286"/>
      <c r="HU141" s="1286"/>
      <c r="HV141" s="1286"/>
      <c r="HW141" s="1286"/>
      <c r="HX141" s="1286"/>
      <c r="HY141" s="1286"/>
      <c r="HZ141" s="1286"/>
      <c r="IA141" s="1286"/>
      <c r="IB141" s="1286"/>
      <c r="IC141" s="1286"/>
      <c r="ID141" s="1286"/>
      <c r="IE141" s="1286"/>
      <c r="IF141" s="1286"/>
      <c r="IG141" s="1286"/>
      <c r="IH141" s="1286"/>
      <c r="II141" s="1286"/>
      <c r="IJ141" s="1286"/>
      <c r="IK141" s="1286"/>
      <c r="IL141" s="1286"/>
      <c r="IM141" s="1286"/>
      <c r="IN141" s="1286"/>
      <c r="IO141" s="1286"/>
      <c r="IP141" s="1286"/>
      <c r="IQ141" s="1286"/>
      <c r="IR141" s="1286"/>
      <c r="IS141" s="1286"/>
      <c r="IT141" s="1286"/>
      <c r="IU141" s="1286"/>
      <c r="IV141" s="1286"/>
    </row>
    <row r="142" spans="1:256" ht="15.75">
      <c r="A142" s="1286"/>
      <c r="B142" s="2012" t="s">
        <v>1952</v>
      </c>
      <c r="C142" s="2013"/>
      <c r="D142" s="2013"/>
      <c r="E142" s="2013"/>
      <c r="F142" s="2013"/>
      <c r="G142" s="2014"/>
      <c r="H142" s="1286"/>
      <c r="I142" s="1286"/>
      <c r="J142" s="1286"/>
      <c r="K142" s="1286"/>
      <c r="L142" s="1286"/>
      <c r="M142" s="1286"/>
      <c r="N142" s="1286"/>
      <c r="O142" s="1286"/>
      <c r="P142" s="1286"/>
      <c r="Q142" s="1286"/>
      <c r="R142" s="1286"/>
      <c r="S142" s="1286"/>
      <c r="T142" s="1286"/>
      <c r="U142" s="1286"/>
      <c r="V142" s="1286"/>
      <c r="W142" s="1286"/>
      <c r="X142" s="1286"/>
      <c r="Y142" s="1286"/>
      <c r="Z142" s="1286"/>
      <c r="AA142" s="1286"/>
      <c r="AB142" s="1286"/>
      <c r="AC142" s="1286"/>
      <c r="AD142" s="1286"/>
      <c r="AE142" s="1286"/>
      <c r="AF142" s="1286"/>
      <c r="AG142" s="1286"/>
      <c r="AH142" s="1286"/>
      <c r="AI142" s="1286"/>
      <c r="AJ142" s="1286"/>
      <c r="AK142" s="1286"/>
      <c r="AL142" s="1286"/>
      <c r="AM142" s="1286"/>
      <c r="AN142" s="1286"/>
      <c r="AO142" s="1286"/>
      <c r="AP142" s="1286"/>
      <c r="AQ142" s="1286"/>
      <c r="AR142" s="1286"/>
      <c r="AS142" s="1286"/>
      <c r="AT142" s="1286"/>
      <c r="AU142" s="1286"/>
      <c r="AV142" s="1286"/>
      <c r="AW142" s="1286"/>
      <c r="AX142" s="1286"/>
      <c r="AY142" s="1286"/>
      <c r="AZ142" s="1286"/>
      <c r="BA142" s="1286"/>
      <c r="BB142" s="1286"/>
      <c r="BC142" s="1286"/>
      <c r="BD142" s="1286"/>
      <c r="BE142" s="1286"/>
      <c r="BF142" s="1286"/>
      <c r="BG142" s="1286"/>
      <c r="BH142" s="1286"/>
      <c r="BI142" s="1286"/>
      <c r="BJ142" s="1286"/>
      <c r="BK142" s="1286"/>
      <c r="BL142" s="1286"/>
      <c r="BM142" s="1286"/>
      <c r="BN142" s="1286"/>
      <c r="BO142" s="1286"/>
      <c r="BP142" s="1286"/>
      <c r="BQ142" s="1286"/>
      <c r="BR142" s="1286"/>
      <c r="BS142" s="1286"/>
      <c r="BT142" s="1286"/>
      <c r="BU142" s="1286"/>
      <c r="BV142" s="1286"/>
      <c r="BW142" s="1286"/>
      <c r="BX142" s="1286"/>
      <c r="BY142" s="1286"/>
      <c r="BZ142" s="1286"/>
      <c r="CA142" s="1286"/>
      <c r="CB142" s="1286"/>
      <c r="CC142" s="1286"/>
      <c r="CD142" s="1286"/>
      <c r="CE142" s="1286"/>
      <c r="CF142" s="1286"/>
      <c r="CG142" s="1286"/>
      <c r="CH142" s="1286"/>
      <c r="CI142" s="1286"/>
      <c r="CJ142" s="1286"/>
      <c r="CK142" s="1286"/>
      <c r="CL142" s="1286"/>
      <c r="CM142" s="1286"/>
      <c r="CN142" s="1286"/>
      <c r="CO142" s="1286"/>
      <c r="CP142" s="1286"/>
      <c r="CQ142" s="1286"/>
      <c r="CR142" s="1286"/>
      <c r="CS142" s="1286"/>
      <c r="CT142" s="1286"/>
      <c r="CU142" s="1286"/>
      <c r="CV142" s="1286"/>
      <c r="CW142" s="1286"/>
      <c r="CX142" s="1286"/>
      <c r="CY142" s="1286"/>
      <c r="CZ142" s="1286"/>
      <c r="DA142" s="1286"/>
      <c r="DB142" s="1286"/>
      <c r="DC142" s="1286"/>
      <c r="DD142" s="1286"/>
      <c r="DE142" s="1286"/>
      <c r="DF142" s="1286"/>
      <c r="DG142" s="1286"/>
      <c r="DH142" s="1286"/>
      <c r="DI142" s="1286"/>
      <c r="DJ142" s="1286"/>
      <c r="DK142" s="1286"/>
      <c r="DL142" s="1286"/>
      <c r="DM142" s="1286"/>
      <c r="DN142" s="1286"/>
      <c r="DO142" s="1286"/>
      <c r="DP142" s="1286"/>
      <c r="DQ142" s="1286"/>
      <c r="DR142" s="1286"/>
      <c r="DS142" s="1286"/>
      <c r="DT142" s="1286"/>
      <c r="DU142" s="1286"/>
      <c r="DV142" s="1286"/>
      <c r="DW142" s="1286"/>
      <c r="DX142" s="1286"/>
      <c r="DY142" s="1286"/>
      <c r="DZ142" s="1286"/>
      <c r="EA142" s="1286"/>
      <c r="EB142" s="1286"/>
      <c r="EC142" s="1286"/>
      <c r="ED142" s="1286"/>
      <c r="EE142" s="1286"/>
      <c r="EF142" s="1286"/>
      <c r="EG142" s="1286"/>
      <c r="EH142" s="1286"/>
      <c r="EI142" s="1286"/>
      <c r="EJ142" s="1286"/>
      <c r="EK142" s="1286"/>
      <c r="EL142" s="1286"/>
      <c r="EM142" s="1286"/>
      <c r="EN142" s="1286"/>
      <c r="EO142" s="1286"/>
      <c r="EP142" s="1286"/>
      <c r="EQ142" s="1286"/>
      <c r="ER142" s="1286"/>
      <c r="ES142" s="1286"/>
      <c r="ET142" s="1286"/>
      <c r="EU142" s="1286"/>
      <c r="EV142" s="1286"/>
      <c r="EW142" s="1286"/>
      <c r="EX142" s="1286"/>
      <c r="EY142" s="1286"/>
      <c r="EZ142" s="1286"/>
      <c r="FA142" s="1286"/>
      <c r="FB142" s="1286"/>
      <c r="FC142" s="1286"/>
      <c r="FD142" s="1286"/>
      <c r="FE142" s="1286"/>
      <c r="FF142" s="1286"/>
      <c r="FG142" s="1286"/>
      <c r="FH142" s="1286"/>
      <c r="FI142" s="1286"/>
      <c r="FJ142" s="1286"/>
      <c r="FK142" s="1286"/>
      <c r="FL142" s="1286"/>
      <c r="FM142" s="1286"/>
      <c r="FN142" s="1286"/>
      <c r="FO142" s="1286"/>
      <c r="FP142" s="1286"/>
      <c r="FQ142" s="1286"/>
      <c r="FR142" s="1286"/>
      <c r="FS142" s="1286"/>
      <c r="FT142" s="1286"/>
      <c r="FU142" s="1286"/>
      <c r="FV142" s="1286"/>
      <c r="FW142" s="1286"/>
      <c r="FX142" s="1286"/>
      <c r="FY142" s="1286"/>
      <c r="FZ142" s="1286"/>
      <c r="GA142" s="1286"/>
      <c r="GB142" s="1286"/>
      <c r="GC142" s="1286"/>
      <c r="GD142" s="1286"/>
      <c r="GE142" s="1286"/>
      <c r="GF142" s="1286"/>
      <c r="GG142" s="1286"/>
      <c r="GH142" s="1286"/>
      <c r="GI142" s="1286"/>
      <c r="GJ142" s="1286"/>
      <c r="GK142" s="1286"/>
      <c r="GL142" s="1286"/>
      <c r="GM142" s="1286"/>
      <c r="GN142" s="1286"/>
      <c r="GO142" s="1286"/>
      <c r="GP142" s="1286"/>
      <c r="GQ142" s="1286"/>
      <c r="GR142" s="1286"/>
      <c r="GS142" s="1286"/>
      <c r="GT142" s="1286"/>
      <c r="GU142" s="1286"/>
      <c r="GV142" s="1286"/>
      <c r="GW142" s="1286"/>
      <c r="GX142" s="1286"/>
      <c r="GY142" s="1286"/>
      <c r="GZ142" s="1286"/>
      <c r="HA142" s="1286"/>
      <c r="HB142" s="1286"/>
      <c r="HC142" s="1286"/>
      <c r="HD142" s="1286"/>
      <c r="HE142" s="1286"/>
      <c r="HF142" s="1286"/>
      <c r="HG142" s="1286"/>
      <c r="HH142" s="1286"/>
      <c r="HI142" s="1286"/>
      <c r="HJ142" s="1286"/>
      <c r="HK142" s="1286"/>
      <c r="HL142" s="1286"/>
      <c r="HM142" s="1286"/>
      <c r="HN142" s="1286"/>
      <c r="HO142" s="1286"/>
      <c r="HP142" s="1286"/>
      <c r="HQ142" s="1286"/>
      <c r="HR142" s="1286"/>
      <c r="HS142" s="1286"/>
      <c r="HT142" s="1286"/>
      <c r="HU142" s="1286"/>
      <c r="HV142" s="1286"/>
      <c r="HW142" s="1286"/>
      <c r="HX142" s="1286"/>
      <c r="HY142" s="1286"/>
      <c r="HZ142" s="1286"/>
      <c r="IA142" s="1286"/>
      <c r="IB142" s="1286"/>
      <c r="IC142" s="1286"/>
      <c r="ID142" s="1286"/>
      <c r="IE142" s="1286"/>
      <c r="IF142" s="1286"/>
      <c r="IG142" s="1286"/>
      <c r="IH142" s="1286"/>
      <c r="II142" s="1286"/>
      <c r="IJ142" s="1286"/>
      <c r="IK142" s="1286"/>
      <c r="IL142" s="1286"/>
      <c r="IM142" s="1286"/>
      <c r="IN142" s="1286"/>
      <c r="IO142" s="1286"/>
      <c r="IP142" s="1286"/>
      <c r="IQ142" s="1286"/>
      <c r="IR142" s="1286"/>
      <c r="IS142" s="1286"/>
      <c r="IT142" s="1286"/>
      <c r="IU142" s="1286"/>
      <c r="IV142" s="1286"/>
    </row>
    <row r="143" spans="1:256" ht="41.25" customHeight="1" thickBot="1">
      <c r="A143" s="1286"/>
      <c r="B143" s="2108" t="str">
        <f>C132</f>
        <v>SERVENTE COM ENCARGOS COMPLEMENTARES</v>
      </c>
      <c r="C143" s="2109"/>
      <c r="D143" s="1606" t="s">
        <v>85</v>
      </c>
      <c r="E143" s="2110" t="s">
        <v>12419</v>
      </c>
      <c r="F143" s="2110"/>
      <c r="G143" s="2111"/>
      <c r="H143" s="1286"/>
      <c r="I143" s="1286"/>
      <c r="J143" s="1286"/>
      <c r="K143" s="1286"/>
      <c r="L143" s="1286"/>
      <c r="M143" s="1286"/>
      <c r="N143" s="1286"/>
      <c r="O143" s="1286"/>
      <c r="P143" s="1286"/>
      <c r="Q143" s="1286"/>
      <c r="R143" s="1286"/>
      <c r="S143" s="1286"/>
      <c r="T143" s="1286"/>
      <c r="U143" s="1286"/>
      <c r="V143" s="1286"/>
      <c r="W143" s="1286"/>
      <c r="X143" s="1286"/>
      <c r="Y143" s="1286"/>
      <c r="Z143" s="1286"/>
      <c r="AA143" s="1286"/>
      <c r="AB143" s="1286"/>
      <c r="AC143" s="1286"/>
      <c r="AD143" s="1286"/>
      <c r="AE143" s="1286"/>
      <c r="AF143" s="1286"/>
      <c r="AG143" s="1286"/>
      <c r="AH143" s="1286"/>
      <c r="AI143" s="1286"/>
      <c r="AJ143" s="1286"/>
      <c r="AK143" s="1286"/>
      <c r="AL143" s="1286"/>
      <c r="AM143" s="1286"/>
      <c r="AN143" s="1286"/>
      <c r="AO143" s="1286"/>
      <c r="AP143" s="1286"/>
      <c r="AQ143" s="1286"/>
      <c r="AR143" s="1286"/>
      <c r="AS143" s="1286"/>
      <c r="AT143" s="1286"/>
      <c r="AU143" s="1286"/>
      <c r="AV143" s="1286"/>
      <c r="AW143" s="1286"/>
      <c r="AX143" s="1286"/>
      <c r="AY143" s="1286"/>
      <c r="AZ143" s="1286"/>
      <c r="BA143" s="1286"/>
      <c r="BB143" s="1286"/>
      <c r="BC143" s="1286"/>
      <c r="BD143" s="1286"/>
      <c r="BE143" s="1286"/>
      <c r="BF143" s="1286"/>
      <c r="BG143" s="1286"/>
      <c r="BH143" s="1286"/>
      <c r="BI143" s="1286"/>
      <c r="BJ143" s="1286"/>
      <c r="BK143" s="1286"/>
      <c r="BL143" s="1286"/>
      <c r="BM143" s="1286"/>
      <c r="BN143" s="1286"/>
      <c r="BO143" s="1286"/>
      <c r="BP143" s="1286"/>
      <c r="BQ143" s="1286"/>
      <c r="BR143" s="1286"/>
      <c r="BS143" s="1286"/>
      <c r="BT143" s="1286"/>
      <c r="BU143" s="1286"/>
      <c r="BV143" s="1286"/>
      <c r="BW143" s="1286"/>
      <c r="BX143" s="1286"/>
      <c r="BY143" s="1286"/>
      <c r="BZ143" s="1286"/>
      <c r="CA143" s="1286"/>
      <c r="CB143" s="1286"/>
      <c r="CC143" s="1286"/>
      <c r="CD143" s="1286"/>
      <c r="CE143" s="1286"/>
      <c r="CF143" s="1286"/>
      <c r="CG143" s="1286"/>
      <c r="CH143" s="1286"/>
      <c r="CI143" s="1286"/>
      <c r="CJ143" s="1286"/>
      <c r="CK143" s="1286"/>
      <c r="CL143" s="1286"/>
      <c r="CM143" s="1286"/>
      <c r="CN143" s="1286"/>
      <c r="CO143" s="1286"/>
      <c r="CP143" s="1286"/>
      <c r="CQ143" s="1286"/>
      <c r="CR143" s="1286"/>
      <c r="CS143" s="1286"/>
      <c r="CT143" s="1286"/>
      <c r="CU143" s="1286"/>
      <c r="CV143" s="1286"/>
      <c r="CW143" s="1286"/>
      <c r="CX143" s="1286"/>
      <c r="CY143" s="1286"/>
      <c r="CZ143" s="1286"/>
      <c r="DA143" s="1286"/>
      <c r="DB143" s="1286"/>
      <c r="DC143" s="1286"/>
      <c r="DD143" s="1286"/>
      <c r="DE143" s="1286"/>
      <c r="DF143" s="1286"/>
      <c r="DG143" s="1286"/>
      <c r="DH143" s="1286"/>
      <c r="DI143" s="1286"/>
      <c r="DJ143" s="1286"/>
      <c r="DK143" s="1286"/>
      <c r="DL143" s="1286"/>
      <c r="DM143" s="1286"/>
      <c r="DN143" s="1286"/>
      <c r="DO143" s="1286"/>
      <c r="DP143" s="1286"/>
      <c r="DQ143" s="1286"/>
      <c r="DR143" s="1286"/>
      <c r="DS143" s="1286"/>
      <c r="DT143" s="1286"/>
      <c r="DU143" s="1286"/>
      <c r="DV143" s="1286"/>
      <c r="DW143" s="1286"/>
      <c r="DX143" s="1286"/>
      <c r="DY143" s="1286"/>
      <c r="DZ143" s="1286"/>
      <c r="EA143" s="1286"/>
      <c r="EB143" s="1286"/>
      <c r="EC143" s="1286"/>
      <c r="ED143" s="1286"/>
      <c r="EE143" s="1286"/>
      <c r="EF143" s="1286"/>
      <c r="EG143" s="1286"/>
      <c r="EH143" s="1286"/>
      <c r="EI143" s="1286"/>
      <c r="EJ143" s="1286"/>
      <c r="EK143" s="1286"/>
      <c r="EL143" s="1286"/>
      <c r="EM143" s="1286"/>
      <c r="EN143" s="1286"/>
      <c r="EO143" s="1286"/>
      <c r="EP143" s="1286"/>
      <c r="EQ143" s="1286"/>
      <c r="ER143" s="1286"/>
      <c r="ES143" s="1286"/>
      <c r="ET143" s="1286"/>
      <c r="EU143" s="1286"/>
      <c r="EV143" s="1286"/>
      <c r="EW143" s="1286"/>
      <c r="EX143" s="1286"/>
      <c r="EY143" s="1286"/>
      <c r="EZ143" s="1286"/>
      <c r="FA143" s="1286"/>
      <c r="FB143" s="1286"/>
      <c r="FC143" s="1286"/>
      <c r="FD143" s="1286"/>
      <c r="FE143" s="1286"/>
      <c r="FF143" s="1286"/>
      <c r="FG143" s="1286"/>
      <c r="FH143" s="1286"/>
      <c r="FI143" s="1286"/>
      <c r="FJ143" s="1286"/>
      <c r="FK143" s="1286"/>
      <c r="FL143" s="1286"/>
      <c r="FM143" s="1286"/>
      <c r="FN143" s="1286"/>
      <c r="FO143" s="1286"/>
      <c r="FP143" s="1286"/>
      <c r="FQ143" s="1286"/>
      <c r="FR143" s="1286"/>
      <c r="FS143" s="1286"/>
      <c r="FT143" s="1286"/>
      <c r="FU143" s="1286"/>
      <c r="FV143" s="1286"/>
      <c r="FW143" s="1286"/>
      <c r="FX143" s="1286"/>
      <c r="FY143" s="1286"/>
      <c r="FZ143" s="1286"/>
      <c r="GA143" s="1286"/>
      <c r="GB143" s="1286"/>
      <c r="GC143" s="1286"/>
      <c r="GD143" s="1286"/>
      <c r="GE143" s="1286"/>
      <c r="GF143" s="1286"/>
      <c r="GG143" s="1286"/>
      <c r="GH143" s="1286"/>
      <c r="GI143" s="1286"/>
      <c r="GJ143" s="1286"/>
      <c r="GK143" s="1286"/>
      <c r="GL143" s="1286"/>
      <c r="GM143" s="1286"/>
      <c r="GN143" s="1286"/>
      <c r="GO143" s="1286"/>
      <c r="GP143" s="1286"/>
      <c r="GQ143" s="1286"/>
      <c r="GR143" s="1286"/>
      <c r="GS143" s="1286"/>
      <c r="GT143" s="1286"/>
      <c r="GU143" s="1286"/>
      <c r="GV143" s="1286"/>
      <c r="GW143" s="1286"/>
      <c r="GX143" s="1286"/>
      <c r="GY143" s="1286"/>
      <c r="GZ143" s="1286"/>
      <c r="HA143" s="1286"/>
      <c r="HB143" s="1286"/>
      <c r="HC143" s="1286"/>
      <c r="HD143" s="1286"/>
      <c r="HE143" s="1286"/>
      <c r="HF143" s="1286"/>
      <c r="HG143" s="1286"/>
      <c r="HH143" s="1286"/>
      <c r="HI143" s="1286"/>
      <c r="HJ143" s="1286"/>
      <c r="HK143" s="1286"/>
      <c r="HL143" s="1286"/>
      <c r="HM143" s="1286"/>
      <c r="HN143" s="1286"/>
      <c r="HO143" s="1286"/>
      <c r="HP143" s="1286"/>
      <c r="HQ143" s="1286"/>
      <c r="HR143" s="1286"/>
      <c r="HS143" s="1286"/>
      <c r="HT143" s="1286"/>
      <c r="HU143" s="1286"/>
      <c r="HV143" s="1286"/>
      <c r="HW143" s="1286"/>
      <c r="HX143" s="1286"/>
      <c r="HY143" s="1286"/>
      <c r="HZ143" s="1286"/>
      <c r="IA143" s="1286"/>
      <c r="IB143" s="1286"/>
      <c r="IC143" s="1286"/>
      <c r="ID143" s="1286"/>
      <c r="IE143" s="1286"/>
      <c r="IF143" s="1286"/>
      <c r="IG143" s="1286"/>
      <c r="IH143" s="1286"/>
      <c r="II143" s="1286"/>
      <c r="IJ143" s="1286"/>
      <c r="IK143" s="1286"/>
      <c r="IL143" s="1286"/>
      <c r="IM143" s="1286"/>
      <c r="IN143" s="1286"/>
      <c r="IO143" s="1286"/>
      <c r="IP143" s="1286"/>
      <c r="IQ143" s="1286"/>
      <c r="IR143" s="1286"/>
      <c r="IS143" s="1286"/>
      <c r="IT143" s="1286"/>
      <c r="IU143" s="1286"/>
      <c r="IV143" s="1286"/>
    </row>
    <row r="144" spans="1:256" ht="13.5" thickBot="1">
      <c r="A144" s="1286"/>
      <c r="B144" s="1360"/>
      <c r="C144" s="1360"/>
      <c r="D144" s="1360"/>
      <c r="E144" s="1360"/>
      <c r="F144" s="1360"/>
      <c r="G144" s="1360"/>
      <c r="H144" s="1286"/>
      <c r="I144" s="1286"/>
      <c r="J144" s="1286"/>
      <c r="K144" s="1286"/>
      <c r="L144" s="1286"/>
      <c r="M144" s="1286"/>
      <c r="N144" s="1286"/>
      <c r="O144" s="1286"/>
      <c r="P144" s="1286"/>
      <c r="Q144" s="1286"/>
      <c r="R144" s="1286"/>
      <c r="S144" s="1286"/>
      <c r="T144" s="1286"/>
      <c r="U144" s="1286"/>
      <c r="V144" s="1286"/>
      <c r="W144" s="1286"/>
      <c r="X144" s="1286"/>
      <c r="Y144" s="1286"/>
      <c r="Z144" s="1286"/>
      <c r="AA144" s="1286"/>
      <c r="AB144" s="1286"/>
      <c r="AC144" s="1286"/>
      <c r="AD144" s="1286"/>
      <c r="AE144" s="1286"/>
      <c r="AF144" s="1286"/>
      <c r="AG144" s="1286"/>
      <c r="AH144" s="1286"/>
      <c r="AI144" s="1286"/>
      <c r="AJ144" s="1286"/>
      <c r="AK144" s="1286"/>
      <c r="AL144" s="1286"/>
      <c r="AM144" s="1286"/>
      <c r="AN144" s="1286"/>
      <c r="AO144" s="1286"/>
      <c r="AP144" s="1286"/>
      <c r="AQ144" s="1286"/>
      <c r="AR144" s="1286"/>
      <c r="AS144" s="1286"/>
      <c r="AT144" s="1286"/>
      <c r="AU144" s="1286"/>
      <c r="AV144" s="1286"/>
      <c r="AW144" s="1286"/>
      <c r="AX144" s="1286"/>
      <c r="AY144" s="1286"/>
      <c r="AZ144" s="1286"/>
      <c r="BA144" s="1286"/>
      <c r="BB144" s="1286"/>
      <c r="BC144" s="1286"/>
      <c r="BD144" s="1286"/>
      <c r="BE144" s="1286"/>
      <c r="BF144" s="1286"/>
      <c r="BG144" s="1286"/>
      <c r="BH144" s="1286"/>
      <c r="BI144" s="1286"/>
      <c r="BJ144" s="1286"/>
      <c r="BK144" s="1286"/>
      <c r="BL144" s="1286"/>
      <c r="BM144" s="1286"/>
      <c r="BN144" s="1286"/>
      <c r="BO144" s="1286"/>
      <c r="BP144" s="1286"/>
      <c r="BQ144" s="1286"/>
      <c r="BR144" s="1286"/>
      <c r="BS144" s="1286"/>
      <c r="BT144" s="1286"/>
      <c r="BU144" s="1286"/>
      <c r="BV144" s="1286"/>
      <c r="BW144" s="1286"/>
      <c r="BX144" s="1286"/>
      <c r="BY144" s="1286"/>
      <c r="BZ144" s="1286"/>
      <c r="CA144" s="1286"/>
      <c r="CB144" s="1286"/>
      <c r="CC144" s="1286"/>
      <c r="CD144" s="1286"/>
      <c r="CE144" s="1286"/>
      <c r="CF144" s="1286"/>
      <c r="CG144" s="1286"/>
      <c r="CH144" s="1286"/>
      <c r="CI144" s="1286"/>
      <c r="CJ144" s="1286"/>
      <c r="CK144" s="1286"/>
      <c r="CL144" s="1286"/>
      <c r="CM144" s="1286"/>
      <c r="CN144" s="1286"/>
      <c r="CO144" s="1286"/>
      <c r="CP144" s="1286"/>
      <c r="CQ144" s="1286"/>
      <c r="CR144" s="1286"/>
      <c r="CS144" s="1286"/>
      <c r="CT144" s="1286"/>
      <c r="CU144" s="1286"/>
      <c r="CV144" s="1286"/>
      <c r="CW144" s="1286"/>
      <c r="CX144" s="1286"/>
      <c r="CY144" s="1286"/>
      <c r="CZ144" s="1286"/>
      <c r="DA144" s="1286"/>
      <c r="DB144" s="1286"/>
      <c r="DC144" s="1286"/>
      <c r="DD144" s="1286"/>
      <c r="DE144" s="1286"/>
      <c r="DF144" s="1286"/>
      <c r="DG144" s="1286"/>
      <c r="DH144" s="1286"/>
      <c r="DI144" s="1286"/>
      <c r="DJ144" s="1286"/>
      <c r="DK144" s="1286"/>
      <c r="DL144" s="1286"/>
      <c r="DM144" s="1286"/>
      <c r="DN144" s="1286"/>
      <c r="DO144" s="1286"/>
      <c r="DP144" s="1286"/>
      <c r="DQ144" s="1286"/>
      <c r="DR144" s="1286"/>
      <c r="DS144" s="1286"/>
      <c r="DT144" s="1286"/>
      <c r="DU144" s="1286"/>
      <c r="DV144" s="1286"/>
      <c r="DW144" s="1286"/>
      <c r="DX144" s="1286"/>
      <c r="DY144" s="1286"/>
      <c r="DZ144" s="1286"/>
      <c r="EA144" s="1286"/>
      <c r="EB144" s="1286"/>
      <c r="EC144" s="1286"/>
      <c r="ED144" s="1286"/>
      <c r="EE144" s="1286"/>
      <c r="EF144" s="1286"/>
      <c r="EG144" s="1286"/>
      <c r="EH144" s="1286"/>
      <c r="EI144" s="1286"/>
      <c r="EJ144" s="1286"/>
      <c r="EK144" s="1286"/>
      <c r="EL144" s="1286"/>
      <c r="EM144" s="1286"/>
      <c r="EN144" s="1286"/>
      <c r="EO144" s="1286"/>
      <c r="EP144" s="1286"/>
      <c r="EQ144" s="1286"/>
      <c r="ER144" s="1286"/>
      <c r="ES144" s="1286"/>
      <c r="ET144" s="1286"/>
      <c r="EU144" s="1286"/>
      <c r="EV144" s="1286"/>
      <c r="EW144" s="1286"/>
      <c r="EX144" s="1286"/>
      <c r="EY144" s="1286"/>
      <c r="EZ144" s="1286"/>
      <c r="FA144" s="1286"/>
      <c r="FB144" s="1286"/>
      <c r="FC144" s="1286"/>
      <c r="FD144" s="1286"/>
      <c r="FE144" s="1286"/>
      <c r="FF144" s="1286"/>
      <c r="FG144" s="1286"/>
      <c r="FH144" s="1286"/>
      <c r="FI144" s="1286"/>
      <c r="FJ144" s="1286"/>
      <c r="FK144" s="1286"/>
      <c r="FL144" s="1286"/>
      <c r="FM144" s="1286"/>
      <c r="FN144" s="1286"/>
      <c r="FO144" s="1286"/>
      <c r="FP144" s="1286"/>
      <c r="FQ144" s="1286"/>
      <c r="FR144" s="1286"/>
      <c r="FS144" s="1286"/>
      <c r="FT144" s="1286"/>
      <c r="FU144" s="1286"/>
      <c r="FV144" s="1286"/>
      <c r="FW144" s="1286"/>
      <c r="FX144" s="1286"/>
      <c r="FY144" s="1286"/>
      <c r="FZ144" s="1286"/>
      <c r="GA144" s="1286"/>
      <c r="GB144" s="1286"/>
      <c r="GC144" s="1286"/>
      <c r="GD144" s="1286"/>
      <c r="GE144" s="1286"/>
      <c r="GF144" s="1286"/>
      <c r="GG144" s="1286"/>
      <c r="GH144" s="1286"/>
      <c r="GI144" s="1286"/>
      <c r="GJ144" s="1286"/>
      <c r="GK144" s="1286"/>
      <c r="GL144" s="1286"/>
      <c r="GM144" s="1286"/>
      <c r="GN144" s="1286"/>
      <c r="GO144" s="1286"/>
      <c r="GP144" s="1286"/>
      <c r="GQ144" s="1286"/>
      <c r="GR144" s="1286"/>
      <c r="GS144" s="1286"/>
      <c r="GT144" s="1286"/>
      <c r="GU144" s="1286"/>
      <c r="GV144" s="1286"/>
      <c r="GW144" s="1286"/>
      <c r="GX144" s="1286"/>
      <c r="GY144" s="1286"/>
      <c r="GZ144" s="1286"/>
      <c r="HA144" s="1286"/>
      <c r="HB144" s="1286"/>
      <c r="HC144" s="1286"/>
      <c r="HD144" s="1286"/>
      <c r="HE144" s="1286"/>
      <c r="HF144" s="1286"/>
      <c r="HG144" s="1286"/>
      <c r="HH144" s="1286"/>
      <c r="HI144" s="1286"/>
      <c r="HJ144" s="1286"/>
      <c r="HK144" s="1286"/>
      <c r="HL144" s="1286"/>
      <c r="HM144" s="1286"/>
      <c r="HN144" s="1286"/>
      <c r="HO144" s="1286"/>
      <c r="HP144" s="1286"/>
      <c r="HQ144" s="1286"/>
      <c r="HR144" s="1286"/>
      <c r="HS144" s="1286"/>
      <c r="HT144" s="1286"/>
      <c r="HU144" s="1286"/>
      <c r="HV144" s="1286"/>
      <c r="HW144" s="1286"/>
      <c r="HX144" s="1286"/>
      <c r="HY144" s="1286"/>
      <c r="HZ144" s="1286"/>
      <c r="IA144" s="1286"/>
      <c r="IB144" s="1286"/>
      <c r="IC144" s="1286"/>
      <c r="ID144" s="1286"/>
      <c r="IE144" s="1286"/>
      <c r="IF144" s="1286"/>
      <c r="IG144" s="1286"/>
      <c r="IH144" s="1286"/>
      <c r="II144" s="1286"/>
      <c r="IJ144" s="1286"/>
      <c r="IK144" s="1286"/>
      <c r="IL144" s="1286"/>
      <c r="IM144" s="1286"/>
      <c r="IN144" s="1286"/>
      <c r="IO144" s="1286"/>
      <c r="IP144" s="1286"/>
      <c r="IQ144" s="1286"/>
      <c r="IR144" s="1286"/>
      <c r="IS144" s="1286"/>
      <c r="IT144" s="1286"/>
      <c r="IU144" s="1286"/>
      <c r="IV144" s="1286"/>
    </row>
    <row r="145" spans="1:256" ht="16.5" thickBot="1">
      <c r="A145" s="1286"/>
      <c r="B145" s="1616" t="s">
        <v>7409</v>
      </c>
      <c r="C145" s="1617" t="s">
        <v>7410</v>
      </c>
      <c r="D145" s="1617"/>
      <c r="E145" s="1617"/>
      <c r="F145" s="1617"/>
      <c r="G145" s="1618" t="s">
        <v>30</v>
      </c>
      <c r="H145" s="1286"/>
      <c r="I145" s="1286"/>
      <c r="J145" s="1286"/>
      <c r="K145" s="1286"/>
      <c r="L145" s="1286"/>
      <c r="M145" s="1286"/>
      <c r="N145" s="1286"/>
      <c r="O145" s="1286"/>
      <c r="P145" s="1286"/>
      <c r="Q145" s="1286"/>
      <c r="R145" s="1286"/>
      <c r="S145" s="1286"/>
      <c r="T145" s="1286"/>
      <c r="U145" s="1286"/>
      <c r="V145" s="1286"/>
      <c r="W145" s="1286"/>
      <c r="X145" s="1286"/>
      <c r="Y145" s="1286"/>
      <c r="Z145" s="1286"/>
      <c r="AA145" s="1286"/>
      <c r="AB145" s="1286"/>
      <c r="AC145" s="1286"/>
      <c r="AD145" s="1286"/>
      <c r="AE145" s="1286"/>
      <c r="AF145" s="1286"/>
      <c r="AG145" s="1286"/>
      <c r="AH145" s="1286"/>
      <c r="AI145" s="1286"/>
      <c r="AJ145" s="1286"/>
      <c r="AK145" s="1286"/>
      <c r="AL145" s="1286"/>
      <c r="AM145" s="1286"/>
      <c r="AN145" s="1286"/>
      <c r="AO145" s="1286"/>
      <c r="AP145" s="1286"/>
      <c r="AQ145" s="1286"/>
      <c r="AR145" s="1286"/>
      <c r="AS145" s="1286"/>
      <c r="AT145" s="1286"/>
      <c r="AU145" s="1286"/>
      <c r="AV145" s="1286"/>
      <c r="AW145" s="1286"/>
      <c r="AX145" s="1286"/>
      <c r="AY145" s="1286"/>
      <c r="AZ145" s="1286"/>
      <c r="BA145" s="1286"/>
      <c r="BB145" s="1286"/>
      <c r="BC145" s="1286"/>
      <c r="BD145" s="1286"/>
      <c r="BE145" s="1286"/>
      <c r="BF145" s="1286"/>
      <c r="BG145" s="1286"/>
      <c r="BH145" s="1286"/>
      <c r="BI145" s="1286"/>
      <c r="BJ145" s="1286"/>
      <c r="BK145" s="1286"/>
      <c r="BL145" s="1286"/>
      <c r="BM145" s="1286"/>
      <c r="BN145" s="1286"/>
      <c r="BO145" s="1286"/>
      <c r="BP145" s="1286"/>
      <c r="BQ145" s="1286"/>
      <c r="BR145" s="1286"/>
      <c r="BS145" s="1286"/>
      <c r="BT145" s="1286"/>
      <c r="BU145" s="1286"/>
      <c r="BV145" s="1286"/>
      <c r="BW145" s="1286"/>
      <c r="BX145" s="1286"/>
      <c r="BY145" s="1286"/>
      <c r="BZ145" s="1286"/>
      <c r="CA145" s="1286"/>
      <c r="CB145" s="1286"/>
      <c r="CC145" s="1286"/>
      <c r="CD145" s="1286"/>
      <c r="CE145" s="1286"/>
      <c r="CF145" s="1286"/>
      <c r="CG145" s="1286"/>
      <c r="CH145" s="1286"/>
      <c r="CI145" s="1286"/>
      <c r="CJ145" s="1286"/>
      <c r="CK145" s="1286"/>
      <c r="CL145" s="1286"/>
      <c r="CM145" s="1286"/>
      <c r="CN145" s="1286"/>
      <c r="CO145" s="1286"/>
      <c r="CP145" s="1286"/>
      <c r="CQ145" s="1286"/>
      <c r="CR145" s="1286"/>
      <c r="CS145" s="1286"/>
      <c r="CT145" s="1286"/>
      <c r="CU145" s="1286"/>
      <c r="CV145" s="1286"/>
      <c r="CW145" s="1286"/>
      <c r="CX145" s="1286"/>
      <c r="CY145" s="1286"/>
      <c r="CZ145" s="1286"/>
      <c r="DA145" s="1286"/>
      <c r="DB145" s="1286"/>
      <c r="DC145" s="1286"/>
      <c r="DD145" s="1286"/>
      <c r="DE145" s="1286"/>
      <c r="DF145" s="1286"/>
      <c r="DG145" s="1286"/>
      <c r="DH145" s="1286"/>
      <c r="DI145" s="1286"/>
      <c r="DJ145" s="1286"/>
      <c r="DK145" s="1286"/>
      <c r="DL145" s="1286"/>
      <c r="DM145" s="1286"/>
      <c r="DN145" s="1286"/>
      <c r="DO145" s="1286"/>
      <c r="DP145" s="1286"/>
      <c r="DQ145" s="1286"/>
      <c r="DR145" s="1286"/>
      <c r="DS145" s="1286"/>
      <c r="DT145" s="1286"/>
      <c r="DU145" s="1286"/>
      <c r="DV145" s="1286"/>
      <c r="DW145" s="1286"/>
      <c r="DX145" s="1286"/>
      <c r="DY145" s="1286"/>
      <c r="DZ145" s="1286"/>
      <c r="EA145" s="1286"/>
      <c r="EB145" s="1286"/>
      <c r="EC145" s="1286"/>
      <c r="ED145" s="1286"/>
      <c r="EE145" s="1286"/>
      <c r="EF145" s="1286"/>
      <c r="EG145" s="1286"/>
      <c r="EH145" s="1286"/>
      <c r="EI145" s="1286"/>
      <c r="EJ145" s="1286"/>
      <c r="EK145" s="1286"/>
      <c r="EL145" s="1286"/>
      <c r="EM145" s="1286"/>
      <c r="EN145" s="1286"/>
      <c r="EO145" s="1286"/>
      <c r="EP145" s="1286"/>
      <c r="EQ145" s="1286"/>
      <c r="ER145" s="1286"/>
      <c r="ES145" s="1286"/>
      <c r="ET145" s="1286"/>
      <c r="EU145" s="1286"/>
      <c r="EV145" s="1286"/>
      <c r="EW145" s="1286"/>
      <c r="EX145" s="1286"/>
      <c r="EY145" s="1286"/>
      <c r="EZ145" s="1286"/>
      <c r="FA145" s="1286"/>
      <c r="FB145" s="1286"/>
      <c r="FC145" s="1286"/>
      <c r="FD145" s="1286"/>
      <c r="FE145" s="1286"/>
      <c r="FF145" s="1286"/>
      <c r="FG145" s="1286"/>
      <c r="FH145" s="1286"/>
      <c r="FI145" s="1286"/>
      <c r="FJ145" s="1286"/>
      <c r="FK145" s="1286"/>
      <c r="FL145" s="1286"/>
      <c r="FM145" s="1286"/>
      <c r="FN145" s="1286"/>
      <c r="FO145" s="1286"/>
      <c r="FP145" s="1286"/>
      <c r="FQ145" s="1286"/>
      <c r="FR145" s="1286"/>
      <c r="FS145" s="1286"/>
      <c r="FT145" s="1286"/>
      <c r="FU145" s="1286"/>
      <c r="FV145" s="1286"/>
      <c r="FW145" s="1286"/>
      <c r="FX145" s="1286"/>
      <c r="FY145" s="1286"/>
      <c r="FZ145" s="1286"/>
      <c r="GA145" s="1286"/>
      <c r="GB145" s="1286"/>
      <c r="GC145" s="1286"/>
      <c r="GD145" s="1286"/>
      <c r="GE145" s="1286"/>
      <c r="GF145" s="1286"/>
      <c r="GG145" s="1286"/>
      <c r="GH145" s="1286"/>
      <c r="GI145" s="1286"/>
      <c r="GJ145" s="1286"/>
      <c r="GK145" s="1286"/>
      <c r="GL145" s="1286"/>
      <c r="GM145" s="1286"/>
      <c r="GN145" s="1286"/>
      <c r="GO145" s="1286"/>
      <c r="GP145" s="1286"/>
      <c r="GQ145" s="1286"/>
      <c r="GR145" s="1286"/>
      <c r="GS145" s="1286"/>
      <c r="GT145" s="1286"/>
      <c r="GU145" s="1286"/>
      <c r="GV145" s="1286"/>
      <c r="GW145" s="1286"/>
      <c r="GX145" s="1286"/>
      <c r="GY145" s="1286"/>
      <c r="GZ145" s="1286"/>
      <c r="HA145" s="1286"/>
      <c r="HB145" s="1286"/>
      <c r="HC145" s="1286"/>
      <c r="HD145" s="1286"/>
      <c r="HE145" s="1286"/>
      <c r="HF145" s="1286"/>
      <c r="HG145" s="1286"/>
      <c r="HH145" s="1286"/>
      <c r="HI145" s="1286"/>
      <c r="HJ145" s="1286"/>
      <c r="HK145" s="1286"/>
      <c r="HL145" s="1286"/>
      <c r="HM145" s="1286"/>
      <c r="HN145" s="1286"/>
      <c r="HO145" s="1286"/>
      <c r="HP145" s="1286"/>
      <c r="HQ145" s="1286"/>
      <c r="HR145" s="1286"/>
      <c r="HS145" s="1286"/>
      <c r="HT145" s="1286"/>
      <c r="HU145" s="1286"/>
      <c r="HV145" s="1286"/>
      <c r="HW145" s="1286"/>
      <c r="HX145" s="1286"/>
      <c r="HY145" s="1286"/>
      <c r="HZ145" s="1286"/>
      <c r="IA145" s="1286"/>
      <c r="IB145" s="1286"/>
      <c r="IC145" s="1286"/>
      <c r="ID145" s="1286"/>
      <c r="IE145" s="1286"/>
      <c r="IF145" s="1286"/>
      <c r="IG145" s="1286"/>
      <c r="IH145" s="1286"/>
      <c r="II145" s="1286"/>
      <c r="IJ145" s="1286"/>
      <c r="IK145" s="1286"/>
      <c r="IL145" s="1286"/>
      <c r="IM145" s="1286"/>
      <c r="IN145" s="1286"/>
      <c r="IO145" s="1286"/>
      <c r="IP145" s="1286"/>
      <c r="IQ145" s="1286"/>
      <c r="IR145" s="1286"/>
      <c r="IS145" s="1286"/>
      <c r="IT145" s="1286"/>
      <c r="IU145" s="1286"/>
      <c r="IV145" s="1286"/>
    </row>
    <row r="146" spans="1:256" ht="31.5">
      <c r="A146" s="1286"/>
      <c r="B146" s="1612" t="s">
        <v>2114</v>
      </c>
      <c r="C146" s="1613" t="s">
        <v>1947</v>
      </c>
      <c r="D146" s="1613" t="s">
        <v>30</v>
      </c>
      <c r="E146" s="1613" t="s">
        <v>1948</v>
      </c>
      <c r="F146" s="1614" t="s">
        <v>1995</v>
      </c>
      <c r="G146" s="1615" t="s">
        <v>1996</v>
      </c>
      <c r="H146" s="1286"/>
      <c r="I146" s="1286"/>
      <c r="J146" s="1286"/>
      <c r="K146" s="1286"/>
      <c r="L146" s="1286"/>
      <c r="M146" s="1286"/>
      <c r="N146" s="1286"/>
      <c r="O146" s="1286"/>
      <c r="P146" s="1286"/>
      <c r="Q146" s="1286"/>
      <c r="R146" s="1286"/>
      <c r="S146" s="1286"/>
      <c r="T146" s="1286"/>
      <c r="U146" s="1286"/>
      <c r="V146" s="1286"/>
      <c r="W146" s="1286"/>
      <c r="X146" s="1286"/>
      <c r="Y146" s="1286"/>
      <c r="Z146" s="1286"/>
      <c r="AA146" s="1286"/>
      <c r="AB146" s="1286"/>
      <c r="AC146" s="1286"/>
      <c r="AD146" s="1286"/>
      <c r="AE146" s="1286"/>
      <c r="AF146" s="1286"/>
      <c r="AG146" s="1286"/>
      <c r="AH146" s="1286"/>
      <c r="AI146" s="1286"/>
      <c r="AJ146" s="1286"/>
      <c r="AK146" s="1286"/>
      <c r="AL146" s="1286"/>
      <c r="AM146" s="1286"/>
      <c r="AN146" s="1286"/>
      <c r="AO146" s="1286"/>
      <c r="AP146" s="1286"/>
      <c r="AQ146" s="1286"/>
      <c r="AR146" s="1286"/>
      <c r="AS146" s="1286"/>
      <c r="AT146" s="1286"/>
      <c r="AU146" s="1286"/>
      <c r="AV146" s="1286"/>
      <c r="AW146" s="1286"/>
      <c r="AX146" s="1286"/>
      <c r="AY146" s="1286"/>
      <c r="AZ146" s="1286"/>
      <c r="BA146" s="1286"/>
      <c r="BB146" s="1286"/>
      <c r="BC146" s="1286"/>
      <c r="BD146" s="1286"/>
      <c r="BE146" s="1286"/>
      <c r="BF146" s="1286"/>
      <c r="BG146" s="1286"/>
      <c r="BH146" s="1286"/>
      <c r="BI146" s="1286"/>
      <c r="BJ146" s="1286"/>
      <c r="BK146" s="1286"/>
      <c r="BL146" s="1286"/>
      <c r="BM146" s="1286"/>
      <c r="BN146" s="1286"/>
      <c r="BO146" s="1286"/>
      <c r="BP146" s="1286"/>
      <c r="BQ146" s="1286"/>
      <c r="BR146" s="1286"/>
      <c r="BS146" s="1286"/>
      <c r="BT146" s="1286"/>
      <c r="BU146" s="1286"/>
      <c r="BV146" s="1286"/>
      <c r="BW146" s="1286"/>
      <c r="BX146" s="1286"/>
      <c r="BY146" s="1286"/>
      <c r="BZ146" s="1286"/>
      <c r="CA146" s="1286"/>
      <c r="CB146" s="1286"/>
      <c r="CC146" s="1286"/>
      <c r="CD146" s="1286"/>
      <c r="CE146" s="1286"/>
      <c r="CF146" s="1286"/>
      <c r="CG146" s="1286"/>
      <c r="CH146" s="1286"/>
      <c r="CI146" s="1286"/>
      <c r="CJ146" s="1286"/>
      <c r="CK146" s="1286"/>
      <c r="CL146" s="1286"/>
      <c r="CM146" s="1286"/>
      <c r="CN146" s="1286"/>
      <c r="CO146" s="1286"/>
      <c r="CP146" s="1286"/>
      <c r="CQ146" s="1286"/>
      <c r="CR146" s="1286"/>
      <c r="CS146" s="1286"/>
      <c r="CT146" s="1286"/>
      <c r="CU146" s="1286"/>
      <c r="CV146" s="1286"/>
      <c r="CW146" s="1286"/>
      <c r="CX146" s="1286"/>
      <c r="CY146" s="1286"/>
      <c r="CZ146" s="1286"/>
      <c r="DA146" s="1286"/>
      <c r="DB146" s="1286"/>
      <c r="DC146" s="1286"/>
      <c r="DD146" s="1286"/>
      <c r="DE146" s="1286"/>
      <c r="DF146" s="1286"/>
      <c r="DG146" s="1286"/>
      <c r="DH146" s="1286"/>
      <c r="DI146" s="1286"/>
      <c r="DJ146" s="1286"/>
      <c r="DK146" s="1286"/>
      <c r="DL146" s="1286"/>
      <c r="DM146" s="1286"/>
      <c r="DN146" s="1286"/>
      <c r="DO146" s="1286"/>
      <c r="DP146" s="1286"/>
      <c r="DQ146" s="1286"/>
      <c r="DR146" s="1286"/>
      <c r="DS146" s="1286"/>
      <c r="DT146" s="1286"/>
      <c r="DU146" s="1286"/>
      <c r="DV146" s="1286"/>
      <c r="DW146" s="1286"/>
      <c r="DX146" s="1286"/>
      <c r="DY146" s="1286"/>
      <c r="DZ146" s="1286"/>
      <c r="EA146" s="1286"/>
      <c r="EB146" s="1286"/>
      <c r="EC146" s="1286"/>
      <c r="ED146" s="1286"/>
      <c r="EE146" s="1286"/>
      <c r="EF146" s="1286"/>
      <c r="EG146" s="1286"/>
      <c r="EH146" s="1286"/>
      <c r="EI146" s="1286"/>
      <c r="EJ146" s="1286"/>
      <c r="EK146" s="1286"/>
      <c r="EL146" s="1286"/>
      <c r="EM146" s="1286"/>
      <c r="EN146" s="1286"/>
      <c r="EO146" s="1286"/>
      <c r="EP146" s="1286"/>
      <c r="EQ146" s="1286"/>
      <c r="ER146" s="1286"/>
      <c r="ES146" s="1286"/>
      <c r="ET146" s="1286"/>
      <c r="EU146" s="1286"/>
      <c r="EV146" s="1286"/>
      <c r="EW146" s="1286"/>
      <c r="EX146" s="1286"/>
      <c r="EY146" s="1286"/>
      <c r="EZ146" s="1286"/>
      <c r="FA146" s="1286"/>
      <c r="FB146" s="1286"/>
      <c r="FC146" s="1286"/>
      <c r="FD146" s="1286"/>
      <c r="FE146" s="1286"/>
      <c r="FF146" s="1286"/>
      <c r="FG146" s="1286"/>
      <c r="FH146" s="1286"/>
      <c r="FI146" s="1286"/>
      <c r="FJ146" s="1286"/>
      <c r="FK146" s="1286"/>
      <c r="FL146" s="1286"/>
      <c r="FM146" s="1286"/>
      <c r="FN146" s="1286"/>
      <c r="FO146" s="1286"/>
      <c r="FP146" s="1286"/>
      <c r="FQ146" s="1286"/>
      <c r="FR146" s="1286"/>
      <c r="FS146" s="1286"/>
      <c r="FT146" s="1286"/>
      <c r="FU146" s="1286"/>
      <c r="FV146" s="1286"/>
      <c r="FW146" s="1286"/>
      <c r="FX146" s="1286"/>
      <c r="FY146" s="1286"/>
      <c r="FZ146" s="1286"/>
      <c r="GA146" s="1286"/>
      <c r="GB146" s="1286"/>
      <c r="GC146" s="1286"/>
      <c r="GD146" s="1286"/>
      <c r="GE146" s="1286"/>
      <c r="GF146" s="1286"/>
      <c r="GG146" s="1286"/>
      <c r="GH146" s="1286"/>
      <c r="GI146" s="1286"/>
      <c r="GJ146" s="1286"/>
      <c r="GK146" s="1286"/>
      <c r="GL146" s="1286"/>
      <c r="GM146" s="1286"/>
      <c r="GN146" s="1286"/>
      <c r="GO146" s="1286"/>
      <c r="GP146" s="1286"/>
      <c r="GQ146" s="1286"/>
      <c r="GR146" s="1286"/>
      <c r="GS146" s="1286"/>
      <c r="GT146" s="1286"/>
      <c r="GU146" s="1286"/>
      <c r="GV146" s="1286"/>
      <c r="GW146" s="1286"/>
      <c r="GX146" s="1286"/>
      <c r="GY146" s="1286"/>
      <c r="GZ146" s="1286"/>
      <c r="HA146" s="1286"/>
      <c r="HB146" s="1286"/>
      <c r="HC146" s="1286"/>
      <c r="HD146" s="1286"/>
      <c r="HE146" s="1286"/>
      <c r="HF146" s="1286"/>
      <c r="HG146" s="1286"/>
      <c r="HH146" s="1286"/>
      <c r="HI146" s="1286"/>
      <c r="HJ146" s="1286"/>
      <c r="HK146" s="1286"/>
      <c r="HL146" s="1286"/>
      <c r="HM146" s="1286"/>
      <c r="HN146" s="1286"/>
      <c r="HO146" s="1286"/>
      <c r="HP146" s="1286"/>
      <c r="HQ146" s="1286"/>
      <c r="HR146" s="1286"/>
      <c r="HS146" s="1286"/>
      <c r="HT146" s="1286"/>
      <c r="HU146" s="1286"/>
      <c r="HV146" s="1286"/>
      <c r="HW146" s="1286"/>
      <c r="HX146" s="1286"/>
      <c r="HY146" s="1286"/>
      <c r="HZ146" s="1286"/>
      <c r="IA146" s="1286"/>
      <c r="IB146" s="1286"/>
      <c r="IC146" s="1286"/>
      <c r="ID146" s="1286"/>
      <c r="IE146" s="1286"/>
      <c r="IF146" s="1286"/>
      <c r="IG146" s="1286"/>
      <c r="IH146" s="1286"/>
      <c r="II146" s="1286"/>
      <c r="IJ146" s="1286"/>
      <c r="IK146" s="1286"/>
      <c r="IL146" s="1286"/>
      <c r="IM146" s="1286"/>
      <c r="IN146" s="1286"/>
      <c r="IO146" s="1286"/>
      <c r="IP146" s="1286"/>
      <c r="IQ146" s="1286"/>
      <c r="IR146" s="1286"/>
      <c r="IS146" s="1286"/>
      <c r="IT146" s="1286"/>
      <c r="IU146" s="1286"/>
      <c r="IV146" s="1286"/>
    </row>
    <row r="147" spans="1:256" ht="16.5" thickBot="1">
      <c r="A147" s="1286"/>
      <c r="B147" s="2121" t="s">
        <v>1951</v>
      </c>
      <c r="C147" s="2122"/>
      <c r="D147" s="2122"/>
      <c r="E147" s="2122"/>
      <c r="F147" s="2122"/>
      <c r="G147" s="2123"/>
      <c r="H147" s="1286"/>
      <c r="I147" s="1286"/>
      <c r="J147" s="1286"/>
      <c r="K147" s="1286"/>
      <c r="L147" s="1286"/>
      <c r="M147" s="1286"/>
      <c r="N147" s="1286"/>
      <c r="O147" s="1286"/>
      <c r="P147" s="1286"/>
      <c r="Q147" s="1286"/>
      <c r="R147" s="1286"/>
      <c r="S147" s="1286"/>
      <c r="T147" s="1286"/>
      <c r="U147" s="1286"/>
      <c r="V147" s="1286"/>
      <c r="W147" s="1286"/>
      <c r="X147" s="1286"/>
      <c r="Y147" s="1286"/>
      <c r="Z147" s="1286"/>
      <c r="AA147" s="1286"/>
      <c r="AB147" s="1286"/>
      <c r="AC147" s="1286"/>
      <c r="AD147" s="1286"/>
      <c r="AE147" s="1286"/>
      <c r="AF147" s="1286"/>
      <c r="AG147" s="1286"/>
      <c r="AH147" s="1286"/>
      <c r="AI147" s="1286"/>
      <c r="AJ147" s="1286"/>
      <c r="AK147" s="1286"/>
      <c r="AL147" s="1286"/>
      <c r="AM147" s="1286"/>
      <c r="AN147" s="1286"/>
      <c r="AO147" s="1286"/>
      <c r="AP147" s="1286"/>
      <c r="AQ147" s="1286"/>
      <c r="AR147" s="1286"/>
      <c r="AS147" s="1286"/>
      <c r="AT147" s="1286"/>
      <c r="AU147" s="1286"/>
      <c r="AV147" s="1286"/>
      <c r="AW147" s="1286"/>
      <c r="AX147" s="1286"/>
      <c r="AY147" s="1286"/>
      <c r="AZ147" s="1286"/>
      <c r="BA147" s="1286"/>
      <c r="BB147" s="1286"/>
      <c r="BC147" s="1286"/>
      <c r="BD147" s="1286"/>
      <c r="BE147" s="1286"/>
      <c r="BF147" s="1286"/>
      <c r="BG147" s="1286"/>
      <c r="BH147" s="1286"/>
      <c r="BI147" s="1286"/>
      <c r="BJ147" s="1286"/>
      <c r="BK147" s="1286"/>
      <c r="BL147" s="1286"/>
      <c r="BM147" s="1286"/>
      <c r="BN147" s="1286"/>
      <c r="BO147" s="1286"/>
      <c r="BP147" s="1286"/>
      <c r="BQ147" s="1286"/>
      <c r="BR147" s="1286"/>
      <c r="BS147" s="1286"/>
      <c r="BT147" s="1286"/>
      <c r="BU147" s="1286"/>
      <c r="BV147" s="1286"/>
      <c r="BW147" s="1286"/>
      <c r="BX147" s="1286"/>
      <c r="BY147" s="1286"/>
      <c r="BZ147" s="1286"/>
      <c r="CA147" s="1286"/>
      <c r="CB147" s="1286"/>
      <c r="CC147" s="1286"/>
      <c r="CD147" s="1286"/>
      <c r="CE147" s="1286"/>
      <c r="CF147" s="1286"/>
      <c r="CG147" s="1286"/>
      <c r="CH147" s="1286"/>
      <c r="CI147" s="1286"/>
      <c r="CJ147" s="1286"/>
      <c r="CK147" s="1286"/>
      <c r="CL147" s="1286"/>
      <c r="CM147" s="1286"/>
      <c r="CN147" s="1286"/>
      <c r="CO147" s="1286"/>
      <c r="CP147" s="1286"/>
      <c r="CQ147" s="1286"/>
      <c r="CR147" s="1286"/>
      <c r="CS147" s="1286"/>
      <c r="CT147" s="1286"/>
      <c r="CU147" s="1286"/>
      <c r="CV147" s="1286"/>
      <c r="CW147" s="1286"/>
      <c r="CX147" s="1286"/>
      <c r="CY147" s="1286"/>
      <c r="CZ147" s="1286"/>
      <c r="DA147" s="1286"/>
      <c r="DB147" s="1286"/>
      <c r="DC147" s="1286"/>
      <c r="DD147" s="1286"/>
      <c r="DE147" s="1286"/>
      <c r="DF147" s="1286"/>
      <c r="DG147" s="1286"/>
      <c r="DH147" s="1286"/>
      <c r="DI147" s="1286"/>
      <c r="DJ147" s="1286"/>
      <c r="DK147" s="1286"/>
      <c r="DL147" s="1286"/>
      <c r="DM147" s="1286"/>
      <c r="DN147" s="1286"/>
      <c r="DO147" s="1286"/>
      <c r="DP147" s="1286"/>
      <c r="DQ147" s="1286"/>
      <c r="DR147" s="1286"/>
      <c r="DS147" s="1286"/>
      <c r="DT147" s="1286"/>
      <c r="DU147" s="1286"/>
      <c r="DV147" s="1286"/>
      <c r="DW147" s="1286"/>
      <c r="DX147" s="1286"/>
      <c r="DY147" s="1286"/>
      <c r="DZ147" s="1286"/>
      <c r="EA147" s="1286"/>
      <c r="EB147" s="1286"/>
      <c r="EC147" s="1286"/>
      <c r="ED147" s="1286"/>
      <c r="EE147" s="1286"/>
      <c r="EF147" s="1286"/>
      <c r="EG147" s="1286"/>
      <c r="EH147" s="1286"/>
      <c r="EI147" s="1286"/>
      <c r="EJ147" s="1286"/>
      <c r="EK147" s="1286"/>
      <c r="EL147" s="1286"/>
      <c r="EM147" s="1286"/>
      <c r="EN147" s="1286"/>
      <c r="EO147" s="1286"/>
      <c r="EP147" s="1286"/>
      <c r="EQ147" s="1286"/>
      <c r="ER147" s="1286"/>
      <c r="ES147" s="1286"/>
      <c r="ET147" s="1286"/>
      <c r="EU147" s="1286"/>
      <c r="EV147" s="1286"/>
      <c r="EW147" s="1286"/>
      <c r="EX147" s="1286"/>
      <c r="EY147" s="1286"/>
      <c r="EZ147" s="1286"/>
      <c r="FA147" s="1286"/>
      <c r="FB147" s="1286"/>
      <c r="FC147" s="1286"/>
      <c r="FD147" s="1286"/>
      <c r="FE147" s="1286"/>
      <c r="FF147" s="1286"/>
      <c r="FG147" s="1286"/>
      <c r="FH147" s="1286"/>
      <c r="FI147" s="1286"/>
      <c r="FJ147" s="1286"/>
      <c r="FK147" s="1286"/>
      <c r="FL147" s="1286"/>
      <c r="FM147" s="1286"/>
      <c r="FN147" s="1286"/>
      <c r="FO147" s="1286"/>
      <c r="FP147" s="1286"/>
      <c r="FQ147" s="1286"/>
      <c r="FR147" s="1286"/>
      <c r="FS147" s="1286"/>
      <c r="FT147" s="1286"/>
      <c r="FU147" s="1286"/>
      <c r="FV147" s="1286"/>
      <c r="FW147" s="1286"/>
      <c r="FX147" s="1286"/>
      <c r="FY147" s="1286"/>
      <c r="FZ147" s="1286"/>
      <c r="GA147" s="1286"/>
      <c r="GB147" s="1286"/>
      <c r="GC147" s="1286"/>
      <c r="GD147" s="1286"/>
      <c r="GE147" s="1286"/>
      <c r="GF147" s="1286"/>
      <c r="GG147" s="1286"/>
      <c r="GH147" s="1286"/>
      <c r="GI147" s="1286"/>
      <c r="GJ147" s="1286"/>
      <c r="GK147" s="1286"/>
      <c r="GL147" s="1286"/>
      <c r="GM147" s="1286"/>
      <c r="GN147" s="1286"/>
      <c r="GO147" s="1286"/>
      <c r="GP147" s="1286"/>
      <c r="GQ147" s="1286"/>
      <c r="GR147" s="1286"/>
      <c r="GS147" s="1286"/>
      <c r="GT147" s="1286"/>
      <c r="GU147" s="1286"/>
      <c r="GV147" s="1286"/>
      <c r="GW147" s="1286"/>
      <c r="GX147" s="1286"/>
      <c r="GY147" s="1286"/>
      <c r="GZ147" s="1286"/>
      <c r="HA147" s="1286"/>
      <c r="HB147" s="1286"/>
      <c r="HC147" s="1286"/>
      <c r="HD147" s="1286"/>
      <c r="HE147" s="1286"/>
      <c r="HF147" s="1286"/>
      <c r="HG147" s="1286"/>
      <c r="HH147" s="1286"/>
      <c r="HI147" s="1286"/>
      <c r="HJ147" s="1286"/>
      <c r="HK147" s="1286"/>
      <c r="HL147" s="1286"/>
      <c r="HM147" s="1286"/>
      <c r="HN147" s="1286"/>
      <c r="HO147" s="1286"/>
      <c r="HP147" s="1286"/>
      <c r="HQ147" s="1286"/>
      <c r="HR147" s="1286"/>
      <c r="HS147" s="1286"/>
      <c r="HT147" s="1286"/>
      <c r="HU147" s="1286"/>
      <c r="HV147" s="1286"/>
      <c r="HW147" s="1286"/>
      <c r="HX147" s="1286"/>
      <c r="HY147" s="1286"/>
      <c r="HZ147" s="1286"/>
      <c r="IA147" s="1286"/>
      <c r="IB147" s="1286"/>
      <c r="IC147" s="1286"/>
      <c r="ID147" s="1286"/>
      <c r="IE147" s="1286"/>
      <c r="IF147" s="1286"/>
      <c r="IG147" s="1286"/>
      <c r="IH147" s="1286"/>
      <c r="II147" s="1286"/>
      <c r="IJ147" s="1286"/>
      <c r="IK147" s="1286"/>
      <c r="IL147" s="1286"/>
      <c r="IM147" s="1286"/>
      <c r="IN147" s="1286"/>
      <c r="IO147" s="1286"/>
      <c r="IP147" s="1286"/>
      <c r="IQ147" s="1286"/>
      <c r="IR147" s="1286"/>
      <c r="IS147" s="1286"/>
      <c r="IT147" s="1286"/>
      <c r="IU147" s="1286"/>
      <c r="IV147" s="1286"/>
    </row>
    <row r="148" spans="1:256" ht="15.75">
      <c r="A148" s="1286"/>
      <c r="B148" s="1607" t="s">
        <v>7373</v>
      </c>
      <c r="C148" s="1608" t="str">
        <f>C20</f>
        <v>ESKI</v>
      </c>
      <c r="D148" s="1609" t="s">
        <v>30</v>
      </c>
      <c r="E148" s="1624">
        <v>1</v>
      </c>
      <c r="F148" s="1610">
        <f>E20</f>
        <v>1925</v>
      </c>
      <c r="G148" s="1611">
        <f>TRUNC(F148*E148,2)</f>
        <v>1925</v>
      </c>
      <c r="H148" s="1286"/>
      <c r="I148" s="1286"/>
      <c r="J148" s="1286"/>
      <c r="K148" s="1286"/>
      <c r="L148" s="1286"/>
      <c r="M148" s="1286"/>
      <c r="N148" s="1286"/>
      <c r="O148" s="1286"/>
      <c r="P148" s="1286"/>
      <c r="Q148" s="1286"/>
      <c r="R148" s="1286"/>
      <c r="S148" s="1286"/>
      <c r="T148" s="1286"/>
      <c r="U148" s="1286"/>
      <c r="V148" s="1286"/>
      <c r="W148" s="1286"/>
      <c r="X148" s="1286"/>
      <c r="Y148" s="1286"/>
      <c r="Z148" s="1286"/>
      <c r="AA148" s="1286"/>
      <c r="AB148" s="1286"/>
      <c r="AC148" s="1286"/>
      <c r="AD148" s="1286"/>
      <c r="AE148" s="1286"/>
      <c r="AF148" s="1286"/>
      <c r="AG148" s="1286"/>
      <c r="AH148" s="1286"/>
      <c r="AI148" s="1286"/>
      <c r="AJ148" s="1286"/>
      <c r="AK148" s="1286"/>
      <c r="AL148" s="1286"/>
      <c r="AM148" s="1286"/>
      <c r="AN148" s="1286"/>
      <c r="AO148" s="1286"/>
      <c r="AP148" s="1286"/>
      <c r="AQ148" s="1286"/>
      <c r="AR148" s="1286"/>
      <c r="AS148" s="1286"/>
      <c r="AT148" s="1286"/>
      <c r="AU148" s="1286"/>
      <c r="AV148" s="1286"/>
      <c r="AW148" s="1286"/>
      <c r="AX148" s="1286"/>
      <c r="AY148" s="1286"/>
      <c r="AZ148" s="1286"/>
      <c r="BA148" s="1286"/>
      <c r="BB148" s="1286"/>
      <c r="BC148" s="1286"/>
      <c r="BD148" s="1286"/>
      <c r="BE148" s="1286"/>
      <c r="BF148" s="1286"/>
      <c r="BG148" s="1286"/>
      <c r="BH148" s="1286"/>
      <c r="BI148" s="1286"/>
      <c r="BJ148" s="1286"/>
      <c r="BK148" s="1286"/>
      <c r="BL148" s="1286"/>
      <c r="BM148" s="1286"/>
      <c r="BN148" s="1286"/>
      <c r="BO148" s="1286"/>
      <c r="BP148" s="1286"/>
      <c r="BQ148" s="1286"/>
      <c r="BR148" s="1286"/>
      <c r="BS148" s="1286"/>
      <c r="BT148" s="1286"/>
      <c r="BU148" s="1286"/>
      <c r="BV148" s="1286"/>
      <c r="BW148" s="1286"/>
      <c r="BX148" s="1286"/>
      <c r="BY148" s="1286"/>
      <c r="BZ148" s="1286"/>
      <c r="CA148" s="1286"/>
      <c r="CB148" s="1286"/>
      <c r="CC148" s="1286"/>
      <c r="CD148" s="1286"/>
      <c r="CE148" s="1286"/>
      <c r="CF148" s="1286"/>
      <c r="CG148" s="1286"/>
      <c r="CH148" s="1286"/>
      <c r="CI148" s="1286"/>
      <c r="CJ148" s="1286"/>
      <c r="CK148" s="1286"/>
      <c r="CL148" s="1286"/>
      <c r="CM148" s="1286"/>
      <c r="CN148" s="1286"/>
      <c r="CO148" s="1286"/>
      <c r="CP148" s="1286"/>
      <c r="CQ148" s="1286"/>
      <c r="CR148" s="1286"/>
      <c r="CS148" s="1286"/>
      <c r="CT148" s="1286"/>
      <c r="CU148" s="1286"/>
      <c r="CV148" s="1286"/>
      <c r="CW148" s="1286"/>
      <c r="CX148" s="1286"/>
      <c r="CY148" s="1286"/>
      <c r="CZ148" s="1286"/>
      <c r="DA148" s="1286"/>
      <c r="DB148" s="1286"/>
      <c r="DC148" s="1286"/>
      <c r="DD148" s="1286"/>
      <c r="DE148" s="1286"/>
      <c r="DF148" s="1286"/>
      <c r="DG148" s="1286"/>
      <c r="DH148" s="1286"/>
      <c r="DI148" s="1286"/>
      <c r="DJ148" s="1286"/>
      <c r="DK148" s="1286"/>
      <c r="DL148" s="1286"/>
      <c r="DM148" s="1286"/>
      <c r="DN148" s="1286"/>
      <c r="DO148" s="1286"/>
      <c r="DP148" s="1286"/>
      <c r="DQ148" s="1286"/>
      <c r="DR148" s="1286"/>
      <c r="DS148" s="1286"/>
      <c r="DT148" s="1286"/>
      <c r="DU148" s="1286"/>
      <c r="DV148" s="1286"/>
      <c r="DW148" s="1286"/>
      <c r="DX148" s="1286"/>
      <c r="DY148" s="1286"/>
      <c r="DZ148" s="1286"/>
      <c r="EA148" s="1286"/>
      <c r="EB148" s="1286"/>
      <c r="EC148" s="1286"/>
      <c r="ED148" s="1286"/>
      <c r="EE148" s="1286"/>
      <c r="EF148" s="1286"/>
      <c r="EG148" s="1286"/>
      <c r="EH148" s="1286"/>
      <c r="EI148" s="1286"/>
      <c r="EJ148" s="1286"/>
      <c r="EK148" s="1286"/>
      <c r="EL148" s="1286"/>
      <c r="EM148" s="1286"/>
      <c r="EN148" s="1286"/>
      <c r="EO148" s="1286"/>
      <c r="EP148" s="1286"/>
      <c r="EQ148" s="1286"/>
      <c r="ER148" s="1286"/>
      <c r="ES148" s="1286"/>
      <c r="ET148" s="1286"/>
      <c r="EU148" s="1286"/>
      <c r="EV148" s="1286"/>
      <c r="EW148" s="1286"/>
      <c r="EX148" s="1286"/>
      <c r="EY148" s="1286"/>
      <c r="EZ148" s="1286"/>
      <c r="FA148" s="1286"/>
      <c r="FB148" s="1286"/>
      <c r="FC148" s="1286"/>
      <c r="FD148" s="1286"/>
      <c r="FE148" s="1286"/>
      <c r="FF148" s="1286"/>
      <c r="FG148" s="1286"/>
      <c r="FH148" s="1286"/>
      <c r="FI148" s="1286"/>
      <c r="FJ148" s="1286"/>
      <c r="FK148" s="1286"/>
      <c r="FL148" s="1286"/>
      <c r="FM148" s="1286"/>
      <c r="FN148" s="1286"/>
      <c r="FO148" s="1286"/>
      <c r="FP148" s="1286"/>
      <c r="FQ148" s="1286"/>
      <c r="FR148" s="1286"/>
      <c r="FS148" s="1286"/>
      <c r="FT148" s="1286"/>
      <c r="FU148" s="1286"/>
      <c r="FV148" s="1286"/>
      <c r="FW148" s="1286"/>
      <c r="FX148" s="1286"/>
      <c r="FY148" s="1286"/>
      <c r="FZ148" s="1286"/>
      <c r="GA148" s="1286"/>
      <c r="GB148" s="1286"/>
      <c r="GC148" s="1286"/>
      <c r="GD148" s="1286"/>
      <c r="GE148" s="1286"/>
      <c r="GF148" s="1286"/>
      <c r="GG148" s="1286"/>
      <c r="GH148" s="1286"/>
      <c r="GI148" s="1286"/>
      <c r="GJ148" s="1286"/>
      <c r="GK148" s="1286"/>
      <c r="GL148" s="1286"/>
      <c r="GM148" s="1286"/>
      <c r="GN148" s="1286"/>
      <c r="GO148" s="1286"/>
      <c r="GP148" s="1286"/>
      <c r="GQ148" s="1286"/>
      <c r="GR148" s="1286"/>
      <c r="GS148" s="1286"/>
      <c r="GT148" s="1286"/>
      <c r="GU148" s="1286"/>
      <c r="GV148" s="1286"/>
      <c r="GW148" s="1286"/>
      <c r="GX148" s="1286"/>
      <c r="GY148" s="1286"/>
      <c r="GZ148" s="1286"/>
      <c r="HA148" s="1286"/>
      <c r="HB148" s="1286"/>
      <c r="HC148" s="1286"/>
      <c r="HD148" s="1286"/>
      <c r="HE148" s="1286"/>
      <c r="HF148" s="1286"/>
      <c r="HG148" s="1286"/>
      <c r="HH148" s="1286"/>
      <c r="HI148" s="1286"/>
      <c r="HJ148" s="1286"/>
      <c r="HK148" s="1286"/>
      <c r="HL148" s="1286"/>
      <c r="HM148" s="1286"/>
      <c r="HN148" s="1286"/>
      <c r="HO148" s="1286"/>
      <c r="HP148" s="1286"/>
      <c r="HQ148" s="1286"/>
      <c r="HR148" s="1286"/>
      <c r="HS148" s="1286"/>
      <c r="HT148" s="1286"/>
      <c r="HU148" s="1286"/>
      <c r="HV148" s="1286"/>
      <c r="HW148" s="1286"/>
      <c r="HX148" s="1286"/>
      <c r="HY148" s="1286"/>
      <c r="HZ148" s="1286"/>
      <c r="IA148" s="1286"/>
      <c r="IB148" s="1286"/>
      <c r="IC148" s="1286"/>
      <c r="ID148" s="1286"/>
      <c r="IE148" s="1286"/>
      <c r="IF148" s="1286"/>
      <c r="IG148" s="1286"/>
      <c r="IH148" s="1286"/>
      <c r="II148" s="1286"/>
      <c r="IJ148" s="1286"/>
      <c r="IK148" s="1286"/>
      <c r="IL148" s="1286"/>
      <c r="IM148" s="1286"/>
      <c r="IN148" s="1286"/>
      <c r="IO148" s="1286"/>
      <c r="IP148" s="1286"/>
      <c r="IQ148" s="1286"/>
      <c r="IR148" s="1286"/>
      <c r="IS148" s="1286"/>
      <c r="IT148" s="1286"/>
      <c r="IU148" s="1286"/>
      <c r="IV148" s="1286"/>
    </row>
    <row r="149" spans="1:256" ht="15">
      <c r="A149" s="1286" t="s">
        <v>5265</v>
      </c>
      <c r="B149" s="1348">
        <v>93358</v>
      </c>
      <c r="C149" s="914" t="str">
        <f>IF($A149="INSUMO",VLOOKUP($B149,'BANCO DE DADOS JULHO INS'!$A:$D,2,FALSE),VLOOKUP($B149,'BANCO DE DADOS JULHO SERV'!$B:$E,2,FALSE))</f>
        <v>ESCAVAÇÃO MANUAL DE VALAS. AF_03/2016</v>
      </c>
      <c r="D149" s="913" t="str">
        <f>IF($A149="INSUMO",VLOOKUP($B149,'BANCO DE DADOS JULHO INS'!$A:$D,3,FALSE),VLOOKUP($B149,'BANCO DE DADOS JULHO SERV'!$B:$E,3,FALSE))</f>
        <v>M3</v>
      </c>
      <c r="E149" s="1625">
        <f>TRUNC((0.3*0.3*0.6)*2,2)</f>
        <v>0.1</v>
      </c>
      <c r="F149" s="917" t="str">
        <f>IF($A149="INSUMO",VLOOKUP($B149,'BANCO DE DADOS JULHO INS'!$A:$D,4,FALSE),VLOOKUP($B149,'BANCO DE DADOS JULHO SERV'!$B:$E,4,FALSE))</f>
        <v>54,59</v>
      </c>
      <c r="G149" s="1347">
        <f>TRUNC(F149*E149,2)</f>
        <v>5.45</v>
      </c>
      <c r="H149" s="1286"/>
      <c r="I149" s="1286"/>
      <c r="J149" s="1286"/>
      <c r="K149" s="1286"/>
      <c r="L149" s="1286"/>
      <c r="M149" s="1286"/>
      <c r="N149" s="1286"/>
      <c r="O149" s="1286"/>
      <c r="P149" s="1286"/>
      <c r="Q149" s="1286"/>
      <c r="R149" s="1286"/>
      <c r="S149" s="1286"/>
      <c r="T149" s="1286"/>
      <c r="U149" s="1286"/>
      <c r="V149" s="1286"/>
      <c r="W149" s="1286"/>
      <c r="X149" s="1286"/>
      <c r="Y149" s="1286"/>
      <c r="Z149" s="1286"/>
      <c r="AA149" s="1286"/>
      <c r="AB149" s="1286"/>
      <c r="AC149" s="1286"/>
      <c r="AD149" s="1286"/>
      <c r="AE149" s="1286"/>
      <c r="AF149" s="1286"/>
      <c r="AG149" s="1286"/>
      <c r="AH149" s="1286"/>
      <c r="AI149" s="1286"/>
      <c r="AJ149" s="1286"/>
      <c r="AK149" s="1286"/>
      <c r="AL149" s="1286"/>
      <c r="AM149" s="1286"/>
      <c r="AN149" s="1286"/>
      <c r="AO149" s="1286"/>
      <c r="AP149" s="1286"/>
      <c r="AQ149" s="1286"/>
      <c r="AR149" s="1286"/>
      <c r="AS149" s="1286"/>
      <c r="AT149" s="1286"/>
      <c r="AU149" s="1286"/>
      <c r="AV149" s="1286"/>
      <c r="AW149" s="1286"/>
      <c r="AX149" s="1286"/>
      <c r="AY149" s="1286"/>
      <c r="AZ149" s="1286"/>
      <c r="BA149" s="1286"/>
      <c r="BB149" s="1286"/>
      <c r="BC149" s="1286"/>
      <c r="BD149" s="1286"/>
      <c r="BE149" s="1286"/>
      <c r="BF149" s="1286"/>
      <c r="BG149" s="1286"/>
      <c r="BH149" s="1286"/>
      <c r="BI149" s="1286"/>
      <c r="BJ149" s="1286"/>
      <c r="BK149" s="1286"/>
      <c r="BL149" s="1286"/>
      <c r="BM149" s="1286"/>
      <c r="BN149" s="1286"/>
      <c r="BO149" s="1286"/>
      <c r="BP149" s="1286"/>
      <c r="BQ149" s="1286"/>
      <c r="BR149" s="1286"/>
      <c r="BS149" s="1286"/>
      <c r="BT149" s="1286"/>
      <c r="BU149" s="1286"/>
      <c r="BV149" s="1286"/>
      <c r="BW149" s="1286"/>
      <c r="BX149" s="1286"/>
      <c r="BY149" s="1286"/>
      <c r="BZ149" s="1286"/>
      <c r="CA149" s="1286"/>
      <c r="CB149" s="1286"/>
      <c r="CC149" s="1286"/>
      <c r="CD149" s="1286"/>
      <c r="CE149" s="1286"/>
      <c r="CF149" s="1286"/>
      <c r="CG149" s="1286"/>
      <c r="CH149" s="1286"/>
      <c r="CI149" s="1286"/>
      <c r="CJ149" s="1286"/>
      <c r="CK149" s="1286"/>
      <c r="CL149" s="1286"/>
      <c r="CM149" s="1286"/>
      <c r="CN149" s="1286"/>
      <c r="CO149" s="1286"/>
      <c r="CP149" s="1286"/>
      <c r="CQ149" s="1286"/>
      <c r="CR149" s="1286"/>
      <c r="CS149" s="1286"/>
      <c r="CT149" s="1286"/>
      <c r="CU149" s="1286"/>
      <c r="CV149" s="1286"/>
      <c r="CW149" s="1286"/>
      <c r="CX149" s="1286"/>
      <c r="CY149" s="1286"/>
      <c r="CZ149" s="1286"/>
      <c r="DA149" s="1286"/>
      <c r="DB149" s="1286"/>
      <c r="DC149" s="1286"/>
      <c r="DD149" s="1286"/>
      <c r="DE149" s="1286"/>
      <c r="DF149" s="1286"/>
      <c r="DG149" s="1286"/>
      <c r="DH149" s="1286"/>
      <c r="DI149" s="1286"/>
      <c r="DJ149" s="1286"/>
      <c r="DK149" s="1286"/>
      <c r="DL149" s="1286"/>
      <c r="DM149" s="1286"/>
      <c r="DN149" s="1286"/>
      <c r="DO149" s="1286"/>
      <c r="DP149" s="1286"/>
      <c r="DQ149" s="1286"/>
      <c r="DR149" s="1286"/>
      <c r="DS149" s="1286"/>
      <c r="DT149" s="1286"/>
      <c r="DU149" s="1286"/>
      <c r="DV149" s="1286"/>
      <c r="DW149" s="1286"/>
      <c r="DX149" s="1286"/>
      <c r="DY149" s="1286"/>
      <c r="DZ149" s="1286"/>
      <c r="EA149" s="1286"/>
      <c r="EB149" s="1286"/>
      <c r="EC149" s="1286"/>
      <c r="ED149" s="1286"/>
      <c r="EE149" s="1286"/>
      <c r="EF149" s="1286"/>
      <c r="EG149" s="1286"/>
      <c r="EH149" s="1286"/>
      <c r="EI149" s="1286"/>
      <c r="EJ149" s="1286"/>
      <c r="EK149" s="1286"/>
      <c r="EL149" s="1286"/>
      <c r="EM149" s="1286"/>
      <c r="EN149" s="1286"/>
      <c r="EO149" s="1286"/>
      <c r="EP149" s="1286"/>
      <c r="EQ149" s="1286"/>
      <c r="ER149" s="1286"/>
      <c r="ES149" s="1286"/>
      <c r="ET149" s="1286"/>
      <c r="EU149" s="1286"/>
      <c r="EV149" s="1286"/>
      <c r="EW149" s="1286"/>
      <c r="EX149" s="1286"/>
      <c r="EY149" s="1286"/>
      <c r="EZ149" s="1286"/>
      <c r="FA149" s="1286"/>
      <c r="FB149" s="1286"/>
      <c r="FC149" s="1286"/>
      <c r="FD149" s="1286"/>
      <c r="FE149" s="1286"/>
      <c r="FF149" s="1286"/>
      <c r="FG149" s="1286"/>
      <c r="FH149" s="1286"/>
      <c r="FI149" s="1286"/>
      <c r="FJ149" s="1286"/>
      <c r="FK149" s="1286"/>
      <c r="FL149" s="1286"/>
      <c r="FM149" s="1286"/>
      <c r="FN149" s="1286"/>
      <c r="FO149" s="1286"/>
      <c r="FP149" s="1286"/>
      <c r="FQ149" s="1286"/>
      <c r="FR149" s="1286"/>
      <c r="FS149" s="1286"/>
      <c r="FT149" s="1286"/>
      <c r="FU149" s="1286"/>
      <c r="FV149" s="1286"/>
      <c r="FW149" s="1286"/>
      <c r="FX149" s="1286"/>
      <c r="FY149" s="1286"/>
      <c r="FZ149" s="1286"/>
      <c r="GA149" s="1286"/>
      <c r="GB149" s="1286"/>
      <c r="GC149" s="1286"/>
      <c r="GD149" s="1286"/>
      <c r="GE149" s="1286"/>
      <c r="GF149" s="1286"/>
      <c r="GG149" s="1286"/>
      <c r="GH149" s="1286"/>
      <c r="GI149" s="1286"/>
      <c r="GJ149" s="1286"/>
      <c r="GK149" s="1286"/>
      <c r="GL149" s="1286"/>
      <c r="GM149" s="1286"/>
      <c r="GN149" s="1286"/>
      <c r="GO149" s="1286"/>
      <c r="GP149" s="1286"/>
      <c r="GQ149" s="1286"/>
      <c r="GR149" s="1286"/>
      <c r="GS149" s="1286"/>
      <c r="GT149" s="1286"/>
      <c r="GU149" s="1286"/>
      <c r="GV149" s="1286"/>
      <c r="GW149" s="1286"/>
      <c r="GX149" s="1286"/>
      <c r="GY149" s="1286"/>
      <c r="GZ149" s="1286"/>
      <c r="HA149" s="1286"/>
      <c r="HB149" s="1286"/>
      <c r="HC149" s="1286"/>
      <c r="HD149" s="1286"/>
      <c r="HE149" s="1286"/>
      <c r="HF149" s="1286"/>
      <c r="HG149" s="1286"/>
      <c r="HH149" s="1286"/>
      <c r="HI149" s="1286"/>
      <c r="HJ149" s="1286"/>
      <c r="HK149" s="1286"/>
      <c r="HL149" s="1286"/>
      <c r="HM149" s="1286"/>
      <c r="HN149" s="1286"/>
      <c r="HO149" s="1286"/>
      <c r="HP149" s="1286"/>
      <c r="HQ149" s="1286"/>
      <c r="HR149" s="1286"/>
      <c r="HS149" s="1286"/>
      <c r="HT149" s="1286"/>
      <c r="HU149" s="1286"/>
      <c r="HV149" s="1286"/>
      <c r="HW149" s="1286"/>
      <c r="HX149" s="1286"/>
      <c r="HY149" s="1286"/>
      <c r="HZ149" s="1286"/>
      <c r="IA149" s="1286"/>
      <c r="IB149" s="1286"/>
      <c r="IC149" s="1286"/>
      <c r="ID149" s="1286"/>
      <c r="IE149" s="1286"/>
      <c r="IF149" s="1286"/>
      <c r="IG149" s="1286"/>
      <c r="IH149" s="1286"/>
      <c r="II149" s="1286"/>
      <c r="IJ149" s="1286"/>
      <c r="IK149" s="1286"/>
      <c r="IL149" s="1286"/>
      <c r="IM149" s="1286"/>
      <c r="IN149" s="1286"/>
      <c r="IO149" s="1286"/>
      <c r="IP149" s="1286"/>
      <c r="IQ149" s="1286"/>
      <c r="IR149" s="1286"/>
      <c r="IS149" s="1286"/>
      <c r="IT149" s="1286"/>
      <c r="IU149" s="1286"/>
      <c r="IV149" s="1286"/>
    </row>
    <row r="150" spans="1:256" ht="30">
      <c r="A150" s="1286" t="s">
        <v>5265</v>
      </c>
      <c r="B150" s="1348">
        <v>94965</v>
      </c>
      <c r="C150" s="914" t="str">
        <f>IF($A150="INSUMO",VLOOKUP($B150,'BANCO DE DADOS JULHO INS'!$A:$D,2,FALSE),VLOOKUP($B150,'BANCO DE DADOS JULHO SERV'!$B:$E,2,FALSE))</f>
        <v>CONCRETO FCK = 25MPA, TRAÇO 1:2,3:2,7 (CIMENTO/ AREIA MÉDIA/ BRITA 1)  - PREPARO MECÂNICO COM BETONEIRA 400 L. AF_07/2016</v>
      </c>
      <c r="D150" s="913" t="str">
        <f>IF($A150="INSUMO",VLOOKUP($B150,'BANCO DE DADOS JULHO INS'!$A:$D,3,FALSE),VLOOKUP($B150,'BANCO DE DADOS JULHO SERV'!$B:$E,3,FALSE))</f>
        <v>M3</v>
      </c>
      <c r="E150" s="1625">
        <f t="shared" ref="E150:E151" si="4">TRUNC((0.3*0.3*0.6)*2,2)</f>
        <v>0.1</v>
      </c>
      <c r="F150" s="917" t="str">
        <f>IF($A150="INSUMO",VLOOKUP($B150,'BANCO DE DADOS JULHO INS'!$A:$D,4,FALSE),VLOOKUP($B150,'BANCO DE DADOS JULHO SERV'!$B:$E,4,FALSE))</f>
        <v>299,40</v>
      </c>
      <c r="G150" s="1347">
        <f>TRUNC(F150*E150,2)</f>
        <v>29.94</v>
      </c>
      <c r="H150" s="1286"/>
      <c r="I150" s="1286"/>
      <c r="J150" s="1286"/>
      <c r="K150" s="1286"/>
      <c r="L150" s="1286"/>
      <c r="M150" s="1286"/>
      <c r="N150" s="1286"/>
      <c r="O150" s="1286"/>
      <c r="P150" s="1286"/>
      <c r="Q150" s="1286"/>
      <c r="R150" s="1286"/>
      <c r="S150" s="1286"/>
      <c r="T150" s="1286"/>
      <c r="U150" s="1286"/>
      <c r="V150" s="1286"/>
      <c r="W150" s="1286"/>
      <c r="X150" s="1286"/>
      <c r="Y150" s="1286"/>
      <c r="Z150" s="1286"/>
      <c r="AA150" s="1286"/>
      <c r="AB150" s="1286"/>
      <c r="AC150" s="1286"/>
      <c r="AD150" s="1286"/>
      <c r="AE150" s="1286"/>
      <c r="AF150" s="1286"/>
      <c r="AG150" s="1286"/>
      <c r="AH150" s="1286"/>
      <c r="AI150" s="1286"/>
      <c r="AJ150" s="1286"/>
      <c r="AK150" s="1286"/>
      <c r="AL150" s="1286"/>
      <c r="AM150" s="1286"/>
      <c r="AN150" s="1286"/>
      <c r="AO150" s="1286"/>
      <c r="AP150" s="1286"/>
      <c r="AQ150" s="1286"/>
      <c r="AR150" s="1286"/>
      <c r="AS150" s="1286"/>
      <c r="AT150" s="1286"/>
      <c r="AU150" s="1286"/>
      <c r="AV150" s="1286"/>
      <c r="AW150" s="1286"/>
      <c r="AX150" s="1286"/>
      <c r="AY150" s="1286"/>
      <c r="AZ150" s="1286"/>
      <c r="BA150" s="1286"/>
      <c r="BB150" s="1286"/>
      <c r="BC150" s="1286"/>
      <c r="BD150" s="1286"/>
      <c r="BE150" s="1286"/>
      <c r="BF150" s="1286"/>
      <c r="BG150" s="1286"/>
      <c r="BH150" s="1286"/>
      <c r="BI150" s="1286"/>
      <c r="BJ150" s="1286"/>
      <c r="BK150" s="1286"/>
      <c r="BL150" s="1286"/>
      <c r="BM150" s="1286"/>
      <c r="BN150" s="1286"/>
      <c r="BO150" s="1286"/>
      <c r="BP150" s="1286"/>
      <c r="BQ150" s="1286"/>
      <c r="BR150" s="1286"/>
      <c r="BS150" s="1286"/>
      <c r="BT150" s="1286"/>
      <c r="BU150" s="1286"/>
      <c r="BV150" s="1286"/>
      <c r="BW150" s="1286"/>
      <c r="BX150" s="1286"/>
      <c r="BY150" s="1286"/>
      <c r="BZ150" s="1286"/>
      <c r="CA150" s="1286"/>
      <c r="CB150" s="1286"/>
      <c r="CC150" s="1286"/>
      <c r="CD150" s="1286"/>
      <c r="CE150" s="1286"/>
      <c r="CF150" s="1286"/>
      <c r="CG150" s="1286"/>
      <c r="CH150" s="1286"/>
      <c r="CI150" s="1286"/>
      <c r="CJ150" s="1286"/>
      <c r="CK150" s="1286"/>
      <c r="CL150" s="1286"/>
      <c r="CM150" s="1286"/>
      <c r="CN150" s="1286"/>
      <c r="CO150" s="1286"/>
      <c r="CP150" s="1286"/>
      <c r="CQ150" s="1286"/>
      <c r="CR150" s="1286"/>
      <c r="CS150" s="1286"/>
      <c r="CT150" s="1286"/>
      <c r="CU150" s="1286"/>
      <c r="CV150" s="1286"/>
      <c r="CW150" s="1286"/>
      <c r="CX150" s="1286"/>
      <c r="CY150" s="1286"/>
      <c r="CZ150" s="1286"/>
      <c r="DA150" s="1286"/>
      <c r="DB150" s="1286"/>
      <c r="DC150" s="1286"/>
      <c r="DD150" s="1286"/>
      <c r="DE150" s="1286"/>
      <c r="DF150" s="1286"/>
      <c r="DG150" s="1286"/>
      <c r="DH150" s="1286"/>
      <c r="DI150" s="1286"/>
      <c r="DJ150" s="1286"/>
      <c r="DK150" s="1286"/>
      <c r="DL150" s="1286"/>
      <c r="DM150" s="1286"/>
      <c r="DN150" s="1286"/>
      <c r="DO150" s="1286"/>
      <c r="DP150" s="1286"/>
      <c r="DQ150" s="1286"/>
      <c r="DR150" s="1286"/>
      <c r="DS150" s="1286"/>
      <c r="DT150" s="1286"/>
      <c r="DU150" s="1286"/>
      <c r="DV150" s="1286"/>
      <c r="DW150" s="1286"/>
      <c r="DX150" s="1286"/>
      <c r="DY150" s="1286"/>
      <c r="DZ150" s="1286"/>
      <c r="EA150" s="1286"/>
      <c r="EB150" s="1286"/>
      <c r="EC150" s="1286"/>
      <c r="ED150" s="1286"/>
      <c r="EE150" s="1286"/>
      <c r="EF150" s="1286"/>
      <c r="EG150" s="1286"/>
      <c r="EH150" s="1286"/>
      <c r="EI150" s="1286"/>
      <c r="EJ150" s="1286"/>
      <c r="EK150" s="1286"/>
      <c r="EL150" s="1286"/>
      <c r="EM150" s="1286"/>
      <c r="EN150" s="1286"/>
      <c r="EO150" s="1286"/>
      <c r="EP150" s="1286"/>
      <c r="EQ150" s="1286"/>
      <c r="ER150" s="1286"/>
      <c r="ES150" s="1286"/>
      <c r="ET150" s="1286"/>
      <c r="EU150" s="1286"/>
      <c r="EV150" s="1286"/>
      <c r="EW150" s="1286"/>
      <c r="EX150" s="1286"/>
      <c r="EY150" s="1286"/>
      <c r="EZ150" s="1286"/>
      <c r="FA150" s="1286"/>
      <c r="FB150" s="1286"/>
      <c r="FC150" s="1286"/>
      <c r="FD150" s="1286"/>
      <c r="FE150" s="1286"/>
      <c r="FF150" s="1286"/>
      <c r="FG150" s="1286"/>
      <c r="FH150" s="1286"/>
      <c r="FI150" s="1286"/>
      <c r="FJ150" s="1286"/>
      <c r="FK150" s="1286"/>
      <c r="FL150" s="1286"/>
      <c r="FM150" s="1286"/>
      <c r="FN150" s="1286"/>
      <c r="FO150" s="1286"/>
      <c r="FP150" s="1286"/>
      <c r="FQ150" s="1286"/>
      <c r="FR150" s="1286"/>
      <c r="FS150" s="1286"/>
      <c r="FT150" s="1286"/>
      <c r="FU150" s="1286"/>
      <c r="FV150" s="1286"/>
      <c r="FW150" s="1286"/>
      <c r="FX150" s="1286"/>
      <c r="FY150" s="1286"/>
      <c r="FZ150" s="1286"/>
      <c r="GA150" s="1286"/>
      <c r="GB150" s="1286"/>
      <c r="GC150" s="1286"/>
      <c r="GD150" s="1286"/>
      <c r="GE150" s="1286"/>
      <c r="GF150" s="1286"/>
      <c r="GG150" s="1286"/>
      <c r="GH150" s="1286"/>
      <c r="GI150" s="1286"/>
      <c r="GJ150" s="1286"/>
      <c r="GK150" s="1286"/>
      <c r="GL150" s="1286"/>
      <c r="GM150" s="1286"/>
      <c r="GN150" s="1286"/>
      <c r="GO150" s="1286"/>
      <c r="GP150" s="1286"/>
      <c r="GQ150" s="1286"/>
      <c r="GR150" s="1286"/>
      <c r="GS150" s="1286"/>
      <c r="GT150" s="1286"/>
      <c r="GU150" s="1286"/>
      <c r="GV150" s="1286"/>
      <c r="GW150" s="1286"/>
      <c r="GX150" s="1286"/>
      <c r="GY150" s="1286"/>
      <c r="GZ150" s="1286"/>
      <c r="HA150" s="1286"/>
      <c r="HB150" s="1286"/>
      <c r="HC150" s="1286"/>
      <c r="HD150" s="1286"/>
      <c r="HE150" s="1286"/>
      <c r="HF150" s="1286"/>
      <c r="HG150" s="1286"/>
      <c r="HH150" s="1286"/>
      <c r="HI150" s="1286"/>
      <c r="HJ150" s="1286"/>
      <c r="HK150" s="1286"/>
      <c r="HL150" s="1286"/>
      <c r="HM150" s="1286"/>
      <c r="HN150" s="1286"/>
      <c r="HO150" s="1286"/>
      <c r="HP150" s="1286"/>
      <c r="HQ150" s="1286"/>
      <c r="HR150" s="1286"/>
      <c r="HS150" s="1286"/>
      <c r="HT150" s="1286"/>
      <c r="HU150" s="1286"/>
      <c r="HV150" s="1286"/>
      <c r="HW150" s="1286"/>
      <c r="HX150" s="1286"/>
      <c r="HY150" s="1286"/>
      <c r="HZ150" s="1286"/>
      <c r="IA150" s="1286"/>
      <c r="IB150" s="1286"/>
      <c r="IC150" s="1286"/>
      <c r="ID150" s="1286"/>
      <c r="IE150" s="1286"/>
      <c r="IF150" s="1286"/>
      <c r="IG150" s="1286"/>
      <c r="IH150" s="1286"/>
      <c r="II150" s="1286"/>
      <c r="IJ150" s="1286"/>
      <c r="IK150" s="1286"/>
      <c r="IL150" s="1286"/>
      <c r="IM150" s="1286"/>
      <c r="IN150" s="1286"/>
      <c r="IO150" s="1286"/>
      <c r="IP150" s="1286"/>
      <c r="IQ150" s="1286"/>
      <c r="IR150" s="1286"/>
      <c r="IS150" s="1286"/>
      <c r="IT150" s="1286"/>
      <c r="IU150" s="1286"/>
      <c r="IV150" s="1286"/>
    </row>
    <row r="151" spans="1:256" ht="30.75" thickBot="1">
      <c r="A151" s="1286" t="s">
        <v>5265</v>
      </c>
      <c r="B151" s="1349">
        <v>92873</v>
      </c>
      <c r="C151" s="915" t="str">
        <f>IF($A151="INSUMO",VLOOKUP($B151,'BANCO DE DADOS JULHO INS'!$A:$D,2,FALSE),VLOOKUP($B151,'BANCO DE DADOS JULHO SERV'!$B:$E,2,FALSE))</f>
        <v>LANÇAMENTO COM USO DE BALDES, ADENSAMENTO E ACABAMENTO DE CONCRETO EM ESTRUTURAS. AF_12/2015</v>
      </c>
      <c r="D151" s="916" t="str">
        <f>IF($A151="INSUMO",VLOOKUP($B151,'BANCO DE DADOS JULHO INS'!$A:$D,3,FALSE),VLOOKUP($B151,'BANCO DE DADOS JULHO SERV'!$B:$E,3,FALSE))</f>
        <v>M3</v>
      </c>
      <c r="E151" s="1626">
        <f t="shared" si="4"/>
        <v>0.1</v>
      </c>
      <c r="F151" s="918" t="str">
        <f>IF($A151="INSUMO",VLOOKUP($B151,'BANCO DE DADOS JULHO INS'!$A:$D,4,FALSE),VLOOKUP($B151,'BANCO DE DADOS JULHO SERV'!$B:$E,4,FALSE))</f>
        <v>140,28</v>
      </c>
      <c r="G151" s="1350">
        <f>TRUNC(F151*E151,2)</f>
        <v>14.02</v>
      </c>
      <c r="H151" s="1286"/>
      <c r="I151" s="1286"/>
      <c r="J151" s="1286"/>
      <c r="K151" s="1286"/>
      <c r="L151" s="1286"/>
      <c r="M151" s="1286"/>
      <c r="N151" s="1286"/>
      <c r="O151" s="1286"/>
      <c r="P151" s="1286"/>
      <c r="Q151" s="1286"/>
      <c r="R151" s="1286"/>
      <c r="S151" s="1286"/>
      <c r="T151" s="1286"/>
      <c r="U151" s="1286"/>
      <c r="V151" s="1286"/>
      <c r="W151" s="1286"/>
      <c r="X151" s="1286"/>
      <c r="Y151" s="1286"/>
      <c r="Z151" s="1286"/>
      <c r="AA151" s="1286"/>
      <c r="AB151" s="1286"/>
      <c r="AC151" s="1286"/>
      <c r="AD151" s="1286"/>
      <c r="AE151" s="1286"/>
      <c r="AF151" s="1286"/>
      <c r="AG151" s="1286"/>
      <c r="AH151" s="1286"/>
      <c r="AI151" s="1286"/>
      <c r="AJ151" s="1286"/>
      <c r="AK151" s="1286"/>
      <c r="AL151" s="1286"/>
      <c r="AM151" s="1286"/>
      <c r="AN151" s="1286"/>
      <c r="AO151" s="1286"/>
      <c r="AP151" s="1286"/>
      <c r="AQ151" s="1286"/>
      <c r="AR151" s="1286"/>
      <c r="AS151" s="1286"/>
      <c r="AT151" s="1286"/>
      <c r="AU151" s="1286"/>
      <c r="AV151" s="1286"/>
      <c r="AW151" s="1286"/>
      <c r="AX151" s="1286"/>
      <c r="AY151" s="1286"/>
      <c r="AZ151" s="1286"/>
      <c r="BA151" s="1286"/>
      <c r="BB151" s="1286"/>
      <c r="BC151" s="1286"/>
      <c r="BD151" s="1286"/>
      <c r="BE151" s="1286"/>
      <c r="BF151" s="1286"/>
      <c r="BG151" s="1286"/>
      <c r="BH151" s="1286"/>
      <c r="BI151" s="1286"/>
      <c r="BJ151" s="1286"/>
      <c r="BK151" s="1286"/>
      <c r="BL151" s="1286"/>
      <c r="BM151" s="1286"/>
      <c r="BN151" s="1286"/>
      <c r="BO151" s="1286"/>
      <c r="BP151" s="1286"/>
      <c r="BQ151" s="1286"/>
      <c r="BR151" s="1286"/>
      <c r="BS151" s="1286"/>
      <c r="BT151" s="1286"/>
      <c r="BU151" s="1286"/>
      <c r="BV151" s="1286"/>
      <c r="BW151" s="1286"/>
      <c r="BX151" s="1286"/>
      <c r="BY151" s="1286"/>
      <c r="BZ151" s="1286"/>
      <c r="CA151" s="1286"/>
      <c r="CB151" s="1286"/>
      <c r="CC151" s="1286"/>
      <c r="CD151" s="1286"/>
      <c r="CE151" s="1286"/>
      <c r="CF151" s="1286"/>
      <c r="CG151" s="1286"/>
      <c r="CH151" s="1286"/>
      <c r="CI151" s="1286"/>
      <c r="CJ151" s="1286"/>
      <c r="CK151" s="1286"/>
      <c r="CL151" s="1286"/>
      <c r="CM151" s="1286"/>
      <c r="CN151" s="1286"/>
      <c r="CO151" s="1286"/>
      <c r="CP151" s="1286"/>
      <c r="CQ151" s="1286"/>
      <c r="CR151" s="1286"/>
      <c r="CS151" s="1286"/>
      <c r="CT151" s="1286"/>
      <c r="CU151" s="1286"/>
      <c r="CV151" s="1286"/>
      <c r="CW151" s="1286"/>
      <c r="CX151" s="1286"/>
      <c r="CY151" s="1286"/>
      <c r="CZ151" s="1286"/>
      <c r="DA151" s="1286"/>
      <c r="DB151" s="1286"/>
      <c r="DC151" s="1286"/>
      <c r="DD151" s="1286"/>
      <c r="DE151" s="1286"/>
      <c r="DF151" s="1286"/>
      <c r="DG151" s="1286"/>
      <c r="DH151" s="1286"/>
      <c r="DI151" s="1286"/>
      <c r="DJ151" s="1286"/>
      <c r="DK151" s="1286"/>
      <c r="DL151" s="1286"/>
      <c r="DM151" s="1286"/>
      <c r="DN151" s="1286"/>
      <c r="DO151" s="1286"/>
      <c r="DP151" s="1286"/>
      <c r="DQ151" s="1286"/>
      <c r="DR151" s="1286"/>
      <c r="DS151" s="1286"/>
      <c r="DT151" s="1286"/>
      <c r="DU151" s="1286"/>
      <c r="DV151" s="1286"/>
      <c r="DW151" s="1286"/>
      <c r="DX151" s="1286"/>
      <c r="DY151" s="1286"/>
      <c r="DZ151" s="1286"/>
      <c r="EA151" s="1286"/>
      <c r="EB151" s="1286"/>
      <c r="EC151" s="1286"/>
      <c r="ED151" s="1286"/>
      <c r="EE151" s="1286"/>
      <c r="EF151" s="1286"/>
      <c r="EG151" s="1286"/>
      <c r="EH151" s="1286"/>
      <c r="EI151" s="1286"/>
      <c r="EJ151" s="1286"/>
      <c r="EK151" s="1286"/>
      <c r="EL151" s="1286"/>
      <c r="EM151" s="1286"/>
      <c r="EN151" s="1286"/>
      <c r="EO151" s="1286"/>
      <c r="EP151" s="1286"/>
      <c r="EQ151" s="1286"/>
      <c r="ER151" s="1286"/>
      <c r="ES151" s="1286"/>
      <c r="ET151" s="1286"/>
      <c r="EU151" s="1286"/>
      <c r="EV151" s="1286"/>
      <c r="EW151" s="1286"/>
      <c r="EX151" s="1286"/>
      <c r="EY151" s="1286"/>
      <c r="EZ151" s="1286"/>
      <c r="FA151" s="1286"/>
      <c r="FB151" s="1286"/>
      <c r="FC151" s="1286"/>
      <c r="FD151" s="1286"/>
      <c r="FE151" s="1286"/>
      <c r="FF151" s="1286"/>
      <c r="FG151" s="1286"/>
      <c r="FH151" s="1286"/>
      <c r="FI151" s="1286"/>
      <c r="FJ151" s="1286"/>
      <c r="FK151" s="1286"/>
      <c r="FL151" s="1286"/>
      <c r="FM151" s="1286"/>
      <c r="FN151" s="1286"/>
      <c r="FO151" s="1286"/>
      <c r="FP151" s="1286"/>
      <c r="FQ151" s="1286"/>
      <c r="FR151" s="1286"/>
      <c r="FS151" s="1286"/>
      <c r="FT151" s="1286"/>
      <c r="FU151" s="1286"/>
      <c r="FV151" s="1286"/>
      <c r="FW151" s="1286"/>
      <c r="FX151" s="1286"/>
      <c r="FY151" s="1286"/>
      <c r="FZ151" s="1286"/>
      <c r="GA151" s="1286"/>
      <c r="GB151" s="1286"/>
      <c r="GC151" s="1286"/>
      <c r="GD151" s="1286"/>
      <c r="GE151" s="1286"/>
      <c r="GF151" s="1286"/>
      <c r="GG151" s="1286"/>
      <c r="GH151" s="1286"/>
      <c r="GI151" s="1286"/>
      <c r="GJ151" s="1286"/>
      <c r="GK151" s="1286"/>
      <c r="GL151" s="1286"/>
      <c r="GM151" s="1286"/>
      <c r="GN151" s="1286"/>
      <c r="GO151" s="1286"/>
      <c r="GP151" s="1286"/>
      <c r="GQ151" s="1286"/>
      <c r="GR151" s="1286"/>
      <c r="GS151" s="1286"/>
      <c r="GT151" s="1286"/>
      <c r="GU151" s="1286"/>
      <c r="GV151" s="1286"/>
      <c r="GW151" s="1286"/>
      <c r="GX151" s="1286"/>
      <c r="GY151" s="1286"/>
      <c r="GZ151" s="1286"/>
      <c r="HA151" s="1286"/>
      <c r="HB151" s="1286"/>
      <c r="HC151" s="1286"/>
      <c r="HD151" s="1286"/>
      <c r="HE151" s="1286"/>
      <c r="HF151" s="1286"/>
      <c r="HG151" s="1286"/>
      <c r="HH151" s="1286"/>
      <c r="HI151" s="1286"/>
      <c r="HJ151" s="1286"/>
      <c r="HK151" s="1286"/>
      <c r="HL151" s="1286"/>
      <c r="HM151" s="1286"/>
      <c r="HN151" s="1286"/>
      <c r="HO151" s="1286"/>
      <c r="HP151" s="1286"/>
      <c r="HQ151" s="1286"/>
      <c r="HR151" s="1286"/>
      <c r="HS151" s="1286"/>
      <c r="HT151" s="1286"/>
      <c r="HU151" s="1286"/>
      <c r="HV151" s="1286"/>
      <c r="HW151" s="1286"/>
      <c r="HX151" s="1286"/>
      <c r="HY151" s="1286"/>
      <c r="HZ151" s="1286"/>
      <c r="IA151" s="1286"/>
      <c r="IB151" s="1286"/>
      <c r="IC151" s="1286"/>
      <c r="ID151" s="1286"/>
      <c r="IE151" s="1286"/>
      <c r="IF151" s="1286"/>
      <c r="IG151" s="1286"/>
      <c r="IH151" s="1286"/>
      <c r="II151" s="1286"/>
      <c r="IJ151" s="1286"/>
      <c r="IK151" s="1286"/>
      <c r="IL151" s="1286"/>
      <c r="IM151" s="1286"/>
      <c r="IN151" s="1286"/>
      <c r="IO151" s="1286"/>
      <c r="IP151" s="1286"/>
      <c r="IQ151" s="1286"/>
      <c r="IR151" s="1286"/>
      <c r="IS151" s="1286"/>
      <c r="IT151" s="1286"/>
      <c r="IU151" s="1286"/>
      <c r="IV151" s="1286"/>
    </row>
    <row r="152" spans="1:256" ht="16.5" thickBot="1">
      <c r="A152" s="1286"/>
      <c r="B152" s="2124" t="s">
        <v>2115</v>
      </c>
      <c r="C152" s="2125"/>
      <c r="D152" s="2125"/>
      <c r="E152" s="2125"/>
      <c r="F152" s="2125"/>
      <c r="G152" s="2126"/>
      <c r="H152" s="1286"/>
      <c r="I152" s="1286"/>
      <c r="J152" s="1286"/>
      <c r="K152" s="1286"/>
      <c r="L152" s="1286"/>
      <c r="M152" s="1286"/>
      <c r="N152" s="1286"/>
      <c r="O152" s="1286"/>
      <c r="P152" s="1286"/>
      <c r="Q152" s="1286"/>
      <c r="R152" s="1286"/>
      <c r="S152" s="1286"/>
      <c r="T152" s="1286"/>
      <c r="U152" s="1286"/>
      <c r="V152" s="1286"/>
      <c r="W152" s="1286"/>
      <c r="X152" s="1286"/>
      <c r="Y152" s="1286"/>
      <c r="Z152" s="1286"/>
      <c r="AA152" s="1286"/>
      <c r="AB152" s="1286"/>
      <c r="AC152" s="1286"/>
      <c r="AD152" s="1286"/>
      <c r="AE152" s="1286"/>
      <c r="AF152" s="1286"/>
      <c r="AG152" s="1286"/>
      <c r="AH152" s="1286"/>
      <c r="AI152" s="1286"/>
      <c r="AJ152" s="1286"/>
      <c r="AK152" s="1286"/>
      <c r="AL152" s="1286"/>
      <c r="AM152" s="1286"/>
      <c r="AN152" s="1286"/>
      <c r="AO152" s="1286"/>
      <c r="AP152" s="1286"/>
      <c r="AQ152" s="1286"/>
      <c r="AR152" s="1286"/>
      <c r="AS152" s="1286"/>
      <c r="AT152" s="1286"/>
      <c r="AU152" s="1286"/>
      <c r="AV152" s="1286"/>
      <c r="AW152" s="1286"/>
      <c r="AX152" s="1286"/>
      <c r="AY152" s="1286"/>
      <c r="AZ152" s="1286"/>
      <c r="BA152" s="1286"/>
      <c r="BB152" s="1286"/>
      <c r="BC152" s="1286"/>
      <c r="BD152" s="1286"/>
      <c r="BE152" s="1286"/>
      <c r="BF152" s="1286"/>
      <c r="BG152" s="1286"/>
      <c r="BH152" s="1286"/>
      <c r="BI152" s="1286"/>
      <c r="BJ152" s="1286"/>
      <c r="BK152" s="1286"/>
      <c r="BL152" s="1286"/>
      <c r="BM152" s="1286"/>
      <c r="BN152" s="1286"/>
      <c r="BO152" s="1286"/>
      <c r="BP152" s="1286"/>
      <c r="BQ152" s="1286"/>
      <c r="BR152" s="1286"/>
      <c r="BS152" s="1286"/>
      <c r="BT152" s="1286"/>
      <c r="BU152" s="1286"/>
      <c r="BV152" s="1286"/>
      <c r="BW152" s="1286"/>
      <c r="BX152" s="1286"/>
      <c r="BY152" s="1286"/>
      <c r="BZ152" s="1286"/>
      <c r="CA152" s="1286"/>
      <c r="CB152" s="1286"/>
      <c r="CC152" s="1286"/>
      <c r="CD152" s="1286"/>
      <c r="CE152" s="1286"/>
      <c r="CF152" s="1286"/>
      <c r="CG152" s="1286"/>
      <c r="CH152" s="1286"/>
      <c r="CI152" s="1286"/>
      <c r="CJ152" s="1286"/>
      <c r="CK152" s="1286"/>
      <c r="CL152" s="1286"/>
      <c r="CM152" s="1286"/>
      <c r="CN152" s="1286"/>
      <c r="CO152" s="1286"/>
      <c r="CP152" s="1286"/>
      <c r="CQ152" s="1286"/>
      <c r="CR152" s="1286"/>
      <c r="CS152" s="1286"/>
      <c r="CT152" s="1286"/>
      <c r="CU152" s="1286"/>
      <c r="CV152" s="1286"/>
      <c r="CW152" s="1286"/>
      <c r="CX152" s="1286"/>
      <c r="CY152" s="1286"/>
      <c r="CZ152" s="1286"/>
      <c r="DA152" s="1286"/>
      <c r="DB152" s="1286"/>
      <c r="DC152" s="1286"/>
      <c r="DD152" s="1286"/>
      <c r="DE152" s="1286"/>
      <c r="DF152" s="1286"/>
      <c r="DG152" s="1286"/>
      <c r="DH152" s="1286"/>
      <c r="DI152" s="1286"/>
      <c r="DJ152" s="1286"/>
      <c r="DK152" s="1286"/>
      <c r="DL152" s="1286"/>
      <c r="DM152" s="1286"/>
      <c r="DN152" s="1286"/>
      <c r="DO152" s="1286"/>
      <c r="DP152" s="1286"/>
      <c r="DQ152" s="1286"/>
      <c r="DR152" s="1286"/>
      <c r="DS152" s="1286"/>
      <c r="DT152" s="1286"/>
      <c r="DU152" s="1286"/>
      <c r="DV152" s="1286"/>
      <c r="DW152" s="1286"/>
      <c r="DX152" s="1286"/>
      <c r="DY152" s="1286"/>
      <c r="DZ152" s="1286"/>
      <c r="EA152" s="1286"/>
      <c r="EB152" s="1286"/>
      <c r="EC152" s="1286"/>
      <c r="ED152" s="1286"/>
      <c r="EE152" s="1286"/>
      <c r="EF152" s="1286"/>
      <c r="EG152" s="1286"/>
      <c r="EH152" s="1286"/>
      <c r="EI152" s="1286"/>
      <c r="EJ152" s="1286"/>
      <c r="EK152" s="1286"/>
      <c r="EL152" s="1286"/>
      <c r="EM152" s="1286"/>
      <c r="EN152" s="1286"/>
      <c r="EO152" s="1286"/>
      <c r="EP152" s="1286"/>
      <c r="EQ152" s="1286"/>
      <c r="ER152" s="1286"/>
      <c r="ES152" s="1286"/>
      <c r="ET152" s="1286"/>
      <c r="EU152" s="1286"/>
      <c r="EV152" s="1286"/>
      <c r="EW152" s="1286"/>
      <c r="EX152" s="1286"/>
      <c r="EY152" s="1286"/>
      <c r="EZ152" s="1286"/>
      <c r="FA152" s="1286"/>
      <c r="FB152" s="1286"/>
      <c r="FC152" s="1286"/>
      <c r="FD152" s="1286"/>
      <c r="FE152" s="1286"/>
      <c r="FF152" s="1286"/>
      <c r="FG152" s="1286"/>
      <c r="FH152" s="1286"/>
      <c r="FI152" s="1286"/>
      <c r="FJ152" s="1286"/>
      <c r="FK152" s="1286"/>
      <c r="FL152" s="1286"/>
      <c r="FM152" s="1286"/>
      <c r="FN152" s="1286"/>
      <c r="FO152" s="1286"/>
      <c r="FP152" s="1286"/>
      <c r="FQ152" s="1286"/>
      <c r="FR152" s="1286"/>
      <c r="FS152" s="1286"/>
      <c r="FT152" s="1286"/>
      <c r="FU152" s="1286"/>
      <c r="FV152" s="1286"/>
      <c r="FW152" s="1286"/>
      <c r="FX152" s="1286"/>
      <c r="FY152" s="1286"/>
      <c r="FZ152" s="1286"/>
      <c r="GA152" s="1286"/>
      <c r="GB152" s="1286"/>
      <c r="GC152" s="1286"/>
      <c r="GD152" s="1286"/>
      <c r="GE152" s="1286"/>
      <c r="GF152" s="1286"/>
      <c r="GG152" s="1286"/>
      <c r="GH152" s="1286"/>
      <c r="GI152" s="1286"/>
      <c r="GJ152" s="1286"/>
      <c r="GK152" s="1286"/>
      <c r="GL152" s="1286"/>
      <c r="GM152" s="1286"/>
      <c r="GN152" s="1286"/>
      <c r="GO152" s="1286"/>
      <c r="GP152" s="1286"/>
      <c r="GQ152" s="1286"/>
      <c r="GR152" s="1286"/>
      <c r="GS152" s="1286"/>
      <c r="GT152" s="1286"/>
      <c r="GU152" s="1286"/>
      <c r="GV152" s="1286"/>
      <c r="GW152" s="1286"/>
      <c r="GX152" s="1286"/>
      <c r="GY152" s="1286"/>
      <c r="GZ152" s="1286"/>
      <c r="HA152" s="1286"/>
      <c r="HB152" s="1286"/>
      <c r="HC152" s="1286"/>
      <c r="HD152" s="1286"/>
      <c r="HE152" s="1286"/>
      <c r="HF152" s="1286"/>
      <c r="HG152" s="1286"/>
      <c r="HH152" s="1286"/>
      <c r="HI152" s="1286"/>
      <c r="HJ152" s="1286"/>
      <c r="HK152" s="1286"/>
      <c r="HL152" s="1286"/>
      <c r="HM152" s="1286"/>
      <c r="HN152" s="1286"/>
      <c r="HO152" s="1286"/>
      <c r="HP152" s="1286"/>
      <c r="HQ152" s="1286"/>
      <c r="HR152" s="1286"/>
      <c r="HS152" s="1286"/>
      <c r="HT152" s="1286"/>
      <c r="HU152" s="1286"/>
      <c r="HV152" s="1286"/>
      <c r="HW152" s="1286"/>
      <c r="HX152" s="1286"/>
      <c r="HY152" s="1286"/>
      <c r="HZ152" s="1286"/>
      <c r="IA152" s="1286"/>
      <c r="IB152" s="1286"/>
      <c r="IC152" s="1286"/>
      <c r="ID152" s="1286"/>
      <c r="IE152" s="1286"/>
      <c r="IF152" s="1286"/>
      <c r="IG152" s="1286"/>
      <c r="IH152" s="1286"/>
      <c r="II152" s="1286"/>
      <c r="IJ152" s="1286"/>
      <c r="IK152" s="1286"/>
      <c r="IL152" s="1286"/>
      <c r="IM152" s="1286"/>
      <c r="IN152" s="1286"/>
      <c r="IO152" s="1286"/>
      <c r="IP152" s="1286"/>
      <c r="IQ152" s="1286"/>
      <c r="IR152" s="1286"/>
      <c r="IS152" s="1286"/>
      <c r="IT152" s="1286"/>
      <c r="IU152" s="1286"/>
      <c r="IV152" s="1286"/>
    </row>
    <row r="153" spans="1:256" ht="15.75" thickBot="1">
      <c r="A153" s="1286" t="s">
        <v>5265</v>
      </c>
      <c r="B153" s="1619">
        <v>88316</v>
      </c>
      <c r="C153" s="1620" t="str">
        <f>IF($A153="INSUMO",VLOOKUP($B153,'BANCO DE DADOS JULHO INS'!$A:$D,2,FALSE),VLOOKUP($B153,'BANCO DE DADOS JULHO SERV'!$B:$E,2,FALSE))</f>
        <v>SERVENTE COM ENCARGOS COMPLEMENTARES</v>
      </c>
      <c r="D153" s="1621" t="str">
        <f>IF($A153="INSUMO",VLOOKUP($B153,'BANCO DE DADOS JULHO INS'!$A:$D,3,FALSE),VLOOKUP($B153,'BANCO DE DADOS JULHO SERV'!$B:$E,3,FALSE))</f>
        <v>H</v>
      </c>
      <c r="E153" s="1627">
        <v>3</v>
      </c>
      <c r="F153" s="1629" t="str">
        <f>IF($A153="INSUMO",VLOOKUP($B153,'BANCO DE DADOS JULHO INS'!$A:$D,4,FALSE),VLOOKUP($B153,'BANCO DE DADOS JULHO SERV'!$B:$E,4,FALSE))</f>
        <v>13,80</v>
      </c>
      <c r="G153" s="1623">
        <f>TRUNC(F153*E153,2)</f>
        <v>41.4</v>
      </c>
      <c r="H153" s="1286"/>
      <c r="I153" s="1286"/>
      <c r="J153" s="1286"/>
      <c r="K153" s="1286"/>
      <c r="L153" s="1286"/>
      <c r="M153" s="1286"/>
      <c r="N153" s="1286"/>
      <c r="O153" s="1286"/>
      <c r="P153" s="1286"/>
      <c r="Q153" s="1286"/>
      <c r="R153" s="1286"/>
      <c r="S153" s="1286"/>
      <c r="T153" s="1286"/>
      <c r="U153" s="1286"/>
      <c r="V153" s="1286"/>
      <c r="W153" s="1286"/>
      <c r="X153" s="1286"/>
      <c r="Y153" s="1286"/>
      <c r="Z153" s="1286"/>
      <c r="AA153" s="1286"/>
      <c r="AB153" s="1286"/>
      <c r="AC153" s="1286"/>
      <c r="AD153" s="1286"/>
      <c r="AE153" s="1286"/>
      <c r="AF153" s="1286"/>
      <c r="AG153" s="1286"/>
      <c r="AH153" s="1286"/>
      <c r="AI153" s="1286"/>
      <c r="AJ153" s="1286"/>
      <c r="AK153" s="1286"/>
      <c r="AL153" s="1286"/>
      <c r="AM153" s="1286"/>
      <c r="AN153" s="1286"/>
      <c r="AO153" s="1286"/>
      <c r="AP153" s="1286"/>
      <c r="AQ153" s="1286"/>
      <c r="AR153" s="1286"/>
      <c r="AS153" s="1286"/>
      <c r="AT153" s="1286"/>
      <c r="AU153" s="1286"/>
      <c r="AV153" s="1286"/>
      <c r="AW153" s="1286"/>
      <c r="AX153" s="1286"/>
      <c r="AY153" s="1286"/>
      <c r="AZ153" s="1286"/>
      <c r="BA153" s="1286"/>
      <c r="BB153" s="1286"/>
      <c r="BC153" s="1286"/>
      <c r="BD153" s="1286"/>
      <c r="BE153" s="1286"/>
      <c r="BF153" s="1286"/>
      <c r="BG153" s="1286"/>
      <c r="BH153" s="1286"/>
      <c r="BI153" s="1286"/>
      <c r="BJ153" s="1286"/>
      <c r="BK153" s="1286"/>
      <c r="BL153" s="1286"/>
      <c r="BM153" s="1286"/>
      <c r="BN153" s="1286"/>
      <c r="BO153" s="1286"/>
      <c r="BP153" s="1286"/>
      <c r="BQ153" s="1286"/>
      <c r="BR153" s="1286"/>
      <c r="BS153" s="1286"/>
      <c r="BT153" s="1286"/>
      <c r="BU153" s="1286"/>
      <c r="BV153" s="1286"/>
      <c r="BW153" s="1286"/>
      <c r="BX153" s="1286"/>
      <c r="BY153" s="1286"/>
      <c r="BZ153" s="1286"/>
      <c r="CA153" s="1286"/>
      <c r="CB153" s="1286"/>
      <c r="CC153" s="1286"/>
      <c r="CD153" s="1286"/>
      <c r="CE153" s="1286"/>
      <c r="CF153" s="1286"/>
      <c r="CG153" s="1286"/>
      <c r="CH153" s="1286"/>
      <c r="CI153" s="1286"/>
      <c r="CJ153" s="1286"/>
      <c r="CK153" s="1286"/>
      <c r="CL153" s="1286"/>
      <c r="CM153" s="1286"/>
      <c r="CN153" s="1286"/>
      <c r="CO153" s="1286"/>
      <c r="CP153" s="1286"/>
      <c r="CQ153" s="1286"/>
      <c r="CR153" s="1286"/>
      <c r="CS153" s="1286"/>
      <c r="CT153" s="1286"/>
      <c r="CU153" s="1286"/>
      <c r="CV153" s="1286"/>
      <c r="CW153" s="1286"/>
      <c r="CX153" s="1286"/>
      <c r="CY153" s="1286"/>
      <c r="CZ153" s="1286"/>
      <c r="DA153" s="1286"/>
      <c r="DB153" s="1286"/>
      <c r="DC153" s="1286"/>
      <c r="DD153" s="1286"/>
      <c r="DE153" s="1286"/>
      <c r="DF153" s="1286"/>
      <c r="DG153" s="1286"/>
      <c r="DH153" s="1286"/>
      <c r="DI153" s="1286"/>
      <c r="DJ153" s="1286"/>
      <c r="DK153" s="1286"/>
      <c r="DL153" s="1286"/>
      <c r="DM153" s="1286"/>
      <c r="DN153" s="1286"/>
      <c r="DO153" s="1286"/>
      <c r="DP153" s="1286"/>
      <c r="DQ153" s="1286"/>
      <c r="DR153" s="1286"/>
      <c r="DS153" s="1286"/>
      <c r="DT153" s="1286"/>
      <c r="DU153" s="1286"/>
      <c r="DV153" s="1286"/>
      <c r="DW153" s="1286"/>
      <c r="DX153" s="1286"/>
      <c r="DY153" s="1286"/>
      <c r="DZ153" s="1286"/>
      <c r="EA153" s="1286"/>
      <c r="EB153" s="1286"/>
      <c r="EC153" s="1286"/>
      <c r="ED153" s="1286"/>
      <c r="EE153" s="1286"/>
      <c r="EF153" s="1286"/>
      <c r="EG153" s="1286"/>
      <c r="EH153" s="1286"/>
      <c r="EI153" s="1286"/>
      <c r="EJ153" s="1286"/>
      <c r="EK153" s="1286"/>
      <c r="EL153" s="1286"/>
      <c r="EM153" s="1286"/>
      <c r="EN153" s="1286"/>
      <c r="EO153" s="1286"/>
      <c r="EP153" s="1286"/>
      <c r="EQ153" s="1286"/>
      <c r="ER153" s="1286"/>
      <c r="ES153" s="1286"/>
      <c r="ET153" s="1286"/>
      <c r="EU153" s="1286"/>
      <c r="EV153" s="1286"/>
      <c r="EW153" s="1286"/>
      <c r="EX153" s="1286"/>
      <c r="EY153" s="1286"/>
      <c r="EZ153" s="1286"/>
      <c r="FA153" s="1286"/>
      <c r="FB153" s="1286"/>
      <c r="FC153" s="1286"/>
      <c r="FD153" s="1286"/>
      <c r="FE153" s="1286"/>
      <c r="FF153" s="1286"/>
      <c r="FG153" s="1286"/>
      <c r="FH153" s="1286"/>
      <c r="FI153" s="1286"/>
      <c r="FJ153" s="1286"/>
      <c r="FK153" s="1286"/>
      <c r="FL153" s="1286"/>
      <c r="FM153" s="1286"/>
      <c r="FN153" s="1286"/>
      <c r="FO153" s="1286"/>
      <c r="FP153" s="1286"/>
      <c r="FQ153" s="1286"/>
      <c r="FR153" s="1286"/>
      <c r="FS153" s="1286"/>
      <c r="FT153" s="1286"/>
      <c r="FU153" s="1286"/>
      <c r="FV153" s="1286"/>
      <c r="FW153" s="1286"/>
      <c r="FX153" s="1286"/>
      <c r="FY153" s="1286"/>
      <c r="FZ153" s="1286"/>
      <c r="GA153" s="1286"/>
      <c r="GB153" s="1286"/>
      <c r="GC153" s="1286"/>
      <c r="GD153" s="1286"/>
      <c r="GE153" s="1286"/>
      <c r="GF153" s="1286"/>
      <c r="GG153" s="1286"/>
      <c r="GH153" s="1286"/>
      <c r="GI153" s="1286"/>
      <c r="GJ153" s="1286"/>
      <c r="GK153" s="1286"/>
      <c r="GL153" s="1286"/>
      <c r="GM153" s="1286"/>
      <c r="GN153" s="1286"/>
      <c r="GO153" s="1286"/>
      <c r="GP153" s="1286"/>
      <c r="GQ153" s="1286"/>
      <c r="GR153" s="1286"/>
      <c r="GS153" s="1286"/>
      <c r="GT153" s="1286"/>
      <c r="GU153" s="1286"/>
      <c r="GV153" s="1286"/>
      <c r="GW153" s="1286"/>
      <c r="GX153" s="1286"/>
      <c r="GY153" s="1286"/>
      <c r="GZ153" s="1286"/>
      <c r="HA153" s="1286"/>
      <c r="HB153" s="1286"/>
      <c r="HC153" s="1286"/>
      <c r="HD153" s="1286"/>
      <c r="HE153" s="1286"/>
      <c r="HF153" s="1286"/>
      <c r="HG153" s="1286"/>
      <c r="HH153" s="1286"/>
      <c r="HI153" s="1286"/>
      <c r="HJ153" s="1286"/>
      <c r="HK153" s="1286"/>
      <c r="HL153" s="1286"/>
      <c r="HM153" s="1286"/>
      <c r="HN153" s="1286"/>
      <c r="HO153" s="1286"/>
      <c r="HP153" s="1286"/>
      <c r="HQ153" s="1286"/>
      <c r="HR153" s="1286"/>
      <c r="HS153" s="1286"/>
      <c r="HT153" s="1286"/>
      <c r="HU153" s="1286"/>
      <c r="HV153" s="1286"/>
      <c r="HW153" s="1286"/>
      <c r="HX153" s="1286"/>
      <c r="HY153" s="1286"/>
      <c r="HZ153" s="1286"/>
      <c r="IA153" s="1286"/>
      <c r="IB153" s="1286"/>
      <c r="IC153" s="1286"/>
      <c r="ID153" s="1286"/>
      <c r="IE153" s="1286"/>
      <c r="IF153" s="1286"/>
      <c r="IG153" s="1286"/>
      <c r="IH153" s="1286"/>
      <c r="II153" s="1286"/>
      <c r="IJ153" s="1286"/>
      <c r="IK153" s="1286"/>
      <c r="IL153" s="1286"/>
      <c r="IM153" s="1286"/>
      <c r="IN153" s="1286"/>
      <c r="IO153" s="1286"/>
      <c r="IP153" s="1286"/>
      <c r="IQ153" s="1286"/>
      <c r="IR153" s="1286"/>
      <c r="IS153" s="1286"/>
      <c r="IT153" s="1286"/>
      <c r="IU153" s="1286"/>
      <c r="IV153" s="1286"/>
    </row>
    <row r="154" spans="1:256" ht="16.5" thickBot="1">
      <c r="A154" s="1286"/>
      <c r="B154" s="1351" t="s">
        <v>12405</v>
      </c>
      <c r="C154" s="1352"/>
      <c r="D154" s="1353"/>
      <c r="E154" s="1354"/>
      <c r="F154" s="1355" t="s">
        <v>1953</v>
      </c>
      <c r="G154" s="1356">
        <f>TRUNC(SUM(G148:G153),2)</f>
        <v>2015.81</v>
      </c>
      <c r="H154" s="1286"/>
      <c r="I154" s="1286"/>
      <c r="J154" s="1286"/>
      <c r="K154" s="1286"/>
      <c r="L154" s="1286"/>
      <c r="M154" s="1286"/>
      <c r="N154" s="1286"/>
      <c r="O154" s="1286"/>
      <c r="P154" s="1286"/>
      <c r="Q154" s="1286"/>
      <c r="R154" s="1286"/>
      <c r="S154" s="1286"/>
      <c r="T154" s="1286"/>
      <c r="U154" s="1286"/>
      <c r="V154" s="1286"/>
      <c r="W154" s="1286"/>
      <c r="X154" s="1286"/>
      <c r="Y154" s="1286"/>
      <c r="Z154" s="1286"/>
      <c r="AA154" s="1286"/>
      <c r="AB154" s="1286"/>
      <c r="AC154" s="1286"/>
      <c r="AD154" s="1286"/>
      <c r="AE154" s="1286"/>
      <c r="AF154" s="1286"/>
      <c r="AG154" s="1286"/>
      <c r="AH154" s="1286"/>
      <c r="AI154" s="1286"/>
      <c r="AJ154" s="1286"/>
      <c r="AK154" s="1286"/>
      <c r="AL154" s="1286"/>
      <c r="AM154" s="1286"/>
      <c r="AN154" s="1286"/>
      <c r="AO154" s="1286"/>
      <c r="AP154" s="1286"/>
      <c r="AQ154" s="1286"/>
      <c r="AR154" s="1286"/>
      <c r="AS154" s="1286"/>
      <c r="AT154" s="1286"/>
      <c r="AU154" s="1286"/>
      <c r="AV154" s="1286"/>
      <c r="AW154" s="1286"/>
      <c r="AX154" s="1286"/>
      <c r="AY154" s="1286"/>
      <c r="AZ154" s="1286"/>
      <c r="BA154" s="1286"/>
      <c r="BB154" s="1286"/>
      <c r="BC154" s="1286"/>
      <c r="BD154" s="1286"/>
      <c r="BE154" s="1286"/>
      <c r="BF154" s="1286"/>
      <c r="BG154" s="1286"/>
      <c r="BH154" s="1286"/>
      <c r="BI154" s="1286"/>
      <c r="BJ154" s="1286"/>
      <c r="BK154" s="1286"/>
      <c r="BL154" s="1286"/>
      <c r="BM154" s="1286"/>
      <c r="BN154" s="1286"/>
      <c r="BO154" s="1286"/>
      <c r="BP154" s="1286"/>
      <c r="BQ154" s="1286"/>
      <c r="BR154" s="1286"/>
      <c r="BS154" s="1286"/>
      <c r="BT154" s="1286"/>
      <c r="BU154" s="1286"/>
      <c r="BV154" s="1286"/>
      <c r="BW154" s="1286"/>
      <c r="BX154" s="1286"/>
      <c r="BY154" s="1286"/>
      <c r="BZ154" s="1286"/>
      <c r="CA154" s="1286"/>
      <c r="CB154" s="1286"/>
      <c r="CC154" s="1286"/>
      <c r="CD154" s="1286"/>
      <c r="CE154" s="1286"/>
      <c r="CF154" s="1286"/>
      <c r="CG154" s="1286"/>
      <c r="CH154" s="1286"/>
      <c r="CI154" s="1286"/>
      <c r="CJ154" s="1286"/>
      <c r="CK154" s="1286"/>
      <c r="CL154" s="1286"/>
      <c r="CM154" s="1286"/>
      <c r="CN154" s="1286"/>
      <c r="CO154" s="1286"/>
      <c r="CP154" s="1286"/>
      <c r="CQ154" s="1286"/>
      <c r="CR154" s="1286"/>
      <c r="CS154" s="1286"/>
      <c r="CT154" s="1286"/>
      <c r="CU154" s="1286"/>
      <c r="CV154" s="1286"/>
      <c r="CW154" s="1286"/>
      <c r="CX154" s="1286"/>
      <c r="CY154" s="1286"/>
      <c r="CZ154" s="1286"/>
      <c r="DA154" s="1286"/>
      <c r="DB154" s="1286"/>
      <c r="DC154" s="1286"/>
      <c r="DD154" s="1286"/>
      <c r="DE154" s="1286"/>
      <c r="DF154" s="1286"/>
      <c r="DG154" s="1286"/>
      <c r="DH154" s="1286"/>
      <c r="DI154" s="1286"/>
      <c r="DJ154" s="1286"/>
      <c r="DK154" s="1286"/>
      <c r="DL154" s="1286"/>
      <c r="DM154" s="1286"/>
      <c r="DN154" s="1286"/>
      <c r="DO154" s="1286"/>
      <c r="DP154" s="1286"/>
      <c r="DQ154" s="1286"/>
      <c r="DR154" s="1286"/>
      <c r="DS154" s="1286"/>
      <c r="DT154" s="1286"/>
      <c r="DU154" s="1286"/>
      <c r="DV154" s="1286"/>
      <c r="DW154" s="1286"/>
      <c r="DX154" s="1286"/>
      <c r="DY154" s="1286"/>
      <c r="DZ154" s="1286"/>
      <c r="EA154" s="1286"/>
      <c r="EB154" s="1286"/>
      <c r="EC154" s="1286"/>
      <c r="ED154" s="1286"/>
      <c r="EE154" s="1286"/>
      <c r="EF154" s="1286"/>
      <c r="EG154" s="1286"/>
      <c r="EH154" s="1286"/>
      <c r="EI154" s="1286"/>
      <c r="EJ154" s="1286"/>
      <c r="EK154" s="1286"/>
      <c r="EL154" s="1286"/>
      <c r="EM154" s="1286"/>
      <c r="EN154" s="1286"/>
      <c r="EO154" s="1286"/>
      <c r="EP154" s="1286"/>
      <c r="EQ154" s="1286"/>
      <c r="ER154" s="1286"/>
      <c r="ES154" s="1286"/>
      <c r="ET154" s="1286"/>
      <c r="EU154" s="1286"/>
      <c r="EV154" s="1286"/>
      <c r="EW154" s="1286"/>
      <c r="EX154" s="1286"/>
      <c r="EY154" s="1286"/>
      <c r="EZ154" s="1286"/>
      <c r="FA154" s="1286"/>
      <c r="FB154" s="1286"/>
      <c r="FC154" s="1286"/>
      <c r="FD154" s="1286"/>
      <c r="FE154" s="1286"/>
      <c r="FF154" s="1286"/>
      <c r="FG154" s="1286"/>
      <c r="FH154" s="1286"/>
      <c r="FI154" s="1286"/>
      <c r="FJ154" s="1286"/>
      <c r="FK154" s="1286"/>
      <c r="FL154" s="1286"/>
      <c r="FM154" s="1286"/>
      <c r="FN154" s="1286"/>
      <c r="FO154" s="1286"/>
      <c r="FP154" s="1286"/>
      <c r="FQ154" s="1286"/>
      <c r="FR154" s="1286"/>
      <c r="FS154" s="1286"/>
      <c r="FT154" s="1286"/>
      <c r="FU154" s="1286"/>
      <c r="FV154" s="1286"/>
      <c r="FW154" s="1286"/>
      <c r="FX154" s="1286"/>
      <c r="FY154" s="1286"/>
      <c r="FZ154" s="1286"/>
      <c r="GA154" s="1286"/>
      <c r="GB154" s="1286"/>
      <c r="GC154" s="1286"/>
      <c r="GD154" s="1286"/>
      <c r="GE154" s="1286"/>
      <c r="GF154" s="1286"/>
      <c r="GG154" s="1286"/>
      <c r="GH154" s="1286"/>
      <c r="GI154" s="1286"/>
      <c r="GJ154" s="1286"/>
      <c r="GK154" s="1286"/>
      <c r="GL154" s="1286"/>
      <c r="GM154" s="1286"/>
      <c r="GN154" s="1286"/>
      <c r="GO154" s="1286"/>
      <c r="GP154" s="1286"/>
      <c r="GQ154" s="1286"/>
      <c r="GR154" s="1286"/>
      <c r="GS154" s="1286"/>
      <c r="GT154" s="1286"/>
      <c r="GU154" s="1286"/>
      <c r="GV154" s="1286"/>
      <c r="GW154" s="1286"/>
      <c r="GX154" s="1286"/>
      <c r="GY154" s="1286"/>
      <c r="GZ154" s="1286"/>
      <c r="HA154" s="1286"/>
      <c r="HB154" s="1286"/>
      <c r="HC154" s="1286"/>
      <c r="HD154" s="1286"/>
      <c r="HE154" s="1286"/>
      <c r="HF154" s="1286"/>
      <c r="HG154" s="1286"/>
      <c r="HH154" s="1286"/>
      <c r="HI154" s="1286"/>
      <c r="HJ154" s="1286"/>
      <c r="HK154" s="1286"/>
      <c r="HL154" s="1286"/>
      <c r="HM154" s="1286"/>
      <c r="HN154" s="1286"/>
      <c r="HO154" s="1286"/>
      <c r="HP154" s="1286"/>
      <c r="HQ154" s="1286"/>
      <c r="HR154" s="1286"/>
      <c r="HS154" s="1286"/>
      <c r="HT154" s="1286"/>
      <c r="HU154" s="1286"/>
      <c r="HV154" s="1286"/>
      <c r="HW154" s="1286"/>
      <c r="HX154" s="1286"/>
      <c r="HY154" s="1286"/>
      <c r="HZ154" s="1286"/>
      <c r="IA154" s="1286"/>
      <c r="IB154" s="1286"/>
      <c r="IC154" s="1286"/>
      <c r="ID154" s="1286"/>
      <c r="IE154" s="1286"/>
      <c r="IF154" s="1286"/>
      <c r="IG154" s="1286"/>
      <c r="IH154" s="1286"/>
      <c r="II154" s="1286"/>
      <c r="IJ154" s="1286"/>
      <c r="IK154" s="1286"/>
      <c r="IL154" s="1286"/>
      <c r="IM154" s="1286"/>
      <c r="IN154" s="1286"/>
      <c r="IO154" s="1286"/>
      <c r="IP154" s="1286"/>
      <c r="IQ154" s="1286"/>
      <c r="IR154" s="1286"/>
      <c r="IS154" s="1286"/>
      <c r="IT154" s="1286"/>
      <c r="IU154" s="1286"/>
      <c r="IV154" s="1286"/>
    </row>
    <row r="155" spans="1:256" ht="409.5" customHeight="1">
      <c r="A155" s="1286"/>
      <c r="B155" s="2160"/>
      <c r="C155" s="2160"/>
      <c r="D155" s="2160"/>
      <c r="E155" s="2160"/>
      <c r="F155" s="2160"/>
      <c r="G155" s="2160"/>
      <c r="H155" s="1286"/>
      <c r="I155" s="1286"/>
      <c r="J155" s="1286"/>
      <c r="K155" s="1286"/>
      <c r="L155" s="1286"/>
      <c r="M155" s="1286"/>
      <c r="N155" s="1286"/>
      <c r="O155" s="1286"/>
      <c r="P155" s="1286"/>
      <c r="Q155" s="1286"/>
      <c r="R155" s="1286"/>
      <c r="S155" s="1286"/>
      <c r="T155" s="1286"/>
      <c r="U155" s="1286"/>
      <c r="V155" s="1286"/>
      <c r="W155" s="1286"/>
      <c r="X155" s="1286"/>
      <c r="Y155" s="1286"/>
      <c r="Z155" s="1286"/>
      <c r="AA155" s="1286"/>
      <c r="AB155" s="1286"/>
      <c r="AC155" s="1286"/>
      <c r="AD155" s="1286"/>
      <c r="AE155" s="1286"/>
      <c r="AF155" s="1286"/>
      <c r="AG155" s="1286"/>
      <c r="AH155" s="1286"/>
      <c r="AI155" s="1286"/>
      <c r="AJ155" s="1286"/>
      <c r="AK155" s="1286"/>
      <c r="AL155" s="1286"/>
      <c r="AM155" s="1286"/>
      <c r="AN155" s="1286"/>
      <c r="AO155" s="1286"/>
      <c r="AP155" s="1286"/>
      <c r="AQ155" s="1286"/>
      <c r="AR155" s="1286"/>
      <c r="AS155" s="1286"/>
      <c r="AT155" s="1286"/>
      <c r="AU155" s="1286"/>
      <c r="AV155" s="1286"/>
      <c r="AW155" s="1286"/>
      <c r="AX155" s="1286"/>
      <c r="AY155" s="1286"/>
      <c r="AZ155" s="1286"/>
      <c r="BA155" s="1286"/>
      <c r="BB155" s="1286"/>
      <c r="BC155" s="1286"/>
      <c r="BD155" s="1286"/>
      <c r="BE155" s="1286"/>
      <c r="BF155" s="1286"/>
      <c r="BG155" s="1286"/>
      <c r="BH155" s="1286"/>
      <c r="BI155" s="1286"/>
      <c r="BJ155" s="1286"/>
      <c r="BK155" s="1286"/>
      <c r="BL155" s="1286"/>
      <c r="BM155" s="1286"/>
      <c r="BN155" s="1286"/>
      <c r="BO155" s="1286"/>
      <c r="BP155" s="1286"/>
      <c r="BQ155" s="1286"/>
      <c r="BR155" s="1286"/>
      <c r="BS155" s="1286"/>
      <c r="BT155" s="1286"/>
      <c r="BU155" s="1286"/>
      <c r="BV155" s="1286"/>
      <c r="BW155" s="1286"/>
      <c r="BX155" s="1286"/>
      <c r="BY155" s="1286"/>
      <c r="BZ155" s="1286"/>
      <c r="CA155" s="1286"/>
      <c r="CB155" s="1286"/>
      <c r="CC155" s="1286"/>
      <c r="CD155" s="1286"/>
      <c r="CE155" s="1286"/>
      <c r="CF155" s="1286"/>
      <c r="CG155" s="1286"/>
      <c r="CH155" s="1286"/>
      <c r="CI155" s="1286"/>
      <c r="CJ155" s="1286"/>
      <c r="CK155" s="1286"/>
      <c r="CL155" s="1286"/>
      <c r="CM155" s="1286"/>
      <c r="CN155" s="1286"/>
      <c r="CO155" s="1286"/>
      <c r="CP155" s="1286"/>
      <c r="CQ155" s="1286"/>
      <c r="CR155" s="1286"/>
      <c r="CS155" s="1286"/>
      <c r="CT155" s="1286"/>
      <c r="CU155" s="1286"/>
      <c r="CV155" s="1286"/>
      <c r="CW155" s="1286"/>
      <c r="CX155" s="1286"/>
      <c r="CY155" s="1286"/>
      <c r="CZ155" s="1286"/>
      <c r="DA155" s="1286"/>
      <c r="DB155" s="1286"/>
      <c r="DC155" s="1286"/>
      <c r="DD155" s="1286"/>
      <c r="DE155" s="1286"/>
      <c r="DF155" s="1286"/>
      <c r="DG155" s="1286"/>
      <c r="DH155" s="1286"/>
      <c r="DI155" s="1286"/>
      <c r="DJ155" s="1286"/>
      <c r="DK155" s="1286"/>
      <c r="DL155" s="1286"/>
      <c r="DM155" s="1286"/>
      <c r="DN155" s="1286"/>
      <c r="DO155" s="1286"/>
      <c r="DP155" s="1286"/>
      <c r="DQ155" s="1286"/>
      <c r="DR155" s="1286"/>
      <c r="DS155" s="1286"/>
      <c r="DT155" s="1286"/>
      <c r="DU155" s="1286"/>
      <c r="DV155" s="1286"/>
      <c r="DW155" s="1286"/>
      <c r="DX155" s="1286"/>
      <c r="DY155" s="1286"/>
      <c r="DZ155" s="1286"/>
      <c r="EA155" s="1286"/>
      <c r="EB155" s="1286"/>
      <c r="EC155" s="1286"/>
      <c r="ED155" s="1286"/>
      <c r="EE155" s="1286"/>
      <c r="EF155" s="1286"/>
      <c r="EG155" s="1286"/>
      <c r="EH155" s="1286"/>
      <c r="EI155" s="1286"/>
      <c r="EJ155" s="1286"/>
      <c r="EK155" s="1286"/>
      <c r="EL155" s="1286"/>
      <c r="EM155" s="1286"/>
      <c r="EN155" s="1286"/>
      <c r="EO155" s="1286"/>
      <c r="EP155" s="1286"/>
      <c r="EQ155" s="1286"/>
      <c r="ER155" s="1286"/>
      <c r="ES155" s="1286"/>
      <c r="ET155" s="1286"/>
      <c r="EU155" s="1286"/>
      <c r="EV155" s="1286"/>
      <c r="EW155" s="1286"/>
      <c r="EX155" s="1286"/>
      <c r="EY155" s="1286"/>
      <c r="EZ155" s="1286"/>
      <c r="FA155" s="1286"/>
      <c r="FB155" s="1286"/>
      <c r="FC155" s="1286"/>
      <c r="FD155" s="1286"/>
      <c r="FE155" s="1286"/>
      <c r="FF155" s="1286"/>
      <c r="FG155" s="1286"/>
      <c r="FH155" s="1286"/>
      <c r="FI155" s="1286"/>
      <c r="FJ155" s="1286"/>
      <c r="FK155" s="1286"/>
      <c r="FL155" s="1286"/>
      <c r="FM155" s="1286"/>
      <c r="FN155" s="1286"/>
      <c r="FO155" s="1286"/>
      <c r="FP155" s="1286"/>
      <c r="FQ155" s="1286"/>
      <c r="FR155" s="1286"/>
      <c r="FS155" s="1286"/>
      <c r="FT155" s="1286"/>
      <c r="FU155" s="1286"/>
      <c r="FV155" s="1286"/>
      <c r="FW155" s="1286"/>
      <c r="FX155" s="1286"/>
      <c r="FY155" s="1286"/>
      <c r="FZ155" s="1286"/>
      <c r="GA155" s="1286"/>
      <c r="GB155" s="1286"/>
      <c r="GC155" s="1286"/>
      <c r="GD155" s="1286"/>
      <c r="GE155" s="1286"/>
      <c r="GF155" s="1286"/>
      <c r="GG155" s="1286"/>
      <c r="GH155" s="1286"/>
      <c r="GI155" s="1286"/>
      <c r="GJ155" s="1286"/>
      <c r="GK155" s="1286"/>
      <c r="GL155" s="1286"/>
      <c r="GM155" s="1286"/>
      <c r="GN155" s="1286"/>
      <c r="GO155" s="1286"/>
      <c r="GP155" s="1286"/>
      <c r="GQ155" s="1286"/>
      <c r="GR155" s="1286"/>
      <c r="GS155" s="1286"/>
      <c r="GT155" s="1286"/>
      <c r="GU155" s="1286"/>
      <c r="GV155" s="1286"/>
      <c r="GW155" s="1286"/>
      <c r="GX155" s="1286"/>
      <c r="GY155" s="1286"/>
      <c r="GZ155" s="1286"/>
      <c r="HA155" s="1286"/>
      <c r="HB155" s="1286"/>
      <c r="HC155" s="1286"/>
      <c r="HD155" s="1286"/>
      <c r="HE155" s="1286"/>
      <c r="HF155" s="1286"/>
      <c r="HG155" s="1286"/>
      <c r="HH155" s="1286"/>
      <c r="HI155" s="1286"/>
      <c r="HJ155" s="1286"/>
      <c r="HK155" s="1286"/>
      <c r="HL155" s="1286"/>
      <c r="HM155" s="1286"/>
      <c r="HN155" s="1286"/>
      <c r="HO155" s="1286"/>
      <c r="HP155" s="1286"/>
      <c r="HQ155" s="1286"/>
      <c r="HR155" s="1286"/>
      <c r="HS155" s="1286"/>
      <c r="HT155" s="1286"/>
      <c r="HU155" s="1286"/>
      <c r="HV155" s="1286"/>
      <c r="HW155" s="1286"/>
      <c r="HX155" s="1286"/>
      <c r="HY155" s="1286"/>
      <c r="HZ155" s="1286"/>
      <c r="IA155" s="1286"/>
      <c r="IB155" s="1286"/>
      <c r="IC155" s="1286"/>
      <c r="ID155" s="1286"/>
      <c r="IE155" s="1286"/>
      <c r="IF155" s="1286"/>
      <c r="IG155" s="1286"/>
      <c r="IH155" s="1286"/>
      <c r="II155" s="1286"/>
      <c r="IJ155" s="1286"/>
      <c r="IK155" s="1286"/>
      <c r="IL155" s="1286"/>
      <c r="IM155" s="1286"/>
      <c r="IN155" s="1286"/>
      <c r="IO155" s="1286"/>
      <c r="IP155" s="1286"/>
      <c r="IQ155" s="1286"/>
      <c r="IR155" s="1286"/>
      <c r="IS155" s="1286"/>
      <c r="IT155" s="1286"/>
      <c r="IU155" s="1286"/>
      <c r="IV155" s="1286"/>
    </row>
    <row r="156" spans="1:256" ht="209.25" customHeight="1" thickBot="1">
      <c r="A156" s="1286"/>
      <c r="B156" s="2161"/>
      <c r="C156" s="2161"/>
      <c r="D156" s="2161"/>
      <c r="E156" s="2161"/>
      <c r="F156" s="2161"/>
      <c r="G156" s="2161"/>
      <c r="H156" s="1286"/>
      <c r="I156" s="1286"/>
      <c r="J156" s="1286"/>
      <c r="K156" s="1286"/>
      <c r="L156" s="1286"/>
      <c r="M156" s="1286"/>
      <c r="N156" s="1286"/>
      <c r="O156" s="1286"/>
      <c r="P156" s="1286"/>
      <c r="Q156" s="1286"/>
      <c r="R156" s="1286"/>
      <c r="S156" s="1286"/>
      <c r="T156" s="1286"/>
      <c r="U156" s="1286"/>
      <c r="V156" s="1286"/>
      <c r="W156" s="1286"/>
      <c r="X156" s="1286"/>
      <c r="Y156" s="1286"/>
      <c r="Z156" s="1286"/>
      <c r="AA156" s="1286"/>
      <c r="AB156" s="1286"/>
      <c r="AC156" s="1286"/>
      <c r="AD156" s="1286"/>
      <c r="AE156" s="1286"/>
      <c r="AF156" s="1286"/>
      <c r="AG156" s="1286"/>
      <c r="AH156" s="1286"/>
      <c r="AI156" s="1286"/>
      <c r="AJ156" s="1286"/>
      <c r="AK156" s="1286"/>
      <c r="AL156" s="1286"/>
      <c r="AM156" s="1286"/>
      <c r="AN156" s="1286"/>
      <c r="AO156" s="1286"/>
      <c r="AP156" s="1286"/>
      <c r="AQ156" s="1286"/>
      <c r="AR156" s="1286"/>
      <c r="AS156" s="1286"/>
      <c r="AT156" s="1286"/>
      <c r="AU156" s="1286"/>
      <c r="AV156" s="1286"/>
      <c r="AW156" s="1286"/>
      <c r="AX156" s="1286"/>
      <c r="AY156" s="1286"/>
      <c r="AZ156" s="1286"/>
      <c r="BA156" s="1286"/>
      <c r="BB156" s="1286"/>
      <c r="BC156" s="1286"/>
      <c r="BD156" s="1286"/>
      <c r="BE156" s="1286"/>
      <c r="BF156" s="1286"/>
      <c r="BG156" s="1286"/>
      <c r="BH156" s="1286"/>
      <c r="BI156" s="1286"/>
      <c r="BJ156" s="1286"/>
      <c r="BK156" s="1286"/>
      <c r="BL156" s="1286"/>
      <c r="BM156" s="1286"/>
      <c r="BN156" s="1286"/>
      <c r="BO156" s="1286"/>
      <c r="BP156" s="1286"/>
      <c r="BQ156" s="1286"/>
      <c r="BR156" s="1286"/>
      <c r="BS156" s="1286"/>
      <c r="BT156" s="1286"/>
      <c r="BU156" s="1286"/>
      <c r="BV156" s="1286"/>
      <c r="BW156" s="1286"/>
      <c r="BX156" s="1286"/>
      <c r="BY156" s="1286"/>
      <c r="BZ156" s="1286"/>
      <c r="CA156" s="1286"/>
      <c r="CB156" s="1286"/>
      <c r="CC156" s="1286"/>
      <c r="CD156" s="1286"/>
      <c r="CE156" s="1286"/>
      <c r="CF156" s="1286"/>
      <c r="CG156" s="1286"/>
      <c r="CH156" s="1286"/>
      <c r="CI156" s="1286"/>
      <c r="CJ156" s="1286"/>
      <c r="CK156" s="1286"/>
      <c r="CL156" s="1286"/>
      <c r="CM156" s="1286"/>
      <c r="CN156" s="1286"/>
      <c r="CO156" s="1286"/>
      <c r="CP156" s="1286"/>
      <c r="CQ156" s="1286"/>
      <c r="CR156" s="1286"/>
      <c r="CS156" s="1286"/>
      <c r="CT156" s="1286"/>
      <c r="CU156" s="1286"/>
      <c r="CV156" s="1286"/>
      <c r="CW156" s="1286"/>
      <c r="CX156" s="1286"/>
      <c r="CY156" s="1286"/>
      <c r="CZ156" s="1286"/>
      <c r="DA156" s="1286"/>
      <c r="DB156" s="1286"/>
      <c r="DC156" s="1286"/>
      <c r="DD156" s="1286"/>
      <c r="DE156" s="1286"/>
      <c r="DF156" s="1286"/>
      <c r="DG156" s="1286"/>
      <c r="DH156" s="1286"/>
      <c r="DI156" s="1286"/>
      <c r="DJ156" s="1286"/>
      <c r="DK156" s="1286"/>
      <c r="DL156" s="1286"/>
      <c r="DM156" s="1286"/>
      <c r="DN156" s="1286"/>
      <c r="DO156" s="1286"/>
      <c r="DP156" s="1286"/>
      <c r="DQ156" s="1286"/>
      <c r="DR156" s="1286"/>
      <c r="DS156" s="1286"/>
      <c r="DT156" s="1286"/>
      <c r="DU156" s="1286"/>
      <c r="DV156" s="1286"/>
      <c r="DW156" s="1286"/>
      <c r="DX156" s="1286"/>
      <c r="DY156" s="1286"/>
      <c r="DZ156" s="1286"/>
      <c r="EA156" s="1286"/>
      <c r="EB156" s="1286"/>
      <c r="EC156" s="1286"/>
      <c r="ED156" s="1286"/>
      <c r="EE156" s="1286"/>
      <c r="EF156" s="1286"/>
      <c r="EG156" s="1286"/>
      <c r="EH156" s="1286"/>
      <c r="EI156" s="1286"/>
      <c r="EJ156" s="1286"/>
      <c r="EK156" s="1286"/>
      <c r="EL156" s="1286"/>
      <c r="EM156" s="1286"/>
      <c r="EN156" s="1286"/>
      <c r="EO156" s="1286"/>
      <c r="EP156" s="1286"/>
      <c r="EQ156" s="1286"/>
      <c r="ER156" s="1286"/>
      <c r="ES156" s="1286"/>
      <c r="ET156" s="1286"/>
      <c r="EU156" s="1286"/>
      <c r="EV156" s="1286"/>
      <c r="EW156" s="1286"/>
      <c r="EX156" s="1286"/>
      <c r="EY156" s="1286"/>
      <c r="EZ156" s="1286"/>
      <c r="FA156" s="1286"/>
      <c r="FB156" s="1286"/>
      <c r="FC156" s="1286"/>
      <c r="FD156" s="1286"/>
      <c r="FE156" s="1286"/>
      <c r="FF156" s="1286"/>
      <c r="FG156" s="1286"/>
      <c r="FH156" s="1286"/>
      <c r="FI156" s="1286"/>
      <c r="FJ156" s="1286"/>
      <c r="FK156" s="1286"/>
      <c r="FL156" s="1286"/>
      <c r="FM156" s="1286"/>
      <c r="FN156" s="1286"/>
      <c r="FO156" s="1286"/>
      <c r="FP156" s="1286"/>
      <c r="FQ156" s="1286"/>
      <c r="FR156" s="1286"/>
      <c r="FS156" s="1286"/>
      <c r="FT156" s="1286"/>
      <c r="FU156" s="1286"/>
      <c r="FV156" s="1286"/>
      <c r="FW156" s="1286"/>
      <c r="FX156" s="1286"/>
      <c r="FY156" s="1286"/>
      <c r="FZ156" s="1286"/>
      <c r="GA156" s="1286"/>
      <c r="GB156" s="1286"/>
      <c r="GC156" s="1286"/>
      <c r="GD156" s="1286"/>
      <c r="GE156" s="1286"/>
      <c r="GF156" s="1286"/>
      <c r="GG156" s="1286"/>
      <c r="GH156" s="1286"/>
      <c r="GI156" s="1286"/>
      <c r="GJ156" s="1286"/>
      <c r="GK156" s="1286"/>
      <c r="GL156" s="1286"/>
      <c r="GM156" s="1286"/>
      <c r="GN156" s="1286"/>
      <c r="GO156" s="1286"/>
      <c r="GP156" s="1286"/>
      <c r="GQ156" s="1286"/>
      <c r="GR156" s="1286"/>
      <c r="GS156" s="1286"/>
      <c r="GT156" s="1286"/>
      <c r="GU156" s="1286"/>
      <c r="GV156" s="1286"/>
      <c r="GW156" s="1286"/>
      <c r="GX156" s="1286"/>
      <c r="GY156" s="1286"/>
      <c r="GZ156" s="1286"/>
      <c r="HA156" s="1286"/>
      <c r="HB156" s="1286"/>
      <c r="HC156" s="1286"/>
      <c r="HD156" s="1286"/>
      <c r="HE156" s="1286"/>
      <c r="HF156" s="1286"/>
      <c r="HG156" s="1286"/>
      <c r="HH156" s="1286"/>
      <c r="HI156" s="1286"/>
      <c r="HJ156" s="1286"/>
      <c r="HK156" s="1286"/>
      <c r="HL156" s="1286"/>
      <c r="HM156" s="1286"/>
      <c r="HN156" s="1286"/>
      <c r="HO156" s="1286"/>
      <c r="HP156" s="1286"/>
      <c r="HQ156" s="1286"/>
      <c r="HR156" s="1286"/>
      <c r="HS156" s="1286"/>
      <c r="HT156" s="1286"/>
      <c r="HU156" s="1286"/>
      <c r="HV156" s="1286"/>
      <c r="HW156" s="1286"/>
      <c r="HX156" s="1286"/>
      <c r="HY156" s="1286"/>
      <c r="HZ156" s="1286"/>
      <c r="IA156" s="1286"/>
      <c r="IB156" s="1286"/>
      <c r="IC156" s="1286"/>
      <c r="ID156" s="1286"/>
      <c r="IE156" s="1286"/>
      <c r="IF156" s="1286"/>
      <c r="IG156" s="1286"/>
      <c r="IH156" s="1286"/>
      <c r="II156" s="1286"/>
      <c r="IJ156" s="1286"/>
      <c r="IK156" s="1286"/>
      <c r="IL156" s="1286"/>
      <c r="IM156" s="1286"/>
      <c r="IN156" s="1286"/>
      <c r="IO156" s="1286"/>
      <c r="IP156" s="1286"/>
      <c r="IQ156" s="1286"/>
      <c r="IR156" s="1286"/>
      <c r="IS156" s="1286"/>
      <c r="IT156" s="1286"/>
      <c r="IU156" s="1286"/>
      <c r="IV156" s="1286"/>
    </row>
    <row r="157" spans="1:256" ht="31.5">
      <c r="A157" s="1286"/>
      <c r="B157" s="1603" t="s">
        <v>12406</v>
      </c>
      <c r="C157" s="2129" t="s">
        <v>12420</v>
      </c>
      <c r="D157" s="2130"/>
      <c r="E157" s="2130"/>
      <c r="F157" s="2131"/>
      <c r="G157" s="1474" t="s">
        <v>30</v>
      </c>
      <c r="H157" s="1286"/>
      <c r="I157" s="1286"/>
      <c r="J157" s="1286"/>
      <c r="K157" s="1286"/>
      <c r="L157" s="1286"/>
      <c r="M157" s="1286"/>
      <c r="N157" s="1286"/>
      <c r="O157" s="1286"/>
      <c r="P157" s="1286"/>
      <c r="Q157" s="1286"/>
      <c r="R157" s="1286"/>
      <c r="S157" s="1286"/>
      <c r="T157" s="1286"/>
      <c r="U157" s="1286"/>
      <c r="V157" s="1286"/>
      <c r="W157" s="1286"/>
      <c r="X157" s="1286"/>
      <c r="Y157" s="1286"/>
      <c r="Z157" s="1286"/>
      <c r="AA157" s="1286"/>
      <c r="AB157" s="1286"/>
      <c r="AC157" s="1286"/>
      <c r="AD157" s="1286"/>
      <c r="AE157" s="1286"/>
      <c r="AF157" s="1286"/>
      <c r="AG157" s="1286"/>
      <c r="AH157" s="1286"/>
      <c r="AI157" s="1286"/>
      <c r="AJ157" s="1286"/>
      <c r="AK157" s="1286"/>
      <c r="AL157" s="1286"/>
      <c r="AM157" s="1286"/>
      <c r="AN157" s="1286"/>
      <c r="AO157" s="1286"/>
      <c r="AP157" s="1286"/>
      <c r="AQ157" s="1286"/>
      <c r="AR157" s="1286"/>
      <c r="AS157" s="1286"/>
      <c r="AT157" s="1286"/>
      <c r="AU157" s="1286"/>
      <c r="AV157" s="1286"/>
      <c r="AW157" s="1286"/>
      <c r="AX157" s="1286"/>
      <c r="AY157" s="1286"/>
      <c r="AZ157" s="1286"/>
      <c r="BA157" s="1286"/>
      <c r="BB157" s="1286"/>
      <c r="BC157" s="1286"/>
      <c r="BD157" s="1286"/>
      <c r="BE157" s="1286"/>
      <c r="BF157" s="1286"/>
      <c r="BG157" s="1286"/>
      <c r="BH157" s="1286"/>
      <c r="BI157" s="1286"/>
      <c r="BJ157" s="1286"/>
      <c r="BK157" s="1286"/>
      <c r="BL157" s="1286"/>
      <c r="BM157" s="1286"/>
      <c r="BN157" s="1286"/>
      <c r="BO157" s="1286"/>
      <c r="BP157" s="1286"/>
      <c r="BQ157" s="1286"/>
      <c r="BR157" s="1286"/>
      <c r="BS157" s="1286"/>
      <c r="BT157" s="1286"/>
      <c r="BU157" s="1286"/>
      <c r="BV157" s="1286"/>
      <c r="BW157" s="1286"/>
      <c r="BX157" s="1286"/>
      <c r="BY157" s="1286"/>
      <c r="BZ157" s="1286"/>
      <c r="CA157" s="1286"/>
      <c r="CB157" s="1286"/>
      <c r="CC157" s="1286"/>
      <c r="CD157" s="1286"/>
      <c r="CE157" s="1286"/>
      <c r="CF157" s="1286"/>
      <c r="CG157" s="1286"/>
      <c r="CH157" s="1286"/>
      <c r="CI157" s="1286"/>
      <c r="CJ157" s="1286"/>
      <c r="CK157" s="1286"/>
      <c r="CL157" s="1286"/>
      <c r="CM157" s="1286"/>
      <c r="CN157" s="1286"/>
      <c r="CO157" s="1286"/>
      <c r="CP157" s="1286"/>
      <c r="CQ157" s="1286"/>
      <c r="CR157" s="1286"/>
      <c r="CS157" s="1286"/>
      <c r="CT157" s="1286"/>
      <c r="CU157" s="1286"/>
      <c r="CV157" s="1286"/>
      <c r="CW157" s="1286"/>
      <c r="CX157" s="1286"/>
      <c r="CY157" s="1286"/>
      <c r="CZ157" s="1286"/>
      <c r="DA157" s="1286"/>
      <c r="DB157" s="1286"/>
      <c r="DC157" s="1286"/>
      <c r="DD157" s="1286"/>
      <c r="DE157" s="1286"/>
      <c r="DF157" s="1286"/>
      <c r="DG157" s="1286"/>
      <c r="DH157" s="1286"/>
      <c r="DI157" s="1286"/>
      <c r="DJ157" s="1286"/>
      <c r="DK157" s="1286"/>
      <c r="DL157" s="1286"/>
      <c r="DM157" s="1286"/>
      <c r="DN157" s="1286"/>
      <c r="DO157" s="1286"/>
      <c r="DP157" s="1286"/>
      <c r="DQ157" s="1286"/>
      <c r="DR157" s="1286"/>
      <c r="DS157" s="1286"/>
      <c r="DT157" s="1286"/>
      <c r="DU157" s="1286"/>
      <c r="DV157" s="1286"/>
      <c r="DW157" s="1286"/>
      <c r="DX157" s="1286"/>
      <c r="DY157" s="1286"/>
      <c r="DZ157" s="1286"/>
      <c r="EA157" s="1286"/>
      <c r="EB157" s="1286"/>
      <c r="EC157" s="1286"/>
      <c r="ED157" s="1286"/>
      <c r="EE157" s="1286"/>
      <c r="EF157" s="1286"/>
      <c r="EG157" s="1286"/>
      <c r="EH157" s="1286"/>
      <c r="EI157" s="1286"/>
      <c r="EJ157" s="1286"/>
      <c r="EK157" s="1286"/>
      <c r="EL157" s="1286"/>
      <c r="EM157" s="1286"/>
      <c r="EN157" s="1286"/>
      <c r="EO157" s="1286"/>
      <c r="EP157" s="1286"/>
      <c r="EQ157" s="1286"/>
      <c r="ER157" s="1286"/>
      <c r="ES157" s="1286"/>
      <c r="ET157" s="1286"/>
      <c r="EU157" s="1286"/>
      <c r="EV157" s="1286"/>
      <c r="EW157" s="1286"/>
      <c r="EX157" s="1286"/>
      <c r="EY157" s="1286"/>
      <c r="EZ157" s="1286"/>
      <c r="FA157" s="1286"/>
      <c r="FB157" s="1286"/>
      <c r="FC157" s="1286"/>
      <c r="FD157" s="1286"/>
      <c r="FE157" s="1286"/>
      <c r="FF157" s="1286"/>
      <c r="FG157" s="1286"/>
      <c r="FH157" s="1286"/>
      <c r="FI157" s="1286"/>
      <c r="FJ157" s="1286"/>
      <c r="FK157" s="1286"/>
      <c r="FL157" s="1286"/>
      <c r="FM157" s="1286"/>
      <c r="FN157" s="1286"/>
      <c r="FO157" s="1286"/>
      <c r="FP157" s="1286"/>
      <c r="FQ157" s="1286"/>
      <c r="FR157" s="1286"/>
      <c r="FS157" s="1286"/>
      <c r="FT157" s="1286"/>
      <c r="FU157" s="1286"/>
      <c r="FV157" s="1286"/>
      <c r="FW157" s="1286"/>
      <c r="FX157" s="1286"/>
      <c r="FY157" s="1286"/>
      <c r="FZ157" s="1286"/>
      <c r="GA157" s="1286"/>
      <c r="GB157" s="1286"/>
      <c r="GC157" s="1286"/>
      <c r="GD157" s="1286"/>
      <c r="GE157" s="1286"/>
      <c r="GF157" s="1286"/>
      <c r="GG157" s="1286"/>
      <c r="GH157" s="1286"/>
      <c r="GI157" s="1286"/>
      <c r="GJ157" s="1286"/>
      <c r="GK157" s="1286"/>
      <c r="GL157" s="1286"/>
      <c r="GM157" s="1286"/>
      <c r="GN157" s="1286"/>
      <c r="GO157" s="1286"/>
      <c r="GP157" s="1286"/>
      <c r="GQ157" s="1286"/>
      <c r="GR157" s="1286"/>
      <c r="GS157" s="1286"/>
      <c r="GT157" s="1286"/>
      <c r="GU157" s="1286"/>
      <c r="GV157" s="1286"/>
      <c r="GW157" s="1286"/>
      <c r="GX157" s="1286"/>
      <c r="GY157" s="1286"/>
      <c r="GZ157" s="1286"/>
      <c r="HA157" s="1286"/>
      <c r="HB157" s="1286"/>
      <c r="HC157" s="1286"/>
      <c r="HD157" s="1286"/>
      <c r="HE157" s="1286"/>
      <c r="HF157" s="1286"/>
      <c r="HG157" s="1286"/>
      <c r="HH157" s="1286"/>
      <c r="HI157" s="1286"/>
      <c r="HJ157" s="1286"/>
      <c r="HK157" s="1286"/>
      <c r="HL157" s="1286"/>
      <c r="HM157" s="1286"/>
      <c r="HN157" s="1286"/>
      <c r="HO157" s="1286"/>
      <c r="HP157" s="1286"/>
      <c r="HQ157" s="1286"/>
      <c r="HR157" s="1286"/>
      <c r="HS157" s="1286"/>
      <c r="HT157" s="1286"/>
      <c r="HU157" s="1286"/>
      <c r="HV157" s="1286"/>
      <c r="HW157" s="1286"/>
      <c r="HX157" s="1286"/>
      <c r="HY157" s="1286"/>
      <c r="HZ157" s="1286"/>
      <c r="IA157" s="1286"/>
      <c r="IB157" s="1286"/>
      <c r="IC157" s="1286"/>
      <c r="ID157" s="1286"/>
      <c r="IE157" s="1286"/>
      <c r="IF157" s="1286"/>
      <c r="IG157" s="1286"/>
      <c r="IH157" s="1286"/>
      <c r="II157" s="1286"/>
      <c r="IJ157" s="1286"/>
      <c r="IK157" s="1286"/>
      <c r="IL157" s="1286"/>
      <c r="IM157" s="1286"/>
      <c r="IN157" s="1286"/>
      <c r="IO157" s="1286"/>
      <c r="IP157" s="1286"/>
      <c r="IQ157" s="1286"/>
      <c r="IR157" s="1286"/>
      <c r="IS157" s="1286"/>
      <c r="IT157" s="1286"/>
      <c r="IU157" s="1286"/>
      <c r="IV157" s="1286"/>
    </row>
    <row r="158" spans="1:256" ht="31.5">
      <c r="A158" s="1286"/>
      <c r="B158" s="1175" t="s">
        <v>12408</v>
      </c>
      <c r="C158" s="1604" t="s">
        <v>1947</v>
      </c>
      <c r="D158" s="1604" t="s">
        <v>30</v>
      </c>
      <c r="E158" s="2132" t="s">
        <v>1948</v>
      </c>
      <c r="F158" s="2133"/>
      <c r="G158" s="2134"/>
      <c r="H158" s="1286"/>
      <c r="I158" s="1286"/>
      <c r="J158" s="1286"/>
      <c r="K158" s="1286"/>
      <c r="L158" s="1286"/>
      <c r="M158" s="1286"/>
      <c r="N158" s="1286"/>
      <c r="O158" s="1286"/>
      <c r="P158" s="1286"/>
      <c r="Q158" s="1286"/>
      <c r="R158" s="1286"/>
      <c r="S158" s="1286"/>
      <c r="T158" s="1286"/>
      <c r="U158" s="1286"/>
      <c r="V158" s="1286"/>
      <c r="W158" s="1286"/>
      <c r="X158" s="1286"/>
      <c r="Y158" s="1286"/>
      <c r="Z158" s="1286"/>
      <c r="AA158" s="1286"/>
      <c r="AB158" s="1286"/>
      <c r="AC158" s="1286"/>
      <c r="AD158" s="1286"/>
      <c r="AE158" s="1286"/>
      <c r="AF158" s="1286"/>
      <c r="AG158" s="1286"/>
      <c r="AH158" s="1286"/>
      <c r="AI158" s="1286"/>
      <c r="AJ158" s="1286"/>
      <c r="AK158" s="1286"/>
      <c r="AL158" s="1286"/>
      <c r="AM158" s="1286"/>
      <c r="AN158" s="1286"/>
      <c r="AO158" s="1286"/>
      <c r="AP158" s="1286"/>
      <c r="AQ158" s="1286"/>
      <c r="AR158" s="1286"/>
      <c r="AS158" s="1286"/>
      <c r="AT158" s="1286"/>
      <c r="AU158" s="1286"/>
      <c r="AV158" s="1286"/>
      <c r="AW158" s="1286"/>
      <c r="AX158" s="1286"/>
      <c r="AY158" s="1286"/>
      <c r="AZ158" s="1286"/>
      <c r="BA158" s="1286"/>
      <c r="BB158" s="1286"/>
      <c r="BC158" s="1286"/>
      <c r="BD158" s="1286"/>
      <c r="BE158" s="1286"/>
      <c r="BF158" s="1286"/>
      <c r="BG158" s="1286"/>
      <c r="BH158" s="1286"/>
      <c r="BI158" s="1286"/>
      <c r="BJ158" s="1286"/>
      <c r="BK158" s="1286"/>
      <c r="BL158" s="1286"/>
      <c r="BM158" s="1286"/>
      <c r="BN158" s="1286"/>
      <c r="BO158" s="1286"/>
      <c r="BP158" s="1286"/>
      <c r="BQ158" s="1286"/>
      <c r="BR158" s="1286"/>
      <c r="BS158" s="1286"/>
      <c r="BT158" s="1286"/>
      <c r="BU158" s="1286"/>
      <c r="BV158" s="1286"/>
      <c r="BW158" s="1286"/>
      <c r="BX158" s="1286"/>
      <c r="BY158" s="1286"/>
      <c r="BZ158" s="1286"/>
      <c r="CA158" s="1286"/>
      <c r="CB158" s="1286"/>
      <c r="CC158" s="1286"/>
      <c r="CD158" s="1286"/>
      <c r="CE158" s="1286"/>
      <c r="CF158" s="1286"/>
      <c r="CG158" s="1286"/>
      <c r="CH158" s="1286"/>
      <c r="CI158" s="1286"/>
      <c r="CJ158" s="1286"/>
      <c r="CK158" s="1286"/>
      <c r="CL158" s="1286"/>
      <c r="CM158" s="1286"/>
      <c r="CN158" s="1286"/>
      <c r="CO158" s="1286"/>
      <c r="CP158" s="1286"/>
      <c r="CQ158" s="1286"/>
      <c r="CR158" s="1286"/>
      <c r="CS158" s="1286"/>
      <c r="CT158" s="1286"/>
      <c r="CU158" s="1286"/>
      <c r="CV158" s="1286"/>
      <c r="CW158" s="1286"/>
      <c r="CX158" s="1286"/>
      <c r="CY158" s="1286"/>
      <c r="CZ158" s="1286"/>
      <c r="DA158" s="1286"/>
      <c r="DB158" s="1286"/>
      <c r="DC158" s="1286"/>
      <c r="DD158" s="1286"/>
      <c r="DE158" s="1286"/>
      <c r="DF158" s="1286"/>
      <c r="DG158" s="1286"/>
      <c r="DH158" s="1286"/>
      <c r="DI158" s="1286"/>
      <c r="DJ158" s="1286"/>
      <c r="DK158" s="1286"/>
      <c r="DL158" s="1286"/>
      <c r="DM158" s="1286"/>
      <c r="DN158" s="1286"/>
      <c r="DO158" s="1286"/>
      <c r="DP158" s="1286"/>
      <c r="DQ158" s="1286"/>
      <c r="DR158" s="1286"/>
      <c r="DS158" s="1286"/>
      <c r="DT158" s="1286"/>
      <c r="DU158" s="1286"/>
      <c r="DV158" s="1286"/>
      <c r="DW158" s="1286"/>
      <c r="DX158" s="1286"/>
      <c r="DY158" s="1286"/>
      <c r="DZ158" s="1286"/>
      <c r="EA158" s="1286"/>
      <c r="EB158" s="1286"/>
      <c r="EC158" s="1286"/>
      <c r="ED158" s="1286"/>
      <c r="EE158" s="1286"/>
      <c r="EF158" s="1286"/>
      <c r="EG158" s="1286"/>
      <c r="EH158" s="1286"/>
      <c r="EI158" s="1286"/>
      <c r="EJ158" s="1286"/>
      <c r="EK158" s="1286"/>
      <c r="EL158" s="1286"/>
      <c r="EM158" s="1286"/>
      <c r="EN158" s="1286"/>
      <c r="EO158" s="1286"/>
      <c r="EP158" s="1286"/>
      <c r="EQ158" s="1286"/>
      <c r="ER158" s="1286"/>
      <c r="ES158" s="1286"/>
      <c r="ET158" s="1286"/>
      <c r="EU158" s="1286"/>
      <c r="EV158" s="1286"/>
      <c r="EW158" s="1286"/>
      <c r="EX158" s="1286"/>
      <c r="EY158" s="1286"/>
      <c r="EZ158" s="1286"/>
      <c r="FA158" s="1286"/>
      <c r="FB158" s="1286"/>
      <c r="FC158" s="1286"/>
      <c r="FD158" s="1286"/>
      <c r="FE158" s="1286"/>
      <c r="FF158" s="1286"/>
      <c r="FG158" s="1286"/>
      <c r="FH158" s="1286"/>
      <c r="FI158" s="1286"/>
      <c r="FJ158" s="1286"/>
      <c r="FK158" s="1286"/>
      <c r="FL158" s="1286"/>
      <c r="FM158" s="1286"/>
      <c r="FN158" s="1286"/>
      <c r="FO158" s="1286"/>
      <c r="FP158" s="1286"/>
      <c r="FQ158" s="1286"/>
      <c r="FR158" s="1286"/>
      <c r="FS158" s="1286"/>
      <c r="FT158" s="1286"/>
      <c r="FU158" s="1286"/>
      <c r="FV158" s="1286"/>
      <c r="FW158" s="1286"/>
      <c r="FX158" s="1286"/>
      <c r="FY158" s="1286"/>
      <c r="FZ158" s="1286"/>
      <c r="GA158" s="1286"/>
      <c r="GB158" s="1286"/>
      <c r="GC158" s="1286"/>
      <c r="GD158" s="1286"/>
      <c r="GE158" s="1286"/>
      <c r="GF158" s="1286"/>
      <c r="GG158" s="1286"/>
      <c r="GH158" s="1286"/>
      <c r="GI158" s="1286"/>
      <c r="GJ158" s="1286"/>
      <c r="GK158" s="1286"/>
      <c r="GL158" s="1286"/>
      <c r="GM158" s="1286"/>
      <c r="GN158" s="1286"/>
      <c r="GO158" s="1286"/>
      <c r="GP158" s="1286"/>
      <c r="GQ158" s="1286"/>
      <c r="GR158" s="1286"/>
      <c r="GS158" s="1286"/>
      <c r="GT158" s="1286"/>
      <c r="GU158" s="1286"/>
      <c r="GV158" s="1286"/>
      <c r="GW158" s="1286"/>
      <c r="GX158" s="1286"/>
      <c r="GY158" s="1286"/>
      <c r="GZ158" s="1286"/>
      <c r="HA158" s="1286"/>
      <c r="HB158" s="1286"/>
      <c r="HC158" s="1286"/>
      <c r="HD158" s="1286"/>
      <c r="HE158" s="1286"/>
      <c r="HF158" s="1286"/>
      <c r="HG158" s="1286"/>
      <c r="HH158" s="1286"/>
      <c r="HI158" s="1286"/>
      <c r="HJ158" s="1286"/>
      <c r="HK158" s="1286"/>
      <c r="HL158" s="1286"/>
      <c r="HM158" s="1286"/>
      <c r="HN158" s="1286"/>
      <c r="HO158" s="1286"/>
      <c r="HP158" s="1286"/>
      <c r="HQ158" s="1286"/>
      <c r="HR158" s="1286"/>
      <c r="HS158" s="1286"/>
      <c r="HT158" s="1286"/>
      <c r="HU158" s="1286"/>
      <c r="HV158" s="1286"/>
      <c r="HW158" s="1286"/>
      <c r="HX158" s="1286"/>
      <c r="HY158" s="1286"/>
      <c r="HZ158" s="1286"/>
      <c r="IA158" s="1286"/>
      <c r="IB158" s="1286"/>
      <c r="IC158" s="1286"/>
      <c r="ID158" s="1286"/>
      <c r="IE158" s="1286"/>
      <c r="IF158" s="1286"/>
      <c r="IG158" s="1286"/>
      <c r="IH158" s="1286"/>
      <c r="II158" s="1286"/>
      <c r="IJ158" s="1286"/>
      <c r="IK158" s="1286"/>
      <c r="IL158" s="1286"/>
      <c r="IM158" s="1286"/>
      <c r="IN158" s="1286"/>
      <c r="IO158" s="1286"/>
      <c r="IP158" s="1286"/>
      <c r="IQ158" s="1286"/>
      <c r="IR158" s="1286"/>
      <c r="IS158" s="1286"/>
      <c r="IT158" s="1286"/>
      <c r="IU158" s="1286"/>
      <c r="IV158" s="1286"/>
    </row>
    <row r="159" spans="1:256" ht="16.5" thickBot="1">
      <c r="A159" s="1286"/>
      <c r="B159" s="2150" t="s">
        <v>1951</v>
      </c>
      <c r="C159" s="2151"/>
      <c r="D159" s="2151"/>
      <c r="E159" s="2151"/>
      <c r="F159" s="2151"/>
      <c r="G159" s="2152"/>
      <c r="H159" s="1286"/>
      <c r="I159" s="1286"/>
      <c r="J159" s="1286"/>
      <c r="K159" s="1286"/>
      <c r="L159" s="1286"/>
      <c r="M159" s="1286"/>
      <c r="N159" s="1286"/>
      <c r="O159" s="1286"/>
      <c r="P159" s="1286"/>
      <c r="Q159" s="1286"/>
      <c r="R159" s="1286"/>
      <c r="S159" s="1286"/>
      <c r="T159" s="1286"/>
      <c r="U159" s="1286"/>
      <c r="V159" s="1286"/>
      <c r="W159" s="1286"/>
      <c r="X159" s="1286"/>
      <c r="Y159" s="1286"/>
      <c r="Z159" s="1286"/>
      <c r="AA159" s="1286"/>
      <c r="AB159" s="1286"/>
      <c r="AC159" s="1286"/>
      <c r="AD159" s="1286"/>
      <c r="AE159" s="1286"/>
      <c r="AF159" s="1286"/>
      <c r="AG159" s="1286"/>
      <c r="AH159" s="1286"/>
      <c r="AI159" s="1286"/>
      <c r="AJ159" s="1286"/>
      <c r="AK159" s="1286"/>
      <c r="AL159" s="1286"/>
      <c r="AM159" s="1286"/>
      <c r="AN159" s="1286"/>
      <c r="AO159" s="1286"/>
      <c r="AP159" s="1286"/>
      <c r="AQ159" s="1286"/>
      <c r="AR159" s="1286"/>
      <c r="AS159" s="1286"/>
      <c r="AT159" s="1286"/>
      <c r="AU159" s="1286"/>
      <c r="AV159" s="1286"/>
      <c r="AW159" s="1286"/>
      <c r="AX159" s="1286"/>
      <c r="AY159" s="1286"/>
      <c r="AZ159" s="1286"/>
      <c r="BA159" s="1286"/>
      <c r="BB159" s="1286"/>
      <c r="BC159" s="1286"/>
      <c r="BD159" s="1286"/>
      <c r="BE159" s="1286"/>
      <c r="BF159" s="1286"/>
      <c r="BG159" s="1286"/>
      <c r="BH159" s="1286"/>
      <c r="BI159" s="1286"/>
      <c r="BJ159" s="1286"/>
      <c r="BK159" s="1286"/>
      <c r="BL159" s="1286"/>
      <c r="BM159" s="1286"/>
      <c r="BN159" s="1286"/>
      <c r="BO159" s="1286"/>
      <c r="BP159" s="1286"/>
      <c r="BQ159" s="1286"/>
      <c r="BR159" s="1286"/>
      <c r="BS159" s="1286"/>
      <c r="BT159" s="1286"/>
      <c r="BU159" s="1286"/>
      <c r="BV159" s="1286"/>
      <c r="BW159" s="1286"/>
      <c r="BX159" s="1286"/>
      <c r="BY159" s="1286"/>
      <c r="BZ159" s="1286"/>
      <c r="CA159" s="1286"/>
      <c r="CB159" s="1286"/>
      <c r="CC159" s="1286"/>
      <c r="CD159" s="1286"/>
      <c r="CE159" s="1286"/>
      <c r="CF159" s="1286"/>
      <c r="CG159" s="1286"/>
      <c r="CH159" s="1286"/>
      <c r="CI159" s="1286"/>
      <c r="CJ159" s="1286"/>
      <c r="CK159" s="1286"/>
      <c r="CL159" s="1286"/>
      <c r="CM159" s="1286"/>
      <c r="CN159" s="1286"/>
      <c r="CO159" s="1286"/>
      <c r="CP159" s="1286"/>
      <c r="CQ159" s="1286"/>
      <c r="CR159" s="1286"/>
      <c r="CS159" s="1286"/>
      <c r="CT159" s="1286"/>
      <c r="CU159" s="1286"/>
      <c r="CV159" s="1286"/>
      <c r="CW159" s="1286"/>
      <c r="CX159" s="1286"/>
      <c r="CY159" s="1286"/>
      <c r="CZ159" s="1286"/>
      <c r="DA159" s="1286"/>
      <c r="DB159" s="1286"/>
      <c r="DC159" s="1286"/>
      <c r="DD159" s="1286"/>
      <c r="DE159" s="1286"/>
      <c r="DF159" s="1286"/>
      <c r="DG159" s="1286"/>
      <c r="DH159" s="1286"/>
      <c r="DI159" s="1286"/>
      <c r="DJ159" s="1286"/>
      <c r="DK159" s="1286"/>
      <c r="DL159" s="1286"/>
      <c r="DM159" s="1286"/>
      <c r="DN159" s="1286"/>
      <c r="DO159" s="1286"/>
      <c r="DP159" s="1286"/>
      <c r="DQ159" s="1286"/>
      <c r="DR159" s="1286"/>
      <c r="DS159" s="1286"/>
      <c r="DT159" s="1286"/>
      <c r="DU159" s="1286"/>
      <c r="DV159" s="1286"/>
      <c r="DW159" s="1286"/>
      <c r="DX159" s="1286"/>
      <c r="DY159" s="1286"/>
      <c r="DZ159" s="1286"/>
      <c r="EA159" s="1286"/>
      <c r="EB159" s="1286"/>
      <c r="EC159" s="1286"/>
      <c r="ED159" s="1286"/>
      <c r="EE159" s="1286"/>
      <c r="EF159" s="1286"/>
      <c r="EG159" s="1286"/>
      <c r="EH159" s="1286"/>
      <c r="EI159" s="1286"/>
      <c r="EJ159" s="1286"/>
      <c r="EK159" s="1286"/>
      <c r="EL159" s="1286"/>
      <c r="EM159" s="1286"/>
      <c r="EN159" s="1286"/>
      <c r="EO159" s="1286"/>
      <c r="EP159" s="1286"/>
      <c r="EQ159" s="1286"/>
      <c r="ER159" s="1286"/>
      <c r="ES159" s="1286"/>
      <c r="ET159" s="1286"/>
      <c r="EU159" s="1286"/>
      <c r="EV159" s="1286"/>
      <c r="EW159" s="1286"/>
      <c r="EX159" s="1286"/>
      <c r="EY159" s="1286"/>
      <c r="EZ159" s="1286"/>
      <c r="FA159" s="1286"/>
      <c r="FB159" s="1286"/>
      <c r="FC159" s="1286"/>
      <c r="FD159" s="1286"/>
      <c r="FE159" s="1286"/>
      <c r="FF159" s="1286"/>
      <c r="FG159" s="1286"/>
      <c r="FH159" s="1286"/>
      <c r="FI159" s="1286"/>
      <c r="FJ159" s="1286"/>
      <c r="FK159" s="1286"/>
      <c r="FL159" s="1286"/>
      <c r="FM159" s="1286"/>
      <c r="FN159" s="1286"/>
      <c r="FO159" s="1286"/>
      <c r="FP159" s="1286"/>
      <c r="FQ159" s="1286"/>
      <c r="FR159" s="1286"/>
      <c r="FS159" s="1286"/>
      <c r="FT159" s="1286"/>
      <c r="FU159" s="1286"/>
      <c r="FV159" s="1286"/>
      <c r="FW159" s="1286"/>
      <c r="FX159" s="1286"/>
      <c r="FY159" s="1286"/>
      <c r="FZ159" s="1286"/>
      <c r="GA159" s="1286"/>
      <c r="GB159" s="1286"/>
      <c r="GC159" s="1286"/>
      <c r="GD159" s="1286"/>
      <c r="GE159" s="1286"/>
      <c r="GF159" s="1286"/>
      <c r="GG159" s="1286"/>
      <c r="GH159" s="1286"/>
      <c r="GI159" s="1286"/>
      <c r="GJ159" s="1286"/>
      <c r="GK159" s="1286"/>
      <c r="GL159" s="1286"/>
      <c r="GM159" s="1286"/>
      <c r="GN159" s="1286"/>
      <c r="GO159" s="1286"/>
      <c r="GP159" s="1286"/>
      <c r="GQ159" s="1286"/>
      <c r="GR159" s="1286"/>
      <c r="GS159" s="1286"/>
      <c r="GT159" s="1286"/>
      <c r="GU159" s="1286"/>
      <c r="GV159" s="1286"/>
      <c r="GW159" s="1286"/>
      <c r="GX159" s="1286"/>
      <c r="GY159" s="1286"/>
      <c r="GZ159" s="1286"/>
      <c r="HA159" s="1286"/>
      <c r="HB159" s="1286"/>
      <c r="HC159" s="1286"/>
      <c r="HD159" s="1286"/>
      <c r="HE159" s="1286"/>
      <c r="HF159" s="1286"/>
      <c r="HG159" s="1286"/>
      <c r="HH159" s="1286"/>
      <c r="HI159" s="1286"/>
      <c r="HJ159" s="1286"/>
      <c r="HK159" s="1286"/>
      <c r="HL159" s="1286"/>
      <c r="HM159" s="1286"/>
      <c r="HN159" s="1286"/>
      <c r="HO159" s="1286"/>
      <c r="HP159" s="1286"/>
      <c r="HQ159" s="1286"/>
      <c r="HR159" s="1286"/>
      <c r="HS159" s="1286"/>
      <c r="HT159" s="1286"/>
      <c r="HU159" s="1286"/>
      <c r="HV159" s="1286"/>
      <c r="HW159" s="1286"/>
      <c r="HX159" s="1286"/>
      <c r="HY159" s="1286"/>
      <c r="HZ159" s="1286"/>
      <c r="IA159" s="1286"/>
      <c r="IB159" s="1286"/>
      <c r="IC159" s="1286"/>
      <c r="ID159" s="1286"/>
      <c r="IE159" s="1286"/>
      <c r="IF159" s="1286"/>
      <c r="IG159" s="1286"/>
      <c r="IH159" s="1286"/>
      <c r="II159" s="1286"/>
      <c r="IJ159" s="1286"/>
      <c r="IK159" s="1286"/>
      <c r="IL159" s="1286"/>
      <c r="IM159" s="1286"/>
      <c r="IN159" s="1286"/>
      <c r="IO159" s="1286"/>
      <c r="IP159" s="1286"/>
      <c r="IQ159" s="1286"/>
      <c r="IR159" s="1286"/>
      <c r="IS159" s="1286"/>
      <c r="IT159" s="1286"/>
      <c r="IU159" s="1286"/>
      <c r="IV159" s="1286"/>
    </row>
    <row r="160" spans="1:256" ht="15">
      <c r="A160" s="1286"/>
      <c r="B160" s="2142" t="str">
        <f>C149</f>
        <v>ESCAVAÇÃO MANUAL DE VALAS. AF_03/2016</v>
      </c>
      <c r="C160" s="2143"/>
      <c r="D160" s="1630" t="s">
        <v>25</v>
      </c>
      <c r="E160" s="2144" t="s">
        <v>12421</v>
      </c>
      <c r="F160" s="2144"/>
      <c r="G160" s="2145"/>
      <c r="H160" s="1286"/>
      <c r="I160" s="1286"/>
      <c r="J160" s="1286"/>
      <c r="K160" s="1286"/>
      <c r="L160" s="1286"/>
      <c r="M160" s="1286"/>
      <c r="N160" s="1286"/>
      <c r="O160" s="1286"/>
      <c r="P160" s="1286"/>
      <c r="Q160" s="1286"/>
      <c r="R160" s="1286"/>
      <c r="S160" s="1286"/>
      <c r="T160" s="1286"/>
      <c r="U160" s="1286"/>
      <c r="V160" s="1286"/>
      <c r="W160" s="1286"/>
      <c r="X160" s="1286"/>
      <c r="Y160" s="1286"/>
      <c r="Z160" s="1286"/>
      <c r="AA160" s="1286"/>
      <c r="AB160" s="1286"/>
      <c r="AC160" s="1286"/>
      <c r="AD160" s="1286"/>
      <c r="AE160" s="1286"/>
      <c r="AF160" s="1286"/>
      <c r="AG160" s="1286"/>
      <c r="AH160" s="1286"/>
      <c r="AI160" s="1286"/>
      <c r="AJ160" s="1286"/>
      <c r="AK160" s="1286"/>
      <c r="AL160" s="1286"/>
      <c r="AM160" s="1286"/>
      <c r="AN160" s="1286"/>
      <c r="AO160" s="1286"/>
      <c r="AP160" s="1286"/>
      <c r="AQ160" s="1286"/>
      <c r="AR160" s="1286"/>
      <c r="AS160" s="1286"/>
      <c r="AT160" s="1286"/>
      <c r="AU160" s="1286"/>
      <c r="AV160" s="1286"/>
      <c r="AW160" s="1286"/>
      <c r="AX160" s="1286"/>
      <c r="AY160" s="1286"/>
      <c r="AZ160" s="1286"/>
      <c r="BA160" s="1286"/>
      <c r="BB160" s="1286"/>
      <c r="BC160" s="1286"/>
      <c r="BD160" s="1286"/>
      <c r="BE160" s="1286"/>
      <c r="BF160" s="1286"/>
      <c r="BG160" s="1286"/>
      <c r="BH160" s="1286"/>
      <c r="BI160" s="1286"/>
      <c r="BJ160" s="1286"/>
      <c r="BK160" s="1286"/>
      <c r="BL160" s="1286"/>
      <c r="BM160" s="1286"/>
      <c r="BN160" s="1286"/>
      <c r="BO160" s="1286"/>
      <c r="BP160" s="1286"/>
      <c r="BQ160" s="1286"/>
      <c r="BR160" s="1286"/>
      <c r="BS160" s="1286"/>
      <c r="BT160" s="1286"/>
      <c r="BU160" s="1286"/>
      <c r="BV160" s="1286"/>
      <c r="BW160" s="1286"/>
      <c r="BX160" s="1286"/>
      <c r="BY160" s="1286"/>
      <c r="BZ160" s="1286"/>
      <c r="CA160" s="1286"/>
      <c r="CB160" s="1286"/>
      <c r="CC160" s="1286"/>
      <c r="CD160" s="1286"/>
      <c r="CE160" s="1286"/>
      <c r="CF160" s="1286"/>
      <c r="CG160" s="1286"/>
      <c r="CH160" s="1286"/>
      <c r="CI160" s="1286"/>
      <c r="CJ160" s="1286"/>
      <c r="CK160" s="1286"/>
      <c r="CL160" s="1286"/>
      <c r="CM160" s="1286"/>
      <c r="CN160" s="1286"/>
      <c r="CO160" s="1286"/>
      <c r="CP160" s="1286"/>
      <c r="CQ160" s="1286"/>
      <c r="CR160" s="1286"/>
      <c r="CS160" s="1286"/>
      <c r="CT160" s="1286"/>
      <c r="CU160" s="1286"/>
      <c r="CV160" s="1286"/>
      <c r="CW160" s="1286"/>
      <c r="CX160" s="1286"/>
      <c r="CY160" s="1286"/>
      <c r="CZ160" s="1286"/>
      <c r="DA160" s="1286"/>
      <c r="DB160" s="1286"/>
      <c r="DC160" s="1286"/>
      <c r="DD160" s="1286"/>
      <c r="DE160" s="1286"/>
      <c r="DF160" s="1286"/>
      <c r="DG160" s="1286"/>
      <c r="DH160" s="1286"/>
      <c r="DI160" s="1286"/>
      <c r="DJ160" s="1286"/>
      <c r="DK160" s="1286"/>
      <c r="DL160" s="1286"/>
      <c r="DM160" s="1286"/>
      <c r="DN160" s="1286"/>
      <c r="DO160" s="1286"/>
      <c r="DP160" s="1286"/>
      <c r="DQ160" s="1286"/>
      <c r="DR160" s="1286"/>
      <c r="DS160" s="1286"/>
      <c r="DT160" s="1286"/>
      <c r="DU160" s="1286"/>
      <c r="DV160" s="1286"/>
      <c r="DW160" s="1286"/>
      <c r="DX160" s="1286"/>
      <c r="DY160" s="1286"/>
      <c r="DZ160" s="1286"/>
      <c r="EA160" s="1286"/>
      <c r="EB160" s="1286"/>
      <c r="EC160" s="1286"/>
      <c r="ED160" s="1286"/>
      <c r="EE160" s="1286"/>
      <c r="EF160" s="1286"/>
      <c r="EG160" s="1286"/>
      <c r="EH160" s="1286"/>
      <c r="EI160" s="1286"/>
      <c r="EJ160" s="1286"/>
      <c r="EK160" s="1286"/>
      <c r="EL160" s="1286"/>
      <c r="EM160" s="1286"/>
      <c r="EN160" s="1286"/>
      <c r="EO160" s="1286"/>
      <c r="EP160" s="1286"/>
      <c r="EQ160" s="1286"/>
      <c r="ER160" s="1286"/>
      <c r="ES160" s="1286"/>
      <c r="ET160" s="1286"/>
      <c r="EU160" s="1286"/>
      <c r="EV160" s="1286"/>
      <c r="EW160" s="1286"/>
      <c r="EX160" s="1286"/>
      <c r="EY160" s="1286"/>
      <c r="EZ160" s="1286"/>
      <c r="FA160" s="1286"/>
      <c r="FB160" s="1286"/>
      <c r="FC160" s="1286"/>
      <c r="FD160" s="1286"/>
      <c r="FE160" s="1286"/>
      <c r="FF160" s="1286"/>
      <c r="FG160" s="1286"/>
      <c r="FH160" s="1286"/>
      <c r="FI160" s="1286"/>
      <c r="FJ160" s="1286"/>
      <c r="FK160" s="1286"/>
      <c r="FL160" s="1286"/>
      <c r="FM160" s="1286"/>
      <c r="FN160" s="1286"/>
      <c r="FO160" s="1286"/>
      <c r="FP160" s="1286"/>
      <c r="FQ160" s="1286"/>
      <c r="FR160" s="1286"/>
      <c r="FS160" s="1286"/>
      <c r="FT160" s="1286"/>
      <c r="FU160" s="1286"/>
      <c r="FV160" s="1286"/>
      <c r="FW160" s="1286"/>
      <c r="FX160" s="1286"/>
      <c r="FY160" s="1286"/>
      <c r="FZ160" s="1286"/>
      <c r="GA160" s="1286"/>
      <c r="GB160" s="1286"/>
      <c r="GC160" s="1286"/>
      <c r="GD160" s="1286"/>
      <c r="GE160" s="1286"/>
      <c r="GF160" s="1286"/>
      <c r="GG160" s="1286"/>
      <c r="GH160" s="1286"/>
      <c r="GI160" s="1286"/>
      <c r="GJ160" s="1286"/>
      <c r="GK160" s="1286"/>
      <c r="GL160" s="1286"/>
      <c r="GM160" s="1286"/>
      <c r="GN160" s="1286"/>
      <c r="GO160" s="1286"/>
      <c r="GP160" s="1286"/>
      <c r="GQ160" s="1286"/>
      <c r="GR160" s="1286"/>
      <c r="GS160" s="1286"/>
      <c r="GT160" s="1286"/>
      <c r="GU160" s="1286"/>
      <c r="GV160" s="1286"/>
      <c r="GW160" s="1286"/>
      <c r="GX160" s="1286"/>
      <c r="GY160" s="1286"/>
      <c r="GZ160" s="1286"/>
      <c r="HA160" s="1286"/>
      <c r="HB160" s="1286"/>
      <c r="HC160" s="1286"/>
      <c r="HD160" s="1286"/>
      <c r="HE160" s="1286"/>
      <c r="HF160" s="1286"/>
      <c r="HG160" s="1286"/>
      <c r="HH160" s="1286"/>
      <c r="HI160" s="1286"/>
      <c r="HJ160" s="1286"/>
      <c r="HK160" s="1286"/>
      <c r="HL160" s="1286"/>
      <c r="HM160" s="1286"/>
      <c r="HN160" s="1286"/>
      <c r="HO160" s="1286"/>
      <c r="HP160" s="1286"/>
      <c r="HQ160" s="1286"/>
      <c r="HR160" s="1286"/>
      <c r="HS160" s="1286"/>
      <c r="HT160" s="1286"/>
      <c r="HU160" s="1286"/>
      <c r="HV160" s="1286"/>
      <c r="HW160" s="1286"/>
      <c r="HX160" s="1286"/>
      <c r="HY160" s="1286"/>
      <c r="HZ160" s="1286"/>
      <c r="IA160" s="1286"/>
      <c r="IB160" s="1286"/>
      <c r="IC160" s="1286"/>
      <c r="ID160" s="1286"/>
      <c r="IE160" s="1286"/>
      <c r="IF160" s="1286"/>
      <c r="IG160" s="1286"/>
      <c r="IH160" s="1286"/>
      <c r="II160" s="1286"/>
      <c r="IJ160" s="1286"/>
      <c r="IK160" s="1286"/>
      <c r="IL160" s="1286"/>
      <c r="IM160" s="1286"/>
      <c r="IN160" s="1286"/>
      <c r="IO160" s="1286"/>
      <c r="IP160" s="1286"/>
      <c r="IQ160" s="1286"/>
      <c r="IR160" s="1286"/>
      <c r="IS160" s="1286"/>
      <c r="IT160" s="1286"/>
      <c r="IU160" s="1286"/>
      <c r="IV160" s="1286"/>
    </row>
    <row r="161" spans="1:256" ht="36" customHeight="1">
      <c r="A161" s="1286"/>
      <c r="B161" s="2146" t="str">
        <f t="shared" ref="B161:B162" si="5">C150</f>
        <v>CONCRETO FCK = 25MPA, TRAÇO 1:2,3:2,7 (CIMENTO/ AREIA MÉDIA/ BRITA 1)  - PREPARO MECÂNICO COM BETONEIRA 400 L. AF_07/2016</v>
      </c>
      <c r="C161" s="2147"/>
      <c r="D161" s="921" t="s">
        <v>25</v>
      </c>
      <c r="E161" s="2119" t="str">
        <f>E160</f>
        <v>(0,30*0,30*0,6)*2</v>
      </c>
      <c r="F161" s="2119"/>
      <c r="G161" s="2120"/>
      <c r="H161" s="1286"/>
      <c r="I161" s="1286"/>
      <c r="J161" s="1286"/>
      <c r="K161" s="1286"/>
      <c r="L161" s="1286"/>
      <c r="M161" s="1286"/>
      <c r="N161" s="1286"/>
      <c r="O161" s="1286"/>
      <c r="P161" s="1286"/>
      <c r="Q161" s="1286"/>
      <c r="R161" s="1286"/>
      <c r="S161" s="1286"/>
      <c r="T161" s="1286"/>
      <c r="U161" s="1286"/>
      <c r="V161" s="1286"/>
      <c r="W161" s="1286"/>
      <c r="X161" s="1286"/>
      <c r="Y161" s="1286"/>
      <c r="Z161" s="1286"/>
      <c r="AA161" s="1286"/>
      <c r="AB161" s="1286"/>
      <c r="AC161" s="1286"/>
      <c r="AD161" s="1286"/>
      <c r="AE161" s="1286"/>
      <c r="AF161" s="1286"/>
      <c r="AG161" s="1286"/>
      <c r="AH161" s="1286"/>
      <c r="AI161" s="1286"/>
      <c r="AJ161" s="1286"/>
      <c r="AK161" s="1286"/>
      <c r="AL161" s="1286"/>
      <c r="AM161" s="1286"/>
      <c r="AN161" s="1286"/>
      <c r="AO161" s="1286"/>
      <c r="AP161" s="1286"/>
      <c r="AQ161" s="1286"/>
      <c r="AR161" s="1286"/>
      <c r="AS161" s="1286"/>
      <c r="AT161" s="1286"/>
      <c r="AU161" s="1286"/>
      <c r="AV161" s="1286"/>
      <c r="AW161" s="1286"/>
      <c r="AX161" s="1286"/>
      <c r="AY161" s="1286"/>
      <c r="AZ161" s="1286"/>
      <c r="BA161" s="1286"/>
      <c r="BB161" s="1286"/>
      <c r="BC161" s="1286"/>
      <c r="BD161" s="1286"/>
      <c r="BE161" s="1286"/>
      <c r="BF161" s="1286"/>
      <c r="BG161" s="1286"/>
      <c r="BH161" s="1286"/>
      <c r="BI161" s="1286"/>
      <c r="BJ161" s="1286"/>
      <c r="BK161" s="1286"/>
      <c r="BL161" s="1286"/>
      <c r="BM161" s="1286"/>
      <c r="BN161" s="1286"/>
      <c r="BO161" s="1286"/>
      <c r="BP161" s="1286"/>
      <c r="BQ161" s="1286"/>
      <c r="BR161" s="1286"/>
      <c r="BS161" s="1286"/>
      <c r="BT161" s="1286"/>
      <c r="BU161" s="1286"/>
      <c r="BV161" s="1286"/>
      <c r="BW161" s="1286"/>
      <c r="BX161" s="1286"/>
      <c r="BY161" s="1286"/>
      <c r="BZ161" s="1286"/>
      <c r="CA161" s="1286"/>
      <c r="CB161" s="1286"/>
      <c r="CC161" s="1286"/>
      <c r="CD161" s="1286"/>
      <c r="CE161" s="1286"/>
      <c r="CF161" s="1286"/>
      <c r="CG161" s="1286"/>
      <c r="CH161" s="1286"/>
      <c r="CI161" s="1286"/>
      <c r="CJ161" s="1286"/>
      <c r="CK161" s="1286"/>
      <c r="CL161" s="1286"/>
      <c r="CM161" s="1286"/>
      <c r="CN161" s="1286"/>
      <c r="CO161" s="1286"/>
      <c r="CP161" s="1286"/>
      <c r="CQ161" s="1286"/>
      <c r="CR161" s="1286"/>
      <c r="CS161" s="1286"/>
      <c r="CT161" s="1286"/>
      <c r="CU161" s="1286"/>
      <c r="CV161" s="1286"/>
      <c r="CW161" s="1286"/>
      <c r="CX161" s="1286"/>
      <c r="CY161" s="1286"/>
      <c r="CZ161" s="1286"/>
      <c r="DA161" s="1286"/>
      <c r="DB161" s="1286"/>
      <c r="DC161" s="1286"/>
      <c r="DD161" s="1286"/>
      <c r="DE161" s="1286"/>
      <c r="DF161" s="1286"/>
      <c r="DG161" s="1286"/>
      <c r="DH161" s="1286"/>
      <c r="DI161" s="1286"/>
      <c r="DJ161" s="1286"/>
      <c r="DK161" s="1286"/>
      <c r="DL161" s="1286"/>
      <c r="DM161" s="1286"/>
      <c r="DN161" s="1286"/>
      <c r="DO161" s="1286"/>
      <c r="DP161" s="1286"/>
      <c r="DQ161" s="1286"/>
      <c r="DR161" s="1286"/>
      <c r="DS161" s="1286"/>
      <c r="DT161" s="1286"/>
      <c r="DU161" s="1286"/>
      <c r="DV161" s="1286"/>
      <c r="DW161" s="1286"/>
      <c r="DX161" s="1286"/>
      <c r="DY161" s="1286"/>
      <c r="DZ161" s="1286"/>
      <c r="EA161" s="1286"/>
      <c r="EB161" s="1286"/>
      <c r="EC161" s="1286"/>
      <c r="ED161" s="1286"/>
      <c r="EE161" s="1286"/>
      <c r="EF161" s="1286"/>
      <c r="EG161" s="1286"/>
      <c r="EH161" s="1286"/>
      <c r="EI161" s="1286"/>
      <c r="EJ161" s="1286"/>
      <c r="EK161" s="1286"/>
      <c r="EL161" s="1286"/>
      <c r="EM161" s="1286"/>
      <c r="EN161" s="1286"/>
      <c r="EO161" s="1286"/>
      <c r="EP161" s="1286"/>
      <c r="EQ161" s="1286"/>
      <c r="ER161" s="1286"/>
      <c r="ES161" s="1286"/>
      <c r="ET161" s="1286"/>
      <c r="EU161" s="1286"/>
      <c r="EV161" s="1286"/>
      <c r="EW161" s="1286"/>
      <c r="EX161" s="1286"/>
      <c r="EY161" s="1286"/>
      <c r="EZ161" s="1286"/>
      <c r="FA161" s="1286"/>
      <c r="FB161" s="1286"/>
      <c r="FC161" s="1286"/>
      <c r="FD161" s="1286"/>
      <c r="FE161" s="1286"/>
      <c r="FF161" s="1286"/>
      <c r="FG161" s="1286"/>
      <c r="FH161" s="1286"/>
      <c r="FI161" s="1286"/>
      <c r="FJ161" s="1286"/>
      <c r="FK161" s="1286"/>
      <c r="FL161" s="1286"/>
      <c r="FM161" s="1286"/>
      <c r="FN161" s="1286"/>
      <c r="FO161" s="1286"/>
      <c r="FP161" s="1286"/>
      <c r="FQ161" s="1286"/>
      <c r="FR161" s="1286"/>
      <c r="FS161" s="1286"/>
      <c r="FT161" s="1286"/>
      <c r="FU161" s="1286"/>
      <c r="FV161" s="1286"/>
      <c r="FW161" s="1286"/>
      <c r="FX161" s="1286"/>
      <c r="FY161" s="1286"/>
      <c r="FZ161" s="1286"/>
      <c r="GA161" s="1286"/>
      <c r="GB161" s="1286"/>
      <c r="GC161" s="1286"/>
      <c r="GD161" s="1286"/>
      <c r="GE161" s="1286"/>
      <c r="GF161" s="1286"/>
      <c r="GG161" s="1286"/>
      <c r="GH161" s="1286"/>
      <c r="GI161" s="1286"/>
      <c r="GJ161" s="1286"/>
      <c r="GK161" s="1286"/>
      <c r="GL161" s="1286"/>
      <c r="GM161" s="1286"/>
      <c r="GN161" s="1286"/>
      <c r="GO161" s="1286"/>
      <c r="GP161" s="1286"/>
      <c r="GQ161" s="1286"/>
      <c r="GR161" s="1286"/>
      <c r="GS161" s="1286"/>
      <c r="GT161" s="1286"/>
      <c r="GU161" s="1286"/>
      <c r="GV161" s="1286"/>
      <c r="GW161" s="1286"/>
      <c r="GX161" s="1286"/>
      <c r="GY161" s="1286"/>
      <c r="GZ161" s="1286"/>
      <c r="HA161" s="1286"/>
      <c r="HB161" s="1286"/>
      <c r="HC161" s="1286"/>
      <c r="HD161" s="1286"/>
      <c r="HE161" s="1286"/>
      <c r="HF161" s="1286"/>
      <c r="HG161" s="1286"/>
      <c r="HH161" s="1286"/>
      <c r="HI161" s="1286"/>
      <c r="HJ161" s="1286"/>
      <c r="HK161" s="1286"/>
      <c r="HL161" s="1286"/>
      <c r="HM161" s="1286"/>
      <c r="HN161" s="1286"/>
      <c r="HO161" s="1286"/>
      <c r="HP161" s="1286"/>
      <c r="HQ161" s="1286"/>
      <c r="HR161" s="1286"/>
      <c r="HS161" s="1286"/>
      <c r="HT161" s="1286"/>
      <c r="HU161" s="1286"/>
      <c r="HV161" s="1286"/>
      <c r="HW161" s="1286"/>
      <c r="HX161" s="1286"/>
      <c r="HY161" s="1286"/>
      <c r="HZ161" s="1286"/>
      <c r="IA161" s="1286"/>
      <c r="IB161" s="1286"/>
      <c r="IC161" s="1286"/>
      <c r="ID161" s="1286"/>
      <c r="IE161" s="1286"/>
      <c r="IF161" s="1286"/>
      <c r="IG161" s="1286"/>
      <c r="IH161" s="1286"/>
      <c r="II161" s="1286"/>
      <c r="IJ161" s="1286"/>
      <c r="IK161" s="1286"/>
      <c r="IL161" s="1286"/>
      <c r="IM161" s="1286"/>
      <c r="IN161" s="1286"/>
      <c r="IO161" s="1286"/>
      <c r="IP161" s="1286"/>
      <c r="IQ161" s="1286"/>
      <c r="IR161" s="1286"/>
      <c r="IS161" s="1286"/>
      <c r="IT161" s="1286"/>
      <c r="IU161" s="1286"/>
      <c r="IV161" s="1286"/>
    </row>
    <row r="162" spans="1:256" ht="34.5" customHeight="1" thickBot="1">
      <c r="A162" s="1286"/>
      <c r="B162" s="2108" t="str">
        <f t="shared" si="5"/>
        <v>LANÇAMENTO COM USO DE BALDES, ADENSAMENTO E ACABAMENTO DE CONCRETO EM ESTRUTURAS. AF_12/2015</v>
      </c>
      <c r="C162" s="2109"/>
      <c r="D162" s="1606" t="s">
        <v>25</v>
      </c>
      <c r="E162" s="2148" t="str">
        <f>E160</f>
        <v>(0,30*0,30*0,6)*2</v>
      </c>
      <c r="F162" s="2148"/>
      <c r="G162" s="2149"/>
      <c r="H162" s="1286"/>
      <c r="I162" s="1286"/>
      <c r="J162" s="1286"/>
      <c r="K162" s="1286"/>
      <c r="L162" s="1286"/>
      <c r="M162" s="1286"/>
      <c r="N162" s="1286"/>
      <c r="O162" s="1286"/>
      <c r="P162" s="1286"/>
      <c r="Q162" s="1286"/>
      <c r="R162" s="1286"/>
      <c r="S162" s="1286"/>
      <c r="T162" s="1286"/>
      <c r="U162" s="1286"/>
      <c r="V162" s="1286"/>
      <c r="W162" s="1286"/>
      <c r="X162" s="1286"/>
      <c r="Y162" s="1286"/>
      <c r="Z162" s="1286"/>
      <c r="AA162" s="1286"/>
      <c r="AB162" s="1286"/>
      <c r="AC162" s="1286"/>
      <c r="AD162" s="1286"/>
      <c r="AE162" s="1286"/>
      <c r="AF162" s="1286"/>
      <c r="AG162" s="1286"/>
      <c r="AH162" s="1286"/>
      <c r="AI162" s="1286"/>
      <c r="AJ162" s="1286"/>
      <c r="AK162" s="1286"/>
      <c r="AL162" s="1286"/>
      <c r="AM162" s="1286"/>
      <c r="AN162" s="1286"/>
      <c r="AO162" s="1286"/>
      <c r="AP162" s="1286"/>
      <c r="AQ162" s="1286"/>
      <c r="AR162" s="1286"/>
      <c r="AS162" s="1286"/>
      <c r="AT162" s="1286"/>
      <c r="AU162" s="1286"/>
      <c r="AV162" s="1286"/>
      <c r="AW162" s="1286"/>
      <c r="AX162" s="1286"/>
      <c r="AY162" s="1286"/>
      <c r="AZ162" s="1286"/>
      <c r="BA162" s="1286"/>
      <c r="BB162" s="1286"/>
      <c r="BC162" s="1286"/>
      <c r="BD162" s="1286"/>
      <c r="BE162" s="1286"/>
      <c r="BF162" s="1286"/>
      <c r="BG162" s="1286"/>
      <c r="BH162" s="1286"/>
      <c r="BI162" s="1286"/>
      <c r="BJ162" s="1286"/>
      <c r="BK162" s="1286"/>
      <c r="BL162" s="1286"/>
      <c r="BM162" s="1286"/>
      <c r="BN162" s="1286"/>
      <c r="BO162" s="1286"/>
      <c r="BP162" s="1286"/>
      <c r="BQ162" s="1286"/>
      <c r="BR162" s="1286"/>
      <c r="BS162" s="1286"/>
      <c r="BT162" s="1286"/>
      <c r="BU162" s="1286"/>
      <c r="BV162" s="1286"/>
      <c r="BW162" s="1286"/>
      <c r="BX162" s="1286"/>
      <c r="BY162" s="1286"/>
      <c r="BZ162" s="1286"/>
      <c r="CA162" s="1286"/>
      <c r="CB162" s="1286"/>
      <c r="CC162" s="1286"/>
      <c r="CD162" s="1286"/>
      <c r="CE162" s="1286"/>
      <c r="CF162" s="1286"/>
      <c r="CG162" s="1286"/>
      <c r="CH162" s="1286"/>
      <c r="CI162" s="1286"/>
      <c r="CJ162" s="1286"/>
      <c r="CK162" s="1286"/>
      <c r="CL162" s="1286"/>
      <c r="CM162" s="1286"/>
      <c r="CN162" s="1286"/>
      <c r="CO162" s="1286"/>
      <c r="CP162" s="1286"/>
      <c r="CQ162" s="1286"/>
      <c r="CR162" s="1286"/>
      <c r="CS162" s="1286"/>
      <c r="CT162" s="1286"/>
      <c r="CU162" s="1286"/>
      <c r="CV162" s="1286"/>
      <c r="CW162" s="1286"/>
      <c r="CX162" s="1286"/>
      <c r="CY162" s="1286"/>
      <c r="CZ162" s="1286"/>
      <c r="DA162" s="1286"/>
      <c r="DB162" s="1286"/>
      <c r="DC162" s="1286"/>
      <c r="DD162" s="1286"/>
      <c r="DE162" s="1286"/>
      <c r="DF162" s="1286"/>
      <c r="DG162" s="1286"/>
      <c r="DH162" s="1286"/>
      <c r="DI162" s="1286"/>
      <c r="DJ162" s="1286"/>
      <c r="DK162" s="1286"/>
      <c r="DL162" s="1286"/>
      <c r="DM162" s="1286"/>
      <c r="DN162" s="1286"/>
      <c r="DO162" s="1286"/>
      <c r="DP162" s="1286"/>
      <c r="DQ162" s="1286"/>
      <c r="DR162" s="1286"/>
      <c r="DS162" s="1286"/>
      <c r="DT162" s="1286"/>
      <c r="DU162" s="1286"/>
      <c r="DV162" s="1286"/>
      <c r="DW162" s="1286"/>
      <c r="DX162" s="1286"/>
      <c r="DY162" s="1286"/>
      <c r="DZ162" s="1286"/>
      <c r="EA162" s="1286"/>
      <c r="EB162" s="1286"/>
      <c r="EC162" s="1286"/>
      <c r="ED162" s="1286"/>
      <c r="EE162" s="1286"/>
      <c r="EF162" s="1286"/>
      <c r="EG162" s="1286"/>
      <c r="EH162" s="1286"/>
      <c r="EI162" s="1286"/>
      <c r="EJ162" s="1286"/>
      <c r="EK162" s="1286"/>
      <c r="EL162" s="1286"/>
      <c r="EM162" s="1286"/>
      <c r="EN162" s="1286"/>
      <c r="EO162" s="1286"/>
      <c r="EP162" s="1286"/>
      <c r="EQ162" s="1286"/>
      <c r="ER162" s="1286"/>
      <c r="ES162" s="1286"/>
      <c r="ET162" s="1286"/>
      <c r="EU162" s="1286"/>
      <c r="EV162" s="1286"/>
      <c r="EW162" s="1286"/>
      <c r="EX162" s="1286"/>
      <c r="EY162" s="1286"/>
      <c r="EZ162" s="1286"/>
      <c r="FA162" s="1286"/>
      <c r="FB162" s="1286"/>
      <c r="FC162" s="1286"/>
      <c r="FD162" s="1286"/>
      <c r="FE162" s="1286"/>
      <c r="FF162" s="1286"/>
      <c r="FG162" s="1286"/>
      <c r="FH162" s="1286"/>
      <c r="FI162" s="1286"/>
      <c r="FJ162" s="1286"/>
      <c r="FK162" s="1286"/>
      <c r="FL162" s="1286"/>
      <c r="FM162" s="1286"/>
      <c r="FN162" s="1286"/>
      <c r="FO162" s="1286"/>
      <c r="FP162" s="1286"/>
      <c r="FQ162" s="1286"/>
      <c r="FR162" s="1286"/>
      <c r="FS162" s="1286"/>
      <c r="FT162" s="1286"/>
      <c r="FU162" s="1286"/>
      <c r="FV162" s="1286"/>
      <c r="FW162" s="1286"/>
      <c r="FX162" s="1286"/>
      <c r="FY162" s="1286"/>
      <c r="FZ162" s="1286"/>
      <c r="GA162" s="1286"/>
      <c r="GB162" s="1286"/>
      <c r="GC162" s="1286"/>
      <c r="GD162" s="1286"/>
      <c r="GE162" s="1286"/>
      <c r="GF162" s="1286"/>
      <c r="GG162" s="1286"/>
      <c r="GH162" s="1286"/>
      <c r="GI162" s="1286"/>
      <c r="GJ162" s="1286"/>
      <c r="GK162" s="1286"/>
      <c r="GL162" s="1286"/>
      <c r="GM162" s="1286"/>
      <c r="GN162" s="1286"/>
      <c r="GO162" s="1286"/>
      <c r="GP162" s="1286"/>
      <c r="GQ162" s="1286"/>
      <c r="GR162" s="1286"/>
      <c r="GS162" s="1286"/>
      <c r="GT162" s="1286"/>
      <c r="GU162" s="1286"/>
      <c r="GV162" s="1286"/>
      <c r="GW162" s="1286"/>
      <c r="GX162" s="1286"/>
      <c r="GY162" s="1286"/>
      <c r="GZ162" s="1286"/>
      <c r="HA162" s="1286"/>
      <c r="HB162" s="1286"/>
      <c r="HC162" s="1286"/>
      <c r="HD162" s="1286"/>
      <c r="HE162" s="1286"/>
      <c r="HF162" s="1286"/>
      <c r="HG162" s="1286"/>
      <c r="HH162" s="1286"/>
      <c r="HI162" s="1286"/>
      <c r="HJ162" s="1286"/>
      <c r="HK162" s="1286"/>
      <c r="HL162" s="1286"/>
      <c r="HM162" s="1286"/>
      <c r="HN162" s="1286"/>
      <c r="HO162" s="1286"/>
      <c r="HP162" s="1286"/>
      <c r="HQ162" s="1286"/>
      <c r="HR162" s="1286"/>
      <c r="HS162" s="1286"/>
      <c r="HT162" s="1286"/>
      <c r="HU162" s="1286"/>
      <c r="HV162" s="1286"/>
      <c r="HW162" s="1286"/>
      <c r="HX162" s="1286"/>
      <c r="HY162" s="1286"/>
      <c r="HZ162" s="1286"/>
      <c r="IA162" s="1286"/>
      <c r="IB162" s="1286"/>
      <c r="IC162" s="1286"/>
      <c r="ID162" s="1286"/>
      <c r="IE162" s="1286"/>
      <c r="IF162" s="1286"/>
      <c r="IG162" s="1286"/>
      <c r="IH162" s="1286"/>
      <c r="II162" s="1286"/>
      <c r="IJ162" s="1286"/>
      <c r="IK162" s="1286"/>
      <c r="IL162" s="1286"/>
      <c r="IM162" s="1286"/>
      <c r="IN162" s="1286"/>
      <c r="IO162" s="1286"/>
      <c r="IP162" s="1286"/>
      <c r="IQ162" s="1286"/>
      <c r="IR162" s="1286"/>
      <c r="IS162" s="1286"/>
      <c r="IT162" s="1286"/>
      <c r="IU162" s="1286"/>
      <c r="IV162" s="1286"/>
    </row>
    <row r="163" spans="1:256" ht="16.5" thickBot="1">
      <c r="A163" s="1286"/>
      <c r="B163" s="2153" t="s">
        <v>1952</v>
      </c>
      <c r="C163" s="2154"/>
      <c r="D163" s="2154"/>
      <c r="E163" s="2154"/>
      <c r="F163" s="2154"/>
      <c r="G163" s="2155"/>
      <c r="H163" s="1286"/>
      <c r="I163" s="1286"/>
      <c r="J163" s="1286"/>
      <c r="K163" s="1286"/>
      <c r="L163" s="1286"/>
      <c r="M163" s="1286"/>
      <c r="N163" s="1286"/>
      <c r="O163" s="1286"/>
      <c r="P163" s="1286"/>
      <c r="Q163" s="1286"/>
      <c r="R163" s="1286"/>
      <c r="S163" s="1286"/>
      <c r="T163" s="1286"/>
      <c r="U163" s="1286"/>
      <c r="V163" s="1286"/>
      <c r="W163" s="1286"/>
      <c r="X163" s="1286"/>
      <c r="Y163" s="1286"/>
      <c r="Z163" s="1286"/>
      <c r="AA163" s="1286"/>
      <c r="AB163" s="1286"/>
      <c r="AC163" s="1286"/>
      <c r="AD163" s="1286"/>
      <c r="AE163" s="1286"/>
      <c r="AF163" s="1286"/>
      <c r="AG163" s="1286"/>
      <c r="AH163" s="1286"/>
      <c r="AI163" s="1286"/>
      <c r="AJ163" s="1286"/>
      <c r="AK163" s="1286"/>
      <c r="AL163" s="1286"/>
      <c r="AM163" s="1286"/>
      <c r="AN163" s="1286"/>
      <c r="AO163" s="1286"/>
      <c r="AP163" s="1286"/>
      <c r="AQ163" s="1286"/>
      <c r="AR163" s="1286"/>
      <c r="AS163" s="1286"/>
      <c r="AT163" s="1286"/>
      <c r="AU163" s="1286"/>
      <c r="AV163" s="1286"/>
      <c r="AW163" s="1286"/>
      <c r="AX163" s="1286"/>
      <c r="AY163" s="1286"/>
      <c r="AZ163" s="1286"/>
      <c r="BA163" s="1286"/>
      <c r="BB163" s="1286"/>
      <c r="BC163" s="1286"/>
      <c r="BD163" s="1286"/>
      <c r="BE163" s="1286"/>
      <c r="BF163" s="1286"/>
      <c r="BG163" s="1286"/>
      <c r="BH163" s="1286"/>
      <c r="BI163" s="1286"/>
      <c r="BJ163" s="1286"/>
      <c r="BK163" s="1286"/>
      <c r="BL163" s="1286"/>
      <c r="BM163" s="1286"/>
      <c r="BN163" s="1286"/>
      <c r="BO163" s="1286"/>
      <c r="BP163" s="1286"/>
      <c r="BQ163" s="1286"/>
      <c r="BR163" s="1286"/>
      <c r="BS163" s="1286"/>
      <c r="BT163" s="1286"/>
      <c r="BU163" s="1286"/>
      <c r="BV163" s="1286"/>
      <c r="BW163" s="1286"/>
      <c r="BX163" s="1286"/>
      <c r="BY163" s="1286"/>
      <c r="BZ163" s="1286"/>
      <c r="CA163" s="1286"/>
      <c r="CB163" s="1286"/>
      <c r="CC163" s="1286"/>
      <c r="CD163" s="1286"/>
      <c r="CE163" s="1286"/>
      <c r="CF163" s="1286"/>
      <c r="CG163" s="1286"/>
      <c r="CH163" s="1286"/>
      <c r="CI163" s="1286"/>
      <c r="CJ163" s="1286"/>
      <c r="CK163" s="1286"/>
      <c r="CL163" s="1286"/>
      <c r="CM163" s="1286"/>
      <c r="CN163" s="1286"/>
      <c r="CO163" s="1286"/>
      <c r="CP163" s="1286"/>
      <c r="CQ163" s="1286"/>
      <c r="CR163" s="1286"/>
      <c r="CS163" s="1286"/>
      <c r="CT163" s="1286"/>
      <c r="CU163" s="1286"/>
      <c r="CV163" s="1286"/>
      <c r="CW163" s="1286"/>
      <c r="CX163" s="1286"/>
      <c r="CY163" s="1286"/>
      <c r="CZ163" s="1286"/>
      <c r="DA163" s="1286"/>
      <c r="DB163" s="1286"/>
      <c r="DC163" s="1286"/>
      <c r="DD163" s="1286"/>
      <c r="DE163" s="1286"/>
      <c r="DF163" s="1286"/>
      <c r="DG163" s="1286"/>
      <c r="DH163" s="1286"/>
      <c r="DI163" s="1286"/>
      <c r="DJ163" s="1286"/>
      <c r="DK163" s="1286"/>
      <c r="DL163" s="1286"/>
      <c r="DM163" s="1286"/>
      <c r="DN163" s="1286"/>
      <c r="DO163" s="1286"/>
      <c r="DP163" s="1286"/>
      <c r="DQ163" s="1286"/>
      <c r="DR163" s="1286"/>
      <c r="DS163" s="1286"/>
      <c r="DT163" s="1286"/>
      <c r="DU163" s="1286"/>
      <c r="DV163" s="1286"/>
      <c r="DW163" s="1286"/>
      <c r="DX163" s="1286"/>
      <c r="DY163" s="1286"/>
      <c r="DZ163" s="1286"/>
      <c r="EA163" s="1286"/>
      <c r="EB163" s="1286"/>
      <c r="EC163" s="1286"/>
      <c r="ED163" s="1286"/>
      <c r="EE163" s="1286"/>
      <c r="EF163" s="1286"/>
      <c r="EG163" s="1286"/>
      <c r="EH163" s="1286"/>
      <c r="EI163" s="1286"/>
      <c r="EJ163" s="1286"/>
      <c r="EK163" s="1286"/>
      <c r="EL163" s="1286"/>
      <c r="EM163" s="1286"/>
      <c r="EN163" s="1286"/>
      <c r="EO163" s="1286"/>
      <c r="EP163" s="1286"/>
      <c r="EQ163" s="1286"/>
      <c r="ER163" s="1286"/>
      <c r="ES163" s="1286"/>
      <c r="ET163" s="1286"/>
      <c r="EU163" s="1286"/>
      <c r="EV163" s="1286"/>
      <c r="EW163" s="1286"/>
      <c r="EX163" s="1286"/>
      <c r="EY163" s="1286"/>
      <c r="EZ163" s="1286"/>
      <c r="FA163" s="1286"/>
      <c r="FB163" s="1286"/>
      <c r="FC163" s="1286"/>
      <c r="FD163" s="1286"/>
      <c r="FE163" s="1286"/>
      <c r="FF163" s="1286"/>
      <c r="FG163" s="1286"/>
      <c r="FH163" s="1286"/>
      <c r="FI163" s="1286"/>
      <c r="FJ163" s="1286"/>
      <c r="FK163" s="1286"/>
      <c r="FL163" s="1286"/>
      <c r="FM163" s="1286"/>
      <c r="FN163" s="1286"/>
      <c r="FO163" s="1286"/>
      <c r="FP163" s="1286"/>
      <c r="FQ163" s="1286"/>
      <c r="FR163" s="1286"/>
      <c r="FS163" s="1286"/>
      <c r="FT163" s="1286"/>
      <c r="FU163" s="1286"/>
      <c r="FV163" s="1286"/>
      <c r="FW163" s="1286"/>
      <c r="FX163" s="1286"/>
      <c r="FY163" s="1286"/>
      <c r="FZ163" s="1286"/>
      <c r="GA163" s="1286"/>
      <c r="GB163" s="1286"/>
      <c r="GC163" s="1286"/>
      <c r="GD163" s="1286"/>
      <c r="GE163" s="1286"/>
      <c r="GF163" s="1286"/>
      <c r="GG163" s="1286"/>
      <c r="GH163" s="1286"/>
      <c r="GI163" s="1286"/>
      <c r="GJ163" s="1286"/>
      <c r="GK163" s="1286"/>
      <c r="GL163" s="1286"/>
      <c r="GM163" s="1286"/>
      <c r="GN163" s="1286"/>
      <c r="GO163" s="1286"/>
      <c r="GP163" s="1286"/>
      <c r="GQ163" s="1286"/>
      <c r="GR163" s="1286"/>
      <c r="GS163" s="1286"/>
      <c r="GT163" s="1286"/>
      <c r="GU163" s="1286"/>
      <c r="GV163" s="1286"/>
      <c r="GW163" s="1286"/>
      <c r="GX163" s="1286"/>
      <c r="GY163" s="1286"/>
      <c r="GZ163" s="1286"/>
      <c r="HA163" s="1286"/>
      <c r="HB163" s="1286"/>
      <c r="HC163" s="1286"/>
      <c r="HD163" s="1286"/>
      <c r="HE163" s="1286"/>
      <c r="HF163" s="1286"/>
      <c r="HG163" s="1286"/>
      <c r="HH163" s="1286"/>
      <c r="HI163" s="1286"/>
      <c r="HJ163" s="1286"/>
      <c r="HK163" s="1286"/>
      <c r="HL163" s="1286"/>
      <c r="HM163" s="1286"/>
      <c r="HN163" s="1286"/>
      <c r="HO163" s="1286"/>
      <c r="HP163" s="1286"/>
      <c r="HQ163" s="1286"/>
      <c r="HR163" s="1286"/>
      <c r="HS163" s="1286"/>
      <c r="HT163" s="1286"/>
      <c r="HU163" s="1286"/>
      <c r="HV163" s="1286"/>
      <c r="HW163" s="1286"/>
      <c r="HX163" s="1286"/>
      <c r="HY163" s="1286"/>
      <c r="HZ163" s="1286"/>
      <c r="IA163" s="1286"/>
      <c r="IB163" s="1286"/>
      <c r="IC163" s="1286"/>
      <c r="ID163" s="1286"/>
      <c r="IE163" s="1286"/>
      <c r="IF163" s="1286"/>
      <c r="IG163" s="1286"/>
      <c r="IH163" s="1286"/>
      <c r="II163" s="1286"/>
      <c r="IJ163" s="1286"/>
      <c r="IK163" s="1286"/>
      <c r="IL163" s="1286"/>
      <c r="IM163" s="1286"/>
      <c r="IN163" s="1286"/>
      <c r="IO163" s="1286"/>
      <c r="IP163" s="1286"/>
      <c r="IQ163" s="1286"/>
      <c r="IR163" s="1286"/>
      <c r="IS163" s="1286"/>
      <c r="IT163" s="1286"/>
      <c r="IU163" s="1286"/>
      <c r="IV163" s="1286"/>
    </row>
    <row r="164" spans="1:256" ht="41.25" customHeight="1" thickBot="1">
      <c r="A164" s="1286"/>
      <c r="B164" s="2156" t="str">
        <f>C153</f>
        <v>SERVENTE COM ENCARGOS COMPLEMENTARES</v>
      </c>
      <c r="C164" s="2157"/>
      <c r="D164" s="1051" t="s">
        <v>85</v>
      </c>
      <c r="E164" s="2158" t="s">
        <v>12422</v>
      </c>
      <c r="F164" s="2158"/>
      <c r="G164" s="2159"/>
      <c r="H164" s="1286"/>
      <c r="I164" s="1286"/>
      <c r="J164" s="1286"/>
      <c r="K164" s="1286"/>
      <c r="L164" s="1286"/>
      <c r="M164" s="1286"/>
      <c r="N164" s="1286"/>
      <c r="O164" s="1286"/>
      <c r="P164" s="1286"/>
      <c r="Q164" s="1286"/>
      <c r="R164" s="1286"/>
      <c r="S164" s="1286"/>
      <c r="T164" s="1286"/>
      <c r="U164" s="1286"/>
      <c r="V164" s="1286"/>
      <c r="W164" s="1286"/>
      <c r="X164" s="1286"/>
      <c r="Y164" s="1286"/>
      <c r="Z164" s="1286"/>
      <c r="AA164" s="1286"/>
      <c r="AB164" s="1286"/>
      <c r="AC164" s="1286"/>
      <c r="AD164" s="1286"/>
      <c r="AE164" s="1286"/>
      <c r="AF164" s="1286"/>
      <c r="AG164" s="1286"/>
      <c r="AH164" s="1286"/>
      <c r="AI164" s="1286"/>
      <c r="AJ164" s="1286"/>
      <c r="AK164" s="1286"/>
      <c r="AL164" s="1286"/>
      <c r="AM164" s="1286"/>
      <c r="AN164" s="1286"/>
      <c r="AO164" s="1286"/>
      <c r="AP164" s="1286"/>
      <c r="AQ164" s="1286"/>
      <c r="AR164" s="1286"/>
      <c r="AS164" s="1286"/>
      <c r="AT164" s="1286"/>
      <c r="AU164" s="1286"/>
      <c r="AV164" s="1286"/>
      <c r="AW164" s="1286"/>
      <c r="AX164" s="1286"/>
      <c r="AY164" s="1286"/>
      <c r="AZ164" s="1286"/>
      <c r="BA164" s="1286"/>
      <c r="BB164" s="1286"/>
      <c r="BC164" s="1286"/>
      <c r="BD164" s="1286"/>
      <c r="BE164" s="1286"/>
      <c r="BF164" s="1286"/>
      <c r="BG164" s="1286"/>
      <c r="BH164" s="1286"/>
      <c r="BI164" s="1286"/>
      <c r="BJ164" s="1286"/>
      <c r="BK164" s="1286"/>
      <c r="BL164" s="1286"/>
      <c r="BM164" s="1286"/>
      <c r="BN164" s="1286"/>
      <c r="BO164" s="1286"/>
      <c r="BP164" s="1286"/>
      <c r="BQ164" s="1286"/>
      <c r="BR164" s="1286"/>
      <c r="BS164" s="1286"/>
      <c r="BT164" s="1286"/>
      <c r="BU164" s="1286"/>
      <c r="BV164" s="1286"/>
      <c r="BW164" s="1286"/>
      <c r="BX164" s="1286"/>
      <c r="BY164" s="1286"/>
      <c r="BZ164" s="1286"/>
      <c r="CA164" s="1286"/>
      <c r="CB164" s="1286"/>
      <c r="CC164" s="1286"/>
      <c r="CD164" s="1286"/>
      <c r="CE164" s="1286"/>
      <c r="CF164" s="1286"/>
      <c r="CG164" s="1286"/>
      <c r="CH164" s="1286"/>
      <c r="CI164" s="1286"/>
      <c r="CJ164" s="1286"/>
      <c r="CK164" s="1286"/>
      <c r="CL164" s="1286"/>
      <c r="CM164" s="1286"/>
      <c r="CN164" s="1286"/>
      <c r="CO164" s="1286"/>
      <c r="CP164" s="1286"/>
      <c r="CQ164" s="1286"/>
      <c r="CR164" s="1286"/>
      <c r="CS164" s="1286"/>
      <c r="CT164" s="1286"/>
      <c r="CU164" s="1286"/>
      <c r="CV164" s="1286"/>
      <c r="CW164" s="1286"/>
      <c r="CX164" s="1286"/>
      <c r="CY164" s="1286"/>
      <c r="CZ164" s="1286"/>
      <c r="DA164" s="1286"/>
      <c r="DB164" s="1286"/>
      <c r="DC164" s="1286"/>
      <c r="DD164" s="1286"/>
      <c r="DE164" s="1286"/>
      <c r="DF164" s="1286"/>
      <c r="DG164" s="1286"/>
      <c r="DH164" s="1286"/>
      <c r="DI164" s="1286"/>
      <c r="DJ164" s="1286"/>
      <c r="DK164" s="1286"/>
      <c r="DL164" s="1286"/>
      <c r="DM164" s="1286"/>
      <c r="DN164" s="1286"/>
      <c r="DO164" s="1286"/>
      <c r="DP164" s="1286"/>
      <c r="DQ164" s="1286"/>
      <c r="DR164" s="1286"/>
      <c r="DS164" s="1286"/>
      <c r="DT164" s="1286"/>
      <c r="DU164" s="1286"/>
      <c r="DV164" s="1286"/>
      <c r="DW164" s="1286"/>
      <c r="DX164" s="1286"/>
      <c r="DY164" s="1286"/>
      <c r="DZ164" s="1286"/>
      <c r="EA164" s="1286"/>
      <c r="EB164" s="1286"/>
      <c r="EC164" s="1286"/>
      <c r="ED164" s="1286"/>
      <c r="EE164" s="1286"/>
      <c r="EF164" s="1286"/>
      <c r="EG164" s="1286"/>
      <c r="EH164" s="1286"/>
      <c r="EI164" s="1286"/>
      <c r="EJ164" s="1286"/>
      <c r="EK164" s="1286"/>
      <c r="EL164" s="1286"/>
      <c r="EM164" s="1286"/>
      <c r="EN164" s="1286"/>
      <c r="EO164" s="1286"/>
      <c r="EP164" s="1286"/>
      <c r="EQ164" s="1286"/>
      <c r="ER164" s="1286"/>
      <c r="ES164" s="1286"/>
      <c r="ET164" s="1286"/>
      <c r="EU164" s="1286"/>
      <c r="EV164" s="1286"/>
      <c r="EW164" s="1286"/>
      <c r="EX164" s="1286"/>
      <c r="EY164" s="1286"/>
      <c r="EZ164" s="1286"/>
      <c r="FA164" s="1286"/>
      <c r="FB164" s="1286"/>
      <c r="FC164" s="1286"/>
      <c r="FD164" s="1286"/>
      <c r="FE164" s="1286"/>
      <c r="FF164" s="1286"/>
      <c r="FG164" s="1286"/>
      <c r="FH164" s="1286"/>
      <c r="FI164" s="1286"/>
      <c r="FJ164" s="1286"/>
      <c r="FK164" s="1286"/>
      <c r="FL164" s="1286"/>
      <c r="FM164" s="1286"/>
      <c r="FN164" s="1286"/>
      <c r="FO164" s="1286"/>
      <c r="FP164" s="1286"/>
      <c r="FQ164" s="1286"/>
      <c r="FR164" s="1286"/>
      <c r="FS164" s="1286"/>
      <c r="FT164" s="1286"/>
      <c r="FU164" s="1286"/>
      <c r="FV164" s="1286"/>
      <c r="FW164" s="1286"/>
      <c r="FX164" s="1286"/>
      <c r="FY164" s="1286"/>
      <c r="FZ164" s="1286"/>
      <c r="GA164" s="1286"/>
      <c r="GB164" s="1286"/>
      <c r="GC164" s="1286"/>
      <c r="GD164" s="1286"/>
      <c r="GE164" s="1286"/>
      <c r="GF164" s="1286"/>
      <c r="GG164" s="1286"/>
      <c r="GH164" s="1286"/>
      <c r="GI164" s="1286"/>
      <c r="GJ164" s="1286"/>
      <c r="GK164" s="1286"/>
      <c r="GL164" s="1286"/>
      <c r="GM164" s="1286"/>
      <c r="GN164" s="1286"/>
      <c r="GO164" s="1286"/>
      <c r="GP164" s="1286"/>
      <c r="GQ164" s="1286"/>
      <c r="GR164" s="1286"/>
      <c r="GS164" s="1286"/>
      <c r="GT164" s="1286"/>
      <c r="GU164" s="1286"/>
      <c r="GV164" s="1286"/>
      <c r="GW164" s="1286"/>
      <c r="GX164" s="1286"/>
      <c r="GY164" s="1286"/>
      <c r="GZ164" s="1286"/>
      <c r="HA164" s="1286"/>
      <c r="HB164" s="1286"/>
      <c r="HC164" s="1286"/>
      <c r="HD164" s="1286"/>
      <c r="HE164" s="1286"/>
      <c r="HF164" s="1286"/>
      <c r="HG164" s="1286"/>
      <c r="HH164" s="1286"/>
      <c r="HI164" s="1286"/>
      <c r="HJ164" s="1286"/>
      <c r="HK164" s="1286"/>
      <c r="HL164" s="1286"/>
      <c r="HM164" s="1286"/>
      <c r="HN164" s="1286"/>
      <c r="HO164" s="1286"/>
      <c r="HP164" s="1286"/>
      <c r="HQ164" s="1286"/>
      <c r="HR164" s="1286"/>
      <c r="HS164" s="1286"/>
      <c r="HT164" s="1286"/>
      <c r="HU164" s="1286"/>
      <c r="HV164" s="1286"/>
      <c r="HW164" s="1286"/>
      <c r="HX164" s="1286"/>
      <c r="HY164" s="1286"/>
      <c r="HZ164" s="1286"/>
      <c r="IA164" s="1286"/>
      <c r="IB164" s="1286"/>
      <c r="IC164" s="1286"/>
      <c r="ID164" s="1286"/>
      <c r="IE164" s="1286"/>
      <c r="IF164" s="1286"/>
      <c r="IG164" s="1286"/>
      <c r="IH164" s="1286"/>
      <c r="II164" s="1286"/>
      <c r="IJ164" s="1286"/>
      <c r="IK164" s="1286"/>
      <c r="IL164" s="1286"/>
      <c r="IM164" s="1286"/>
      <c r="IN164" s="1286"/>
      <c r="IO164" s="1286"/>
      <c r="IP164" s="1286"/>
      <c r="IQ164" s="1286"/>
      <c r="IR164" s="1286"/>
      <c r="IS164" s="1286"/>
      <c r="IT164" s="1286"/>
      <c r="IU164" s="1286"/>
      <c r="IV164" s="1286"/>
    </row>
    <row r="165" spans="1:256" ht="13.5" thickBot="1">
      <c r="A165" s="1286"/>
      <c r="B165" s="1360"/>
      <c r="C165" s="1360"/>
      <c r="D165" s="1360"/>
      <c r="E165" s="1360"/>
      <c r="F165" s="1360"/>
      <c r="G165" s="1360"/>
      <c r="H165" s="1286"/>
      <c r="I165" s="1286"/>
      <c r="J165" s="1286"/>
      <c r="K165" s="1286"/>
      <c r="L165" s="1286"/>
      <c r="M165" s="1286"/>
      <c r="N165" s="1286"/>
      <c r="O165" s="1286"/>
      <c r="P165" s="1286"/>
      <c r="Q165" s="1286"/>
      <c r="R165" s="1286"/>
      <c r="S165" s="1286"/>
      <c r="T165" s="1286"/>
      <c r="U165" s="1286"/>
      <c r="V165" s="1286"/>
      <c r="W165" s="1286"/>
      <c r="X165" s="1286"/>
      <c r="Y165" s="1286"/>
      <c r="Z165" s="1286"/>
      <c r="AA165" s="1286"/>
      <c r="AB165" s="1286"/>
      <c r="AC165" s="1286"/>
      <c r="AD165" s="1286"/>
      <c r="AE165" s="1286"/>
      <c r="AF165" s="1286"/>
      <c r="AG165" s="1286"/>
      <c r="AH165" s="1286"/>
      <c r="AI165" s="1286"/>
      <c r="AJ165" s="1286"/>
      <c r="AK165" s="1286"/>
      <c r="AL165" s="1286"/>
      <c r="AM165" s="1286"/>
      <c r="AN165" s="1286"/>
      <c r="AO165" s="1286"/>
      <c r="AP165" s="1286"/>
      <c r="AQ165" s="1286"/>
      <c r="AR165" s="1286"/>
      <c r="AS165" s="1286"/>
      <c r="AT165" s="1286"/>
      <c r="AU165" s="1286"/>
      <c r="AV165" s="1286"/>
      <c r="AW165" s="1286"/>
      <c r="AX165" s="1286"/>
      <c r="AY165" s="1286"/>
      <c r="AZ165" s="1286"/>
      <c r="BA165" s="1286"/>
      <c r="BB165" s="1286"/>
      <c r="BC165" s="1286"/>
      <c r="BD165" s="1286"/>
      <c r="BE165" s="1286"/>
      <c r="BF165" s="1286"/>
      <c r="BG165" s="1286"/>
      <c r="BH165" s="1286"/>
      <c r="BI165" s="1286"/>
      <c r="BJ165" s="1286"/>
      <c r="BK165" s="1286"/>
      <c r="BL165" s="1286"/>
      <c r="BM165" s="1286"/>
      <c r="BN165" s="1286"/>
      <c r="BO165" s="1286"/>
      <c r="BP165" s="1286"/>
      <c r="BQ165" s="1286"/>
      <c r="BR165" s="1286"/>
      <c r="BS165" s="1286"/>
      <c r="BT165" s="1286"/>
      <c r="BU165" s="1286"/>
      <c r="BV165" s="1286"/>
      <c r="BW165" s="1286"/>
      <c r="BX165" s="1286"/>
      <c r="BY165" s="1286"/>
      <c r="BZ165" s="1286"/>
      <c r="CA165" s="1286"/>
      <c r="CB165" s="1286"/>
      <c r="CC165" s="1286"/>
      <c r="CD165" s="1286"/>
      <c r="CE165" s="1286"/>
      <c r="CF165" s="1286"/>
      <c r="CG165" s="1286"/>
      <c r="CH165" s="1286"/>
      <c r="CI165" s="1286"/>
      <c r="CJ165" s="1286"/>
      <c r="CK165" s="1286"/>
      <c r="CL165" s="1286"/>
      <c r="CM165" s="1286"/>
      <c r="CN165" s="1286"/>
      <c r="CO165" s="1286"/>
      <c r="CP165" s="1286"/>
      <c r="CQ165" s="1286"/>
      <c r="CR165" s="1286"/>
      <c r="CS165" s="1286"/>
      <c r="CT165" s="1286"/>
      <c r="CU165" s="1286"/>
      <c r="CV165" s="1286"/>
      <c r="CW165" s="1286"/>
      <c r="CX165" s="1286"/>
      <c r="CY165" s="1286"/>
      <c r="CZ165" s="1286"/>
      <c r="DA165" s="1286"/>
      <c r="DB165" s="1286"/>
      <c r="DC165" s="1286"/>
      <c r="DD165" s="1286"/>
      <c r="DE165" s="1286"/>
      <c r="DF165" s="1286"/>
      <c r="DG165" s="1286"/>
      <c r="DH165" s="1286"/>
      <c r="DI165" s="1286"/>
      <c r="DJ165" s="1286"/>
      <c r="DK165" s="1286"/>
      <c r="DL165" s="1286"/>
      <c r="DM165" s="1286"/>
      <c r="DN165" s="1286"/>
      <c r="DO165" s="1286"/>
      <c r="DP165" s="1286"/>
      <c r="DQ165" s="1286"/>
      <c r="DR165" s="1286"/>
      <c r="DS165" s="1286"/>
      <c r="DT165" s="1286"/>
      <c r="DU165" s="1286"/>
      <c r="DV165" s="1286"/>
      <c r="DW165" s="1286"/>
      <c r="DX165" s="1286"/>
      <c r="DY165" s="1286"/>
      <c r="DZ165" s="1286"/>
      <c r="EA165" s="1286"/>
      <c r="EB165" s="1286"/>
      <c r="EC165" s="1286"/>
      <c r="ED165" s="1286"/>
      <c r="EE165" s="1286"/>
      <c r="EF165" s="1286"/>
      <c r="EG165" s="1286"/>
      <c r="EH165" s="1286"/>
      <c r="EI165" s="1286"/>
      <c r="EJ165" s="1286"/>
      <c r="EK165" s="1286"/>
      <c r="EL165" s="1286"/>
      <c r="EM165" s="1286"/>
      <c r="EN165" s="1286"/>
      <c r="EO165" s="1286"/>
      <c r="EP165" s="1286"/>
      <c r="EQ165" s="1286"/>
      <c r="ER165" s="1286"/>
      <c r="ES165" s="1286"/>
      <c r="ET165" s="1286"/>
      <c r="EU165" s="1286"/>
      <c r="EV165" s="1286"/>
      <c r="EW165" s="1286"/>
      <c r="EX165" s="1286"/>
      <c r="EY165" s="1286"/>
      <c r="EZ165" s="1286"/>
      <c r="FA165" s="1286"/>
      <c r="FB165" s="1286"/>
      <c r="FC165" s="1286"/>
      <c r="FD165" s="1286"/>
      <c r="FE165" s="1286"/>
      <c r="FF165" s="1286"/>
      <c r="FG165" s="1286"/>
      <c r="FH165" s="1286"/>
      <c r="FI165" s="1286"/>
      <c r="FJ165" s="1286"/>
      <c r="FK165" s="1286"/>
      <c r="FL165" s="1286"/>
      <c r="FM165" s="1286"/>
      <c r="FN165" s="1286"/>
      <c r="FO165" s="1286"/>
      <c r="FP165" s="1286"/>
      <c r="FQ165" s="1286"/>
      <c r="FR165" s="1286"/>
      <c r="FS165" s="1286"/>
      <c r="FT165" s="1286"/>
      <c r="FU165" s="1286"/>
      <c r="FV165" s="1286"/>
      <c r="FW165" s="1286"/>
      <c r="FX165" s="1286"/>
      <c r="FY165" s="1286"/>
      <c r="FZ165" s="1286"/>
      <c r="GA165" s="1286"/>
      <c r="GB165" s="1286"/>
      <c r="GC165" s="1286"/>
      <c r="GD165" s="1286"/>
      <c r="GE165" s="1286"/>
      <c r="GF165" s="1286"/>
      <c r="GG165" s="1286"/>
      <c r="GH165" s="1286"/>
      <c r="GI165" s="1286"/>
      <c r="GJ165" s="1286"/>
      <c r="GK165" s="1286"/>
      <c r="GL165" s="1286"/>
      <c r="GM165" s="1286"/>
      <c r="GN165" s="1286"/>
      <c r="GO165" s="1286"/>
      <c r="GP165" s="1286"/>
      <c r="GQ165" s="1286"/>
      <c r="GR165" s="1286"/>
      <c r="GS165" s="1286"/>
      <c r="GT165" s="1286"/>
      <c r="GU165" s="1286"/>
      <c r="GV165" s="1286"/>
      <c r="GW165" s="1286"/>
      <c r="GX165" s="1286"/>
      <c r="GY165" s="1286"/>
      <c r="GZ165" s="1286"/>
      <c r="HA165" s="1286"/>
      <c r="HB165" s="1286"/>
      <c r="HC165" s="1286"/>
      <c r="HD165" s="1286"/>
      <c r="HE165" s="1286"/>
      <c r="HF165" s="1286"/>
      <c r="HG165" s="1286"/>
      <c r="HH165" s="1286"/>
      <c r="HI165" s="1286"/>
      <c r="HJ165" s="1286"/>
      <c r="HK165" s="1286"/>
      <c r="HL165" s="1286"/>
      <c r="HM165" s="1286"/>
      <c r="HN165" s="1286"/>
      <c r="HO165" s="1286"/>
      <c r="HP165" s="1286"/>
      <c r="HQ165" s="1286"/>
      <c r="HR165" s="1286"/>
      <c r="HS165" s="1286"/>
      <c r="HT165" s="1286"/>
      <c r="HU165" s="1286"/>
      <c r="HV165" s="1286"/>
      <c r="HW165" s="1286"/>
      <c r="HX165" s="1286"/>
      <c r="HY165" s="1286"/>
      <c r="HZ165" s="1286"/>
      <c r="IA165" s="1286"/>
      <c r="IB165" s="1286"/>
      <c r="IC165" s="1286"/>
      <c r="ID165" s="1286"/>
      <c r="IE165" s="1286"/>
      <c r="IF165" s="1286"/>
      <c r="IG165" s="1286"/>
      <c r="IH165" s="1286"/>
      <c r="II165" s="1286"/>
      <c r="IJ165" s="1286"/>
      <c r="IK165" s="1286"/>
      <c r="IL165" s="1286"/>
      <c r="IM165" s="1286"/>
      <c r="IN165" s="1286"/>
      <c r="IO165" s="1286"/>
      <c r="IP165" s="1286"/>
      <c r="IQ165" s="1286"/>
      <c r="IR165" s="1286"/>
      <c r="IS165" s="1286"/>
      <c r="IT165" s="1286"/>
      <c r="IU165" s="1286"/>
      <c r="IV165" s="1286"/>
    </row>
    <row r="166" spans="1:256" ht="16.5" thickBot="1">
      <c r="A166" s="1286"/>
      <c r="B166" s="1616" t="s">
        <v>7411</v>
      </c>
      <c r="C166" s="1617" t="s">
        <v>7412</v>
      </c>
      <c r="D166" s="1617"/>
      <c r="E166" s="1617"/>
      <c r="F166" s="1617"/>
      <c r="G166" s="1618" t="s">
        <v>30</v>
      </c>
      <c r="H166" s="1286"/>
      <c r="I166" s="1286"/>
      <c r="J166" s="1286"/>
      <c r="K166" s="1286"/>
      <c r="L166" s="1286"/>
      <c r="M166" s="1286"/>
      <c r="N166" s="1286"/>
      <c r="O166" s="1286"/>
      <c r="P166" s="1286"/>
      <c r="Q166" s="1286"/>
      <c r="R166" s="1286"/>
      <c r="S166" s="1286"/>
      <c r="T166" s="1286"/>
      <c r="U166" s="1286"/>
      <c r="V166" s="1286"/>
      <c r="W166" s="1286"/>
      <c r="X166" s="1286"/>
      <c r="Y166" s="1286"/>
      <c r="Z166" s="1286"/>
      <c r="AA166" s="1286"/>
      <c r="AB166" s="1286"/>
      <c r="AC166" s="1286"/>
      <c r="AD166" s="1286"/>
      <c r="AE166" s="1286"/>
      <c r="AF166" s="1286"/>
      <c r="AG166" s="1286"/>
      <c r="AH166" s="1286"/>
      <c r="AI166" s="1286"/>
      <c r="AJ166" s="1286"/>
      <c r="AK166" s="1286"/>
      <c r="AL166" s="1286"/>
      <c r="AM166" s="1286"/>
      <c r="AN166" s="1286"/>
      <c r="AO166" s="1286"/>
      <c r="AP166" s="1286"/>
      <c r="AQ166" s="1286"/>
      <c r="AR166" s="1286"/>
      <c r="AS166" s="1286"/>
      <c r="AT166" s="1286"/>
      <c r="AU166" s="1286"/>
      <c r="AV166" s="1286"/>
      <c r="AW166" s="1286"/>
      <c r="AX166" s="1286"/>
      <c r="AY166" s="1286"/>
      <c r="AZ166" s="1286"/>
      <c r="BA166" s="1286"/>
      <c r="BB166" s="1286"/>
      <c r="BC166" s="1286"/>
      <c r="BD166" s="1286"/>
      <c r="BE166" s="1286"/>
      <c r="BF166" s="1286"/>
      <c r="BG166" s="1286"/>
      <c r="BH166" s="1286"/>
      <c r="BI166" s="1286"/>
      <c r="BJ166" s="1286"/>
      <c r="BK166" s="1286"/>
      <c r="BL166" s="1286"/>
      <c r="BM166" s="1286"/>
      <c r="BN166" s="1286"/>
      <c r="BO166" s="1286"/>
      <c r="BP166" s="1286"/>
      <c r="BQ166" s="1286"/>
      <c r="BR166" s="1286"/>
      <c r="BS166" s="1286"/>
      <c r="BT166" s="1286"/>
      <c r="BU166" s="1286"/>
      <c r="BV166" s="1286"/>
      <c r="BW166" s="1286"/>
      <c r="BX166" s="1286"/>
      <c r="BY166" s="1286"/>
      <c r="BZ166" s="1286"/>
      <c r="CA166" s="1286"/>
      <c r="CB166" s="1286"/>
      <c r="CC166" s="1286"/>
      <c r="CD166" s="1286"/>
      <c r="CE166" s="1286"/>
      <c r="CF166" s="1286"/>
      <c r="CG166" s="1286"/>
      <c r="CH166" s="1286"/>
      <c r="CI166" s="1286"/>
      <c r="CJ166" s="1286"/>
      <c r="CK166" s="1286"/>
      <c r="CL166" s="1286"/>
      <c r="CM166" s="1286"/>
      <c r="CN166" s="1286"/>
      <c r="CO166" s="1286"/>
      <c r="CP166" s="1286"/>
      <c r="CQ166" s="1286"/>
      <c r="CR166" s="1286"/>
      <c r="CS166" s="1286"/>
      <c r="CT166" s="1286"/>
      <c r="CU166" s="1286"/>
      <c r="CV166" s="1286"/>
      <c r="CW166" s="1286"/>
      <c r="CX166" s="1286"/>
      <c r="CY166" s="1286"/>
      <c r="CZ166" s="1286"/>
      <c r="DA166" s="1286"/>
      <c r="DB166" s="1286"/>
      <c r="DC166" s="1286"/>
      <c r="DD166" s="1286"/>
      <c r="DE166" s="1286"/>
      <c r="DF166" s="1286"/>
      <c r="DG166" s="1286"/>
      <c r="DH166" s="1286"/>
      <c r="DI166" s="1286"/>
      <c r="DJ166" s="1286"/>
      <c r="DK166" s="1286"/>
      <c r="DL166" s="1286"/>
      <c r="DM166" s="1286"/>
      <c r="DN166" s="1286"/>
      <c r="DO166" s="1286"/>
      <c r="DP166" s="1286"/>
      <c r="DQ166" s="1286"/>
      <c r="DR166" s="1286"/>
      <c r="DS166" s="1286"/>
      <c r="DT166" s="1286"/>
      <c r="DU166" s="1286"/>
      <c r="DV166" s="1286"/>
      <c r="DW166" s="1286"/>
      <c r="DX166" s="1286"/>
      <c r="DY166" s="1286"/>
      <c r="DZ166" s="1286"/>
      <c r="EA166" s="1286"/>
      <c r="EB166" s="1286"/>
      <c r="EC166" s="1286"/>
      <c r="ED166" s="1286"/>
      <c r="EE166" s="1286"/>
      <c r="EF166" s="1286"/>
      <c r="EG166" s="1286"/>
      <c r="EH166" s="1286"/>
      <c r="EI166" s="1286"/>
      <c r="EJ166" s="1286"/>
      <c r="EK166" s="1286"/>
      <c r="EL166" s="1286"/>
      <c r="EM166" s="1286"/>
      <c r="EN166" s="1286"/>
      <c r="EO166" s="1286"/>
      <c r="EP166" s="1286"/>
      <c r="EQ166" s="1286"/>
      <c r="ER166" s="1286"/>
      <c r="ES166" s="1286"/>
      <c r="ET166" s="1286"/>
      <c r="EU166" s="1286"/>
      <c r="EV166" s="1286"/>
      <c r="EW166" s="1286"/>
      <c r="EX166" s="1286"/>
      <c r="EY166" s="1286"/>
      <c r="EZ166" s="1286"/>
      <c r="FA166" s="1286"/>
      <c r="FB166" s="1286"/>
      <c r="FC166" s="1286"/>
      <c r="FD166" s="1286"/>
      <c r="FE166" s="1286"/>
      <c r="FF166" s="1286"/>
      <c r="FG166" s="1286"/>
      <c r="FH166" s="1286"/>
      <c r="FI166" s="1286"/>
      <c r="FJ166" s="1286"/>
      <c r="FK166" s="1286"/>
      <c r="FL166" s="1286"/>
      <c r="FM166" s="1286"/>
      <c r="FN166" s="1286"/>
      <c r="FO166" s="1286"/>
      <c r="FP166" s="1286"/>
      <c r="FQ166" s="1286"/>
      <c r="FR166" s="1286"/>
      <c r="FS166" s="1286"/>
      <c r="FT166" s="1286"/>
      <c r="FU166" s="1286"/>
      <c r="FV166" s="1286"/>
      <c r="FW166" s="1286"/>
      <c r="FX166" s="1286"/>
      <c r="FY166" s="1286"/>
      <c r="FZ166" s="1286"/>
      <c r="GA166" s="1286"/>
      <c r="GB166" s="1286"/>
      <c r="GC166" s="1286"/>
      <c r="GD166" s="1286"/>
      <c r="GE166" s="1286"/>
      <c r="GF166" s="1286"/>
      <c r="GG166" s="1286"/>
      <c r="GH166" s="1286"/>
      <c r="GI166" s="1286"/>
      <c r="GJ166" s="1286"/>
      <c r="GK166" s="1286"/>
      <c r="GL166" s="1286"/>
      <c r="GM166" s="1286"/>
      <c r="GN166" s="1286"/>
      <c r="GO166" s="1286"/>
      <c r="GP166" s="1286"/>
      <c r="GQ166" s="1286"/>
      <c r="GR166" s="1286"/>
      <c r="GS166" s="1286"/>
      <c r="GT166" s="1286"/>
      <c r="GU166" s="1286"/>
      <c r="GV166" s="1286"/>
      <c r="GW166" s="1286"/>
      <c r="GX166" s="1286"/>
      <c r="GY166" s="1286"/>
      <c r="GZ166" s="1286"/>
      <c r="HA166" s="1286"/>
      <c r="HB166" s="1286"/>
      <c r="HC166" s="1286"/>
      <c r="HD166" s="1286"/>
      <c r="HE166" s="1286"/>
      <c r="HF166" s="1286"/>
      <c r="HG166" s="1286"/>
      <c r="HH166" s="1286"/>
      <c r="HI166" s="1286"/>
      <c r="HJ166" s="1286"/>
      <c r="HK166" s="1286"/>
      <c r="HL166" s="1286"/>
      <c r="HM166" s="1286"/>
      <c r="HN166" s="1286"/>
      <c r="HO166" s="1286"/>
      <c r="HP166" s="1286"/>
      <c r="HQ166" s="1286"/>
      <c r="HR166" s="1286"/>
      <c r="HS166" s="1286"/>
      <c r="HT166" s="1286"/>
      <c r="HU166" s="1286"/>
      <c r="HV166" s="1286"/>
      <c r="HW166" s="1286"/>
      <c r="HX166" s="1286"/>
      <c r="HY166" s="1286"/>
      <c r="HZ166" s="1286"/>
      <c r="IA166" s="1286"/>
      <c r="IB166" s="1286"/>
      <c r="IC166" s="1286"/>
      <c r="ID166" s="1286"/>
      <c r="IE166" s="1286"/>
      <c r="IF166" s="1286"/>
      <c r="IG166" s="1286"/>
      <c r="IH166" s="1286"/>
      <c r="II166" s="1286"/>
      <c r="IJ166" s="1286"/>
      <c r="IK166" s="1286"/>
      <c r="IL166" s="1286"/>
      <c r="IM166" s="1286"/>
      <c r="IN166" s="1286"/>
      <c r="IO166" s="1286"/>
      <c r="IP166" s="1286"/>
      <c r="IQ166" s="1286"/>
      <c r="IR166" s="1286"/>
      <c r="IS166" s="1286"/>
      <c r="IT166" s="1286"/>
      <c r="IU166" s="1286"/>
      <c r="IV166" s="1286"/>
    </row>
    <row r="167" spans="1:256" ht="31.5">
      <c r="A167" s="1286"/>
      <c r="B167" s="1612" t="s">
        <v>2114</v>
      </c>
      <c r="C167" s="1613" t="s">
        <v>1947</v>
      </c>
      <c r="D167" s="1613" t="s">
        <v>30</v>
      </c>
      <c r="E167" s="1613" t="s">
        <v>1948</v>
      </c>
      <c r="F167" s="1614" t="s">
        <v>1995</v>
      </c>
      <c r="G167" s="1615" t="s">
        <v>1996</v>
      </c>
      <c r="H167" s="1286"/>
      <c r="I167" s="1286"/>
      <c r="J167" s="1286"/>
      <c r="K167" s="1286"/>
      <c r="L167" s="1286"/>
      <c r="M167" s="1286"/>
      <c r="N167" s="1286"/>
      <c r="O167" s="1286"/>
      <c r="P167" s="1286"/>
      <c r="Q167" s="1286"/>
      <c r="R167" s="1286"/>
      <c r="S167" s="1286"/>
      <c r="T167" s="1286"/>
      <c r="U167" s="1286"/>
      <c r="V167" s="1286"/>
      <c r="W167" s="1286"/>
      <c r="X167" s="1286"/>
      <c r="Y167" s="1286"/>
      <c r="Z167" s="1286"/>
      <c r="AA167" s="1286"/>
      <c r="AB167" s="1286"/>
      <c r="AC167" s="1286"/>
      <c r="AD167" s="1286"/>
      <c r="AE167" s="1286"/>
      <c r="AF167" s="1286"/>
      <c r="AG167" s="1286"/>
      <c r="AH167" s="1286"/>
      <c r="AI167" s="1286"/>
      <c r="AJ167" s="1286"/>
      <c r="AK167" s="1286"/>
      <c r="AL167" s="1286"/>
      <c r="AM167" s="1286"/>
      <c r="AN167" s="1286"/>
      <c r="AO167" s="1286"/>
      <c r="AP167" s="1286"/>
      <c r="AQ167" s="1286"/>
      <c r="AR167" s="1286"/>
      <c r="AS167" s="1286"/>
      <c r="AT167" s="1286"/>
      <c r="AU167" s="1286"/>
      <c r="AV167" s="1286"/>
      <c r="AW167" s="1286"/>
      <c r="AX167" s="1286"/>
      <c r="AY167" s="1286"/>
      <c r="AZ167" s="1286"/>
      <c r="BA167" s="1286"/>
      <c r="BB167" s="1286"/>
      <c r="BC167" s="1286"/>
      <c r="BD167" s="1286"/>
      <c r="BE167" s="1286"/>
      <c r="BF167" s="1286"/>
      <c r="BG167" s="1286"/>
      <c r="BH167" s="1286"/>
      <c r="BI167" s="1286"/>
      <c r="BJ167" s="1286"/>
      <c r="BK167" s="1286"/>
      <c r="BL167" s="1286"/>
      <c r="BM167" s="1286"/>
      <c r="BN167" s="1286"/>
      <c r="BO167" s="1286"/>
      <c r="BP167" s="1286"/>
      <c r="BQ167" s="1286"/>
      <c r="BR167" s="1286"/>
      <c r="BS167" s="1286"/>
      <c r="BT167" s="1286"/>
      <c r="BU167" s="1286"/>
      <c r="BV167" s="1286"/>
      <c r="BW167" s="1286"/>
      <c r="BX167" s="1286"/>
      <c r="BY167" s="1286"/>
      <c r="BZ167" s="1286"/>
      <c r="CA167" s="1286"/>
      <c r="CB167" s="1286"/>
      <c r="CC167" s="1286"/>
      <c r="CD167" s="1286"/>
      <c r="CE167" s="1286"/>
      <c r="CF167" s="1286"/>
      <c r="CG167" s="1286"/>
      <c r="CH167" s="1286"/>
      <c r="CI167" s="1286"/>
      <c r="CJ167" s="1286"/>
      <c r="CK167" s="1286"/>
      <c r="CL167" s="1286"/>
      <c r="CM167" s="1286"/>
      <c r="CN167" s="1286"/>
      <c r="CO167" s="1286"/>
      <c r="CP167" s="1286"/>
      <c r="CQ167" s="1286"/>
      <c r="CR167" s="1286"/>
      <c r="CS167" s="1286"/>
      <c r="CT167" s="1286"/>
      <c r="CU167" s="1286"/>
      <c r="CV167" s="1286"/>
      <c r="CW167" s="1286"/>
      <c r="CX167" s="1286"/>
      <c r="CY167" s="1286"/>
      <c r="CZ167" s="1286"/>
      <c r="DA167" s="1286"/>
      <c r="DB167" s="1286"/>
      <c r="DC167" s="1286"/>
      <c r="DD167" s="1286"/>
      <c r="DE167" s="1286"/>
      <c r="DF167" s="1286"/>
      <c r="DG167" s="1286"/>
      <c r="DH167" s="1286"/>
      <c r="DI167" s="1286"/>
      <c r="DJ167" s="1286"/>
      <c r="DK167" s="1286"/>
      <c r="DL167" s="1286"/>
      <c r="DM167" s="1286"/>
      <c r="DN167" s="1286"/>
      <c r="DO167" s="1286"/>
      <c r="DP167" s="1286"/>
      <c r="DQ167" s="1286"/>
      <c r="DR167" s="1286"/>
      <c r="DS167" s="1286"/>
      <c r="DT167" s="1286"/>
      <c r="DU167" s="1286"/>
      <c r="DV167" s="1286"/>
      <c r="DW167" s="1286"/>
      <c r="DX167" s="1286"/>
      <c r="DY167" s="1286"/>
      <c r="DZ167" s="1286"/>
      <c r="EA167" s="1286"/>
      <c r="EB167" s="1286"/>
      <c r="EC167" s="1286"/>
      <c r="ED167" s="1286"/>
      <c r="EE167" s="1286"/>
      <c r="EF167" s="1286"/>
      <c r="EG167" s="1286"/>
      <c r="EH167" s="1286"/>
      <c r="EI167" s="1286"/>
      <c r="EJ167" s="1286"/>
      <c r="EK167" s="1286"/>
      <c r="EL167" s="1286"/>
      <c r="EM167" s="1286"/>
      <c r="EN167" s="1286"/>
      <c r="EO167" s="1286"/>
      <c r="EP167" s="1286"/>
      <c r="EQ167" s="1286"/>
      <c r="ER167" s="1286"/>
      <c r="ES167" s="1286"/>
      <c r="ET167" s="1286"/>
      <c r="EU167" s="1286"/>
      <c r="EV167" s="1286"/>
      <c r="EW167" s="1286"/>
      <c r="EX167" s="1286"/>
      <c r="EY167" s="1286"/>
      <c r="EZ167" s="1286"/>
      <c r="FA167" s="1286"/>
      <c r="FB167" s="1286"/>
      <c r="FC167" s="1286"/>
      <c r="FD167" s="1286"/>
      <c r="FE167" s="1286"/>
      <c r="FF167" s="1286"/>
      <c r="FG167" s="1286"/>
      <c r="FH167" s="1286"/>
      <c r="FI167" s="1286"/>
      <c r="FJ167" s="1286"/>
      <c r="FK167" s="1286"/>
      <c r="FL167" s="1286"/>
      <c r="FM167" s="1286"/>
      <c r="FN167" s="1286"/>
      <c r="FO167" s="1286"/>
      <c r="FP167" s="1286"/>
      <c r="FQ167" s="1286"/>
      <c r="FR167" s="1286"/>
      <c r="FS167" s="1286"/>
      <c r="FT167" s="1286"/>
      <c r="FU167" s="1286"/>
      <c r="FV167" s="1286"/>
      <c r="FW167" s="1286"/>
      <c r="FX167" s="1286"/>
      <c r="FY167" s="1286"/>
      <c r="FZ167" s="1286"/>
      <c r="GA167" s="1286"/>
      <c r="GB167" s="1286"/>
      <c r="GC167" s="1286"/>
      <c r="GD167" s="1286"/>
      <c r="GE167" s="1286"/>
      <c r="GF167" s="1286"/>
      <c r="GG167" s="1286"/>
      <c r="GH167" s="1286"/>
      <c r="GI167" s="1286"/>
      <c r="GJ167" s="1286"/>
      <c r="GK167" s="1286"/>
      <c r="GL167" s="1286"/>
      <c r="GM167" s="1286"/>
      <c r="GN167" s="1286"/>
      <c r="GO167" s="1286"/>
      <c r="GP167" s="1286"/>
      <c r="GQ167" s="1286"/>
      <c r="GR167" s="1286"/>
      <c r="GS167" s="1286"/>
      <c r="GT167" s="1286"/>
      <c r="GU167" s="1286"/>
      <c r="GV167" s="1286"/>
      <c r="GW167" s="1286"/>
      <c r="GX167" s="1286"/>
      <c r="GY167" s="1286"/>
      <c r="GZ167" s="1286"/>
      <c r="HA167" s="1286"/>
      <c r="HB167" s="1286"/>
      <c r="HC167" s="1286"/>
      <c r="HD167" s="1286"/>
      <c r="HE167" s="1286"/>
      <c r="HF167" s="1286"/>
      <c r="HG167" s="1286"/>
      <c r="HH167" s="1286"/>
      <c r="HI167" s="1286"/>
      <c r="HJ167" s="1286"/>
      <c r="HK167" s="1286"/>
      <c r="HL167" s="1286"/>
      <c r="HM167" s="1286"/>
      <c r="HN167" s="1286"/>
      <c r="HO167" s="1286"/>
      <c r="HP167" s="1286"/>
      <c r="HQ167" s="1286"/>
      <c r="HR167" s="1286"/>
      <c r="HS167" s="1286"/>
      <c r="HT167" s="1286"/>
      <c r="HU167" s="1286"/>
      <c r="HV167" s="1286"/>
      <c r="HW167" s="1286"/>
      <c r="HX167" s="1286"/>
      <c r="HY167" s="1286"/>
      <c r="HZ167" s="1286"/>
      <c r="IA167" s="1286"/>
      <c r="IB167" s="1286"/>
      <c r="IC167" s="1286"/>
      <c r="ID167" s="1286"/>
      <c r="IE167" s="1286"/>
      <c r="IF167" s="1286"/>
      <c r="IG167" s="1286"/>
      <c r="IH167" s="1286"/>
      <c r="II167" s="1286"/>
      <c r="IJ167" s="1286"/>
      <c r="IK167" s="1286"/>
      <c r="IL167" s="1286"/>
      <c r="IM167" s="1286"/>
      <c r="IN167" s="1286"/>
      <c r="IO167" s="1286"/>
      <c r="IP167" s="1286"/>
      <c r="IQ167" s="1286"/>
      <c r="IR167" s="1286"/>
      <c r="IS167" s="1286"/>
      <c r="IT167" s="1286"/>
      <c r="IU167" s="1286"/>
      <c r="IV167" s="1286"/>
    </row>
    <row r="168" spans="1:256" ht="16.5" thickBot="1">
      <c r="A168" s="1286"/>
      <c r="B168" s="2121" t="s">
        <v>1951</v>
      </c>
      <c r="C168" s="2122"/>
      <c r="D168" s="2122"/>
      <c r="E168" s="2122"/>
      <c r="F168" s="2122"/>
      <c r="G168" s="2123"/>
      <c r="H168" s="1286"/>
      <c r="I168" s="1286"/>
      <c r="J168" s="1286"/>
      <c r="K168" s="1286"/>
      <c r="L168" s="1286"/>
      <c r="M168" s="1286"/>
      <c r="N168" s="1286"/>
      <c r="O168" s="1286"/>
      <c r="P168" s="1286"/>
      <c r="Q168" s="1286"/>
      <c r="R168" s="1286"/>
      <c r="S168" s="1286"/>
      <c r="T168" s="1286"/>
      <c r="U168" s="1286"/>
      <c r="V168" s="1286"/>
      <c r="W168" s="1286"/>
      <c r="X168" s="1286"/>
      <c r="Y168" s="1286"/>
      <c r="Z168" s="1286"/>
      <c r="AA168" s="1286"/>
      <c r="AB168" s="1286"/>
      <c r="AC168" s="1286"/>
      <c r="AD168" s="1286"/>
      <c r="AE168" s="1286"/>
      <c r="AF168" s="1286"/>
      <c r="AG168" s="1286"/>
      <c r="AH168" s="1286"/>
      <c r="AI168" s="1286"/>
      <c r="AJ168" s="1286"/>
      <c r="AK168" s="1286"/>
      <c r="AL168" s="1286"/>
      <c r="AM168" s="1286"/>
      <c r="AN168" s="1286"/>
      <c r="AO168" s="1286"/>
      <c r="AP168" s="1286"/>
      <c r="AQ168" s="1286"/>
      <c r="AR168" s="1286"/>
      <c r="AS168" s="1286"/>
      <c r="AT168" s="1286"/>
      <c r="AU168" s="1286"/>
      <c r="AV168" s="1286"/>
      <c r="AW168" s="1286"/>
      <c r="AX168" s="1286"/>
      <c r="AY168" s="1286"/>
      <c r="AZ168" s="1286"/>
      <c r="BA168" s="1286"/>
      <c r="BB168" s="1286"/>
      <c r="BC168" s="1286"/>
      <c r="BD168" s="1286"/>
      <c r="BE168" s="1286"/>
      <c r="BF168" s="1286"/>
      <c r="BG168" s="1286"/>
      <c r="BH168" s="1286"/>
      <c r="BI168" s="1286"/>
      <c r="BJ168" s="1286"/>
      <c r="BK168" s="1286"/>
      <c r="BL168" s="1286"/>
      <c r="BM168" s="1286"/>
      <c r="BN168" s="1286"/>
      <c r="BO168" s="1286"/>
      <c r="BP168" s="1286"/>
      <c r="BQ168" s="1286"/>
      <c r="BR168" s="1286"/>
      <c r="BS168" s="1286"/>
      <c r="BT168" s="1286"/>
      <c r="BU168" s="1286"/>
      <c r="BV168" s="1286"/>
      <c r="BW168" s="1286"/>
      <c r="BX168" s="1286"/>
      <c r="BY168" s="1286"/>
      <c r="BZ168" s="1286"/>
      <c r="CA168" s="1286"/>
      <c r="CB168" s="1286"/>
      <c r="CC168" s="1286"/>
      <c r="CD168" s="1286"/>
      <c r="CE168" s="1286"/>
      <c r="CF168" s="1286"/>
      <c r="CG168" s="1286"/>
      <c r="CH168" s="1286"/>
      <c r="CI168" s="1286"/>
      <c r="CJ168" s="1286"/>
      <c r="CK168" s="1286"/>
      <c r="CL168" s="1286"/>
      <c r="CM168" s="1286"/>
      <c r="CN168" s="1286"/>
      <c r="CO168" s="1286"/>
      <c r="CP168" s="1286"/>
      <c r="CQ168" s="1286"/>
      <c r="CR168" s="1286"/>
      <c r="CS168" s="1286"/>
      <c r="CT168" s="1286"/>
      <c r="CU168" s="1286"/>
      <c r="CV168" s="1286"/>
      <c r="CW168" s="1286"/>
      <c r="CX168" s="1286"/>
      <c r="CY168" s="1286"/>
      <c r="CZ168" s="1286"/>
      <c r="DA168" s="1286"/>
      <c r="DB168" s="1286"/>
      <c r="DC168" s="1286"/>
      <c r="DD168" s="1286"/>
      <c r="DE168" s="1286"/>
      <c r="DF168" s="1286"/>
      <c r="DG168" s="1286"/>
      <c r="DH168" s="1286"/>
      <c r="DI168" s="1286"/>
      <c r="DJ168" s="1286"/>
      <c r="DK168" s="1286"/>
      <c r="DL168" s="1286"/>
      <c r="DM168" s="1286"/>
      <c r="DN168" s="1286"/>
      <c r="DO168" s="1286"/>
      <c r="DP168" s="1286"/>
      <c r="DQ168" s="1286"/>
      <c r="DR168" s="1286"/>
      <c r="DS168" s="1286"/>
      <c r="DT168" s="1286"/>
      <c r="DU168" s="1286"/>
      <c r="DV168" s="1286"/>
      <c r="DW168" s="1286"/>
      <c r="DX168" s="1286"/>
      <c r="DY168" s="1286"/>
      <c r="DZ168" s="1286"/>
      <c r="EA168" s="1286"/>
      <c r="EB168" s="1286"/>
      <c r="EC168" s="1286"/>
      <c r="ED168" s="1286"/>
      <c r="EE168" s="1286"/>
      <c r="EF168" s="1286"/>
      <c r="EG168" s="1286"/>
      <c r="EH168" s="1286"/>
      <c r="EI168" s="1286"/>
      <c r="EJ168" s="1286"/>
      <c r="EK168" s="1286"/>
      <c r="EL168" s="1286"/>
      <c r="EM168" s="1286"/>
      <c r="EN168" s="1286"/>
      <c r="EO168" s="1286"/>
      <c r="EP168" s="1286"/>
      <c r="EQ168" s="1286"/>
      <c r="ER168" s="1286"/>
      <c r="ES168" s="1286"/>
      <c r="ET168" s="1286"/>
      <c r="EU168" s="1286"/>
      <c r="EV168" s="1286"/>
      <c r="EW168" s="1286"/>
      <c r="EX168" s="1286"/>
      <c r="EY168" s="1286"/>
      <c r="EZ168" s="1286"/>
      <c r="FA168" s="1286"/>
      <c r="FB168" s="1286"/>
      <c r="FC168" s="1286"/>
      <c r="FD168" s="1286"/>
      <c r="FE168" s="1286"/>
      <c r="FF168" s="1286"/>
      <c r="FG168" s="1286"/>
      <c r="FH168" s="1286"/>
      <c r="FI168" s="1286"/>
      <c r="FJ168" s="1286"/>
      <c r="FK168" s="1286"/>
      <c r="FL168" s="1286"/>
      <c r="FM168" s="1286"/>
      <c r="FN168" s="1286"/>
      <c r="FO168" s="1286"/>
      <c r="FP168" s="1286"/>
      <c r="FQ168" s="1286"/>
      <c r="FR168" s="1286"/>
      <c r="FS168" s="1286"/>
      <c r="FT168" s="1286"/>
      <c r="FU168" s="1286"/>
      <c r="FV168" s="1286"/>
      <c r="FW168" s="1286"/>
      <c r="FX168" s="1286"/>
      <c r="FY168" s="1286"/>
      <c r="FZ168" s="1286"/>
      <c r="GA168" s="1286"/>
      <c r="GB168" s="1286"/>
      <c r="GC168" s="1286"/>
      <c r="GD168" s="1286"/>
      <c r="GE168" s="1286"/>
      <c r="GF168" s="1286"/>
      <c r="GG168" s="1286"/>
      <c r="GH168" s="1286"/>
      <c r="GI168" s="1286"/>
      <c r="GJ168" s="1286"/>
      <c r="GK168" s="1286"/>
      <c r="GL168" s="1286"/>
      <c r="GM168" s="1286"/>
      <c r="GN168" s="1286"/>
      <c r="GO168" s="1286"/>
      <c r="GP168" s="1286"/>
      <c r="GQ168" s="1286"/>
      <c r="GR168" s="1286"/>
      <c r="GS168" s="1286"/>
      <c r="GT168" s="1286"/>
      <c r="GU168" s="1286"/>
      <c r="GV168" s="1286"/>
      <c r="GW168" s="1286"/>
      <c r="GX168" s="1286"/>
      <c r="GY168" s="1286"/>
      <c r="GZ168" s="1286"/>
      <c r="HA168" s="1286"/>
      <c r="HB168" s="1286"/>
      <c r="HC168" s="1286"/>
      <c r="HD168" s="1286"/>
      <c r="HE168" s="1286"/>
      <c r="HF168" s="1286"/>
      <c r="HG168" s="1286"/>
      <c r="HH168" s="1286"/>
      <c r="HI168" s="1286"/>
      <c r="HJ168" s="1286"/>
      <c r="HK168" s="1286"/>
      <c r="HL168" s="1286"/>
      <c r="HM168" s="1286"/>
      <c r="HN168" s="1286"/>
      <c r="HO168" s="1286"/>
      <c r="HP168" s="1286"/>
      <c r="HQ168" s="1286"/>
      <c r="HR168" s="1286"/>
      <c r="HS168" s="1286"/>
      <c r="HT168" s="1286"/>
      <c r="HU168" s="1286"/>
      <c r="HV168" s="1286"/>
      <c r="HW168" s="1286"/>
      <c r="HX168" s="1286"/>
      <c r="HY168" s="1286"/>
      <c r="HZ168" s="1286"/>
      <c r="IA168" s="1286"/>
      <c r="IB168" s="1286"/>
      <c r="IC168" s="1286"/>
      <c r="ID168" s="1286"/>
      <c r="IE168" s="1286"/>
      <c r="IF168" s="1286"/>
      <c r="IG168" s="1286"/>
      <c r="IH168" s="1286"/>
      <c r="II168" s="1286"/>
      <c r="IJ168" s="1286"/>
      <c r="IK168" s="1286"/>
      <c r="IL168" s="1286"/>
      <c r="IM168" s="1286"/>
      <c r="IN168" s="1286"/>
      <c r="IO168" s="1286"/>
      <c r="IP168" s="1286"/>
      <c r="IQ168" s="1286"/>
      <c r="IR168" s="1286"/>
      <c r="IS168" s="1286"/>
      <c r="IT168" s="1286"/>
      <c r="IU168" s="1286"/>
      <c r="IV168" s="1286"/>
    </row>
    <row r="169" spans="1:256" ht="15.75">
      <c r="A169" s="1286"/>
      <c r="B169" s="1607" t="s">
        <v>7375</v>
      </c>
      <c r="C169" s="1608" t="str">
        <f>C21</f>
        <v>SIMULADOR DE CAVALGADA</v>
      </c>
      <c r="D169" s="1609" t="s">
        <v>30</v>
      </c>
      <c r="E169" s="1624">
        <v>1</v>
      </c>
      <c r="F169" s="1610">
        <f>E21</f>
        <v>1490</v>
      </c>
      <c r="G169" s="1611">
        <f>TRUNC(F169*E169,2)</f>
        <v>1490</v>
      </c>
      <c r="H169" s="1286"/>
      <c r="I169" s="1286"/>
      <c r="J169" s="1286"/>
      <c r="K169" s="1286"/>
      <c r="L169" s="1286"/>
      <c r="M169" s="1286"/>
      <c r="N169" s="1286"/>
      <c r="O169" s="1286"/>
      <c r="P169" s="1286"/>
      <c r="Q169" s="1286"/>
      <c r="R169" s="1286"/>
      <c r="S169" s="1286"/>
      <c r="T169" s="1286"/>
      <c r="U169" s="1286"/>
      <c r="V169" s="1286"/>
      <c r="W169" s="1286"/>
      <c r="X169" s="1286"/>
      <c r="Y169" s="1286"/>
      <c r="Z169" s="1286"/>
      <c r="AA169" s="1286"/>
      <c r="AB169" s="1286"/>
      <c r="AC169" s="1286"/>
      <c r="AD169" s="1286"/>
      <c r="AE169" s="1286"/>
      <c r="AF169" s="1286"/>
      <c r="AG169" s="1286"/>
      <c r="AH169" s="1286"/>
      <c r="AI169" s="1286"/>
      <c r="AJ169" s="1286"/>
      <c r="AK169" s="1286"/>
      <c r="AL169" s="1286"/>
      <c r="AM169" s="1286"/>
      <c r="AN169" s="1286"/>
      <c r="AO169" s="1286"/>
      <c r="AP169" s="1286"/>
      <c r="AQ169" s="1286"/>
      <c r="AR169" s="1286"/>
      <c r="AS169" s="1286"/>
      <c r="AT169" s="1286"/>
      <c r="AU169" s="1286"/>
      <c r="AV169" s="1286"/>
      <c r="AW169" s="1286"/>
      <c r="AX169" s="1286"/>
      <c r="AY169" s="1286"/>
      <c r="AZ169" s="1286"/>
      <c r="BA169" s="1286"/>
      <c r="BB169" s="1286"/>
      <c r="BC169" s="1286"/>
      <c r="BD169" s="1286"/>
      <c r="BE169" s="1286"/>
      <c r="BF169" s="1286"/>
      <c r="BG169" s="1286"/>
      <c r="BH169" s="1286"/>
      <c r="BI169" s="1286"/>
      <c r="BJ169" s="1286"/>
      <c r="BK169" s="1286"/>
      <c r="BL169" s="1286"/>
      <c r="BM169" s="1286"/>
      <c r="BN169" s="1286"/>
      <c r="BO169" s="1286"/>
      <c r="BP169" s="1286"/>
      <c r="BQ169" s="1286"/>
      <c r="BR169" s="1286"/>
      <c r="BS169" s="1286"/>
      <c r="BT169" s="1286"/>
      <c r="BU169" s="1286"/>
      <c r="BV169" s="1286"/>
      <c r="BW169" s="1286"/>
      <c r="BX169" s="1286"/>
      <c r="BY169" s="1286"/>
      <c r="BZ169" s="1286"/>
      <c r="CA169" s="1286"/>
      <c r="CB169" s="1286"/>
      <c r="CC169" s="1286"/>
      <c r="CD169" s="1286"/>
      <c r="CE169" s="1286"/>
      <c r="CF169" s="1286"/>
      <c r="CG169" s="1286"/>
      <c r="CH169" s="1286"/>
      <c r="CI169" s="1286"/>
      <c r="CJ169" s="1286"/>
      <c r="CK169" s="1286"/>
      <c r="CL169" s="1286"/>
      <c r="CM169" s="1286"/>
      <c r="CN169" s="1286"/>
      <c r="CO169" s="1286"/>
      <c r="CP169" s="1286"/>
      <c r="CQ169" s="1286"/>
      <c r="CR169" s="1286"/>
      <c r="CS169" s="1286"/>
      <c r="CT169" s="1286"/>
      <c r="CU169" s="1286"/>
      <c r="CV169" s="1286"/>
      <c r="CW169" s="1286"/>
      <c r="CX169" s="1286"/>
      <c r="CY169" s="1286"/>
      <c r="CZ169" s="1286"/>
      <c r="DA169" s="1286"/>
      <c r="DB169" s="1286"/>
      <c r="DC169" s="1286"/>
      <c r="DD169" s="1286"/>
      <c r="DE169" s="1286"/>
      <c r="DF169" s="1286"/>
      <c r="DG169" s="1286"/>
      <c r="DH169" s="1286"/>
      <c r="DI169" s="1286"/>
      <c r="DJ169" s="1286"/>
      <c r="DK169" s="1286"/>
      <c r="DL169" s="1286"/>
      <c r="DM169" s="1286"/>
      <c r="DN169" s="1286"/>
      <c r="DO169" s="1286"/>
      <c r="DP169" s="1286"/>
      <c r="DQ169" s="1286"/>
      <c r="DR169" s="1286"/>
      <c r="DS169" s="1286"/>
      <c r="DT169" s="1286"/>
      <c r="DU169" s="1286"/>
      <c r="DV169" s="1286"/>
      <c r="DW169" s="1286"/>
      <c r="DX169" s="1286"/>
      <c r="DY169" s="1286"/>
      <c r="DZ169" s="1286"/>
      <c r="EA169" s="1286"/>
      <c r="EB169" s="1286"/>
      <c r="EC169" s="1286"/>
      <c r="ED169" s="1286"/>
      <c r="EE169" s="1286"/>
      <c r="EF169" s="1286"/>
      <c r="EG169" s="1286"/>
      <c r="EH169" s="1286"/>
      <c r="EI169" s="1286"/>
      <c r="EJ169" s="1286"/>
      <c r="EK169" s="1286"/>
      <c r="EL169" s="1286"/>
      <c r="EM169" s="1286"/>
      <c r="EN169" s="1286"/>
      <c r="EO169" s="1286"/>
      <c r="EP169" s="1286"/>
      <c r="EQ169" s="1286"/>
      <c r="ER169" s="1286"/>
      <c r="ES169" s="1286"/>
      <c r="ET169" s="1286"/>
      <c r="EU169" s="1286"/>
      <c r="EV169" s="1286"/>
      <c r="EW169" s="1286"/>
      <c r="EX169" s="1286"/>
      <c r="EY169" s="1286"/>
      <c r="EZ169" s="1286"/>
      <c r="FA169" s="1286"/>
      <c r="FB169" s="1286"/>
      <c r="FC169" s="1286"/>
      <c r="FD169" s="1286"/>
      <c r="FE169" s="1286"/>
      <c r="FF169" s="1286"/>
      <c r="FG169" s="1286"/>
      <c r="FH169" s="1286"/>
      <c r="FI169" s="1286"/>
      <c r="FJ169" s="1286"/>
      <c r="FK169" s="1286"/>
      <c r="FL169" s="1286"/>
      <c r="FM169" s="1286"/>
      <c r="FN169" s="1286"/>
      <c r="FO169" s="1286"/>
      <c r="FP169" s="1286"/>
      <c r="FQ169" s="1286"/>
      <c r="FR169" s="1286"/>
      <c r="FS169" s="1286"/>
      <c r="FT169" s="1286"/>
      <c r="FU169" s="1286"/>
      <c r="FV169" s="1286"/>
      <c r="FW169" s="1286"/>
      <c r="FX169" s="1286"/>
      <c r="FY169" s="1286"/>
      <c r="FZ169" s="1286"/>
      <c r="GA169" s="1286"/>
      <c r="GB169" s="1286"/>
      <c r="GC169" s="1286"/>
      <c r="GD169" s="1286"/>
      <c r="GE169" s="1286"/>
      <c r="GF169" s="1286"/>
      <c r="GG169" s="1286"/>
      <c r="GH169" s="1286"/>
      <c r="GI169" s="1286"/>
      <c r="GJ169" s="1286"/>
      <c r="GK169" s="1286"/>
      <c r="GL169" s="1286"/>
      <c r="GM169" s="1286"/>
      <c r="GN169" s="1286"/>
      <c r="GO169" s="1286"/>
      <c r="GP169" s="1286"/>
      <c r="GQ169" s="1286"/>
      <c r="GR169" s="1286"/>
      <c r="GS169" s="1286"/>
      <c r="GT169" s="1286"/>
      <c r="GU169" s="1286"/>
      <c r="GV169" s="1286"/>
      <c r="GW169" s="1286"/>
      <c r="GX169" s="1286"/>
      <c r="GY169" s="1286"/>
      <c r="GZ169" s="1286"/>
      <c r="HA169" s="1286"/>
      <c r="HB169" s="1286"/>
      <c r="HC169" s="1286"/>
      <c r="HD169" s="1286"/>
      <c r="HE169" s="1286"/>
      <c r="HF169" s="1286"/>
      <c r="HG169" s="1286"/>
      <c r="HH169" s="1286"/>
      <c r="HI169" s="1286"/>
      <c r="HJ169" s="1286"/>
      <c r="HK169" s="1286"/>
      <c r="HL169" s="1286"/>
      <c r="HM169" s="1286"/>
      <c r="HN169" s="1286"/>
      <c r="HO169" s="1286"/>
      <c r="HP169" s="1286"/>
      <c r="HQ169" s="1286"/>
      <c r="HR169" s="1286"/>
      <c r="HS169" s="1286"/>
      <c r="HT169" s="1286"/>
      <c r="HU169" s="1286"/>
      <c r="HV169" s="1286"/>
      <c r="HW169" s="1286"/>
      <c r="HX169" s="1286"/>
      <c r="HY169" s="1286"/>
      <c r="HZ169" s="1286"/>
      <c r="IA169" s="1286"/>
      <c r="IB169" s="1286"/>
      <c r="IC169" s="1286"/>
      <c r="ID169" s="1286"/>
      <c r="IE169" s="1286"/>
      <c r="IF169" s="1286"/>
      <c r="IG169" s="1286"/>
      <c r="IH169" s="1286"/>
      <c r="II169" s="1286"/>
      <c r="IJ169" s="1286"/>
      <c r="IK169" s="1286"/>
      <c r="IL169" s="1286"/>
      <c r="IM169" s="1286"/>
      <c r="IN169" s="1286"/>
      <c r="IO169" s="1286"/>
      <c r="IP169" s="1286"/>
      <c r="IQ169" s="1286"/>
      <c r="IR169" s="1286"/>
      <c r="IS169" s="1286"/>
      <c r="IT169" s="1286"/>
      <c r="IU169" s="1286"/>
      <c r="IV169" s="1286"/>
    </row>
    <row r="170" spans="1:256" ht="15">
      <c r="A170" s="1286" t="s">
        <v>5265</v>
      </c>
      <c r="B170" s="1348">
        <v>93358</v>
      </c>
      <c r="C170" s="914" t="str">
        <f>IF($A170="INSUMO",VLOOKUP($B170,'BANCO DE DADOS JULHO INS'!$A:$D,2,FALSE),VLOOKUP($B170,'BANCO DE DADOS JULHO SERV'!$B:$E,2,FALSE))</f>
        <v>ESCAVAÇÃO MANUAL DE VALAS. AF_03/2016</v>
      </c>
      <c r="D170" s="913" t="str">
        <f>IF($A170="INSUMO",VLOOKUP($B170,'BANCO DE DADOS JULHO INS'!$A:$D,3,FALSE),VLOOKUP($B170,'BANCO DE DADOS JULHO SERV'!$B:$E,3,FALSE))</f>
        <v>M3</v>
      </c>
      <c r="E170" s="1625">
        <f>TRUNC((0.3*0.3*0.6)*2,2)</f>
        <v>0.1</v>
      </c>
      <c r="F170" s="917" t="str">
        <f>IF($A170="INSUMO",VLOOKUP($B170,'BANCO DE DADOS JULHO INS'!$A:$D,4,FALSE),VLOOKUP($B170,'BANCO DE DADOS JULHO SERV'!$B:$E,4,FALSE))</f>
        <v>54,59</v>
      </c>
      <c r="G170" s="1347">
        <f>TRUNC(F170*E170,2)</f>
        <v>5.45</v>
      </c>
      <c r="H170" s="1286"/>
      <c r="I170" s="1286"/>
      <c r="J170" s="1286"/>
      <c r="K170" s="1286"/>
      <c r="L170" s="1286"/>
      <c r="M170" s="1286"/>
      <c r="N170" s="1286"/>
      <c r="O170" s="1286"/>
      <c r="P170" s="1286"/>
      <c r="Q170" s="1286"/>
      <c r="R170" s="1286"/>
      <c r="S170" s="1286"/>
      <c r="T170" s="1286"/>
      <c r="U170" s="1286"/>
      <c r="V170" s="1286"/>
      <c r="W170" s="1286"/>
      <c r="X170" s="1286"/>
      <c r="Y170" s="1286"/>
      <c r="Z170" s="1286"/>
      <c r="AA170" s="1286"/>
      <c r="AB170" s="1286"/>
      <c r="AC170" s="1286"/>
      <c r="AD170" s="1286"/>
      <c r="AE170" s="1286"/>
      <c r="AF170" s="1286"/>
      <c r="AG170" s="1286"/>
      <c r="AH170" s="1286"/>
      <c r="AI170" s="1286"/>
      <c r="AJ170" s="1286"/>
      <c r="AK170" s="1286"/>
      <c r="AL170" s="1286"/>
      <c r="AM170" s="1286"/>
      <c r="AN170" s="1286"/>
      <c r="AO170" s="1286"/>
      <c r="AP170" s="1286"/>
      <c r="AQ170" s="1286"/>
      <c r="AR170" s="1286"/>
      <c r="AS170" s="1286"/>
      <c r="AT170" s="1286"/>
      <c r="AU170" s="1286"/>
      <c r="AV170" s="1286"/>
      <c r="AW170" s="1286"/>
      <c r="AX170" s="1286"/>
      <c r="AY170" s="1286"/>
      <c r="AZ170" s="1286"/>
      <c r="BA170" s="1286"/>
      <c r="BB170" s="1286"/>
      <c r="BC170" s="1286"/>
      <c r="BD170" s="1286"/>
      <c r="BE170" s="1286"/>
      <c r="BF170" s="1286"/>
      <c r="BG170" s="1286"/>
      <c r="BH170" s="1286"/>
      <c r="BI170" s="1286"/>
      <c r="BJ170" s="1286"/>
      <c r="BK170" s="1286"/>
      <c r="BL170" s="1286"/>
      <c r="BM170" s="1286"/>
      <c r="BN170" s="1286"/>
      <c r="BO170" s="1286"/>
      <c r="BP170" s="1286"/>
      <c r="BQ170" s="1286"/>
      <c r="BR170" s="1286"/>
      <c r="BS170" s="1286"/>
      <c r="BT170" s="1286"/>
      <c r="BU170" s="1286"/>
      <c r="BV170" s="1286"/>
      <c r="BW170" s="1286"/>
      <c r="BX170" s="1286"/>
      <c r="BY170" s="1286"/>
      <c r="BZ170" s="1286"/>
      <c r="CA170" s="1286"/>
      <c r="CB170" s="1286"/>
      <c r="CC170" s="1286"/>
      <c r="CD170" s="1286"/>
      <c r="CE170" s="1286"/>
      <c r="CF170" s="1286"/>
      <c r="CG170" s="1286"/>
      <c r="CH170" s="1286"/>
      <c r="CI170" s="1286"/>
      <c r="CJ170" s="1286"/>
      <c r="CK170" s="1286"/>
      <c r="CL170" s="1286"/>
      <c r="CM170" s="1286"/>
      <c r="CN170" s="1286"/>
      <c r="CO170" s="1286"/>
      <c r="CP170" s="1286"/>
      <c r="CQ170" s="1286"/>
      <c r="CR170" s="1286"/>
      <c r="CS170" s="1286"/>
      <c r="CT170" s="1286"/>
      <c r="CU170" s="1286"/>
      <c r="CV170" s="1286"/>
      <c r="CW170" s="1286"/>
      <c r="CX170" s="1286"/>
      <c r="CY170" s="1286"/>
      <c r="CZ170" s="1286"/>
      <c r="DA170" s="1286"/>
      <c r="DB170" s="1286"/>
      <c r="DC170" s="1286"/>
      <c r="DD170" s="1286"/>
      <c r="DE170" s="1286"/>
      <c r="DF170" s="1286"/>
      <c r="DG170" s="1286"/>
      <c r="DH170" s="1286"/>
      <c r="DI170" s="1286"/>
      <c r="DJ170" s="1286"/>
      <c r="DK170" s="1286"/>
      <c r="DL170" s="1286"/>
      <c r="DM170" s="1286"/>
      <c r="DN170" s="1286"/>
      <c r="DO170" s="1286"/>
      <c r="DP170" s="1286"/>
      <c r="DQ170" s="1286"/>
      <c r="DR170" s="1286"/>
      <c r="DS170" s="1286"/>
      <c r="DT170" s="1286"/>
      <c r="DU170" s="1286"/>
      <c r="DV170" s="1286"/>
      <c r="DW170" s="1286"/>
      <c r="DX170" s="1286"/>
      <c r="DY170" s="1286"/>
      <c r="DZ170" s="1286"/>
      <c r="EA170" s="1286"/>
      <c r="EB170" s="1286"/>
      <c r="EC170" s="1286"/>
      <c r="ED170" s="1286"/>
      <c r="EE170" s="1286"/>
      <c r="EF170" s="1286"/>
      <c r="EG170" s="1286"/>
      <c r="EH170" s="1286"/>
      <c r="EI170" s="1286"/>
      <c r="EJ170" s="1286"/>
      <c r="EK170" s="1286"/>
      <c r="EL170" s="1286"/>
      <c r="EM170" s="1286"/>
      <c r="EN170" s="1286"/>
      <c r="EO170" s="1286"/>
      <c r="EP170" s="1286"/>
      <c r="EQ170" s="1286"/>
      <c r="ER170" s="1286"/>
      <c r="ES170" s="1286"/>
      <c r="ET170" s="1286"/>
      <c r="EU170" s="1286"/>
      <c r="EV170" s="1286"/>
      <c r="EW170" s="1286"/>
      <c r="EX170" s="1286"/>
      <c r="EY170" s="1286"/>
      <c r="EZ170" s="1286"/>
      <c r="FA170" s="1286"/>
      <c r="FB170" s="1286"/>
      <c r="FC170" s="1286"/>
      <c r="FD170" s="1286"/>
      <c r="FE170" s="1286"/>
      <c r="FF170" s="1286"/>
      <c r="FG170" s="1286"/>
      <c r="FH170" s="1286"/>
      <c r="FI170" s="1286"/>
      <c r="FJ170" s="1286"/>
      <c r="FK170" s="1286"/>
      <c r="FL170" s="1286"/>
      <c r="FM170" s="1286"/>
      <c r="FN170" s="1286"/>
      <c r="FO170" s="1286"/>
      <c r="FP170" s="1286"/>
      <c r="FQ170" s="1286"/>
      <c r="FR170" s="1286"/>
      <c r="FS170" s="1286"/>
      <c r="FT170" s="1286"/>
      <c r="FU170" s="1286"/>
      <c r="FV170" s="1286"/>
      <c r="FW170" s="1286"/>
      <c r="FX170" s="1286"/>
      <c r="FY170" s="1286"/>
      <c r="FZ170" s="1286"/>
      <c r="GA170" s="1286"/>
      <c r="GB170" s="1286"/>
      <c r="GC170" s="1286"/>
      <c r="GD170" s="1286"/>
      <c r="GE170" s="1286"/>
      <c r="GF170" s="1286"/>
      <c r="GG170" s="1286"/>
      <c r="GH170" s="1286"/>
      <c r="GI170" s="1286"/>
      <c r="GJ170" s="1286"/>
      <c r="GK170" s="1286"/>
      <c r="GL170" s="1286"/>
      <c r="GM170" s="1286"/>
      <c r="GN170" s="1286"/>
      <c r="GO170" s="1286"/>
      <c r="GP170" s="1286"/>
      <c r="GQ170" s="1286"/>
      <c r="GR170" s="1286"/>
      <c r="GS170" s="1286"/>
      <c r="GT170" s="1286"/>
      <c r="GU170" s="1286"/>
      <c r="GV170" s="1286"/>
      <c r="GW170" s="1286"/>
      <c r="GX170" s="1286"/>
      <c r="GY170" s="1286"/>
      <c r="GZ170" s="1286"/>
      <c r="HA170" s="1286"/>
      <c r="HB170" s="1286"/>
      <c r="HC170" s="1286"/>
      <c r="HD170" s="1286"/>
      <c r="HE170" s="1286"/>
      <c r="HF170" s="1286"/>
      <c r="HG170" s="1286"/>
      <c r="HH170" s="1286"/>
      <c r="HI170" s="1286"/>
      <c r="HJ170" s="1286"/>
      <c r="HK170" s="1286"/>
      <c r="HL170" s="1286"/>
      <c r="HM170" s="1286"/>
      <c r="HN170" s="1286"/>
      <c r="HO170" s="1286"/>
      <c r="HP170" s="1286"/>
      <c r="HQ170" s="1286"/>
      <c r="HR170" s="1286"/>
      <c r="HS170" s="1286"/>
      <c r="HT170" s="1286"/>
      <c r="HU170" s="1286"/>
      <c r="HV170" s="1286"/>
      <c r="HW170" s="1286"/>
      <c r="HX170" s="1286"/>
      <c r="HY170" s="1286"/>
      <c r="HZ170" s="1286"/>
      <c r="IA170" s="1286"/>
      <c r="IB170" s="1286"/>
      <c r="IC170" s="1286"/>
      <c r="ID170" s="1286"/>
      <c r="IE170" s="1286"/>
      <c r="IF170" s="1286"/>
      <c r="IG170" s="1286"/>
      <c r="IH170" s="1286"/>
      <c r="II170" s="1286"/>
      <c r="IJ170" s="1286"/>
      <c r="IK170" s="1286"/>
      <c r="IL170" s="1286"/>
      <c r="IM170" s="1286"/>
      <c r="IN170" s="1286"/>
      <c r="IO170" s="1286"/>
      <c r="IP170" s="1286"/>
      <c r="IQ170" s="1286"/>
      <c r="IR170" s="1286"/>
      <c r="IS170" s="1286"/>
      <c r="IT170" s="1286"/>
      <c r="IU170" s="1286"/>
      <c r="IV170" s="1286"/>
    </row>
    <row r="171" spans="1:256" ht="30">
      <c r="A171" s="1286" t="s">
        <v>5265</v>
      </c>
      <c r="B171" s="1348">
        <v>94965</v>
      </c>
      <c r="C171" s="914" t="str">
        <f>IF($A171="INSUMO",VLOOKUP($B171,'BANCO DE DADOS JULHO INS'!$A:$D,2,FALSE),VLOOKUP($B171,'BANCO DE DADOS JULHO SERV'!$B:$E,2,FALSE))</f>
        <v>CONCRETO FCK = 25MPA, TRAÇO 1:2,3:2,7 (CIMENTO/ AREIA MÉDIA/ BRITA 1)  - PREPARO MECÂNICO COM BETONEIRA 400 L. AF_07/2016</v>
      </c>
      <c r="D171" s="913" t="str">
        <f>IF($A171="INSUMO",VLOOKUP($B171,'BANCO DE DADOS JULHO INS'!$A:$D,3,FALSE),VLOOKUP($B171,'BANCO DE DADOS JULHO SERV'!$B:$E,3,FALSE))</f>
        <v>M3</v>
      </c>
      <c r="E171" s="1625">
        <f t="shared" ref="E171:E172" si="6">TRUNC((0.3*0.3*0.6)*2,2)</f>
        <v>0.1</v>
      </c>
      <c r="F171" s="917" t="str">
        <f>IF($A171="INSUMO",VLOOKUP($B171,'BANCO DE DADOS JULHO INS'!$A:$D,4,FALSE),VLOOKUP($B171,'BANCO DE DADOS JULHO SERV'!$B:$E,4,FALSE))</f>
        <v>299,40</v>
      </c>
      <c r="G171" s="1347">
        <f>TRUNC(F171*E171,2)</f>
        <v>29.94</v>
      </c>
      <c r="H171" s="1286"/>
      <c r="I171" s="1286"/>
      <c r="J171" s="1286"/>
      <c r="K171" s="1286"/>
      <c r="L171" s="1286"/>
      <c r="M171" s="1286"/>
      <c r="N171" s="1286"/>
      <c r="O171" s="1286"/>
      <c r="P171" s="1286"/>
      <c r="Q171" s="1286"/>
      <c r="R171" s="1286"/>
      <c r="S171" s="1286"/>
      <c r="T171" s="1286"/>
      <c r="U171" s="1286"/>
      <c r="V171" s="1286"/>
      <c r="W171" s="1286"/>
      <c r="X171" s="1286"/>
      <c r="Y171" s="1286"/>
      <c r="Z171" s="1286"/>
      <c r="AA171" s="1286"/>
      <c r="AB171" s="1286"/>
      <c r="AC171" s="1286"/>
      <c r="AD171" s="1286"/>
      <c r="AE171" s="1286"/>
      <c r="AF171" s="1286"/>
      <c r="AG171" s="1286"/>
      <c r="AH171" s="1286"/>
      <c r="AI171" s="1286"/>
      <c r="AJ171" s="1286"/>
      <c r="AK171" s="1286"/>
      <c r="AL171" s="1286"/>
      <c r="AM171" s="1286"/>
      <c r="AN171" s="1286"/>
      <c r="AO171" s="1286"/>
      <c r="AP171" s="1286"/>
      <c r="AQ171" s="1286"/>
      <c r="AR171" s="1286"/>
      <c r="AS171" s="1286"/>
      <c r="AT171" s="1286"/>
      <c r="AU171" s="1286"/>
      <c r="AV171" s="1286"/>
      <c r="AW171" s="1286"/>
      <c r="AX171" s="1286"/>
      <c r="AY171" s="1286"/>
      <c r="AZ171" s="1286"/>
      <c r="BA171" s="1286"/>
      <c r="BB171" s="1286"/>
      <c r="BC171" s="1286"/>
      <c r="BD171" s="1286"/>
      <c r="BE171" s="1286"/>
      <c r="BF171" s="1286"/>
      <c r="BG171" s="1286"/>
      <c r="BH171" s="1286"/>
      <c r="BI171" s="1286"/>
      <c r="BJ171" s="1286"/>
      <c r="BK171" s="1286"/>
      <c r="BL171" s="1286"/>
      <c r="BM171" s="1286"/>
      <c r="BN171" s="1286"/>
      <c r="BO171" s="1286"/>
      <c r="BP171" s="1286"/>
      <c r="BQ171" s="1286"/>
      <c r="BR171" s="1286"/>
      <c r="BS171" s="1286"/>
      <c r="BT171" s="1286"/>
      <c r="BU171" s="1286"/>
      <c r="BV171" s="1286"/>
      <c r="BW171" s="1286"/>
      <c r="BX171" s="1286"/>
      <c r="BY171" s="1286"/>
      <c r="BZ171" s="1286"/>
      <c r="CA171" s="1286"/>
      <c r="CB171" s="1286"/>
      <c r="CC171" s="1286"/>
      <c r="CD171" s="1286"/>
      <c r="CE171" s="1286"/>
      <c r="CF171" s="1286"/>
      <c r="CG171" s="1286"/>
      <c r="CH171" s="1286"/>
      <c r="CI171" s="1286"/>
      <c r="CJ171" s="1286"/>
      <c r="CK171" s="1286"/>
      <c r="CL171" s="1286"/>
      <c r="CM171" s="1286"/>
      <c r="CN171" s="1286"/>
      <c r="CO171" s="1286"/>
      <c r="CP171" s="1286"/>
      <c r="CQ171" s="1286"/>
      <c r="CR171" s="1286"/>
      <c r="CS171" s="1286"/>
      <c r="CT171" s="1286"/>
      <c r="CU171" s="1286"/>
      <c r="CV171" s="1286"/>
      <c r="CW171" s="1286"/>
      <c r="CX171" s="1286"/>
      <c r="CY171" s="1286"/>
      <c r="CZ171" s="1286"/>
      <c r="DA171" s="1286"/>
      <c r="DB171" s="1286"/>
      <c r="DC171" s="1286"/>
      <c r="DD171" s="1286"/>
      <c r="DE171" s="1286"/>
      <c r="DF171" s="1286"/>
      <c r="DG171" s="1286"/>
      <c r="DH171" s="1286"/>
      <c r="DI171" s="1286"/>
      <c r="DJ171" s="1286"/>
      <c r="DK171" s="1286"/>
      <c r="DL171" s="1286"/>
      <c r="DM171" s="1286"/>
      <c r="DN171" s="1286"/>
      <c r="DO171" s="1286"/>
      <c r="DP171" s="1286"/>
      <c r="DQ171" s="1286"/>
      <c r="DR171" s="1286"/>
      <c r="DS171" s="1286"/>
      <c r="DT171" s="1286"/>
      <c r="DU171" s="1286"/>
      <c r="DV171" s="1286"/>
      <c r="DW171" s="1286"/>
      <c r="DX171" s="1286"/>
      <c r="DY171" s="1286"/>
      <c r="DZ171" s="1286"/>
      <c r="EA171" s="1286"/>
      <c r="EB171" s="1286"/>
      <c r="EC171" s="1286"/>
      <c r="ED171" s="1286"/>
      <c r="EE171" s="1286"/>
      <c r="EF171" s="1286"/>
      <c r="EG171" s="1286"/>
      <c r="EH171" s="1286"/>
      <c r="EI171" s="1286"/>
      <c r="EJ171" s="1286"/>
      <c r="EK171" s="1286"/>
      <c r="EL171" s="1286"/>
      <c r="EM171" s="1286"/>
      <c r="EN171" s="1286"/>
      <c r="EO171" s="1286"/>
      <c r="EP171" s="1286"/>
      <c r="EQ171" s="1286"/>
      <c r="ER171" s="1286"/>
      <c r="ES171" s="1286"/>
      <c r="ET171" s="1286"/>
      <c r="EU171" s="1286"/>
      <c r="EV171" s="1286"/>
      <c r="EW171" s="1286"/>
      <c r="EX171" s="1286"/>
      <c r="EY171" s="1286"/>
      <c r="EZ171" s="1286"/>
      <c r="FA171" s="1286"/>
      <c r="FB171" s="1286"/>
      <c r="FC171" s="1286"/>
      <c r="FD171" s="1286"/>
      <c r="FE171" s="1286"/>
      <c r="FF171" s="1286"/>
      <c r="FG171" s="1286"/>
      <c r="FH171" s="1286"/>
      <c r="FI171" s="1286"/>
      <c r="FJ171" s="1286"/>
      <c r="FK171" s="1286"/>
      <c r="FL171" s="1286"/>
      <c r="FM171" s="1286"/>
      <c r="FN171" s="1286"/>
      <c r="FO171" s="1286"/>
      <c r="FP171" s="1286"/>
      <c r="FQ171" s="1286"/>
      <c r="FR171" s="1286"/>
      <c r="FS171" s="1286"/>
      <c r="FT171" s="1286"/>
      <c r="FU171" s="1286"/>
      <c r="FV171" s="1286"/>
      <c r="FW171" s="1286"/>
      <c r="FX171" s="1286"/>
      <c r="FY171" s="1286"/>
      <c r="FZ171" s="1286"/>
      <c r="GA171" s="1286"/>
      <c r="GB171" s="1286"/>
      <c r="GC171" s="1286"/>
      <c r="GD171" s="1286"/>
      <c r="GE171" s="1286"/>
      <c r="GF171" s="1286"/>
      <c r="GG171" s="1286"/>
      <c r="GH171" s="1286"/>
      <c r="GI171" s="1286"/>
      <c r="GJ171" s="1286"/>
      <c r="GK171" s="1286"/>
      <c r="GL171" s="1286"/>
      <c r="GM171" s="1286"/>
      <c r="GN171" s="1286"/>
      <c r="GO171" s="1286"/>
      <c r="GP171" s="1286"/>
      <c r="GQ171" s="1286"/>
      <c r="GR171" s="1286"/>
      <c r="GS171" s="1286"/>
      <c r="GT171" s="1286"/>
      <c r="GU171" s="1286"/>
      <c r="GV171" s="1286"/>
      <c r="GW171" s="1286"/>
      <c r="GX171" s="1286"/>
      <c r="GY171" s="1286"/>
      <c r="GZ171" s="1286"/>
      <c r="HA171" s="1286"/>
      <c r="HB171" s="1286"/>
      <c r="HC171" s="1286"/>
      <c r="HD171" s="1286"/>
      <c r="HE171" s="1286"/>
      <c r="HF171" s="1286"/>
      <c r="HG171" s="1286"/>
      <c r="HH171" s="1286"/>
      <c r="HI171" s="1286"/>
      <c r="HJ171" s="1286"/>
      <c r="HK171" s="1286"/>
      <c r="HL171" s="1286"/>
      <c r="HM171" s="1286"/>
      <c r="HN171" s="1286"/>
      <c r="HO171" s="1286"/>
      <c r="HP171" s="1286"/>
      <c r="HQ171" s="1286"/>
      <c r="HR171" s="1286"/>
      <c r="HS171" s="1286"/>
      <c r="HT171" s="1286"/>
      <c r="HU171" s="1286"/>
      <c r="HV171" s="1286"/>
      <c r="HW171" s="1286"/>
      <c r="HX171" s="1286"/>
      <c r="HY171" s="1286"/>
      <c r="HZ171" s="1286"/>
      <c r="IA171" s="1286"/>
      <c r="IB171" s="1286"/>
      <c r="IC171" s="1286"/>
      <c r="ID171" s="1286"/>
      <c r="IE171" s="1286"/>
      <c r="IF171" s="1286"/>
      <c r="IG171" s="1286"/>
      <c r="IH171" s="1286"/>
      <c r="II171" s="1286"/>
      <c r="IJ171" s="1286"/>
      <c r="IK171" s="1286"/>
      <c r="IL171" s="1286"/>
      <c r="IM171" s="1286"/>
      <c r="IN171" s="1286"/>
      <c r="IO171" s="1286"/>
      <c r="IP171" s="1286"/>
      <c r="IQ171" s="1286"/>
      <c r="IR171" s="1286"/>
      <c r="IS171" s="1286"/>
      <c r="IT171" s="1286"/>
      <c r="IU171" s="1286"/>
      <c r="IV171" s="1286"/>
    </row>
    <row r="172" spans="1:256" ht="30.75" thickBot="1">
      <c r="A172" s="1286" t="s">
        <v>5265</v>
      </c>
      <c r="B172" s="1349">
        <v>92873</v>
      </c>
      <c r="C172" s="915" t="str">
        <f>IF($A172="INSUMO",VLOOKUP($B172,'BANCO DE DADOS JULHO INS'!$A:$D,2,FALSE),VLOOKUP($B172,'BANCO DE DADOS JULHO SERV'!$B:$E,2,FALSE))</f>
        <v>LANÇAMENTO COM USO DE BALDES, ADENSAMENTO E ACABAMENTO DE CONCRETO EM ESTRUTURAS. AF_12/2015</v>
      </c>
      <c r="D172" s="916" t="str">
        <f>IF($A172="INSUMO",VLOOKUP($B172,'BANCO DE DADOS JULHO INS'!$A:$D,3,FALSE),VLOOKUP($B172,'BANCO DE DADOS JULHO SERV'!$B:$E,3,FALSE))</f>
        <v>M3</v>
      </c>
      <c r="E172" s="1626">
        <f t="shared" si="6"/>
        <v>0.1</v>
      </c>
      <c r="F172" s="918" t="str">
        <f>IF($A172="INSUMO",VLOOKUP($B172,'BANCO DE DADOS JULHO INS'!$A:$D,4,FALSE),VLOOKUP($B172,'BANCO DE DADOS JULHO SERV'!$B:$E,4,FALSE))</f>
        <v>140,28</v>
      </c>
      <c r="G172" s="1350">
        <f>TRUNC(F172*E172,2)</f>
        <v>14.02</v>
      </c>
      <c r="H172" s="1286"/>
      <c r="I172" s="1286"/>
      <c r="J172" s="1286"/>
      <c r="K172" s="1286"/>
      <c r="L172" s="1286"/>
      <c r="M172" s="1286"/>
      <c r="N172" s="1286"/>
      <c r="O172" s="1286"/>
      <c r="P172" s="1286"/>
      <c r="Q172" s="1286"/>
      <c r="R172" s="1286"/>
      <c r="S172" s="1286"/>
      <c r="T172" s="1286"/>
      <c r="U172" s="1286"/>
      <c r="V172" s="1286"/>
      <c r="W172" s="1286"/>
      <c r="X172" s="1286"/>
      <c r="Y172" s="1286"/>
      <c r="Z172" s="1286"/>
      <c r="AA172" s="1286"/>
      <c r="AB172" s="1286"/>
      <c r="AC172" s="1286"/>
      <c r="AD172" s="1286"/>
      <c r="AE172" s="1286"/>
      <c r="AF172" s="1286"/>
      <c r="AG172" s="1286"/>
      <c r="AH172" s="1286"/>
      <c r="AI172" s="1286"/>
      <c r="AJ172" s="1286"/>
      <c r="AK172" s="1286"/>
      <c r="AL172" s="1286"/>
      <c r="AM172" s="1286"/>
      <c r="AN172" s="1286"/>
      <c r="AO172" s="1286"/>
      <c r="AP172" s="1286"/>
      <c r="AQ172" s="1286"/>
      <c r="AR172" s="1286"/>
      <c r="AS172" s="1286"/>
      <c r="AT172" s="1286"/>
      <c r="AU172" s="1286"/>
      <c r="AV172" s="1286"/>
      <c r="AW172" s="1286"/>
      <c r="AX172" s="1286"/>
      <c r="AY172" s="1286"/>
      <c r="AZ172" s="1286"/>
      <c r="BA172" s="1286"/>
      <c r="BB172" s="1286"/>
      <c r="BC172" s="1286"/>
      <c r="BD172" s="1286"/>
      <c r="BE172" s="1286"/>
      <c r="BF172" s="1286"/>
      <c r="BG172" s="1286"/>
      <c r="BH172" s="1286"/>
      <c r="BI172" s="1286"/>
      <c r="BJ172" s="1286"/>
      <c r="BK172" s="1286"/>
      <c r="BL172" s="1286"/>
      <c r="BM172" s="1286"/>
      <c r="BN172" s="1286"/>
      <c r="BO172" s="1286"/>
      <c r="BP172" s="1286"/>
      <c r="BQ172" s="1286"/>
      <c r="BR172" s="1286"/>
      <c r="BS172" s="1286"/>
      <c r="BT172" s="1286"/>
      <c r="BU172" s="1286"/>
      <c r="BV172" s="1286"/>
      <c r="BW172" s="1286"/>
      <c r="BX172" s="1286"/>
      <c r="BY172" s="1286"/>
      <c r="BZ172" s="1286"/>
      <c r="CA172" s="1286"/>
      <c r="CB172" s="1286"/>
      <c r="CC172" s="1286"/>
      <c r="CD172" s="1286"/>
      <c r="CE172" s="1286"/>
      <c r="CF172" s="1286"/>
      <c r="CG172" s="1286"/>
      <c r="CH172" s="1286"/>
      <c r="CI172" s="1286"/>
      <c r="CJ172" s="1286"/>
      <c r="CK172" s="1286"/>
      <c r="CL172" s="1286"/>
      <c r="CM172" s="1286"/>
      <c r="CN172" s="1286"/>
      <c r="CO172" s="1286"/>
      <c r="CP172" s="1286"/>
      <c r="CQ172" s="1286"/>
      <c r="CR172" s="1286"/>
      <c r="CS172" s="1286"/>
      <c r="CT172" s="1286"/>
      <c r="CU172" s="1286"/>
      <c r="CV172" s="1286"/>
      <c r="CW172" s="1286"/>
      <c r="CX172" s="1286"/>
      <c r="CY172" s="1286"/>
      <c r="CZ172" s="1286"/>
      <c r="DA172" s="1286"/>
      <c r="DB172" s="1286"/>
      <c r="DC172" s="1286"/>
      <c r="DD172" s="1286"/>
      <c r="DE172" s="1286"/>
      <c r="DF172" s="1286"/>
      <c r="DG172" s="1286"/>
      <c r="DH172" s="1286"/>
      <c r="DI172" s="1286"/>
      <c r="DJ172" s="1286"/>
      <c r="DK172" s="1286"/>
      <c r="DL172" s="1286"/>
      <c r="DM172" s="1286"/>
      <c r="DN172" s="1286"/>
      <c r="DO172" s="1286"/>
      <c r="DP172" s="1286"/>
      <c r="DQ172" s="1286"/>
      <c r="DR172" s="1286"/>
      <c r="DS172" s="1286"/>
      <c r="DT172" s="1286"/>
      <c r="DU172" s="1286"/>
      <c r="DV172" s="1286"/>
      <c r="DW172" s="1286"/>
      <c r="DX172" s="1286"/>
      <c r="DY172" s="1286"/>
      <c r="DZ172" s="1286"/>
      <c r="EA172" s="1286"/>
      <c r="EB172" s="1286"/>
      <c r="EC172" s="1286"/>
      <c r="ED172" s="1286"/>
      <c r="EE172" s="1286"/>
      <c r="EF172" s="1286"/>
      <c r="EG172" s="1286"/>
      <c r="EH172" s="1286"/>
      <c r="EI172" s="1286"/>
      <c r="EJ172" s="1286"/>
      <c r="EK172" s="1286"/>
      <c r="EL172" s="1286"/>
      <c r="EM172" s="1286"/>
      <c r="EN172" s="1286"/>
      <c r="EO172" s="1286"/>
      <c r="EP172" s="1286"/>
      <c r="EQ172" s="1286"/>
      <c r="ER172" s="1286"/>
      <c r="ES172" s="1286"/>
      <c r="ET172" s="1286"/>
      <c r="EU172" s="1286"/>
      <c r="EV172" s="1286"/>
      <c r="EW172" s="1286"/>
      <c r="EX172" s="1286"/>
      <c r="EY172" s="1286"/>
      <c r="EZ172" s="1286"/>
      <c r="FA172" s="1286"/>
      <c r="FB172" s="1286"/>
      <c r="FC172" s="1286"/>
      <c r="FD172" s="1286"/>
      <c r="FE172" s="1286"/>
      <c r="FF172" s="1286"/>
      <c r="FG172" s="1286"/>
      <c r="FH172" s="1286"/>
      <c r="FI172" s="1286"/>
      <c r="FJ172" s="1286"/>
      <c r="FK172" s="1286"/>
      <c r="FL172" s="1286"/>
      <c r="FM172" s="1286"/>
      <c r="FN172" s="1286"/>
      <c r="FO172" s="1286"/>
      <c r="FP172" s="1286"/>
      <c r="FQ172" s="1286"/>
      <c r="FR172" s="1286"/>
      <c r="FS172" s="1286"/>
      <c r="FT172" s="1286"/>
      <c r="FU172" s="1286"/>
      <c r="FV172" s="1286"/>
      <c r="FW172" s="1286"/>
      <c r="FX172" s="1286"/>
      <c r="FY172" s="1286"/>
      <c r="FZ172" s="1286"/>
      <c r="GA172" s="1286"/>
      <c r="GB172" s="1286"/>
      <c r="GC172" s="1286"/>
      <c r="GD172" s="1286"/>
      <c r="GE172" s="1286"/>
      <c r="GF172" s="1286"/>
      <c r="GG172" s="1286"/>
      <c r="GH172" s="1286"/>
      <c r="GI172" s="1286"/>
      <c r="GJ172" s="1286"/>
      <c r="GK172" s="1286"/>
      <c r="GL172" s="1286"/>
      <c r="GM172" s="1286"/>
      <c r="GN172" s="1286"/>
      <c r="GO172" s="1286"/>
      <c r="GP172" s="1286"/>
      <c r="GQ172" s="1286"/>
      <c r="GR172" s="1286"/>
      <c r="GS172" s="1286"/>
      <c r="GT172" s="1286"/>
      <c r="GU172" s="1286"/>
      <c r="GV172" s="1286"/>
      <c r="GW172" s="1286"/>
      <c r="GX172" s="1286"/>
      <c r="GY172" s="1286"/>
      <c r="GZ172" s="1286"/>
      <c r="HA172" s="1286"/>
      <c r="HB172" s="1286"/>
      <c r="HC172" s="1286"/>
      <c r="HD172" s="1286"/>
      <c r="HE172" s="1286"/>
      <c r="HF172" s="1286"/>
      <c r="HG172" s="1286"/>
      <c r="HH172" s="1286"/>
      <c r="HI172" s="1286"/>
      <c r="HJ172" s="1286"/>
      <c r="HK172" s="1286"/>
      <c r="HL172" s="1286"/>
      <c r="HM172" s="1286"/>
      <c r="HN172" s="1286"/>
      <c r="HO172" s="1286"/>
      <c r="HP172" s="1286"/>
      <c r="HQ172" s="1286"/>
      <c r="HR172" s="1286"/>
      <c r="HS172" s="1286"/>
      <c r="HT172" s="1286"/>
      <c r="HU172" s="1286"/>
      <c r="HV172" s="1286"/>
      <c r="HW172" s="1286"/>
      <c r="HX172" s="1286"/>
      <c r="HY172" s="1286"/>
      <c r="HZ172" s="1286"/>
      <c r="IA172" s="1286"/>
      <c r="IB172" s="1286"/>
      <c r="IC172" s="1286"/>
      <c r="ID172" s="1286"/>
      <c r="IE172" s="1286"/>
      <c r="IF172" s="1286"/>
      <c r="IG172" s="1286"/>
      <c r="IH172" s="1286"/>
      <c r="II172" s="1286"/>
      <c r="IJ172" s="1286"/>
      <c r="IK172" s="1286"/>
      <c r="IL172" s="1286"/>
      <c r="IM172" s="1286"/>
      <c r="IN172" s="1286"/>
      <c r="IO172" s="1286"/>
      <c r="IP172" s="1286"/>
      <c r="IQ172" s="1286"/>
      <c r="IR172" s="1286"/>
      <c r="IS172" s="1286"/>
      <c r="IT172" s="1286"/>
      <c r="IU172" s="1286"/>
      <c r="IV172" s="1286"/>
    </row>
    <row r="173" spans="1:256" ht="16.5" thickBot="1">
      <c r="A173" s="1286"/>
      <c r="B173" s="2124" t="s">
        <v>2115</v>
      </c>
      <c r="C173" s="2125"/>
      <c r="D173" s="2125"/>
      <c r="E173" s="2125"/>
      <c r="F173" s="2125"/>
      <c r="G173" s="2126"/>
      <c r="H173" s="1286"/>
      <c r="I173" s="1286"/>
      <c r="J173" s="1286"/>
      <c r="K173" s="1286"/>
      <c r="L173" s="1286"/>
      <c r="M173" s="1286"/>
      <c r="N173" s="1286"/>
      <c r="O173" s="1286"/>
      <c r="P173" s="1286"/>
      <c r="Q173" s="1286"/>
      <c r="R173" s="1286"/>
      <c r="S173" s="1286"/>
      <c r="T173" s="1286"/>
      <c r="U173" s="1286"/>
      <c r="V173" s="1286"/>
      <c r="W173" s="1286"/>
      <c r="X173" s="1286"/>
      <c r="Y173" s="1286"/>
      <c r="Z173" s="1286"/>
      <c r="AA173" s="1286"/>
      <c r="AB173" s="1286"/>
      <c r="AC173" s="1286"/>
      <c r="AD173" s="1286"/>
      <c r="AE173" s="1286"/>
      <c r="AF173" s="1286"/>
      <c r="AG173" s="1286"/>
      <c r="AH173" s="1286"/>
      <c r="AI173" s="1286"/>
      <c r="AJ173" s="1286"/>
      <c r="AK173" s="1286"/>
      <c r="AL173" s="1286"/>
      <c r="AM173" s="1286"/>
      <c r="AN173" s="1286"/>
      <c r="AO173" s="1286"/>
      <c r="AP173" s="1286"/>
      <c r="AQ173" s="1286"/>
      <c r="AR173" s="1286"/>
      <c r="AS173" s="1286"/>
      <c r="AT173" s="1286"/>
      <c r="AU173" s="1286"/>
      <c r="AV173" s="1286"/>
      <c r="AW173" s="1286"/>
      <c r="AX173" s="1286"/>
      <c r="AY173" s="1286"/>
      <c r="AZ173" s="1286"/>
      <c r="BA173" s="1286"/>
      <c r="BB173" s="1286"/>
      <c r="BC173" s="1286"/>
      <c r="BD173" s="1286"/>
      <c r="BE173" s="1286"/>
      <c r="BF173" s="1286"/>
      <c r="BG173" s="1286"/>
      <c r="BH173" s="1286"/>
      <c r="BI173" s="1286"/>
      <c r="BJ173" s="1286"/>
      <c r="BK173" s="1286"/>
      <c r="BL173" s="1286"/>
      <c r="BM173" s="1286"/>
      <c r="BN173" s="1286"/>
      <c r="BO173" s="1286"/>
      <c r="BP173" s="1286"/>
      <c r="BQ173" s="1286"/>
      <c r="BR173" s="1286"/>
      <c r="BS173" s="1286"/>
      <c r="BT173" s="1286"/>
      <c r="BU173" s="1286"/>
      <c r="BV173" s="1286"/>
      <c r="BW173" s="1286"/>
      <c r="BX173" s="1286"/>
      <c r="BY173" s="1286"/>
      <c r="BZ173" s="1286"/>
      <c r="CA173" s="1286"/>
      <c r="CB173" s="1286"/>
      <c r="CC173" s="1286"/>
      <c r="CD173" s="1286"/>
      <c r="CE173" s="1286"/>
      <c r="CF173" s="1286"/>
      <c r="CG173" s="1286"/>
      <c r="CH173" s="1286"/>
      <c r="CI173" s="1286"/>
      <c r="CJ173" s="1286"/>
      <c r="CK173" s="1286"/>
      <c r="CL173" s="1286"/>
      <c r="CM173" s="1286"/>
      <c r="CN173" s="1286"/>
      <c r="CO173" s="1286"/>
      <c r="CP173" s="1286"/>
      <c r="CQ173" s="1286"/>
      <c r="CR173" s="1286"/>
      <c r="CS173" s="1286"/>
      <c r="CT173" s="1286"/>
      <c r="CU173" s="1286"/>
      <c r="CV173" s="1286"/>
      <c r="CW173" s="1286"/>
      <c r="CX173" s="1286"/>
      <c r="CY173" s="1286"/>
      <c r="CZ173" s="1286"/>
      <c r="DA173" s="1286"/>
      <c r="DB173" s="1286"/>
      <c r="DC173" s="1286"/>
      <c r="DD173" s="1286"/>
      <c r="DE173" s="1286"/>
      <c r="DF173" s="1286"/>
      <c r="DG173" s="1286"/>
      <c r="DH173" s="1286"/>
      <c r="DI173" s="1286"/>
      <c r="DJ173" s="1286"/>
      <c r="DK173" s="1286"/>
      <c r="DL173" s="1286"/>
      <c r="DM173" s="1286"/>
      <c r="DN173" s="1286"/>
      <c r="DO173" s="1286"/>
      <c r="DP173" s="1286"/>
      <c r="DQ173" s="1286"/>
      <c r="DR173" s="1286"/>
      <c r="DS173" s="1286"/>
      <c r="DT173" s="1286"/>
      <c r="DU173" s="1286"/>
      <c r="DV173" s="1286"/>
      <c r="DW173" s="1286"/>
      <c r="DX173" s="1286"/>
      <c r="DY173" s="1286"/>
      <c r="DZ173" s="1286"/>
      <c r="EA173" s="1286"/>
      <c r="EB173" s="1286"/>
      <c r="EC173" s="1286"/>
      <c r="ED173" s="1286"/>
      <c r="EE173" s="1286"/>
      <c r="EF173" s="1286"/>
      <c r="EG173" s="1286"/>
      <c r="EH173" s="1286"/>
      <c r="EI173" s="1286"/>
      <c r="EJ173" s="1286"/>
      <c r="EK173" s="1286"/>
      <c r="EL173" s="1286"/>
      <c r="EM173" s="1286"/>
      <c r="EN173" s="1286"/>
      <c r="EO173" s="1286"/>
      <c r="EP173" s="1286"/>
      <c r="EQ173" s="1286"/>
      <c r="ER173" s="1286"/>
      <c r="ES173" s="1286"/>
      <c r="ET173" s="1286"/>
      <c r="EU173" s="1286"/>
      <c r="EV173" s="1286"/>
      <c r="EW173" s="1286"/>
      <c r="EX173" s="1286"/>
      <c r="EY173" s="1286"/>
      <c r="EZ173" s="1286"/>
      <c r="FA173" s="1286"/>
      <c r="FB173" s="1286"/>
      <c r="FC173" s="1286"/>
      <c r="FD173" s="1286"/>
      <c r="FE173" s="1286"/>
      <c r="FF173" s="1286"/>
      <c r="FG173" s="1286"/>
      <c r="FH173" s="1286"/>
      <c r="FI173" s="1286"/>
      <c r="FJ173" s="1286"/>
      <c r="FK173" s="1286"/>
      <c r="FL173" s="1286"/>
      <c r="FM173" s="1286"/>
      <c r="FN173" s="1286"/>
      <c r="FO173" s="1286"/>
      <c r="FP173" s="1286"/>
      <c r="FQ173" s="1286"/>
      <c r="FR173" s="1286"/>
      <c r="FS173" s="1286"/>
      <c r="FT173" s="1286"/>
      <c r="FU173" s="1286"/>
      <c r="FV173" s="1286"/>
      <c r="FW173" s="1286"/>
      <c r="FX173" s="1286"/>
      <c r="FY173" s="1286"/>
      <c r="FZ173" s="1286"/>
      <c r="GA173" s="1286"/>
      <c r="GB173" s="1286"/>
      <c r="GC173" s="1286"/>
      <c r="GD173" s="1286"/>
      <c r="GE173" s="1286"/>
      <c r="GF173" s="1286"/>
      <c r="GG173" s="1286"/>
      <c r="GH173" s="1286"/>
      <c r="GI173" s="1286"/>
      <c r="GJ173" s="1286"/>
      <c r="GK173" s="1286"/>
      <c r="GL173" s="1286"/>
      <c r="GM173" s="1286"/>
      <c r="GN173" s="1286"/>
      <c r="GO173" s="1286"/>
      <c r="GP173" s="1286"/>
      <c r="GQ173" s="1286"/>
      <c r="GR173" s="1286"/>
      <c r="GS173" s="1286"/>
      <c r="GT173" s="1286"/>
      <c r="GU173" s="1286"/>
      <c r="GV173" s="1286"/>
      <c r="GW173" s="1286"/>
      <c r="GX173" s="1286"/>
      <c r="GY173" s="1286"/>
      <c r="GZ173" s="1286"/>
      <c r="HA173" s="1286"/>
      <c r="HB173" s="1286"/>
      <c r="HC173" s="1286"/>
      <c r="HD173" s="1286"/>
      <c r="HE173" s="1286"/>
      <c r="HF173" s="1286"/>
      <c r="HG173" s="1286"/>
      <c r="HH173" s="1286"/>
      <c r="HI173" s="1286"/>
      <c r="HJ173" s="1286"/>
      <c r="HK173" s="1286"/>
      <c r="HL173" s="1286"/>
      <c r="HM173" s="1286"/>
      <c r="HN173" s="1286"/>
      <c r="HO173" s="1286"/>
      <c r="HP173" s="1286"/>
      <c r="HQ173" s="1286"/>
      <c r="HR173" s="1286"/>
      <c r="HS173" s="1286"/>
      <c r="HT173" s="1286"/>
      <c r="HU173" s="1286"/>
      <c r="HV173" s="1286"/>
      <c r="HW173" s="1286"/>
      <c r="HX173" s="1286"/>
      <c r="HY173" s="1286"/>
      <c r="HZ173" s="1286"/>
      <c r="IA173" s="1286"/>
      <c r="IB173" s="1286"/>
      <c r="IC173" s="1286"/>
      <c r="ID173" s="1286"/>
      <c r="IE173" s="1286"/>
      <c r="IF173" s="1286"/>
      <c r="IG173" s="1286"/>
      <c r="IH173" s="1286"/>
      <c r="II173" s="1286"/>
      <c r="IJ173" s="1286"/>
      <c r="IK173" s="1286"/>
      <c r="IL173" s="1286"/>
      <c r="IM173" s="1286"/>
      <c r="IN173" s="1286"/>
      <c r="IO173" s="1286"/>
      <c r="IP173" s="1286"/>
      <c r="IQ173" s="1286"/>
      <c r="IR173" s="1286"/>
      <c r="IS173" s="1286"/>
      <c r="IT173" s="1286"/>
      <c r="IU173" s="1286"/>
      <c r="IV173" s="1286"/>
    </row>
    <row r="174" spans="1:256" ht="15.75" thickBot="1">
      <c r="A174" s="1286" t="s">
        <v>5265</v>
      </c>
      <c r="B174" s="1619">
        <v>88316</v>
      </c>
      <c r="C174" s="1620" t="str">
        <f>IF($A174="INSUMO",VLOOKUP($B174,'BANCO DE DADOS JULHO INS'!$A:$D,2,FALSE),VLOOKUP($B174,'BANCO DE DADOS JULHO SERV'!$B:$E,2,FALSE))</f>
        <v>SERVENTE COM ENCARGOS COMPLEMENTARES</v>
      </c>
      <c r="D174" s="1621" t="str">
        <f>IF($A174="INSUMO",VLOOKUP($B174,'BANCO DE DADOS JULHO INS'!$A:$D,3,FALSE),VLOOKUP($B174,'BANCO DE DADOS JULHO SERV'!$B:$E,3,FALSE))</f>
        <v>H</v>
      </c>
      <c r="E174" s="1627">
        <v>3</v>
      </c>
      <c r="F174" s="1629" t="str">
        <f>IF($A174="INSUMO",VLOOKUP($B174,'BANCO DE DADOS JULHO INS'!$A:$D,4,FALSE),VLOOKUP($B174,'BANCO DE DADOS JULHO SERV'!$B:$E,4,FALSE))</f>
        <v>13,80</v>
      </c>
      <c r="G174" s="1623">
        <f>TRUNC(F174*E174,2)</f>
        <v>41.4</v>
      </c>
      <c r="H174" s="1286"/>
      <c r="I174" s="1286"/>
      <c r="J174" s="1286"/>
      <c r="K174" s="1286"/>
      <c r="L174" s="1286"/>
      <c r="M174" s="1286"/>
      <c r="N174" s="1286"/>
      <c r="O174" s="1286"/>
      <c r="P174" s="1286"/>
      <c r="Q174" s="1286"/>
      <c r="R174" s="1286"/>
      <c r="S174" s="1286"/>
      <c r="T174" s="1286"/>
      <c r="U174" s="1286"/>
      <c r="V174" s="1286"/>
      <c r="W174" s="1286"/>
      <c r="X174" s="1286"/>
      <c r="Y174" s="1286"/>
      <c r="Z174" s="1286"/>
      <c r="AA174" s="1286"/>
      <c r="AB174" s="1286"/>
      <c r="AC174" s="1286"/>
      <c r="AD174" s="1286"/>
      <c r="AE174" s="1286"/>
      <c r="AF174" s="1286"/>
      <c r="AG174" s="1286"/>
      <c r="AH174" s="1286"/>
      <c r="AI174" s="1286"/>
      <c r="AJ174" s="1286"/>
      <c r="AK174" s="1286"/>
      <c r="AL174" s="1286"/>
      <c r="AM174" s="1286"/>
      <c r="AN174" s="1286"/>
      <c r="AO174" s="1286"/>
      <c r="AP174" s="1286"/>
      <c r="AQ174" s="1286"/>
      <c r="AR174" s="1286"/>
      <c r="AS174" s="1286"/>
      <c r="AT174" s="1286"/>
      <c r="AU174" s="1286"/>
      <c r="AV174" s="1286"/>
      <c r="AW174" s="1286"/>
      <c r="AX174" s="1286"/>
      <c r="AY174" s="1286"/>
      <c r="AZ174" s="1286"/>
      <c r="BA174" s="1286"/>
      <c r="BB174" s="1286"/>
      <c r="BC174" s="1286"/>
      <c r="BD174" s="1286"/>
      <c r="BE174" s="1286"/>
      <c r="BF174" s="1286"/>
      <c r="BG174" s="1286"/>
      <c r="BH174" s="1286"/>
      <c r="BI174" s="1286"/>
      <c r="BJ174" s="1286"/>
      <c r="BK174" s="1286"/>
      <c r="BL174" s="1286"/>
      <c r="BM174" s="1286"/>
      <c r="BN174" s="1286"/>
      <c r="BO174" s="1286"/>
      <c r="BP174" s="1286"/>
      <c r="BQ174" s="1286"/>
      <c r="BR174" s="1286"/>
      <c r="BS174" s="1286"/>
      <c r="BT174" s="1286"/>
      <c r="BU174" s="1286"/>
      <c r="BV174" s="1286"/>
      <c r="BW174" s="1286"/>
      <c r="BX174" s="1286"/>
      <c r="BY174" s="1286"/>
      <c r="BZ174" s="1286"/>
      <c r="CA174" s="1286"/>
      <c r="CB174" s="1286"/>
      <c r="CC174" s="1286"/>
      <c r="CD174" s="1286"/>
      <c r="CE174" s="1286"/>
      <c r="CF174" s="1286"/>
      <c r="CG174" s="1286"/>
      <c r="CH174" s="1286"/>
      <c r="CI174" s="1286"/>
      <c r="CJ174" s="1286"/>
      <c r="CK174" s="1286"/>
      <c r="CL174" s="1286"/>
      <c r="CM174" s="1286"/>
      <c r="CN174" s="1286"/>
      <c r="CO174" s="1286"/>
      <c r="CP174" s="1286"/>
      <c r="CQ174" s="1286"/>
      <c r="CR174" s="1286"/>
      <c r="CS174" s="1286"/>
      <c r="CT174" s="1286"/>
      <c r="CU174" s="1286"/>
      <c r="CV174" s="1286"/>
      <c r="CW174" s="1286"/>
      <c r="CX174" s="1286"/>
      <c r="CY174" s="1286"/>
      <c r="CZ174" s="1286"/>
      <c r="DA174" s="1286"/>
      <c r="DB174" s="1286"/>
      <c r="DC174" s="1286"/>
      <c r="DD174" s="1286"/>
      <c r="DE174" s="1286"/>
      <c r="DF174" s="1286"/>
      <c r="DG174" s="1286"/>
      <c r="DH174" s="1286"/>
      <c r="DI174" s="1286"/>
      <c r="DJ174" s="1286"/>
      <c r="DK174" s="1286"/>
      <c r="DL174" s="1286"/>
      <c r="DM174" s="1286"/>
      <c r="DN174" s="1286"/>
      <c r="DO174" s="1286"/>
      <c r="DP174" s="1286"/>
      <c r="DQ174" s="1286"/>
      <c r="DR174" s="1286"/>
      <c r="DS174" s="1286"/>
      <c r="DT174" s="1286"/>
      <c r="DU174" s="1286"/>
      <c r="DV174" s="1286"/>
      <c r="DW174" s="1286"/>
      <c r="DX174" s="1286"/>
      <c r="DY174" s="1286"/>
      <c r="DZ174" s="1286"/>
      <c r="EA174" s="1286"/>
      <c r="EB174" s="1286"/>
      <c r="EC174" s="1286"/>
      <c r="ED174" s="1286"/>
      <c r="EE174" s="1286"/>
      <c r="EF174" s="1286"/>
      <c r="EG174" s="1286"/>
      <c r="EH174" s="1286"/>
      <c r="EI174" s="1286"/>
      <c r="EJ174" s="1286"/>
      <c r="EK174" s="1286"/>
      <c r="EL174" s="1286"/>
      <c r="EM174" s="1286"/>
      <c r="EN174" s="1286"/>
      <c r="EO174" s="1286"/>
      <c r="EP174" s="1286"/>
      <c r="EQ174" s="1286"/>
      <c r="ER174" s="1286"/>
      <c r="ES174" s="1286"/>
      <c r="ET174" s="1286"/>
      <c r="EU174" s="1286"/>
      <c r="EV174" s="1286"/>
      <c r="EW174" s="1286"/>
      <c r="EX174" s="1286"/>
      <c r="EY174" s="1286"/>
      <c r="EZ174" s="1286"/>
      <c r="FA174" s="1286"/>
      <c r="FB174" s="1286"/>
      <c r="FC174" s="1286"/>
      <c r="FD174" s="1286"/>
      <c r="FE174" s="1286"/>
      <c r="FF174" s="1286"/>
      <c r="FG174" s="1286"/>
      <c r="FH174" s="1286"/>
      <c r="FI174" s="1286"/>
      <c r="FJ174" s="1286"/>
      <c r="FK174" s="1286"/>
      <c r="FL174" s="1286"/>
      <c r="FM174" s="1286"/>
      <c r="FN174" s="1286"/>
      <c r="FO174" s="1286"/>
      <c r="FP174" s="1286"/>
      <c r="FQ174" s="1286"/>
      <c r="FR174" s="1286"/>
      <c r="FS174" s="1286"/>
      <c r="FT174" s="1286"/>
      <c r="FU174" s="1286"/>
      <c r="FV174" s="1286"/>
      <c r="FW174" s="1286"/>
      <c r="FX174" s="1286"/>
      <c r="FY174" s="1286"/>
      <c r="FZ174" s="1286"/>
      <c r="GA174" s="1286"/>
      <c r="GB174" s="1286"/>
      <c r="GC174" s="1286"/>
      <c r="GD174" s="1286"/>
      <c r="GE174" s="1286"/>
      <c r="GF174" s="1286"/>
      <c r="GG174" s="1286"/>
      <c r="GH174" s="1286"/>
      <c r="GI174" s="1286"/>
      <c r="GJ174" s="1286"/>
      <c r="GK174" s="1286"/>
      <c r="GL174" s="1286"/>
      <c r="GM174" s="1286"/>
      <c r="GN174" s="1286"/>
      <c r="GO174" s="1286"/>
      <c r="GP174" s="1286"/>
      <c r="GQ174" s="1286"/>
      <c r="GR174" s="1286"/>
      <c r="GS174" s="1286"/>
      <c r="GT174" s="1286"/>
      <c r="GU174" s="1286"/>
      <c r="GV174" s="1286"/>
      <c r="GW174" s="1286"/>
      <c r="GX174" s="1286"/>
      <c r="GY174" s="1286"/>
      <c r="GZ174" s="1286"/>
      <c r="HA174" s="1286"/>
      <c r="HB174" s="1286"/>
      <c r="HC174" s="1286"/>
      <c r="HD174" s="1286"/>
      <c r="HE174" s="1286"/>
      <c r="HF174" s="1286"/>
      <c r="HG174" s="1286"/>
      <c r="HH174" s="1286"/>
      <c r="HI174" s="1286"/>
      <c r="HJ174" s="1286"/>
      <c r="HK174" s="1286"/>
      <c r="HL174" s="1286"/>
      <c r="HM174" s="1286"/>
      <c r="HN174" s="1286"/>
      <c r="HO174" s="1286"/>
      <c r="HP174" s="1286"/>
      <c r="HQ174" s="1286"/>
      <c r="HR174" s="1286"/>
      <c r="HS174" s="1286"/>
      <c r="HT174" s="1286"/>
      <c r="HU174" s="1286"/>
      <c r="HV174" s="1286"/>
      <c r="HW174" s="1286"/>
      <c r="HX174" s="1286"/>
      <c r="HY174" s="1286"/>
      <c r="HZ174" s="1286"/>
      <c r="IA174" s="1286"/>
      <c r="IB174" s="1286"/>
      <c r="IC174" s="1286"/>
      <c r="ID174" s="1286"/>
      <c r="IE174" s="1286"/>
      <c r="IF174" s="1286"/>
      <c r="IG174" s="1286"/>
      <c r="IH174" s="1286"/>
      <c r="II174" s="1286"/>
      <c r="IJ174" s="1286"/>
      <c r="IK174" s="1286"/>
      <c r="IL174" s="1286"/>
      <c r="IM174" s="1286"/>
      <c r="IN174" s="1286"/>
      <c r="IO174" s="1286"/>
      <c r="IP174" s="1286"/>
      <c r="IQ174" s="1286"/>
      <c r="IR174" s="1286"/>
      <c r="IS174" s="1286"/>
      <c r="IT174" s="1286"/>
      <c r="IU174" s="1286"/>
      <c r="IV174" s="1286"/>
    </row>
    <row r="175" spans="1:256" ht="16.5" thickBot="1">
      <c r="A175" s="1286"/>
      <c r="B175" s="1351" t="s">
        <v>12405</v>
      </c>
      <c r="C175" s="1352"/>
      <c r="D175" s="1353"/>
      <c r="E175" s="1354"/>
      <c r="F175" s="1355" t="s">
        <v>1953</v>
      </c>
      <c r="G175" s="1356">
        <f>TRUNC(SUM(G169:G174),2)</f>
        <v>1580.81</v>
      </c>
      <c r="H175" s="1286"/>
      <c r="I175" s="1286"/>
      <c r="J175" s="1286"/>
      <c r="K175" s="1286"/>
      <c r="L175" s="1286"/>
      <c r="M175" s="1286"/>
      <c r="N175" s="1286"/>
      <c r="O175" s="1286"/>
      <c r="P175" s="1286"/>
      <c r="Q175" s="1286"/>
      <c r="R175" s="1286"/>
      <c r="S175" s="1286"/>
      <c r="T175" s="1286"/>
      <c r="U175" s="1286"/>
      <c r="V175" s="1286"/>
      <c r="W175" s="1286"/>
      <c r="X175" s="1286"/>
      <c r="Y175" s="1286"/>
      <c r="Z175" s="1286"/>
      <c r="AA175" s="1286"/>
      <c r="AB175" s="1286"/>
      <c r="AC175" s="1286"/>
      <c r="AD175" s="1286"/>
      <c r="AE175" s="1286"/>
      <c r="AF175" s="1286"/>
      <c r="AG175" s="1286"/>
      <c r="AH175" s="1286"/>
      <c r="AI175" s="1286"/>
      <c r="AJ175" s="1286"/>
      <c r="AK175" s="1286"/>
      <c r="AL175" s="1286"/>
      <c r="AM175" s="1286"/>
      <c r="AN175" s="1286"/>
      <c r="AO175" s="1286"/>
      <c r="AP175" s="1286"/>
      <c r="AQ175" s="1286"/>
      <c r="AR175" s="1286"/>
      <c r="AS175" s="1286"/>
      <c r="AT175" s="1286"/>
      <c r="AU175" s="1286"/>
      <c r="AV175" s="1286"/>
      <c r="AW175" s="1286"/>
      <c r="AX175" s="1286"/>
      <c r="AY175" s="1286"/>
      <c r="AZ175" s="1286"/>
      <c r="BA175" s="1286"/>
      <c r="BB175" s="1286"/>
      <c r="BC175" s="1286"/>
      <c r="BD175" s="1286"/>
      <c r="BE175" s="1286"/>
      <c r="BF175" s="1286"/>
      <c r="BG175" s="1286"/>
      <c r="BH175" s="1286"/>
      <c r="BI175" s="1286"/>
      <c r="BJ175" s="1286"/>
      <c r="BK175" s="1286"/>
      <c r="BL175" s="1286"/>
      <c r="BM175" s="1286"/>
      <c r="BN175" s="1286"/>
      <c r="BO175" s="1286"/>
      <c r="BP175" s="1286"/>
      <c r="BQ175" s="1286"/>
      <c r="BR175" s="1286"/>
      <c r="BS175" s="1286"/>
      <c r="BT175" s="1286"/>
      <c r="BU175" s="1286"/>
      <c r="BV175" s="1286"/>
      <c r="BW175" s="1286"/>
      <c r="BX175" s="1286"/>
      <c r="BY175" s="1286"/>
      <c r="BZ175" s="1286"/>
      <c r="CA175" s="1286"/>
      <c r="CB175" s="1286"/>
      <c r="CC175" s="1286"/>
      <c r="CD175" s="1286"/>
      <c r="CE175" s="1286"/>
      <c r="CF175" s="1286"/>
      <c r="CG175" s="1286"/>
      <c r="CH175" s="1286"/>
      <c r="CI175" s="1286"/>
      <c r="CJ175" s="1286"/>
      <c r="CK175" s="1286"/>
      <c r="CL175" s="1286"/>
      <c r="CM175" s="1286"/>
      <c r="CN175" s="1286"/>
      <c r="CO175" s="1286"/>
      <c r="CP175" s="1286"/>
      <c r="CQ175" s="1286"/>
      <c r="CR175" s="1286"/>
      <c r="CS175" s="1286"/>
      <c r="CT175" s="1286"/>
      <c r="CU175" s="1286"/>
      <c r="CV175" s="1286"/>
      <c r="CW175" s="1286"/>
      <c r="CX175" s="1286"/>
      <c r="CY175" s="1286"/>
      <c r="CZ175" s="1286"/>
      <c r="DA175" s="1286"/>
      <c r="DB175" s="1286"/>
      <c r="DC175" s="1286"/>
      <c r="DD175" s="1286"/>
      <c r="DE175" s="1286"/>
      <c r="DF175" s="1286"/>
      <c r="DG175" s="1286"/>
      <c r="DH175" s="1286"/>
      <c r="DI175" s="1286"/>
      <c r="DJ175" s="1286"/>
      <c r="DK175" s="1286"/>
      <c r="DL175" s="1286"/>
      <c r="DM175" s="1286"/>
      <c r="DN175" s="1286"/>
      <c r="DO175" s="1286"/>
      <c r="DP175" s="1286"/>
      <c r="DQ175" s="1286"/>
      <c r="DR175" s="1286"/>
      <c r="DS175" s="1286"/>
      <c r="DT175" s="1286"/>
      <c r="DU175" s="1286"/>
      <c r="DV175" s="1286"/>
      <c r="DW175" s="1286"/>
      <c r="DX175" s="1286"/>
      <c r="DY175" s="1286"/>
      <c r="DZ175" s="1286"/>
      <c r="EA175" s="1286"/>
      <c r="EB175" s="1286"/>
      <c r="EC175" s="1286"/>
      <c r="ED175" s="1286"/>
      <c r="EE175" s="1286"/>
      <c r="EF175" s="1286"/>
      <c r="EG175" s="1286"/>
      <c r="EH175" s="1286"/>
      <c r="EI175" s="1286"/>
      <c r="EJ175" s="1286"/>
      <c r="EK175" s="1286"/>
      <c r="EL175" s="1286"/>
      <c r="EM175" s="1286"/>
      <c r="EN175" s="1286"/>
      <c r="EO175" s="1286"/>
      <c r="EP175" s="1286"/>
      <c r="EQ175" s="1286"/>
      <c r="ER175" s="1286"/>
      <c r="ES175" s="1286"/>
      <c r="ET175" s="1286"/>
      <c r="EU175" s="1286"/>
      <c r="EV175" s="1286"/>
      <c r="EW175" s="1286"/>
      <c r="EX175" s="1286"/>
      <c r="EY175" s="1286"/>
      <c r="EZ175" s="1286"/>
      <c r="FA175" s="1286"/>
      <c r="FB175" s="1286"/>
      <c r="FC175" s="1286"/>
      <c r="FD175" s="1286"/>
      <c r="FE175" s="1286"/>
      <c r="FF175" s="1286"/>
      <c r="FG175" s="1286"/>
      <c r="FH175" s="1286"/>
      <c r="FI175" s="1286"/>
      <c r="FJ175" s="1286"/>
      <c r="FK175" s="1286"/>
      <c r="FL175" s="1286"/>
      <c r="FM175" s="1286"/>
      <c r="FN175" s="1286"/>
      <c r="FO175" s="1286"/>
      <c r="FP175" s="1286"/>
      <c r="FQ175" s="1286"/>
      <c r="FR175" s="1286"/>
      <c r="FS175" s="1286"/>
      <c r="FT175" s="1286"/>
      <c r="FU175" s="1286"/>
      <c r="FV175" s="1286"/>
      <c r="FW175" s="1286"/>
      <c r="FX175" s="1286"/>
      <c r="FY175" s="1286"/>
      <c r="FZ175" s="1286"/>
      <c r="GA175" s="1286"/>
      <c r="GB175" s="1286"/>
      <c r="GC175" s="1286"/>
      <c r="GD175" s="1286"/>
      <c r="GE175" s="1286"/>
      <c r="GF175" s="1286"/>
      <c r="GG175" s="1286"/>
      <c r="GH175" s="1286"/>
      <c r="GI175" s="1286"/>
      <c r="GJ175" s="1286"/>
      <c r="GK175" s="1286"/>
      <c r="GL175" s="1286"/>
      <c r="GM175" s="1286"/>
      <c r="GN175" s="1286"/>
      <c r="GO175" s="1286"/>
      <c r="GP175" s="1286"/>
      <c r="GQ175" s="1286"/>
      <c r="GR175" s="1286"/>
      <c r="GS175" s="1286"/>
      <c r="GT175" s="1286"/>
      <c r="GU175" s="1286"/>
      <c r="GV175" s="1286"/>
      <c r="GW175" s="1286"/>
      <c r="GX175" s="1286"/>
      <c r="GY175" s="1286"/>
      <c r="GZ175" s="1286"/>
      <c r="HA175" s="1286"/>
      <c r="HB175" s="1286"/>
      <c r="HC175" s="1286"/>
      <c r="HD175" s="1286"/>
      <c r="HE175" s="1286"/>
      <c r="HF175" s="1286"/>
      <c r="HG175" s="1286"/>
      <c r="HH175" s="1286"/>
      <c r="HI175" s="1286"/>
      <c r="HJ175" s="1286"/>
      <c r="HK175" s="1286"/>
      <c r="HL175" s="1286"/>
      <c r="HM175" s="1286"/>
      <c r="HN175" s="1286"/>
      <c r="HO175" s="1286"/>
      <c r="HP175" s="1286"/>
      <c r="HQ175" s="1286"/>
      <c r="HR175" s="1286"/>
      <c r="HS175" s="1286"/>
      <c r="HT175" s="1286"/>
      <c r="HU175" s="1286"/>
      <c r="HV175" s="1286"/>
      <c r="HW175" s="1286"/>
      <c r="HX175" s="1286"/>
      <c r="HY175" s="1286"/>
      <c r="HZ175" s="1286"/>
      <c r="IA175" s="1286"/>
      <c r="IB175" s="1286"/>
      <c r="IC175" s="1286"/>
      <c r="ID175" s="1286"/>
      <c r="IE175" s="1286"/>
      <c r="IF175" s="1286"/>
      <c r="IG175" s="1286"/>
      <c r="IH175" s="1286"/>
      <c r="II175" s="1286"/>
      <c r="IJ175" s="1286"/>
      <c r="IK175" s="1286"/>
      <c r="IL175" s="1286"/>
      <c r="IM175" s="1286"/>
      <c r="IN175" s="1286"/>
      <c r="IO175" s="1286"/>
      <c r="IP175" s="1286"/>
      <c r="IQ175" s="1286"/>
      <c r="IR175" s="1286"/>
      <c r="IS175" s="1286"/>
      <c r="IT175" s="1286"/>
      <c r="IU175" s="1286"/>
      <c r="IV175" s="1286"/>
    </row>
    <row r="176" spans="1:256" ht="409.5" customHeight="1">
      <c r="A176" s="1286"/>
      <c r="B176" s="2127"/>
      <c r="C176" s="2127"/>
      <c r="D176" s="2127"/>
      <c r="E176" s="2127"/>
      <c r="F176" s="2127"/>
      <c r="G176" s="2127"/>
      <c r="H176" s="1286"/>
      <c r="I176" s="1286"/>
      <c r="J176" s="1286"/>
      <c r="K176" s="1286"/>
      <c r="L176" s="1286"/>
      <c r="M176" s="1286"/>
      <c r="N176" s="1286"/>
      <c r="O176" s="1286"/>
      <c r="P176" s="1286"/>
      <c r="Q176" s="1286"/>
      <c r="R176" s="1286"/>
      <c r="S176" s="1286"/>
      <c r="T176" s="1286"/>
      <c r="U176" s="1286"/>
      <c r="V176" s="1286"/>
      <c r="W176" s="1286"/>
      <c r="X176" s="1286"/>
      <c r="Y176" s="1286"/>
      <c r="Z176" s="1286"/>
      <c r="AA176" s="1286"/>
      <c r="AB176" s="1286"/>
      <c r="AC176" s="1286"/>
      <c r="AD176" s="1286"/>
      <c r="AE176" s="1286"/>
      <c r="AF176" s="1286"/>
      <c r="AG176" s="1286"/>
      <c r="AH176" s="1286"/>
      <c r="AI176" s="1286"/>
      <c r="AJ176" s="1286"/>
      <c r="AK176" s="1286"/>
      <c r="AL176" s="1286"/>
      <c r="AM176" s="1286"/>
      <c r="AN176" s="1286"/>
      <c r="AO176" s="1286"/>
      <c r="AP176" s="1286"/>
      <c r="AQ176" s="1286"/>
      <c r="AR176" s="1286"/>
      <c r="AS176" s="1286"/>
      <c r="AT176" s="1286"/>
      <c r="AU176" s="1286"/>
      <c r="AV176" s="1286"/>
      <c r="AW176" s="1286"/>
      <c r="AX176" s="1286"/>
      <c r="AY176" s="1286"/>
      <c r="AZ176" s="1286"/>
      <c r="BA176" s="1286"/>
      <c r="BB176" s="1286"/>
      <c r="BC176" s="1286"/>
      <c r="BD176" s="1286"/>
      <c r="BE176" s="1286"/>
      <c r="BF176" s="1286"/>
      <c r="BG176" s="1286"/>
      <c r="BH176" s="1286"/>
      <c r="BI176" s="1286"/>
      <c r="BJ176" s="1286"/>
      <c r="BK176" s="1286"/>
      <c r="BL176" s="1286"/>
      <c r="BM176" s="1286"/>
      <c r="BN176" s="1286"/>
      <c r="BO176" s="1286"/>
      <c r="BP176" s="1286"/>
      <c r="BQ176" s="1286"/>
      <c r="BR176" s="1286"/>
      <c r="BS176" s="1286"/>
      <c r="BT176" s="1286"/>
      <c r="BU176" s="1286"/>
      <c r="BV176" s="1286"/>
      <c r="BW176" s="1286"/>
      <c r="BX176" s="1286"/>
      <c r="BY176" s="1286"/>
      <c r="BZ176" s="1286"/>
      <c r="CA176" s="1286"/>
      <c r="CB176" s="1286"/>
      <c r="CC176" s="1286"/>
      <c r="CD176" s="1286"/>
      <c r="CE176" s="1286"/>
      <c r="CF176" s="1286"/>
      <c r="CG176" s="1286"/>
      <c r="CH176" s="1286"/>
      <c r="CI176" s="1286"/>
      <c r="CJ176" s="1286"/>
      <c r="CK176" s="1286"/>
      <c r="CL176" s="1286"/>
      <c r="CM176" s="1286"/>
      <c r="CN176" s="1286"/>
      <c r="CO176" s="1286"/>
      <c r="CP176" s="1286"/>
      <c r="CQ176" s="1286"/>
      <c r="CR176" s="1286"/>
      <c r="CS176" s="1286"/>
      <c r="CT176" s="1286"/>
      <c r="CU176" s="1286"/>
      <c r="CV176" s="1286"/>
      <c r="CW176" s="1286"/>
      <c r="CX176" s="1286"/>
      <c r="CY176" s="1286"/>
      <c r="CZ176" s="1286"/>
      <c r="DA176" s="1286"/>
      <c r="DB176" s="1286"/>
      <c r="DC176" s="1286"/>
      <c r="DD176" s="1286"/>
      <c r="DE176" s="1286"/>
      <c r="DF176" s="1286"/>
      <c r="DG176" s="1286"/>
      <c r="DH176" s="1286"/>
      <c r="DI176" s="1286"/>
      <c r="DJ176" s="1286"/>
      <c r="DK176" s="1286"/>
      <c r="DL176" s="1286"/>
      <c r="DM176" s="1286"/>
      <c r="DN176" s="1286"/>
      <c r="DO176" s="1286"/>
      <c r="DP176" s="1286"/>
      <c r="DQ176" s="1286"/>
      <c r="DR176" s="1286"/>
      <c r="DS176" s="1286"/>
      <c r="DT176" s="1286"/>
      <c r="DU176" s="1286"/>
      <c r="DV176" s="1286"/>
      <c r="DW176" s="1286"/>
      <c r="DX176" s="1286"/>
      <c r="DY176" s="1286"/>
      <c r="DZ176" s="1286"/>
      <c r="EA176" s="1286"/>
      <c r="EB176" s="1286"/>
      <c r="EC176" s="1286"/>
      <c r="ED176" s="1286"/>
      <c r="EE176" s="1286"/>
      <c r="EF176" s="1286"/>
      <c r="EG176" s="1286"/>
      <c r="EH176" s="1286"/>
      <c r="EI176" s="1286"/>
      <c r="EJ176" s="1286"/>
      <c r="EK176" s="1286"/>
      <c r="EL176" s="1286"/>
      <c r="EM176" s="1286"/>
      <c r="EN176" s="1286"/>
      <c r="EO176" s="1286"/>
      <c r="EP176" s="1286"/>
      <c r="EQ176" s="1286"/>
      <c r="ER176" s="1286"/>
      <c r="ES176" s="1286"/>
      <c r="ET176" s="1286"/>
      <c r="EU176" s="1286"/>
      <c r="EV176" s="1286"/>
      <c r="EW176" s="1286"/>
      <c r="EX176" s="1286"/>
      <c r="EY176" s="1286"/>
      <c r="EZ176" s="1286"/>
      <c r="FA176" s="1286"/>
      <c r="FB176" s="1286"/>
      <c r="FC176" s="1286"/>
      <c r="FD176" s="1286"/>
      <c r="FE176" s="1286"/>
      <c r="FF176" s="1286"/>
      <c r="FG176" s="1286"/>
      <c r="FH176" s="1286"/>
      <c r="FI176" s="1286"/>
      <c r="FJ176" s="1286"/>
      <c r="FK176" s="1286"/>
      <c r="FL176" s="1286"/>
      <c r="FM176" s="1286"/>
      <c r="FN176" s="1286"/>
      <c r="FO176" s="1286"/>
      <c r="FP176" s="1286"/>
      <c r="FQ176" s="1286"/>
      <c r="FR176" s="1286"/>
      <c r="FS176" s="1286"/>
      <c r="FT176" s="1286"/>
      <c r="FU176" s="1286"/>
      <c r="FV176" s="1286"/>
      <c r="FW176" s="1286"/>
      <c r="FX176" s="1286"/>
      <c r="FY176" s="1286"/>
      <c r="FZ176" s="1286"/>
      <c r="GA176" s="1286"/>
      <c r="GB176" s="1286"/>
      <c r="GC176" s="1286"/>
      <c r="GD176" s="1286"/>
      <c r="GE176" s="1286"/>
      <c r="GF176" s="1286"/>
      <c r="GG176" s="1286"/>
      <c r="GH176" s="1286"/>
      <c r="GI176" s="1286"/>
      <c r="GJ176" s="1286"/>
      <c r="GK176" s="1286"/>
      <c r="GL176" s="1286"/>
      <c r="GM176" s="1286"/>
      <c r="GN176" s="1286"/>
      <c r="GO176" s="1286"/>
      <c r="GP176" s="1286"/>
      <c r="GQ176" s="1286"/>
      <c r="GR176" s="1286"/>
      <c r="GS176" s="1286"/>
      <c r="GT176" s="1286"/>
      <c r="GU176" s="1286"/>
      <c r="GV176" s="1286"/>
      <c r="GW176" s="1286"/>
      <c r="GX176" s="1286"/>
      <c r="GY176" s="1286"/>
      <c r="GZ176" s="1286"/>
      <c r="HA176" s="1286"/>
      <c r="HB176" s="1286"/>
      <c r="HC176" s="1286"/>
      <c r="HD176" s="1286"/>
      <c r="HE176" s="1286"/>
      <c r="HF176" s="1286"/>
      <c r="HG176" s="1286"/>
      <c r="HH176" s="1286"/>
      <c r="HI176" s="1286"/>
      <c r="HJ176" s="1286"/>
      <c r="HK176" s="1286"/>
      <c r="HL176" s="1286"/>
      <c r="HM176" s="1286"/>
      <c r="HN176" s="1286"/>
      <c r="HO176" s="1286"/>
      <c r="HP176" s="1286"/>
      <c r="HQ176" s="1286"/>
      <c r="HR176" s="1286"/>
      <c r="HS176" s="1286"/>
      <c r="HT176" s="1286"/>
      <c r="HU176" s="1286"/>
      <c r="HV176" s="1286"/>
      <c r="HW176" s="1286"/>
      <c r="HX176" s="1286"/>
      <c r="HY176" s="1286"/>
      <c r="HZ176" s="1286"/>
      <c r="IA176" s="1286"/>
      <c r="IB176" s="1286"/>
      <c r="IC176" s="1286"/>
      <c r="ID176" s="1286"/>
      <c r="IE176" s="1286"/>
      <c r="IF176" s="1286"/>
      <c r="IG176" s="1286"/>
      <c r="IH176" s="1286"/>
      <c r="II176" s="1286"/>
      <c r="IJ176" s="1286"/>
      <c r="IK176" s="1286"/>
      <c r="IL176" s="1286"/>
      <c r="IM176" s="1286"/>
      <c r="IN176" s="1286"/>
      <c r="IO176" s="1286"/>
      <c r="IP176" s="1286"/>
      <c r="IQ176" s="1286"/>
      <c r="IR176" s="1286"/>
      <c r="IS176" s="1286"/>
      <c r="IT176" s="1286"/>
      <c r="IU176" s="1286"/>
      <c r="IV176" s="1286"/>
    </row>
    <row r="177" spans="1:256" ht="168.75" customHeight="1" thickBot="1">
      <c r="A177" s="1286"/>
      <c r="B177" s="2128"/>
      <c r="C177" s="2128"/>
      <c r="D177" s="2128"/>
      <c r="E177" s="2128"/>
      <c r="F177" s="2128"/>
      <c r="G177" s="2128"/>
      <c r="H177" s="1286"/>
      <c r="I177" s="1286"/>
      <c r="J177" s="1286"/>
      <c r="K177" s="1286"/>
      <c r="L177" s="1286"/>
      <c r="M177" s="1286"/>
      <c r="N177" s="1286"/>
      <c r="O177" s="1286"/>
      <c r="P177" s="1286"/>
      <c r="Q177" s="1286"/>
      <c r="R177" s="1286"/>
      <c r="S177" s="1286"/>
      <c r="T177" s="1286"/>
      <c r="U177" s="1286"/>
      <c r="V177" s="1286"/>
      <c r="W177" s="1286"/>
      <c r="X177" s="1286"/>
      <c r="Y177" s="1286"/>
      <c r="Z177" s="1286"/>
      <c r="AA177" s="1286"/>
      <c r="AB177" s="1286"/>
      <c r="AC177" s="1286"/>
      <c r="AD177" s="1286"/>
      <c r="AE177" s="1286"/>
      <c r="AF177" s="1286"/>
      <c r="AG177" s="1286"/>
      <c r="AH177" s="1286"/>
      <c r="AI177" s="1286"/>
      <c r="AJ177" s="1286"/>
      <c r="AK177" s="1286"/>
      <c r="AL177" s="1286"/>
      <c r="AM177" s="1286"/>
      <c r="AN177" s="1286"/>
      <c r="AO177" s="1286"/>
      <c r="AP177" s="1286"/>
      <c r="AQ177" s="1286"/>
      <c r="AR177" s="1286"/>
      <c r="AS177" s="1286"/>
      <c r="AT177" s="1286"/>
      <c r="AU177" s="1286"/>
      <c r="AV177" s="1286"/>
      <c r="AW177" s="1286"/>
      <c r="AX177" s="1286"/>
      <c r="AY177" s="1286"/>
      <c r="AZ177" s="1286"/>
      <c r="BA177" s="1286"/>
      <c r="BB177" s="1286"/>
      <c r="BC177" s="1286"/>
      <c r="BD177" s="1286"/>
      <c r="BE177" s="1286"/>
      <c r="BF177" s="1286"/>
      <c r="BG177" s="1286"/>
      <c r="BH177" s="1286"/>
      <c r="BI177" s="1286"/>
      <c r="BJ177" s="1286"/>
      <c r="BK177" s="1286"/>
      <c r="BL177" s="1286"/>
      <c r="BM177" s="1286"/>
      <c r="BN177" s="1286"/>
      <c r="BO177" s="1286"/>
      <c r="BP177" s="1286"/>
      <c r="BQ177" s="1286"/>
      <c r="BR177" s="1286"/>
      <c r="BS177" s="1286"/>
      <c r="BT177" s="1286"/>
      <c r="BU177" s="1286"/>
      <c r="BV177" s="1286"/>
      <c r="BW177" s="1286"/>
      <c r="BX177" s="1286"/>
      <c r="BY177" s="1286"/>
      <c r="BZ177" s="1286"/>
      <c r="CA177" s="1286"/>
      <c r="CB177" s="1286"/>
      <c r="CC177" s="1286"/>
      <c r="CD177" s="1286"/>
      <c r="CE177" s="1286"/>
      <c r="CF177" s="1286"/>
      <c r="CG177" s="1286"/>
      <c r="CH177" s="1286"/>
      <c r="CI177" s="1286"/>
      <c r="CJ177" s="1286"/>
      <c r="CK177" s="1286"/>
      <c r="CL177" s="1286"/>
      <c r="CM177" s="1286"/>
      <c r="CN177" s="1286"/>
      <c r="CO177" s="1286"/>
      <c r="CP177" s="1286"/>
      <c r="CQ177" s="1286"/>
      <c r="CR177" s="1286"/>
      <c r="CS177" s="1286"/>
      <c r="CT177" s="1286"/>
      <c r="CU177" s="1286"/>
      <c r="CV177" s="1286"/>
      <c r="CW177" s="1286"/>
      <c r="CX177" s="1286"/>
      <c r="CY177" s="1286"/>
      <c r="CZ177" s="1286"/>
      <c r="DA177" s="1286"/>
      <c r="DB177" s="1286"/>
      <c r="DC177" s="1286"/>
      <c r="DD177" s="1286"/>
      <c r="DE177" s="1286"/>
      <c r="DF177" s="1286"/>
      <c r="DG177" s="1286"/>
      <c r="DH177" s="1286"/>
      <c r="DI177" s="1286"/>
      <c r="DJ177" s="1286"/>
      <c r="DK177" s="1286"/>
      <c r="DL177" s="1286"/>
      <c r="DM177" s="1286"/>
      <c r="DN177" s="1286"/>
      <c r="DO177" s="1286"/>
      <c r="DP177" s="1286"/>
      <c r="DQ177" s="1286"/>
      <c r="DR177" s="1286"/>
      <c r="DS177" s="1286"/>
      <c r="DT177" s="1286"/>
      <c r="DU177" s="1286"/>
      <c r="DV177" s="1286"/>
      <c r="DW177" s="1286"/>
      <c r="DX177" s="1286"/>
      <c r="DY177" s="1286"/>
      <c r="DZ177" s="1286"/>
      <c r="EA177" s="1286"/>
      <c r="EB177" s="1286"/>
      <c r="EC177" s="1286"/>
      <c r="ED177" s="1286"/>
      <c r="EE177" s="1286"/>
      <c r="EF177" s="1286"/>
      <c r="EG177" s="1286"/>
      <c r="EH177" s="1286"/>
      <c r="EI177" s="1286"/>
      <c r="EJ177" s="1286"/>
      <c r="EK177" s="1286"/>
      <c r="EL177" s="1286"/>
      <c r="EM177" s="1286"/>
      <c r="EN177" s="1286"/>
      <c r="EO177" s="1286"/>
      <c r="EP177" s="1286"/>
      <c r="EQ177" s="1286"/>
      <c r="ER177" s="1286"/>
      <c r="ES177" s="1286"/>
      <c r="ET177" s="1286"/>
      <c r="EU177" s="1286"/>
      <c r="EV177" s="1286"/>
      <c r="EW177" s="1286"/>
      <c r="EX177" s="1286"/>
      <c r="EY177" s="1286"/>
      <c r="EZ177" s="1286"/>
      <c r="FA177" s="1286"/>
      <c r="FB177" s="1286"/>
      <c r="FC177" s="1286"/>
      <c r="FD177" s="1286"/>
      <c r="FE177" s="1286"/>
      <c r="FF177" s="1286"/>
      <c r="FG177" s="1286"/>
      <c r="FH177" s="1286"/>
      <c r="FI177" s="1286"/>
      <c r="FJ177" s="1286"/>
      <c r="FK177" s="1286"/>
      <c r="FL177" s="1286"/>
      <c r="FM177" s="1286"/>
      <c r="FN177" s="1286"/>
      <c r="FO177" s="1286"/>
      <c r="FP177" s="1286"/>
      <c r="FQ177" s="1286"/>
      <c r="FR177" s="1286"/>
      <c r="FS177" s="1286"/>
      <c r="FT177" s="1286"/>
      <c r="FU177" s="1286"/>
      <c r="FV177" s="1286"/>
      <c r="FW177" s="1286"/>
      <c r="FX177" s="1286"/>
      <c r="FY177" s="1286"/>
      <c r="FZ177" s="1286"/>
      <c r="GA177" s="1286"/>
      <c r="GB177" s="1286"/>
      <c r="GC177" s="1286"/>
      <c r="GD177" s="1286"/>
      <c r="GE177" s="1286"/>
      <c r="GF177" s="1286"/>
      <c r="GG177" s="1286"/>
      <c r="GH177" s="1286"/>
      <c r="GI177" s="1286"/>
      <c r="GJ177" s="1286"/>
      <c r="GK177" s="1286"/>
      <c r="GL177" s="1286"/>
      <c r="GM177" s="1286"/>
      <c r="GN177" s="1286"/>
      <c r="GO177" s="1286"/>
      <c r="GP177" s="1286"/>
      <c r="GQ177" s="1286"/>
      <c r="GR177" s="1286"/>
      <c r="GS177" s="1286"/>
      <c r="GT177" s="1286"/>
      <c r="GU177" s="1286"/>
      <c r="GV177" s="1286"/>
      <c r="GW177" s="1286"/>
      <c r="GX177" s="1286"/>
      <c r="GY177" s="1286"/>
      <c r="GZ177" s="1286"/>
      <c r="HA177" s="1286"/>
      <c r="HB177" s="1286"/>
      <c r="HC177" s="1286"/>
      <c r="HD177" s="1286"/>
      <c r="HE177" s="1286"/>
      <c r="HF177" s="1286"/>
      <c r="HG177" s="1286"/>
      <c r="HH177" s="1286"/>
      <c r="HI177" s="1286"/>
      <c r="HJ177" s="1286"/>
      <c r="HK177" s="1286"/>
      <c r="HL177" s="1286"/>
      <c r="HM177" s="1286"/>
      <c r="HN177" s="1286"/>
      <c r="HO177" s="1286"/>
      <c r="HP177" s="1286"/>
      <c r="HQ177" s="1286"/>
      <c r="HR177" s="1286"/>
      <c r="HS177" s="1286"/>
      <c r="HT177" s="1286"/>
      <c r="HU177" s="1286"/>
      <c r="HV177" s="1286"/>
      <c r="HW177" s="1286"/>
      <c r="HX177" s="1286"/>
      <c r="HY177" s="1286"/>
      <c r="HZ177" s="1286"/>
      <c r="IA177" s="1286"/>
      <c r="IB177" s="1286"/>
      <c r="IC177" s="1286"/>
      <c r="ID177" s="1286"/>
      <c r="IE177" s="1286"/>
      <c r="IF177" s="1286"/>
      <c r="IG177" s="1286"/>
      <c r="IH177" s="1286"/>
      <c r="II177" s="1286"/>
      <c r="IJ177" s="1286"/>
      <c r="IK177" s="1286"/>
      <c r="IL177" s="1286"/>
      <c r="IM177" s="1286"/>
      <c r="IN177" s="1286"/>
      <c r="IO177" s="1286"/>
      <c r="IP177" s="1286"/>
      <c r="IQ177" s="1286"/>
      <c r="IR177" s="1286"/>
      <c r="IS177" s="1286"/>
      <c r="IT177" s="1286"/>
      <c r="IU177" s="1286"/>
      <c r="IV177" s="1286"/>
    </row>
    <row r="178" spans="1:256" ht="31.5">
      <c r="A178" s="1286"/>
      <c r="B178" s="1603" t="s">
        <v>12406</v>
      </c>
      <c r="C178" s="2129" t="s">
        <v>12423</v>
      </c>
      <c r="D178" s="2130"/>
      <c r="E178" s="2130"/>
      <c r="F178" s="2131"/>
      <c r="G178" s="1474" t="s">
        <v>30</v>
      </c>
      <c r="H178" s="1286"/>
      <c r="I178" s="1286"/>
      <c r="J178" s="1286"/>
      <c r="K178" s="1286"/>
      <c r="L178" s="1286"/>
      <c r="M178" s="1286"/>
      <c r="N178" s="1286"/>
      <c r="O178" s="1286"/>
      <c r="P178" s="1286"/>
      <c r="Q178" s="1286"/>
      <c r="R178" s="1286"/>
      <c r="S178" s="1286"/>
      <c r="T178" s="1286"/>
      <c r="U178" s="1286"/>
      <c r="V178" s="1286"/>
      <c r="W178" s="1286"/>
      <c r="X178" s="1286"/>
      <c r="Y178" s="1286"/>
      <c r="Z178" s="1286"/>
      <c r="AA178" s="1286"/>
      <c r="AB178" s="1286"/>
      <c r="AC178" s="1286"/>
      <c r="AD178" s="1286"/>
      <c r="AE178" s="1286"/>
      <c r="AF178" s="1286"/>
      <c r="AG178" s="1286"/>
      <c r="AH178" s="1286"/>
      <c r="AI178" s="1286"/>
      <c r="AJ178" s="1286"/>
      <c r="AK178" s="1286"/>
      <c r="AL178" s="1286"/>
      <c r="AM178" s="1286"/>
      <c r="AN178" s="1286"/>
      <c r="AO178" s="1286"/>
      <c r="AP178" s="1286"/>
      <c r="AQ178" s="1286"/>
      <c r="AR178" s="1286"/>
      <c r="AS178" s="1286"/>
      <c r="AT178" s="1286"/>
      <c r="AU178" s="1286"/>
      <c r="AV178" s="1286"/>
      <c r="AW178" s="1286"/>
      <c r="AX178" s="1286"/>
      <c r="AY178" s="1286"/>
      <c r="AZ178" s="1286"/>
      <c r="BA178" s="1286"/>
      <c r="BB178" s="1286"/>
      <c r="BC178" s="1286"/>
      <c r="BD178" s="1286"/>
      <c r="BE178" s="1286"/>
      <c r="BF178" s="1286"/>
      <c r="BG178" s="1286"/>
      <c r="BH178" s="1286"/>
      <c r="BI178" s="1286"/>
      <c r="BJ178" s="1286"/>
      <c r="BK178" s="1286"/>
      <c r="BL178" s="1286"/>
      <c r="BM178" s="1286"/>
      <c r="BN178" s="1286"/>
      <c r="BO178" s="1286"/>
      <c r="BP178" s="1286"/>
      <c r="BQ178" s="1286"/>
      <c r="BR178" s="1286"/>
      <c r="BS178" s="1286"/>
      <c r="BT178" s="1286"/>
      <c r="BU178" s="1286"/>
      <c r="BV178" s="1286"/>
      <c r="BW178" s="1286"/>
      <c r="BX178" s="1286"/>
      <c r="BY178" s="1286"/>
      <c r="BZ178" s="1286"/>
      <c r="CA178" s="1286"/>
      <c r="CB178" s="1286"/>
      <c r="CC178" s="1286"/>
      <c r="CD178" s="1286"/>
      <c r="CE178" s="1286"/>
      <c r="CF178" s="1286"/>
      <c r="CG178" s="1286"/>
      <c r="CH178" s="1286"/>
      <c r="CI178" s="1286"/>
      <c r="CJ178" s="1286"/>
      <c r="CK178" s="1286"/>
      <c r="CL178" s="1286"/>
      <c r="CM178" s="1286"/>
      <c r="CN178" s="1286"/>
      <c r="CO178" s="1286"/>
      <c r="CP178" s="1286"/>
      <c r="CQ178" s="1286"/>
      <c r="CR178" s="1286"/>
      <c r="CS178" s="1286"/>
      <c r="CT178" s="1286"/>
      <c r="CU178" s="1286"/>
      <c r="CV178" s="1286"/>
      <c r="CW178" s="1286"/>
      <c r="CX178" s="1286"/>
      <c r="CY178" s="1286"/>
      <c r="CZ178" s="1286"/>
      <c r="DA178" s="1286"/>
      <c r="DB178" s="1286"/>
      <c r="DC178" s="1286"/>
      <c r="DD178" s="1286"/>
      <c r="DE178" s="1286"/>
      <c r="DF178" s="1286"/>
      <c r="DG178" s="1286"/>
      <c r="DH178" s="1286"/>
      <c r="DI178" s="1286"/>
      <c r="DJ178" s="1286"/>
      <c r="DK178" s="1286"/>
      <c r="DL178" s="1286"/>
      <c r="DM178" s="1286"/>
      <c r="DN178" s="1286"/>
      <c r="DO178" s="1286"/>
      <c r="DP178" s="1286"/>
      <c r="DQ178" s="1286"/>
      <c r="DR178" s="1286"/>
      <c r="DS178" s="1286"/>
      <c r="DT178" s="1286"/>
      <c r="DU178" s="1286"/>
      <c r="DV178" s="1286"/>
      <c r="DW178" s="1286"/>
      <c r="DX178" s="1286"/>
      <c r="DY178" s="1286"/>
      <c r="DZ178" s="1286"/>
      <c r="EA178" s="1286"/>
      <c r="EB178" s="1286"/>
      <c r="EC178" s="1286"/>
      <c r="ED178" s="1286"/>
      <c r="EE178" s="1286"/>
      <c r="EF178" s="1286"/>
      <c r="EG178" s="1286"/>
      <c r="EH178" s="1286"/>
      <c r="EI178" s="1286"/>
      <c r="EJ178" s="1286"/>
      <c r="EK178" s="1286"/>
      <c r="EL178" s="1286"/>
      <c r="EM178" s="1286"/>
      <c r="EN178" s="1286"/>
      <c r="EO178" s="1286"/>
      <c r="EP178" s="1286"/>
      <c r="EQ178" s="1286"/>
      <c r="ER178" s="1286"/>
      <c r="ES178" s="1286"/>
      <c r="ET178" s="1286"/>
      <c r="EU178" s="1286"/>
      <c r="EV178" s="1286"/>
      <c r="EW178" s="1286"/>
      <c r="EX178" s="1286"/>
      <c r="EY178" s="1286"/>
      <c r="EZ178" s="1286"/>
      <c r="FA178" s="1286"/>
      <c r="FB178" s="1286"/>
      <c r="FC178" s="1286"/>
      <c r="FD178" s="1286"/>
      <c r="FE178" s="1286"/>
      <c r="FF178" s="1286"/>
      <c r="FG178" s="1286"/>
      <c r="FH178" s="1286"/>
      <c r="FI178" s="1286"/>
      <c r="FJ178" s="1286"/>
      <c r="FK178" s="1286"/>
      <c r="FL178" s="1286"/>
      <c r="FM178" s="1286"/>
      <c r="FN178" s="1286"/>
      <c r="FO178" s="1286"/>
      <c r="FP178" s="1286"/>
      <c r="FQ178" s="1286"/>
      <c r="FR178" s="1286"/>
      <c r="FS178" s="1286"/>
      <c r="FT178" s="1286"/>
      <c r="FU178" s="1286"/>
      <c r="FV178" s="1286"/>
      <c r="FW178" s="1286"/>
      <c r="FX178" s="1286"/>
      <c r="FY178" s="1286"/>
      <c r="FZ178" s="1286"/>
      <c r="GA178" s="1286"/>
      <c r="GB178" s="1286"/>
      <c r="GC178" s="1286"/>
      <c r="GD178" s="1286"/>
      <c r="GE178" s="1286"/>
      <c r="GF178" s="1286"/>
      <c r="GG178" s="1286"/>
      <c r="GH178" s="1286"/>
      <c r="GI178" s="1286"/>
      <c r="GJ178" s="1286"/>
      <c r="GK178" s="1286"/>
      <c r="GL178" s="1286"/>
      <c r="GM178" s="1286"/>
      <c r="GN178" s="1286"/>
      <c r="GO178" s="1286"/>
      <c r="GP178" s="1286"/>
      <c r="GQ178" s="1286"/>
      <c r="GR178" s="1286"/>
      <c r="GS178" s="1286"/>
      <c r="GT178" s="1286"/>
      <c r="GU178" s="1286"/>
      <c r="GV178" s="1286"/>
      <c r="GW178" s="1286"/>
      <c r="GX178" s="1286"/>
      <c r="GY178" s="1286"/>
      <c r="GZ178" s="1286"/>
      <c r="HA178" s="1286"/>
      <c r="HB178" s="1286"/>
      <c r="HC178" s="1286"/>
      <c r="HD178" s="1286"/>
      <c r="HE178" s="1286"/>
      <c r="HF178" s="1286"/>
      <c r="HG178" s="1286"/>
      <c r="HH178" s="1286"/>
      <c r="HI178" s="1286"/>
      <c r="HJ178" s="1286"/>
      <c r="HK178" s="1286"/>
      <c r="HL178" s="1286"/>
      <c r="HM178" s="1286"/>
      <c r="HN178" s="1286"/>
      <c r="HO178" s="1286"/>
      <c r="HP178" s="1286"/>
      <c r="HQ178" s="1286"/>
      <c r="HR178" s="1286"/>
      <c r="HS178" s="1286"/>
      <c r="HT178" s="1286"/>
      <c r="HU178" s="1286"/>
      <c r="HV178" s="1286"/>
      <c r="HW178" s="1286"/>
      <c r="HX178" s="1286"/>
      <c r="HY178" s="1286"/>
      <c r="HZ178" s="1286"/>
      <c r="IA178" s="1286"/>
      <c r="IB178" s="1286"/>
      <c r="IC178" s="1286"/>
      <c r="ID178" s="1286"/>
      <c r="IE178" s="1286"/>
      <c r="IF178" s="1286"/>
      <c r="IG178" s="1286"/>
      <c r="IH178" s="1286"/>
      <c r="II178" s="1286"/>
      <c r="IJ178" s="1286"/>
      <c r="IK178" s="1286"/>
      <c r="IL178" s="1286"/>
      <c r="IM178" s="1286"/>
      <c r="IN178" s="1286"/>
      <c r="IO178" s="1286"/>
      <c r="IP178" s="1286"/>
      <c r="IQ178" s="1286"/>
      <c r="IR178" s="1286"/>
      <c r="IS178" s="1286"/>
      <c r="IT178" s="1286"/>
      <c r="IU178" s="1286"/>
      <c r="IV178" s="1286"/>
    </row>
    <row r="179" spans="1:256" ht="31.5">
      <c r="A179" s="1286"/>
      <c r="B179" s="1175" t="s">
        <v>12408</v>
      </c>
      <c r="C179" s="1604" t="s">
        <v>1947</v>
      </c>
      <c r="D179" s="1604" t="s">
        <v>30</v>
      </c>
      <c r="E179" s="2132" t="s">
        <v>1948</v>
      </c>
      <c r="F179" s="2133"/>
      <c r="G179" s="2134"/>
      <c r="H179" s="1286"/>
      <c r="I179" s="1286"/>
      <c r="J179" s="1286"/>
      <c r="K179" s="1286"/>
      <c r="L179" s="1286"/>
      <c r="M179" s="1286"/>
      <c r="N179" s="1286"/>
      <c r="O179" s="1286"/>
      <c r="P179" s="1286"/>
      <c r="Q179" s="1286"/>
      <c r="R179" s="1286"/>
      <c r="S179" s="1286"/>
      <c r="T179" s="1286"/>
      <c r="U179" s="1286"/>
      <c r="V179" s="1286"/>
      <c r="W179" s="1286"/>
      <c r="X179" s="1286"/>
      <c r="Y179" s="1286"/>
      <c r="Z179" s="1286"/>
      <c r="AA179" s="1286"/>
      <c r="AB179" s="1286"/>
      <c r="AC179" s="1286"/>
      <c r="AD179" s="1286"/>
      <c r="AE179" s="1286"/>
      <c r="AF179" s="1286"/>
      <c r="AG179" s="1286"/>
      <c r="AH179" s="1286"/>
      <c r="AI179" s="1286"/>
      <c r="AJ179" s="1286"/>
      <c r="AK179" s="1286"/>
      <c r="AL179" s="1286"/>
      <c r="AM179" s="1286"/>
      <c r="AN179" s="1286"/>
      <c r="AO179" s="1286"/>
      <c r="AP179" s="1286"/>
      <c r="AQ179" s="1286"/>
      <c r="AR179" s="1286"/>
      <c r="AS179" s="1286"/>
      <c r="AT179" s="1286"/>
      <c r="AU179" s="1286"/>
      <c r="AV179" s="1286"/>
      <c r="AW179" s="1286"/>
      <c r="AX179" s="1286"/>
      <c r="AY179" s="1286"/>
      <c r="AZ179" s="1286"/>
      <c r="BA179" s="1286"/>
      <c r="BB179" s="1286"/>
      <c r="BC179" s="1286"/>
      <c r="BD179" s="1286"/>
      <c r="BE179" s="1286"/>
      <c r="BF179" s="1286"/>
      <c r="BG179" s="1286"/>
      <c r="BH179" s="1286"/>
      <c r="BI179" s="1286"/>
      <c r="BJ179" s="1286"/>
      <c r="BK179" s="1286"/>
      <c r="BL179" s="1286"/>
      <c r="BM179" s="1286"/>
      <c r="BN179" s="1286"/>
      <c r="BO179" s="1286"/>
      <c r="BP179" s="1286"/>
      <c r="BQ179" s="1286"/>
      <c r="BR179" s="1286"/>
      <c r="BS179" s="1286"/>
      <c r="BT179" s="1286"/>
      <c r="BU179" s="1286"/>
      <c r="BV179" s="1286"/>
      <c r="BW179" s="1286"/>
      <c r="BX179" s="1286"/>
      <c r="BY179" s="1286"/>
      <c r="BZ179" s="1286"/>
      <c r="CA179" s="1286"/>
      <c r="CB179" s="1286"/>
      <c r="CC179" s="1286"/>
      <c r="CD179" s="1286"/>
      <c r="CE179" s="1286"/>
      <c r="CF179" s="1286"/>
      <c r="CG179" s="1286"/>
      <c r="CH179" s="1286"/>
      <c r="CI179" s="1286"/>
      <c r="CJ179" s="1286"/>
      <c r="CK179" s="1286"/>
      <c r="CL179" s="1286"/>
      <c r="CM179" s="1286"/>
      <c r="CN179" s="1286"/>
      <c r="CO179" s="1286"/>
      <c r="CP179" s="1286"/>
      <c r="CQ179" s="1286"/>
      <c r="CR179" s="1286"/>
      <c r="CS179" s="1286"/>
      <c r="CT179" s="1286"/>
      <c r="CU179" s="1286"/>
      <c r="CV179" s="1286"/>
      <c r="CW179" s="1286"/>
      <c r="CX179" s="1286"/>
      <c r="CY179" s="1286"/>
      <c r="CZ179" s="1286"/>
      <c r="DA179" s="1286"/>
      <c r="DB179" s="1286"/>
      <c r="DC179" s="1286"/>
      <c r="DD179" s="1286"/>
      <c r="DE179" s="1286"/>
      <c r="DF179" s="1286"/>
      <c r="DG179" s="1286"/>
      <c r="DH179" s="1286"/>
      <c r="DI179" s="1286"/>
      <c r="DJ179" s="1286"/>
      <c r="DK179" s="1286"/>
      <c r="DL179" s="1286"/>
      <c r="DM179" s="1286"/>
      <c r="DN179" s="1286"/>
      <c r="DO179" s="1286"/>
      <c r="DP179" s="1286"/>
      <c r="DQ179" s="1286"/>
      <c r="DR179" s="1286"/>
      <c r="DS179" s="1286"/>
      <c r="DT179" s="1286"/>
      <c r="DU179" s="1286"/>
      <c r="DV179" s="1286"/>
      <c r="DW179" s="1286"/>
      <c r="DX179" s="1286"/>
      <c r="DY179" s="1286"/>
      <c r="DZ179" s="1286"/>
      <c r="EA179" s="1286"/>
      <c r="EB179" s="1286"/>
      <c r="EC179" s="1286"/>
      <c r="ED179" s="1286"/>
      <c r="EE179" s="1286"/>
      <c r="EF179" s="1286"/>
      <c r="EG179" s="1286"/>
      <c r="EH179" s="1286"/>
      <c r="EI179" s="1286"/>
      <c r="EJ179" s="1286"/>
      <c r="EK179" s="1286"/>
      <c r="EL179" s="1286"/>
      <c r="EM179" s="1286"/>
      <c r="EN179" s="1286"/>
      <c r="EO179" s="1286"/>
      <c r="EP179" s="1286"/>
      <c r="EQ179" s="1286"/>
      <c r="ER179" s="1286"/>
      <c r="ES179" s="1286"/>
      <c r="ET179" s="1286"/>
      <c r="EU179" s="1286"/>
      <c r="EV179" s="1286"/>
      <c r="EW179" s="1286"/>
      <c r="EX179" s="1286"/>
      <c r="EY179" s="1286"/>
      <c r="EZ179" s="1286"/>
      <c r="FA179" s="1286"/>
      <c r="FB179" s="1286"/>
      <c r="FC179" s="1286"/>
      <c r="FD179" s="1286"/>
      <c r="FE179" s="1286"/>
      <c r="FF179" s="1286"/>
      <c r="FG179" s="1286"/>
      <c r="FH179" s="1286"/>
      <c r="FI179" s="1286"/>
      <c r="FJ179" s="1286"/>
      <c r="FK179" s="1286"/>
      <c r="FL179" s="1286"/>
      <c r="FM179" s="1286"/>
      <c r="FN179" s="1286"/>
      <c r="FO179" s="1286"/>
      <c r="FP179" s="1286"/>
      <c r="FQ179" s="1286"/>
      <c r="FR179" s="1286"/>
      <c r="FS179" s="1286"/>
      <c r="FT179" s="1286"/>
      <c r="FU179" s="1286"/>
      <c r="FV179" s="1286"/>
      <c r="FW179" s="1286"/>
      <c r="FX179" s="1286"/>
      <c r="FY179" s="1286"/>
      <c r="FZ179" s="1286"/>
      <c r="GA179" s="1286"/>
      <c r="GB179" s="1286"/>
      <c r="GC179" s="1286"/>
      <c r="GD179" s="1286"/>
      <c r="GE179" s="1286"/>
      <c r="GF179" s="1286"/>
      <c r="GG179" s="1286"/>
      <c r="GH179" s="1286"/>
      <c r="GI179" s="1286"/>
      <c r="GJ179" s="1286"/>
      <c r="GK179" s="1286"/>
      <c r="GL179" s="1286"/>
      <c r="GM179" s="1286"/>
      <c r="GN179" s="1286"/>
      <c r="GO179" s="1286"/>
      <c r="GP179" s="1286"/>
      <c r="GQ179" s="1286"/>
      <c r="GR179" s="1286"/>
      <c r="GS179" s="1286"/>
      <c r="GT179" s="1286"/>
      <c r="GU179" s="1286"/>
      <c r="GV179" s="1286"/>
      <c r="GW179" s="1286"/>
      <c r="GX179" s="1286"/>
      <c r="GY179" s="1286"/>
      <c r="GZ179" s="1286"/>
      <c r="HA179" s="1286"/>
      <c r="HB179" s="1286"/>
      <c r="HC179" s="1286"/>
      <c r="HD179" s="1286"/>
      <c r="HE179" s="1286"/>
      <c r="HF179" s="1286"/>
      <c r="HG179" s="1286"/>
      <c r="HH179" s="1286"/>
      <c r="HI179" s="1286"/>
      <c r="HJ179" s="1286"/>
      <c r="HK179" s="1286"/>
      <c r="HL179" s="1286"/>
      <c r="HM179" s="1286"/>
      <c r="HN179" s="1286"/>
      <c r="HO179" s="1286"/>
      <c r="HP179" s="1286"/>
      <c r="HQ179" s="1286"/>
      <c r="HR179" s="1286"/>
      <c r="HS179" s="1286"/>
      <c r="HT179" s="1286"/>
      <c r="HU179" s="1286"/>
      <c r="HV179" s="1286"/>
      <c r="HW179" s="1286"/>
      <c r="HX179" s="1286"/>
      <c r="HY179" s="1286"/>
      <c r="HZ179" s="1286"/>
      <c r="IA179" s="1286"/>
      <c r="IB179" s="1286"/>
      <c r="IC179" s="1286"/>
      <c r="ID179" s="1286"/>
      <c r="IE179" s="1286"/>
      <c r="IF179" s="1286"/>
      <c r="IG179" s="1286"/>
      <c r="IH179" s="1286"/>
      <c r="II179" s="1286"/>
      <c r="IJ179" s="1286"/>
      <c r="IK179" s="1286"/>
      <c r="IL179" s="1286"/>
      <c r="IM179" s="1286"/>
      <c r="IN179" s="1286"/>
      <c r="IO179" s="1286"/>
      <c r="IP179" s="1286"/>
      <c r="IQ179" s="1286"/>
      <c r="IR179" s="1286"/>
      <c r="IS179" s="1286"/>
      <c r="IT179" s="1286"/>
      <c r="IU179" s="1286"/>
      <c r="IV179" s="1286"/>
    </row>
    <row r="180" spans="1:256" ht="15.75">
      <c r="A180" s="1286"/>
      <c r="B180" s="2012" t="s">
        <v>1951</v>
      </c>
      <c r="C180" s="2013"/>
      <c r="D180" s="2013"/>
      <c r="E180" s="2013"/>
      <c r="F180" s="2013"/>
      <c r="G180" s="2014"/>
      <c r="H180" s="1286"/>
      <c r="I180" s="1286"/>
      <c r="J180" s="1286"/>
      <c r="K180" s="1286"/>
      <c r="L180" s="1286"/>
      <c r="M180" s="1286"/>
      <c r="N180" s="1286"/>
      <c r="O180" s="1286"/>
      <c r="P180" s="1286"/>
      <c r="Q180" s="1286"/>
      <c r="R180" s="1286"/>
      <c r="S180" s="1286"/>
      <c r="T180" s="1286"/>
      <c r="U180" s="1286"/>
      <c r="V180" s="1286"/>
      <c r="W180" s="1286"/>
      <c r="X180" s="1286"/>
      <c r="Y180" s="1286"/>
      <c r="Z180" s="1286"/>
      <c r="AA180" s="1286"/>
      <c r="AB180" s="1286"/>
      <c r="AC180" s="1286"/>
      <c r="AD180" s="1286"/>
      <c r="AE180" s="1286"/>
      <c r="AF180" s="1286"/>
      <c r="AG180" s="1286"/>
      <c r="AH180" s="1286"/>
      <c r="AI180" s="1286"/>
      <c r="AJ180" s="1286"/>
      <c r="AK180" s="1286"/>
      <c r="AL180" s="1286"/>
      <c r="AM180" s="1286"/>
      <c r="AN180" s="1286"/>
      <c r="AO180" s="1286"/>
      <c r="AP180" s="1286"/>
      <c r="AQ180" s="1286"/>
      <c r="AR180" s="1286"/>
      <c r="AS180" s="1286"/>
      <c r="AT180" s="1286"/>
      <c r="AU180" s="1286"/>
      <c r="AV180" s="1286"/>
      <c r="AW180" s="1286"/>
      <c r="AX180" s="1286"/>
      <c r="AY180" s="1286"/>
      <c r="AZ180" s="1286"/>
      <c r="BA180" s="1286"/>
      <c r="BB180" s="1286"/>
      <c r="BC180" s="1286"/>
      <c r="BD180" s="1286"/>
      <c r="BE180" s="1286"/>
      <c r="BF180" s="1286"/>
      <c r="BG180" s="1286"/>
      <c r="BH180" s="1286"/>
      <c r="BI180" s="1286"/>
      <c r="BJ180" s="1286"/>
      <c r="BK180" s="1286"/>
      <c r="BL180" s="1286"/>
      <c r="BM180" s="1286"/>
      <c r="BN180" s="1286"/>
      <c r="BO180" s="1286"/>
      <c r="BP180" s="1286"/>
      <c r="BQ180" s="1286"/>
      <c r="BR180" s="1286"/>
      <c r="BS180" s="1286"/>
      <c r="BT180" s="1286"/>
      <c r="BU180" s="1286"/>
      <c r="BV180" s="1286"/>
      <c r="BW180" s="1286"/>
      <c r="BX180" s="1286"/>
      <c r="BY180" s="1286"/>
      <c r="BZ180" s="1286"/>
      <c r="CA180" s="1286"/>
      <c r="CB180" s="1286"/>
      <c r="CC180" s="1286"/>
      <c r="CD180" s="1286"/>
      <c r="CE180" s="1286"/>
      <c r="CF180" s="1286"/>
      <c r="CG180" s="1286"/>
      <c r="CH180" s="1286"/>
      <c r="CI180" s="1286"/>
      <c r="CJ180" s="1286"/>
      <c r="CK180" s="1286"/>
      <c r="CL180" s="1286"/>
      <c r="CM180" s="1286"/>
      <c r="CN180" s="1286"/>
      <c r="CO180" s="1286"/>
      <c r="CP180" s="1286"/>
      <c r="CQ180" s="1286"/>
      <c r="CR180" s="1286"/>
      <c r="CS180" s="1286"/>
      <c r="CT180" s="1286"/>
      <c r="CU180" s="1286"/>
      <c r="CV180" s="1286"/>
      <c r="CW180" s="1286"/>
      <c r="CX180" s="1286"/>
      <c r="CY180" s="1286"/>
      <c r="CZ180" s="1286"/>
      <c r="DA180" s="1286"/>
      <c r="DB180" s="1286"/>
      <c r="DC180" s="1286"/>
      <c r="DD180" s="1286"/>
      <c r="DE180" s="1286"/>
      <c r="DF180" s="1286"/>
      <c r="DG180" s="1286"/>
      <c r="DH180" s="1286"/>
      <c r="DI180" s="1286"/>
      <c r="DJ180" s="1286"/>
      <c r="DK180" s="1286"/>
      <c r="DL180" s="1286"/>
      <c r="DM180" s="1286"/>
      <c r="DN180" s="1286"/>
      <c r="DO180" s="1286"/>
      <c r="DP180" s="1286"/>
      <c r="DQ180" s="1286"/>
      <c r="DR180" s="1286"/>
      <c r="DS180" s="1286"/>
      <c r="DT180" s="1286"/>
      <c r="DU180" s="1286"/>
      <c r="DV180" s="1286"/>
      <c r="DW180" s="1286"/>
      <c r="DX180" s="1286"/>
      <c r="DY180" s="1286"/>
      <c r="DZ180" s="1286"/>
      <c r="EA180" s="1286"/>
      <c r="EB180" s="1286"/>
      <c r="EC180" s="1286"/>
      <c r="ED180" s="1286"/>
      <c r="EE180" s="1286"/>
      <c r="EF180" s="1286"/>
      <c r="EG180" s="1286"/>
      <c r="EH180" s="1286"/>
      <c r="EI180" s="1286"/>
      <c r="EJ180" s="1286"/>
      <c r="EK180" s="1286"/>
      <c r="EL180" s="1286"/>
      <c r="EM180" s="1286"/>
      <c r="EN180" s="1286"/>
      <c r="EO180" s="1286"/>
      <c r="EP180" s="1286"/>
      <c r="EQ180" s="1286"/>
      <c r="ER180" s="1286"/>
      <c r="ES180" s="1286"/>
      <c r="ET180" s="1286"/>
      <c r="EU180" s="1286"/>
      <c r="EV180" s="1286"/>
      <c r="EW180" s="1286"/>
      <c r="EX180" s="1286"/>
      <c r="EY180" s="1286"/>
      <c r="EZ180" s="1286"/>
      <c r="FA180" s="1286"/>
      <c r="FB180" s="1286"/>
      <c r="FC180" s="1286"/>
      <c r="FD180" s="1286"/>
      <c r="FE180" s="1286"/>
      <c r="FF180" s="1286"/>
      <c r="FG180" s="1286"/>
      <c r="FH180" s="1286"/>
      <c r="FI180" s="1286"/>
      <c r="FJ180" s="1286"/>
      <c r="FK180" s="1286"/>
      <c r="FL180" s="1286"/>
      <c r="FM180" s="1286"/>
      <c r="FN180" s="1286"/>
      <c r="FO180" s="1286"/>
      <c r="FP180" s="1286"/>
      <c r="FQ180" s="1286"/>
      <c r="FR180" s="1286"/>
      <c r="FS180" s="1286"/>
      <c r="FT180" s="1286"/>
      <c r="FU180" s="1286"/>
      <c r="FV180" s="1286"/>
      <c r="FW180" s="1286"/>
      <c r="FX180" s="1286"/>
      <c r="FY180" s="1286"/>
      <c r="FZ180" s="1286"/>
      <c r="GA180" s="1286"/>
      <c r="GB180" s="1286"/>
      <c r="GC180" s="1286"/>
      <c r="GD180" s="1286"/>
      <c r="GE180" s="1286"/>
      <c r="GF180" s="1286"/>
      <c r="GG180" s="1286"/>
      <c r="GH180" s="1286"/>
      <c r="GI180" s="1286"/>
      <c r="GJ180" s="1286"/>
      <c r="GK180" s="1286"/>
      <c r="GL180" s="1286"/>
      <c r="GM180" s="1286"/>
      <c r="GN180" s="1286"/>
      <c r="GO180" s="1286"/>
      <c r="GP180" s="1286"/>
      <c r="GQ180" s="1286"/>
      <c r="GR180" s="1286"/>
      <c r="GS180" s="1286"/>
      <c r="GT180" s="1286"/>
      <c r="GU180" s="1286"/>
      <c r="GV180" s="1286"/>
      <c r="GW180" s="1286"/>
      <c r="GX180" s="1286"/>
      <c r="GY180" s="1286"/>
      <c r="GZ180" s="1286"/>
      <c r="HA180" s="1286"/>
      <c r="HB180" s="1286"/>
      <c r="HC180" s="1286"/>
      <c r="HD180" s="1286"/>
      <c r="HE180" s="1286"/>
      <c r="HF180" s="1286"/>
      <c r="HG180" s="1286"/>
      <c r="HH180" s="1286"/>
      <c r="HI180" s="1286"/>
      <c r="HJ180" s="1286"/>
      <c r="HK180" s="1286"/>
      <c r="HL180" s="1286"/>
      <c r="HM180" s="1286"/>
      <c r="HN180" s="1286"/>
      <c r="HO180" s="1286"/>
      <c r="HP180" s="1286"/>
      <c r="HQ180" s="1286"/>
      <c r="HR180" s="1286"/>
      <c r="HS180" s="1286"/>
      <c r="HT180" s="1286"/>
      <c r="HU180" s="1286"/>
      <c r="HV180" s="1286"/>
      <c r="HW180" s="1286"/>
      <c r="HX180" s="1286"/>
      <c r="HY180" s="1286"/>
      <c r="HZ180" s="1286"/>
      <c r="IA180" s="1286"/>
      <c r="IB180" s="1286"/>
      <c r="IC180" s="1286"/>
      <c r="ID180" s="1286"/>
      <c r="IE180" s="1286"/>
      <c r="IF180" s="1286"/>
      <c r="IG180" s="1286"/>
      <c r="IH180" s="1286"/>
      <c r="II180" s="1286"/>
      <c r="IJ180" s="1286"/>
      <c r="IK180" s="1286"/>
      <c r="IL180" s="1286"/>
      <c r="IM180" s="1286"/>
      <c r="IN180" s="1286"/>
      <c r="IO180" s="1286"/>
      <c r="IP180" s="1286"/>
      <c r="IQ180" s="1286"/>
      <c r="IR180" s="1286"/>
      <c r="IS180" s="1286"/>
      <c r="IT180" s="1286"/>
      <c r="IU180" s="1286"/>
      <c r="IV180" s="1286"/>
    </row>
    <row r="181" spans="1:256" ht="15">
      <c r="A181" s="1286"/>
      <c r="B181" s="2115" t="str">
        <f>C170</f>
        <v>ESCAVAÇÃO MANUAL DE VALAS. AF_03/2016</v>
      </c>
      <c r="C181" s="2116"/>
      <c r="D181" s="1605" t="s">
        <v>25</v>
      </c>
      <c r="E181" s="2117" t="s">
        <v>12424</v>
      </c>
      <c r="F181" s="2117"/>
      <c r="G181" s="2118"/>
      <c r="H181" s="1286"/>
      <c r="I181" s="1286"/>
      <c r="J181" s="1286"/>
      <c r="K181" s="1286"/>
      <c r="L181" s="1286"/>
      <c r="M181" s="1286"/>
      <c r="N181" s="1286"/>
      <c r="O181" s="1286"/>
      <c r="P181" s="1286"/>
      <c r="Q181" s="1286"/>
      <c r="R181" s="1286"/>
      <c r="S181" s="1286"/>
      <c r="T181" s="1286"/>
      <c r="U181" s="1286"/>
      <c r="V181" s="1286"/>
      <c r="W181" s="1286"/>
      <c r="X181" s="1286"/>
      <c r="Y181" s="1286"/>
      <c r="Z181" s="1286"/>
      <c r="AA181" s="1286"/>
      <c r="AB181" s="1286"/>
      <c r="AC181" s="1286"/>
      <c r="AD181" s="1286"/>
      <c r="AE181" s="1286"/>
      <c r="AF181" s="1286"/>
      <c r="AG181" s="1286"/>
      <c r="AH181" s="1286"/>
      <c r="AI181" s="1286"/>
      <c r="AJ181" s="1286"/>
      <c r="AK181" s="1286"/>
      <c r="AL181" s="1286"/>
      <c r="AM181" s="1286"/>
      <c r="AN181" s="1286"/>
      <c r="AO181" s="1286"/>
      <c r="AP181" s="1286"/>
      <c r="AQ181" s="1286"/>
      <c r="AR181" s="1286"/>
      <c r="AS181" s="1286"/>
      <c r="AT181" s="1286"/>
      <c r="AU181" s="1286"/>
      <c r="AV181" s="1286"/>
      <c r="AW181" s="1286"/>
      <c r="AX181" s="1286"/>
      <c r="AY181" s="1286"/>
      <c r="AZ181" s="1286"/>
      <c r="BA181" s="1286"/>
      <c r="BB181" s="1286"/>
      <c r="BC181" s="1286"/>
      <c r="BD181" s="1286"/>
      <c r="BE181" s="1286"/>
      <c r="BF181" s="1286"/>
      <c r="BG181" s="1286"/>
      <c r="BH181" s="1286"/>
      <c r="BI181" s="1286"/>
      <c r="BJ181" s="1286"/>
      <c r="BK181" s="1286"/>
      <c r="BL181" s="1286"/>
      <c r="BM181" s="1286"/>
      <c r="BN181" s="1286"/>
      <c r="BO181" s="1286"/>
      <c r="BP181" s="1286"/>
      <c r="BQ181" s="1286"/>
      <c r="BR181" s="1286"/>
      <c r="BS181" s="1286"/>
      <c r="BT181" s="1286"/>
      <c r="BU181" s="1286"/>
      <c r="BV181" s="1286"/>
      <c r="BW181" s="1286"/>
      <c r="BX181" s="1286"/>
      <c r="BY181" s="1286"/>
      <c r="BZ181" s="1286"/>
      <c r="CA181" s="1286"/>
      <c r="CB181" s="1286"/>
      <c r="CC181" s="1286"/>
      <c r="CD181" s="1286"/>
      <c r="CE181" s="1286"/>
      <c r="CF181" s="1286"/>
      <c r="CG181" s="1286"/>
      <c r="CH181" s="1286"/>
      <c r="CI181" s="1286"/>
      <c r="CJ181" s="1286"/>
      <c r="CK181" s="1286"/>
      <c r="CL181" s="1286"/>
      <c r="CM181" s="1286"/>
      <c r="CN181" s="1286"/>
      <c r="CO181" s="1286"/>
      <c r="CP181" s="1286"/>
      <c r="CQ181" s="1286"/>
      <c r="CR181" s="1286"/>
      <c r="CS181" s="1286"/>
      <c r="CT181" s="1286"/>
      <c r="CU181" s="1286"/>
      <c r="CV181" s="1286"/>
      <c r="CW181" s="1286"/>
      <c r="CX181" s="1286"/>
      <c r="CY181" s="1286"/>
      <c r="CZ181" s="1286"/>
      <c r="DA181" s="1286"/>
      <c r="DB181" s="1286"/>
      <c r="DC181" s="1286"/>
      <c r="DD181" s="1286"/>
      <c r="DE181" s="1286"/>
      <c r="DF181" s="1286"/>
      <c r="DG181" s="1286"/>
      <c r="DH181" s="1286"/>
      <c r="DI181" s="1286"/>
      <c r="DJ181" s="1286"/>
      <c r="DK181" s="1286"/>
      <c r="DL181" s="1286"/>
      <c r="DM181" s="1286"/>
      <c r="DN181" s="1286"/>
      <c r="DO181" s="1286"/>
      <c r="DP181" s="1286"/>
      <c r="DQ181" s="1286"/>
      <c r="DR181" s="1286"/>
      <c r="DS181" s="1286"/>
      <c r="DT181" s="1286"/>
      <c r="DU181" s="1286"/>
      <c r="DV181" s="1286"/>
      <c r="DW181" s="1286"/>
      <c r="DX181" s="1286"/>
      <c r="DY181" s="1286"/>
      <c r="DZ181" s="1286"/>
      <c r="EA181" s="1286"/>
      <c r="EB181" s="1286"/>
      <c r="EC181" s="1286"/>
      <c r="ED181" s="1286"/>
      <c r="EE181" s="1286"/>
      <c r="EF181" s="1286"/>
      <c r="EG181" s="1286"/>
      <c r="EH181" s="1286"/>
      <c r="EI181" s="1286"/>
      <c r="EJ181" s="1286"/>
      <c r="EK181" s="1286"/>
      <c r="EL181" s="1286"/>
      <c r="EM181" s="1286"/>
      <c r="EN181" s="1286"/>
      <c r="EO181" s="1286"/>
      <c r="EP181" s="1286"/>
      <c r="EQ181" s="1286"/>
      <c r="ER181" s="1286"/>
      <c r="ES181" s="1286"/>
      <c r="ET181" s="1286"/>
      <c r="EU181" s="1286"/>
      <c r="EV181" s="1286"/>
      <c r="EW181" s="1286"/>
      <c r="EX181" s="1286"/>
      <c r="EY181" s="1286"/>
      <c r="EZ181" s="1286"/>
      <c r="FA181" s="1286"/>
      <c r="FB181" s="1286"/>
      <c r="FC181" s="1286"/>
      <c r="FD181" s="1286"/>
      <c r="FE181" s="1286"/>
      <c r="FF181" s="1286"/>
      <c r="FG181" s="1286"/>
      <c r="FH181" s="1286"/>
      <c r="FI181" s="1286"/>
      <c r="FJ181" s="1286"/>
      <c r="FK181" s="1286"/>
      <c r="FL181" s="1286"/>
      <c r="FM181" s="1286"/>
      <c r="FN181" s="1286"/>
      <c r="FO181" s="1286"/>
      <c r="FP181" s="1286"/>
      <c r="FQ181" s="1286"/>
      <c r="FR181" s="1286"/>
      <c r="FS181" s="1286"/>
      <c r="FT181" s="1286"/>
      <c r="FU181" s="1286"/>
      <c r="FV181" s="1286"/>
      <c r="FW181" s="1286"/>
      <c r="FX181" s="1286"/>
      <c r="FY181" s="1286"/>
      <c r="FZ181" s="1286"/>
      <c r="GA181" s="1286"/>
      <c r="GB181" s="1286"/>
      <c r="GC181" s="1286"/>
      <c r="GD181" s="1286"/>
      <c r="GE181" s="1286"/>
      <c r="GF181" s="1286"/>
      <c r="GG181" s="1286"/>
      <c r="GH181" s="1286"/>
      <c r="GI181" s="1286"/>
      <c r="GJ181" s="1286"/>
      <c r="GK181" s="1286"/>
      <c r="GL181" s="1286"/>
      <c r="GM181" s="1286"/>
      <c r="GN181" s="1286"/>
      <c r="GO181" s="1286"/>
      <c r="GP181" s="1286"/>
      <c r="GQ181" s="1286"/>
      <c r="GR181" s="1286"/>
      <c r="GS181" s="1286"/>
      <c r="GT181" s="1286"/>
      <c r="GU181" s="1286"/>
      <c r="GV181" s="1286"/>
      <c r="GW181" s="1286"/>
      <c r="GX181" s="1286"/>
      <c r="GY181" s="1286"/>
      <c r="GZ181" s="1286"/>
      <c r="HA181" s="1286"/>
      <c r="HB181" s="1286"/>
      <c r="HC181" s="1286"/>
      <c r="HD181" s="1286"/>
      <c r="HE181" s="1286"/>
      <c r="HF181" s="1286"/>
      <c r="HG181" s="1286"/>
      <c r="HH181" s="1286"/>
      <c r="HI181" s="1286"/>
      <c r="HJ181" s="1286"/>
      <c r="HK181" s="1286"/>
      <c r="HL181" s="1286"/>
      <c r="HM181" s="1286"/>
      <c r="HN181" s="1286"/>
      <c r="HO181" s="1286"/>
      <c r="HP181" s="1286"/>
      <c r="HQ181" s="1286"/>
      <c r="HR181" s="1286"/>
      <c r="HS181" s="1286"/>
      <c r="HT181" s="1286"/>
      <c r="HU181" s="1286"/>
      <c r="HV181" s="1286"/>
      <c r="HW181" s="1286"/>
      <c r="HX181" s="1286"/>
      <c r="HY181" s="1286"/>
      <c r="HZ181" s="1286"/>
      <c r="IA181" s="1286"/>
      <c r="IB181" s="1286"/>
      <c r="IC181" s="1286"/>
      <c r="ID181" s="1286"/>
      <c r="IE181" s="1286"/>
      <c r="IF181" s="1286"/>
      <c r="IG181" s="1286"/>
      <c r="IH181" s="1286"/>
      <c r="II181" s="1286"/>
      <c r="IJ181" s="1286"/>
      <c r="IK181" s="1286"/>
      <c r="IL181" s="1286"/>
      <c r="IM181" s="1286"/>
      <c r="IN181" s="1286"/>
      <c r="IO181" s="1286"/>
      <c r="IP181" s="1286"/>
      <c r="IQ181" s="1286"/>
      <c r="IR181" s="1286"/>
      <c r="IS181" s="1286"/>
      <c r="IT181" s="1286"/>
      <c r="IU181" s="1286"/>
      <c r="IV181" s="1286"/>
    </row>
    <row r="182" spans="1:256" ht="36" customHeight="1">
      <c r="A182" s="1286"/>
      <c r="B182" s="2115" t="str">
        <f t="shared" ref="B182:B183" si="7">C171</f>
        <v>CONCRETO FCK = 25MPA, TRAÇO 1:2,3:2,7 (CIMENTO/ AREIA MÉDIA/ BRITA 1)  - PREPARO MECÂNICO COM BETONEIRA 400 L. AF_07/2016</v>
      </c>
      <c r="C182" s="2116"/>
      <c r="D182" s="921" t="s">
        <v>25</v>
      </c>
      <c r="E182" s="2119" t="str">
        <f>E181</f>
        <v>(0,30*0,30*0,60)*2</v>
      </c>
      <c r="F182" s="2119"/>
      <c r="G182" s="2120"/>
      <c r="H182" s="1286"/>
      <c r="I182" s="1286"/>
      <c r="J182" s="1286"/>
      <c r="K182" s="1286"/>
      <c r="L182" s="1286"/>
      <c r="M182" s="1286"/>
      <c r="N182" s="1286"/>
      <c r="O182" s="1286"/>
      <c r="P182" s="1286"/>
      <c r="Q182" s="1286"/>
      <c r="R182" s="1286"/>
      <c r="S182" s="1286"/>
      <c r="T182" s="1286"/>
      <c r="U182" s="1286"/>
      <c r="V182" s="1286"/>
      <c r="W182" s="1286"/>
      <c r="X182" s="1286"/>
      <c r="Y182" s="1286"/>
      <c r="Z182" s="1286"/>
      <c r="AA182" s="1286"/>
      <c r="AB182" s="1286"/>
      <c r="AC182" s="1286"/>
      <c r="AD182" s="1286"/>
      <c r="AE182" s="1286"/>
      <c r="AF182" s="1286"/>
      <c r="AG182" s="1286"/>
      <c r="AH182" s="1286"/>
      <c r="AI182" s="1286"/>
      <c r="AJ182" s="1286"/>
      <c r="AK182" s="1286"/>
      <c r="AL182" s="1286"/>
      <c r="AM182" s="1286"/>
      <c r="AN182" s="1286"/>
      <c r="AO182" s="1286"/>
      <c r="AP182" s="1286"/>
      <c r="AQ182" s="1286"/>
      <c r="AR182" s="1286"/>
      <c r="AS182" s="1286"/>
      <c r="AT182" s="1286"/>
      <c r="AU182" s="1286"/>
      <c r="AV182" s="1286"/>
      <c r="AW182" s="1286"/>
      <c r="AX182" s="1286"/>
      <c r="AY182" s="1286"/>
      <c r="AZ182" s="1286"/>
      <c r="BA182" s="1286"/>
      <c r="BB182" s="1286"/>
      <c r="BC182" s="1286"/>
      <c r="BD182" s="1286"/>
      <c r="BE182" s="1286"/>
      <c r="BF182" s="1286"/>
      <c r="BG182" s="1286"/>
      <c r="BH182" s="1286"/>
      <c r="BI182" s="1286"/>
      <c r="BJ182" s="1286"/>
      <c r="BK182" s="1286"/>
      <c r="BL182" s="1286"/>
      <c r="BM182" s="1286"/>
      <c r="BN182" s="1286"/>
      <c r="BO182" s="1286"/>
      <c r="BP182" s="1286"/>
      <c r="BQ182" s="1286"/>
      <c r="BR182" s="1286"/>
      <c r="BS182" s="1286"/>
      <c r="BT182" s="1286"/>
      <c r="BU182" s="1286"/>
      <c r="BV182" s="1286"/>
      <c r="BW182" s="1286"/>
      <c r="BX182" s="1286"/>
      <c r="BY182" s="1286"/>
      <c r="BZ182" s="1286"/>
      <c r="CA182" s="1286"/>
      <c r="CB182" s="1286"/>
      <c r="CC182" s="1286"/>
      <c r="CD182" s="1286"/>
      <c r="CE182" s="1286"/>
      <c r="CF182" s="1286"/>
      <c r="CG182" s="1286"/>
      <c r="CH182" s="1286"/>
      <c r="CI182" s="1286"/>
      <c r="CJ182" s="1286"/>
      <c r="CK182" s="1286"/>
      <c r="CL182" s="1286"/>
      <c r="CM182" s="1286"/>
      <c r="CN182" s="1286"/>
      <c r="CO182" s="1286"/>
      <c r="CP182" s="1286"/>
      <c r="CQ182" s="1286"/>
      <c r="CR182" s="1286"/>
      <c r="CS182" s="1286"/>
      <c r="CT182" s="1286"/>
      <c r="CU182" s="1286"/>
      <c r="CV182" s="1286"/>
      <c r="CW182" s="1286"/>
      <c r="CX182" s="1286"/>
      <c r="CY182" s="1286"/>
      <c r="CZ182" s="1286"/>
      <c r="DA182" s="1286"/>
      <c r="DB182" s="1286"/>
      <c r="DC182" s="1286"/>
      <c r="DD182" s="1286"/>
      <c r="DE182" s="1286"/>
      <c r="DF182" s="1286"/>
      <c r="DG182" s="1286"/>
      <c r="DH182" s="1286"/>
      <c r="DI182" s="1286"/>
      <c r="DJ182" s="1286"/>
      <c r="DK182" s="1286"/>
      <c r="DL182" s="1286"/>
      <c r="DM182" s="1286"/>
      <c r="DN182" s="1286"/>
      <c r="DO182" s="1286"/>
      <c r="DP182" s="1286"/>
      <c r="DQ182" s="1286"/>
      <c r="DR182" s="1286"/>
      <c r="DS182" s="1286"/>
      <c r="DT182" s="1286"/>
      <c r="DU182" s="1286"/>
      <c r="DV182" s="1286"/>
      <c r="DW182" s="1286"/>
      <c r="DX182" s="1286"/>
      <c r="DY182" s="1286"/>
      <c r="DZ182" s="1286"/>
      <c r="EA182" s="1286"/>
      <c r="EB182" s="1286"/>
      <c r="EC182" s="1286"/>
      <c r="ED182" s="1286"/>
      <c r="EE182" s="1286"/>
      <c r="EF182" s="1286"/>
      <c r="EG182" s="1286"/>
      <c r="EH182" s="1286"/>
      <c r="EI182" s="1286"/>
      <c r="EJ182" s="1286"/>
      <c r="EK182" s="1286"/>
      <c r="EL182" s="1286"/>
      <c r="EM182" s="1286"/>
      <c r="EN182" s="1286"/>
      <c r="EO182" s="1286"/>
      <c r="EP182" s="1286"/>
      <c r="EQ182" s="1286"/>
      <c r="ER182" s="1286"/>
      <c r="ES182" s="1286"/>
      <c r="ET182" s="1286"/>
      <c r="EU182" s="1286"/>
      <c r="EV182" s="1286"/>
      <c r="EW182" s="1286"/>
      <c r="EX182" s="1286"/>
      <c r="EY182" s="1286"/>
      <c r="EZ182" s="1286"/>
      <c r="FA182" s="1286"/>
      <c r="FB182" s="1286"/>
      <c r="FC182" s="1286"/>
      <c r="FD182" s="1286"/>
      <c r="FE182" s="1286"/>
      <c r="FF182" s="1286"/>
      <c r="FG182" s="1286"/>
      <c r="FH182" s="1286"/>
      <c r="FI182" s="1286"/>
      <c r="FJ182" s="1286"/>
      <c r="FK182" s="1286"/>
      <c r="FL182" s="1286"/>
      <c r="FM182" s="1286"/>
      <c r="FN182" s="1286"/>
      <c r="FO182" s="1286"/>
      <c r="FP182" s="1286"/>
      <c r="FQ182" s="1286"/>
      <c r="FR182" s="1286"/>
      <c r="FS182" s="1286"/>
      <c r="FT182" s="1286"/>
      <c r="FU182" s="1286"/>
      <c r="FV182" s="1286"/>
      <c r="FW182" s="1286"/>
      <c r="FX182" s="1286"/>
      <c r="FY182" s="1286"/>
      <c r="FZ182" s="1286"/>
      <c r="GA182" s="1286"/>
      <c r="GB182" s="1286"/>
      <c r="GC182" s="1286"/>
      <c r="GD182" s="1286"/>
      <c r="GE182" s="1286"/>
      <c r="GF182" s="1286"/>
      <c r="GG182" s="1286"/>
      <c r="GH182" s="1286"/>
      <c r="GI182" s="1286"/>
      <c r="GJ182" s="1286"/>
      <c r="GK182" s="1286"/>
      <c r="GL182" s="1286"/>
      <c r="GM182" s="1286"/>
      <c r="GN182" s="1286"/>
      <c r="GO182" s="1286"/>
      <c r="GP182" s="1286"/>
      <c r="GQ182" s="1286"/>
      <c r="GR182" s="1286"/>
      <c r="GS182" s="1286"/>
      <c r="GT182" s="1286"/>
      <c r="GU182" s="1286"/>
      <c r="GV182" s="1286"/>
      <c r="GW182" s="1286"/>
      <c r="GX182" s="1286"/>
      <c r="GY182" s="1286"/>
      <c r="GZ182" s="1286"/>
      <c r="HA182" s="1286"/>
      <c r="HB182" s="1286"/>
      <c r="HC182" s="1286"/>
      <c r="HD182" s="1286"/>
      <c r="HE182" s="1286"/>
      <c r="HF182" s="1286"/>
      <c r="HG182" s="1286"/>
      <c r="HH182" s="1286"/>
      <c r="HI182" s="1286"/>
      <c r="HJ182" s="1286"/>
      <c r="HK182" s="1286"/>
      <c r="HL182" s="1286"/>
      <c r="HM182" s="1286"/>
      <c r="HN182" s="1286"/>
      <c r="HO182" s="1286"/>
      <c r="HP182" s="1286"/>
      <c r="HQ182" s="1286"/>
      <c r="HR182" s="1286"/>
      <c r="HS182" s="1286"/>
      <c r="HT182" s="1286"/>
      <c r="HU182" s="1286"/>
      <c r="HV182" s="1286"/>
      <c r="HW182" s="1286"/>
      <c r="HX182" s="1286"/>
      <c r="HY182" s="1286"/>
      <c r="HZ182" s="1286"/>
      <c r="IA182" s="1286"/>
      <c r="IB182" s="1286"/>
      <c r="IC182" s="1286"/>
      <c r="ID182" s="1286"/>
      <c r="IE182" s="1286"/>
      <c r="IF182" s="1286"/>
      <c r="IG182" s="1286"/>
      <c r="IH182" s="1286"/>
      <c r="II182" s="1286"/>
      <c r="IJ182" s="1286"/>
      <c r="IK182" s="1286"/>
      <c r="IL182" s="1286"/>
      <c r="IM182" s="1286"/>
      <c r="IN182" s="1286"/>
      <c r="IO182" s="1286"/>
      <c r="IP182" s="1286"/>
      <c r="IQ182" s="1286"/>
      <c r="IR182" s="1286"/>
      <c r="IS182" s="1286"/>
      <c r="IT182" s="1286"/>
      <c r="IU182" s="1286"/>
      <c r="IV182" s="1286"/>
    </row>
    <row r="183" spans="1:256" ht="34.5" customHeight="1">
      <c r="A183" s="1286"/>
      <c r="B183" s="2115" t="str">
        <f t="shared" si="7"/>
        <v>LANÇAMENTO COM USO DE BALDES, ADENSAMENTO E ACABAMENTO DE CONCRETO EM ESTRUTURAS. AF_12/2015</v>
      </c>
      <c r="C183" s="2116"/>
      <c r="D183" s="921" t="s">
        <v>25</v>
      </c>
      <c r="E183" s="2119" t="str">
        <f>E181</f>
        <v>(0,30*0,30*0,60)*2</v>
      </c>
      <c r="F183" s="2119"/>
      <c r="G183" s="2120"/>
      <c r="H183" s="1286"/>
      <c r="I183" s="1286"/>
      <c r="J183" s="1286"/>
      <c r="K183" s="1286"/>
      <c r="L183" s="1286"/>
      <c r="M183" s="1286"/>
      <c r="N183" s="1286"/>
      <c r="O183" s="1286"/>
      <c r="P183" s="1286"/>
      <c r="Q183" s="1286"/>
      <c r="R183" s="1286"/>
      <c r="S183" s="1286"/>
      <c r="T183" s="1286"/>
      <c r="U183" s="1286"/>
      <c r="V183" s="1286"/>
      <c r="W183" s="1286"/>
      <c r="X183" s="1286"/>
      <c r="Y183" s="1286"/>
      <c r="Z183" s="1286"/>
      <c r="AA183" s="1286"/>
      <c r="AB183" s="1286"/>
      <c r="AC183" s="1286"/>
      <c r="AD183" s="1286"/>
      <c r="AE183" s="1286"/>
      <c r="AF183" s="1286"/>
      <c r="AG183" s="1286"/>
      <c r="AH183" s="1286"/>
      <c r="AI183" s="1286"/>
      <c r="AJ183" s="1286"/>
      <c r="AK183" s="1286"/>
      <c r="AL183" s="1286"/>
      <c r="AM183" s="1286"/>
      <c r="AN183" s="1286"/>
      <c r="AO183" s="1286"/>
      <c r="AP183" s="1286"/>
      <c r="AQ183" s="1286"/>
      <c r="AR183" s="1286"/>
      <c r="AS183" s="1286"/>
      <c r="AT183" s="1286"/>
      <c r="AU183" s="1286"/>
      <c r="AV183" s="1286"/>
      <c r="AW183" s="1286"/>
      <c r="AX183" s="1286"/>
      <c r="AY183" s="1286"/>
      <c r="AZ183" s="1286"/>
      <c r="BA183" s="1286"/>
      <c r="BB183" s="1286"/>
      <c r="BC183" s="1286"/>
      <c r="BD183" s="1286"/>
      <c r="BE183" s="1286"/>
      <c r="BF183" s="1286"/>
      <c r="BG183" s="1286"/>
      <c r="BH183" s="1286"/>
      <c r="BI183" s="1286"/>
      <c r="BJ183" s="1286"/>
      <c r="BK183" s="1286"/>
      <c r="BL183" s="1286"/>
      <c r="BM183" s="1286"/>
      <c r="BN183" s="1286"/>
      <c r="BO183" s="1286"/>
      <c r="BP183" s="1286"/>
      <c r="BQ183" s="1286"/>
      <c r="BR183" s="1286"/>
      <c r="BS183" s="1286"/>
      <c r="BT183" s="1286"/>
      <c r="BU183" s="1286"/>
      <c r="BV183" s="1286"/>
      <c r="BW183" s="1286"/>
      <c r="BX183" s="1286"/>
      <c r="BY183" s="1286"/>
      <c r="BZ183" s="1286"/>
      <c r="CA183" s="1286"/>
      <c r="CB183" s="1286"/>
      <c r="CC183" s="1286"/>
      <c r="CD183" s="1286"/>
      <c r="CE183" s="1286"/>
      <c r="CF183" s="1286"/>
      <c r="CG183" s="1286"/>
      <c r="CH183" s="1286"/>
      <c r="CI183" s="1286"/>
      <c r="CJ183" s="1286"/>
      <c r="CK183" s="1286"/>
      <c r="CL183" s="1286"/>
      <c r="CM183" s="1286"/>
      <c r="CN183" s="1286"/>
      <c r="CO183" s="1286"/>
      <c r="CP183" s="1286"/>
      <c r="CQ183" s="1286"/>
      <c r="CR183" s="1286"/>
      <c r="CS183" s="1286"/>
      <c r="CT183" s="1286"/>
      <c r="CU183" s="1286"/>
      <c r="CV183" s="1286"/>
      <c r="CW183" s="1286"/>
      <c r="CX183" s="1286"/>
      <c r="CY183" s="1286"/>
      <c r="CZ183" s="1286"/>
      <c r="DA183" s="1286"/>
      <c r="DB183" s="1286"/>
      <c r="DC183" s="1286"/>
      <c r="DD183" s="1286"/>
      <c r="DE183" s="1286"/>
      <c r="DF183" s="1286"/>
      <c r="DG183" s="1286"/>
      <c r="DH183" s="1286"/>
      <c r="DI183" s="1286"/>
      <c r="DJ183" s="1286"/>
      <c r="DK183" s="1286"/>
      <c r="DL183" s="1286"/>
      <c r="DM183" s="1286"/>
      <c r="DN183" s="1286"/>
      <c r="DO183" s="1286"/>
      <c r="DP183" s="1286"/>
      <c r="DQ183" s="1286"/>
      <c r="DR183" s="1286"/>
      <c r="DS183" s="1286"/>
      <c r="DT183" s="1286"/>
      <c r="DU183" s="1286"/>
      <c r="DV183" s="1286"/>
      <c r="DW183" s="1286"/>
      <c r="DX183" s="1286"/>
      <c r="DY183" s="1286"/>
      <c r="DZ183" s="1286"/>
      <c r="EA183" s="1286"/>
      <c r="EB183" s="1286"/>
      <c r="EC183" s="1286"/>
      <c r="ED183" s="1286"/>
      <c r="EE183" s="1286"/>
      <c r="EF183" s="1286"/>
      <c r="EG183" s="1286"/>
      <c r="EH183" s="1286"/>
      <c r="EI183" s="1286"/>
      <c r="EJ183" s="1286"/>
      <c r="EK183" s="1286"/>
      <c r="EL183" s="1286"/>
      <c r="EM183" s="1286"/>
      <c r="EN183" s="1286"/>
      <c r="EO183" s="1286"/>
      <c r="EP183" s="1286"/>
      <c r="EQ183" s="1286"/>
      <c r="ER183" s="1286"/>
      <c r="ES183" s="1286"/>
      <c r="ET183" s="1286"/>
      <c r="EU183" s="1286"/>
      <c r="EV183" s="1286"/>
      <c r="EW183" s="1286"/>
      <c r="EX183" s="1286"/>
      <c r="EY183" s="1286"/>
      <c r="EZ183" s="1286"/>
      <c r="FA183" s="1286"/>
      <c r="FB183" s="1286"/>
      <c r="FC183" s="1286"/>
      <c r="FD183" s="1286"/>
      <c r="FE183" s="1286"/>
      <c r="FF183" s="1286"/>
      <c r="FG183" s="1286"/>
      <c r="FH183" s="1286"/>
      <c r="FI183" s="1286"/>
      <c r="FJ183" s="1286"/>
      <c r="FK183" s="1286"/>
      <c r="FL183" s="1286"/>
      <c r="FM183" s="1286"/>
      <c r="FN183" s="1286"/>
      <c r="FO183" s="1286"/>
      <c r="FP183" s="1286"/>
      <c r="FQ183" s="1286"/>
      <c r="FR183" s="1286"/>
      <c r="FS183" s="1286"/>
      <c r="FT183" s="1286"/>
      <c r="FU183" s="1286"/>
      <c r="FV183" s="1286"/>
      <c r="FW183" s="1286"/>
      <c r="FX183" s="1286"/>
      <c r="FY183" s="1286"/>
      <c r="FZ183" s="1286"/>
      <c r="GA183" s="1286"/>
      <c r="GB183" s="1286"/>
      <c r="GC183" s="1286"/>
      <c r="GD183" s="1286"/>
      <c r="GE183" s="1286"/>
      <c r="GF183" s="1286"/>
      <c r="GG183" s="1286"/>
      <c r="GH183" s="1286"/>
      <c r="GI183" s="1286"/>
      <c r="GJ183" s="1286"/>
      <c r="GK183" s="1286"/>
      <c r="GL183" s="1286"/>
      <c r="GM183" s="1286"/>
      <c r="GN183" s="1286"/>
      <c r="GO183" s="1286"/>
      <c r="GP183" s="1286"/>
      <c r="GQ183" s="1286"/>
      <c r="GR183" s="1286"/>
      <c r="GS183" s="1286"/>
      <c r="GT183" s="1286"/>
      <c r="GU183" s="1286"/>
      <c r="GV183" s="1286"/>
      <c r="GW183" s="1286"/>
      <c r="GX183" s="1286"/>
      <c r="GY183" s="1286"/>
      <c r="GZ183" s="1286"/>
      <c r="HA183" s="1286"/>
      <c r="HB183" s="1286"/>
      <c r="HC183" s="1286"/>
      <c r="HD183" s="1286"/>
      <c r="HE183" s="1286"/>
      <c r="HF183" s="1286"/>
      <c r="HG183" s="1286"/>
      <c r="HH183" s="1286"/>
      <c r="HI183" s="1286"/>
      <c r="HJ183" s="1286"/>
      <c r="HK183" s="1286"/>
      <c r="HL183" s="1286"/>
      <c r="HM183" s="1286"/>
      <c r="HN183" s="1286"/>
      <c r="HO183" s="1286"/>
      <c r="HP183" s="1286"/>
      <c r="HQ183" s="1286"/>
      <c r="HR183" s="1286"/>
      <c r="HS183" s="1286"/>
      <c r="HT183" s="1286"/>
      <c r="HU183" s="1286"/>
      <c r="HV183" s="1286"/>
      <c r="HW183" s="1286"/>
      <c r="HX183" s="1286"/>
      <c r="HY183" s="1286"/>
      <c r="HZ183" s="1286"/>
      <c r="IA183" s="1286"/>
      <c r="IB183" s="1286"/>
      <c r="IC183" s="1286"/>
      <c r="ID183" s="1286"/>
      <c r="IE183" s="1286"/>
      <c r="IF183" s="1286"/>
      <c r="IG183" s="1286"/>
      <c r="IH183" s="1286"/>
      <c r="II183" s="1286"/>
      <c r="IJ183" s="1286"/>
      <c r="IK183" s="1286"/>
      <c r="IL183" s="1286"/>
      <c r="IM183" s="1286"/>
      <c r="IN183" s="1286"/>
      <c r="IO183" s="1286"/>
      <c r="IP183" s="1286"/>
      <c r="IQ183" s="1286"/>
      <c r="IR183" s="1286"/>
      <c r="IS183" s="1286"/>
      <c r="IT183" s="1286"/>
      <c r="IU183" s="1286"/>
      <c r="IV183" s="1286"/>
    </row>
    <row r="184" spans="1:256" ht="15.75">
      <c r="A184" s="1286"/>
      <c r="B184" s="2012" t="s">
        <v>1952</v>
      </c>
      <c r="C184" s="2013"/>
      <c r="D184" s="2013"/>
      <c r="E184" s="2013"/>
      <c r="F184" s="2013"/>
      <c r="G184" s="2014"/>
      <c r="H184" s="1286"/>
      <c r="I184" s="1286"/>
      <c r="J184" s="1286"/>
      <c r="K184" s="1286"/>
      <c r="L184" s="1286"/>
      <c r="M184" s="1286"/>
      <c r="N184" s="1286"/>
      <c r="O184" s="1286"/>
      <c r="P184" s="1286"/>
      <c r="Q184" s="1286"/>
      <c r="R184" s="1286"/>
      <c r="S184" s="1286"/>
      <c r="T184" s="1286"/>
      <c r="U184" s="1286"/>
      <c r="V184" s="1286"/>
      <c r="W184" s="1286"/>
      <c r="X184" s="1286"/>
      <c r="Y184" s="1286"/>
      <c r="Z184" s="1286"/>
      <c r="AA184" s="1286"/>
      <c r="AB184" s="1286"/>
      <c r="AC184" s="1286"/>
      <c r="AD184" s="1286"/>
      <c r="AE184" s="1286"/>
      <c r="AF184" s="1286"/>
      <c r="AG184" s="1286"/>
      <c r="AH184" s="1286"/>
      <c r="AI184" s="1286"/>
      <c r="AJ184" s="1286"/>
      <c r="AK184" s="1286"/>
      <c r="AL184" s="1286"/>
      <c r="AM184" s="1286"/>
      <c r="AN184" s="1286"/>
      <c r="AO184" s="1286"/>
      <c r="AP184" s="1286"/>
      <c r="AQ184" s="1286"/>
      <c r="AR184" s="1286"/>
      <c r="AS184" s="1286"/>
      <c r="AT184" s="1286"/>
      <c r="AU184" s="1286"/>
      <c r="AV184" s="1286"/>
      <c r="AW184" s="1286"/>
      <c r="AX184" s="1286"/>
      <c r="AY184" s="1286"/>
      <c r="AZ184" s="1286"/>
      <c r="BA184" s="1286"/>
      <c r="BB184" s="1286"/>
      <c r="BC184" s="1286"/>
      <c r="BD184" s="1286"/>
      <c r="BE184" s="1286"/>
      <c r="BF184" s="1286"/>
      <c r="BG184" s="1286"/>
      <c r="BH184" s="1286"/>
      <c r="BI184" s="1286"/>
      <c r="BJ184" s="1286"/>
      <c r="BK184" s="1286"/>
      <c r="BL184" s="1286"/>
      <c r="BM184" s="1286"/>
      <c r="BN184" s="1286"/>
      <c r="BO184" s="1286"/>
      <c r="BP184" s="1286"/>
      <c r="BQ184" s="1286"/>
      <c r="BR184" s="1286"/>
      <c r="BS184" s="1286"/>
      <c r="BT184" s="1286"/>
      <c r="BU184" s="1286"/>
      <c r="BV184" s="1286"/>
      <c r="BW184" s="1286"/>
      <c r="BX184" s="1286"/>
      <c r="BY184" s="1286"/>
      <c r="BZ184" s="1286"/>
      <c r="CA184" s="1286"/>
      <c r="CB184" s="1286"/>
      <c r="CC184" s="1286"/>
      <c r="CD184" s="1286"/>
      <c r="CE184" s="1286"/>
      <c r="CF184" s="1286"/>
      <c r="CG184" s="1286"/>
      <c r="CH184" s="1286"/>
      <c r="CI184" s="1286"/>
      <c r="CJ184" s="1286"/>
      <c r="CK184" s="1286"/>
      <c r="CL184" s="1286"/>
      <c r="CM184" s="1286"/>
      <c r="CN184" s="1286"/>
      <c r="CO184" s="1286"/>
      <c r="CP184" s="1286"/>
      <c r="CQ184" s="1286"/>
      <c r="CR184" s="1286"/>
      <c r="CS184" s="1286"/>
      <c r="CT184" s="1286"/>
      <c r="CU184" s="1286"/>
      <c r="CV184" s="1286"/>
      <c r="CW184" s="1286"/>
      <c r="CX184" s="1286"/>
      <c r="CY184" s="1286"/>
      <c r="CZ184" s="1286"/>
      <c r="DA184" s="1286"/>
      <c r="DB184" s="1286"/>
      <c r="DC184" s="1286"/>
      <c r="DD184" s="1286"/>
      <c r="DE184" s="1286"/>
      <c r="DF184" s="1286"/>
      <c r="DG184" s="1286"/>
      <c r="DH184" s="1286"/>
      <c r="DI184" s="1286"/>
      <c r="DJ184" s="1286"/>
      <c r="DK184" s="1286"/>
      <c r="DL184" s="1286"/>
      <c r="DM184" s="1286"/>
      <c r="DN184" s="1286"/>
      <c r="DO184" s="1286"/>
      <c r="DP184" s="1286"/>
      <c r="DQ184" s="1286"/>
      <c r="DR184" s="1286"/>
      <c r="DS184" s="1286"/>
      <c r="DT184" s="1286"/>
      <c r="DU184" s="1286"/>
      <c r="DV184" s="1286"/>
      <c r="DW184" s="1286"/>
      <c r="DX184" s="1286"/>
      <c r="DY184" s="1286"/>
      <c r="DZ184" s="1286"/>
      <c r="EA184" s="1286"/>
      <c r="EB184" s="1286"/>
      <c r="EC184" s="1286"/>
      <c r="ED184" s="1286"/>
      <c r="EE184" s="1286"/>
      <c r="EF184" s="1286"/>
      <c r="EG184" s="1286"/>
      <c r="EH184" s="1286"/>
      <c r="EI184" s="1286"/>
      <c r="EJ184" s="1286"/>
      <c r="EK184" s="1286"/>
      <c r="EL184" s="1286"/>
      <c r="EM184" s="1286"/>
      <c r="EN184" s="1286"/>
      <c r="EO184" s="1286"/>
      <c r="EP184" s="1286"/>
      <c r="EQ184" s="1286"/>
      <c r="ER184" s="1286"/>
      <c r="ES184" s="1286"/>
      <c r="ET184" s="1286"/>
      <c r="EU184" s="1286"/>
      <c r="EV184" s="1286"/>
      <c r="EW184" s="1286"/>
      <c r="EX184" s="1286"/>
      <c r="EY184" s="1286"/>
      <c r="EZ184" s="1286"/>
      <c r="FA184" s="1286"/>
      <c r="FB184" s="1286"/>
      <c r="FC184" s="1286"/>
      <c r="FD184" s="1286"/>
      <c r="FE184" s="1286"/>
      <c r="FF184" s="1286"/>
      <c r="FG184" s="1286"/>
      <c r="FH184" s="1286"/>
      <c r="FI184" s="1286"/>
      <c r="FJ184" s="1286"/>
      <c r="FK184" s="1286"/>
      <c r="FL184" s="1286"/>
      <c r="FM184" s="1286"/>
      <c r="FN184" s="1286"/>
      <c r="FO184" s="1286"/>
      <c r="FP184" s="1286"/>
      <c r="FQ184" s="1286"/>
      <c r="FR184" s="1286"/>
      <c r="FS184" s="1286"/>
      <c r="FT184" s="1286"/>
      <c r="FU184" s="1286"/>
      <c r="FV184" s="1286"/>
      <c r="FW184" s="1286"/>
      <c r="FX184" s="1286"/>
      <c r="FY184" s="1286"/>
      <c r="FZ184" s="1286"/>
      <c r="GA184" s="1286"/>
      <c r="GB184" s="1286"/>
      <c r="GC184" s="1286"/>
      <c r="GD184" s="1286"/>
      <c r="GE184" s="1286"/>
      <c r="GF184" s="1286"/>
      <c r="GG184" s="1286"/>
      <c r="GH184" s="1286"/>
      <c r="GI184" s="1286"/>
      <c r="GJ184" s="1286"/>
      <c r="GK184" s="1286"/>
      <c r="GL184" s="1286"/>
      <c r="GM184" s="1286"/>
      <c r="GN184" s="1286"/>
      <c r="GO184" s="1286"/>
      <c r="GP184" s="1286"/>
      <c r="GQ184" s="1286"/>
      <c r="GR184" s="1286"/>
      <c r="GS184" s="1286"/>
      <c r="GT184" s="1286"/>
      <c r="GU184" s="1286"/>
      <c r="GV184" s="1286"/>
      <c r="GW184" s="1286"/>
      <c r="GX184" s="1286"/>
      <c r="GY184" s="1286"/>
      <c r="GZ184" s="1286"/>
      <c r="HA184" s="1286"/>
      <c r="HB184" s="1286"/>
      <c r="HC184" s="1286"/>
      <c r="HD184" s="1286"/>
      <c r="HE184" s="1286"/>
      <c r="HF184" s="1286"/>
      <c r="HG184" s="1286"/>
      <c r="HH184" s="1286"/>
      <c r="HI184" s="1286"/>
      <c r="HJ184" s="1286"/>
      <c r="HK184" s="1286"/>
      <c r="HL184" s="1286"/>
      <c r="HM184" s="1286"/>
      <c r="HN184" s="1286"/>
      <c r="HO184" s="1286"/>
      <c r="HP184" s="1286"/>
      <c r="HQ184" s="1286"/>
      <c r="HR184" s="1286"/>
      <c r="HS184" s="1286"/>
      <c r="HT184" s="1286"/>
      <c r="HU184" s="1286"/>
      <c r="HV184" s="1286"/>
      <c r="HW184" s="1286"/>
      <c r="HX184" s="1286"/>
      <c r="HY184" s="1286"/>
      <c r="HZ184" s="1286"/>
      <c r="IA184" s="1286"/>
      <c r="IB184" s="1286"/>
      <c r="IC184" s="1286"/>
      <c r="ID184" s="1286"/>
      <c r="IE184" s="1286"/>
      <c r="IF184" s="1286"/>
      <c r="IG184" s="1286"/>
      <c r="IH184" s="1286"/>
      <c r="II184" s="1286"/>
      <c r="IJ184" s="1286"/>
      <c r="IK184" s="1286"/>
      <c r="IL184" s="1286"/>
      <c r="IM184" s="1286"/>
      <c r="IN184" s="1286"/>
      <c r="IO184" s="1286"/>
      <c r="IP184" s="1286"/>
      <c r="IQ184" s="1286"/>
      <c r="IR184" s="1286"/>
      <c r="IS184" s="1286"/>
      <c r="IT184" s="1286"/>
      <c r="IU184" s="1286"/>
      <c r="IV184" s="1286"/>
    </row>
    <row r="185" spans="1:256" ht="41.25" customHeight="1" thickBot="1">
      <c r="A185" s="1286"/>
      <c r="B185" s="2108" t="str">
        <f>C174</f>
        <v>SERVENTE COM ENCARGOS COMPLEMENTARES</v>
      </c>
      <c r="C185" s="2109"/>
      <c r="D185" s="1606" t="s">
        <v>85</v>
      </c>
      <c r="E185" s="2110" t="s">
        <v>12422</v>
      </c>
      <c r="F185" s="2110"/>
      <c r="G185" s="2111"/>
      <c r="H185" s="1286"/>
      <c r="I185" s="1286"/>
      <c r="J185" s="1286"/>
      <c r="K185" s="1286"/>
      <c r="L185" s="1286"/>
      <c r="M185" s="1286"/>
      <c r="N185" s="1286"/>
      <c r="O185" s="1286"/>
      <c r="P185" s="1286"/>
      <c r="Q185" s="1286"/>
      <c r="R185" s="1286"/>
      <c r="S185" s="1286"/>
      <c r="T185" s="1286"/>
      <c r="U185" s="1286"/>
      <c r="V185" s="1286"/>
      <c r="W185" s="1286"/>
      <c r="X185" s="1286"/>
      <c r="Y185" s="1286"/>
      <c r="Z185" s="1286"/>
      <c r="AA185" s="1286"/>
      <c r="AB185" s="1286"/>
      <c r="AC185" s="1286"/>
      <c r="AD185" s="1286"/>
      <c r="AE185" s="1286"/>
      <c r="AF185" s="1286"/>
      <c r="AG185" s="1286"/>
      <c r="AH185" s="1286"/>
      <c r="AI185" s="1286"/>
      <c r="AJ185" s="1286"/>
      <c r="AK185" s="1286"/>
      <c r="AL185" s="1286"/>
      <c r="AM185" s="1286"/>
      <c r="AN185" s="1286"/>
      <c r="AO185" s="1286"/>
      <c r="AP185" s="1286"/>
      <c r="AQ185" s="1286"/>
      <c r="AR185" s="1286"/>
      <c r="AS185" s="1286"/>
      <c r="AT185" s="1286"/>
      <c r="AU185" s="1286"/>
      <c r="AV185" s="1286"/>
      <c r="AW185" s="1286"/>
      <c r="AX185" s="1286"/>
      <c r="AY185" s="1286"/>
      <c r="AZ185" s="1286"/>
      <c r="BA185" s="1286"/>
      <c r="BB185" s="1286"/>
      <c r="BC185" s="1286"/>
      <c r="BD185" s="1286"/>
      <c r="BE185" s="1286"/>
      <c r="BF185" s="1286"/>
      <c r="BG185" s="1286"/>
      <c r="BH185" s="1286"/>
      <c r="BI185" s="1286"/>
      <c r="BJ185" s="1286"/>
      <c r="BK185" s="1286"/>
      <c r="BL185" s="1286"/>
      <c r="BM185" s="1286"/>
      <c r="BN185" s="1286"/>
      <c r="BO185" s="1286"/>
      <c r="BP185" s="1286"/>
      <c r="BQ185" s="1286"/>
      <c r="BR185" s="1286"/>
      <c r="BS185" s="1286"/>
      <c r="BT185" s="1286"/>
      <c r="BU185" s="1286"/>
      <c r="BV185" s="1286"/>
      <c r="BW185" s="1286"/>
      <c r="BX185" s="1286"/>
      <c r="BY185" s="1286"/>
      <c r="BZ185" s="1286"/>
      <c r="CA185" s="1286"/>
      <c r="CB185" s="1286"/>
      <c r="CC185" s="1286"/>
      <c r="CD185" s="1286"/>
      <c r="CE185" s="1286"/>
      <c r="CF185" s="1286"/>
      <c r="CG185" s="1286"/>
      <c r="CH185" s="1286"/>
      <c r="CI185" s="1286"/>
      <c r="CJ185" s="1286"/>
      <c r="CK185" s="1286"/>
      <c r="CL185" s="1286"/>
      <c r="CM185" s="1286"/>
      <c r="CN185" s="1286"/>
      <c r="CO185" s="1286"/>
      <c r="CP185" s="1286"/>
      <c r="CQ185" s="1286"/>
      <c r="CR185" s="1286"/>
      <c r="CS185" s="1286"/>
      <c r="CT185" s="1286"/>
      <c r="CU185" s="1286"/>
      <c r="CV185" s="1286"/>
      <c r="CW185" s="1286"/>
      <c r="CX185" s="1286"/>
      <c r="CY185" s="1286"/>
      <c r="CZ185" s="1286"/>
      <c r="DA185" s="1286"/>
      <c r="DB185" s="1286"/>
      <c r="DC185" s="1286"/>
      <c r="DD185" s="1286"/>
      <c r="DE185" s="1286"/>
      <c r="DF185" s="1286"/>
      <c r="DG185" s="1286"/>
      <c r="DH185" s="1286"/>
      <c r="DI185" s="1286"/>
      <c r="DJ185" s="1286"/>
      <c r="DK185" s="1286"/>
      <c r="DL185" s="1286"/>
      <c r="DM185" s="1286"/>
      <c r="DN185" s="1286"/>
      <c r="DO185" s="1286"/>
      <c r="DP185" s="1286"/>
      <c r="DQ185" s="1286"/>
      <c r="DR185" s="1286"/>
      <c r="DS185" s="1286"/>
      <c r="DT185" s="1286"/>
      <c r="DU185" s="1286"/>
      <c r="DV185" s="1286"/>
      <c r="DW185" s="1286"/>
      <c r="DX185" s="1286"/>
      <c r="DY185" s="1286"/>
      <c r="DZ185" s="1286"/>
      <c r="EA185" s="1286"/>
      <c r="EB185" s="1286"/>
      <c r="EC185" s="1286"/>
      <c r="ED185" s="1286"/>
      <c r="EE185" s="1286"/>
      <c r="EF185" s="1286"/>
      <c r="EG185" s="1286"/>
      <c r="EH185" s="1286"/>
      <c r="EI185" s="1286"/>
      <c r="EJ185" s="1286"/>
      <c r="EK185" s="1286"/>
      <c r="EL185" s="1286"/>
      <c r="EM185" s="1286"/>
      <c r="EN185" s="1286"/>
      <c r="EO185" s="1286"/>
      <c r="EP185" s="1286"/>
      <c r="EQ185" s="1286"/>
      <c r="ER185" s="1286"/>
      <c r="ES185" s="1286"/>
      <c r="ET185" s="1286"/>
      <c r="EU185" s="1286"/>
      <c r="EV185" s="1286"/>
      <c r="EW185" s="1286"/>
      <c r="EX185" s="1286"/>
      <c r="EY185" s="1286"/>
      <c r="EZ185" s="1286"/>
      <c r="FA185" s="1286"/>
      <c r="FB185" s="1286"/>
      <c r="FC185" s="1286"/>
      <c r="FD185" s="1286"/>
      <c r="FE185" s="1286"/>
      <c r="FF185" s="1286"/>
      <c r="FG185" s="1286"/>
      <c r="FH185" s="1286"/>
      <c r="FI185" s="1286"/>
      <c r="FJ185" s="1286"/>
      <c r="FK185" s="1286"/>
      <c r="FL185" s="1286"/>
      <c r="FM185" s="1286"/>
      <c r="FN185" s="1286"/>
      <c r="FO185" s="1286"/>
      <c r="FP185" s="1286"/>
      <c r="FQ185" s="1286"/>
      <c r="FR185" s="1286"/>
      <c r="FS185" s="1286"/>
      <c r="FT185" s="1286"/>
      <c r="FU185" s="1286"/>
      <c r="FV185" s="1286"/>
      <c r="FW185" s="1286"/>
      <c r="FX185" s="1286"/>
      <c r="FY185" s="1286"/>
      <c r="FZ185" s="1286"/>
      <c r="GA185" s="1286"/>
      <c r="GB185" s="1286"/>
      <c r="GC185" s="1286"/>
      <c r="GD185" s="1286"/>
      <c r="GE185" s="1286"/>
      <c r="GF185" s="1286"/>
      <c r="GG185" s="1286"/>
      <c r="GH185" s="1286"/>
      <c r="GI185" s="1286"/>
      <c r="GJ185" s="1286"/>
      <c r="GK185" s="1286"/>
      <c r="GL185" s="1286"/>
      <c r="GM185" s="1286"/>
      <c r="GN185" s="1286"/>
      <c r="GO185" s="1286"/>
      <c r="GP185" s="1286"/>
      <c r="GQ185" s="1286"/>
      <c r="GR185" s="1286"/>
      <c r="GS185" s="1286"/>
      <c r="GT185" s="1286"/>
      <c r="GU185" s="1286"/>
      <c r="GV185" s="1286"/>
      <c r="GW185" s="1286"/>
      <c r="GX185" s="1286"/>
      <c r="GY185" s="1286"/>
      <c r="GZ185" s="1286"/>
      <c r="HA185" s="1286"/>
      <c r="HB185" s="1286"/>
      <c r="HC185" s="1286"/>
      <c r="HD185" s="1286"/>
      <c r="HE185" s="1286"/>
      <c r="HF185" s="1286"/>
      <c r="HG185" s="1286"/>
      <c r="HH185" s="1286"/>
      <c r="HI185" s="1286"/>
      <c r="HJ185" s="1286"/>
      <c r="HK185" s="1286"/>
      <c r="HL185" s="1286"/>
      <c r="HM185" s="1286"/>
      <c r="HN185" s="1286"/>
      <c r="HO185" s="1286"/>
      <c r="HP185" s="1286"/>
      <c r="HQ185" s="1286"/>
      <c r="HR185" s="1286"/>
      <c r="HS185" s="1286"/>
      <c r="HT185" s="1286"/>
      <c r="HU185" s="1286"/>
      <c r="HV185" s="1286"/>
      <c r="HW185" s="1286"/>
      <c r="HX185" s="1286"/>
      <c r="HY185" s="1286"/>
      <c r="HZ185" s="1286"/>
      <c r="IA185" s="1286"/>
      <c r="IB185" s="1286"/>
      <c r="IC185" s="1286"/>
      <c r="ID185" s="1286"/>
      <c r="IE185" s="1286"/>
      <c r="IF185" s="1286"/>
      <c r="IG185" s="1286"/>
      <c r="IH185" s="1286"/>
      <c r="II185" s="1286"/>
      <c r="IJ185" s="1286"/>
      <c r="IK185" s="1286"/>
      <c r="IL185" s="1286"/>
      <c r="IM185" s="1286"/>
      <c r="IN185" s="1286"/>
      <c r="IO185" s="1286"/>
      <c r="IP185" s="1286"/>
      <c r="IQ185" s="1286"/>
      <c r="IR185" s="1286"/>
      <c r="IS185" s="1286"/>
      <c r="IT185" s="1286"/>
      <c r="IU185" s="1286"/>
      <c r="IV185" s="1286"/>
    </row>
    <row r="186" spans="1:256" ht="13.5" thickBot="1">
      <c r="A186" s="1286"/>
      <c r="B186" s="1360"/>
      <c r="C186" s="1360"/>
      <c r="D186" s="1360"/>
      <c r="E186" s="1360"/>
      <c r="F186" s="1360"/>
      <c r="G186" s="1360"/>
      <c r="H186" s="1286"/>
      <c r="I186" s="1286"/>
      <c r="J186" s="1286"/>
      <c r="K186" s="1286"/>
      <c r="L186" s="1286"/>
      <c r="M186" s="1286"/>
      <c r="N186" s="1286"/>
      <c r="O186" s="1286"/>
      <c r="P186" s="1286"/>
      <c r="Q186" s="1286"/>
      <c r="R186" s="1286"/>
      <c r="S186" s="1286"/>
      <c r="T186" s="1286"/>
      <c r="U186" s="1286"/>
      <c r="V186" s="1286"/>
      <c r="W186" s="1286"/>
      <c r="X186" s="1286"/>
      <c r="Y186" s="1286"/>
      <c r="Z186" s="1286"/>
      <c r="AA186" s="1286"/>
      <c r="AB186" s="1286"/>
      <c r="AC186" s="1286"/>
      <c r="AD186" s="1286"/>
      <c r="AE186" s="1286"/>
      <c r="AF186" s="1286"/>
      <c r="AG186" s="1286"/>
      <c r="AH186" s="1286"/>
      <c r="AI186" s="1286"/>
      <c r="AJ186" s="1286"/>
      <c r="AK186" s="1286"/>
      <c r="AL186" s="1286"/>
      <c r="AM186" s="1286"/>
      <c r="AN186" s="1286"/>
      <c r="AO186" s="1286"/>
      <c r="AP186" s="1286"/>
      <c r="AQ186" s="1286"/>
      <c r="AR186" s="1286"/>
      <c r="AS186" s="1286"/>
      <c r="AT186" s="1286"/>
      <c r="AU186" s="1286"/>
      <c r="AV186" s="1286"/>
      <c r="AW186" s="1286"/>
      <c r="AX186" s="1286"/>
      <c r="AY186" s="1286"/>
      <c r="AZ186" s="1286"/>
      <c r="BA186" s="1286"/>
      <c r="BB186" s="1286"/>
      <c r="BC186" s="1286"/>
      <c r="BD186" s="1286"/>
      <c r="BE186" s="1286"/>
      <c r="BF186" s="1286"/>
      <c r="BG186" s="1286"/>
      <c r="BH186" s="1286"/>
      <c r="BI186" s="1286"/>
      <c r="BJ186" s="1286"/>
      <c r="BK186" s="1286"/>
      <c r="BL186" s="1286"/>
      <c r="BM186" s="1286"/>
      <c r="BN186" s="1286"/>
      <c r="BO186" s="1286"/>
      <c r="BP186" s="1286"/>
      <c r="BQ186" s="1286"/>
      <c r="BR186" s="1286"/>
      <c r="BS186" s="1286"/>
      <c r="BT186" s="1286"/>
      <c r="BU186" s="1286"/>
      <c r="BV186" s="1286"/>
      <c r="BW186" s="1286"/>
      <c r="BX186" s="1286"/>
      <c r="BY186" s="1286"/>
      <c r="BZ186" s="1286"/>
      <c r="CA186" s="1286"/>
      <c r="CB186" s="1286"/>
      <c r="CC186" s="1286"/>
      <c r="CD186" s="1286"/>
      <c r="CE186" s="1286"/>
      <c r="CF186" s="1286"/>
      <c r="CG186" s="1286"/>
      <c r="CH186" s="1286"/>
      <c r="CI186" s="1286"/>
      <c r="CJ186" s="1286"/>
      <c r="CK186" s="1286"/>
      <c r="CL186" s="1286"/>
      <c r="CM186" s="1286"/>
      <c r="CN186" s="1286"/>
      <c r="CO186" s="1286"/>
      <c r="CP186" s="1286"/>
      <c r="CQ186" s="1286"/>
      <c r="CR186" s="1286"/>
      <c r="CS186" s="1286"/>
      <c r="CT186" s="1286"/>
      <c r="CU186" s="1286"/>
      <c r="CV186" s="1286"/>
      <c r="CW186" s="1286"/>
      <c r="CX186" s="1286"/>
      <c r="CY186" s="1286"/>
      <c r="CZ186" s="1286"/>
      <c r="DA186" s="1286"/>
      <c r="DB186" s="1286"/>
      <c r="DC186" s="1286"/>
      <c r="DD186" s="1286"/>
      <c r="DE186" s="1286"/>
      <c r="DF186" s="1286"/>
      <c r="DG186" s="1286"/>
      <c r="DH186" s="1286"/>
      <c r="DI186" s="1286"/>
      <c r="DJ186" s="1286"/>
      <c r="DK186" s="1286"/>
      <c r="DL186" s="1286"/>
      <c r="DM186" s="1286"/>
      <c r="DN186" s="1286"/>
      <c r="DO186" s="1286"/>
      <c r="DP186" s="1286"/>
      <c r="DQ186" s="1286"/>
      <c r="DR186" s="1286"/>
      <c r="DS186" s="1286"/>
      <c r="DT186" s="1286"/>
      <c r="DU186" s="1286"/>
      <c r="DV186" s="1286"/>
      <c r="DW186" s="1286"/>
      <c r="DX186" s="1286"/>
      <c r="DY186" s="1286"/>
      <c r="DZ186" s="1286"/>
      <c r="EA186" s="1286"/>
      <c r="EB186" s="1286"/>
      <c r="EC186" s="1286"/>
      <c r="ED186" s="1286"/>
      <c r="EE186" s="1286"/>
      <c r="EF186" s="1286"/>
      <c r="EG186" s="1286"/>
      <c r="EH186" s="1286"/>
      <c r="EI186" s="1286"/>
      <c r="EJ186" s="1286"/>
      <c r="EK186" s="1286"/>
      <c r="EL186" s="1286"/>
      <c r="EM186" s="1286"/>
      <c r="EN186" s="1286"/>
      <c r="EO186" s="1286"/>
      <c r="EP186" s="1286"/>
      <c r="EQ186" s="1286"/>
      <c r="ER186" s="1286"/>
      <c r="ES186" s="1286"/>
      <c r="ET186" s="1286"/>
      <c r="EU186" s="1286"/>
      <c r="EV186" s="1286"/>
      <c r="EW186" s="1286"/>
      <c r="EX186" s="1286"/>
      <c r="EY186" s="1286"/>
      <c r="EZ186" s="1286"/>
      <c r="FA186" s="1286"/>
      <c r="FB186" s="1286"/>
      <c r="FC186" s="1286"/>
      <c r="FD186" s="1286"/>
      <c r="FE186" s="1286"/>
      <c r="FF186" s="1286"/>
      <c r="FG186" s="1286"/>
      <c r="FH186" s="1286"/>
      <c r="FI186" s="1286"/>
      <c r="FJ186" s="1286"/>
      <c r="FK186" s="1286"/>
      <c r="FL186" s="1286"/>
      <c r="FM186" s="1286"/>
      <c r="FN186" s="1286"/>
      <c r="FO186" s="1286"/>
      <c r="FP186" s="1286"/>
      <c r="FQ186" s="1286"/>
      <c r="FR186" s="1286"/>
      <c r="FS186" s="1286"/>
      <c r="FT186" s="1286"/>
      <c r="FU186" s="1286"/>
      <c r="FV186" s="1286"/>
      <c r="FW186" s="1286"/>
      <c r="FX186" s="1286"/>
      <c r="FY186" s="1286"/>
      <c r="FZ186" s="1286"/>
      <c r="GA186" s="1286"/>
      <c r="GB186" s="1286"/>
      <c r="GC186" s="1286"/>
      <c r="GD186" s="1286"/>
      <c r="GE186" s="1286"/>
      <c r="GF186" s="1286"/>
      <c r="GG186" s="1286"/>
      <c r="GH186" s="1286"/>
      <c r="GI186" s="1286"/>
      <c r="GJ186" s="1286"/>
      <c r="GK186" s="1286"/>
      <c r="GL186" s="1286"/>
      <c r="GM186" s="1286"/>
      <c r="GN186" s="1286"/>
      <c r="GO186" s="1286"/>
      <c r="GP186" s="1286"/>
      <c r="GQ186" s="1286"/>
      <c r="GR186" s="1286"/>
      <c r="GS186" s="1286"/>
      <c r="GT186" s="1286"/>
      <c r="GU186" s="1286"/>
      <c r="GV186" s="1286"/>
      <c r="GW186" s="1286"/>
      <c r="GX186" s="1286"/>
      <c r="GY186" s="1286"/>
      <c r="GZ186" s="1286"/>
      <c r="HA186" s="1286"/>
      <c r="HB186" s="1286"/>
      <c r="HC186" s="1286"/>
      <c r="HD186" s="1286"/>
      <c r="HE186" s="1286"/>
      <c r="HF186" s="1286"/>
      <c r="HG186" s="1286"/>
      <c r="HH186" s="1286"/>
      <c r="HI186" s="1286"/>
      <c r="HJ186" s="1286"/>
      <c r="HK186" s="1286"/>
      <c r="HL186" s="1286"/>
      <c r="HM186" s="1286"/>
      <c r="HN186" s="1286"/>
      <c r="HO186" s="1286"/>
      <c r="HP186" s="1286"/>
      <c r="HQ186" s="1286"/>
      <c r="HR186" s="1286"/>
      <c r="HS186" s="1286"/>
      <c r="HT186" s="1286"/>
      <c r="HU186" s="1286"/>
      <c r="HV186" s="1286"/>
      <c r="HW186" s="1286"/>
      <c r="HX186" s="1286"/>
      <c r="HY186" s="1286"/>
      <c r="HZ186" s="1286"/>
      <c r="IA186" s="1286"/>
      <c r="IB186" s="1286"/>
      <c r="IC186" s="1286"/>
      <c r="ID186" s="1286"/>
      <c r="IE186" s="1286"/>
      <c r="IF186" s="1286"/>
      <c r="IG186" s="1286"/>
      <c r="IH186" s="1286"/>
      <c r="II186" s="1286"/>
      <c r="IJ186" s="1286"/>
      <c r="IK186" s="1286"/>
      <c r="IL186" s="1286"/>
      <c r="IM186" s="1286"/>
      <c r="IN186" s="1286"/>
      <c r="IO186" s="1286"/>
      <c r="IP186" s="1286"/>
      <c r="IQ186" s="1286"/>
      <c r="IR186" s="1286"/>
      <c r="IS186" s="1286"/>
      <c r="IT186" s="1286"/>
      <c r="IU186" s="1286"/>
      <c r="IV186" s="1286"/>
    </row>
    <row r="187" spans="1:256" ht="16.5" thickBot="1">
      <c r="A187" s="1286"/>
      <c r="B187" s="1616" t="s">
        <v>7413</v>
      </c>
      <c r="C187" s="1617" t="s">
        <v>7414</v>
      </c>
      <c r="D187" s="1617"/>
      <c r="E187" s="1617"/>
      <c r="F187" s="1617"/>
      <c r="G187" s="1618" t="s">
        <v>30</v>
      </c>
      <c r="H187" s="1286"/>
      <c r="I187" s="1286"/>
      <c r="J187" s="1286"/>
      <c r="K187" s="1286"/>
      <c r="L187" s="1286"/>
      <c r="M187" s="1286"/>
      <c r="N187" s="1286"/>
      <c r="O187" s="1286"/>
      <c r="P187" s="1286"/>
      <c r="Q187" s="1286"/>
      <c r="R187" s="1286"/>
      <c r="S187" s="1286"/>
      <c r="T187" s="1286"/>
      <c r="U187" s="1286"/>
      <c r="V187" s="1286"/>
      <c r="W187" s="1286"/>
      <c r="X187" s="1286"/>
      <c r="Y187" s="1286"/>
      <c r="Z187" s="1286"/>
      <c r="AA187" s="1286"/>
      <c r="AB187" s="1286"/>
      <c r="AC187" s="1286"/>
      <c r="AD187" s="1286"/>
      <c r="AE187" s="1286"/>
      <c r="AF187" s="1286"/>
      <c r="AG187" s="1286"/>
      <c r="AH187" s="1286"/>
      <c r="AI187" s="1286"/>
      <c r="AJ187" s="1286"/>
      <c r="AK187" s="1286"/>
      <c r="AL187" s="1286"/>
      <c r="AM187" s="1286"/>
      <c r="AN187" s="1286"/>
      <c r="AO187" s="1286"/>
      <c r="AP187" s="1286"/>
      <c r="AQ187" s="1286"/>
      <c r="AR187" s="1286"/>
      <c r="AS187" s="1286"/>
      <c r="AT187" s="1286"/>
      <c r="AU187" s="1286"/>
      <c r="AV187" s="1286"/>
      <c r="AW187" s="1286"/>
      <c r="AX187" s="1286"/>
      <c r="AY187" s="1286"/>
      <c r="AZ187" s="1286"/>
      <c r="BA187" s="1286"/>
      <c r="BB187" s="1286"/>
      <c r="BC187" s="1286"/>
      <c r="BD187" s="1286"/>
      <c r="BE187" s="1286"/>
      <c r="BF187" s="1286"/>
      <c r="BG187" s="1286"/>
      <c r="BH187" s="1286"/>
      <c r="BI187" s="1286"/>
      <c r="BJ187" s="1286"/>
      <c r="BK187" s="1286"/>
      <c r="BL187" s="1286"/>
      <c r="BM187" s="1286"/>
      <c r="BN187" s="1286"/>
      <c r="BO187" s="1286"/>
      <c r="BP187" s="1286"/>
      <c r="BQ187" s="1286"/>
      <c r="BR187" s="1286"/>
      <c r="BS187" s="1286"/>
      <c r="BT187" s="1286"/>
      <c r="BU187" s="1286"/>
      <c r="BV187" s="1286"/>
      <c r="BW187" s="1286"/>
      <c r="BX187" s="1286"/>
      <c r="BY187" s="1286"/>
      <c r="BZ187" s="1286"/>
      <c r="CA187" s="1286"/>
      <c r="CB187" s="1286"/>
      <c r="CC187" s="1286"/>
      <c r="CD187" s="1286"/>
      <c r="CE187" s="1286"/>
      <c r="CF187" s="1286"/>
      <c r="CG187" s="1286"/>
      <c r="CH187" s="1286"/>
      <c r="CI187" s="1286"/>
      <c r="CJ187" s="1286"/>
      <c r="CK187" s="1286"/>
      <c r="CL187" s="1286"/>
      <c r="CM187" s="1286"/>
      <c r="CN187" s="1286"/>
      <c r="CO187" s="1286"/>
      <c r="CP187" s="1286"/>
      <c r="CQ187" s="1286"/>
      <c r="CR187" s="1286"/>
      <c r="CS187" s="1286"/>
      <c r="CT187" s="1286"/>
      <c r="CU187" s="1286"/>
      <c r="CV187" s="1286"/>
      <c r="CW187" s="1286"/>
      <c r="CX187" s="1286"/>
      <c r="CY187" s="1286"/>
      <c r="CZ187" s="1286"/>
      <c r="DA187" s="1286"/>
      <c r="DB187" s="1286"/>
      <c r="DC187" s="1286"/>
      <c r="DD187" s="1286"/>
      <c r="DE187" s="1286"/>
      <c r="DF187" s="1286"/>
      <c r="DG187" s="1286"/>
      <c r="DH187" s="1286"/>
      <c r="DI187" s="1286"/>
      <c r="DJ187" s="1286"/>
      <c r="DK187" s="1286"/>
      <c r="DL187" s="1286"/>
      <c r="DM187" s="1286"/>
      <c r="DN187" s="1286"/>
      <c r="DO187" s="1286"/>
      <c r="DP187" s="1286"/>
      <c r="DQ187" s="1286"/>
      <c r="DR187" s="1286"/>
      <c r="DS187" s="1286"/>
      <c r="DT187" s="1286"/>
      <c r="DU187" s="1286"/>
      <c r="DV187" s="1286"/>
      <c r="DW187" s="1286"/>
      <c r="DX187" s="1286"/>
      <c r="DY187" s="1286"/>
      <c r="DZ187" s="1286"/>
      <c r="EA187" s="1286"/>
      <c r="EB187" s="1286"/>
      <c r="EC187" s="1286"/>
      <c r="ED187" s="1286"/>
      <c r="EE187" s="1286"/>
      <c r="EF187" s="1286"/>
      <c r="EG187" s="1286"/>
      <c r="EH187" s="1286"/>
      <c r="EI187" s="1286"/>
      <c r="EJ187" s="1286"/>
      <c r="EK187" s="1286"/>
      <c r="EL187" s="1286"/>
      <c r="EM187" s="1286"/>
      <c r="EN187" s="1286"/>
      <c r="EO187" s="1286"/>
      <c r="EP187" s="1286"/>
      <c r="EQ187" s="1286"/>
      <c r="ER187" s="1286"/>
      <c r="ES187" s="1286"/>
      <c r="ET187" s="1286"/>
      <c r="EU187" s="1286"/>
      <c r="EV187" s="1286"/>
      <c r="EW187" s="1286"/>
      <c r="EX187" s="1286"/>
      <c r="EY187" s="1286"/>
      <c r="EZ187" s="1286"/>
      <c r="FA187" s="1286"/>
      <c r="FB187" s="1286"/>
      <c r="FC187" s="1286"/>
      <c r="FD187" s="1286"/>
      <c r="FE187" s="1286"/>
      <c r="FF187" s="1286"/>
      <c r="FG187" s="1286"/>
      <c r="FH187" s="1286"/>
      <c r="FI187" s="1286"/>
      <c r="FJ187" s="1286"/>
      <c r="FK187" s="1286"/>
      <c r="FL187" s="1286"/>
      <c r="FM187" s="1286"/>
      <c r="FN187" s="1286"/>
      <c r="FO187" s="1286"/>
      <c r="FP187" s="1286"/>
      <c r="FQ187" s="1286"/>
      <c r="FR187" s="1286"/>
      <c r="FS187" s="1286"/>
      <c r="FT187" s="1286"/>
      <c r="FU187" s="1286"/>
      <c r="FV187" s="1286"/>
      <c r="FW187" s="1286"/>
      <c r="FX187" s="1286"/>
      <c r="FY187" s="1286"/>
      <c r="FZ187" s="1286"/>
      <c r="GA187" s="1286"/>
      <c r="GB187" s="1286"/>
      <c r="GC187" s="1286"/>
      <c r="GD187" s="1286"/>
      <c r="GE187" s="1286"/>
      <c r="GF187" s="1286"/>
      <c r="GG187" s="1286"/>
      <c r="GH187" s="1286"/>
      <c r="GI187" s="1286"/>
      <c r="GJ187" s="1286"/>
      <c r="GK187" s="1286"/>
      <c r="GL187" s="1286"/>
      <c r="GM187" s="1286"/>
      <c r="GN187" s="1286"/>
      <c r="GO187" s="1286"/>
      <c r="GP187" s="1286"/>
      <c r="GQ187" s="1286"/>
      <c r="GR187" s="1286"/>
      <c r="GS187" s="1286"/>
      <c r="GT187" s="1286"/>
      <c r="GU187" s="1286"/>
      <c r="GV187" s="1286"/>
      <c r="GW187" s="1286"/>
      <c r="GX187" s="1286"/>
      <c r="GY187" s="1286"/>
      <c r="GZ187" s="1286"/>
      <c r="HA187" s="1286"/>
      <c r="HB187" s="1286"/>
      <c r="HC187" s="1286"/>
      <c r="HD187" s="1286"/>
      <c r="HE187" s="1286"/>
      <c r="HF187" s="1286"/>
      <c r="HG187" s="1286"/>
      <c r="HH187" s="1286"/>
      <c r="HI187" s="1286"/>
      <c r="HJ187" s="1286"/>
      <c r="HK187" s="1286"/>
      <c r="HL187" s="1286"/>
      <c r="HM187" s="1286"/>
      <c r="HN187" s="1286"/>
      <c r="HO187" s="1286"/>
      <c r="HP187" s="1286"/>
      <c r="HQ187" s="1286"/>
      <c r="HR187" s="1286"/>
      <c r="HS187" s="1286"/>
      <c r="HT187" s="1286"/>
      <c r="HU187" s="1286"/>
      <c r="HV187" s="1286"/>
      <c r="HW187" s="1286"/>
      <c r="HX187" s="1286"/>
      <c r="HY187" s="1286"/>
      <c r="HZ187" s="1286"/>
      <c r="IA187" s="1286"/>
      <c r="IB187" s="1286"/>
      <c r="IC187" s="1286"/>
      <c r="ID187" s="1286"/>
      <c r="IE187" s="1286"/>
      <c r="IF187" s="1286"/>
      <c r="IG187" s="1286"/>
      <c r="IH187" s="1286"/>
      <c r="II187" s="1286"/>
      <c r="IJ187" s="1286"/>
      <c r="IK187" s="1286"/>
      <c r="IL187" s="1286"/>
      <c r="IM187" s="1286"/>
      <c r="IN187" s="1286"/>
      <c r="IO187" s="1286"/>
      <c r="IP187" s="1286"/>
      <c r="IQ187" s="1286"/>
      <c r="IR187" s="1286"/>
      <c r="IS187" s="1286"/>
      <c r="IT187" s="1286"/>
      <c r="IU187" s="1286"/>
      <c r="IV187" s="1286"/>
    </row>
    <row r="188" spans="1:256" ht="31.5">
      <c r="A188" s="1286"/>
      <c r="B188" s="1612" t="s">
        <v>2114</v>
      </c>
      <c r="C188" s="1613" t="s">
        <v>1947</v>
      </c>
      <c r="D188" s="1613" t="s">
        <v>30</v>
      </c>
      <c r="E188" s="1613" t="s">
        <v>1948</v>
      </c>
      <c r="F188" s="1614" t="s">
        <v>1995</v>
      </c>
      <c r="G188" s="1615" t="s">
        <v>1996</v>
      </c>
      <c r="H188" s="1286"/>
      <c r="I188" s="1286"/>
      <c r="J188" s="1286"/>
      <c r="K188" s="1286"/>
      <c r="L188" s="1286"/>
      <c r="M188" s="1286"/>
      <c r="N188" s="1286"/>
      <c r="O188" s="1286"/>
      <c r="P188" s="1286"/>
      <c r="Q188" s="1286"/>
      <c r="R188" s="1286"/>
      <c r="S188" s="1286"/>
      <c r="T188" s="1286"/>
      <c r="U188" s="1286"/>
      <c r="V188" s="1286"/>
      <c r="W188" s="1286"/>
      <c r="X188" s="1286"/>
      <c r="Y188" s="1286"/>
      <c r="Z188" s="1286"/>
      <c r="AA188" s="1286"/>
      <c r="AB188" s="1286"/>
      <c r="AC188" s="1286"/>
      <c r="AD188" s="1286"/>
      <c r="AE188" s="1286"/>
      <c r="AF188" s="1286"/>
      <c r="AG188" s="1286"/>
      <c r="AH188" s="1286"/>
      <c r="AI188" s="1286"/>
      <c r="AJ188" s="1286"/>
      <c r="AK188" s="1286"/>
      <c r="AL188" s="1286"/>
      <c r="AM188" s="1286"/>
      <c r="AN188" s="1286"/>
      <c r="AO188" s="1286"/>
      <c r="AP188" s="1286"/>
      <c r="AQ188" s="1286"/>
      <c r="AR188" s="1286"/>
      <c r="AS188" s="1286"/>
      <c r="AT188" s="1286"/>
      <c r="AU188" s="1286"/>
      <c r="AV188" s="1286"/>
      <c r="AW188" s="1286"/>
      <c r="AX188" s="1286"/>
      <c r="AY188" s="1286"/>
      <c r="AZ188" s="1286"/>
      <c r="BA188" s="1286"/>
      <c r="BB188" s="1286"/>
      <c r="BC188" s="1286"/>
      <c r="BD188" s="1286"/>
      <c r="BE188" s="1286"/>
      <c r="BF188" s="1286"/>
      <c r="BG188" s="1286"/>
      <c r="BH188" s="1286"/>
      <c r="BI188" s="1286"/>
      <c r="BJ188" s="1286"/>
      <c r="BK188" s="1286"/>
      <c r="BL188" s="1286"/>
      <c r="BM188" s="1286"/>
      <c r="BN188" s="1286"/>
      <c r="BO188" s="1286"/>
      <c r="BP188" s="1286"/>
      <c r="BQ188" s="1286"/>
      <c r="BR188" s="1286"/>
      <c r="BS188" s="1286"/>
      <c r="BT188" s="1286"/>
      <c r="BU188" s="1286"/>
      <c r="BV188" s="1286"/>
      <c r="BW188" s="1286"/>
      <c r="BX188" s="1286"/>
      <c r="BY188" s="1286"/>
      <c r="BZ188" s="1286"/>
      <c r="CA188" s="1286"/>
      <c r="CB188" s="1286"/>
      <c r="CC188" s="1286"/>
      <c r="CD188" s="1286"/>
      <c r="CE188" s="1286"/>
      <c r="CF188" s="1286"/>
      <c r="CG188" s="1286"/>
      <c r="CH188" s="1286"/>
      <c r="CI188" s="1286"/>
      <c r="CJ188" s="1286"/>
      <c r="CK188" s="1286"/>
      <c r="CL188" s="1286"/>
      <c r="CM188" s="1286"/>
      <c r="CN188" s="1286"/>
      <c r="CO188" s="1286"/>
      <c r="CP188" s="1286"/>
      <c r="CQ188" s="1286"/>
      <c r="CR188" s="1286"/>
      <c r="CS188" s="1286"/>
      <c r="CT188" s="1286"/>
      <c r="CU188" s="1286"/>
      <c r="CV188" s="1286"/>
      <c r="CW188" s="1286"/>
      <c r="CX188" s="1286"/>
      <c r="CY188" s="1286"/>
      <c r="CZ188" s="1286"/>
      <c r="DA188" s="1286"/>
      <c r="DB188" s="1286"/>
      <c r="DC188" s="1286"/>
      <c r="DD188" s="1286"/>
      <c r="DE188" s="1286"/>
      <c r="DF188" s="1286"/>
      <c r="DG188" s="1286"/>
      <c r="DH188" s="1286"/>
      <c r="DI188" s="1286"/>
      <c r="DJ188" s="1286"/>
      <c r="DK188" s="1286"/>
      <c r="DL188" s="1286"/>
      <c r="DM188" s="1286"/>
      <c r="DN188" s="1286"/>
      <c r="DO188" s="1286"/>
      <c r="DP188" s="1286"/>
      <c r="DQ188" s="1286"/>
      <c r="DR188" s="1286"/>
      <c r="DS188" s="1286"/>
      <c r="DT188" s="1286"/>
      <c r="DU188" s="1286"/>
      <c r="DV188" s="1286"/>
      <c r="DW188" s="1286"/>
      <c r="DX188" s="1286"/>
      <c r="DY188" s="1286"/>
      <c r="DZ188" s="1286"/>
      <c r="EA188" s="1286"/>
      <c r="EB188" s="1286"/>
      <c r="EC188" s="1286"/>
      <c r="ED188" s="1286"/>
      <c r="EE188" s="1286"/>
      <c r="EF188" s="1286"/>
      <c r="EG188" s="1286"/>
      <c r="EH188" s="1286"/>
      <c r="EI188" s="1286"/>
      <c r="EJ188" s="1286"/>
      <c r="EK188" s="1286"/>
      <c r="EL188" s="1286"/>
      <c r="EM188" s="1286"/>
      <c r="EN188" s="1286"/>
      <c r="EO188" s="1286"/>
      <c r="EP188" s="1286"/>
      <c r="EQ188" s="1286"/>
      <c r="ER188" s="1286"/>
      <c r="ES188" s="1286"/>
      <c r="ET188" s="1286"/>
      <c r="EU188" s="1286"/>
      <c r="EV188" s="1286"/>
      <c r="EW188" s="1286"/>
      <c r="EX188" s="1286"/>
      <c r="EY188" s="1286"/>
      <c r="EZ188" s="1286"/>
      <c r="FA188" s="1286"/>
      <c r="FB188" s="1286"/>
      <c r="FC188" s="1286"/>
      <c r="FD188" s="1286"/>
      <c r="FE188" s="1286"/>
      <c r="FF188" s="1286"/>
      <c r="FG188" s="1286"/>
      <c r="FH188" s="1286"/>
      <c r="FI188" s="1286"/>
      <c r="FJ188" s="1286"/>
      <c r="FK188" s="1286"/>
      <c r="FL188" s="1286"/>
      <c r="FM188" s="1286"/>
      <c r="FN188" s="1286"/>
      <c r="FO188" s="1286"/>
      <c r="FP188" s="1286"/>
      <c r="FQ188" s="1286"/>
      <c r="FR188" s="1286"/>
      <c r="FS188" s="1286"/>
      <c r="FT188" s="1286"/>
      <c r="FU188" s="1286"/>
      <c r="FV188" s="1286"/>
      <c r="FW188" s="1286"/>
      <c r="FX188" s="1286"/>
      <c r="FY188" s="1286"/>
      <c r="FZ188" s="1286"/>
      <c r="GA188" s="1286"/>
      <c r="GB188" s="1286"/>
      <c r="GC188" s="1286"/>
      <c r="GD188" s="1286"/>
      <c r="GE188" s="1286"/>
      <c r="GF188" s="1286"/>
      <c r="GG188" s="1286"/>
      <c r="GH188" s="1286"/>
      <c r="GI188" s="1286"/>
      <c r="GJ188" s="1286"/>
      <c r="GK188" s="1286"/>
      <c r="GL188" s="1286"/>
      <c r="GM188" s="1286"/>
      <c r="GN188" s="1286"/>
      <c r="GO188" s="1286"/>
      <c r="GP188" s="1286"/>
      <c r="GQ188" s="1286"/>
      <c r="GR188" s="1286"/>
      <c r="GS188" s="1286"/>
      <c r="GT188" s="1286"/>
      <c r="GU188" s="1286"/>
      <c r="GV188" s="1286"/>
      <c r="GW188" s="1286"/>
      <c r="GX188" s="1286"/>
      <c r="GY188" s="1286"/>
      <c r="GZ188" s="1286"/>
      <c r="HA188" s="1286"/>
      <c r="HB188" s="1286"/>
      <c r="HC188" s="1286"/>
      <c r="HD188" s="1286"/>
      <c r="HE188" s="1286"/>
      <c r="HF188" s="1286"/>
      <c r="HG188" s="1286"/>
      <c r="HH188" s="1286"/>
      <c r="HI188" s="1286"/>
      <c r="HJ188" s="1286"/>
      <c r="HK188" s="1286"/>
      <c r="HL188" s="1286"/>
      <c r="HM188" s="1286"/>
      <c r="HN188" s="1286"/>
      <c r="HO188" s="1286"/>
      <c r="HP188" s="1286"/>
      <c r="HQ188" s="1286"/>
      <c r="HR188" s="1286"/>
      <c r="HS188" s="1286"/>
      <c r="HT188" s="1286"/>
      <c r="HU188" s="1286"/>
      <c r="HV188" s="1286"/>
      <c r="HW188" s="1286"/>
      <c r="HX188" s="1286"/>
      <c r="HY188" s="1286"/>
      <c r="HZ188" s="1286"/>
      <c r="IA188" s="1286"/>
      <c r="IB188" s="1286"/>
      <c r="IC188" s="1286"/>
      <c r="ID188" s="1286"/>
      <c r="IE188" s="1286"/>
      <c r="IF188" s="1286"/>
      <c r="IG188" s="1286"/>
      <c r="IH188" s="1286"/>
      <c r="II188" s="1286"/>
      <c r="IJ188" s="1286"/>
      <c r="IK188" s="1286"/>
      <c r="IL188" s="1286"/>
      <c r="IM188" s="1286"/>
      <c r="IN188" s="1286"/>
      <c r="IO188" s="1286"/>
      <c r="IP188" s="1286"/>
      <c r="IQ188" s="1286"/>
      <c r="IR188" s="1286"/>
      <c r="IS188" s="1286"/>
      <c r="IT188" s="1286"/>
      <c r="IU188" s="1286"/>
      <c r="IV188" s="1286"/>
    </row>
    <row r="189" spans="1:256" ht="16.5" thickBot="1">
      <c r="A189" s="1286"/>
      <c r="B189" s="2121" t="s">
        <v>1951</v>
      </c>
      <c r="C189" s="2122"/>
      <c r="D189" s="2122"/>
      <c r="E189" s="2122"/>
      <c r="F189" s="2122"/>
      <c r="G189" s="2123"/>
      <c r="H189" s="1286"/>
      <c r="I189" s="1286"/>
      <c r="J189" s="1286"/>
      <c r="K189" s="1286"/>
      <c r="L189" s="1286"/>
      <c r="M189" s="1286"/>
      <c r="N189" s="1286"/>
      <c r="O189" s="1286"/>
      <c r="P189" s="1286"/>
      <c r="Q189" s="1286"/>
      <c r="R189" s="1286"/>
      <c r="S189" s="1286"/>
      <c r="T189" s="1286"/>
      <c r="U189" s="1286"/>
      <c r="V189" s="1286"/>
      <c r="W189" s="1286"/>
      <c r="X189" s="1286"/>
      <c r="Y189" s="1286"/>
      <c r="Z189" s="1286"/>
      <c r="AA189" s="1286"/>
      <c r="AB189" s="1286"/>
      <c r="AC189" s="1286"/>
      <c r="AD189" s="1286"/>
      <c r="AE189" s="1286"/>
      <c r="AF189" s="1286"/>
      <c r="AG189" s="1286"/>
      <c r="AH189" s="1286"/>
      <c r="AI189" s="1286"/>
      <c r="AJ189" s="1286"/>
      <c r="AK189" s="1286"/>
      <c r="AL189" s="1286"/>
      <c r="AM189" s="1286"/>
      <c r="AN189" s="1286"/>
      <c r="AO189" s="1286"/>
      <c r="AP189" s="1286"/>
      <c r="AQ189" s="1286"/>
      <c r="AR189" s="1286"/>
      <c r="AS189" s="1286"/>
      <c r="AT189" s="1286"/>
      <c r="AU189" s="1286"/>
      <c r="AV189" s="1286"/>
      <c r="AW189" s="1286"/>
      <c r="AX189" s="1286"/>
      <c r="AY189" s="1286"/>
      <c r="AZ189" s="1286"/>
      <c r="BA189" s="1286"/>
      <c r="BB189" s="1286"/>
      <c r="BC189" s="1286"/>
      <c r="BD189" s="1286"/>
      <c r="BE189" s="1286"/>
      <c r="BF189" s="1286"/>
      <c r="BG189" s="1286"/>
      <c r="BH189" s="1286"/>
      <c r="BI189" s="1286"/>
      <c r="BJ189" s="1286"/>
      <c r="BK189" s="1286"/>
      <c r="BL189" s="1286"/>
      <c r="BM189" s="1286"/>
      <c r="BN189" s="1286"/>
      <c r="BO189" s="1286"/>
      <c r="BP189" s="1286"/>
      <c r="BQ189" s="1286"/>
      <c r="BR189" s="1286"/>
      <c r="BS189" s="1286"/>
      <c r="BT189" s="1286"/>
      <c r="BU189" s="1286"/>
      <c r="BV189" s="1286"/>
      <c r="BW189" s="1286"/>
      <c r="BX189" s="1286"/>
      <c r="BY189" s="1286"/>
      <c r="BZ189" s="1286"/>
      <c r="CA189" s="1286"/>
      <c r="CB189" s="1286"/>
      <c r="CC189" s="1286"/>
      <c r="CD189" s="1286"/>
      <c r="CE189" s="1286"/>
      <c r="CF189" s="1286"/>
      <c r="CG189" s="1286"/>
      <c r="CH189" s="1286"/>
      <c r="CI189" s="1286"/>
      <c r="CJ189" s="1286"/>
      <c r="CK189" s="1286"/>
      <c r="CL189" s="1286"/>
      <c r="CM189" s="1286"/>
      <c r="CN189" s="1286"/>
      <c r="CO189" s="1286"/>
      <c r="CP189" s="1286"/>
      <c r="CQ189" s="1286"/>
      <c r="CR189" s="1286"/>
      <c r="CS189" s="1286"/>
      <c r="CT189" s="1286"/>
      <c r="CU189" s="1286"/>
      <c r="CV189" s="1286"/>
      <c r="CW189" s="1286"/>
      <c r="CX189" s="1286"/>
      <c r="CY189" s="1286"/>
      <c r="CZ189" s="1286"/>
      <c r="DA189" s="1286"/>
      <c r="DB189" s="1286"/>
      <c r="DC189" s="1286"/>
      <c r="DD189" s="1286"/>
      <c r="DE189" s="1286"/>
      <c r="DF189" s="1286"/>
      <c r="DG189" s="1286"/>
      <c r="DH189" s="1286"/>
      <c r="DI189" s="1286"/>
      <c r="DJ189" s="1286"/>
      <c r="DK189" s="1286"/>
      <c r="DL189" s="1286"/>
      <c r="DM189" s="1286"/>
      <c r="DN189" s="1286"/>
      <c r="DO189" s="1286"/>
      <c r="DP189" s="1286"/>
      <c r="DQ189" s="1286"/>
      <c r="DR189" s="1286"/>
      <c r="DS189" s="1286"/>
      <c r="DT189" s="1286"/>
      <c r="DU189" s="1286"/>
      <c r="DV189" s="1286"/>
      <c r="DW189" s="1286"/>
      <c r="DX189" s="1286"/>
      <c r="DY189" s="1286"/>
      <c r="DZ189" s="1286"/>
      <c r="EA189" s="1286"/>
      <c r="EB189" s="1286"/>
      <c r="EC189" s="1286"/>
      <c r="ED189" s="1286"/>
      <c r="EE189" s="1286"/>
      <c r="EF189" s="1286"/>
      <c r="EG189" s="1286"/>
      <c r="EH189" s="1286"/>
      <c r="EI189" s="1286"/>
      <c r="EJ189" s="1286"/>
      <c r="EK189" s="1286"/>
      <c r="EL189" s="1286"/>
      <c r="EM189" s="1286"/>
      <c r="EN189" s="1286"/>
      <c r="EO189" s="1286"/>
      <c r="EP189" s="1286"/>
      <c r="EQ189" s="1286"/>
      <c r="ER189" s="1286"/>
      <c r="ES189" s="1286"/>
      <c r="ET189" s="1286"/>
      <c r="EU189" s="1286"/>
      <c r="EV189" s="1286"/>
      <c r="EW189" s="1286"/>
      <c r="EX189" s="1286"/>
      <c r="EY189" s="1286"/>
      <c r="EZ189" s="1286"/>
      <c r="FA189" s="1286"/>
      <c r="FB189" s="1286"/>
      <c r="FC189" s="1286"/>
      <c r="FD189" s="1286"/>
      <c r="FE189" s="1286"/>
      <c r="FF189" s="1286"/>
      <c r="FG189" s="1286"/>
      <c r="FH189" s="1286"/>
      <c r="FI189" s="1286"/>
      <c r="FJ189" s="1286"/>
      <c r="FK189" s="1286"/>
      <c r="FL189" s="1286"/>
      <c r="FM189" s="1286"/>
      <c r="FN189" s="1286"/>
      <c r="FO189" s="1286"/>
      <c r="FP189" s="1286"/>
      <c r="FQ189" s="1286"/>
      <c r="FR189" s="1286"/>
      <c r="FS189" s="1286"/>
      <c r="FT189" s="1286"/>
      <c r="FU189" s="1286"/>
      <c r="FV189" s="1286"/>
      <c r="FW189" s="1286"/>
      <c r="FX189" s="1286"/>
      <c r="FY189" s="1286"/>
      <c r="FZ189" s="1286"/>
      <c r="GA189" s="1286"/>
      <c r="GB189" s="1286"/>
      <c r="GC189" s="1286"/>
      <c r="GD189" s="1286"/>
      <c r="GE189" s="1286"/>
      <c r="GF189" s="1286"/>
      <c r="GG189" s="1286"/>
      <c r="GH189" s="1286"/>
      <c r="GI189" s="1286"/>
      <c r="GJ189" s="1286"/>
      <c r="GK189" s="1286"/>
      <c r="GL189" s="1286"/>
      <c r="GM189" s="1286"/>
      <c r="GN189" s="1286"/>
      <c r="GO189" s="1286"/>
      <c r="GP189" s="1286"/>
      <c r="GQ189" s="1286"/>
      <c r="GR189" s="1286"/>
      <c r="GS189" s="1286"/>
      <c r="GT189" s="1286"/>
      <c r="GU189" s="1286"/>
      <c r="GV189" s="1286"/>
      <c r="GW189" s="1286"/>
      <c r="GX189" s="1286"/>
      <c r="GY189" s="1286"/>
      <c r="GZ189" s="1286"/>
      <c r="HA189" s="1286"/>
      <c r="HB189" s="1286"/>
      <c r="HC189" s="1286"/>
      <c r="HD189" s="1286"/>
      <c r="HE189" s="1286"/>
      <c r="HF189" s="1286"/>
      <c r="HG189" s="1286"/>
      <c r="HH189" s="1286"/>
      <c r="HI189" s="1286"/>
      <c r="HJ189" s="1286"/>
      <c r="HK189" s="1286"/>
      <c r="HL189" s="1286"/>
      <c r="HM189" s="1286"/>
      <c r="HN189" s="1286"/>
      <c r="HO189" s="1286"/>
      <c r="HP189" s="1286"/>
      <c r="HQ189" s="1286"/>
      <c r="HR189" s="1286"/>
      <c r="HS189" s="1286"/>
      <c r="HT189" s="1286"/>
      <c r="HU189" s="1286"/>
      <c r="HV189" s="1286"/>
      <c r="HW189" s="1286"/>
      <c r="HX189" s="1286"/>
      <c r="HY189" s="1286"/>
      <c r="HZ189" s="1286"/>
      <c r="IA189" s="1286"/>
      <c r="IB189" s="1286"/>
      <c r="IC189" s="1286"/>
      <c r="ID189" s="1286"/>
      <c r="IE189" s="1286"/>
      <c r="IF189" s="1286"/>
      <c r="IG189" s="1286"/>
      <c r="IH189" s="1286"/>
      <c r="II189" s="1286"/>
      <c r="IJ189" s="1286"/>
      <c r="IK189" s="1286"/>
      <c r="IL189" s="1286"/>
      <c r="IM189" s="1286"/>
      <c r="IN189" s="1286"/>
      <c r="IO189" s="1286"/>
      <c r="IP189" s="1286"/>
      <c r="IQ189" s="1286"/>
      <c r="IR189" s="1286"/>
      <c r="IS189" s="1286"/>
      <c r="IT189" s="1286"/>
      <c r="IU189" s="1286"/>
      <c r="IV189" s="1286"/>
    </row>
    <row r="190" spans="1:256" ht="15.75">
      <c r="A190" s="1286"/>
      <c r="B190" s="1607" t="s">
        <v>7377</v>
      </c>
      <c r="C190" s="1608" t="str">
        <f>C22</f>
        <v>REMADA SENTADA</v>
      </c>
      <c r="D190" s="1609" t="s">
        <v>30</v>
      </c>
      <c r="E190" s="1624">
        <v>1</v>
      </c>
      <c r="F190" s="1610">
        <f>E22</f>
        <v>1465</v>
      </c>
      <c r="G190" s="1611">
        <f>TRUNC(F190*E190,2)</f>
        <v>1465</v>
      </c>
      <c r="H190" s="1286"/>
      <c r="I190" s="1286"/>
      <c r="J190" s="1286"/>
      <c r="K190" s="1286"/>
      <c r="L190" s="1286"/>
      <c r="M190" s="1286"/>
      <c r="N190" s="1286"/>
      <c r="O190" s="1286"/>
      <c r="P190" s="1286"/>
      <c r="Q190" s="1286"/>
      <c r="R190" s="1286"/>
      <c r="S190" s="1286"/>
      <c r="T190" s="1286"/>
      <c r="U190" s="1286"/>
      <c r="V190" s="1286"/>
      <c r="W190" s="1286"/>
      <c r="X190" s="1286"/>
      <c r="Y190" s="1286"/>
      <c r="Z190" s="1286"/>
      <c r="AA190" s="1286"/>
      <c r="AB190" s="1286"/>
      <c r="AC190" s="1286"/>
      <c r="AD190" s="1286"/>
      <c r="AE190" s="1286"/>
      <c r="AF190" s="1286"/>
      <c r="AG190" s="1286"/>
      <c r="AH190" s="1286"/>
      <c r="AI190" s="1286"/>
      <c r="AJ190" s="1286"/>
      <c r="AK190" s="1286"/>
      <c r="AL190" s="1286"/>
      <c r="AM190" s="1286"/>
      <c r="AN190" s="1286"/>
      <c r="AO190" s="1286"/>
      <c r="AP190" s="1286"/>
      <c r="AQ190" s="1286"/>
      <c r="AR190" s="1286"/>
      <c r="AS190" s="1286"/>
      <c r="AT190" s="1286"/>
      <c r="AU190" s="1286"/>
      <c r="AV190" s="1286"/>
      <c r="AW190" s="1286"/>
      <c r="AX190" s="1286"/>
      <c r="AY190" s="1286"/>
      <c r="AZ190" s="1286"/>
      <c r="BA190" s="1286"/>
      <c r="BB190" s="1286"/>
      <c r="BC190" s="1286"/>
      <c r="BD190" s="1286"/>
      <c r="BE190" s="1286"/>
      <c r="BF190" s="1286"/>
      <c r="BG190" s="1286"/>
      <c r="BH190" s="1286"/>
      <c r="BI190" s="1286"/>
      <c r="BJ190" s="1286"/>
      <c r="BK190" s="1286"/>
      <c r="BL190" s="1286"/>
      <c r="BM190" s="1286"/>
      <c r="BN190" s="1286"/>
      <c r="BO190" s="1286"/>
      <c r="BP190" s="1286"/>
      <c r="BQ190" s="1286"/>
      <c r="BR190" s="1286"/>
      <c r="BS190" s="1286"/>
      <c r="BT190" s="1286"/>
      <c r="BU190" s="1286"/>
      <c r="BV190" s="1286"/>
      <c r="BW190" s="1286"/>
      <c r="BX190" s="1286"/>
      <c r="BY190" s="1286"/>
      <c r="BZ190" s="1286"/>
      <c r="CA190" s="1286"/>
      <c r="CB190" s="1286"/>
      <c r="CC190" s="1286"/>
      <c r="CD190" s="1286"/>
      <c r="CE190" s="1286"/>
      <c r="CF190" s="1286"/>
      <c r="CG190" s="1286"/>
      <c r="CH190" s="1286"/>
      <c r="CI190" s="1286"/>
      <c r="CJ190" s="1286"/>
      <c r="CK190" s="1286"/>
      <c r="CL190" s="1286"/>
      <c r="CM190" s="1286"/>
      <c r="CN190" s="1286"/>
      <c r="CO190" s="1286"/>
      <c r="CP190" s="1286"/>
      <c r="CQ190" s="1286"/>
      <c r="CR190" s="1286"/>
      <c r="CS190" s="1286"/>
      <c r="CT190" s="1286"/>
      <c r="CU190" s="1286"/>
      <c r="CV190" s="1286"/>
      <c r="CW190" s="1286"/>
      <c r="CX190" s="1286"/>
      <c r="CY190" s="1286"/>
      <c r="CZ190" s="1286"/>
      <c r="DA190" s="1286"/>
      <c r="DB190" s="1286"/>
      <c r="DC190" s="1286"/>
      <c r="DD190" s="1286"/>
      <c r="DE190" s="1286"/>
      <c r="DF190" s="1286"/>
      <c r="DG190" s="1286"/>
      <c r="DH190" s="1286"/>
      <c r="DI190" s="1286"/>
      <c r="DJ190" s="1286"/>
      <c r="DK190" s="1286"/>
      <c r="DL190" s="1286"/>
      <c r="DM190" s="1286"/>
      <c r="DN190" s="1286"/>
      <c r="DO190" s="1286"/>
      <c r="DP190" s="1286"/>
      <c r="DQ190" s="1286"/>
      <c r="DR190" s="1286"/>
      <c r="DS190" s="1286"/>
      <c r="DT190" s="1286"/>
      <c r="DU190" s="1286"/>
      <c r="DV190" s="1286"/>
      <c r="DW190" s="1286"/>
      <c r="DX190" s="1286"/>
      <c r="DY190" s="1286"/>
      <c r="DZ190" s="1286"/>
      <c r="EA190" s="1286"/>
      <c r="EB190" s="1286"/>
      <c r="EC190" s="1286"/>
      <c r="ED190" s="1286"/>
      <c r="EE190" s="1286"/>
      <c r="EF190" s="1286"/>
      <c r="EG190" s="1286"/>
      <c r="EH190" s="1286"/>
      <c r="EI190" s="1286"/>
      <c r="EJ190" s="1286"/>
      <c r="EK190" s="1286"/>
      <c r="EL190" s="1286"/>
      <c r="EM190" s="1286"/>
      <c r="EN190" s="1286"/>
      <c r="EO190" s="1286"/>
      <c r="EP190" s="1286"/>
      <c r="EQ190" s="1286"/>
      <c r="ER190" s="1286"/>
      <c r="ES190" s="1286"/>
      <c r="ET190" s="1286"/>
      <c r="EU190" s="1286"/>
      <c r="EV190" s="1286"/>
      <c r="EW190" s="1286"/>
      <c r="EX190" s="1286"/>
      <c r="EY190" s="1286"/>
      <c r="EZ190" s="1286"/>
      <c r="FA190" s="1286"/>
      <c r="FB190" s="1286"/>
      <c r="FC190" s="1286"/>
      <c r="FD190" s="1286"/>
      <c r="FE190" s="1286"/>
      <c r="FF190" s="1286"/>
      <c r="FG190" s="1286"/>
      <c r="FH190" s="1286"/>
      <c r="FI190" s="1286"/>
      <c r="FJ190" s="1286"/>
      <c r="FK190" s="1286"/>
      <c r="FL190" s="1286"/>
      <c r="FM190" s="1286"/>
      <c r="FN190" s="1286"/>
      <c r="FO190" s="1286"/>
      <c r="FP190" s="1286"/>
      <c r="FQ190" s="1286"/>
      <c r="FR190" s="1286"/>
      <c r="FS190" s="1286"/>
      <c r="FT190" s="1286"/>
      <c r="FU190" s="1286"/>
      <c r="FV190" s="1286"/>
      <c r="FW190" s="1286"/>
      <c r="FX190" s="1286"/>
      <c r="FY190" s="1286"/>
      <c r="FZ190" s="1286"/>
      <c r="GA190" s="1286"/>
      <c r="GB190" s="1286"/>
      <c r="GC190" s="1286"/>
      <c r="GD190" s="1286"/>
      <c r="GE190" s="1286"/>
      <c r="GF190" s="1286"/>
      <c r="GG190" s="1286"/>
      <c r="GH190" s="1286"/>
      <c r="GI190" s="1286"/>
      <c r="GJ190" s="1286"/>
      <c r="GK190" s="1286"/>
      <c r="GL190" s="1286"/>
      <c r="GM190" s="1286"/>
      <c r="GN190" s="1286"/>
      <c r="GO190" s="1286"/>
      <c r="GP190" s="1286"/>
      <c r="GQ190" s="1286"/>
      <c r="GR190" s="1286"/>
      <c r="GS190" s="1286"/>
      <c r="GT190" s="1286"/>
      <c r="GU190" s="1286"/>
      <c r="GV190" s="1286"/>
      <c r="GW190" s="1286"/>
      <c r="GX190" s="1286"/>
      <c r="GY190" s="1286"/>
      <c r="GZ190" s="1286"/>
      <c r="HA190" s="1286"/>
      <c r="HB190" s="1286"/>
      <c r="HC190" s="1286"/>
      <c r="HD190" s="1286"/>
      <c r="HE190" s="1286"/>
      <c r="HF190" s="1286"/>
      <c r="HG190" s="1286"/>
      <c r="HH190" s="1286"/>
      <c r="HI190" s="1286"/>
      <c r="HJ190" s="1286"/>
      <c r="HK190" s="1286"/>
      <c r="HL190" s="1286"/>
      <c r="HM190" s="1286"/>
      <c r="HN190" s="1286"/>
      <c r="HO190" s="1286"/>
      <c r="HP190" s="1286"/>
      <c r="HQ190" s="1286"/>
      <c r="HR190" s="1286"/>
      <c r="HS190" s="1286"/>
      <c r="HT190" s="1286"/>
      <c r="HU190" s="1286"/>
      <c r="HV190" s="1286"/>
      <c r="HW190" s="1286"/>
      <c r="HX190" s="1286"/>
      <c r="HY190" s="1286"/>
      <c r="HZ190" s="1286"/>
      <c r="IA190" s="1286"/>
      <c r="IB190" s="1286"/>
      <c r="IC190" s="1286"/>
      <c r="ID190" s="1286"/>
      <c r="IE190" s="1286"/>
      <c r="IF190" s="1286"/>
      <c r="IG190" s="1286"/>
      <c r="IH190" s="1286"/>
      <c r="II190" s="1286"/>
      <c r="IJ190" s="1286"/>
      <c r="IK190" s="1286"/>
      <c r="IL190" s="1286"/>
      <c r="IM190" s="1286"/>
      <c r="IN190" s="1286"/>
      <c r="IO190" s="1286"/>
      <c r="IP190" s="1286"/>
      <c r="IQ190" s="1286"/>
      <c r="IR190" s="1286"/>
      <c r="IS190" s="1286"/>
      <c r="IT190" s="1286"/>
      <c r="IU190" s="1286"/>
      <c r="IV190" s="1286"/>
    </row>
    <row r="191" spans="1:256" ht="15">
      <c r="A191" s="1286" t="s">
        <v>5265</v>
      </c>
      <c r="B191" s="1348">
        <v>93358</v>
      </c>
      <c r="C191" s="914" t="str">
        <f>IF($A191="INSUMO",VLOOKUP($B191,'BANCO DE DADOS JULHO INS'!$A:$D,2,FALSE),VLOOKUP($B191,'BANCO DE DADOS JULHO SERV'!$B:$E,2,FALSE))</f>
        <v>ESCAVAÇÃO MANUAL DE VALAS. AF_03/2016</v>
      </c>
      <c r="D191" s="913" t="str">
        <f>IF($A191="INSUMO",VLOOKUP($B191,'BANCO DE DADOS JULHO INS'!$A:$D,3,FALSE),VLOOKUP($B191,'BANCO DE DADOS JULHO SERV'!$B:$E,3,FALSE))</f>
        <v>M3</v>
      </c>
      <c r="E191" s="1625">
        <f>TRUNC((0.3*0.3*0.6)*2+(0.3*0.3*0.3),2)</f>
        <v>0.13</v>
      </c>
      <c r="F191" s="917" t="str">
        <f>IF($A191="INSUMO",VLOOKUP($B191,'BANCO DE DADOS JULHO INS'!$A:$D,4,FALSE),VLOOKUP($B191,'BANCO DE DADOS JULHO SERV'!$B:$E,4,FALSE))</f>
        <v>54,59</v>
      </c>
      <c r="G191" s="1347">
        <f>TRUNC(F191*E191,2)</f>
        <v>7.09</v>
      </c>
      <c r="H191" s="1286"/>
      <c r="I191" s="1286"/>
      <c r="J191" s="1286"/>
      <c r="K191" s="1286"/>
      <c r="L191" s="1286"/>
      <c r="M191" s="1286"/>
      <c r="N191" s="1286"/>
      <c r="O191" s="1286"/>
      <c r="P191" s="1286"/>
      <c r="Q191" s="1286"/>
      <c r="R191" s="1286"/>
      <c r="S191" s="1286"/>
      <c r="T191" s="1286"/>
      <c r="U191" s="1286"/>
      <c r="V191" s="1286"/>
      <c r="W191" s="1286"/>
      <c r="X191" s="1286"/>
      <c r="Y191" s="1286"/>
      <c r="Z191" s="1286"/>
      <c r="AA191" s="1286"/>
      <c r="AB191" s="1286"/>
      <c r="AC191" s="1286"/>
      <c r="AD191" s="1286"/>
      <c r="AE191" s="1286"/>
      <c r="AF191" s="1286"/>
      <c r="AG191" s="1286"/>
      <c r="AH191" s="1286"/>
      <c r="AI191" s="1286"/>
      <c r="AJ191" s="1286"/>
      <c r="AK191" s="1286"/>
      <c r="AL191" s="1286"/>
      <c r="AM191" s="1286"/>
      <c r="AN191" s="1286"/>
      <c r="AO191" s="1286"/>
      <c r="AP191" s="1286"/>
      <c r="AQ191" s="1286"/>
      <c r="AR191" s="1286"/>
      <c r="AS191" s="1286"/>
      <c r="AT191" s="1286"/>
      <c r="AU191" s="1286"/>
      <c r="AV191" s="1286"/>
      <c r="AW191" s="1286"/>
      <c r="AX191" s="1286"/>
      <c r="AY191" s="1286"/>
      <c r="AZ191" s="1286"/>
      <c r="BA191" s="1286"/>
      <c r="BB191" s="1286"/>
      <c r="BC191" s="1286"/>
      <c r="BD191" s="1286"/>
      <c r="BE191" s="1286"/>
      <c r="BF191" s="1286"/>
      <c r="BG191" s="1286"/>
      <c r="BH191" s="1286"/>
      <c r="BI191" s="1286"/>
      <c r="BJ191" s="1286"/>
      <c r="BK191" s="1286"/>
      <c r="BL191" s="1286"/>
      <c r="BM191" s="1286"/>
      <c r="BN191" s="1286"/>
      <c r="BO191" s="1286"/>
      <c r="BP191" s="1286"/>
      <c r="BQ191" s="1286"/>
      <c r="BR191" s="1286"/>
      <c r="BS191" s="1286"/>
      <c r="BT191" s="1286"/>
      <c r="BU191" s="1286"/>
      <c r="BV191" s="1286"/>
      <c r="BW191" s="1286"/>
      <c r="BX191" s="1286"/>
      <c r="BY191" s="1286"/>
      <c r="BZ191" s="1286"/>
      <c r="CA191" s="1286"/>
      <c r="CB191" s="1286"/>
      <c r="CC191" s="1286"/>
      <c r="CD191" s="1286"/>
      <c r="CE191" s="1286"/>
      <c r="CF191" s="1286"/>
      <c r="CG191" s="1286"/>
      <c r="CH191" s="1286"/>
      <c r="CI191" s="1286"/>
      <c r="CJ191" s="1286"/>
      <c r="CK191" s="1286"/>
      <c r="CL191" s="1286"/>
      <c r="CM191" s="1286"/>
      <c r="CN191" s="1286"/>
      <c r="CO191" s="1286"/>
      <c r="CP191" s="1286"/>
      <c r="CQ191" s="1286"/>
      <c r="CR191" s="1286"/>
      <c r="CS191" s="1286"/>
      <c r="CT191" s="1286"/>
      <c r="CU191" s="1286"/>
      <c r="CV191" s="1286"/>
      <c r="CW191" s="1286"/>
      <c r="CX191" s="1286"/>
      <c r="CY191" s="1286"/>
      <c r="CZ191" s="1286"/>
      <c r="DA191" s="1286"/>
      <c r="DB191" s="1286"/>
      <c r="DC191" s="1286"/>
      <c r="DD191" s="1286"/>
      <c r="DE191" s="1286"/>
      <c r="DF191" s="1286"/>
      <c r="DG191" s="1286"/>
      <c r="DH191" s="1286"/>
      <c r="DI191" s="1286"/>
      <c r="DJ191" s="1286"/>
      <c r="DK191" s="1286"/>
      <c r="DL191" s="1286"/>
      <c r="DM191" s="1286"/>
      <c r="DN191" s="1286"/>
      <c r="DO191" s="1286"/>
      <c r="DP191" s="1286"/>
      <c r="DQ191" s="1286"/>
      <c r="DR191" s="1286"/>
      <c r="DS191" s="1286"/>
      <c r="DT191" s="1286"/>
      <c r="DU191" s="1286"/>
      <c r="DV191" s="1286"/>
      <c r="DW191" s="1286"/>
      <c r="DX191" s="1286"/>
      <c r="DY191" s="1286"/>
      <c r="DZ191" s="1286"/>
      <c r="EA191" s="1286"/>
      <c r="EB191" s="1286"/>
      <c r="EC191" s="1286"/>
      <c r="ED191" s="1286"/>
      <c r="EE191" s="1286"/>
      <c r="EF191" s="1286"/>
      <c r="EG191" s="1286"/>
      <c r="EH191" s="1286"/>
      <c r="EI191" s="1286"/>
      <c r="EJ191" s="1286"/>
      <c r="EK191" s="1286"/>
      <c r="EL191" s="1286"/>
      <c r="EM191" s="1286"/>
      <c r="EN191" s="1286"/>
      <c r="EO191" s="1286"/>
      <c r="EP191" s="1286"/>
      <c r="EQ191" s="1286"/>
      <c r="ER191" s="1286"/>
      <c r="ES191" s="1286"/>
      <c r="ET191" s="1286"/>
      <c r="EU191" s="1286"/>
      <c r="EV191" s="1286"/>
      <c r="EW191" s="1286"/>
      <c r="EX191" s="1286"/>
      <c r="EY191" s="1286"/>
      <c r="EZ191" s="1286"/>
      <c r="FA191" s="1286"/>
      <c r="FB191" s="1286"/>
      <c r="FC191" s="1286"/>
      <c r="FD191" s="1286"/>
      <c r="FE191" s="1286"/>
      <c r="FF191" s="1286"/>
      <c r="FG191" s="1286"/>
      <c r="FH191" s="1286"/>
      <c r="FI191" s="1286"/>
      <c r="FJ191" s="1286"/>
      <c r="FK191" s="1286"/>
      <c r="FL191" s="1286"/>
      <c r="FM191" s="1286"/>
      <c r="FN191" s="1286"/>
      <c r="FO191" s="1286"/>
      <c r="FP191" s="1286"/>
      <c r="FQ191" s="1286"/>
      <c r="FR191" s="1286"/>
      <c r="FS191" s="1286"/>
      <c r="FT191" s="1286"/>
      <c r="FU191" s="1286"/>
      <c r="FV191" s="1286"/>
      <c r="FW191" s="1286"/>
      <c r="FX191" s="1286"/>
      <c r="FY191" s="1286"/>
      <c r="FZ191" s="1286"/>
      <c r="GA191" s="1286"/>
      <c r="GB191" s="1286"/>
      <c r="GC191" s="1286"/>
      <c r="GD191" s="1286"/>
      <c r="GE191" s="1286"/>
      <c r="GF191" s="1286"/>
      <c r="GG191" s="1286"/>
      <c r="GH191" s="1286"/>
      <c r="GI191" s="1286"/>
      <c r="GJ191" s="1286"/>
      <c r="GK191" s="1286"/>
      <c r="GL191" s="1286"/>
      <c r="GM191" s="1286"/>
      <c r="GN191" s="1286"/>
      <c r="GO191" s="1286"/>
      <c r="GP191" s="1286"/>
      <c r="GQ191" s="1286"/>
      <c r="GR191" s="1286"/>
      <c r="GS191" s="1286"/>
      <c r="GT191" s="1286"/>
      <c r="GU191" s="1286"/>
      <c r="GV191" s="1286"/>
      <c r="GW191" s="1286"/>
      <c r="GX191" s="1286"/>
      <c r="GY191" s="1286"/>
      <c r="GZ191" s="1286"/>
      <c r="HA191" s="1286"/>
      <c r="HB191" s="1286"/>
      <c r="HC191" s="1286"/>
      <c r="HD191" s="1286"/>
      <c r="HE191" s="1286"/>
      <c r="HF191" s="1286"/>
      <c r="HG191" s="1286"/>
      <c r="HH191" s="1286"/>
      <c r="HI191" s="1286"/>
      <c r="HJ191" s="1286"/>
      <c r="HK191" s="1286"/>
      <c r="HL191" s="1286"/>
      <c r="HM191" s="1286"/>
      <c r="HN191" s="1286"/>
      <c r="HO191" s="1286"/>
      <c r="HP191" s="1286"/>
      <c r="HQ191" s="1286"/>
      <c r="HR191" s="1286"/>
      <c r="HS191" s="1286"/>
      <c r="HT191" s="1286"/>
      <c r="HU191" s="1286"/>
      <c r="HV191" s="1286"/>
      <c r="HW191" s="1286"/>
      <c r="HX191" s="1286"/>
      <c r="HY191" s="1286"/>
      <c r="HZ191" s="1286"/>
      <c r="IA191" s="1286"/>
      <c r="IB191" s="1286"/>
      <c r="IC191" s="1286"/>
      <c r="ID191" s="1286"/>
      <c r="IE191" s="1286"/>
      <c r="IF191" s="1286"/>
      <c r="IG191" s="1286"/>
      <c r="IH191" s="1286"/>
      <c r="II191" s="1286"/>
      <c r="IJ191" s="1286"/>
      <c r="IK191" s="1286"/>
      <c r="IL191" s="1286"/>
      <c r="IM191" s="1286"/>
      <c r="IN191" s="1286"/>
      <c r="IO191" s="1286"/>
      <c r="IP191" s="1286"/>
      <c r="IQ191" s="1286"/>
      <c r="IR191" s="1286"/>
      <c r="IS191" s="1286"/>
      <c r="IT191" s="1286"/>
      <c r="IU191" s="1286"/>
      <c r="IV191" s="1286"/>
    </row>
    <row r="192" spans="1:256" ht="30">
      <c r="A192" s="1286" t="s">
        <v>5265</v>
      </c>
      <c r="B192" s="1348">
        <v>94965</v>
      </c>
      <c r="C192" s="914" t="str">
        <f>IF($A192="INSUMO",VLOOKUP($B192,'BANCO DE DADOS JULHO INS'!$A:$D,2,FALSE),VLOOKUP($B192,'BANCO DE DADOS JULHO SERV'!$B:$E,2,FALSE))</f>
        <v>CONCRETO FCK = 25MPA, TRAÇO 1:2,3:2,7 (CIMENTO/ AREIA MÉDIA/ BRITA 1)  - PREPARO MECÂNICO COM BETONEIRA 400 L. AF_07/2016</v>
      </c>
      <c r="D192" s="913" t="str">
        <f>IF($A192="INSUMO",VLOOKUP($B192,'BANCO DE DADOS JULHO INS'!$A:$D,3,FALSE),VLOOKUP($B192,'BANCO DE DADOS JULHO SERV'!$B:$E,3,FALSE))</f>
        <v>M3</v>
      </c>
      <c r="E192" s="1625">
        <f t="shared" ref="E192:E193" si="8">TRUNC((0.3*0.3*0.6)*2+(0.3*0.3*0.3),2)</f>
        <v>0.13</v>
      </c>
      <c r="F192" s="917" t="str">
        <f>IF($A192="INSUMO",VLOOKUP($B192,'BANCO DE DADOS JULHO INS'!$A:$D,4,FALSE),VLOOKUP($B192,'BANCO DE DADOS JULHO SERV'!$B:$E,4,FALSE))</f>
        <v>299,40</v>
      </c>
      <c r="G192" s="1347">
        <f>TRUNC(F192*E192,2)</f>
        <v>38.92</v>
      </c>
      <c r="H192" s="1286"/>
      <c r="I192" s="1286"/>
      <c r="J192" s="1286"/>
      <c r="K192" s="1286"/>
      <c r="L192" s="1286"/>
      <c r="M192" s="1286"/>
      <c r="N192" s="1286"/>
      <c r="O192" s="1286"/>
      <c r="P192" s="1286"/>
      <c r="Q192" s="1286"/>
      <c r="R192" s="1286"/>
      <c r="S192" s="1286"/>
      <c r="T192" s="1286"/>
      <c r="U192" s="1286"/>
      <c r="V192" s="1286"/>
      <c r="W192" s="1286"/>
      <c r="X192" s="1286"/>
      <c r="Y192" s="1286"/>
      <c r="Z192" s="1286"/>
      <c r="AA192" s="1286"/>
      <c r="AB192" s="1286"/>
      <c r="AC192" s="1286"/>
      <c r="AD192" s="1286"/>
      <c r="AE192" s="1286"/>
      <c r="AF192" s="1286"/>
      <c r="AG192" s="1286"/>
      <c r="AH192" s="1286"/>
      <c r="AI192" s="1286"/>
      <c r="AJ192" s="1286"/>
      <c r="AK192" s="1286"/>
      <c r="AL192" s="1286"/>
      <c r="AM192" s="1286"/>
      <c r="AN192" s="1286"/>
      <c r="AO192" s="1286"/>
      <c r="AP192" s="1286"/>
      <c r="AQ192" s="1286"/>
      <c r="AR192" s="1286"/>
      <c r="AS192" s="1286"/>
      <c r="AT192" s="1286"/>
      <c r="AU192" s="1286"/>
      <c r="AV192" s="1286"/>
      <c r="AW192" s="1286"/>
      <c r="AX192" s="1286"/>
      <c r="AY192" s="1286"/>
      <c r="AZ192" s="1286"/>
      <c r="BA192" s="1286"/>
      <c r="BB192" s="1286"/>
      <c r="BC192" s="1286"/>
      <c r="BD192" s="1286"/>
      <c r="BE192" s="1286"/>
      <c r="BF192" s="1286"/>
      <c r="BG192" s="1286"/>
      <c r="BH192" s="1286"/>
      <c r="BI192" s="1286"/>
      <c r="BJ192" s="1286"/>
      <c r="BK192" s="1286"/>
      <c r="BL192" s="1286"/>
      <c r="BM192" s="1286"/>
      <c r="BN192" s="1286"/>
      <c r="BO192" s="1286"/>
      <c r="BP192" s="1286"/>
      <c r="BQ192" s="1286"/>
      <c r="BR192" s="1286"/>
      <c r="BS192" s="1286"/>
      <c r="BT192" s="1286"/>
      <c r="BU192" s="1286"/>
      <c r="BV192" s="1286"/>
      <c r="BW192" s="1286"/>
      <c r="BX192" s="1286"/>
      <c r="BY192" s="1286"/>
      <c r="BZ192" s="1286"/>
      <c r="CA192" s="1286"/>
      <c r="CB192" s="1286"/>
      <c r="CC192" s="1286"/>
      <c r="CD192" s="1286"/>
      <c r="CE192" s="1286"/>
      <c r="CF192" s="1286"/>
      <c r="CG192" s="1286"/>
      <c r="CH192" s="1286"/>
      <c r="CI192" s="1286"/>
      <c r="CJ192" s="1286"/>
      <c r="CK192" s="1286"/>
      <c r="CL192" s="1286"/>
      <c r="CM192" s="1286"/>
      <c r="CN192" s="1286"/>
      <c r="CO192" s="1286"/>
      <c r="CP192" s="1286"/>
      <c r="CQ192" s="1286"/>
      <c r="CR192" s="1286"/>
      <c r="CS192" s="1286"/>
      <c r="CT192" s="1286"/>
      <c r="CU192" s="1286"/>
      <c r="CV192" s="1286"/>
      <c r="CW192" s="1286"/>
      <c r="CX192" s="1286"/>
      <c r="CY192" s="1286"/>
      <c r="CZ192" s="1286"/>
      <c r="DA192" s="1286"/>
      <c r="DB192" s="1286"/>
      <c r="DC192" s="1286"/>
      <c r="DD192" s="1286"/>
      <c r="DE192" s="1286"/>
      <c r="DF192" s="1286"/>
      <c r="DG192" s="1286"/>
      <c r="DH192" s="1286"/>
      <c r="DI192" s="1286"/>
      <c r="DJ192" s="1286"/>
      <c r="DK192" s="1286"/>
      <c r="DL192" s="1286"/>
      <c r="DM192" s="1286"/>
      <c r="DN192" s="1286"/>
      <c r="DO192" s="1286"/>
      <c r="DP192" s="1286"/>
      <c r="DQ192" s="1286"/>
      <c r="DR192" s="1286"/>
      <c r="DS192" s="1286"/>
      <c r="DT192" s="1286"/>
      <c r="DU192" s="1286"/>
      <c r="DV192" s="1286"/>
      <c r="DW192" s="1286"/>
      <c r="DX192" s="1286"/>
      <c r="DY192" s="1286"/>
      <c r="DZ192" s="1286"/>
      <c r="EA192" s="1286"/>
      <c r="EB192" s="1286"/>
      <c r="EC192" s="1286"/>
      <c r="ED192" s="1286"/>
      <c r="EE192" s="1286"/>
      <c r="EF192" s="1286"/>
      <c r="EG192" s="1286"/>
      <c r="EH192" s="1286"/>
      <c r="EI192" s="1286"/>
      <c r="EJ192" s="1286"/>
      <c r="EK192" s="1286"/>
      <c r="EL192" s="1286"/>
      <c r="EM192" s="1286"/>
      <c r="EN192" s="1286"/>
      <c r="EO192" s="1286"/>
      <c r="EP192" s="1286"/>
      <c r="EQ192" s="1286"/>
      <c r="ER192" s="1286"/>
      <c r="ES192" s="1286"/>
      <c r="ET192" s="1286"/>
      <c r="EU192" s="1286"/>
      <c r="EV192" s="1286"/>
      <c r="EW192" s="1286"/>
      <c r="EX192" s="1286"/>
      <c r="EY192" s="1286"/>
      <c r="EZ192" s="1286"/>
      <c r="FA192" s="1286"/>
      <c r="FB192" s="1286"/>
      <c r="FC192" s="1286"/>
      <c r="FD192" s="1286"/>
      <c r="FE192" s="1286"/>
      <c r="FF192" s="1286"/>
      <c r="FG192" s="1286"/>
      <c r="FH192" s="1286"/>
      <c r="FI192" s="1286"/>
      <c r="FJ192" s="1286"/>
      <c r="FK192" s="1286"/>
      <c r="FL192" s="1286"/>
      <c r="FM192" s="1286"/>
      <c r="FN192" s="1286"/>
      <c r="FO192" s="1286"/>
      <c r="FP192" s="1286"/>
      <c r="FQ192" s="1286"/>
      <c r="FR192" s="1286"/>
      <c r="FS192" s="1286"/>
      <c r="FT192" s="1286"/>
      <c r="FU192" s="1286"/>
      <c r="FV192" s="1286"/>
      <c r="FW192" s="1286"/>
      <c r="FX192" s="1286"/>
      <c r="FY192" s="1286"/>
      <c r="FZ192" s="1286"/>
      <c r="GA192" s="1286"/>
      <c r="GB192" s="1286"/>
      <c r="GC192" s="1286"/>
      <c r="GD192" s="1286"/>
      <c r="GE192" s="1286"/>
      <c r="GF192" s="1286"/>
      <c r="GG192" s="1286"/>
      <c r="GH192" s="1286"/>
      <c r="GI192" s="1286"/>
      <c r="GJ192" s="1286"/>
      <c r="GK192" s="1286"/>
      <c r="GL192" s="1286"/>
      <c r="GM192" s="1286"/>
      <c r="GN192" s="1286"/>
      <c r="GO192" s="1286"/>
      <c r="GP192" s="1286"/>
      <c r="GQ192" s="1286"/>
      <c r="GR192" s="1286"/>
      <c r="GS192" s="1286"/>
      <c r="GT192" s="1286"/>
      <c r="GU192" s="1286"/>
      <c r="GV192" s="1286"/>
      <c r="GW192" s="1286"/>
      <c r="GX192" s="1286"/>
      <c r="GY192" s="1286"/>
      <c r="GZ192" s="1286"/>
      <c r="HA192" s="1286"/>
      <c r="HB192" s="1286"/>
      <c r="HC192" s="1286"/>
      <c r="HD192" s="1286"/>
      <c r="HE192" s="1286"/>
      <c r="HF192" s="1286"/>
      <c r="HG192" s="1286"/>
      <c r="HH192" s="1286"/>
      <c r="HI192" s="1286"/>
      <c r="HJ192" s="1286"/>
      <c r="HK192" s="1286"/>
      <c r="HL192" s="1286"/>
      <c r="HM192" s="1286"/>
      <c r="HN192" s="1286"/>
      <c r="HO192" s="1286"/>
      <c r="HP192" s="1286"/>
      <c r="HQ192" s="1286"/>
      <c r="HR192" s="1286"/>
      <c r="HS192" s="1286"/>
      <c r="HT192" s="1286"/>
      <c r="HU192" s="1286"/>
      <c r="HV192" s="1286"/>
      <c r="HW192" s="1286"/>
      <c r="HX192" s="1286"/>
      <c r="HY192" s="1286"/>
      <c r="HZ192" s="1286"/>
      <c r="IA192" s="1286"/>
      <c r="IB192" s="1286"/>
      <c r="IC192" s="1286"/>
      <c r="ID192" s="1286"/>
      <c r="IE192" s="1286"/>
      <c r="IF192" s="1286"/>
      <c r="IG192" s="1286"/>
      <c r="IH192" s="1286"/>
      <c r="II192" s="1286"/>
      <c r="IJ192" s="1286"/>
      <c r="IK192" s="1286"/>
      <c r="IL192" s="1286"/>
      <c r="IM192" s="1286"/>
      <c r="IN192" s="1286"/>
      <c r="IO192" s="1286"/>
      <c r="IP192" s="1286"/>
      <c r="IQ192" s="1286"/>
      <c r="IR192" s="1286"/>
      <c r="IS192" s="1286"/>
      <c r="IT192" s="1286"/>
      <c r="IU192" s="1286"/>
      <c r="IV192" s="1286"/>
    </row>
    <row r="193" spans="1:256" ht="30.75" thickBot="1">
      <c r="A193" s="1286" t="s">
        <v>5265</v>
      </c>
      <c r="B193" s="1349">
        <v>92873</v>
      </c>
      <c r="C193" s="915" t="str">
        <f>IF($A193="INSUMO",VLOOKUP($B193,'BANCO DE DADOS JULHO INS'!$A:$D,2,FALSE),VLOOKUP($B193,'BANCO DE DADOS JULHO SERV'!$B:$E,2,FALSE))</f>
        <v>LANÇAMENTO COM USO DE BALDES, ADENSAMENTO E ACABAMENTO DE CONCRETO EM ESTRUTURAS. AF_12/2015</v>
      </c>
      <c r="D193" s="916" t="str">
        <f>IF($A193="INSUMO",VLOOKUP($B193,'BANCO DE DADOS JULHO INS'!$A:$D,3,FALSE),VLOOKUP($B193,'BANCO DE DADOS JULHO SERV'!$B:$E,3,FALSE))</f>
        <v>M3</v>
      </c>
      <c r="E193" s="1626">
        <f t="shared" si="8"/>
        <v>0.13</v>
      </c>
      <c r="F193" s="918" t="str">
        <f>IF($A193="INSUMO",VLOOKUP($B193,'BANCO DE DADOS JULHO INS'!$A:$D,4,FALSE),VLOOKUP($B193,'BANCO DE DADOS JULHO SERV'!$B:$E,4,FALSE))</f>
        <v>140,28</v>
      </c>
      <c r="G193" s="1350">
        <f>TRUNC(F193*E193,2)</f>
        <v>18.23</v>
      </c>
      <c r="H193" s="1286"/>
      <c r="I193" s="1286"/>
      <c r="J193" s="1286"/>
      <c r="K193" s="1286"/>
      <c r="L193" s="1286"/>
      <c r="M193" s="1286"/>
      <c r="N193" s="1286"/>
      <c r="O193" s="1286"/>
      <c r="P193" s="1286"/>
      <c r="Q193" s="1286"/>
      <c r="R193" s="1286"/>
      <c r="S193" s="1286"/>
      <c r="T193" s="1286"/>
      <c r="U193" s="1286"/>
      <c r="V193" s="1286"/>
      <c r="W193" s="1286"/>
      <c r="X193" s="1286"/>
      <c r="Y193" s="1286"/>
      <c r="Z193" s="1286"/>
      <c r="AA193" s="1286"/>
      <c r="AB193" s="1286"/>
      <c r="AC193" s="1286"/>
      <c r="AD193" s="1286"/>
      <c r="AE193" s="1286"/>
      <c r="AF193" s="1286"/>
      <c r="AG193" s="1286"/>
      <c r="AH193" s="1286"/>
      <c r="AI193" s="1286"/>
      <c r="AJ193" s="1286"/>
      <c r="AK193" s="1286"/>
      <c r="AL193" s="1286"/>
      <c r="AM193" s="1286"/>
      <c r="AN193" s="1286"/>
      <c r="AO193" s="1286"/>
      <c r="AP193" s="1286"/>
      <c r="AQ193" s="1286"/>
      <c r="AR193" s="1286"/>
      <c r="AS193" s="1286"/>
      <c r="AT193" s="1286"/>
      <c r="AU193" s="1286"/>
      <c r="AV193" s="1286"/>
      <c r="AW193" s="1286"/>
      <c r="AX193" s="1286"/>
      <c r="AY193" s="1286"/>
      <c r="AZ193" s="1286"/>
      <c r="BA193" s="1286"/>
      <c r="BB193" s="1286"/>
      <c r="BC193" s="1286"/>
      <c r="BD193" s="1286"/>
      <c r="BE193" s="1286"/>
      <c r="BF193" s="1286"/>
      <c r="BG193" s="1286"/>
      <c r="BH193" s="1286"/>
      <c r="BI193" s="1286"/>
      <c r="BJ193" s="1286"/>
      <c r="BK193" s="1286"/>
      <c r="BL193" s="1286"/>
      <c r="BM193" s="1286"/>
      <c r="BN193" s="1286"/>
      <c r="BO193" s="1286"/>
      <c r="BP193" s="1286"/>
      <c r="BQ193" s="1286"/>
      <c r="BR193" s="1286"/>
      <c r="BS193" s="1286"/>
      <c r="BT193" s="1286"/>
      <c r="BU193" s="1286"/>
      <c r="BV193" s="1286"/>
      <c r="BW193" s="1286"/>
      <c r="BX193" s="1286"/>
      <c r="BY193" s="1286"/>
      <c r="BZ193" s="1286"/>
      <c r="CA193" s="1286"/>
      <c r="CB193" s="1286"/>
      <c r="CC193" s="1286"/>
      <c r="CD193" s="1286"/>
      <c r="CE193" s="1286"/>
      <c r="CF193" s="1286"/>
      <c r="CG193" s="1286"/>
      <c r="CH193" s="1286"/>
      <c r="CI193" s="1286"/>
      <c r="CJ193" s="1286"/>
      <c r="CK193" s="1286"/>
      <c r="CL193" s="1286"/>
      <c r="CM193" s="1286"/>
      <c r="CN193" s="1286"/>
      <c r="CO193" s="1286"/>
      <c r="CP193" s="1286"/>
      <c r="CQ193" s="1286"/>
      <c r="CR193" s="1286"/>
      <c r="CS193" s="1286"/>
      <c r="CT193" s="1286"/>
      <c r="CU193" s="1286"/>
      <c r="CV193" s="1286"/>
      <c r="CW193" s="1286"/>
      <c r="CX193" s="1286"/>
      <c r="CY193" s="1286"/>
      <c r="CZ193" s="1286"/>
      <c r="DA193" s="1286"/>
      <c r="DB193" s="1286"/>
      <c r="DC193" s="1286"/>
      <c r="DD193" s="1286"/>
      <c r="DE193" s="1286"/>
      <c r="DF193" s="1286"/>
      <c r="DG193" s="1286"/>
      <c r="DH193" s="1286"/>
      <c r="DI193" s="1286"/>
      <c r="DJ193" s="1286"/>
      <c r="DK193" s="1286"/>
      <c r="DL193" s="1286"/>
      <c r="DM193" s="1286"/>
      <c r="DN193" s="1286"/>
      <c r="DO193" s="1286"/>
      <c r="DP193" s="1286"/>
      <c r="DQ193" s="1286"/>
      <c r="DR193" s="1286"/>
      <c r="DS193" s="1286"/>
      <c r="DT193" s="1286"/>
      <c r="DU193" s="1286"/>
      <c r="DV193" s="1286"/>
      <c r="DW193" s="1286"/>
      <c r="DX193" s="1286"/>
      <c r="DY193" s="1286"/>
      <c r="DZ193" s="1286"/>
      <c r="EA193" s="1286"/>
      <c r="EB193" s="1286"/>
      <c r="EC193" s="1286"/>
      <c r="ED193" s="1286"/>
      <c r="EE193" s="1286"/>
      <c r="EF193" s="1286"/>
      <c r="EG193" s="1286"/>
      <c r="EH193" s="1286"/>
      <c r="EI193" s="1286"/>
      <c r="EJ193" s="1286"/>
      <c r="EK193" s="1286"/>
      <c r="EL193" s="1286"/>
      <c r="EM193" s="1286"/>
      <c r="EN193" s="1286"/>
      <c r="EO193" s="1286"/>
      <c r="EP193" s="1286"/>
      <c r="EQ193" s="1286"/>
      <c r="ER193" s="1286"/>
      <c r="ES193" s="1286"/>
      <c r="ET193" s="1286"/>
      <c r="EU193" s="1286"/>
      <c r="EV193" s="1286"/>
      <c r="EW193" s="1286"/>
      <c r="EX193" s="1286"/>
      <c r="EY193" s="1286"/>
      <c r="EZ193" s="1286"/>
      <c r="FA193" s="1286"/>
      <c r="FB193" s="1286"/>
      <c r="FC193" s="1286"/>
      <c r="FD193" s="1286"/>
      <c r="FE193" s="1286"/>
      <c r="FF193" s="1286"/>
      <c r="FG193" s="1286"/>
      <c r="FH193" s="1286"/>
      <c r="FI193" s="1286"/>
      <c r="FJ193" s="1286"/>
      <c r="FK193" s="1286"/>
      <c r="FL193" s="1286"/>
      <c r="FM193" s="1286"/>
      <c r="FN193" s="1286"/>
      <c r="FO193" s="1286"/>
      <c r="FP193" s="1286"/>
      <c r="FQ193" s="1286"/>
      <c r="FR193" s="1286"/>
      <c r="FS193" s="1286"/>
      <c r="FT193" s="1286"/>
      <c r="FU193" s="1286"/>
      <c r="FV193" s="1286"/>
      <c r="FW193" s="1286"/>
      <c r="FX193" s="1286"/>
      <c r="FY193" s="1286"/>
      <c r="FZ193" s="1286"/>
      <c r="GA193" s="1286"/>
      <c r="GB193" s="1286"/>
      <c r="GC193" s="1286"/>
      <c r="GD193" s="1286"/>
      <c r="GE193" s="1286"/>
      <c r="GF193" s="1286"/>
      <c r="GG193" s="1286"/>
      <c r="GH193" s="1286"/>
      <c r="GI193" s="1286"/>
      <c r="GJ193" s="1286"/>
      <c r="GK193" s="1286"/>
      <c r="GL193" s="1286"/>
      <c r="GM193" s="1286"/>
      <c r="GN193" s="1286"/>
      <c r="GO193" s="1286"/>
      <c r="GP193" s="1286"/>
      <c r="GQ193" s="1286"/>
      <c r="GR193" s="1286"/>
      <c r="GS193" s="1286"/>
      <c r="GT193" s="1286"/>
      <c r="GU193" s="1286"/>
      <c r="GV193" s="1286"/>
      <c r="GW193" s="1286"/>
      <c r="GX193" s="1286"/>
      <c r="GY193" s="1286"/>
      <c r="GZ193" s="1286"/>
      <c r="HA193" s="1286"/>
      <c r="HB193" s="1286"/>
      <c r="HC193" s="1286"/>
      <c r="HD193" s="1286"/>
      <c r="HE193" s="1286"/>
      <c r="HF193" s="1286"/>
      <c r="HG193" s="1286"/>
      <c r="HH193" s="1286"/>
      <c r="HI193" s="1286"/>
      <c r="HJ193" s="1286"/>
      <c r="HK193" s="1286"/>
      <c r="HL193" s="1286"/>
      <c r="HM193" s="1286"/>
      <c r="HN193" s="1286"/>
      <c r="HO193" s="1286"/>
      <c r="HP193" s="1286"/>
      <c r="HQ193" s="1286"/>
      <c r="HR193" s="1286"/>
      <c r="HS193" s="1286"/>
      <c r="HT193" s="1286"/>
      <c r="HU193" s="1286"/>
      <c r="HV193" s="1286"/>
      <c r="HW193" s="1286"/>
      <c r="HX193" s="1286"/>
      <c r="HY193" s="1286"/>
      <c r="HZ193" s="1286"/>
      <c r="IA193" s="1286"/>
      <c r="IB193" s="1286"/>
      <c r="IC193" s="1286"/>
      <c r="ID193" s="1286"/>
      <c r="IE193" s="1286"/>
      <c r="IF193" s="1286"/>
      <c r="IG193" s="1286"/>
      <c r="IH193" s="1286"/>
      <c r="II193" s="1286"/>
      <c r="IJ193" s="1286"/>
      <c r="IK193" s="1286"/>
      <c r="IL193" s="1286"/>
      <c r="IM193" s="1286"/>
      <c r="IN193" s="1286"/>
      <c r="IO193" s="1286"/>
      <c r="IP193" s="1286"/>
      <c r="IQ193" s="1286"/>
      <c r="IR193" s="1286"/>
      <c r="IS193" s="1286"/>
      <c r="IT193" s="1286"/>
      <c r="IU193" s="1286"/>
      <c r="IV193" s="1286"/>
    </row>
    <row r="194" spans="1:256" ht="16.5" thickBot="1">
      <c r="A194" s="1286"/>
      <c r="B194" s="2124" t="s">
        <v>2115</v>
      </c>
      <c r="C194" s="2125"/>
      <c r="D194" s="2125"/>
      <c r="E194" s="2125"/>
      <c r="F194" s="2125"/>
      <c r="G194" s="2126"/>
      <c r="H194" s="1286"/>
      <c r="I194" s="1286"/>
      <c r="J194" s="1286"/>
      <c r="K194" s="1286"/>
      <c r="L194" s="1286"/>
      <c r="M194" s="1286"/>
      <c r="N194" s="1286"/>
      <c r="O194" s="1286"/>
      <c r="P194" s="1286"/>
      <c r="Q194" s="1286"/>
      <c r="R194" s="1286"/>
      <c r="S194" s="1286"/>
      <c r="T194" s="1286"/>
      <c r="U194" s="1286"/>
      <c r="V194" s="1286"/>
      <c r="W194" s="1286"/>
      <c r="X194" s="1286"/>
      <c r="Y194" s="1286"/>
      <c r="Z194" s="1286"/>
      <c r="AA194" s="1286"/>
      <c r="AB194" s="1286"/>
      <c r="AC194" s="1286"/>
      <c r="AD194" s="1286"/>
      <c r="AE194" s="1286"/>
      <c r="AF194" s="1286"/>
      <c r="AG194" s="1286"/>
      <c r="AH194" s="1286"/>
      <c r="AI194" s="1286"/>
      <c r="AJ194" s="1286"/>
      <c r="AK194" s="1286"/>
      <c r="AL194" s="1286"/>
      <c r="AM194" s="1286"/>
      <c r="AN194" s="1286"/>
      <c r="AO194" s="1286"/>
      <c r="AP194" s="1286"/>
      <c r="AQ194" s="1286"/>
      <c r="AR194" s="1286"/>
      <c r="AS194" s="1286"/>
      <c r="AT194" s="1286"/>
      <c r="AU194" s="1286"/>
      <c r="AV194" s="1286"/>
      <c r="AW194" s="1286"/>
      <c r="AX194" s="1286"/>
      <c r="AY194" s="1286"/>
      <c r="AZ194" s="1286"/>
      <c r="BA194" s="1286"/>
      <c r="BB194" s="1286"/>
      <c r="BC194" s="1286"/>
      <c r="BD194" s="1286"/>
      <c r="BE194" s="1286"/>
      <c r="BF194" s="1286"/>
      <c r="BG194" s="1286"/>
      <c r="BH194" s="1286"/>
      <c r="BI194" s="1286"/>
      <c r="BJ194" s="1286"/>
      <c r="BK194" s="1286"/>
      <c r="BL194" s="1286"/>
      <c r="BM194" s="1286"/>
      <c r="BN194" s="1286"/>
      <c r="BO194" s="1286"/>
      <c r="BP194" s="1286"/>
      <c r="BQ194" s="1286"/>
      <c r="BR194" s="1286"/>
      <c r="BS194" s="1286"/>
      <c r="BT194" s="1286"/>
      <c r="BU194" s="1286"/>
      <c r="BV194" s="1286"/>
      <c r="BW194" s="1286"/>
      <c r="BX194" s="1286"/>
      <c r="BY194" s="1286"/>
      <c r="BZ194" s="1286"/>
      <c r="CA194" s="1286"/>
      <c r="CB194" s="1286"/>
      <c r="CC194" s="1286"/>
      <c r="CD194" s="1286"/>
      <c r="CE194" s="1286"/>
      <c r="CF194" s="1286"/>
      <c r="CG194" s="1286"/>
      <c r="CH194" s="1286"/>
      <c r="CI194" s="1286"/>
      <c r="CJ194" s="1286"/>
      <c r="CK194" s="1286"/>
      <c r="CL194" s="1286"/>
      <c r="CM194" s="1286"/>
      <c r="CN194" s="1286"/>
      <c r="CO194" s="1286"/>
      <c r="CP194" s="1286"/>
      <c r="CQ194" s="1286"/>
      <c r="CR194" s="1286"/>
      <c r="CS194" s="1286"/>
      <c r="CT194" s="1286"/>
      <c r="CU194" s="1286"/>
      <c r="CV194" s="1286"/>
      <c r="CW194" s="1286"/>
      <c r="CX194" s="1286"/>
      <c r="CY194" s="1286"/>
      <c r="CZ194" s="1286"/>
      <c r="DA194" s="1286"/>
      <c r="DB194" s="1286"/>
      <c r="DC194" s="1286"/>
      <c r="DD194" s="1286"/>
      <c r="DE194" s="1286"/>
      <c r="DF194" s="1286"/>
      <c r="DG194" s="1286"/>
      <c r="DH194" s="1286"/>
      <c r="DI194" s="1286"/>
      <c r="DJ194" s="1286"/>
      <c r="DK194" s="1286"/>
      <c r="DL194" s="1286"/>
      <c r="DM194" s="1286"/>
      <c r="DN194" s="1286"/>
      <c r="DO194" s="1286"/>
      <c r="DP194" s="1286"/>
      <c r="DQ194" s="1286"/>
      <c r="DR194" s="1286"/>
      <c r="DS194" s="1286"/>
      <c r="DT194" s="1286"/>
      <c r="DU194" s="1286"/>
      <c r="DV194" s="1286"/>
      <c r="DW194" s="1286"/>
      <c r="DX194" s="1286"/>
      <c r="DY194" s="1286"/>
      <c r="DZ194" s="1286"/>
      <c r="EA194" s="1286"/>
      <c r="EB194" s="1286"/>
      <c r="EC194" s="1286"/>
      <c r="ED194" s="1286"/>
      <c r="EE194" s="1286"/>
      <c r="EF194" s="1286"/>
      <c r="EG194" s="1286"/>
      <c r="EH194" s="1286"/>
      <c r="EI194" s="1286"/>
      <c r="EJ194" s="1286"/>
      <c r="EK194" s="1286"/>
      <c r="EL194" s="1286"/>
      <c r="EM194" s="1286"/>
      <c r="EN194" s="1286"/>
      <c r="EO194" s="1286"/>
      <c r="EP194" s="1286"/>
      <c r="EQ194" s="1286"/>
      <c r="ER194" s="1286"/>
      <c r="ES194" s="1286"/>
      <c r="ET194" s="1286"/>
      <c r="EU194" s="1286"/>
      <c r="EV194" s="1286"/>
      <c r="EW194" s="1286"/>
      <c r="EX194" s="1286"/>
      <c r="EY194" s="1286"/>
      <c r="EZ194" s="1286"/>
      <c r="FA194" s="1286"/>
      <c r="FB194" s="1286"/>
      <c r="FC194" s="1286"/>
      <c r="FD194" s="1286"/>
      <c r="FE194" s="1286"/>
      <c r="FF194" s="1286"/>
      <c r="FG194" s="1286"/>
      <c r="FH194" s="1286"/>
      <c r="FI194" s="1286"/>
      <c r="FJ194" s="1286"/>
      <c r="FK194" s="1286"/>
      <c r="FL194" s="1286"/>
      <c r="FM194" s="1286"/>
      <c r="FN194" s="1286"/>
      <c r="FO194" s="1286"/>
      <c r="FP194" s="1286"/>
      <c r="FQ194" s="1286"/>
      <c r="FR194" s="1286"/>
      <c r="FS194" s="1286"/>
      <c r="FT194" s="1286"/>
      <c r="FU194" s="1286"/>
      <c r="FV194" s="1286"/>
      <c r="FW194" s="1286"/>
      <c r="FX194" s="1286"/>
      <c r="FY194" s="1286"/>
      <c r="FZ194" s="1286"/>
      <c r="GA194" s="1286"/>
      <c r="GB194" s="1286"/>
      <c r="GC194" s="1286"/>
      <c r="GD194" s="1286"/>
      <c r="GE194" s="1286"/>
      <c r="GF194" s="1286"/>
      <c r="GG194" s="1286"/>
      <c r="GH194" s="1286"/>
      <c r="GI194" s="1286"/>
      <c r="GJ194" s="1286"/>
      <c r="GK194" s="1286"/>
      <c r="GL194" s="1286"/>
      <c r="GM194" s="1286"/>
      <c r="GN194" s="1286"/>
      <c r="GO194" s="1286"/>
      <c r="GP194" s="1286"/>
      <c r="GQ194" s="1286"/>
      <c r="GR194" s="1286"/>
      <c r="GS194" s="1286"/>
      <c r="GT194" s="1286"/>
      <c r="GU194" s="1286"/>
      <c r="GV194" s="1286"/>
      <c r="GW194" s="1286"/>
      <c r="GX194" s="1286"/>
      <c r="GY194" s="1286"/>
      <c r="GZ194" s="1286"/>
      <c r="HA194" s="1286"/>
      <c r="HB194" s="1286"/>
      <c r="HC194" s="1286"/>
      <c r="HD194" s="1286"/>
      <c r="HE194" s="1286"/>
      <c r="HF194" s="1286"/>
      <c r="HG194" s="1286"/>
      <c r="HH194" s="1286"/>
      <c r="HI194" s="1286"/>
      <c r="HJ194" s="1286"/>
      <c r="HK194" s="1286"/>
      <c r="HL194" s="1286"/>
      <c r="HM194" s="1286"/>
      <c r="HN194" s="1286"/>
      <c r="HO194" s="1286"/>
      <c r="HP194" s="1286"/>
      <c r="HQ194" s="1286"/>
      <c r="HR194" s="1286"/>
      <c r="HS194" s="1286"/>
      <c r="HT194" s="1286"/>
      <c r="HU194" s="1286"/>
      <c r="HV194" s="1286"/>
      <c r="HW194" s="1286"/>
      <c r="HX194" s="1286"/>
      <c r="HY194" s="1286"/>
      <c r="HZ194" s="1286"/>
      <c r="IA194" s="1286"/>
      <c r="IB194" s="1286"/>
      <c r="IC194" s="1286"/>
      <c r="ID194" s="1286"/>
      <c r="IE194" s="1286"/>
      <c r="IF194" s="1286"/>
      <c r="IG194" s="1286"/>
      <c r="IH194" s="1286"/>
      <c r="II194" s="1286"/>
      <c r="IJ194" s="1286"/>
      <c r="IK194" s="1286"/>
      <c r="IL194" s="1286"/>
      <c r="IM194" s="1286"/>
      <c r="IN194" s="1286"/>
      <c r="IO194" s="1286"/>
      <c r="IP194" s="1286"/>
      <c r="IQ194" s="1286"/>
      <c r="IR194" s="1286"/>
      <c r="IS194" s="1286"/>
      <c r="IT194" s="1286"/>
      <c r="IU194" s="1286"/>
      <c r="IV194" s="1286"/>
    </row>
    <row r="195" spans="1:256" ht="15.75" thickBot="1">
      <c r="A195" s="1286" t="s">
        <v>5265</v>
      </c>
      <c r="B195" s="1619">
        <v>88316</v>
      </c>
      <c r="C195" s="1620" t="str">
        <f>IF($A195="INSUMO",VLOOKUP($B195,'BANCO DE DADOS JULHO INS'!$A:$D,2,FALSE),VLOOKUP($B195,'BANCO DE DADOS JULHO SERV'!$B:$E,2,FALSE))</f>
        <v>SERVENTE COM ENCARGOS COMPLEMENTARES</v>
      </c>
      <c r="D195" s="1621" t="str">
        <f>IF($A195="INSUMO",VLOOKUP($B195,'BANCO DE DADOS JULHO INS'!$A:$D,3,FALSE),VLOOKUP($B195,'BANCO DE DADOS JULHO SERV'!$B:$E,3,FALSE))</f>
        <v>H</v>
      </c>
      <c r="E195" s="1627">
        <v>3</v>
      </c>
      <c r="F195" s="1629" t="str">
        <f>IF($A195="INSUMO",VLOOKUP($B195,'BANCO DE DADOS JULHO INS'!$A:$D,4,FALSE),VLOOKUP($B195,'BANCO DE DADOS JULHO SERV'!$B:$E,4,FALSE))</f>
        <v>13,80</v>
      </c>
      <c r="G195" s="1623">
        <f>TRUNC(F195*E195,2)</f>
        <v>41.4</v>
      </c>
      <c r="H195" s="1286"/>
      <c r="I195" s="1286"/>
      <c r="J195" s="1286"/>
      <c r="K195" s="1286"/>
      <c r="L195" s="1286"/>
      <c r="M195" s="1286"/>
      <c r="N195" s="1286"/>
      <c r="O195" s="1286"/>
      <c r="P195" s="1286"/>
      <c r="Q195" s="1286"/>
      <c r="R195" s="1286"/>
      <c r="S195" s="1286"/>
      <c r="T195" s="1286"/>
      <c r="U195" s="1286"/>
      <c r="V195" s="1286"/>
      <c r="W195" s="1286"/>
      <c r="X195" s="1286"/>
      <c r="Y195" s="1286"/>
      <c r="Z195" s="1286"/>
      <c r="AA195" s="1286"/>
      <c r="AB195" s="1286"/>
      <c r="AC195" s="1286"/>
      <c r="AD195" s="1286"/>
      <c r="AE195" s="1286"/>
      <c r="AF195" s="1286"/>
      <c r="AG195" s="1286"/>
      <c r="AH195" s="1286"/>
      <c r="AI195" s="1286"/>
      <c r="AJ195" s="1286"/>
      <c r="AK195" s="1286"/>
      <c r="AL195" s="1286"/>
      <c r="AM195" s="1286"/>
      <c r="AN195" s="1286"/>
      <c r="AO195" s="1286"/>
      <c r="AP195" s="1286"/>
      <c r="AQ195" s="1286"/>
      <c r="AR195" s="1286"/>
      <c r="AS195" s="1286"/>
      <c r="AT195" s="1286"/>
      <c r="AU195" s="1286"/>
      <c r="AV195" s="1286"/>
      <c r="AW195" s="1286"/>
      <c r="AX195" s="1286"/>
      <c r="AY195" s="1286"/>
      <c r="AZ195" s="1286"/>
      <c r="BA195" s="1286"/>
      <c r="BB195" s="1286"/>
      <c r="BC195" s="1286"/>
      <c r="BD195" s="1286"/>
      <c r="BE195" s="1286"/>
      <c r="BF195" s="1286"/>
      <c r="BG195" s="1286"/>
      <c r="BH195" s="1286"/>
      <c r="BI195" s="1286"/>
      <c r="BJ195" s="1286"/>
      <c r="BK195" s="1286"/>
      <c r="BL195" s="1286"/>
      <c r="BM195" s="1286"/>
      <c r="BN195" s="1286"/>
      <c r="BO195" s="1286"/>
      <c r="BP195" s="1286"/>
      <c r="BQ195" s="1286"/>
      <c r="BR195" s="1286"/>
      <c r="BS195" s="1286"/>
      <c r="BT195" s="1286"/>
      <c r="BU195" s="1286"/>
      <c r="BV195" s="1286"/>
      <c r="BW195" s="1286"/>
      <c r="BX195" s="1286"/>
      <c r="BY195" s="1286"/>
      <c r="BZ195" s="1286"/>
      <c r="CA195" s="1286"/>
      <c r="CB195" s="1286"/>
      <c r="CC195" s="1286"/>
      <c r="CD195" s="1286"/>
      <c r="CE195" s="1286"/>
      <c r="CF195" s="1286"/>
      <c r="CG195" s="1286"/>
      <c r="CH195" s="1286"/>
      <c r="CI195" s="1286"/>
      <c r="CJ195" s="1286"/>
      <c r="CK195" s="1286"/>
      <c r="CL195" s="1286"/>
      <c r="CM195" s="1286"/>
      <c r="CN195" s="1286"/>
      <c r="CO195" s="1286"/>
      <c r="CP195" s="1286"/>
      <c r="CQ195" s="1286"/>
      <c r="CR195" s="1286"/>
      <c r="CS195" s="1286"/>
      <c r="CT195" s="1286"/>
      <c r="CU195" s="1286"/>
      <c r="CV195" s="1286"/>
      <c r="CW195" s="1286"/>
      <c r="CX195" s="1286"/>
      <c r="CY195" s="1286"/>
      <c r="CZ195" s="1286"/>
      <c r="DA195" s="1286"/>
      <c r="DB195" s="1286"/>
      <c r="DC195" s="1286"/>
      <c r="DD195" s="1286"/>
      <c r="DE195" s="1286"/>
      <c r="DF195" s="1286"/>
      <c r="DG195" s="1286"/>
      <c r="DH195" s="1286"/>
      <c r="DI195" s="1286"/>
      <c r="DJ195" s="1286"/>
      <c r="DK195" s="1286"/>
      <c r="DL195" s="1286"/>
      <c r="DM195" s="1286"/>
      <c r="DN195" s="1286"/>
      <c r="DO195" s="1286"/>
      <c r="DP195" s="1286"/>
      <c r="DQ195" s="1286"/>
      <c r="DR195" s="1286"/>
      <c r="DS195" s="1286"/>
      <c r="DT195" s="1286"/>
      <c r="DU195" s="1286"/>
      <c r="DV195" s="1286"/>
      <c r="DW195" s="1286"/>
      <c r="DX195" s="1286"/>
      <c r="DY195" s="1286"/>
      <c r="DZ195" s="1286"/>
      <c r="EA195" s="1286"/>
      <c r="EB195" s="1286"/>
      <c r="EC195" s="1286"/>
      <c r="ED195" s="1286"/>
      <c r="EE195" s="1286"/>
      <c r="EF195" s="1286"/>
      <c r="EG195" s="1286"/>
      <c r="EH195" s="1286"/>
      <c r="EI195" s="1286"/>
      <c r="EJ195" s="1286"/>
      <c r="EK195" s="1286"/>
      <c r="EL195" s="1286"/>
      <c r="EM195" s="1286"/>
      <c r="EN195" s="1286"/>
      <c r="EO195" s="1286"/>
      <c r="EP195" s="1286"/>
      <c r="EQ195" s="1286"/>
      <c r="ER195" s="1286"/>
      <c r="ES195" s="1286"/>
      <c r="ET195" s="1286"/>
      <c r="EU195" s="1286"/>
      <c r="EV195" s="1286"/>
      <c r="EW195" s="1286"/>
      <c r="EX195" s="1286"/>
      <c r="EY195" s="1286"/>
      <c r="EZ195" s="1286"/>
      <c r="FA195" s="1286"/>
      <c r="FB195" s="1286"/>
      <c r="FC195" s="1286"/>
      <c r="FD195" s="1286"/>
      <c r="FE195" s="1286"/>
      <c r="FF195" s="1286"/>
      <c r="FG195" s="1286"/>
      <c r="FH195" s="1286"/>
      <c r="FI195" s="1286"/>
      <c r="FJ195" s="1286"/>
      <c r="FK195" s="1286"/>
      <c r="FL195" s="1286"/>
      <c r="FM195" s="1286"/>
      <c r="FN195" s="1286"/>
      <c r="FO195" s="1286"/>
      <c r="FP195" s="1286"/>
      <c r="FQ195" s="1286"/>
      <c r="FR195" s="1286"/>
      <c r="FS195" s="1286"/>
      <c r="FT195" s="1286"/>
      <c r="FU195" s="1286"/>
      <c r="FV195" s="1286"/>
      <c r="FW195" s="1286"/>
      <c r="FX195" s="1286"/>
      <c r="FY195" s="1286"/>
      <c r="FZ195" s="1286"/>
      <c r="GA195" s="1286"/>
      <c r="GB195" s="1286"/>
      <c r="GC195" s="1286"/>
      <c r="GD195" s="1286"/>
      <c r="GE195" s="1286"/>
      <c r="GF195" s="1286"/>
      <c r="GG195" s="1286"/>
      <c r="GH195" s="1286"/>
      <c r="GI195" s="1286"/>
      <c r="GJ195" s="1286"/>
      <c r="GK195" s="1286"/>
      <c r="GL195" s="1286"/>
      <c r="GM195" s="1286"/>
      <c r="GN195" s="1286"/>
      <c r="GO195" s="1286"/>
      <c r="GP195" s="1286"/>
      <c r="GQ195" s="1286"/>
      <c r="GR195" s="1286"/>
      <c r="GS195" s="1286"/>
      <c r="GT195" s="1286"/>
      <c r="GU195" s="1286"/>
      <c r="GV195" s="1286"/>
      <c r="GW195" s="1286"/>
      <c r="GX195" s="1286"/>
      <c r="GY195" s="1286"/>
      <c r="GZ195" s="1286"/>
      <c r="HA195" s="1286"/>
      <c r="HB195" s="1286"/>
      <c r="HC195" s="1286"/>
      <c r="HD195" s="1286"/>
      <c r="HE195" s="1286"/>
      <c r="HF195" s="1286"/>
      <c r="HG195" s="1286"/>
      <c r="HH195" s="1286"/>
      <c r="HI195" s="1286"/>
      <c r="HJ195" s="1286"/>
      <c r="HK195" s="1286"/>
      <c r="HL195" s="1286"/>
      <c r="HM195" s="1286"/>
      <c r="HN195" s="1286"/>
      <c r="HO195" s="1286"/>
      <c r="HP195" s="1286"/>
      <c r="HQ195" s="1286"/>
      <c r="HR195" s="1286"/>
      <c r="HS195" s="1286"/>
      <c r="HT195" s="1286"/>
      <c r="HU195" s="1286"/>
      <c r="HV195" s="1286"/>
      <c r="HW195" s="1286"/>
      <c r="HX195" s="1286"/>
      <c r="HY195" s="1286"/>
      <c r="HZ195" s="1286"/>
      <c r="IA195" s="1286"/>
      <c r="IB195" s="1286"/>
      <c r="IC195" s="1286"/>
      <c r="ID195" s="1286"/>
      <c r="IE195" s="1286"/>
      <c r="IF195" s="1286"/>
      <c r="IG195" s="1286"/>
      <c r="IH195" s="1286"/>
      <c r="II195" s="1286"/>
      <c r="IJ195" s="1286"/>
      <c r="IK195" s="1286"/>
      <c r="IL195" s="1286"/>
      <c r="IM195" s="1286"/>
      <c r="IN195" s="1286"/>
      <c r="IO195" s="1286"/>
      <c r="IP195" s="1286"/>
      <c r="IQ195" s="1286"/>
      <c r="IR195" s="1286"/>
      <c r="IS195" s="1286"/>
      <c r="IT195" s="1286"/>
      <c r="IU195" s="1286"/>
      <c r="IV195" s="1286"/>
    </row>
    <row r="196" spans="1:256" ht="16.5" thickBot="1">
      <c r="A196" s="1286"/>
      <c r="B196" s="1351" t="s">
        <v>12405</v>
      </c>
      <c r="C196" s="1352"/>
      <c r="D196" s="1353"/>
      <c r="E196" s="1354"/>
      <c r="F196" s="1355" t="s">
        <v>1953</v>
      </c>
      <c r="G196" s="1356">
        <f>TRUNC(SUM(G190:G195),2)</f>
        <v>1570.64</v>
      </c>
      <c r="H196" s="1286"/>
      <c r="I196" s="1286"/>
      <c r="J196" s="1286"/>
      <c r="K196" s="1286"/>
      <c r="L196" s="1286"/>
      <c r="M196" s="1286"/>
      <c r="N196" s="1286"/>
      <c r="O196" s="1286"/>
      <c r="P196" s="1286"/>
      <c r="Q196" s="1286"/>
      <c r="R196" s="1286"/>
      <c r="S196" s="1286"/>
      <c r="T196" s="1286"/>
      <c r="U196" s="1286"/>
      <c r="V196" s="1286"/>
      <c r="W196" s="1286"/>
      <c r="X196" s="1286"/>
      <c r="Y196" s="1286"/>
      <c r="Z196" s="1286"/>
      <c r="AA196" s="1286"/>
      <c r="AB196" s="1286"/>
      <c r="AC196" s="1286"/>
      <c r="AD196" s="1286"/>
      <c r="AE196" s="1286"/>
      <c r="AF196" s="1286"/>
      <c r="AG196" s="1286"/>
      <c r="AH196" s="1286"/>
      <c r="AI196" s="1286"/>
      <c r="AJ196" s="1286"/>
      <c r="AK196" s="1286"/>
      <c r="AL196" s="1286"/>
      <c r="AM196" s="1286"/>
      <c r="AN196" s="1286"/>
      <c r="AO196" s="1286"/>
      <c r="AP196" s="1286"/>
      <c r="AQ196" s="1286"/>
      <c r="AR196" s="1286"/>
      <c r="AS196" s="1286"/>
      <c r="AT196" s="1286"/>
      <c r="AU196" s="1286"/>
      <c r="AV196" s="1286"/>
      <c r="AW196" s="1286"/>
      <c r="AX196" s="1286"/>
      <c r="AY196" s="1286"/>
      <c r="AZ196" s="1286"/>
      <c r="BA196" s="1286"/>
      <c r="BB196" s="1286"/>
      <c r="BC196" s="1286"/>
      <c r="BD196" s="1286"/>
      <c r="BE196" s="1286"/>
      <c r="BF196" s="1286"/>
      <c r="BG196" s="1286"/>
      <c r="BH196" s="1286"/>
      <c r="BI196" s="1286"/>
      <c r="BJ196" s="1286"/>
      <c r="BK196" s="1286"/>
      <c r="BL196" s="1286"/>
      <c r="BM196" s="1286"/>
      <c r="BN196" s="1286"/>
      <c r="BO196" s="1286"/>
      <c r="BP196" s="1286"/>
      <c r="BQ196" s="1286"/>
      <c r="BR196" s="1286"/>
      <c r="BS196" s="1286"/>
      <c r="BT196" s="1286"/>
      <c r="BU196" s="1286"/>
      <c r="BV196" s="1286"/>
      <c r="BW196" s="1286"/>
      <c r="BX196" s="1286"/>
      <c r="BY196" s="1286"/>
      <c r="BZ196" s="1286"/>
      <c r="CA196" s="1286"/>
      <c r="CB196" s="1286"/>
      <c r="CC196" s="1286"/>
      <c r="CD196" s="1286"/>
      <c r="CE196" s="1286"/>
      <c r="CF196" s="1286"/>
      <c r="CG196" s="1286"/>
      <c r="CH196" s="1286"/>
      <c r="CI196" s="1286"/>
      <c r="CJ196" s="1286"/>
      <c r="CK196" s="1286"/>
      <c r="CL196" s="1286"/>
      <c r="CM196" s="1286"/>
      <c r="CN196" s="1286"/>
      <c r="CO196" s="1286"/>
      <c r="CP196" s="1286"/>
      <c r="CQ196" s="1286"/>
      <c r="CR196" s="1286"/>
      <c r="CS196" s="1286"/>
      <c r="CT196" s="1286"/>
      <c r="CU196" s="1286"/>
      <c r="CV196" s="1286"/>
      <c r="CW196" s="1286"/>
      <c r="CX196" s="1286"/>
      <c r="CY196" s="1286"/>
      <c r="CZ196" s="1286"/>
      <c r="DA196" s="1286"/>
      <c r="DB196" s="1286"/>
      <c r="DC196" s="1286"/>
      <c r="DD196" s="1286"/>
      <c r="DE196" s="1286"/>
      <c r="DF196" s="1286"/>
      <c r="DG196" s="1286"/>
      <c r="DH196" s="1286"/>
      <c r="DI196" s="1286"/>
      <c r="DJ196" s="1286"/>
      <c r="DK196" s="1286"/>
      <c r="DL196" s="1286"/>
      <c r="DM196" s="1286"/>
      <c r="DN196" s="1286"/>
      <c r="DO196" s="1286"/>
      <c r="DP196" s="1286"/>
      <c r="DQ196" s="1286"/>
      <c r="DR196" s="1286"/>
      <c r="DS196" s="1286"/>
      <c r="DT196" s="1286"/>
      <c r="DU196" s="1286"/>
      <c r="DV196" s="1286"/>
      <c r="DW196" s="1286"/>
      <c r="DX196" s="1286"/>
      <c r="DY196" s="1286"/>
      <c r="DZ196" s="1286"/>
      <c r="EA196" s="1286"/>
      <c r="EB196" s="1286"/>
      <c r="EC196" s="1286"/>
      <c r="ED196" s="1286"/>
      <c r="EE196" s="1286"/>
      <c r="EF196" s="1286"/>
      <c r="EG196" s="1286"/>
      <c r="EH196" s="1286"/>
      <c r="EI196" s="1286"/>
      <c r="EJ196" s="1286"/>
      <c r="EK196" s="1286"/>
      <c r="EL196" s="1286"/>
      <c r="EM196" s="1286"/>
      <c r="EN196" s="1286"/>
      <c r="EO196" s="1286"/>
      <c r="EP196" s="1286"/>
      <c r="EQ196" s="1286"/>
      <c r="ER196" s="1286"/>
      <c r="ES196" s="1286"/>
      <c r="ET196" s="1286"/>
      <c r="EU196" s="1286"/>
      <c r="EV196" s="1286"/>
      <c r="EW196" s="1286"/>
      <c r="EX196" s="1286"/>
      <c r="EY196" s="1286"/>
      <c r="EZ196" s="1286"/>
      <c r="FA196" s="1286"/>
      <c r="FB196" s="1286"/>
      <c r="FC196" s="1286"/>
      <c r="FD196" s="1286"/>
      <c r="FE196" s="1286"/>
      <c r="FF196" s="1286"/>
      <c r="FG196" s="1286"/>
      <c r="FH196" s="1286"/>
      <c r="FI196" s="1286"/>
      <c r="FJ196" s="1286"/>
      <c r="FK196" s="1286"/>
      <c r="FL196" s="1286"/>
      <c r="FM196" s="1286"/>
      <c r="FN196" s="1286"/>
      <c r="FO196" s="1286"/>
      <c r="FP196" s="1286"/>
      <c r="FQ196" s="1286"/>
      <c r="FR196" s="1286"/>
      <c r="FS196" s="1286"/>
      <c r="FT196" s="1286"/>
      <c r="FU196" s="1286"/>
      <c r="FV196" s="1286"/>
      <c r="FW196" s="1286"/>
      <c r="FX196" s="1286"/>
      <c r="FY196" s="1286"/>
      <c r="FZ196" s="1286"/>
      <c r="GA196" s="1286"/>
      <c r="GB196" s="1286"/>
      <c r="GC196" s="1286"/>
      <c r="GD196" s="1286"/>
      <c r="GE196" s="1286"/>
      <c r="GF196" s="1286"/>
      <c r="GG196" s="1286"/>
      <c r="GH196" s="1286"/>
      <c r="GI196" s="1286"/>
      <c r="GJ196" s="1286"/>
      <c r="GK196" s="1286"/>
      <c r="GL196" s="1286"/>
      <c r="GM196" s="1286"/>
      <c r="GN196" s="1286"/>
      <c r="GO196" s="1286"/>
      <c r="GP196" s="1286"/>
      <c r="GQ196" s="1286"/>
      <c r="GR196" s="1286"/>
      <c r="GS196" s="1286"/>
      <c r="GT196" s="1286"/>
      <c r="GU196" s="1286"/>
      <c r="GV196" s="1286"/>
      <c r="GW196" s="1286"/>
      <c r="GX196" s="1286"/>
      <c r="GY196" s="1286"/>
      <c r="GZ196" s="1286"/>
      <c r="HA196" s="1286"/>
      <c r="HB196" s="1286"/>
      <c r="HC196" s="1286"/>
      <c r="HD196" s="1286"/>
      <c r="HE196" s="1286"/>
      <c r="HF196" s="1286"/>
      <c r="HG196" s="1286"/>
      <c r="HH196" s="1286"/>
      <c r="HI196" s="1286"/>
      <c r="HJ196" s="1286"/>
      <c r="HK196" s="1286"/>
      <c r="HL196" s="1286"/>
      <c r="HM196" s="1286"/>
      <c r="HN196" s="1286"/>
      <c r="HO196" s="1286"/>
      <c r="HP196" s="1286"/>
      <c r="HQ196" s="1286"/>
      <c r="HR196" s="1286"/>
      <c r="HS196" s="1286"/>
      <c r="HT196" s="1286"/>
      <c r="HU196" s="1286"/>
      <c r="HV196" s="1286"/>
      <c r="HW196" s="1286"/>
      <c r="HX196" s="1286"/>
      <c r="HY196" s="1286"/>
      <c r="HZ196" s="1286"/>
      <c r="IA196" s="1286"/>
      <c r="IB196" s="1286"/>
      <c r="IC196" s="1286"/>
      <c r="ID196" s="1286"/>
      <c r="IE196" s="1286"/>
      <c r="IF196" s="1286"/>
      <c r="IG196" s="1286"/>
      <c r="IH196" s="1286"/>
      <c r="II196" s="1286"/>
      <c r="IJ196" s="1286"/>
      <c r="IK196" s="1286"/>
      <c r="IL196" s="1286"/>
      <c r="IM196" s="1286"/>
      <c r="IN196" s="1286"/>
      <c r="IO196" s="1286"/>
      <c r="IP196" s="1286"/>
      <c r="IQ196" s="1286"/>
      <c r="IR196" s="1286"/>
      <c r="IS196" s="1286"/>
      <c r="IT196" s="1286"/>
      <c r="IU196" s="1286"/>
      <c r="IV196" s="1286"/>
    </row>
    <row r="197" spans="1:256" ht="409.5" customHeight="1">
      <c r="A197" s="1286"/>
      <c r="B197" s="2127"/>
      <c r="C197" s="2127"/>
      <c r="D197" s="2127"/>
      <c r="E197" s="2127"/>
      <c r="F197" s="2127"/>
      <c r="G197" s="2127"/>
      <c r="H197" s="1286"/>
      <c r="I197" s="1286"/>
      <c r="J197" s="1286"/>
      <c r="K197" s="1286"/>
      <c r="L197" s="1286"/>
      <c r="M197" s="1286"/>
      <c r="N197" s="1286"/>
      <c r="O197" s="1286"/>
      <c r="P197" s="1286"/>
      <c r="Q197" s="1286"/>
      <c r="R197" s="1286"/>
      <c r="S197" s="1286"/>
      <c r="T197" s="1286"/>
      <c r="U197" s="1286"/>
      <c r="V197" s="1286"/>
      <c r="W197" s="1286"/>
      <c r="X197" s="1286"/>
      <c r="Y197" s="1286"/>
      <c r="Z197" s="1286"/>
      <c r="AA197" s="1286"/>
      <c r="AB197" s="1286"/>
      <c r="AC197" s="1286"/>
      <c r="AD197" s="1286"/>
      <c r="AE197" s="1286"/>
      <c r="AF197" s="1286"/>
      <c r="AG197" s="1286"/>
      <c r="AH197" s="1286"/>
      <c r="AI197" s="1286"/>
      <c r="AJ197" s="1286"/>
      <c r="AK197" s="1286"/>
      <c r="AL197" s="1286"/>
      <c r="AM197" s="1286"/>
      <c r="AN197" s="1286"/>
      <c r="AO197" s="1286"/>
      <c r="AP197" s="1286"/>
      <c r="AQ197" s="1286"/>
      <c r="AR197" s="1286"/>
      <c r="AS197" s="1286"/>
      <c r="AT197" s="1286"/>
      <c r="AU197" s="1286"/>
      <c r="AV197" s="1286"/>
      <c r="AW197" s="1286"/>
      <c r="AX197" s="1286"/>
      <c r="AY197" s="1286"/>
      <c r="AZ197" s="1286"/>
      <c r="BA197" s="1286"/>
      <c r="BB197" s="1286"/>
      <c r="BC197" s="1286"/>
      <c r="BD197" s="1286"/>
      <c r="BE197" s="1286"/>
      <c r="BF197" s="1286"/>
      <c r="BG197" s="1286"/>
      <c r="BH197" s="1286"/>
      <c r="BI197" s="1286"/>
      <c r="BJ197" s="1286"/>
      <c r="BK197" s="1286"/>
      <c r="BL197" s="1286"/>
      <c r="BM197" s="1286"/>
      <c r="BN197" s="1286"/>
      <c r="BO197" s="1286"/>
      <c r="BP197" s="1286"/>
      <c r="BQ197" s="1286"/>
      <c r="BR197" s="1286"/>
      <c r="BS197" s="1286"/>
      <c r="BT197" s="1286"/>
      <c r="BU197" s="1286"/>
      <c r="BV197" s="1286"/>
      <c r="BW197" s="1286"/>
      <c r="BX197" s="1286"/>
      <c r="BY197" s="1286"/>
      <c r="BZ197" s="1286"/>
      <c r="CA197" s="1286"/>
      <c r="CB197" s="1286"/>
      <c r="CC197" s="1286"/>
      <c r="CD197" s="1286"/>
      <c r="CE197" s="1286"/>
      <c r="CF197" s="1286"/>
      <c r="CG197" s="1286"/>
      <c r="CH197" s="1286"/>
      <c r="CI197" s="1286"/>
      <c r="CJ197" s="1286"/>
      <c r="CK197" s="1286"/>
      <c r="CL197" s="1286"/>
      <c r="CM197" s="1286"/>
      <c r="CN197" s="1286"/>
      <c r="CO197" s="1286"/>
      <c r="CP197" s="1286"/>
      <c r="CQ197" s="1286"/>
      <c r="CR197" s="1286"/>
      <c r="CS197" s="1286"/>
      <c r="CT197" s="1286"/>
      <c r="CU197" s="1286"/>
      <c r="CV197" s="1286"/>
      <c r="CW197" s="1286"/>
      <c r="CX197" s="1286"/>
      <c r="CY197" s="1286"/>
      <c r="CZ197" s="1286"/>
      <c r="DA197" s="1286"/>
      <c r="DB197" s="1286"/>
      <c r="DC197" s="1286"/>
      <c r="DD197" s="1286"/>
      <c r="DE197" s="1286"/>
      <c r="DF197" s="1286"/>
      <c r="DG197" s="1286"/>
      <c r="DH197" s="1286"/>
      <c r="DI197" s="1286"/>
      <c r="DJ197" s="1286"/>
      <c r="DK197" s="1286"/>
      <c r="DL197" s="1286"/>
      <c r="DM197" s="1286"/>
      <c r="DN197" s="1286"/>
      <c r="DO197" s="1286"/>
      <c r="DP197" s="1286"/>
      <c r="DQ197" s="1286"/>
      <c r="DR197" s="1286"/>
      <c r="DS197" s="1286"/>
      <c r="DT197" s="1286"/>
      <c r="DU197" s="1286"/>
      <c r="DV197" s="1286"/>
      <c r="DW197" s="1286"/>
      <c r="DX197" s="1286"/>
      <c r="DY197" s="1286"/>
      <c r="DZ197" s="1286"/>
      <c r="EA197" s="1286"/>
      <c r="EB197" s="1286"/>
      <c r="EC197" s="1286"/>
      <c r="ED197" s="1286"/>
      <c r="EE197" s="1286"/>
      <c r="EF197" s="1286"/>
      <c r="EG197" s="1286"/>
      <c r="EH197" s="1286"/>
      <c r="EI197" s="1286"/>
      <c r="EJ197" s="1286"/>
      <c r="EK197" s="1286"/>
      <c r="EL197" s="1286"/>
      <c r="EM197" s="1286"/>
      <c r="EN197" s="1286"/>
      <c r="EO197" s="1286"/>
      <c r="EP197" s="1286"/>
      <c r="EQ197" s="1286"/>
      <c r="ER197" s="1286"/>
      <c r="ES197" s="1286"/>
      <c r="ET197" s="1286"/>
      <c r="EU197" s="1286"/>
      <c r="EV197" s="1286"/>
      <c r="EW197" s="1286"/>
      <c r="EX197" s="1286"/>
      <c r="EY197" s="1286"/>
      <c r="EZ197" s="1286"/>
      <c r="FA197" s="1286"/>
      <c r="FB197" s="1286"/>
      <c r="FC197" s="1286"/>
      <c r="FD197" s="1286"/>
      <c r="FE197" s="1286"/>
      <c r="FF197" s="1286"/>
      <c r="FG197" s="1286"/>
      <c r="FH197" s="1286"/>
      <c r="FI197" s="1286"/>
      <c r="FJ197" s="1286"/>
      <c r="FK197" s="1286"/>
      <c r="FL197" s="1286"/>
      <c r="FM197" s="1286"/>
      <c r="FN197" s="1286"/>
      <c r="FO197" s="1286"/>
      <c r="FP197" s="1286"/>
      <c r="FQ197" s="1286"/>
      <c r="FR197" s="1286"/>
      <c r="FS197" s="1286"/>
      <c r="FT197" s="1286"/>
      <c r="FU197" s="1286"/>
      <c r="FV197" s="1286"/>
      <c r="FW197" s="1286"/>
      <c r="FX197" s="1286"/>
      <c r="FY197" s="1286"/>
      <c r="FZ197" s="1286"/>
      <c r="GA197" s="1286"/>
      <c r="GB197" s="1286"/>
      <c r="GC197" s="1286"/>
      <c r="GD197" s="1286"/>
      <c r="GE197" s="1286"/>
      <c r="GF197" s="1286"/>
      <c r="GG197" s="1286"/>
      <c r="GH197" s="1286"/>
      <c r="GI197" s="1286"/>
      <c r="GJ197" s="1286"/>
      <c r="GK197" s="1286"/>
      <c r="GL197" s="1286"/>
      <c r="GM197" s="1286"/>
      <c r="GN197" s="1286"/>
      <c r="GO197" s="1286"/>
      <c r="GP197" s="1286"/>
      <c r="GQ197" s="1286"/>
      <c r="GR197" s="1286"/>
      <c r="GS197" s="1286"/>
      <c r="GT197" s="1286"/>
      <c r="GU197" s="1286"/>
      <c r="GV197" s="1286"/>
      <c r="GW197" s="1286"/>
      <c r="GX197" s="1286"/>
      <c r="GY197" s="1286"/>
      <c r="GZ197" s="1286"/>
      <c r="HA197" s="1286"/>
      <c r="HB197" s="1286"/>
      <c r="HC197" s="1286"/>
      <c r="HD197" s="1286"/>
      <c r="HE197" s="1286"/>
      <c r="HF197" s="1286"/>
      <c r="HG197" s="1286"/>
      <c r="HH197" s="1286"/>
      <c r="HI197" s="1286"/>
      <c r="HJ197" s="1286"/>
      <c r="HK197" s="1286"/>
      <c r="HL197" s="1286"/>
      <c r="HM197" s="1286"/>
      <c r="HN197" s="1286"/>
      <c r="HO197" s="1286"/>
      <c r="HP197" s="1286"/>
      <c r="HQ197" s="1286"/>
      <c r="HR197" s="1286"/>
      <c r="HS197" s="1286"/>
      <c r="HT197" s="1286"/>
      <c r="HU197" s="1286"/>
      <c r="HV197" s="1286"/>
      <c r="HW197" s="1286"/>
      <c r="HX197" s="1286"/>
      <c r="HY197" s="1286"/>
      <c r="HZ197" s="1286"/>
      <c r="IA197" s="1286"/>
      <c r="IB197" s="1286"/>
      <c r="IC197" s="1286"/>
      <c r="ID197" s="1286"/>
      <c r="IE197" s="1286"/>
      <c r="IF197" s="1286"/>
      <c r="IG197" s="1286"/>
      <c r="IH197" s="1286"/>
      <c r="II197" s="1286"/>
      <c r="IJ197" s="1286"/>
      <c r="IK197" s="1286"/>
      <c r="IL197" s="1286"/>
      <c r="IM197" s="1286"/>
      <c r="IN197" s="1286"/>
      <c r="IO197" s="1286"/>
      <c r="IP197" s="1286"/>
      <c r="IQ197" s="1286"/>
      <c r="IR197" s="1286"/>
      <c r="IS197" s="1286"/>
      <c r="IT197" s="1286"/>
      <c r="IU197" s="1286"/>
      <c r="IV197" s="1286"/>
    </row>
    <row r="198" spans="1:256" ht="144" customHeight="1" thickBot="1">
      <c r="A198" s="1286"/>
      <c r="B198" s="2128"/>
      <c r="C198" s="2128"/>
      <c r="D198" s="2128"/>
      <c r="E198" s="2128"/>
      <c r="F198" s="2128"/>
      <c r="G198" s="2128"/>
      <c r="H198" s="1286"/>
      <c r="I198" s="1286"/>
      <c r="J198" s="1286"/>
      <c r="K198" s="1286"/>
      <c r="L198" s="1286"/>
      <c r="M198" s="1286"/>
      <c r="N198" s="1286"/>
      <c r="O198" s="1286"/>
      <c r="P198" s="1286"/>
      <c r="Q198" s="1286"/>
      <c r="R198" s="1286"/>
      <c r="S198" s="1286"/>
      <c r="T198" s="1286"/>
      <c r="U198" s="1286"/>
      <c r="V198" s="1286"/>
      <c r="W198" s="1286"/>
      <c r="X198" s="1286"/>
      <c r="Y198" s="1286"/>
      <c r="Z198" s="1286"/>
      <c r="AA198" s="1286"/>
      <c r="AB198" s="1286"/>
      <c r="AC198" s="1286"/>
      <c r="AD198" s="1286"/>
      <c r="AE198" s="1286"/>
      <c r="AF198" s="1286"/>
      <c r="AG198" s="1286"/>
      <c r="AH198" s="1286"/>
      <c r="AI198" s="1286"/>
      <c r="AJ198" s="1286"/>
      <c r="AK198" s="1286"/>
      <c r="AL198" s="1286"/>
      <c r="AM198" s="1286"/>
      <c r="AN198" s="1286"/>
      <c r="AO198" s="1286"/>
      <c r="AP198" s="1286"/>
      <c r="AQ198" s="1286"/>
      <c r="AR198" s="1286"/>
      <c r="AS198" s="1286"/>
      <c r="AT198" s="1286"/>
      <c r="AU198" s="1286"/>
      <c r="AV198" s="1286"/>
      <c r="AW198" s="1286"/>
      <c r="AX198" s="1286"/>
      <c r="AY198" s="1286"/>
      <c r="AZ198" s="1286"/>
      <c r="BA198" s="1286"/>
      <c r="BB198" s="1286"/>
      <c r="BC198" s="1286"/>
      <c r="BD198" s="1286"/>
      <c r="BE198" s="1286"/>
      <c r="BF198" s="1286"/>
      <c r="BG198" s="1286"/>
      <c r="BH198" s="1286"/>
      <c r="BI198" s="1286"/>
      <c r="BJ198" s="1286"/>
      <c r="BK198" s="1286"/>
      <c r="BL198" s="1286"/>
      <c r="BM198" s="1286"/>
      <c r="BN198" s="1286"/>
      <c r="BO198" s="1286"/>
      <c r="BP198" s="1286"/>
      <c r="BQ198" s="1286"/>
      <c r="BR198" s="1286"/>
      <c r="BS198" s="1286"/>
      <c r="BT198" s="1286"/>
      <c r="BU198" s="1286"/>
      <c r="BV198" s="1286"/>
      <c r="BW198" s="1286"/>
      <c r="BX198" s="1286"/>
      <c r="BY198" s="1286"/>
      <c r="BZ198" s="1286"/>
      <c r="CA198" s="1286"/>
      <c r="CB198" s="1286"/>
      <c r="CC198" s="1286"/>
      <c r="CD198" s="1286"/>
      <c r="CE198" s="1286"/>
      <c r="CF198" s="1286"/>
      <c r="CG198" s="1286"/>
      <c r="CH198" s="1286"/>
      <c r="CI198" s="1286"/>
      <c r="CJ198" s="1286"/>
      <c r="CK198" s="1286"/>
      <c r="CL198" s="1286"/>
      <c r="CM198" s="1286"/>
      <c r="CN198" s="1286"/>
      <c r="CO198" s="1286"/>
      <c r="CP198" s="1286"/>
      <c r="CQ198" s="1286"/>
      <c r="CR198" s="1286"/>
      <c r="CS198" s="1286"/>
      <c r="CT198" s="1286"/>
      <c r="CU198" s="1286"/>
      <c r="CV198" s="1286"/>
      <c r="CW198" s="1286"/>
      <c r="CX198" s="1286"/>
      <c r="CY198" s="1286"/>
      <c r="CZ198" s="1286"/>
      <c r="DA198" s="1286"/>
      <c r="DB198" s="1286"/>
      <c r="DC198" s="1286"/>
      <c r="DD198" s="1286"/>
      <c r="DE198" s="1286"/>
      <c r="DF198" s="1286"/>
      <c r="DG198" s="1286"/>
      <c r="DH198" s="1286"/>
      <c r="DI198" s="1286"/>
      <c r="DJ198" s="1286"/>
      <c r="DK198" s="1286"/>
      <c r="DL198" s="1286"/>
      <c r="DM198" s="1286"/>
      <c r="DN198" s="1286"/>
      <c r="DO198" s="1286"/>
      <c r="DP198" s="1286"/>
      <c r="DQ198" s="1286"/>
      <c r="DR198" s="1286"/>
      <c r="DS198" s="1286"/>
      <c r="DT198" s="1286"/>
      <c r="DU198" s="1286"/>
      <c r="DV198" s="1286"/>
      <c r="DW198" s="1286"/>
      <c r="DX198" s="1286"/>
      <c r="DY198" s="1286"/>
      <c r="DZ198" s="1286"/>
      <c r="EA198" s="1286"/>
      <c r="EB198" s="1286"/>
      <c r="EC198" s="1286"/>
      <c r="ED198" s="1286"/>
      <c r="EE198" s="1286"/>
      <c r="EF198" s="1286"/>
      <c r="EG198" s="1286"/>
      <c r="EH198" s="1286"/>
      <c r="EI198" s="1286"/>
      <c r="EJ198" s="1286"/>
      <c r="EK198" s="1286"/>
      <c r="EL198" s="1286"/>
      <c r="EM198" s="1286"/>
      <c r="EN198" s="1286"/>
      <c r="EO198" s="1286"/>
      <c r="EP198" s="1286"/>
      <c r="EQ198" s="1286"/>
      <c r="ER198" s="1286"/>
      <c r="ES198" s="1286"/>
      <c r="ET198" s="1286"/>
      <c r="EU198" s="1286"/>
      <c r="EV198" s="1286"/>
      <c r="EW198" s="1286"/>
      <c r="EX198" s="1286"/>
      <c r="EY198" s="1286"/>
      <c r="EZ198" s="1286"/>
      <c r="FA198" s="1286"/>
      <c r="FB198" s="1286"/>
      <c r="FC198" s="1286"/>
      <c r="FD198" s="1286"/>
      <c r="FE198" s="1286"/>
      <c r="FF198" s="1286"/>
      <c r="FG198" s="1286"/>
      <c r="FH198" s="1286"/>
      <c r="FI198" s="1286"/>
      <c r="FJ198" s="1286"/>
      <c r="FK198" s="1286"/>
      <c r="FL198" s="1286"/>
      <c r="FM198" s="1286"/>
      <c r="FN198" s="1286"/>
      <c r="FO198" s="1286"/>
      <c r="FP198" s="1286"/>
      <c r="FQ198" s="1286"/>
      <c r="FR198" s="1286"/>
      <c r="FS198" s="1286"/>
      <c r="FT198" s="1286"/>
      <c r="FU198" s="1286"/>
      <c r="FV198" s="1286"/>
      <c r="FW198" s="1286"/>
      <c r="FX198" s="1286"/>
      <c r="FY198" s="1286"/>
      <c r="FZ198" s="1286"/>
      <c r="GA198" s="1286"/>
      <c r="GB198" s="1286"/>
      <c r="GC198" s="1286"/>
      <c r="GD198" s="1286"/>
      <c r="GE198" s="1286"/>
      <c r="GF198" s="1286"/>
      <c r="GG198" s="1286"/>
      <c r="GH198" s="1286"/>
      <c r="GI198" s="1286"/>
      <c r="GJ198" s="1286"/>
      <c r="GK198" s="1286"/>
      <c r="GL198" s="1286"/>
      <c r="GM198" s="1286"/>
      <c r="GN198" s="1286"/>
      <c r="GO198" s="1286"/>
      <c r="GP198" s="1286"/>
      <c r="GQ198" s="1286"/>
      <c r="GR198" s="1286"/>
      <c r="GS198" s="1286"/>
      <c r="GT198" s="1286"/>
      <c r="GU198" s="1286"/>
      <c r="GV198" s="1286"/>
      <c r="GW198" s="1286"/>
      <c r="GX198" s="1286"/>
      <c r="GY198" s="1286"/>
      <c r="GZ198" s="1286"/>
      <c r="HA198" s="1286"/>
      <c r="HB198" s="1286"/>
      <c r="HC198" s="1286"/>
      <c r="HD198" s="1286"/>
      <c r="HE198" s="1286"/>
      <c r="HF198" s="1286"/>
      <c r="HG198" s="1286"/>
      <c r="HH198" s="1286"/>
      <c r="HI198" s="1286"/>
      <c r="HJ198" s="1286"/>
      <c r="HK198" s="1286"/>
      <c r="HL198" s="1286"/>
      <c r="HM198" s="1286"/>
      <c r="HN198" s="1286"/>
      <c r="HO198" s="1286"/>
      <c r="HP198" s="1286"/>
      <c r="HQ198" s="1286"/>
      <c r="HR198" s="1286"/>
      <c r="HS198" s="1286"/>
      <c r="HT198" s="1286"/>
      <c r="HU198" s="1286"/>
      <c r="HV198" s="1286"/>
      <c r="HW198" s="1286"/>
      <c r="HX198" s="1286"/>
      <c r="HY198" s="1286"/>
      <c r="HZ198" s="1286"/>
      <c r="IA198" s="1286"/>
      <c r="IB198" s="1286"/>
      <c r="IC198" s="1286"/>
      <c r="ID198" s="1286"/>
      <c r="IE198" s="1286"/>
      <c r="IF198" s="1286"/>
      <c r="IG198" s="1286"/>
      <c r="IH198" s="1286"/>
      <c r="II198" s="1286"/>
      <c r="IJ198" s="1286"/>
      <c r="IK198" s="1286"/>
      <c r="IL198" s="1286"/>
      <c r="IM198" s="1286"/>
      <c r="IN198" s="1286"/>
      <c r="IO198" s="1286"/>
      <c r="IP198" s="1286"/>
      <c r="IQ198" s="1286"/>
      <c r="IR198" s="1286"/>
      <c r="IS198" s="1286"/>
      <c r="IT198" s="1286"/>
      <c r="IU198" s="1286"/>
      <c r="IV198" s="1286"/>
    </row>
    <row r="199" spans="1:256" ht="31.5">
      <c r="A199" s="1286"/>
      <c r="B199" s="1603" t="s">
        <v>12406</v>
      </c>
      <c r="C199" s="2129" t="s">
        <v>12425</v>
      </c>
      <c r="D199" s="2130"/>
      <c r="E199" s="2130"/>
      <c r="F199" s="2131"/>
      <c r="G199" s="1474" t="s">
        <v>30</v>
      </c>
      <c r="H199" s="1286"/>
      <c r="I199" s="1286"/>
      <c r="J199" s="1286"/>
      <c r="K199" s="1286"/>
      <c r="L199" s="1286"/>
      <c r="M199" s="1286"/>
      <c r="N199" s="1286"/>
      <c r="O199" s="1286"/>
      <c r="P199" s="1286"/>
      <c r="Q199" s="1286"/>
      <c r="R199" s="1286"/>
      <c r="S199" s="1286"/>
      <c r="T199" s="1286"/>
      <c r="U199" s="1286"/>
      <c r="V199" s="1286"/>
      <c r="W199" s="1286"/>
      <c r="X199" s="1286"/>
      <c r="Y199" s="1286"/>
      <c r="Z199" s="1286"/>
      <c r="AA199" s="1286"/>
      <c r="AB199" s="1286"/>
      <c r="AC199" s="1286"/>
      <c r="AD199" s="1286"/>
      <c r="AE199" s="1286"/>
      <c r="AF199" s="1286"/>
      <c r="AG199" s="1286"/>
      <c r="AH199" s="1286"/>
      <c r="AI199" s="1286"/>
      <c r="AJ199" s="1286"/>
      <c r="AK199" s="1286"/>
      <c r="AL199" s="1286"/>
      <c r="AM199" s="1286"/>
      <c r="AN199" s="1286"/>
      <c r="AO199" s="1286"/>
      <c r="AP199" s="1286"/>
      <c r="AQ199" s="1286"/>
      <c r="AR199" s="1286"/>
      <c r="AS199" s="1286"/>
      <c r="AT199" s="1286"/>
      <c r="AU199" s="1286"/>
      <c r="AV199" s="1286"/>
      <c r="AW199" s="1286"/>
      <c r="AX199" s="1286"/>
      <c r="AY199" s="1286"/>
      <c r="AZ199" s="1286"/>
      <c r="BA199" s="1286"/>
      <c r="BB199" s="1286"/>
      <c r="BC199" s="1286"/>
      <c r="BD199" s="1286"/>
      <c r="BE199" s="1286"/>
      <c r="BF199" s="1286"/>
      <c r="BG199" s="1286"/>
      <c r="BH199" s="1286"/>
      <c r="BI199" s="1286"/>
      <c r="BJ199" s="1286"/>
      <c r="BK199" s="1286"/>
      <c r="BL199" s="1286"/>
      <c r="BM199" s="1286"/>
      <c r="BN199" s="1286"/>
      <c r="BO199" s="1286"/>
      <c r="BP199" s="1286"/>
      <c r="BQ199" s="1286"/>
      <c r="BR199" s="1286"/>
      <c r="BS199" s="1286"/>
      <c r="BT199" s="1286"/>
      <c r="BU199" s="1286"/>
      <c r="BV199" s="1286"/>
      <c r="BW199" s="1286"/>
      <c r="BX199" s="1286"/>
      <c r="BY199" s="1286"/>
      <c r="BZ199" s="1286"/>
      <c r="CA199" s="1286"/>
      <c r="CB199" s="1286"/>
      <c r="CC199" s="1286"/>
      <c r="CD199" s="1286"/>
      <c r="CE199" s="1286"/>
      <c r="CF199" s="1286"/>
      <c r="CG199" s="1286"/>
      <c r="CH199" s="1286"/>
      <c r="CI199" s="1286"/>
      <c r="CJ199" s="1286"/>
      <c r="CK199" s="1286"/>
      <c r="CL199" s="1286"/>
      <c r="CM199" s="1286"/>
      <c r="CN199" s="1286"/>
      <c r="CO199" s="1286"/>
      <c r="CP199" s="1286"/>
      <c r="CQ199" s="1286"/>
      <c r="CR199" s="1286"/>
      <c r="CS199" s="1286"/>
      <c r="CT199" s="1286"/>
      <c r="CU199" s="1286"/>
      <c r="CV199" s="1286"/>
      <c r="CW199" s="1286"/>
      <c r="CX199" s="1286"/>
      <c r="CY199" s="1286"/>
      <c r="CZ199" s="1286"/>
      <c r="DA199" s="1286"/>
      <c r="DB199" s="1286"/>
      <c r="DC199" s="1286"/>
      <c r="DD199" s="1286"/>
      <c r="DE199" s="1286"/>
      <c r="DF199" s="1286"/>
      <c r="DG199" s="1286"/>
      <c r="DH199" s="1286"/>
      <c r="DI199" s="1286"/>
      <c r="DJ199" s="1286"/>
      <c r="DK199" s="1286"/>
      <c r="DL199" s="1286"/>
      <c r="DM199" s="1286"/>
      <c r="DN199" s="1286"/>
      <c r="DO199" s="1286"/>
      <c r="DP199" s="1286"/>
      <c r="DQ199" s="1286"/>
      <c r="DR199" s="1286"/>
      <c r="DS199" s="1286"/>
      <c r="DT199" s="1286"/>
      <c r="DU199" s="1286"/>
      <c r="DV199" s="1286"/>
      <c r="DW199" s="1286"/>
      <c r="DX199" s="1286"/>
      <c r="DY199" s="1286"/>
      <c r="DZ199" s="1286"/>
      <c r="EA199" s="1286"/>
      <c r="EB199" s="1286"/>
      <c r="EC199" s="1286"/>
      <c r="ED199" s="1286"/>
      <c r="EE199" s="1286"/>
      <c r="EF199" s="1286"/>
      <c r="EG199" s="1286"/>
      <c r="EH199" s="1286"/>
      <c r="EI199" s="1286"/>
      <c r="EJ199" s="1286"/>
      <c r="EK199" s="1286"/>
      <c r="EL199" s="1286"/>
      <c r="EM199" s="1286"/>
      <c r="EN199" s="1286"/>
      <c r="EO199" s="1286"/>
      <c r="EP199" s="1286"/>
      <c r="EQ199" s="1286"/>
      <c r="ER199" s="1286"/>
      <c r="ES199" s="1286"/>
      <c r="ET199" s="1286"/>
      <c r="EU199" s="1286"/>
      <c r="EV199" s="1286"/>
      <c r="EW199" s="1286"/>
      <c r="EX199" s="1286"/>
      <c r="EY199" s="1286"/>
      <c r="EZ199" s="1286"/>
      <c r="FA199" s="1286"/>
      <c r="FB199" s="1286"/>
      <c r="FC199" s="1286"/>
      <c r="FD199" s="1286"/>
      <c r="FE199" s="1286"/>
      <c r="FF199" s="1286"/>
      <c r="FG199" s="1286"/>
      <c r="FH199" s="1286"/>
      <c r="FI199" s="1286"/>
      <c r="FJ199" s="1286"/>
      <c r="FK199" s="1286"/>
      <c r="FL199" s="1286"/>
      <c r="FM199" s="1286"/>
      <c r="FN199" s="1286"/>
      <c r="FO199" s="1286"/>
      <c r="FP199" s="1286"/>
      <c r="FQ199" s="1286"/>
      <c r="FR199" s="1286"/>
      <c r="FS199" s="1286"/>
      <c r="FT199" s="1286"/>
      <c r="FU199" s="1286"/>
      <c r="FV199" s="1286"/>
      <c r="FW199" s="1286"/>
      <c r="FX199" s="1286"/>
      <c r="FY199" s="1286"/>
      <c r="FZ199" s="1286"/>
      <c r="GA199" s="1286"/>
      <c r="GB199" s="1286"/>
      <c r="GC199" s="1286"/>
      <c r="GD199" s="1286"/>
      <c r="GE199" s="1286"/>
      <c r="GF199" s="1286"/>
      <c r="GG199" s="1286"/>
      <c r="GH199" s="1286"/>
      <c r="GI199" s="1286"/>
      <c r="GJ199" s="1286"/>
      <c r="GK199" s="1286"/>
      <c r="GL199" s="1286"/>
      <c r="GM199" s="1286"/>
      <c r="GN199" s="1286"/>
      <c r="GO199" s="1286"/>
      <c r="GP199" s="1286"/>
      <c r="GQ199" s="1286"/>
      <c r="GR199" s="1286"/>
      <c r="GS199" s="1286"/>
      <c r="GT199" s="1286"/>
      <c r="GU199" s="1286"/>
      <c r="GV199" s="1286"/>
      <c r="GW199" s="1286"/>
      <c r="GX199" s="1286"/>
      <c r="GY199" s="1286"/>
      <c r="GZ199" s="1286"/>
      <c r="HA199" s="1286"/>
      <c r="HB199" s="1286"/>
      <c r="HC199" s="1286"/>
      <c r="HD199" s="1286"/>
      <c r="HE199" s="1286"/>
      <c r="HF199" s="1286"/>
      <c r="HG199" s="1286"/>
      <c r="HH199" s="1286"/>
      <c r="HI199" s="1286"/>
      <c r="HJ199" s="1286"/>
      <c r="HK199" s="1286"/>
      <c r="HL199" s="1286"/>
      <c r="HM199" s="1286"/>
      <c r="HN199" s="1286"/>
      <c r="HO199" s="1286"/>
      <c r="HP199" s="1286"/>
      <c r="HQ199" s="1286"/>
      <c r="HR199" s="1286"/>
      <c r="HS199" s="1286"/>
      <c r="HT199" s="1286"/>
      <c r="HU199" s="1286"/>
      <c r="HV199" s="1286"/>
      <c r="HW199" s="1286"/>
      <c r="HX199" s="1286"/>
      <c r="HY199" s="1286"/>
      <c r="HZ199" s="1286"/>
      <c r="IA199" s="1286"/>
      <c r="IB199" s="1286"/>
      <c r="IC199" s="1286"/>
      <c r="ID199" s="1286"/>
      <c r="IE199" s="1286"/>
      <c r="IF199" s="1286"/>
      <c r="IG199" s="1286"/>
      <c r="IH199" s="1286"/>
      <c r="II199" s="1286"/>
      <c r="IJ199" s="1286"/>
      <c r="IK199" s="1286"/>
      <c r="IL199" s="1286"/>
      <c r="IM199" s="1286"/>
      <c r="IN199" s="1286"/>
      <c r="IO199" s="1286"/>
      <c r="IP199" s="1286"/>
      <c r="IQ199" s="1286"/>
      <c r="IR199" s="1286"/>
      <c r="IS199" s="1286"/>
      <c r="IT199" s="1286"/>
      <c r="IU199" s="1286"/>
      <c r="IV199" s="1286"/>
    </row>
    <row r="200" spans="1:256" ht="31.5">
      <c r="A200" s="1286"/>
      <c r="B200" s="1175" t="s">
        <v>12408</v>
      </c>
      <c r="C200" s="1604" t="s">
        <v>1947</v>
      </c>
      <c r="D200" s="1604" t="s">
        <v>30</v>
      </c>
      <c r="E200" s="2132" t="s">
        <v>1948</v>
      </c>
      <c r="F200" s="2133"/>
      <c r="G200" s="2134"/>
      <c r="H200" s="1286"/>
      <c r="I200" s="1286"/>
      <c r="J200" s="1286"/>
      <c r="K200" s="1286"/>
      <c r="L200" s="1286"/>
      <c r="M200" s="1286"/>
      <c r="N200" s="1286"/>
      <c r="O200" s="1286"/>
      <c r="P200" s="1286"/>
      <c r="Q200" s="1286"/>
      <c r="R200" s="1286"/>
      <c r="S200" s="1286"/>
      <c r="T200" s="1286"/>
      <c r="U200" s="1286"/>
      <c r="V200" s="1286"/>
      <c r="W200" s="1286"/>
      <c r="X200" s="1286"/>
      <c r="Y200" s="1286"/>
      <c r="Z200" s="1286"/>
      <c r="AA200" s="1286"/>
      <c r="AB200" s="1286"/>
      <c r="AC200" s="1286"/>
      <c r="AD200" s="1286"/>
      <c r="AE200" s="1286"/>
      <c r="AF200" s="1286"/>
      <c r="AG200" s="1286"/>
      <c r="AH200" s="1286"/>
      <c r="AI200" s="1286"/>
      <c r="AJ200" s="1286"/>
      <c r="AK200" s="1286"/>
      <c r="AL200" s="1286"/>
      <c r="AM200" s="1286"/>
      <c r="AN200" s="1286"/>
      <c r="AO200" s="1286"/>
      <c r="AP200" s="1286"/>
      <c r="AQ200" s="1286"/>
      <c r="AR200" s="1286"/>
      <c r="AS200" s="1286"/>
      <c r="AT200" s="1286"/>
      <c r="AU200" s="1286"/>
      <c r="AV200" s="1286"/>
      <c r="AW200" s="1286"/>
      <c r="AX200" s="1286"/>
      <c r="AY200" s="1286"/>
      <c r="AZ200" s="1286"/>
      <c r="BA200" s="1286"/>
      <c r="BB200" s="1286"/>
      <c r="BC200" s="1286"/>
      <c r="BD200" s="1286"/>
      <c r="BE200" s="1286"/>
      <c r="BF200" s="1286"/>
      <c r="BG200" s="1286"/>
      <c r="BH200" s="1286"/>
      <c r="BI200" s="1286"/>
      <c r="BJ200" s="1286"/>
      <c r="BK200" s="1286"/>
      <c r="BL200" s="1286"/>
      <c r="BM200" s="1286"/>
      <c r="BN200" s="1286"/>
      <c r="BO200" s="1286"/>
      <c r="BP200" s="1286"/>
      <c r="BQ200" s="1286"/>
      <c r="BR200" s="1286"/>
      <c r="BS200" s="1286"/>
      <c r="BT200" s="1286"/>
      <c r="BU200" s="1286"/>
      <c r="BV200" s="1286"/>
      <c r="BW200" s="1286"/>
      <c r="BX200" s="1286"/>
      <c r="BY200" s="1286"/>
      <c r="BZ200" s="1286"/>
      <c r="CA200" s="1286"/>
      <c r="CB200" s="1286"/>
      <c r="CC200" s="1286"/>
      <c r="CD200" s="1286"/>
      <c r="CE200" s="1286"/>
      <c r="CF200" s="1286"/>
      <c r="CG200" s="1286"/>
      <c r="CH200" s="1286"/>
      <c r="CI200" s="1286"/>
      <c r="CJ200" s="1286"/>
      <c r="CK200" s="1286"/>
      <c r="CL200" s="1286"/>
      <c r="CM200" s="1286"/>
      <c r="CN200" s="1286"/>
      <c r="CO200" s="1286"/>
      <c r="CP200" s="1286"/>
      <c r="CQ200" s="1286"/>
      <c r="CR200" s="1286"/>
      <c r="CS200" s="1286"/>
      <c r="CT200" s="1286"/>
      <c r="CU200" s="1286"/>
      <c r="CV200" s="1286"/>
      <c r="CW200" s="1286"/>
      <c r="CX200" s="1286"/>
      <c r="CY200" s="1286"/>
      <c r="CZ200" s="1286"/>
      <c r="DA200" s="1286"/>
      <c r="DB200" s="1286"/>
      <c r="DC200" s="1286"/>
      <c r="DD200" s="1286"/>
      <c r="DE200" s="1286"/>
      <c r="DF200" s="1286"/>
      <c r="DG200" s="1286"/>
      <c r="DH200" s="1286"/>
      <c r="DI200" s="1286"/>
      <c r="DJ200" s="1286"/>
      <c r="DK200" s="1286"/>
      <c r="DL200" s="1286"/>
      <c r="DM200" s="1286"/>
      <c r="DN200" s="1286"/>
      <c r="DO200" s="1286"/>
      <c r="DP200" s="1286"/>
      <c r="DQ200" s="1286"/>
      <c r="DR200" s="1286"/>
      <c r="DS200" s="1286"/>
      <c r="DT200" s="1286"/>
      <c r="DU200" s="1286"/>
      <c r="DV200" s="1286"/>
      <c r="DW200" s="1286"/>
      <c r="DX200" s="1286"/>
      <c r="DY200" s="1286"/>
      <c r="DZ200" s="1286"/>
      <c r="EA200" s="1286"/>
      <c r="EB200" s="1286"/>
      <c r="EC200" s="1286"/>
      <c r="ED200" s="1286"/>
      <c r="EE200" s="1286"/>
      <c r="EF200" s="1286"/>
      <c r="EG200" s="1286"/>
      <c r="EH200" s="1286"/>
      <c r="EI200" s="1286"/>
      <c r="EJ200" s="1286"/>
      <c r="EK200" s="1286"/>
      <c r="EL200" s="1286"/>
      <c r="EM200" s="1286"/>
      <c r="EN200" s="1286"/>
      <c r="EO200" s="1286"/>
      <c r="EP200" s="1286"/>
      <c r="EQ200" s="1286"/>
      <c r="ER200" s="1286"/>
      <c r="ES200" s="1286"/>
      <c r="ET200" s="1286"/>
      <c r="EU200" s="1286"/>
      <c r="EV200" s="1286"/>
      <c r="EW200" s="1286"/>
      <c r="EX200" s="1286"/>
      <c r="EY200" s="1286"/>
      <c r="EZ200" s="1286"/>
      <c r="FA200" s="1286"/>
      <c r="FB200" s="1286"/>
      <c r="FC200" s="1286"/>
      <c r="FD200" s="1286"/>
      <c r="FE200" s="1286"/>
      <c r="FF200" s="1286"/>
      <c r="FG200" s="1286"/>
      <c r="FH200" s="1286"/>
      <c r="FI200" s="1286"/>
      <c r="FJ200" s="1286"/>
      <c r="FK200" s="1286"/>
      <c r="FL200" s="1286"/>
      <c r="FM200" s="1286"/>
      <c r="FN200" s="1286"/>
      <c r="FO200" s="1286"/>
      <c r="FP200" s="1286"/>
      <c r="FQ200" s="1286"/>
      <c r="FR200" s="1286"/>
      <c r="FS200" s="1286"/>
      <c r="FT200" s="1286"/>
      <c r="FU200" s="1286"/>
      <c r="FV200" s="1286"/>
      <c r="FW200" s="1286"/>
      <c r="FX200" s="1286"/>
      <c r="FY200" s="1286"/>
      <c r="FZ200" s="1286"/>
      <c r="GA200" s="1286"/>
      <c r="GB200" s="1286"/>
      <c r="GC200" s="1286"/>
      <c r="GD200" s="1286"/>
      <c r="GE200" s="1286"/>
      <c r="GF200" s="1286"/>
      <c r="GG200" s="1286"/>
      <c r="GH200" s="1286"/>
      <c r="GI200" s="1286"/>
      <c r="GJ200" s="1286"/>
      <c r="GK200" s="1286"/>
      <c r="GL200" s="1286"/>
      <c r="GM200" s="1286"/>
      <c r="GN200" s="1286"/>
      <c r="GO200" s="1286"/>
      <c r="GP200" s="1286"/>
      <c r="GQ200" s="1286"/>
      <c r="GR200" s="1286"/>
      <c r="GS200" s="1286"/>
      <c r="GT200" s="1286"/>
      <c r="GU200" s="1286"/>
      <c r="GV200" s="1286"/>
      <c r="GW200" s="1286"/>
      <c r="GX200" s="1286"/>
      <c r="GY200" s="1286"/>
      <c r="GZ200" s="1286"/>
      <c r="HA200" s="1286"/>
      <c r="HB200" s="1286"/>
      <c r="HC200" s="1286"/>
      <c r="HD200" s="1286"/>
      <c r="HE200" s="1286"/>
      <c r="HF200" s="1286"/>
      <c r="HG200" s="1286"/>
      <c r="HH200" s="1286"/>
      <c r="HI200" s="1286"/>
      <c r="HJ200" s="1286"/>
      <c r="HK200" s="1286"/>
      <c r="HL200" s="1286"/>
      <c r="HM200" s="1286"/>
      <c r="HN200" s="1286"/>
      <c r="HO200" s="1286"/>
      <c r="HP200" s="1286"/>
      <c r="HQ200" s="1286"/>
      <c r="HR200" s="1286"/>
      <c r="HS200" s="1286"/>
      <c r="HT200" s="1286"/>
      <c r="HU200" s="1286"/>
      <c r="HV200" s="1286"/>
      <c r="HW200" s="1286"/>
      <c r="HX200" s="1286"/>
      <c r="HY200" s="1286"/>
      <c r="HZ200" s="1286"/>
      <c r="IA200" s="1286"/>
      <c r="IB200" s="1286"/>
      <c r="IC200" s="1286"/>
      <c r="ID200" s="1286"/>
      <c r="IE200" s="1286"/>
      <c r="IF200" s="1286"/>
      <c r="IG200" s="1286"/>
      <c r="IH200" s="1286"/>
      <c r="II200" s="1286"/>
      <c r="IJ200" s="1286"/>
      <c r="IK200" s="1286"/>
      <c r="IL200" s="1286"/>
      <c r="IM200" s="1286"/>
      <c r="IN200" s="1286"/>
      <c r="IO200" s="1286"/>
      <c r="IP200" s="1286"/>
      <c r="IQ200" s="1286"/>
      <c r="IR200" s="1286"/>
      <c r="IS200" s="1286"/>
      <c r="IT200" s="1286"/>
      <c r="IU200" s="1286"/>
      <c r="IV200" s="1286"/>
    </row>
    <row r="201" spans="1:256" ht="16.5" thickBot="1">
      <c r="A201" s="1286"/>
      <c r="B201" s="2150" t="s">
        <v>1951</v>
      </c>
      <c r="C201" s="2151"/>
      <c r="D201" s="2151"/>
      <c r="E201" s="2151"/>
      <c r="F201" s="2151"/>
      <c r="G201" s="2152"/>
      <c r="H201" s="1286"/>
      <c r="I201" s="1286"/>
      <c r="J201" s="1286"/>
      <c r="K201" s="1286"/>
      <c r="L201" s="1286"/>
      <c r="M201" s="1286"/>
      <c r="N201" s="1286"/>
      <c r="O201" s="1286"/>
      <c r="P201" s="1286"/>
      <c r="Q201" s="1286"/>
      <c r="R201" s="1286"/>
      <c r="S201" s="1286"/>
      <c r="T201" s="1286"/>
      <c r="U201" s="1286"/>
      <c r="V201" s="1286"/>
      <c r="W201" s="1286"/>
      <c r="X201" s="1286"/>
      <c r="Y201" s="1286"/>
      <c r="Z201" s="1286"/>
      <c r="AA201" s="1286"/>
      <c r="AB201" s="1286"/>
      <c r="AC201" s="1286"/>
      <c r="AD201" s="1286"/>
      <c r="AE201" s="1286"/>
      <c r="AF201" s="1286"/>
      <c r="AG201" s="1286"/>
      <c r="AH201" s="1286"/>
      <c r="AI201" s="1286"/>
      <c r="AJ201" s="1286"/>
      <c r="AK201" s="1286"/>
      <c r="AL201" s="1286"/>
      <c r="AM201" s="1286"/>
      <c r="AN201" s="1286"/>
      <c r="AO201" s="1286"/>
      <c r="AP201" s="1286"/>
      <c r="AQ201" s="1286"/>
      <c r="AR201" s="1286"/>
      <c r="AS201" s="1286"/>
      <c r="AT201" s="1286"/>
      <c r="AU201" s="1286"/>
      <c r="AV201" s="1286"/>
      <c r="AW201" s="1286"/>
      <c r="AX201" s="1286"/>
      <c r="AY201" s="1286"/>
      <c r="AZ201" s="1286"/>
      <c r="BA201" s="1286"/>
      <c r="BB201" s="1286"/>
      <c r="BC201" s="1286"/>
      <c r="BD201" s="1286"/>
      <c r="BE201" s="1286"/>
      <c r="BF201" s="1286"/>
      <c r="BG201" s="1286"/>
      <c r="BH201" s="1286"/>
      <c r="BI201" s="1286"/>
      <c r="BJ201" s="1286"/>
      <c r="BK201" s="1286"/>
      <c r="BL201" s="1286"/>
      <c r="BM201" s="1286"/>
      <c r="BN201" s="1286"/>
      <c r="BO201" s="1286"/>
      <c r="BP201" s="1286"/>
      <c r="BQ201" s="1286"/>
      <c r="BR201" s="1286"/>
      <c r="BS201" s="1286"/>
      <c r="BT201" s="1286"/>
      <c r="BU201" s="1286"/>
      <c r="BV201" s="1286"/>
      <c r="BW201" s="1286"/>
      <c r="BX201" s="1286"/>
      <c r="BY201" s="1286"/>
      <c r="BZ201" s="1286"/>
      <c r="CA201" s="1286"/>
      <c r="CB201" s="1286"/>
      <c r="CC201" s="1286"/>
      <c r="CD201" s="1286"/>
      <c r="CE201" s="1286"/>
      <c r="CF201" s="1286"/>
      <c r="CG201" s="1286"/>
      <c r="CH201" s="1286"/>
      <c r="CI201" s="1286"/>
      <c r="CJ201" s="1286"/>
      <c r="CK201" s="1286"/>
      <c r="CL201" s="1286"/>
      <c r="CM201" s="1286"/>
      <c r="CN201" s="1286"/>
      <c r="CO201" s="1286"/>
      <c r="CP201" s="1286"/>
      <c r="CQ201" s="1286"/>
      <c r="CR201" s="1286"/>
      <c r="CS201" s="1286"/>
      <c r="CT201" s="1286"/>
      <c r="CU201" s="1286"/>
      <c r="CV201" s="1286"/>
      <c r="CW201" s="1286"/>
      <c r="CX201" s="1286"/>
      <c r="CY201" s="1286"/>
      <c r="CZ201" s="1286"/>
      <c r="DA201" s="1286"/>
      <c r="DB201" s="1286"/>
      <c r="DC201" s="1286"/>
      <c r="DD201" s="1286"/>
      <c r="DE201" s="1286"/>
      <c r="DF201" s="1286"/>
      <c r="DG201" s="1286"/>
      <c r="DH201" s="1286"/>
      <c r="DI201" s="1286"/>
      <c r="DJ201" s="1286"/>
      <c r="DK201" s="1286"/>
      <c r="DL201" s="1286"/>
      <c r="DM201" s="1286"/>
      <c r="DN201" s="1286"/>
      <c r="DO201" s="1286"/>
      <c r="DP201" s="1286"/>
      <c r="DQ201" s="1286"/>
      <c r="DR201" s="1286"/>
      <c r="DS201" s="1286"/>
      <c r="DT201" s="1286"/>
      <c r="DU201" s="1286"/>
      <c r="DV201" s="1286"/>
      <c r="DW201" s="1286"/>
      <c r="DX201" s="1286"/>
      <c r="DY201" s="1286"/>
      <c r="DZ201" s="1286"/>
      <c r="EA201" s="1286"/>
      <c r="EB201" s="1286"/>
      <c r="EC201" s="1286"/>
      <c r="ED201" s="1286"/>
      <c r="EE201" s="1286"/>
      <c r="EF201" s="1286"/>
      <c r="EG201" s="1286"/>
      <c r="EH201" s="1286"/>
      <c r="EI201" s="1286"/>
      <c r="EJ201" s="1286"/>
      <c r="EK201" s="1286"/>
      <c r="EL201" s="1286"/>
      <c r="EM201" s="1286"/>
      <c r="EN201" s="1286"/>
      <c r="EO201" s="1286"/>
      <c r="EP201" s="1286"/>
      <c r="EQ201" s="1286"/>
      <c r="ER201" s="1286"/>
      <c r="ES201" s="1286"/>
      <c r="ET201" s="1286"/>
      <c r="EU201" s="1286"/>
      <c r="EV201" s="1286"/>
      <c r="EW201" s="1286"/>
      <c r="EX201" s="1286"/>
      <c r="EY201" s="1286"/>
      <c r="EZ201" s="1286"/>
      <c r="FA201" s="1286"/>
      <c r="FB201" s="1286"/>
      <c r="FC201" s="1286"/>
      <c r="FD201" s="1286"/>
      <c r="FE201" s="1286"/>
      <c r="FF201" s="1286"/>
      <c r="FG201" s="1286"/>
      <c r="FH201" s="1286"/>
      <c r="FI201" s="1286"/>
      <c r="FJ201" s="1286"/>
      <c r="FK201" s="1286"/>
      <c r="FL201" s="1286"/>
      <c r="FM201" s="1286"/>
      <c r="FN201" s="1286"/>
      <c r="FO201" s="1286"/>
      <c r="FP201" s="1286"/>
      <c r="FQ201" s="1286"/>
      <c r="FR201" s="1286"/>
      <c r="FS201" s="1286"/>
      <c r="FT201" s="1286"/>
      <c r="FU201" s="1286"/>
      <c r="FV201" s="1286"/>
      <c r="FW201" s="1286"/>
      <c r="FX201" s="1286"/>
      <c r="FY201" s="1286"/>
      <c r="FZ201" s="1286"/>
      <c r="GA201" s="1286"/>
      <c r="GB201" s="1286"/>
      <c r="GC201" s="1286"/>
      <c r="GD201" s="1286"/>
      <c r="GE201" s="1286"/>
      <c r="GF201" s="1286"/>
      <c r="GG201" s="1286"/>
      <c r="GH201" s="1286"/>
      <c r="GI201" s="1286"/>
      <c r="GJ201" s="1286"/>
      <c r="GK201" s="1286"/>
      <c r="GL201" s="1286"/>
      <c r="GM201" s="1286"/>
      <c r="GN201" s="1286"/>
      <c r="GO201" s="1286"/>
      <c r="GP201" s="1286"/>
      <c r="GQ201" s="1286"/>
      <c r="GR201" s="1286"/>
      <c r="GS201" s="1286"/>
      <c r="GT201" s="1286"/>
      <c r="GU201" s="1286"/>
      <c r="GV201" s="1286"/>
      <c r="GW201" s="1286"/>
      <c r="GX201" s="1286"/>
      <c r="GY201" s="1286"/>
      <c r="GZ201" s="1286"/>
      <c r="HA201" s="1286"/>
      <c r="HB201" s="1286"/>
      <c r="HC201" s="1286"/>
      <c r="HD201" s="1286"/>
      <c r="HE201" s="1286"/>
      <c r="HF201" s="1286"/>
      <c r="HG201" s="1286"/>
      <c r="HH201" s="1286"/>
      <c r="HI201" s="1286"/>
      <c r="HJ201" s="1286"/>
      <c r="HK201" s="1286"/>
      <c r="HL201" s="1286"/>
      <c r="HM201" s="1286"/>
      <c r="HN201" s="1286"/>
      <c r="HO201" s="1286"/>
      <c r="HP201" s="1286"/>
      <c r="HQ201" s="1286"/>
      <c r="HR201" s="1286"/>
      <c r="HS201" s="1286"/>
      <c r="HT201" s="1286"/>
      <c r="HU201" s="1286"/>
      <c r="HV201" s="1286"/>
      <c r="HW201" s="1286"/>
      <c r="HX201" s="1286"/>
      <c r="HY201" s="1286"/>
      <c r="HZ201" s="1286"/>
      <c r="IA201" s="1286"/>
      <c r="IB201" s="1286"/>
      <c r="IC201" s="1286"/>
      <c r="ID201" s="1286"/>
      <c r="IE201" s="1286"/>
      <c r="IF201" s="1286"/>
      <c r="IG201" s="1286"/>
      <c r="IH201" s="1286"/>
      <c r="II201" s="1286"/>
      <c r="IJ201" s="1286"/>
      <c r="IK201" s="1286"/>
      <c r="IL201" s="1286"/>
      <c r="IM201" s="1286"/>
      <c r="IN201" s="1286"/>
      <c r="IO201" s="1286"/>
      <c r="IP201" s="1286"/>
      <c r="IQ201" s="1286"/>
      <c r="IR201" s="1286"/>
      <c r="IS201" s="1286"/>
      <c r="IT201" s="1286"/>
      <c r="IU201" s="1286"/>
      <c r="IV201" s="1286"/>
    </row>
    <row r="202" spans="1:256" ht="15">
      <c r="A202" s="1286"/>
      <c r="B202" s="2142" t="str">
        <f>C191</f>
        <v>ESCAVAÇÃO MANUAL DE VALAS. AF_03/2016</v>
      </c>
      <c r="C202" s="2143"/>
      <c r="D202" s="1630" t="s">
        <v>25</v>
      </c>
      <c r="E202" s="2144" t="s">
        <v>12426</v>
      </c>
      <c r="F202" s="2144"/>
      <c r="G202" s="2145"/>
      <c r="H202" s="1286"/>
      <c r="I202" s="1286"/>
      <c r="J202" s="1286"/>
      <c r="K202" s="1286"/>
      <c r="L202" s="1286"/>
      <c r="M202" s="1286"/>
      <c r="N202" s="1286"/>
      <c r="O202" s="1286"/>
      <c r="P202" s="1286"/>
      <c r="Q202" s="1286"/>
      <c r="R202" s="1286"/>
      <c r="S202" s="1286"/>
      <c r="T202" s="1286"/>
      <c r="U202" s="1286"/>
      <c r="V202" s="1286"/>
      <c r="W202" s="1286"/>
      <c r="X202" s="1286"/>
      <c r="Y202" s="1286"/>
      <c r="Z202" s="1286"/>
      <c r="AA202" s="1286"/>
      <c r="AB202" s="1286"/>
      <c r="AC202" s="1286"/>
      <c r="AD202" s="1286"/>
      <c r="AE202" s="1286"/>
      <c r="AF202" s="1286"/>
      <c r="AG202" s="1286"/>
      <c r="AH202" s="1286"/>
      <c r="AI202" s="1286"/>
      <c r="AJ202" s="1286"/>
      <c r="AK202" s="1286"/>
      <c r="AL202" s="1286"/>
      <c r="AM202" s="1286"/>
      <c r="AN202" s="1286"/>
      <c r="AO202" s="1286"/>
      <c r="AP202" s="1286"/>
      <c r="AQ202" s="1286"/>
      <c r="AR202" s="1286"/>
      <c r="AS202" s="1286"/>
      <c r="AT202" s="1286"/>
      <c r="AU202" s="1286"/>
      <c r="AV202" s="1286"/>
      <c r="AW202" s="1286"/>
      <c r="AX202" s="1286"/>
      <c r="AY202" s="1286"/>
      <c r="AZ202" s="1286"/>
      <c r="BA202" s="1286"/>
      <c r="BB202" s="1286"/>
      <c r="BC202" s="1286"/>
      <c r="BD202" s="1286"/>
      <c r="BE202" s="1286"/>
      <c r="BF202" s="1286"/>
      <c r="BG202" s="1286"/>
      <c r="BH202" s="1286"/>
      <c r="BI202" s="1286"/>
      <c r="BJ202" s="1286"/>
      <c r="BK202" s="1286"/>
      <c r="BL202" s="1286"/>
      <c r="BM202" s="1286"/>
      <c r="BN202" s="1286"/>
      <c r="BO202" s="1286"/>
      <c r="BP202" s="1286"/>
      <c r="BQ202" s="1286"/>
      <c r="BR202" s="1286"/>
      <c r="BS202" s="1286"/>
      <c r="BT202" s="1286"/>
      <c r="BU202" s="1286"/>
      <c r="BV202" s="1286"/>
      <c r="BW202" s="1286"/>
      <c r="BX202" s="1286"/>
      <c r="BY202" s="1286"/>
      <c r="BZ202" s="1286"/>
      <c r="CA202" s="1286"/>
      <c r="CB202" s="1286"/>
      <c r="CC202" s="1286"/>
      <c r="CD202" s="1286"/>
      <c r="CE202" s="1286"/>
      <c r="CF202" s="1286"/>
      <c r="CG202" s="1286"/>
      <c r="CH202" s="1286"/>
      <c r="CI202" s="1286"/>
      <c r="CJ202" s="1286"/>
      <c r="CK202" s="1286"/>
      <c r="CL202" s="1286"/>
      <c r="CM202" s="1286"/>
      <c r="CN202" s="1286"/>
      <c r="CO202" s="1286"/>
      <c r="CP202" s="1286"/>
      <c r="CQ202" s="1286"/>
      <c r="CR202" s="1286"/>
      <c r="CS202" s="1286"/>
      <c r="CT202" s="1286"/>
      <c r="CU202" s="1286"/>
      <c r="CV202" s="1286"/>
      <c r="CW202" s="1286"/>
      <c r="CX202" s="1286"/>
      <c r="CY202" s="1286"/>
      <c r="CZ202" s="1286"/>
      <c r="DA202" s="1286"/>
      <c r="DB202" s="1286"/>
      <c r="DC202" s="1286"/>
      <c r="DD202" s="1286"/>
      <c r="DE202" s="1286"/>
      <c r="DF202" s="1286"/>
      <c r="DG202" s="1286"/>
      <c r="DH202" s="1286"/>
      <c r="DI202" s="1286"/>
      <c r="DJ202" s="1286"/>
      <c r="DK202" s="1286"/>
      <c r="DL202" s="1286"/>
      <c r="DM202" s="1286"/>
      <c r="DN202" s="1286"/>
      <c r="DO202" s="1286"/>
      <c r="DP202" s="1286"/>
      <c r="DQ202" s="1286"/>
      <c r="DR202" s="1286"/>
      <c r="DS202" s="1286"/>
      <c r="DT202" s="1286"/>
      <c r="DU202" s="1286"/>
      <c r="DV202" s="1286"/>
      <c r="DW202" s="1286"/>
      <c r="DX202" s="1286"/>
      <c r="DY202" s="1286"/>
      <c r="DZ202" s="1286"/>
      <c r="EA202" s="1286"/>
      <c r="EB202" s="1286"/>
      <c r="EC202" s="1286"/>
      <c r="ED202" s="1286"/>
      <c r="EE202" s="1286"/>
      <c r="EF202" s="1286"/>
      <c r="EG202" s="1286"/>
      <c r="EH202" s="1286"/>
      <c r="EI202" s="1286"/>
      <c r="EJ202" s="1286"/>
      <c r="EK202" s="1286"/>
      <c r="EL202" s="1286"/>
      <c r="EM202" s="1286"/>
      <c r="EN202" s="1286"/>
      <c r="EO202" s="1286"/>
      <c r="EP202" s="1286"/>
      <c r="EQ202" s="1286"/>
      <c r="ER202" s="1286"/>
      <c r="ES202" s="1286"/>
      <c r="ET202" s="1286"/>
      <c r="EU202" s="1286"/>
      <c r="EV202" s="1286"/>
      <c r="EW202" s="1286"/>
      <c r="EX202" s="1286"/>
      <c r="EY202" s="1286"/>
      <c r="EZ202" s="1286"/>
      <c r="FA202" s="1286"/>
      <c r="FB202" s="1286"/>
      <c r="FC202" s="1286"/>
      <c r="FD202" s="1286"/>
      <c r="FE202" s="1286"/>
      <c r="FF202" s="1286"/>
      <c r="FG202" s="1286"/>
      <c r="FH202" s="1286"/>
      <c r="FI202" s="1286"/>
      <c r="FJ202" s="1286"/>
      <c r="FK202" s="1286"/>
      <c r="FL202" s="1286"/>
      <c r="FM202" s="1286"/>
      <c r="FN202" s="1286"/>
      <c r="FO202" s="1286"/>
      <c r="FP202" s="1286"/>
      <c r="FQ202" s="1286"/>
      <c r="FR202" s="1286"/>
      <c r="FS202" s="1286"/>
      <c r="FT202" s="1286"/>
      <c r="FU202" s="1286"/>
      <c r="FV202" s="1286"/>
      <c r="FW202" s="1286"/>
      <c r="FX202" s="1286"/>
      <c r="FY202" s="1286"/>
      <c r="FZ202" s="1286"/>
      <c r="GA202" s="1286"/>
      <c r="GB202" s="1286"/>
      <c r="GC202" s="1286"/>
      <c r="GD202" s="1286"/>
      <c r="GE202" s="1286"/>
      <c r="GF202" s="1286"/>
      <c r="GG202" s="1286"/>
      <c r="GH202" s="1286"/>
      <c r="GI202" s="1286"/>
      <c r="GJ202" s="1286"/>
      <c r="GK202" s="1286"/>
      <c r="GL202" s="1286"/>
      <c r="GM202" s="1286"/>
      <c r="GN202" s="1286"/>
      <c r="GO202" s="1286"/>
      <c r="GP202" s="1286"/>
      <c r="GQ202" s="1286"/>
      <c r="GR202" s="1286"/>
      <c r="GS202" s="1286"/>
      <c r="GT202" s="1286"/>
      <c r="GU202" s="1286"/>
      <c r="GV202" s="1286"/>
      <c r="GW202" s="1286"/>
      <c r="GX202" s="1286"/>
      <c r="GY202" s="1286"/>
      <c r="GZ202" s="1286"/>
      <c r="HA202" s="1286"/>
      <c r="HB202" s="1286"/>
      <c r="HC202" s="1286"/>
      <c r="HD202" s="1286"/>
      <c r="HE202" s="1286"/>
      <c r="HF202" s="1286"/>
      <c r="HG202" s="1286"/>
      <c r="HH202" s="1286"/>
      <c r="HI202" s="1286"/>
      <c r="HJ202" s="1286"/>
      <c r="HK202" s="1286"/>
      <c r="HL202" s="1286"/>
      <c r="HM202" s="1286"/>
      <c r="HN202" s="1286"/>
      <c r="HO202" s="1286"/>
      <c r="HP202" s="1286"/>
      <c r="HQ202" s="1286"/>
      <c r="HR202" s="1286"/>
      <c r="HS202" s="1286"/>
      <c r="HT202" s="1286"/>
      <c r="HU202" s="1286"/>
      <c r="HV202" s="1286"/>
      <c r="HW202" s="1286"/>
      <c r="HX202" s="1286"/>
      <c r="HY202" s="1286"/>
      <c r="HZ202" s="1286"/>
      <c r="IA202" s="1286"/>
      <c r="IB202" s="1286"/>
      <c r="IC202" s="1286"/>
      <c r="ID202" s="1286"/>
      <c r="IE202" s="1286"/>
      <c r="IF202" s="1286"/>
      <c r="IG202" s="1286"/>
      <c r="IH202" s="1286"/>
      <c r="II202" s="1286"/>
      <c r="IJ202" s="1286"/>
      <c r="IK202" s="1286"/>
      <c r="IL202" s="1286"/>
      <c r="IM202" s="1286"/>
      <c r="IN202" s="1286"/>
      <c r="IO202" s="1286"/>
      <c r="IP202" s="1286"/>
      <c r="IQ202" s="1286"/>
      <c r="IR202" s="1286"/>
      <c r="IS202" s="1286"/>
      <c r="IT202" s="1286"/>
      <c r="IU202" s="1286"/>
      <c r="IV202" s="1286"/>
    </row>
    <row r="203" spans="1:256" ht="36" customHeight="1">
      <c r="A203" s="1286"/>
      <c r="B203" s="2146" t="str">
        <f t="shared" ref="B203:B204" si="9">C192</f>
        <v>CONCRETO FCK = 25MPA, TRAÇO 1:2,3:2,7 (CIMENTO/ AREIA MÉDIA/ BRITA 1)  - PREPARO MECÂNICO COM BETONEIRA 400 L. AF_07/2016</v>
      </c>
      <c r="C203" s="2147"/>
      <c r="D203" s="921" t="s">
        <v>25</v>
      </c>
      <c r="E203" s="2119" t="str">
        <f>E202</f>
        <v>(0,30*0,30*0,60)*2+(0,3*0,3*0,30)</v>
      </c>
      <c r="F203" s="2119"/>
      <c r="G203" s="2120"/>
      <c r="H203" s="1286"/>
      <c r="I203" s="1286"/>
      <c r="J203" s="1286"/>
      <c r="K203" s="1286"/>
      <c r="L203" s="1286"/>
      <c r="M203" s="1286"/>
      <c r="N203" s="1286"/>
      <c r="O203" s="1286"/>
      <c r="P203" s="1286"/>
      <c r="Q203" s="1286"/>
      <c r="R203" s="1286"/>
      <c r="S203" s="1286"/>
      <c r="T203" s="1286"/>
      <c r="U203" s="1286"/>
      <c r="V203" s="1286"/>
      <c r="W203" s="1286"/>
      <c r="X203" s="1286"/>
      <c r="Y203" s="1286"/>
      <c r="Z203" s="1286"/>
      <c r="AA203" s="1286"/>
      <c r="AB203" s="1286"/>
      <c r="AC203" s="1286"/>
      <c r="AD203" s="1286"/>
      <c r="AE203" s="1286"/>
      <c r="AF203" s="1286"/>
      <c r="AG203" s="1286"/>
      <c r="AH203" s="1286"/>
      <c r="AI203" s="1286"/>
      <c r="AJ203" s="1286"/>
      <c r="AK203" s="1286"/>
      <c r="AL203" s="1286"/>
      <c r="AM203" s="1286"/>
      <c r="AN203" s="1286"/>
      <c r="AO203" s="1286"/>
      <c r="AP203" s="1286"/>
      <c r="AQ203" s="1286"/>
      <c r="AR203" s="1286"/>
      <c r="AS203" s="1286"/>
      <c r="AT203" s="1286"/>
      <c r="AU203" s="1286"/>
      <c r="AV203" s="1286"/>
      <c r="AW203" s="1286"/>
      <c r="AX203" s="1286"/>
      <c r="AY203" s="1286"/>
      <c r="AZ203" s="1286"/>
      <c r="BA203" s="1286"/>
      <c r="BB203" s="1286"/>
      <c r="BC203" s="1286"/>
      <c r="BD203" s="1286"/>
      <c r="BE203" s="1286"/>
      <c r="BF203" s="1286"/>
      <c r="BG203" s="1286"/>
      <c r="BH203" s="1286"/>
      <c r="BI203" s="1286"/>
      <c r="BJ203" s="1286"/>
      <c r="BK203" s="1286"/>
      <c r="BL203" s="1286"/>
      <c r="BM203" s="1286"/>
      <c r="BN203" s="1286"/>
      <c r="BO203" s="1286"/>
      <c r="BP203" s="1286"/>
      <c r="BQ203" s="1286"/>
      <c r="BR203" s="1286"/>
      <c r="BS203" s="1286"/>
      <c r="BT203" s="1286"/>
      <c r="BU203" s="1286"/>
      <c r="BV203" s="1286"/>
      <c r="BW203" s="1286"/>
      <c r="BX203" s="1286"/>
      <c r="BY203" s="1286"/>
      <c r="BZ203" s="1286"/>
      <c r="CA203" s="1286"/>
      <c r="CB203" s="1286"/>
      <c r="CC203" s="1286"/>
      <c r="CD203" s="1286"/>
      <c r="CE203" s="1286"/>
      <c r="CF203" s="1286"/>
      <c r="CG203" s="1286"/>
      <c r="CH203" s="1286"/>
      <c r="CI203" s="1286"/>
      <c r="CJ203" s="1286"/>
      <c r="CK203" s="1286"/>
      <c r="CL203" s="1286"/>
      <c r="CM203" s="1286"/>
      <c r="CN203" s="1286"/>
      <c r="CO203" s="1286"/>
      <c r="CP203" s="1286"/>
      <c r="CQ203" s="1286"/>
      <c r="CR203" s="1286"/>
      <c r="CS203" s="1286"/>
      <c r="CT203" s="1286"/>
      <c r="CU203" s="1286"/>
      <c r="CV203" s="1286"/>
      <c r="CW203" s="1286"/>
      <c r="CX203" s="1286"/>
      <c r="CY203" s="1286"/>
      <c r="CZ203" s="1286"/>
      <c r="DA203" s="1286"/>
      <c r="DB203" s="1286"/>
      <c r="DC203" s="1286"/>
      <c r="DD203" s="1286"/>
      <c r="DE203" s="1286"/>
      <c r="DF203" s="1286"/>
      <c r="DG203" s="1286"/>
      <c r="DH203" s="1286"/>
      <c r="DI203" s="1286"/>
      <c r="DJ203" s="1286"/>
      <c r="DK203" s="1286"/>
      <c r="DL203" s="1286"/>
      <c r="DM203" s="1286"/>
      <c r="DN203" s="1286"/>
      <c r="DO203" s="1286"/>
      <c r="DP203" s="1286"/>
      <c r="DQ203" s="1286"/>
      <c r="DR203" s="1286"/>
      <c r="DS203" s="1286"/>
      <c r="DT203" s="1286"/>
      <c r="DU203" s="1286"/>
      <c r="DV203" s="1286"/>
      <c r="DW203" s="1286"/>
      <c r="DX203" s="1286"/>
      <c r="DY203" s="1286"/>
      <c r="DZ203" s="1286"/>
      <c r="EA203" s="1286"/>
      <c r="EB203" s="1286"/>
      <c r="EC203" s="1286"/>
      <c r="ED203" s="1286"/>
      <c r="EE203" s="1286"/>
      <c r="EF203" s="1286"/>
      <c r="EG203" s="1286"/>
      <c r="EH203" s="1286"/>
      <c r="EI203" s="1286"/>
      <c r="EJ203" s="1286"/>
      <c r="EK203" s="1286"/>
      <c r="EL203" s="1286"/>
      <c r="EM203" s="1286"/>
      <c r="EN203" s="1286"/>
      <c r="EO203" s="1286"/>
      <c r="EP203" s="1286"/>
      <c r="EQ203" s="1286"/>
      <c r="ER203" s="1286"/>
      <c r="ES203" s="1286"/>
      <c r="ET203" s="1286"/>
      <c r="EU203" s="1286"/>
      <c r="EV203" s="1286"/>
      <c r="EW203" s="1286"/>
      <c r="EX203" s="1286"/>
      <c r="EY203" s="1286"/>
      <c r="EZ203" s="1286"/>
      <c r="FA203" s="1286"/>
      <c r="FB203" s="1286"/>
      <c r="FC203" s="1286"/>
      <c r="FD203" s="1286"/>
      <c r="FE203" s="1286"/>
      <c r="FF203" s="1286"/>
      <c r="FG203" s="1286"/>
      <c r="FH203" s="1286"/>
      <c r="FI203" s="1286"/>
      <c r="FJ203" s="1286"/>
      <c r="FK203" s="1286"/>
      <c r="FL203" s="1286"/>
      <c r="FM203" s="1286"/>
      <c r="FN203" s="1286"/>
      <c r="FO203" s="1286"/>
      <c r="FP203" s="1286"/>
      <c r="FQ203" s="1286"/>
      <c r="FR203" s="1286"/>
      <c r="FS203" s="1286"/>
      <c r="FT203" s="1286"/>
      <c r="FU203" s="1286"/>
      <c r="FV203" s="1286"/>
      <c r="FW203" s="1286"/>
      <c r="FX203" s="1286"/>
      <c r="FY203" s="1286"/>
      <c r="FZ203" s="1286"/>
      <c r="GA203" s="1286"/>
      <c r="GB203" s="1286"/>
      <c r="GC203" s="1286"/>
      <c r="GD203" s="1286"/>
      <c r="GE203" s="1286"/>
      <c r="GF203" s="1286"/>
      <c r="GG203" s="1286"/>
      <c r="GH203" s="1286"/>
      <c r="GI203" s="1286"/>
      <c r="GJ203" s="1286"/>
      <c r="GK203" s="1286"/>
      <c r="GL203" s="1286"/>
      <c r="GM203" s="1286"/>
      <c r="GN203" s="1286"/>
      <c r="GO203" s="1286"/>
      <c r="GP203" s="1286"/>
      <c r="GQ203" s="1286"/>
      <c r="GR203" s="1286"/>
      <c r="GS203" s="1286"/>
      <c r="GT203" s="1286"/>
      <c r="GU203" s="1286"/>
      <c r="GV203" s="1286"/>
      <c r="GW203" s="1286"/>
      <c r="GX203" s="1286"/>
      <c r="GY203" s="1286"/>
      <c r="GZ203" s="1286"/>
      <c r="HA203" s="1286"/>
      <c r="HB203" s="1286"/>
      <c r="HC203" s="1286"/>
      <c r="HD203" s="1286"/>
      <c r="HE203" s="1286"/>
      <c r="HF203" s="1286"/>
      <c r="HG203" s="1286"/>
      <c r="HH203" s="1286"/>
      <c r="HI203" s="1286"/>
      <c r="HJ203" s="1286"/>
      <c r="HK203" s="1286"/>
      <c r="HL203" s="1286"/>
      <c r="HM203" s="1286"/>
      <c r="HN203" s="1286"/>
      <c r="HO203" s="1286"/>
      <c r="HP203" s="1286"/>
      <c r="HQ203" s="1286"/>
      <c r="HR203" s="1286"/>
      <c r="HS203" s="1286"/>
      <c r="HT203" s="1286"/>
      <c r="HU203" s="1286"/>
      <c r="HV203" s="1286"/>
      <c r="HW203" s="1286"/>
      <c r="HX203" s="1286"/>
      <c r="HY203" s="1286"/>
      <c r="HZ203" s="1286"/>
      <c r="IA203" s="1286"/>
      <c r="IB203" s="1286"/>
      <c r="IC203" s="1286"/>
      <c r="ID203" s="1286"/>
      <c r="IE203" s="1286"/>
      <c r="IF203" s="1286"/>
      <c r="IG203" s="1286"/>
      <c r="IH203" s="1286"/>
      <c r="II203" s="1286"/>
      <c r="IJ203" s="1286"/>
      <c r="IK203" s="1286"/>
      <c r="IL203" s="1286"/>
      <c r="IM203" s="1286"/>
      <c r="IN203" s="1286"/>
      <c r="IO203" s="1286"/>
      <c r="IP203" s="1286"/>
      <c r="IQ203" s="1286"/>
      <c r="IR203" s="1286"/>
      <c r="IS203" s="1286"/>
      <c r="IT203" s="1286"/>
      <c r="IU203" s="1286"/>
      <c r="IV203" s="1286"/>
    </row>
    <row r="204" spans="1:256" ht="34.5" customHeight="1" thickBot="1">
      <c r="A204" s="1286"/>
      <c r="B204" s="2108" t="str">
        <f t="shared" si="9"/>
        <v>LANÇAMENTO COM USO DE BALDES, ADENSAMENTO E ACABAMENTO DE CONCRETO EM ESTRUTURAS. AF_12/2015</v>
      </c>
      <c r="C204" s="2109"/>
      <c r="D204" s="1606" t="s">
        <v>25</v>
      </c>
      <c r="E204" s="2148" t="str">
        <f>E202</f>
        <v>(0,30*0,30*0,60)*2+(0,3*0,3*0,30)</v>
      </c>
      <c r="F204" s="2148"/>
      <c r="G204" s="2149"/>
      <c r="H204" s="1286"/>
      <c r="I204" s="1286"/>
      <c r="J204" s="1286"/>
      <c r="K204" s="1286"/>
      <c r="L204" s="1286"/>
      <c r="M204" s="1286"/>
      <c r="N204" s="1286"/>
      <c r="O204" s="1286"/>
      <c r="P204" s="1286"/>
      <c r="Q204" s="1286"/>
      <c r="R204" s="1286"/>
      <c r="S204" s="1286"/>
      <c r="T204" s="1286"/>
      <c r="U204" s="1286"/>
      <c r="V204" s="1286"/>
      <c r="W204" s="1286"/>
      <c r="X204" s="1286"/>
      <c r="Y204" s="1286"/>
      <c r="Z204" s="1286"/>
      <c r="AA204" s="1286"/>
      <c r="AB204" s="1286"/>
      <c r="AC204" s="1286"/>
      <c r="AD204" s="1286"/>
      <c r="AE204" s="1286"/>
      <c r="AF204" s="1286"/>
      <c r="AG204" s="1286"/>
      <c r="AH204" s="1286"/>
      <c r="AI204" s="1286"/>
      <c r="AJ204" s="1286"/>
      <c r="AK204" s="1286"/>
      <c r="AL204" s="1286"/>
      <c r="AM204" s="1286"/>
      <c r="AN204" s="1286"/>
      <c r="AO204" s="1286"/>
      <c r="AP204" s="1286"/>
      <c r="AQ204" s="1286"/>
      <c r="AR204" s="1286"/>
      <c r="AS204" s="1286"/>
      <c r="AT204" s="1286"/>
      <c r="AU204" s="1286"/>
      <c r="AV204" s="1286"/>
      <c r="AW204" s="1286"/>
      <c r="AX204" s="1286"/>
      <c r="AY204" s="1286"/>
      <c r="AZ204" s="1286"/>
      <c r="BA204" s="1286"/>
      <c r="BB204" s="1286"/>
      <c r="BC204" s="1286"/>
      <c r="BD204" s="1286"/>
      <c r="BE204" s="1286"/>
      <c r="BF204" s="1286"/>
      <c r="BG204" s="1286"/>
      <c r="BH204" s="1286"/>
      <c r="BI204" s="1286"/>
      <c r="BJ204" s="1286"/>
      <c r="BK204" s="1286"/>
      <c r="BL204" s="1286"/>
      <c r="BM204" s="1286"/>
      <c r="BN204" s="1286"/>
      <c r="BO204" s="1286"/>
      <c r="BP204" s="1286"/>
      <c r="BQ204" s="1286"/>
      <c r="BR204" s="1286"/>
      <c r="BS204" s="1286"/>
      <c r="BT204" s="1286"/>
      <c r="BU204" s="1286"/>
      <c r="BV204" s="1286"/>
      <c r="BW204" s="1286"/>
      <c r="BX204" s="1286"/>
      <c r="BY204" s="1286"/>
      <c r="BZ204" s="1286"/>
      <c r="CA204" s="1286"/>
      <c r="CB204" s="1286"/>
      <c r="CC204" s="1286"/>
      <c r="CD204" s="1286"/>
      <c r="CE204" s="1286"/>
      <c r="CF204" s="1286"/>
      <c r="CG204" s="1286"/>
      <c r="CH204" s="1286"/>
      <c r="CI204" s="1286"/>
      <c r="CJ204" s="1286"/>
      <c r="CK204" s="1286"/>
      <c r="CL204" s="1286"/>
      <c r="CM204" s="1286"/>
      <c r="CN204" s="1286"/>
      <c r="CO204" s="1286"/>
      <c r="CP204" s="1286"/>
      <c r="CQ204" s="1286"/>
      <c r="CR204" s="1286"/>
      <c r="CS204" s="1286"/>
      <c r="CT204" s="1286"/>
      <c r="CU204" s="1286"/>
      <c r="CV204" s="1286"/>
      <c r="CW204" s="1286"/>
      <c r="CX204" s="1286"/>
      <c r="CY204" s="1286"/>
      <c r="CZ204" s="1286"/>
      <c r="DA204" s="1286"/>
      <c r="DB204" s="1286"/>
      <c r="DC204" s="1286"/>
      <c r="DD204" s="1286"/>
      <c r="DE204" s="1286"/>
      <c r="DF204" s="1286"/>
      <c r="DG204" s="1286"/>
      <c r="DH204" s="1286"/>
      <c r="DI204" s="1286"/>
      <c r="DJ204" s="1286"/>
      <c r="DK204" s="1286"/>
      <c r="DL204" s="1286"/>
      <c r="DM204" s="1286"/>
      <c r="DN204" s="1286"/>
      <c r="DO204" s="1286"/>
      <c r="DP204" s="1286"/>
      <c r="DQ204" s="1286"/>
      <c r="DR204" s="1286"/>
      <c r="DS204" s="1286"/>
      <c r="DT204" s="1286"/>
      <c r="DU204" s="1286"/>
      <c r="DV204" s="1286"/>
      <c r="DW204" s="1286"/>
      <c r="DX204" s="1286"/>
      <c r="DY204" s="1286"/>
      <c r="DZ204" s="1286"/>
      <c r="EA204" s="1286"/>
      <c r="EB204" s="1286"/>
      <c r="EC204" s="1286"/>
      <c r="ED204" s="1286"/>
      <c r="EE204" s="1286"/>
      <c r="EF204" s="1286"/>
      <c r="EG204" s="1286"/>
      <c r="EH204" s="1286"/>
      <c r="EI204" s="1286"/>
      <c r="EJ204" s="1286"/>
      <c r="EK204" s="1286"/>
      <c r="EL204" s="1286"/>
      <c r="EM204" s="1286"/>
      <c r="EN204" s="1286"/>
      <c r="EO204" s="1286"/>
      <c r="EP204" s="1286"/>
      <c r="EQ204" s="1286"/>
      <c r="ER204" s="1286"/>
      <c r="ES204" s="1286"/>
      <c r="ET204" s="1286"/>
      <c r="EU204" s="1286"/>
      <c r="EV204" s="1286"/>
      <c r="EW204" s="1286"/>
      <c r="EX204" s="1286"/>
      <c r="EY204" s="1286"/>
      <c r="EZ204" s="1286"/>
      <c r="FA204" s="1286"/>
      <c r="FB204" s="1286"/>
      <c r="FC204" s="1286"/>
      <c r="FD204" s="1286"/>
      <c r="FE204" s="1286"/>
      <c r="FF204" s="1286"/>
      <c r="FG204" s="1286"/>
      <c r="FH204" s="1286"/>
      <c r="FI204" s="1286"/>
      <c r="FJ204" s="1286"/>
      <c r="FK204" s="1286"/>
      <c r="FL204" s="1286"/>
      <c r="FM204" s="1286"/>
      <c r="FN204" s="1286"/>
      <c r="FO204" s="1286"/>
      <c r="FP204" s="1286"/>
      <c r="FQ204" s="1286"/>
      <c r="FR204" s="1286"/>
      <c r="FS204" s="1286"/>
      <c r="FT204" s="1286"/>
      <c r="FU204" s="1286"/>
      <c r="FV204" s="1286"/>
      <c r="FW204" s="1286"/>
      <c r="FX204" s="1286"/>
      <c r="FY204" s="1286"/>
      <c r="FZ204" s="1286"/>
      <c r="GA204" s="1286"/>
      <c r="GB204" s="1286"/>
      <c r="GC204" s="1286"/>
      <c r="GD204" s="1286"/>
      <c r="GE204" s="1286"/>
      <c r="GF204" s="1286"/>
      <c r="GG204" s="1286"/>
      <c r="GH204" s="1286"/>
      <c r="GI204" s="1286"/>
      <c r="GJ204" s="1286"/>
      <c r="GK204" s="1286"/>
      <c r="GL204" s="1286"/>
      <c r="GM204" s="1286"/>
      <c r="GN204" s="1286"/>
      <c r="GO204" s="1286"/>
      <c r="GP204" s="1286"/>
      <c r="GQ204" s="1286"/>
      <c r="GR204" s="1286"/>
      <c r="GS204" s="1286"/>
      <c r="GT204" s="1286"/>
      <c r="GU204" s="1286"/>
      <c r="GV204" s="1286"/>
      <c r="GW204" s="1286"/>
      <c r="GX204" s="1286"/>
      <c r="GY204" s="1286"/>
      <c r="GZ204" s="1286"/>
      <c r="HA204" s="1286"/>
      <c r="HB204" s="1286"/>
      <c r="HC204" s="1286"/>
      <c r="HD204" s="1286"/>
      <c r="HE204" s="1286"/>
      <c r="HF204" s="1286"/>
      <c r="HG204" s="1286"/>
      <c r="HH204" s="1286"/>
      <c r="HI204" s="1286"/>
      <c r="HJ204" s="1286"/>
      <c r="HK204" s="1286"/>
      <c r="HL204" s="1286"/>
      <c r="HM204" s="1286"/>
      <c r="HN204" s="1286"/>
      <c r="HO204" s="1286"/>
      <c r="HP204" s="1286"/>
      <c r="HQ204" s="1286"/>
      <c r="HR204" s="1286"/>
      <c r="HS204" s="1286"/>
      <c r="HT204" s="1286"/>
      <c r="HU204" s="1286"/>
      <c r="HV204" s="1286"/>
      <c r="HW204" s="1286"/>
      <c r="HX204" s="1286"/>
      <c r="HY204" s="1286"/>
      <c r="HZ204" s="1286"/>
      <c r="IA204" s="1286"/>
      <c r="IB204" s="1286"/>
      <c r="IC204" s="1286"/>
      <c r="ID204" s="1286"/>
      <c r="IE204" s="1286"/>
      <c r="IF204" s="1286"/>
      <c r="IG204" s="1286"/>
      <c r="IH204" s="1286"/>
      <c r="II204" s="1286"/>
      <c r="IJ204" s="1286"/>
      <c r="IK204" s="1286"/>
      <c r="IL204" s="1286"/>
      <c r="IM204" s="1286"/>
      <c r="IN204" s="1286"/>
      <c r="IO204" s="1286"/>
      <c r="IP204" s="1286"/>
      <c r="IQ204" s="1286"/>
      <c r="IR204" s="1286"/>
      <c r="IS204" s="1286"/>
      <c r="IT204" s="1286"/>
      <c r="IU204" s="1286"/>
      <c r="IV204" s="1286"/>
    </row>
    <row r="205" spans="1:256" ht="15.75">
      <c r="A205" s="1286"/>
      <c r="B205" s="2139" t="s">
        <v>1952</v>
      </c>
      <c r="C205" s="2140"/>
      <c r="D205" s="2140"/>
      <c r="E205" s="2140"/>
      <c r="F205" s="2140"/>
      <c r="G205" s="2141"/>
      <c r="H205" s="1286"/>
      <c r="I205" s="1286"/>
      <c r="J205" s="1286"/>
      <c r="K205" s="1286"/>
      <c r="L205" s="1286"/>
      <c r="M205" s="1286"/>
      <c r="N205" s="1286"/>
      <c r="O205" s="1286"/>
      <c r="P205" s="1286"/>
      <c r="Q205" s="1286"/>
      <c r="R205" s="1286"/>
      <c r="S205" s="1286"/>
      <c r="T205" s="1286"/>
      <c r="U205" s="1286"/>
      <c r="V205" s="1286"/>
      <c r="W205" s="1286"/>
      <c r="X205" s="1286"/>
      <c r="Y205" s="1286"/>
      <c r="Z205" s="1286"/>
      <c r="AA205" s="1286"/>
      <c r="AB205" s="1286"/>
      <c r="AC205" s="1286"/>
      <c r="AD205" s="1286"/>
      <c r="AE205" s="1286"/>
      <c r="AF205" s="1286"/>
      <c r="AG205" s="1286"/>
      <c r="AH205" s="1286"/>
      <c r="AI205" s="1286"/>
      <c r="AJ205" s="1286"/>
      <c r="AK205" s="1286"/>
      <c r="AL205" s="1286"/>
      <c r="AM205" s="1286"/>
      <c r="AN205" s="1286"/>
      <c r="AO205" s="1286"/>
      <c r="AP205" s="1286"/>
      <c r="AQ205" s="1286"/>
      <c r="AR205" s="1286"/>
      <c r="AS205" s="1286"/>
      <c r="AT205" s="1286"/>
      <c r="AU205" s="1286"/>
      <c r="AV205" s="1286"/>
      <c r="AW205" s="1286"/>
      <c r="AX205" s="1286"/>
      <c r="AY205" s="1286"/>
      <c r="AZ205" s="1286"/>
      <c r="BA205" s="1286"/>
      <c r="BB205" s="1286"/>
      <c r="BC205" s="1286"/>
      <c r="BD205" s="1286"/>
      <c r="BE205" s="1286"/>
      <c r="BF205" s="1286"/>
      <c r="BG205" s="1286"/>
      <c r="BH205" s="1286"/>
      <c r="BI205" s="1286"/>
      <c r="BJ205" s="1286"/>
      <c r="BK205" s="1286"/>
      <c r="BL205" s="1286"/>
      <c r="BM205" s="1286"/>
      <c r="BN205" s="1286"/>
      <c r="BO205" s="1286"/>
      <c r="BP205" s="1286"/>
      <c r="BQ205" s="1286"/>
      <c r="BR205" s="1286"/>
      <c r="BS205" s="1286"/>
      <c r="BT205" s="1286"/>
      <c r="BU205" s="1286"/>
      <c r="BV205" s="1286"/>
      <c r="BW205" s="1286"/>
      <c r="BX205" s="1286"/>
      <c r="BY205" s="1286"/>
      <c r="BZ205" s="1286"/>
      <c r="CA205" s="1286"/>
      <c r="CB205" s="1286"/>
      <c r="CC205" s="1286"/>
      <c r="CD205" s="1286"/>
      <c r="CE205" s="1286"/>
      <c r="CF205" s="1286"/>
      <c r="CG205" s="1286"/>
      <c r="CH205" s="1286"/>
      <c r="CI205" s="1286"/>
      <c r="CJ205" s="1286"/>
      <c r="CK205" s="1286"/>
      <c r="CL205" s="1286"/>
      <c r="CM205" s="1286"/>
      <c r="CN205" s="1286"/>
      <c r="CO205" s="1286"/>
      <c r="CP205" s="1286"/>
      <c r="CQ205" s="1286"/>
      <c r="CR205" s="1286"/>
      <c r="CS205" s="1286"/>
      <c r="CT205" s="1286"/>
      <c r="CU205" s="1286"/>
      <c r="CV205" s="1286"/>
      <c r="CW205" s="1286"/>
      <c r="CX205" s="1286"/>
      <c r="CY205" s="1286"/>
      <c r="CZ205" s="1286"/>
      <c r="DA205" s="1286"/>
      <c r="DB205" s="1286"/>
      <c r="DC205" s="1286"/>
      <c r="DD205" s="1286"/>
      <c r="DE205" s="1286"/>
      <c r="DF205" s="1286"/>
      <c r="DG205" s="1286"/>
      <c r="DH205" s="1286"/>
      <c r="DI205" s="1286"/>
      <c r="DJ205" s="1286"/>
      <c r="DK205" s="1286"/>
      <c r="DL205" s="1286"/>
      <c r="DM205" s="1286"/>
      <c r="DN205" s="1286"/>
      <c r="DO205" s="1286"/>
      <c r="DP205" s="1286"/>
      <c r="DQ205" s="1286"/>
      <c r="DR205" s="1286"/>
      <c r="DS205" s="1286"/>
      <c r="DT205" s="1286"/>
      <c r="DU205" s="1286"/>
      <c r="DV205" s="1286"/>
      <c r="DW205" s="1286"/>
      <c r="DX205" s="1286"/>
      <c r="DY205" s="1286"/>
      <c r="DZ205" s="1286"/>
      <c r="EA205" s="1286"/>
      <c r="EB205" s="1286"/>
      <c r="EC205" s="1286"/>
      <c r="ED205" s="1286"/>
      <c r="EE205" s="1286"/>
      <c r="EF205" s="1286"/>
      <c r="EG205" s="1286"/>
      <c r="EH205" s="1286"/>
      <c r="EI205" s="1286"/>
      <c r="EJ205" s="1286"/>
      <c r="EK205" s="1286"/>
      <c r="EL205" s="1286"/>
      <c r="EM205" s="1286"/>
      <c r="EN205" s="1286"/>
      <c r="EO205" s="1286"/>
      <c r="EP205" s="1286"/>
      <c r="EQ205" s="1286"/>
      <c r="ER205" s="1286"/>
      <c r="ES205" s="1286"/>
      <c r="ET205" s="1286"/>
      <c r="EU205" s="1286"/>
      <c r="EV205" s="1286"/>
      <c r="EW205" s="1286"/>
      <c r="EX205" s="1286"/>
      <c r="EY205" s="1286"/>
      <c r="EZ205" s="1286"/>
      <c r="FA205" s="1286"/>
      <c r="FB205" s="1286"/>
      <c r="FC205" s="1286"/>
      <c r="FD205" s="1286"/>
      <c r="FE205" s="1286"/>
      <c r="FF205" s="1286"/>
      <c r="FG205" s="1286"/>
      <c r="FH205" s="1286"/>
      <c r="FI205" s="1286"/>
      <c r="FJ205" s="1286"/>
      <c r="FK205" s="1286"/>
      <c r="FL205" s="1286"/>
      <c r="FM205" s="1286"/>
      <c r="FN205" s="1286"/>
      <c r="FO205" s="1286"/>
      <c r="FP205" s="1286"/>
      <c r="FQ205" s="1286"/>
      <c r="FR205" s="1286"/>
      <c r="FS205" s="1286"/>
      <c r="FT205" s="1286"/>
      <c r="FU205" s="1286"/>
      <c r="FV205" s="1286"/>
      <c r="FW205" s="1286"/>
      <c r="FX205" s="1286"/>
      <c r="FY205" s="1286"/>
      <c r="FZ205" s="1286"/>
      <c r="GA205" s="1286"/>
      <c r="GB205" s="1286"/>
      <c r="GC205" s="1286"/>
      <c r="GD205" s="1286"/>
      <c r="GE205" s="1286"/>
      <c r="GF205" s="1286"/>
      <c r="GG205" s="1286"/>
      <c r="GH205" s="1286"/>
      <c r="GI205" s="1286"/>
      <c r="GJ205" s="1286"/>
      <c r="GK205" s="1286"/>
      <c r="GL205" s="1286"/>
      <c r="GM205" s="1286"/>
      <c r="GN205" s="1286"/>
      <c r="GO205" s="1286"/>
      <c r="GP205" s="1286"/>
      <c r="GQ205" s="1286"/>
      <c r="GR205" s="1286"/>
      <c r="GS205" s="1286"/>
      <c r="GT205" s="1286"/>
      <c r="GU205" s="1286"/>
      <c r="GV205" s="1286"/>
      <c r="GW205" s="1286"/>
      <c r="GX205" s="1286"/>
      <c r="GY205" s="1286"/>
      <c r="GZ205" s="1286"/>
      <c r="HA205" s="1286"/>
      <c r="HB205" s="1286"/>
      <c r="HC205" s="1286"/>
      <c r="HD205" s="1286"/>
      <c r="HE205" s="1286"/>
      <c r="HF205" s="1286"/>
      <c r="HG205" s="1286"/>
      <c r="HH205" s="1286"/>
      <c r="HI205" s="1286"/>
      <c r="HJ205" s="1286"/>
      <c r="HK205" s="1286"/>
      <c r="HL205" s="1286"/>
      <c r="HM205" s="1286"/>
      <c r="HN205" s="1286"/>
      <c r="HO205" s="1286"/>
      <c r="HP205" s="1286"/>
      <c r="HQ205" s="1286"/>
      <c r="HR205" s="1286"/>
      <c r="HS205" s="1286"/>
      <c r="HT205" s="1286"/>
      <c r="HU205" s="1286"/>
      <c r="HV205" s="1286"/>
      <c r="HW205" s="1286"/>
      <c r="HX205" s="1286"/>
      <c r="HY205" s="1286"/>
      <c r="HZ205" s="1286"/>
      <c r="IA205" s="1286"/>
      <c r="IB205" s="1286"/>
      <c r="IC205" s="1286"/>
      <c r="ID205" s="1286"/>
      <c r="IE205" s="1286"/>
      <c r="IF205" s="1286"/>
      <c r="IG205" s="1286"/>
      <c r="IH205" s="1286"/>
      <c r="II205" s="1286"/>
      <c r="IJ205" s="1286"/>
      <c r="IK205" s="1286"/>
      <c r="IL205" s="1286"/>
      <c r="IM205" s="1286"/>
      <c r="IN205" s="1286"/>
      <c r="IO205" s="1286"/>
      <c r="IP205" s="1286"/>
      <c r="IQ205" s="1286"/>
      <c r="IR205" s="1286"/>
      <c r="IS205" s="1286"/>
      <c r="IT205" s="1286"/>
      <c r="IU205" s="1286"/>
      <c r="IV205" s="1286"/>
    </row>
    <row r="206" spans="1:256" ht="41.25" customHeight="1" thickBot="1">
      <c r="A206" s="1286"/>
      <c r="B206" s="2108" t="str">
        <f>C195</f>
        <v>SERVENTE COM ENCARGOS COMPLEMENTARES</v>
      </c>
      <c r="C206" s="2109"/>
      <c r="D206" s="1606" t="s">
        <v>85</v>
      </c>
      <c r="E206" s="2110" t="s">
        <v>12427</v>
      </c>
      <c r="F206" s="2110"/>
      <c r="G206" s="2111"/>
      <c r="H206" s="1286"/>
      <c r="I206" s="1286"/>
      <c r="J206" s="1286"/>
      <c r="K206" s="1286"/>
      <c r="L206" s="1286"/>
      <c r="M206" s="1286"/>
      <c r="N206" s="1286"/>
      <c r="O206" s="1286"/>
      <c r="P206" s="1286"/>
      <c r="Q206" s="1286"/>
      <c r="R206" s="1286"/>
      <c r="S206" s="1286"/>
      <c r="T206" s="1286"/>
      <c r="U206" s="1286"/>
      <c r="V206" s="1286"/>
      <c r="W206" s="1286"/>
      <c r="X206" s="1286"/>
      <c r="Y206" s="1286"/>
      <c r="Z206" s="1286"/>
      <c r="AA206" s="1286"/>
      <c r="AB206" s="1286"/>
      <c r="AC206" s="1286"/>
      <c r="AD206" s="1286"/>
      <c r="AE206" s="1286"/>
      <c r="AF206" s="1286"/>
      <c r="AG206" s="1286"/>
      <c r="AH206" s="1286"/>
      <c r="AI206" s="1286"/>
      <c r="AJ206" s="1286"/>
      <c r="AK206" s="1286"/>
      <c r="AL206" s="1286"/>
      <c r="AM206" s="1286"/>
      <c r="AN206" s="1286"/>
      <c r="AO206" s="1286"/>
      <c r="AP206" s="1286"/>
      <c r="AQ206" s="1286"/>
      <c r="AR206" s="1286"/>
      <c r="AS206" s="1286"/>
      <c r="AT206" s="1286"/>
      <c r="AU206" s="1286"/>
      <c r="AV206" s="1286"/>
      <c r="AW206" s="1286"/>
      <c r="AX206" s="1286"/>
      <c r="AY206" s="1286"/>
      <c r="AZ206" s="1286"/>
      <c r="BA206" s="1286"/>
      <c r="BB206" s="1286"/>
      <c r="BC206" s="1286"/>
      <c r="BD206" s="1286"/>
      <c r="BE206" s="1286"/>
      <c r="BF206" s="1286"/>
      <c r="BG206" s="1286"/>
      <c r="BH206" s="1286"/>
      <c r="BI206" s="1286"/>
      <c r="BJ206" s="1286"/>
      <c r="BK206" s="1286"/>
      <c r="BL206" s="1286"/>
      <c r="BM206" s="1286"/>
      <c r="BN206" s="1286"/>
      <c r="BO206" s="1286"/>
      <c r="BP206" s="1286"/>
      <c r="BQ206" s="1286"/>
      <c r="BR206" s="1286"/>
      <c r="BS206" s="1286"/>
      <c r="BT206" s="1286"/>
      <c r="BU206" s="1286"/>
      <c r="BV206" s="1286"/>
      <c r="BW206" s="1286"/>
      <c r="BX206" s="1286"/>
      <c r="BY206" s="1286"/>
      <c r="BZ206" s="1286"/>
      <c r="CA206" s="1286"/>
      <c r="CB206" s="1286"/>
      <c r="CC206" s="1286"/>
      <c r="CD206" s="1286"/>
      <c r="CE206" s="1286"/>
      <c r="CF206" s="1286"/>
      <c r="CG206" s="1286"/>
      <c r="CH206" s="1286"/>
      <c r="CI206" s="1286"/>
      <c r="CJ206" s="1286"/>
      <c r="CK206" s="1286"/>
      <c r="CL206" s="1286"/>
      <c r="CM206" s="1286"/>
      <c r="CN206" s="1286"/>
      <c r="CO206" s="1286"/>
      <c r="CP206" s="1286"/>
      <c r="CQ206" s="1286"/>
      <c r="CR206" s="1286"/>
      <c r="CS206" s="1286"/>
      <c r="CT206" s="1286"/>
      <c r="CU206" s="1286"/>
      <c r="CV206" s="1286"/>
      <c r="CW206" s="1286"/>
      <c r="CX206" s="1286"/>
      <c r="CY206" s="1286"/>
      <c r="CZ206" s="1286"/>
      <c r="DA206" s="1286"/>
      <c r="DB206" s="1286"/>
      <c r="DC206" s="1286"/>
      <c r="DD206" s="1286"/>
      <c r="DE206" s="1286"/>
      <c r="DF206" s="1286"/>
      <c r="DG206" s="1286"/>
      <c r="DH206" s="1286"/>
      <c r="DI206" s="1286"/>
      <c r="DJ206" s="1286"/>
      <c r="DK206" s="1286"/>
      <c r="DL206" s="1286"/>
      <c r="DM206" s="1286"/>
      <c r="DN206" s="1286"/>
      <c r="DO206" s="1286"/>
      <c r="DP206" s="1286"/>
      <c r="DQ206" s="1286"/>
      <c r="DR206" s="1286"/>
      <c r="DS206" s="1286"/>
      <c r="DT206" s="1286"/>
      <c r="DU206" s="1286"/>
      <c r="DV206" s="1286"/>
      <c r="DW206" s="1286"/>
      <c r="DX206" s="1286"/>
      <c r="DY206" s="1286"/>
      <c r="DZ206" s="1286"/>
      <c r="EA206" s="1286"/>
      <c r="EB206" s="1286"/>
      <c r="EC206" s="1286"/>
      <c r="ED206" s="1286"/>
      <c r="EE206" s="1286"/>
      <c r="EF206" s="1286"/>
      <c r="EG206" s="1286"/>
      <c r="EH206" s="1286"/>
      <c r="EI206" s="1286"/>
      <c r="EJ206" s="1286"/>
      <c r="EK206" s="1286"/>
      <c r="EL206" s="1286"/>
      <c r="EM206" s="1286"/>
      <c r="EN206" s="1286"/>
      <c r="EO206" s="1286"/>
      <c r="EP206" s="1286"/>
      <c r="EQ206" s="1286"/>
      <c r="ER206" s="1286"/>
      <c r="ES206" s="1286"/>
      <c r="ET206" s="1286"/>
      <c r="EU206" s="1286"/>
      <c r="EV206" s="1286"/>
      <c r="EW206" s="1286"/>
      <c r="EX206" s="1286"/>
      <c r="EY206" s="1286"/>
      <c r="EZ206" s="1286"/>
      <c r="FA206" s="1286"/>
      <c r="FB206" s="1286"/>
      <c r="FC206" s="1286"/>
      <c r="FD206" s="1286"/>
      <c r="FE206" s="1286"/>
      <c r="FF206" s="1286"/>
      <c r="FG206" s="1286"/>
      <c r="FH206" s="1286"/>
      <c r="FI206" s="1286"/>
      <c r="FJ206" s="1286"/>
      <c r="FK206" s="1286"/>
      <c r="FL206" s="1286"/>
      <c r="FM206" s="1286"/>
      <c r="FN206" s="1286"/>
      <c r="FO206" s="1286"/>
      <c r="FP206" s="1286"/>
      <c r="FQ206" s="1286"/>
      <c r="FR206" s="1286"/>
      <c r="FS206" s="1286"/>
      <c r="FT206" s="1286"/>
      <c r="FU206" s="1286"/>
      <c r="FV206" s="1286"/>
      <c r="FW206" s="1286"/>
      <c r="FX206" s="1286"/>
      <c r="FY206" s="1286"/>
      <c r="FZ206" s="1286"/>
      <c r="GA206" s="1286"/>
      <c r="GB206" s="1286"/>
      <c r="GC206" s="1286"/>
      <c r="GD206" s="1286"/>
      <c r="GE206" s="1286"/>
      <c r="GF206" s="1286"/>
      <c r="GG206" s="1286"/>
      <c r="GH206" s="1286"/>
      <c r="GI206" s="1286"/>
      <c r="GJ206" s="1286"/>
      <c r="GK206" s="1286"/>
      <c r="GL206" s="1286"/>
      <c r="GM206" s="1286"/>
      <c r="GN206" s="1286"/>
      <c r="GO206" s="1286"/>
      <c r="GP206" s="1286"/>
      <c r="GQ206" s="1286"/>
      <c r="GR206" s="1286"/>
      <c r="GS206" s="1286"/>
      <c r="GT206" s="1286"/>
      <c r="GU206" s="1286"/>
      <c r="GV206" s="1286"/>
      <c r="GW206" s="1286"/>
      <c r="GX206" s="1286"/>
      <c r="GY206" s="1286"/>
      <c r="GZ206" s="1286"/>
      <c r="HA206" s="1286"/>
      <c r="HB206" s="1286"/>
      <c r="HC206" s="1286"/>
      <c r="HD206" s="1286"/>
      <c r="HE206" s="1286"/>
      <c r="HF206" s="1286"/>
      <c r="HG206" s="1286"/>
      <c r="HH206" s="1286"/>
      <c r="HI206" s="1286"/>
      <c r="HJ206" s="1286"/>
      <c r="HK206" s="1286"/>
      <c r="HL206" s="1286"/>
      <c r="HM206" s="1286"/>
      <c r="HN206" s="1286"/>
      <c r="HO206" s="1286"/>
      <c r="HP206" s="1286"/>
      <c r="HQ206" s="1286"/>
      <c r="HR206" s="1286"/>
      <c r="HS206" s="1286"/>
      <c r="HT206" s="1286"/>
      <c r="HU206" s="1286"/>
      <c r="HV206" s="1286"/>
      <c r="HW206" s="1286"/>
      <c r="HX206" s="1286"/>
      <c r="HY206" s="1286"/>
      <c r="HZ206" s="1286"/>
      <c r="IA206" s="1286"/>
      <c r="IB206" s="1286"/>
      <c r="IC206" s="1286"/>
      <c r="ID206" s="1286"/>
      <c r="IE206" s="1286"/>
      <c r="IF206" s="1286"/>
      <c r="IG206" s="1286"/>
      <c r="IH206" s="1286"/>
      <c r="II206" s="1286"/>
      <c r="IJ206" s="1286"/>
      <c r="IK206" s="1286"/>
      <c r="IL206" s="1286"/>
      <c r="IM206" s="1286"/>
      <c r="IN206" s="1286"/>
      <c r="IO206" s="1286"/>
      <c r="IP206" s="1286"/>
      <c r="IQ206" s="1286"/>
      <c r="IR206" s="1286"/>
      <c r="IS206" s="1286"/>
      <c r="IT206" s="1286"/>
      <c r="IU206" s="1286"/>
      <c r="IV206" s="1286"/>
    </row>
    <row r="207" spans="1:256" ht="13.5" thickBot="1">
      <c r="A207" s="1286"/>
      <c r="B207" s="1360"/>
      <c r="C207" s="1360"/>
      <c r="D207" s="1360"/>
      <c r="E207" s="1360"/>
      <c r="F207" s="1360"/>
      <c r="G207" s="1360"/>
      <c r="H207" s="1286"/>
      <c r="I207" s="1286"/>
      <c r="J207" s="1286"/>
      <c r="K207" s="1286"/>
      <c r="L207" s="1286"/>
      <c r="M207" s="1286"/>
      <c r="N207" s="1286"/>
      <c r="O207" s="1286"/>
      <c r="P207" s="1286"/>
      <c r="Q207" s="1286"/>
      <c r="R207" s="1286"/>
      <c r="S207" s="1286"/>
      <c r="T207" s="1286"/>
      <c r="U207" s="1286"/>
      <c r="V207" s="1286"/>
      <c r="W207" s="1286"/>
      <c r="X207" s="1286"/>
      <c r="Y207" s="1286"/>
      <c r="Z207" s="1286"/>
      <c r="AA207" s="1286"/>
      <c r="AB207" s="1286"/>
      <c r="AC207" s="1286"/>
      <c r="AD207" s="1286"/>
      <c r="AE207" s="1286"/>
      <c r="AF207" s="1286"/>
      <c r="AG207" s="1286"/>
      <c r="AH207" s="1286"/>
      <c r="AI207" s="1286"/>
      <c r="AJ207" s="1286"/>
      <c r="AK207" s="1286"/>
      <c r="AL207" s="1286"/>
      <c r="AM207" s="1286"/>
      <c r="AN207" s="1286"/>
      <c r="AO207" s="1286"/>
      <c r="AP207" s="1286"/>
      <c r="AQ207" s="1286"/>
      <c r="AR207" s="1286"/>
      <c r="AS207" s="1286"/>
      <c r="AT207" s="1286"/>
      <c r="AU207" s="1286"/>
      <c r="AV207" s="1286"/>
      <c r="AW207" s="1286"/>
      <c r="AX207" s="1286"/>
      <c r="AY207" s="1286"/>
      <c r="AZ207" s="1286"/>
      <c r="BA207" s="1286"/>
      <c r="BB207" s="1286"/>
      <c r="BC207" s="1286"/>
      <c r="BD207" s="1286"/>
      <c r="BE207" s="1286"/>
      <c r="BF207" s="1286"/>
      <c r="BG207" s="1286"/>
      <c r="BH207" s="1286"/>
      <c r="BI207" s="1286"/>
      <c r="BJ207" s="1286"/>
      <c r="BK207" s="1286"/>
      <c r="BL207" s="1286"/>
      <c r="BM207" s="1286"/>
      <c r="BN207" s="1286"/>
      <c r="BO207" s="1286"/>
      <c r="BP207" s="1286"/>
      <c r="BQ207" s="1286"/>
      <c r="BR207" s="1286"/>
      <c r="BS207" s="1286"/>
      <c r="BT207" s="1286"/>
      <c r="BU207" s="1286"/>
      <c r="BV207" s="1286"/>
      <c r="BW207" s="1286"/>
      <c r="BX207" s="1286"/>
      <c r="BY207" s="1286"/>
      <c r="BZ207" s="1286"/>
      <c r="CA207" s="1286"/>
      <c r="CB207" s="1286"/>
      <c r="CC207" s="1286"/>
      <c r="CD207" s="1286"/>
      <c r="CE207" s="1286"/>
      <c r="CF207" s="1286"/>
      <c r="CG207" s="1286"/>
      <c r="CH207" s="1286"/>
      <c r="CI207" s="1286"/>
      <c r="CJ207" s="1286"/>
      <c r="CK207" s="1286"/>
      <c r="CL207" s="1286"/>
      <c r="CM207" s="1286"/>
      <c r="CN207" s="1286"/>
      <c r="CO207" s="1286"/>
      <c r="CP207" s="1286"/>
      <c r="CQ207" s="1286"/>
      <c r="CR207" s="1286"/>
      <c r="CS207" s="1286"/>
      <c r="CT207" s="1286"/>
      <c r="CU207" s="1286"/>
      <c r="CV207" s="1286"/>
      <c r="CW207" s="1286"/>
      <c r="CX207" s="1286"/>
      <c r="CY207" s="1286"/>
      <c r="CZ207" s="1286"/>
      <c r="DA207" s="1286"/>
      <c r="DB207" s="1286"/>
      <c r="DC207" s="1286"/>
      <c r="DD207" s="1286"/>
      <c r="DE207" s="1286"/>
      <c r="DF207" s="1286"/>
      <c r="DG207" s="1286"/>
      <c r="DH207" s="1286"/>
      <c r="DI207" s="1286"/>
      <c r="DJ207" s="1286"/>
      <c r="DK207" s="1286"/>
      <c r="DL207" s="1286"/>
      <c r="DM207" s="1286"/>
      <c r="DN207" s="1286"/>
      <c r="DO207" s="1286"/>
      <c r="DP207" s="1286"/>
      <c r="DQ207" s="1286"/>
      <c r="DR207" s="1286"/>
      <c r="DS207" s="1286"/>
      <c r="DT207" s="1286"/>
      <c r="DU207" s="1286"/>
      <c r="DV207" s="1286"/>
      <c r="DW207" s="1286"/>
      <c r="DX207" s="1286"/>
      <c r="DY207" s="1286"/>
      <c r="DZ207" s="1286"/>
      <c r="EA207" s="1286"/>
      <c r="EB207" s="1286"/>
      <c r="EC207" s="1286"/>
      <c r="ED207" s="1286"/>
      <c r="EE207" s="1286"/>
      <c r="EF207" s="1286"/>
      <c r="EG207" s="1286"/>
      <c r="EH207" s="1286"/>
      <c r="EI207" s="1286"/>
      <c r="EJ207" s="1286"/>
      <c r="EK207" s="1286"/>
      <c r="EL207" s="1286"/>
      <c r="EM207" s="1286"/>
      <c r="EN207" s="1286"/>
      <c r="EO207" s="1286"/>
      <c r="EP207" s="1286"/>
      <c r="EQ207" s="1286"/>
      <c r="ER207" s="1286"/>
      <c r="ES207" s="1286"/>
      <c r="ET207" s="1286"/>
      <c r="EU207" s="1286"/>
      <c r="EV207" s="1286"/>
      <c r="EW207" s="1286"/>
      <c r="EX207" s="1286"/>
      <c r="EY207" s="1286"/>
      <c r="EZ207" s="1286"/>
      <c r="FA207" s="1286"/>
      <c r="FB207" s="1286"/>
      <c r="FC207" s="1286"/>
      <c r="FD207" s="1286"/>
      <c r="FE207" s="1286"/>
      <c r="FF207" s="1286"/>
      <c r="FG207" s="1286"/>
      <c r="FH207" s="1286"/>
      <c r="FI207" s="1286"/>
      <c r="FJ207" s="1286"/>
      <c r="FK207" s="1286"/>
      <c r="FL207" s="1286"/>
      <c r="FM207" s="1286"/>
      <c r="FN207" s="1286"/>
      <c r="FO207" s="1286"/>
      <c r="FP207" s="1286"/>
      <c r="FQ207" s="1286"/>
      <c r="FR207" s="1286"/>
      <c r="FS207" s="1286"/>
      <c r="FT207" s="1286"/>
      <c r="FU207" s="1286"/>
      <c r="FV207" s="1286"/>
      <c r="FW207" s="1286"/>
      <c r="FX207" s="1286"/>
      <c r="FY207" s="1286"/>
      <c r="FZ207" s="1286"/>
      <c r="GA207" s="1286"/>
      <c r="GB207" s="1286"/>
      <c r="GC207" s="1286"/>
      <c r="GD207" s="1286"/>
      <c r="GE207" s="1286"/>
      <c r="GF207" s="1286"/>
      <c r="GG207" s="1286"/>
      <c r="GH207" s="1286"/>
      <c r="GI207" s="1286"/>
      <c r="GJ207" s="1286"/>
      <c r="GK207" s="1286"/>
      <c r="GL207" s="1286"/>
      <c r="GM207" s="1286"/>
      <c r="GN207" s="1286"/>
      <c r="GO207" s="1286"/>
      <c r="GP207" s="1286"/>
      <c r="GQ207" s="1286"/>
      <c r="GR207" s="1286"/>
      <c r="GS207" s="1286"/>
      <c r="GT207" s="1286"/>
      <c r="GU207" s="1286"/>
      <c r="GV207" s="1286"/>
      <c r="GW207" s="1286"/>
      <c r="GX207" s="1286"/>
      <c r="GY207" s="1286"/>
      <c r="GZ207" s="1286"/>
      <c r="HA207" s="1286"/>
      <c r="HB207" s="1286"/>
      <c r="HC207" s="1286"/>
      <c r="HD207" s="1286"/>
      <c r="HE207" s="1286"/>
      <c r="HF207" s="1286"/>
      <c r="HG207" s="1286"/>
      <c r="HH207" s="1286"/>
      <c r="HI207" s="1286"/>
      <c r="HJ207" s="1286"/>
      <c r="HK207" s="1286"/>
      <c r="HL207" s="1286"/>
      <c r="HM207" s="1286"/>
      <c r="HN207" s="1286"/>
      <c r="HO207" s="1286"/>
      <c r="HP207" s="1286"/>
      <c r="HQ207" s="1286"/>
      <c r="HR207" s="1286"/>
      <c r="HS207" s="1286"/>
      <c r="HT207" s="1286"/>
      <c r="HU207" s="1286"/>
      <c r="HV207" s="1286"/>
      <c r="HW207" s="1286"/>
      <c r="HX207" s="1286"/>
      <c r="HY207" s="1286"/>
      <c r="HZ207" s="1286"/>
      <c r="IA207" s="1286"/>
      <c r="IB207" s="1286"/>
      <c r="IC207" s="1286"/>
      <c r="ID207" s="1286"/>
      <c r="IE207" s="1286"/>
      <c r="IF207" s="1286"/>
      <c r="IG207" s="1286"/>
      <c r="IH207" s="1286"/>
      <c r="II207" s="1286"/>
      <c r="IJ207" s="1286"/>
      <c r="IK207" s="1286"/>
      <c r="IL207" s="1286"/>
      <c r="IM207" s="1286"/>
      <c r="IN207" s="1286"/>
      <c r="IO207" s="1286"/>
      <c r="IP207" s="1286"/>
      <c r="IQ207" s="1286"/>
      <c r="IR207" s="1286"/>
      <c r="IS207" s="1286"/>
      <c r="IT207" s="1286"/>
      <c r="IU207" s="1286"/>
      <c r="IV207" s="1286"/>
    </row>
    <row r="208" spans="1:256" ht="16.5" thickBot="1">
      <c r="A208" s="1286"/>
      <c r="B208" s="1616" t="s">
        <v>7415</v>
      </c>
      <c r="C208" s="1617" t="s">
        <v>7416</v>
      </c>
      <c r="D208" s="1617"/>
      <c r="E208" s="1617"/>
      <c r="F208" s="1617"/>
      <c r="G208" s="1618" t="s">
        <v>30</v>
      </c>
      <c r="H208" s="1286"/>
      <c r="I208" s="1286"/>
      <c r="J208" s="1286"/>
      <c r="K208" s="1286"/>
      <c r="L208" s="1286"/>
      <c r="M208" s="1286"/>
      <c r="N208" s="1286"/>
      <c r="O208" s="1286"/>
      <c r="P208" s="1286"/>
      <c r="Q208" s="1286"/>
      <c r="R208" s="1286"/>
      <c r="S208" s="1286"/>
      <c r="T208" s="1286"/>
      <c r="U208" s="1286"/>
      <c r="V208" s="1286"/>
      <c r="W208" s="1286"/>
      <c r="X208" s="1286"/>
      <c r="Y208" s="1286"/>
      <c r="Z208" s="1286"/>
      <c r="AA208" s="1286"/>
      <c r="AB208" s="1286"/>
      <c r="AC208" s="1286"/>
      <c r="AD208" s="1286"/>
      <c r="AE208" s="1286"/>
      <c r="AF208" s="1286"/>
      <c r="AG208" s="1286"/>
      <c r="AH208" s="1286"/>
      <c r="AI208" s="1286"/>
      <c r="AJ208" s="1286"/>
      <c r="AK208" s="1286"/>
      <c r="AL208" s="1286"/>
      <c r="AM208" s="1286"/>
      <c r="AN208" s="1286"/>
      <c r="AO208" s="1286"/>
      <c r="AP208" s="1286"/>
      <c r="AQ208" s="1286"/>
      <c r="AR208" s="1286"/>
      <c r="AS208" s="1286"/>
      <c r="AT208" s="1286"/>
      <c r="AU208" s="1286"/>
      <c r="AV208" s="1286"/>
      <c r="AW208" s="1286"/>
      <c r="AX208" s="1286"/>
      <c r="AY208" s="1286"/>
      <c r="AZ208" s="1286"/>
      <c r="BA208" s="1286"/>
      <c r="BB208" s="1286"/>
      <c r="BC208" s="1286"/>
      <c r="BD208" s="1286"/>
      <c r="BE208" s="1286"/>
      <c r="BF208" s="1286"/>
      <c r="BG208" s="1286"/>
      <c r="BH208" s="1286"/>
      <c r="BI208" s="1286"/>
      <c r="BJ208" s="1286"/>
      <c r="BK208" s="1286"/>
      <c r="BL208" s="1286"/>
      <c r="BM208" s="1286"/>
      <c r="BN208" s="1286"/>
      <c r="BO208" s="1286"/>
      <c r="BP208" s="1286"/>
      <c r="BQ208" s="1286"/>
      <c r="BR208" s="1286"/>
      <c r="BS208" s="1286"/>
      <c r="BT208" s="1286"/>
      <c r="BU208" s="1286"/>
      <c r="BV208" s="1286"/>
      <c r="BW208" s="1286"/>
      <c r="BX208" s="1286"/>
      <c r="BY208" s="1286"/>
      <c r="BZ208" s="1286"/>
      <c r="CA208" s="1286"/>
      <c r="CB208" s="1286"/>
      <c r="CC208" s="1286"/>
      <c r="CD208" s="1286"/>
      <c r="CE208" s="1286"/>
      <c r="CF208" s="1286"/>
      <c r="CG208" s="1286"/>
      <c r="CH208" s="1286"/>
      <c r="CI208" s="1286"/>
      <c r="CJ208" s="1286"/>
      <c r="CK208" s="1286"/>
      <c r="CL208" s="1286"/>
      <c r="CM208" s="1286"/>
      <c r="CN208" s="1286"/>
      <c r="CO208" s="1286"/>
      <c r="CP208" s="1286"/>
      <c r="CQ208" s="1286"/>
      <c r="CR208" s="1286"/>
      <c r="CS208" s="1286"/>
      <c r="CT208" s="1286"/>
      <c r="CU208" s="1286"/>
      <c r="CV208" s="1286"/>
      <c r="CW208" s="1286"/>
      <c r="CX208" s="1286"/>
      <c r="CY208" s="1286"/>
      <c r="CZ208" s="1286"/>
      <c r="DA208" s="1286"/>
      <c r="DB208" s="1286"/>
      <c r="DC208" s="1286"/>
      <c r="DD208" s="1286"/>
      <c r="DE208" s="1286"/>
      <c r="DF208" s="1286"/>
      <c r="DG208" s="1286"/>
      <c r="DH208" s="1286"/>
      <c r="DI208" s="1286"/>
      <c r="DJ208" s="1286"/>
      <c r="DK208" s="1286"/>
      <c r="DL208" s="1286"/>
      <c r="DM208" s="1286"/>
      <c r="DN208" s="1286"/>
      <c r="DO208" s="1286"/>
      <c r="DP208" s="1286"/>
      <c r="DQ208" s="1286"/>
      <c r="DR208" s="1286"/>
      <c r="DS208" s="1286"/>
      <c r="DT208" s="1286"/>
      <c r="DU208" s="1286"/>
      <c r="DV208" s="1286"/>
      <c r="DW208" s="1286"/>
      <c r="DX208" s="1286"/>
      <c r="DY208" s="1286"/>
      <c r="DZ208" s="1286"/>
      <c r="EA208" s="1286"/>
      <c r="EB208" s="1286"/>
      <c r="EC208" s="1286"/>
      <c r="ED208" s="1286"/>
      <c r="EE208" s="1286"/>
      <c r="EF208" s="1286"/>
      <c r="EG208" s="1286"/>
      <c r="EH208" s="1286"/>
      <c r="EI208" s="1286"/>
      <c r="EJ208" s="1286"/>
      <c r="EK208" s="1286"/>
      <c r="EL208" s="1286"/>
      <c r="EM208" s="1286"/>
      <c r="EN208" s="1286"/>
      <c r="EO208" s="1286"/>
      <c r="EP208" s="1286"/>
      <c r="EQ208" s="1286"/>
      <c r="ER208" s="1286"/>
      <c r="ES208" s="1286"/>
      <c r="ET208" s="1286"/>
      <c r="EU208" s="1286"/>
      <c r="EV208" s="1286"/>
      <c r="EW208" s="1286"/>
      <c r="EX208" s="1286"/>
      <c r="EY208" s="1286"/>
      <c r="EZ208" s="1286"/>
      <c r="FA208" s="1286"/>
      <c r="FB208" s="1286"/>
      <c r="FC208" s="1286"/>
      <c r="FD208" s="1286"/>
      <c r="FE208" s="1286"/>
      <c r="FF208" s="1286"/>
      <c r="FG208" s="1286"/>
      <c r="FH208" s="1286"/>
      <c r="FI208" s="1286"/>
      <c r="FJ208" s="1286"/>
      <c r="FK208" s="1286"/>
      <c r="FL208" s="1286"/>
      <c r="FM208" s="1286"/>
      <c r="FN208" s="1286"/>
      <c r="FO208" s="1286"/>
      <c r="FP208" s="1286"/>
      <c r="FQ208" s="1286"/>
      <c r="FR208" s="1286"/>
      <c r="FS208" s="1286"/>
      <c r="FT208" s="1286"/>
      <c r="FU208" s="1286"/>
      <c r="FV208" s="1286"/>
      <c r="FW208" s="1286"/>
      <c r="FX208" s="1286"/>
      <c r="FY208" s="1286"/>
      <c r="FZ208" s="1286"/>
      <c r="GA208" s="1286"/>
      <c r="GB208" s="1286"/>
      <c r="GC208" s="1286"/>
      <c r="GD208" s="1286"/>
      <c r="GE208" s="1286"/>
      <c r="GF208" s="1286"/>
      <c r="GG208" s="1286"/>
      <c r="GH208" s="1286"/>
      <c r="GI208" s="1286"/>
      <c r="GJ208" s="1286"/>
      <c r="GK208" s="1286"/>
      <c r="GL208" s="1286"/>
      <c r="GM208" s="1286"/>
      <c r="GN208" s="1286"/>
      <c r="GO208" s="1286"/>
      <c r="GP208" s="1286"/>
      <c r="GQ208" s="1286"/>
      <c r="GR208" s="1286"/>
      <c r="GS208" s="1286"/>
      <c r="GT208" s="1286"/>
      <c r="GU208" s="1286"/>
      <c r="GV208" s="1286"/>
      <c r="GW208" s="1286"/>
      <c r="GX208" s="1286"/>
      <c r="GY208" s="1286"/>
      <c r="GZ208" s="1286"/>
      <c r="HA208" s="1286"/>
      <c r="HB208" s="1286"/>
      <c r="HC208" s="1286"/>
      <c r="HD208" s="1286"/>
      <c r="HE208" s="1286"/>
      <c r="HF208" s="1286"/>
      <c r="HG208" s="1286"/>
      <c r="HH208" s="1286"/>
      <c r="HI208" s="1286"/>
      <c r="HJ208" s="1286"/>
      <c r="HK208" s="1286"/>
      <c r="HL208" s="1286"/>
      <c r="HM208" s="1286"/>
      <c r="HN208" s="1286"/>
      <c r="HO208" s="1286"/>
      <c r="HP208" s="1286"/>
      <c r="HQ208" s="1286"/>
      <c r="HR208" s="1286"/>
      <c r="HS208" s="1286"/>
      <c r="HT208" s="1286"/>
      <c r="HU208" s="1286"/>
      <c r="HV208" s="1286"/>
      <c r="HW208" s="1286"/>
      <c r="HX208" s="1286"/>
      <c r="HY208" s="1286"/>
      <c r="HZ208" s="1286"/>
      <c r="IA208" s="1286"/>
      <c r="IB208" s="1286"/>
      <c r="IC208" s="1286"/>
      <c r="ID208" s="1286"/>
      <c r="IE208" s="1286"/>
      <c r="IF208" s="1286"/>
      <c r="IG208" s="1286"/>
      <c r="IH208" s="1286"/>
      <c r="II208" s="1286"/>
      <c r="IJ208" s="1286"/>
      <c r="IK208" s="1286"/>
      <c r="IL208" s="1286"/>
      <c r="IM208" s="1286"/>
      <c r="IN208" s="1286"/>
      <c r="IO208" s="1286"/>
      <c r="IP208" s="1286"/>
      <c r="IQ208" s="1286"/>
      <c r="IR208" s="1286"/>
      <c r="IS208" s="1286"/>
      <c r="IT208" s="1286"/>
      <c r="IU208" s="1286"/>
      <c r="IV208" s="1286"/>
    </row>
    <row r="209" spans="1:256" ht="31.5">
      <c r="A209" s="1286"/>
      <c r="B209" s="1612" t="s">
        <v>2114</v>
      </c>
      <c r="C209" s="1613" t="s">
        <v>1947</v>
      </c>
      <c r="D209" s="1613" t="s">
        <v>30</v>
      </c>
      <c r="E209" s="1613" t="s">
        <v>1948</v>
      </c>
      <c r="F209" s="1614" t="s">
        <v>1995</v>
      </c>
      <c r="G209" s="1615" t="s">
        <v>1996</v>
      </c>
      <c r="H209" s="1286"/>
      <c r="I209" s="1286"/>
      <c r="J209" s="1286"/>
      <c r="K209" s="1286"/>
      <c r="L209" s="1286"/>
      <c r="M209" s="1286"/>
      <c r="N209" s="1286"/>
      <c r="O209" s="1286"/>
      <c r="P209" s="1286"/>
      <c r="Q209" s="1286"/>
      <c r="R209" s="1286"/>
      <c r="S209" s="1286"/>
      <c r="T209" s="1286"/>
      <c r="U209" s="1286"/>
      <c r="V209" s="1286"/>
      <c r="W209" s="1286"/>
      <c r="X209" s="1286"/>
      <c r="Y209" s="1286"/>
      <c r="Z209" s="1286"/>
      <c r="AA209" s="1286"/>
      <c r="AB209" s="1286"/>
      <c r="AC209" s="1286"/>
      <c r="AD209" s="1286"/>
      <c r="AE209" s="1286"/>
      <c r="AF209" s="1286"/>
      <c r="AG209" s="1286"/>
      <c r="AH209" s="1286"/>
      <c r="AI209" s="1286"/>
      <c r="AJ209" s="1286"/>
      <c r="AK209" s="1286"/>
      <c r="AL209" s="1286"/>
      <c r="AM209" s="1286"/>
      <c r="AN209" s="1286"/>
      <c r="AO209" s="1286"/>
      <c r="AP209" s="1286"/>
      <c r="AQ209" s="1286"/>
      <c r="AR209" s="1286"/>
      <c r="AS209" s="1286"/>
      <c r="AT209" s="1286"/>
      <c r="AU209" s="1286"/>
      <c r="AV209" s="1286"/>
      <c r="AW209" s="1286"/>
      <c r="AX209" s="1286"/>
      <c r="AY209" s="1286"/>
      <c r="AZ209" s="1286"/>
      <c r="BA209" s="1286"/>
      <c r="BB209" s="1286"/>
      <c r="BC209" s="1286"/>
      <c r="BD209" s="1286"/>
      <c r="BE209" s="1286"/>
      <c r="BF209" s="1286"/>
      <c r="BG209" s="1286"/>
      <c r="BH209" s="1286"/>
      <c r="BI209" s="1286"/>
      <c r="BJ209" s="1286"/>
      <c r="BK209" s="1286"/>
      <c r="BL209" s="1286"/>
      <c r="BM209" s="1286"/>
      <c r="BN209" s="1286"/>
      <c r="BO209" s="1286"/>
      <c r="BP209" s="1286"/>
      <c r="BQ209" s="1286"/>
      <c r="BR209" s="1286"/>
      <c r="BS209" s="1286"/>
      <c r="BT209" s="1286"/>
      <c r="BU209" s="1286"/>
      <c r="BV209" s="1286"/>
      <c r="BW209" s="1286"/>
      <c r="BX209" s="1286"/>
      <c r="BY209" s="1286"/>
      <c r="BZ209" s="1286"/>
      <c r="CA209" s="1286"/>
      <c r="CB209" s="1286"/>
      <c r="CC209" s="1286"/>
      <c r="CD209" s="1286"/>
      <c r="CE209" s="1286"/>
      <c r="CF209" s="1286"/>
      <c r="CG209" s="1286"/>
      <c r="CH209" s="1286"/>
      <c r="CI209" s="1286"/>
      <c r="CJ209" s="1286"/>
      <c r="CK209" s="1286"/>
      <c r="CL209" s="1286"/>
      <c r="CM209" s="1286"/>
      <c r="CN209" s="1286"/>
      <c r="CO209" s="1286"/>
      <c r="CP209" s="1286"/>
      <c r="CQ209" s="1286"/>
      <c r="CR209" s="1286"/>
      <c r="CS209" s="1286"/>
      <c r="CT209" s="1286"/>
      <c r="CU209" s="1286"/>
      <c r="CV209" s="1286"/>
      <c r="CW209" s="1286"/>
      <c r="CX209" s="1286"/>
      <c r="CY209" s="1286"/>
      <c r="CZ209" s="1286"/>
      <c r="DA209" s="1286"/>
      <c r="DB209" s="1286"/>
      <c r="DC209" s="1286"/>
      <c r="DD209" s="1286"/>
      <c r="DE209" s="1286"/>
      <c r="DF209" s="1286"/>
      <c r="DG209" s="1286"/>
      <c r="DH209" s="1286"/>
      <c r="DI209" s="1286"/>
      <c r="DJ209" s="1286"/>
      <c r="DK209" s="1286"/>
      <c r="DL209" s="1286"/>
      <c r="DM209" s="1286"/>
      <c r="DN209" s="1286"/>
      <c r="DO209" s="1286"/>
      <c r="DP209" s="1286"/>
      <c r="DQ209" s="1286"/>
      <c r="DR209" s="1286"/>
      <c r="DS209" s="1286"/>
      <c r="DT209" s="1286"/>
      <c r="DU209" s="1286"/>
      <c r="DV209" s="1286"/>
      <c r="DW209" s="1286"/>
      <c r="DX209" s="1286"/>
      <c r="DY209" s="1286"/>
      <c r="DZ209" s="1286"/>
      <c r="EA209" s="1286"/>
      <c r="EB209" s="1286"/>
      <c r="EC209" s="1286"/>
      <c r="ED209" s="1286"/>
      <c r="EE209" s="1286"/>
      <c r="EF209" s="1286"/>
      <c r="EG209" s="1286"/>
      <c r="EH209" s="1286"/>
      <c r="EI209" s="1286"/>
      <c r="EJ209" s="1286"/>
      <c r="EK209" s="1286"/>
      <c r="EL209" s="1286"/>
      <c r="EM209" s="1286"/>
      <c r="EN209" s="1286"/>
      <c r="EO209" s="1286"/>
      <c r="EP209" s="1286"/>
      <c r="EQ209" s="1286"/>
      <c r="ER209" s="1286"/>
      <c r="ES209" s="1286"/>
      <c r="ET209" s="1286"/>
      <c r="EU209" s="1286"/>
      <c r="EV209" s="1286"/>
      <c r="EW209" s="1286"/>
      <c r="EX209" s="1286"/>
      <c r="EY209" s="1286"/>
      <c r="EZ209" s="1286"/>
      <c r="FA209" s="1286"/>
      <c r="FB209" s="1286"/>
      <c r="FC209" s="1286"/>
      <c r="FD209" s="1286"/>
      <c r="FE209" s="1286"/>
      <c r="FF209" s="1286"/>
      <c r="FG209" s="1286"/>
      <c r="FH209" s="1286"/>
      <c r="FI209" s="1286"/>
      <c r="FJ209" s="1286"/>
      <c r="FK209" s="1286"/>
      <c r="FL209" s="1286"/>
      <c r="FM209" s="1286"/>
      <c r="FN209" s="1286"/>
      <c r="FO209" s="1286"/>
      <c r="FP209" s="1286"/>
      <c r="FQ209" s="1286"/>
      <c r="FR209" s="1286"/>
      <c r="FS209" s="1286"/>
      <c r="FT209" s="1286"/>
      <c r="FU209" s="1286"/>
      <c r="FV209" s="1286"/>
      <c r="FW209" s="1286"/>
      <c r="FX209" s="1286"/>
      <c r="FY209" s="1286"/>
      <c r="FZ209" s="1286"/>
      <c r="GA209" s="1286"/>
      <c r="GB209" s="1286"/>
      <c r="GC209" s="1286"/>
      <c r="GD209" s="1286"/>
      <c r="GE209" s="1286"/>
      <c r="GF209" s="1286"/>
      <c r="GG209" s="1286"/>
      <c r="GH209" s="1286"/>
      <c r="GI209" s="1286"/>
      <c r="GJ209" s="1286"/>
      <c r="GK209" s="1286"/>
      <c r="GL209" s="1286"/>
      <c r="GM209" s="1286"/>
      <c r="GN209" s="1286"/>
      <c r="GO209" s="1286"/>
      <c r="GP209" s="1286"/>
      <c r="GQ209" s="1286"/>
      <c r="GR209" s="1286"/>
      <c r="GS209" s="1286"/>
      <c r="GT209" s="1286"/>
      <c r="GU209" s="1286"/>
      <c r="GV209" s="1286"/>
      <c r="GW209" s="1286"/>
      <c r="GX209" s="1286"/>
      <c r="GY209" s="1286"/>
      <c r="GZ209" s="1286"/>
      <c r="HA209" s="1286"/>
      <c r="HB209" s="1286"/>
      <c r="HC209" s="1286"/>
      <c r="HD209" s="1286"/>
      <c r="HE209" s="1286"/>
      <c r="HF209" s="1286"/>
      <c r="HG209" s="1286"/>
      <c r="HH209" s="1286"/>
      <c r="HI209" s="1286"/>
      <c r="HJ209" s="1286"/>
      <c r="HK209" s="1286"/>
      <c r="HL209" s="1286"/>
      <c r="HM209" s="1286"/>
      <c r="HN209" s="1286"/>
      <c r="HO209" s="1286"/>
      <c r="HP209" s="1286"/>
      <c r="HQ209" s="1286"/>
      <c r="HR209" s="1286"/>
      <c r="HS209" s="1286"/>
      <c r="HT209" s="1286"/>
      <c r="HU209" s="1286"/>
      <c r="HV209" s="1286"/>
      <c r="HW209" s="1286"/>
      <c r="HX209" s="1286"/>
      <c r="HY209" s="1286"/>
      <c r="HZ209" s="1286"/>
      <c r="IA209" s="1286"/>
      <c r="IB209" s="1286"/>
      <c r="IC209" s="1286"/>
      <c r="ID209" s="1286"/>
      <c r="IE209" s="1286"/>
      <c r="IF209" s="1286"/>
      <c r="IG209" s="1286"/>
      <c r="IH209" s="1286"/>
      <c r="II209" s="1286"/>
      <c r="IJ209" s="1286"/>
      <c r="IK209" s="1286"/>
      <c r="IL209" s="1286"/>
      <c r="IM209" s="1286"/>
      <c r="IN209" s="1286"/>
      <c r="IO209" s="1286"/>
      <c r="IP209" s="1286"/>
      <c r="IQ209" s="1286"/>
      <c r="IR209" s="1286"/>
      <c r="IS209" s="1286"/>
      <c r="IT209" s="1286"/>
      <c r="IU209" s="1286"/>
      <c r="IV209" s="1286"/>
    </row>
    <row r="210" spans="1:256" ht="16.5" thickBot="1">
      <c r="A210" s="1286"/>
      <c r="B210" s="2121" t="s">
        <v>1951</v>
      </c>
      <c r="C210" s="2122"/>
      <c r="D210" s="2122"/>
      <c r="E210" s="2122"/>
      <c r="F210" s="2122"/>
      <c r="G210" s="2123"/>
      <c r="H210" s="1286"/>
      <c r="I210" s="1286"/>
      <c r="J210" s="1286"/>
      <c r="K210" s="1286"/>
      <c r="L210" s="1286"/>
      <c r="M210" s="1286"/>
      <c r="N210" s="1286"/>
      <c r="O210" s="1286"/>
      <c r="P210" s="1286"/>
      <c r="Q210" s="1286"/>
      <c r="R210" s="1286"/>
      <c r="S210" s="1286"/>
      <c r="T210" s="1286"/>
      <c r="U210" s="1286"/>
      <c r="V210" s="1286"/>
      <c r="W210" s="1286"/>
      <c r="X210" s="1286"/>
      <c r="Y210" s="1286"/>
      <c r="Z210" s="1286"/>
      <c r="AA210" s="1286"/>
      <c r="AB210" s="1286"/>
      <c r="AC210" s="1286"/>
      <c r="AD210" s="1286"/>
      <c r="AE210" s="1286"/>
      <c r="AF210" s="1286"/>
      <c r="AG210" s="1286"/>
      <c r="AH210" s="1286"/>
      <c r="AI210" s="1286"/>
      <c r="AJ210" s="1286"/>
      <c r="AK210" s="1286"/>
      <c r="AL210" s="1286"/>
      <c r="AM210" s="1286"/>
      <c r="AN210" s="1286"/>
      <c r="AO210" s="1286"/>
      <c r="AP210" s="1286"/>
      <c r="AQ210" s="1286"/>
      <c r="AR210" s="1286"/>
      <c r="AS210" s="1286"/>
      <c r="AT210" s="1286"/>
      <c r="AU210" s="1286"/>
      <c r="AV210" s="1286"/>
      <c r="AW210" s="1286"/>
      <c r="AX210" s="1286"/>
      <c r="AY210" s="1286"/>
      <c r="AZ210" s="1286"/>
      <c r="BA210" s="1286"/>
      <c r="BB210" s="1286"/>
      <c r="BC210" s="1286"/>
      <c r="BD210" s="1286"/>
      <c r="BE210" s="1286"/>
      <c r="BF210" s="1286"/>
      <c r="BG210" s="1286"/>
      <c r="BH210" s="1286"/>
      <c r="BI210" s="1286"/>
      <c r="BJ210" s="1286"/>
      <c r="BK210" s="1286"/>
      <c r="BL210" s="1286"/>
      <c r="BM210" s="1286"/>
      <c r="BN210" s="1286"/>
      <c r="BO210" s="1286"/>
      <c r="BP210" s="1286"/>
      <c r="BQ210" s="1286"/>
      <c r="BR210" s="1286"/>
      <c r="BS210" s="1286"/>
      <c r="BT210" s="1286"/>
      <c r="BU210" s="1286"/>
      <c r="BV210" s="1286"/>
      <c r="BW210" s="1286"/>
      <c r="BX210" s="1286"/>
      <c r="BY210" s="1286"/>
      <c r="BZ210" s="1286"/>
      <c r="CA210" s="1286"/>
      <c r="CB210" s="1286"/>
      <c r="CC210" s="1286"/>
      <c r="CD210" s="1286"/>
      <c r="CE210" s="1286"/>
      <c r="CF210" s="1286"/>
      <c r="CG210" s="1286"/>
      <c r="CH210" s="1286"/>
      <c r="CI210" s="1286"/>
      <c r="CJ210" s="1286"/>
      <c r="CK210" s="1286"/>
      <c r="CL210" s="1286"/>
      <c r="CM210" s="1286"/>
      <c r="CN210" s="1286"/>
      <c r="CO210" s="1286"/>
      <c r="CP210" s="1286"/>
      <c r="CQ210" s="1286"/>
      <c r="CR210" s="1286"/>
      <c r="CS210" s="1286"/>
      <c r="CT210" s="1286"/>
      <c r="CU210" s="1286"/>
      <c r="CV210" s="1286"/>
      <c r="CW210" s="1286"/>
      <c r="CX210" s="1286"/>
      <c r="CY210" s="1286"/>
      <c r="CZ210" s="1286"/>
      <c r="DA210" s="1286"/>
      <c r="DB210" s="1286"/>
      <c r="DC210" s="1286"/>
      <c r="DD210" s="1286"/>
      <c r="DE210" s="1286"/>
      <c r="DF210" s="1286"/>
      <c r="DG210" s="1286"/>
      <c r="DH210" s="1286"/>
      <c r="DI210" s="1286"/>
      <c r="DJ210" s="1286"/>
      <c r="DK210" s="1286"/>
      <c r="DL210" s="1286"/>
      <c r="DM210" s="1286"/>
      <c r="DN210" s="1286"/>
      <c r="DO210" s="1286"/>
      <c r="DP210" s="1286"/>
      <c r="DQ210" s="1286"/>
      <c r="DR210" s="1286"/>
      <c r="DS210" s="1286"/>
      <c r="DT210" s="1286"/>
      <c r="DU210" s="1286"/>
      <c r="DV210" s="1286"/>
      <c r="DW210" s="1286"/>
      <c r="DX210" s="1286"/>
      <c r="DY210" s="1286"/>
      <c r="DZ210" s="1286"/>
      <c r="EA210" s="1286"/>
      <c r="EB210" s="1286"/>
      <c r="EC210" s="1286"/>
      <c r="ED210" s="1286"/>
      <c r="EE210" s="1286"/>
      <c r="EF210" s="1286"/>
      <c r="EG210" s="1286"/>
      <c r="EH210" s="1286"/>
      <c r="EI210" s="1286"/>
      <c r="EJ210" s="1286"/>
      <c r="EK210" s="1286"/>
      <c r="EL210" s="1286"/>
      <c r="EM210" s="1286"/>
      <c r="EN210" s="1286"/>
      <c r="EO210" s="1286"/>
      <c r="EP210" s="1286"/>
      <c r="EQ210" s="1286"/>
      <c r="ER210" s="1286"/>
      <c r="ES210" s="1286"/>
      <c r="ET210" s="1286"/>
      <c r="EU210" s="1286"/>
      <c r="EV210" s="1286"/>
      <c r="EW210" s="1286"/>
      <c r="EX210" s="1286"/>
      <c r="EY210" s="1286"/>
      <c r="EZ210" s="1286"/>
      <c r="FA210" s="1286"/>
      <c r="FB210" s="1286"/>
      <c r="FC210" s="1286"/>
      <c r="FD210" s="1286"/>
      <c r="FE210" s="1286"/>
      <c r="FF210" s="1286"/>
      <c r="FG210" s="1286"/>
      <c r="FH210" s="1286"/>
      <c r="FI210" s="1286"/>
      <c r="FJ210" s="1286"/>
      <c r="FK210" s="1286"/>
      <c r="FL210" s="1286"/>
      <c r="FM210" s="1286"/>
      <c r="FN210" s="1286"/>
      <c r="FO210" s="1286"/>
      <c r="FP210" s="1286"/>
      <c r="FQ210" s="1286"/>
      <c r="FR210" s="1286"/>
      <c r="FS210" s="1286"/>
      <c r="FT210" s="1286"/>
      <c r="FU210" s="1286"/>
      <c r="FV210" s="1286"/>
      <c r="FW210" s="1286"/>
      <c r="FX210" s="1286"/>
      <c r="FY210" s="1286"/>
      <c r="FZ210" s="1286"/>
      <c r="GA210" s="1286"/>
      <c r="GB210" s="1286"/>
      <c r="GC210" s="1286"/>
      <c r="GD210" s="1286"/>
      <c r="GE210" s="1286"/>
      <c r="GF210" s="1286"/>
      <c r="GG210" s="1286"/>
      <c r="GH210" s="1286"/>
      <c r="GI210" s="1286"/>
      <c r="GJ210" s="1286"/>
      <c r="GK210" s="1286"/>
      <c r="GL210" s="1286"/>
      <c r="GM210" s="1286"/>
      <c r="GN210" s="1286"/>
      <c r="GO210" s="1286"/>
      <c r="GP210" s="1286"/>
      <c r="GQ210" s="1286"/>
      <c r="GR210" s="1286"/>
      <c r="GS210" s="1286"/>
      <c r="GT210" s="1286"/>
      <c r="GU210" s="1286"/>
      <c r="GV210" s="1286"/>
      <c r="GW210" s="1286"/>
      <c r="GX210" s="1286"/>
      <c r="GY210" s="1286"/>
      <c r="GZ210" s="1286"/>
      <c r="HA210" s="1286"/>
      <c r="HB210" s="1286"/>
      <c r="HC210" s="1286"/>
      <c r="HD210" s="1286"/>
      <c r="HE210" s="1286"/>
      <c r="HF210" s="1286"/>
      <c r="HG210" s="1286"/>
      <c r="HH210" s="1286"/>
      <c r="HI210" s="1286"/>
      <c r="HJ210" s="1286"/>
      <c r="HK210" s="1286"/>
      <c r="HL210" s="1286"/>
      <c r="HM210" s="1286"/>
      <c r="HN210" s="1286"/>
      <c r="HO210" s="1286"/>
      <c r="HP210" s="1286"/>
      <c r="HQ210" s="1286"/>
      <c r="HR210" s="1286"/>
      <c r="HS210" s="1286"/>
      <c r="HT210" s="1286"/>
      <c r="HU210" s="1286"/>
      <c r="HV210" s="1286"/>
      <c r="HW210" s="1286"/>
      <c r="HX210" s="1286"/>
      <c r="HY210" s="1286"/>
      <c r="HZ210" s="1286"/>
      <c r="IA210" s="1286"/>
      <c r="IB210" s="1286"/>
      <c r="IC210" s="1286"/>
      <c r="ID210" s="1286"/>
      <c r="IE210" s="1286"/>
      <c r="IF210" s="1286"/>
      <c r="IG210" s="1286"/>
      <c r="IH210" s="1286"/>
      <c r="II210" s="1286"/>
      <c r="IJ210" s="1286"/>
      <c r="IK210" s="1286"/>
      <c r="IL210" s="1286"/>
      <c r="IM210" s="1286"/>
      <c r="IN210" s="1286"/>
      <c r="IO210" s="1286"/>
      <c r="IP210" s="1286"/>
      <c r="IQ210" s="1286"/>
      <c r="IR210" s="1286"/>
      <c r="IS210" s="1286"/>
      <c r="IT210" s="1286"/>
      <c r="IU210" s="1286"/>
      <c r="IV210" s="1286"/>
    </row>
    <row r="211" spans="1:256" ht="15.75">
      <c r="A211" s="1286"/>
      <c r="B211" s="1607" t="s">
        <v>7379</v>
      </c>
      <c r="C211" s="1608" t="str">
        <f>C23</f>
        <v>SIMULADOR DE CAMINHADA</v>
      </c>
      <c r="D211" s="1609" t="s">
        <v>30</v>
      </c>
      <c r="E211" s="1624">
        <v>1</v>
      </c>
      <c r="F211" s="1610">
        <f>E23</f>
        <v>1475</v>
      </c>
      <c r="G211" s="1611">
        <f>TRUNC(F211*E211,2)</f>
        <v>1475</v>
      </c>
      <c r="H211" s="1286"/>
      <c r="I211" s="1286"/>
      <c r="J211" s="1286"/>
      <c r="K211" s="1286"/>
      <c r="L211" s="1286"/>
      <c r="M211" s="1286"/>
      <c r="N211" s="1286"/>
      <c r="O211" s="1286"/>
      <c r="P211" s="1286"/>
      <c r="Q211" s="1286"/>
      <c r="R211" s="1286"/>
      <c r="S211" s="1286"/>
      <c r="T211" s="1286"/>
      <c r="U211" s="1286"/>
      <c r="V211" s="1286"/>
      <c r="W211" s="1286"/>
      <c r="X211" s="1286"/>
      <c r="Y211" s="1286"/>
      <c r="Z211" s="1286"/>
      <c r="AA211" s="1286"/>
      <c r="AB211" s="1286"/>
      <c r="AC211" s="1286"/>
      <c r="AD211" s="1286"/>
      <c r="AE211" s="1286"/>
      <c r="AF211" s="1286"/>
      <c r="AG211" s="1286"/>
      <c r="AH211" s="1286"/>
      <c r="AI211" s="1286"/>
      <c r="AJ211" s="1286"/>
      <c r="AK211" s="1286"/>
      <c r="AL211" s="1286"/>
      <c r="AM211" s="1286"/>
      <c r="AN211" s="1286"/>
      <c r="AO211" s="1286"/>
      <c r="AP211" s="1286"/>
      <c r="AQ211" s="1286"/>
      <c r="AR211" s="1286"/>
      <c r="AS211" s="1286"/>
      <c r="AT211" s="1286"/>
      <c r="AU211" s="1286"/>
      <c r="AV211" s="1286"/>
      <c r="AW211" s="1286"/>
      <c r="AX211" s="1286"/>
      <c r="AY211" s="1286"/>
      <c r="AZ211" s="1286"/>
      <c r="BA211" s="1286"/>
      <c r="BB211" s="1286"/>
      <c r="BC211" s="1286"/>
      <c r="BD211" s="1286"/>
      <c r="BE211" s="1286"/>
      <c r="BF211" s="1286"/>
      <c r="BG211" s="1286"/>
      <c r="BH211" s="1286"/>
      <c r="BI211" s="1286"/>
      <c r="BJ211" s="1286"/>
      <c r="BK211" s="1286"/>
      <c r="BL211" s="1286"/>
      <c r="BM211" s="1286"/>
      <c r="BN211" s="1286"/>
      <c r="BO211" s="1286"/>
      <c r="BP211" s="1286"/>
      <c r="BQ211" s="1286"/>
      <c r="BR211" s="1286"/>
      <c r="BS211" s="1286"/>
      <c r="BT211" s="1286"/>
      <c r="BU211" s="1286"/>
      <c r="BV211" s="1286"/>
      <c r="BW211" s="1286"/>
      <c r="BX211" s="1286"/>
      <c r="BY211" s="1286"/>
      <c r="BZ211" s="1286"/>
      <c r="CA211" s="1286"/>
      <c r="CB211" s="1286"/>
      <c r="CC211" s="1286"/>
      <c r="CD211" s="1286"/>
      <c r="CE211" s="1286"/>
      <c r="CF211" s="1286"/>
      <c r="CG211" s="1286"/>
      <c r="CH211" s="1286"/>
      <c r="CI211" s="1286"/>
      <c r="CJ211" s="1286"/>
      <c r="CK211" s="1286"/>
      <c r="CL211" s="1286"/>
      <c r="CM211" s="1286"/>
      <c r="CN211" s="1286"/>
      <c r="CO211" s="1286"/>
      <c r="CP211" s="1286"/>
      <c r="CQ211" s="1286"/>
      <c r="CR211" s="1286"/>
      <c r="CS211" s="1286"/>
      <c r="CT211" s="1286"/>
      <c r="CU211" s="1286"/>
      <c r="CV211" s="1286"/>
      <c r="CW211" s="1286"/>
      <c r="CX211" s="1286"/>
      <c r="CY211" s="1286"/>
      <c r="CZ211" s="1286"/>
      <c r="DA211" s="1286"/>
      <c r="DB211" s="1286"/>
      <c r="DC211" s="1286"/>
      <c r="DD211" s="1286"/>
      <c r="DE211" s="1286"/>
      <c r="DF211" s="1286"/>
      <c r="DG211" s="1286"/>
      <c r="DH211" s="1286"/>
      <c r="DI211" s="1286"/>
      <c r="DJ211" s="1286"/>
      <c r="DK211" s="1286"/>
      <c r="DL211" s="1286"/>
      <c r="DM211" s="1286"/>
      <c r="DN211" s="1286"/>
      <c r="DO211" s="1286"/>
      <c r="DP211" s="1286"/>
      <c r="DQ211" s="1286"/>
      <c r="DR211" s="1286"/>
      <c r="DS211" s="1286"/>
      <c r="DT211" s="1286"/>
      <c r="DU211" s="1286"/>
      <c r="DV211" s="1286"/>
      <c r="DW211" s="1286"/>
      <c r="DX211" s="1286"/>
      <c r="DY211" s="1286"/>
      <c r="DZ211" s="1286"/>
      <c r="EA211" s="1286"/>
      <c r="EB211" s="1286"/>
      <c r="EC211" s="1286"/>
      <c r="ED211" s="1286"/>
      <c r="EE211" s="1286"/>
      <c r="EF211" s="1286"/>
      <c r="EG211" s="1286"/>
      <c r="EH211" s="1286"/>
      <c r="EI211" s="1286"/>
      <c r="EJ211" s="1286"/>
      <c r="EK211" s="1286"/>
      <c r="EL211" s="1286"/>
      <c r="EM211" s="1286"/>
      <c r="EN211" s="1286"/>
      <c r="EO211" s="1286"/>
      <c r="EP211" s="1286"/>
      <c r="EQ211" s="1286"/>
      <c r="ER211" s="1286"/>
      <c r="ES211" s="1286"/>
      <c r="ET211" s="1286"/>
      <c r="EU211" s="1286"/>
      <c r="EV211" s="1286"/>
      <c r="EW211" s="1286"/>
      <c r="EX211" s="1286"/>
      <c r="EY211" s="1286"/>
      <c r="EZ211" s="1286"/>
      <c r="FA211" s="1286"/>
      <c r="FB211" s="1286"/>
      <c r="FC211" s="1286"/>
      <c r="FD211" s="1286"/>
      <c r="FE211" s="1286"/>
      <c r="FF211" s="1286"/>
      <c r="FG211" s="1286"/>
      <c r="FH211" s="1286"/>
      <c r="FI211" s="1286"/>
      <c r="FJ211" s="1286"/>
      <c r="FK211" s="1286"/>
      <c r="FL211" s="1286"/>
      <c r="FM211" s="1286"/>
      <c r="FN211" s="1286"/>
      <c r="FO211" s="1286"/>
      <c r="FP211" s="1286"/>
      <c r="FQ211" s="1286"/>
      <c r="FR211" s="1286"/>
      <c r="FS211" s="1286"/>
      <c r="FT211" s="1286"/>
      <c r="FU211" s="1286"/>
      <c r="FV211" s="1286"/>
      <c r="FW211" s="1286"/>
      <c r="FX211" s="1286"/>
      <c r="FY211" s="1286"/>
      <c r="FZ211" s="1286"/>
      <c r="GA211" s="1286"/>
      <c r="GB211" s="1286"/>
      <c r="GC211" s="1286"/>
      <c r="GD211" s="1286"/>
      <c r="GE211" s="1286"/>
      <c r="GF211" s="1286"/>
      <c r="GG211" s="1286"/>
      <c r="GH211" s="1286"/>
      <c r="GI211" s="1286"/>
      <c r="GJ211" s="1286"/>
      <c r="GK211" s="1286"/>
      <c r="GL211" s="1286"/>
      <c r="GM211" s="1286"/>
      <c r="GN211" s="1286"/>
      <c r="GO211" s="1286"/>
      <c r="GP211" s="1286"/>
      <c r="GQ211" s="1286"/>
      <c r="GR211" s="1286"/>
      <c r="GS211" s="1286"/>
      <c r="GT211" s="1286"/>
      <c r="GU211" s="1286"/>
      <c r="GV211" s="1286"/>
      <c r="GW211" s="1286"/>
      <c r="GX211" s="1286"/>
      <c r="GY211" s="1286"/>
      <c r="GZ211" s="1286"/>
      <c r="HA211" s="1286"/>
      <c r="HB211" s="1286"/>
      <c r="HC211" s="1286"/>
      <c r="HD211" s="1286"/>
      <c r="HE211" s="1286"/>
      <c r="HF211" s="1286"/>
      <c r="HG211" s="1286"/>
      <c r="HH211" s="1286"/>
      <c r="HI211" s="1286"/>
      <c r="HJ211" s="1286"/>
      <c r="HK211" s="1286"/>
      <c r="HL211" s="1286"/>
      <c r="HM211" s="1286"/>
      <c r="HN211" s="1286"/>
      <c r="HO211" s="1286"/>
      <c r="HP211" s="1286"/>
      <c r="HQ211" s="1286"/>
      <c r="HR211" s="1286"/>
      <c r="HS211" s="1286"/>
      <c r="HT211" s="1286"/>
      <c r="HU211" s="1286"/>
      <c r="HV211" s="1286"/>
      <c r="HW211" s="1286"/>
      <c r="HX211" s="1286"/>
      <c r="HY211" s="1286"/>
      <c r="HZ211" s="1286"/>
      <c r="IA211" s="1286"/>
      <c r="IB211" s="1286"/>
      <c r="IC211" s="1286"/>
      <c r="ID211" s="1286"/>
      <c r="IE211" s="1286"/>
      <c r="IF211" s="1286"/>
      <c r="IG211" s="1286"/>
      <c r="IH211" s="1286"/>
      <c r="II211" s="1286"/>
      <c r="IJ211" s="1286"/>
      <c r="IK211" s="1286"/>
      <c r="IL211" s="1286"/>
      <c r="IM211" s="1286"/>
      <c r="IN211" s="1286"/>
      <c r="IO211" s="1286"/>
      <c r="IP211" s="1286"/>
      <c r="IQ211" s="1286"/>
      <c r="IR211" s="1286"/>
      <c r="IS211" s="1286"/>
      <c r="IT211" s="1286"/>
      <c r="IU211" s="1286"/>
      <c r="IV211" s="1286"/>
    </row>
    <row r="212" spans="1:256" ht="15">
      <c r="A212" s="1286" t="s">
        <v>5265</v>
      </c>
      <c r="B212" s="1348">
        <v>93358</v>
      </c>
      <c r="C212" s="914" t="str">
        <f>IF($A212="INSUMO",VLOOKUP($B212,'BANCO DE DADOS JULHO INS'!$A:$D,2,FALSE),VLOOKUP($B212,'BANCO DE DADOS JULHO SERV'!$B:$E,2,FALSE))</f>
        <v>ESCAVAÇÃO MANUAL DE VALAS. AF_03/2016</v>
      </c>
      <c r="D212" s="913" t="str">
        <f>IF($A212="INSUMO",VLOOKUP($B212,'BANCO DE DADOS JULHO INS'!$A:$D,3,FALSE),VLOOKUP($B212,'BANCO DE DADOS JULHO SERV'!$B:$E,3,FALSE))</f>
        <v>M3</v>
      </c>
      <c r="E212" s="1625">
        <f>TRUNC(((0.3*0.3*0.3)*3),2)</f>
        <v>0.08</v>
      </c>
      <c r="F212" s="917" t="str">
        <f>IF($A212="INSUMO",VLOOKUP($B212,'BANCO DE DADOS JULHO INS'!$A:$D,4,FALSE),VLOOKUP($B212,'BANCO DE DADOS JULHO SERV'!$B:$E,4,FALSE))</f>
        <v>54,59</v>
      </c>
      <c r="G212" s="1347">
        <f>TRUNC(F212*E212,2)</f>
        <v>4.3600000000000003</v>
      </c>
      <c r="H212" s="1286"/>
      <c r="I212" s="1286"/>
      <c r="J212" s="1286"/>
      <c r="K212" s="1286"/>
      <c r="L212" s="1286"/>
      <c r="M212" s="1286"/>
      <c r="N212" s="1286"/>
      <c r="O212" s="1286"/>
      <c r="P212" s="1286"/>
      <c r="Q212" s="1286"/>
      <c r="R212" s="1286"/>
      <c r="S212" s="1286"/>
      <c r="T212" s="1286"/>
      <c r="U212" s="1286"/>
      <c r="V212" s="1286"/>
      <c r="W212" s="1286"/>
      <c r="X212" s="1286"/>
      <c r="Y212" s="1286"/>
      <c r="Z212" s="1286"/>
      <c r="AA212" s="1286"/>
      <c r="AB212" s="1286"/>
      <c r="AC212" s="1286"/>
      <c r="AD212" s="1286"/>
      <c r="AE212" s="1286"/>
      <c r="AF212" s="1286"/>
      <c r="AG212" s="1286"/>
      <c r="AH212" s="1286"/>
      <c r="AI212" s="1286"/>
      <c r="AJ212" s="1286"/>
      <c r="AK212" s="1286"/>
      <c r="AL212" s="1286"/>
      <c r="AM212" s="1286"/>
      <c r="AN212" s="1286"/>
      <c r="AO212" s="1286"/>
      <c r="AP212" s="1286"/>
      <c r="AQ212" s="1286"/>
      <c r="AR212" s="1286"/>
      <c r="AS212" s="1286"/>
      <c r="AT212" s="1286"/>
      <c r="AU212" s="1286"/>
      <c r="AV212" s="1286"/>
      <c r="AW212" s="1286"/>
      <c r="AX212" s="1286"/>
      <c r="AY212" s="1286"/>
      <c r="AZ212" s="1286"/>
      <c r="BA212" s="1286"/>
      <c r="BB212" s="1286"/>
      <c r="BC212" s="1286"/>
      <c r="BD212" s="1286"/>
      <c r="BE212" s="1286"/>
      <c r="BF212" s="1286"/>
      <c r="BG212" s="1286"/>
      <c r="BH212" s="1286"/>
      <c r="BI212" s="1286"/>
      <c r="BJ212" s="1286"/>
      <c r="BK212" s="1286"/>
      <c r="BL212" s="1286"/>
      <c r="BM212" s="1286"/>
      <c r="BN212" s="1286"/>
      <c r="BO212" s="1286"/>
      <c r="BP212" s="1286"/>
      <c r="BQ212" s="1286"/>
      <c r="BR212" s="1286"/>
      <c r="BS212" s="1286"/>
      <c r="BT212" s="1286"/>
      <c r="BU212" s="1286"/>
      <c r="BV212" s="1286"/>
      <c r="BW212" s="1286"/>
      <c r="BX212" s="1286"/>
      <c r="BY212" s="1286"/>
      <c r="BZ212" s="1286"/>
      <c r="CA212" s="1286"/>
      <c r="CB212" s="1286"/>
      <c r="CC212" s="1286"/>
      <c r="CD212" s="1286"/>
      <c r="CE212" s="1286"/>
      <c r="CF212" s="1286"/>
      <c r="CG212" s="1286"/>
      <c r="CH212" s="1286"/>
      <c r="CI212" s="1286"/>
      <c r="CJ212" s="1286"/>
      <c r="CK212" s="1286"/>
      <c r="CL212" s="1286"/>
      <c r="CM212" s="1286"/>
      <c r="CN212" s="1286"/>
      <c r="CO212" s="1286"/>
      <c r="CP212" s="1286"/>
      <c r="CQ212" s="1286"/>
      <c r="CR212" s="1286"/>
      <c r="CS212" s="1286"/>
      <c r="CT212" s="1286"/>
      <c r="CU212" s="1286"/>
      <c r="CV212" s="1286"/>
      <c r="CW212" s="1286"/>
      <c r="CX212" s="1286"/>
      <c r="CY212" s="1286"/>
      <c r="CZ212" s="1286"/>
      <c r="DA212" s="1286"/>
      <c r="DB212" s="1286"/>
      <c r="DC212" s="1286"/>
      <c r="DD212" s="1286"/>
      <c r="DE212" s="1286"/>
      <c r="DF212" s="1286"/>
      <c r="DG212" s="1286"/>
      <c r="DH212" s="1286"/>
      <c r="DI212" s="1286"/>
      <c r="DJ212" s="1286"/>
      <c r="DK212" s="1286"/>
      <c r="DL212" s="1286"/>
      <c r="DM212" s="1286"/>
      <c r="DN212" s="1286"/>
      <c r="DO212" s="1286"/>
      <c r="DP212" s="1286"/>
      <c r="DQ212" s="1286"/>
      <c r="DR212" s="1286"/>
      <c r="DS212" s="1286"/>
      <c r="DT212" s="1286"/>
      <c r="DU212" s="1286"/>
      <c r="DV212" s="1286"/>
      <c r="DW212" s="1286"/>
      <c r="DX212" s="1286"/>
      <c r="DY212" s="1286"/>
      <c r="DZ212" s="1286"/>
      <c r="EA212" s="1286"/>
      <c r="EB212" s="1286"/>
      <c r="EC212" s="1286"/>
      <c r="ED212" s="1286"/>
      <c r="EE212" s="1286"/>
      <c r="EF212" s="1286"/>
      <c r="EG212" s="1286"/>
      <c r="EH212" s="1286"/>
      <c r="EI212" s="1286"/>
      <c r="EJ212" s="1286"/>
      <c r="EK212" s="1286"/>
      <c r="EL212" s="1286"/>
      <c r="EM212" s="1286"/>
      <c r="EN212" s="1286"/>
      <c r="EO212" s="1286"/>
      <c r="EP212" s="1286"/>
      <c r="EQ212" s="1286"/>
      <c r="ER212" s="1286"/>
      <c r="ES212" s="1286"/>
      <c r="ET212" s="1286"/>
      <c r="EU212" s="1286"/>
      <c r="EV212" s="1286"/>
      <c r="EW212" s="1286"/>
      <c r="EX212" s="1286"/>
      <c r="EY212" s="1286"/>
      <c r="EZ212" s="1286"/>
      <c r="FA212" s="1286"/>
      <c r="FB212" s="1286"/>
      <c r="FC212" s="1286"/>
      <c r="FD212" s="1286"/>
      <c r="FE212" s="1286"/>
      <c r="FF212" s="1286"/>
      <c r="FG212" s="1286"/>
      <c r="FH212" s="1286"/>
      <c r="FI212" s="1286"/>
      <c r="FJ212" s="1286"/>
      <c r="FK212" s="1286"/>
      <c r="FL212" s="1286"/>
      <c r="FM212" s="1286"/>
      <c r="FN212" s="1286"/>
      <c r="FO212" s="1286"/>
      <c r="FP212" s="1286"/>
      <c r="FQ212" s="1286"/>
      <c r="FR212" s="1286"/>
      <c r="FS212" s="1286"/>
      <c r="FT212" s="1286"/>
      <c r="FU212" s="1286"/>
      <c r="FV212" s="1286"/>
      <c r="FW212" s="1286"/>
      <c r="FX212" s="1286"/>
      <c r="FY212" s="1286"/>
      <c r="FZ212" s="1286"/>
      <c r="GA212" s="1286"/>
      <c r="GB212" s="1286"/>
      <c r="GC212" s="1286"/>
      <c r="GD212" s="1286"/>
      <c r="GE212" s="1286"/>
      <c r="GF212" s="1286"/>
      <c r="GG212" s="1286"/>
      <c r="GH212" s="1286"/>
      <c r="GI212" s="1286"/>
      <c r="GJ212" s="1286"/>
      <c r="GK212" s="1286"/>
      <c r="GL212" s="1286"/>
      <c r="GM212" s="1286"/>
      <c r="GN212" s="1286"/>
      <c r="GO212" s="1286"/>
      <c r="GP212" s="1286"/>
      <c r="GQ212" s="1286"/>
      <c r="GR212" s="1286"/>
      <c r="GS212" s="1286"/>
      <c r="GT212" s="1286"/>
      <c r="GU212" s="1286"/>
      <c r="GV212" s="1286"/>
      <c r="GW212" s="1286"/>
      <c r="GX212" s="1286"/>
      <c r="GY212" s="1286"/>
      <c r="GZ212" s="1286"/>
      <c r="HA212" s="1286"/>
      <c r="HB212" s="1286"/>
      <c r="HC212" s="1286"/>
      <c r="HD212" s="1286"/>
      <c r="HE212" s="1286"/>
      <c r="HF212" s="1286"/>
      <c r="HG212" s="1286"/>
      <c r="HH212" s="1286"/>
      <c r="HI212" s="1286"/>
      <c r="HJ212" s="1286"/>
      <c r="HK212" s="1286"/>
      <c r="HL212" s="1286"/>
      <c r="HM212" s="1286"/>
      <c r="HN212" s="1286"/>
      <c r="HO212" s="1286"/>
      <c r="HP212" s="1286"/>
      <c r="HQ212" s="1286"/>
      <c r="HR212" s="1286"/>
      <c r="HS212" s="1286"/>
      <c r="HT212" s="1286"/>
      <c r="HU212" s="1286"/>
      <c r="HV212" s="1286"/>
      <c r="HW212" s="1286"/>
      <c r="HX212" s="1286"/>
      <c r="HY212" s="1286"/>
      <c r="HZ212" s="1286"/>
      <c r="IA212" s="1286"/>
      <c r="IB212" s="1286"/>
      <c r="IC212" s="1286"/>
      <c r="ID212" s="1286"/>
      <c r="IE212" s="1286"/>
      <c r="IF212" s="1286"/>
      <c r="IG212" s="1286"/>
      <c r="IH212" s="1286"/>
      <c r="II212" s="1286"/>
      <c r="IJ212" s="1286"/>
      <c r="IK212" s="1286"/>
      <c r="IL212" s="1286"/>
      <c r="IM212" s="1286"/>
      <c r="IN212" s="1286"/>
      <c r="IO212" s="1286"/>
      <c r="IP212" s="1286"/>
      <c r="IQ212" s="1286"/>
      <c r="IR212" s="1286"/>
      <c r="IS212" s="1286"/>
      <c r="IT212" s="1286"/>
      <c r="IU212" s="1286"/>
      <c r="IV212" s="1286"/>
    </row>
    <row r="213" spans="1:256" ht="30">
      <c r="A213" s="1286" t="s">
        <v>5265</v>
      </c>
      <c r="B213" s="1348">
        <v>94965</v>
      </c>
      <c r="C213" s="914" t="str">
        <f>IF($A213="INSUMO",VLOOKUP($B213,'BANCO DE DADOS JULHO INS'!$A:$D,2,FALSE),VLOOKUP($B213,'BANCO DE DADOS JULHO SERV'!$B:$E,2,FALSE))</f>
        <v>CONCRETO FCK = 25MPA, TRAÇO 1:2,3:2,7 (CIMENTO/ AREIA MÉDIA/ BRITA 1)  - PREPARO MECÂNICO COM BETONEIRA 400 L. AF_07/2016</v>
      </c>
      <c r="D213" s="913" t="str">
        <f>IF($A213="INSUMO",VLOOKUP($B213,'BANCO DE DADOS JULHO INS'!$A:$D,3,FALSE),VLOOKUP($B213,'BANCO DE DADOS JULHO SERV'!$B:$E,3,FALSE))</f>
        <v>M3</v>
      </c>
      <c r="E213" s="1625">
        <f t="shared" ref="E213:E214" si="10">TRUNC(((0.3*0.3*0.3)*3),2)</f>
        <v>0.08</v>
      </c>
      <c r="F213" s="917" t="str">
        <f>IF($A213="INSUMO",VLOOKUP($B213,'BANCO DE DADOS JULHO INS'!$A:$D,4,FALSE),VLOOKUP($B213,'BANCO DE DADOS JULHO SERV'!$B:$E,4,FALSE))</f>
        <v>299,40</v>
      </c>
      <c r="G213" s="1347">
        <f>TRUNC(F213*E213,2)</f>
        <v>23.95</v>
      </c>
      <c r="H213" s="1286"/>
      <c r="I213" s="1286"/>
      <c r="J213" s="1286"/>
      <c r="K213" s="1286"/>
      <c r="L213" s="1286"/>
      <c r="M213" s="1286"/>
      <c r="N213" s="1286"/>
      <c r="O213" s="1286"/>
      <c r="P213" s="1286"/>
      <c r="Q213" s="1286"/>
      <c r="R213" s="1286"/>
      <c r="S213" s="1286"/>
      <c r="T213" s="1286"/>
      <c r="U213" s="1286"/>
      <c r="V213" s="1286"/>
      <c r="W213" s="1286"/>
      <c r="X213" s="1286"/>
      <c r="Y213" s="1286"/>
      <c r="Z213" s="1286"/>
      <c r="AA213" s="1286"/>
      <c r="AB213" s="1286"/>
      <c r="AC213" s="1286"/>
      <c r="AD213" s="1286"/>
      <c r="AE213" s="1286"/>
      <c r="AF213" s="1286"/>
      <c r="AG213" s="1286"/>
      <c r="AH213" s="1286"/>
      <c r="AI213" s="1286"/>
      <c r="AJ213" s="1286"/>
      <c r="AK213" s="1286"/>
      <c r="AL213" s="1286"/>
      <c r="AM213" s="1286"/>
      <c r="AN213" s="1286"/>
      <c r="AO213" s="1286"/>
      <c r="AP213" s="1286"/>
      <c r="AQ213" s="1286"/>
      <c r="AR213" s="1286"/>
      <c r="AS213" s="1286"/>
      <c r="AT213" s="1286"/>
      <c r="AU213" s="1286"/>
      <c r="AV213" s="1286"/>
      <c r="AW213" s="1286"/>
      <c r="AX213" s="1286"/>
      <c r="AY213" s="1286"/>
      <c r="AZ213" s="1286"/>
      <c r="BA213" s="1286"/>
      <c r="BB213" s="1286"/>
      <c r="BC213" s="1286"/>
      <c r="BD213" s="1286"/>
      <c r="BE213" s="1286"/>
      <c r="BF213" s="1286"/>
      <c r="BG213" s="1286"/>
      <c r="BH213" s="1286"/>
      <c r="BI213" s="1286"/>
      <c r="BJ213" s="1286"/>
      <c r="BK213" s="1286"/>
      <c r="BL213" s="1286"/>
      <c r="BM213" s="1286"/>
      <c r="BN213" s="1286"/>
      <c r="BO213" s="1286"/>
      <c r="BP213" s="1286"/>
      <c r="BQ213" s="1286"/>
      <c r="BR213" s="1286"/>
      <c r="BS213" s="1286"/>
      <c r="BT213" s="1286"/>
      <c r="BU213" s="1286"/>
      <c r="BV213" s="1286"/>
      <c r="BW213" s="1286"/>
      <c r="BX213" s="1286"/>
      <c r="BY213" s="1286"/>
      <c r="BZ213" s="1286"/>
      <c r="CA213" s="1286"/>
      <c r="CB213" s="1286"/>
      <c r="CC213" s="1286"/>
      <c r="CD213" s="1286"/>
      <c r="CE213" s="1286"/>
      <c r="CF213" s="1286"/>
      <c r="CG213" s="1286"/>
      <c r="CH213" s="1286"/>
      <c r="CI213" s="1286"/>
      <c r="CJ213" s="1286"/>
      <c r="CK213" s="1286"/>
      <c r="CL213" s="1286"/>
      <c r="CM213" s="1286"/>
      <c r="CN213" s="1286"/>
      <c r="CO213" s="1286"/>
      <c r="CP213" s="1286"/>
      <c r="CQ213" s="1286"/>
      <c r="CR213" s="1286"/>
      <c r="CS213" s="1286"/>
      <c r="CT213" s="1286"/>
      <c r="CU213" s="1286"/>
      <c r="CV213" s="1286"/>
      <c r="CW213" s="1286"/>
      <c r="CX213" s="1286"/>
      <c r="CY213" s="1286"/>
      <c r="CZ213" s="1286"/>
      <c r="DA213" s="1286"/>
      <c r="DB213" s="1286"/>
      <c r="DC213" s="1286"/>
      <c r="DD213" s="1286"/>
      <c r="DE213" s="1286"/>
      <c r="DF213" s="1286"/>
      <c r="DG213" s="1286"/>
      <c r="DH213" s="1286"/>
      <c r="DI213" s="1286"/>
      <c r="DJ213" s="1286"/>
      <c r="DK213" s="1286"/>
      <c r="DL213" s="1286"/>
      <c r="DM213" s="1286"/>
      <c r="DN213" s="1286"/>
      <c r="DO213" s="1286"/>
      <c r="DP213" s="1286"/>
      <c r="DQ213" s="1286"/>
      <c r="DR213" s="1286"/>
      <c r="DS213" s="1286"/>
      <c r="DT213" s="1286"/>
      <c r="DU213" s="1286"/>
      <c r="DV213" s="1286"/>
      <c r="DW213" s="1286"/>
      <c r="DX213" s="1286"/>
      <c r="DY213" s="1286"/>
      <c r="DZ213" s="1286"/>
      <c r="EA213" s="1286"/>
      <c r="EB213" s="1286"/>
      <c r="EC213" s="1286"/>
      <c r="ED213" s="1286"/>
      <c r="EE213" s="1286"/>
      <c r="EF213" s="1286"/>
      <c r="EG213" s="1286"/>
      <c r="EH213" s="1286"/>
      <c r="EI213" s="1286"/>
      <c r="EJ213" s="1286"/>
      <c r="EK213" s="1286"/>
      <c r="EL213" s="1286"/>
      <c r="EM213" s="1286"/>
      <c r="EN213" s="1286"/>
      <c r="EO213" s="1286"/>
      <c r="EP213" s="1286"/>
      <c r="EQ213" s="1286"/>
      <c r="ER213" s="1286"/>
      <c r="ES213" s="1286"/>
      <c r="ET213" s="1286"/>
      <c r="EU213" s="1286"/>
      <c r="EV213" s="1286"/>
      <c r="EW213" s="1286"/>
      <c r="EX213" s="1286"/>
      <c r="EY213" s="1286"/>
      <c r="EZ213" s="1286"/>
      <c r="FA213" s="1286"/>
      <c r="FB213" s="1286"/>
      <c r="FC213" s="1286"/>
      <c r="FD213" s="1286"/>
      <c r="FE213" s="1286"/>
      <c r="FF213" s="1286"/>
      <c r="FG213" s="1286"/>
      <c r="FH213" s="1286"/>
      <c r="FI213" s="1286"/>
      <c r="FJ213" s="1286"/>
      <c r="FK213" s="1286"/>
      <c r="FL213" s="1286"/>
      <c r="FM213" s="1286"/>
      <c r="FN213" s="1286"/>
      <c r="FO213" s="1286"/>
      <c r="FP213" s="1286"/>
      <c r="FQ213" s="1286"/>
      <c r="FR213" s="1286"/>
      <c r="FS213" s="1286"/>
      <c r="FT213" s="1286"/>
      <c r="FU213" s="1286"/>
      <c r="FV213" s="1286"/>
      <c r="FW213" s="1286"/>
      <c r="FX213" s="1286"/>
      <c r="FY213" s="1286"/>
      <c r="FZ213" s="1286"/>
      <c r="GA213" s="1286"/>
      <c r="GB213" s="1286"/>
      <c r="GC213" s="1286"/>
      <c r="GD213" s="1286"/>
      <c r="GE213" s="1286"/>
      <c r="GF213" s="1286"/>
      <c r="GG213" s="1286"/>
      <c r="GH213" s="1286"/>
      <c r="GI213" s="1286"/>
      <c r="GJ213" s="1286"/>
      <c r="GK213" s="1286"/>
      <c r="GL213" s="1286"/>
      <c r="GM213" s="1286"/>
      <c r="GN213" s="1286"/>
      <c r="GO213" s="1286"/>
      <c r="GP213" s="1286"/>
      <c r="GQ213" s="1286"/>
      <c r="GR213" s="1286"/>
      <c r="GS213" s="1286"/>
      <c r="GT213" s="1286"/>
      <c r="GU213" s="1286"/>
      <c r="GV213" s="1286"/>
      <c r="GW213" s="1286"/>
      <c r="GX213" s="1286"/>
      <c r="GY213" s="1286"/>
      <c r="GZ213" s="1286"/>
      <c r="HA213" s="1286"/>
      <c r="HB213" s="1286"/>
      <c r="HC213" s="1286"/>
      <c r="HD213" s="1286"/>
      <c r="HE213" s="1286"/>
      <c r="HF213" s="1286"/>
      <c r="HG213" s="1286"/>
      <c r="HH213" s="1286"/>
      <c r="HI213" s="1286"/>
      <c r="HJ213" s="1286"/>
      <c r="HK213" s="1286"/>
      <c r="HL213" s="1286"/>
      <c r="HM213" s="1286"/>
      <c r="HN213" s="1286"/>
      <c r="HO213" s="1286"/>
      <c r="HP213" s="1286"/>
      <c r="HQ213" s="1286"/>
      <c r="HR213" s="1286"/>
      <c r="HS213" s="1286"/>
      <c r="HT213" s="1286"/>
      <c r="HU213" s="1286"/>
      <c r="HV213" s="1286"/>
      <c r="HW213" s="1286"/>
      <c r="HX213" s="1286"/>
      <c r="HY213" s="1286"/>
      <c r="HZ213" s="1286"/>
      <c r="IA213" s="1286"/>
      <c r="IB213" s="1286"/>
      <c r="IC213" s="1286"/>
      <c r="ID213" s="1286"/>
      <c r="IE213" s="1286"/>
      <c r="IF213" s="1286"/>
      <c r="IG213" s="1286"/>
      <c r="IH213" s="1286"/>
      <c r="II213" s="1286"/>
      <c r="IJ213" s="1286"/>
      <c r="IK213" s="1286"/>
      <c r="IL213" s="1286"/>
      <c r="IM213" s="1286"/>
      <c r="IN213" s="1286"/>
      <c r="IO213" s="1286"/>
      <c r="IP213" s="1286"/>
      <c r="IQ213" s="1286"/>
      <c r="IR213" s="1286"/>
      <c r="IS213" s="1286"/>
      <c r="IT213" s="1286"/>
      <c r="IU213" s="1286"/>
      <c r="IV213" s="1286"/>
    </row>
    <row r="214" spans="1:256" ht="30.75" thickBot="1">
      <c r="A214" s="1286" t="s">
        <v>5265</v>
      </c>
      <c r="B214" s="1349">
        <v>92873</v>
      </c>
      <c r="C214" s="915" t="str">
        <f>IF($A214="INSUMO",VLOOKUP($B214,'BANCO DE DADOS JULHO INS'!$A:$D,2,FALSE),VLOOKUP($B214,'BANCO DE DADOS JULHO SERV'!$B:$E,2,FALSE))</f>
        <v>LANÇAMENTO COM USO DE BALDES, ADENSAMENTO E ACABAMENTO DE CONCRETO EM ESTRUTURAS. AF_12/2015</v>
      </c>
      <c r="D214" s="916" t="str">
        <f>IF($A214="INSUMO",VLOOKUP($B214,'BANCO DE DADOS JULHO INS'!$A:$D,3,FALSE),VLOOKUP($B214,'BANCO DE DADOS JULHO SERV'!$B:$E,3,FALSE))</f>
        <v>M3</v>
      </c>
      <c r="E214" s="1626">
        <f t="shared" si="10"/>
        <v>0.08</v>
      </c>
      <c r="F214" s="918" t="str">
        <f>IF($A214="INSUMO",VLOOKUP($B214,'BANCO DE DADOS JULHO INS'!$A:$D,4,FALSE),VLOOKUP($B214,'BANCO DE DADOS JULHO SERV'!$B:$E,4,FALSE))</f>
        <v>140,28</v>
      </c>
      <c r="G214" s="1350">
        <f>TRUNC(F214*E214,2)</f>
        <v>11.22</v>
      </c>
      <c r="H214" s="1286"/>
      <c r="I214" s="1286"/>
      <c r="J214" s="1286"/>
      <c r="K214" s="1286"/>
      <c r="L214" s="1286"/>
      <c r="M214" s="1286"/>
      <c r="N214" s="1286"/>
      <c r="O214" s="1286"/>
      <c r="P214" s="1286"/>
      <c r="Q214" s="1286"/>
      <c r="R214" s="1286"/>
      <c r="S214" s="1286"/>
      <c r="T214" s="1286"/>
      <c r="U214" s="1286"/>
      <c r="V214" s="1286"/>
      <c r="W214" s="1286"/>
      <c r="X214" s="1286"/>
      <c r="Y214" s="1286"/>
      <c r="Z214" s="1286"/>
      <c r="AA214" s="1286"/>
      <c r="AB214" s="1286"/>
      <c r="AC214" s="1286"/>
      <c r="AD214" s="1286"/>
      <c r="AE214" s="1286"/>
      <c r="AF214" s="1286"/>
      <c r="AG214" s="1286"/>
      <c r="AH214" s="1286"/>
      <c r="AI214" s="1286"/>
      <c r="AJ214" s="1286"/>
      <c r="AK214" s="1286"/>
      <c r="AL214" s="1286"/>
      <c r="AM214" s="1286"/>
      <c r="AN214" s="1286"/>
      <c r="AO214" s="1286"/>
      <c r="AP214" s="1286"/>
      <c r="AQ214" s="1286"/>
      <c r="AR214" s="1286"/>
      <c r="AS214" s="1286"/>
      <c r="AT214" s="1286"/>
      <c r="AU214" s="1286"/>
      <c r="AV214" s="1286"/>
      <c r="AW214" s="1286"/>
      <c r="AX214" s="1286"/>
      <c r="AY214" s="1286"/>
      <c r="AZ214" s="1286"/>
      <c r="BA214" s="1286"/>
      <c r="BB214" s="1286"/>
      <c r="BC214" s="1286"/>
      <c r="BD214" s="1286"/>
      <c r="BE214" s="1286"/>
      <c r="BF214" s="1286"/>
      <c r="BG214" s="1286"/>
      <c r="BH214" s="1286"/>
      <c r="BI214" s="1286"/>
      <c r="BJ214" s="1286"/>
      <c r="BK214" s="1286"/>
      <c r="BL214" s="1286"/>
      <c r="BM214" s="1286"/>
      <c r="BN214" s="1286"/>
      <c r="BO214" s="1286"/>
      <c r="BP214" s="1286"/>
      <c r="BQ214" s="1286"/>
      <c r="BR214" s="1286"/>
      <c r="BS214" s="1286"/>
      <c r="BT214" s="1286"/>
      <c r="BU214" s="1286"/>
      <c r="BV214" s="1286"/>
      <c r="BW214" s="1286"/>
      <c r="BX214" s="1286"/>
      <c r="BY214" s="1286"/>
      <c r="BZ214" s="1286"/>
      <c r="CA214" s="1286"/>
      <c r="CB214" s="1286"/>
      <c r="CC214" s="1286"/>
      <c r="CD214" s="1286"/>
      <c r="CE214" s="1286"/>
      <c r="CF214" s="1286"/>
      <c r="CG214" s="1286"/>
      <c r="CH214" s="1286"/>
      <c r="CI214" s="1286"/>
      <c r="CJ214" s="1286"/>
      <c r="CK214" s="1286"/>
      <c r="CL214" s="1286"/>
      <c r="CM214" s="1286"/>
      <c r="CN214" s="1286"/>
      <c r="CO214" s="1286"/>
      <c r="CP214" s="1286"/>
      <c r="CQ214" s="1286"/>
      <c r="CR214" s="1286"/>
      <c r="CS214" s="1286"/>
      <c r="CT214" s="1286"/>
      <c r="CU214" s="1286"/>
      <c r="CV214" s="1286"/>
      <c r="CW214" s="1286"/>
      <c r="CX214" s="1286"/>
      <c r="CY214" s="1286"/>
      <c r="CZ214" s="1286"/>
      <c r="DA214" s="1286"/>
      <c r="DB214" s="1286"/>
      <c r="DC214" s="1286"/>
      <c r="DD214" s="1286"/>
      <c r="DE214" s="1286"/>
      <c r="DF214" s="1286"/>
      <c r="DG214" s="1286"/>
      <c r="DH214" s="1286"/>
      <c r="DI214" s="1286"/>
      <c r="DJ214" s="1286"/>
      <c r="DK214" s="1286"/>
      <c r="DL214" s="1286"/>
      <c r="DM214" s="1286"/>
      <c r="DN214" s="1286"/>
      <c r="DO214" s="1286"/>
      <c r="DP214" s="1286"/>
      <c r="DQ214" s="1286"/>
      <c r="DR214" s="1286"/>
      <c r="DS214" s="1286"/>
      <c r="DT214" s="1286"/>
      <c r="DU214" s="1286"/>
      <c r="DV214" s="1286"/>
      <c r="DW214" s="1286"/>
      <c r="DX214" s="1286"/>
      <c r="DY214" s="1286"/>
      <c r="DZ214" s="1286"/>
      <c r="EA214" s="1286"/>
      <c r="EB214" s="1286"/>
      <c r="EC214" s="1286"/>
      <c r="ED214" s="1286"/>
      <c r="EE214" s="1286"/>
      <c r="EF214" s="1286"/>
      <c r="EG214" s="1286"/>
      <c r="EH214" s="1286"/>
      <c r="EI214" s="1286"/>
      <c r="EJ214" s="1286"/>
      <c r="EK214" s="1286"/>
      <c r="EL214" s="1286"/>
      <c r="EM214" s="1286"/>
      <c r="EN214" s="1286"/>
      <c r="EO214" s="1286"/>
      <c r="EP214" s="1286"/>
      <c r="EQ214" s="1286"/>
      <c r="ER214" s="1286"/>
      <c r="ES214" s="1286"/>
      <c r="ET214" s="1286"/>
      <c r="EU214" s="1286"/>
      <c r="EV214" s="1286"/>
      <c r="EW214" s="1286"/>
      <c r="EX214" s="1286"/>
      <c r="EY214" s="1286"/>
      <c r="EZ214" s="1286"/>
      <c r="FA214" s="1286"/>
      <c r="FB214" s="1286"/>
      <c r="FC214" s="1286"/>
      <c r="FD214" s="1286"/>
      <c r="FE214" s="1286"/>
      <c r="FF214" s="1286"/>
      <c r="FG214" s="1286"/>
      <c r="FH214" s="1286"/>
      <c r="FI214" s="1286"/>
      <c r="FJ214" s="1286"/>
      <c r="FK214" s="1286"/>
      <c r="FL214" s="1286"/>
      <c r="FM214" s="1286"/>
      <c r="FN214" s="1286"/>
      <c r="FO214" s="1286"/>
      <c r="FP214" s="1286"/>
      <c r="FQ214" s="1286"/>
      <c r="FR214" s="1286"/>
      <c r="FS214" s="1286"/>
      <c r="FT214" s="1286"/>
      <c r="FU214" s="1286"/>
      <c r="FV214" s="1286"/>
      <c r="FW214" s="1286"/>
      <c r="FX214" s="1286"/>
      <c r="FY214" s="1286"/>
      <c r="FZ214" s="1286"/>
      <c r="GA214" s="1286"/>
      <c r="GB214" s="1286"/>
      <c r="GC214" s="1286"/>
      <c r="GD214" s="1286"/>
      <c r="GE214" s="1286"/>
      <c r="GF214" s="1286"/>
      <c r="GG214" s="1286"/>
      <c r="GH214" s="1286"/>
      <c r="GI214" s="1286"/>
      <c r="GJ214" s="1286"/>
      <c r="GK214" s="1286"/>
      <c r="GL214" s="1286"/>
      <c r="GM214" s="1286"/>
      <c r="GN214" s="1286"/>
      <c r="GO214" s="1286"/>
      <c r="GP214" s="1286"/>
      <c r="GQ214" s="1286"/>
      <c r="GR214" s="1286"/>
      <c r="GS214" s="1286"/>
      <c r="GT214" s="1286"/>
      <c r="GU214" s="1286"/>
      <c r="GV214" s="1286"/>
      <c r="GW214" s="1286"/>
      <c r="GX214" s="1286"/>
      <c r="GY214" s="1286"/>
      <c r="GZ214" s="1286"/>
      <c r="HA214" s="1286"/>
      <c r="HB214" s="1286"/>
      <c r="HC214" s="1286"/>
      <c r="HD214" s="1286"/>
      <c r="HE214" s="1286"/>
      <c r="HF214" s="1286"/>
      <c r="HG214" s="1286"/>
      <c r="HH214" s="1286"/>
      <c r="HI214" s="1286"/>
      <c r="HJ214" s="1286"/>
      <c r="HK214" s="1286"/>
      <c r="HL214" s="1286"/>
      <c r="HM214" s="1286"/>
      <c r="HN214" s="1286"/>
      <c r="HO214" s="1286"/>
      <c r="HP214" s="1286"/>
      <c r="HQ214" s="1286"/>
      <c r="HR214" s="1286"/>
      <c r="HS214" s="1286"/>
      <c r="HT214" s="1286"/>
      <c r="HU214" s="1286"/>
      <c r="HV214" s="1286"/>
      <c r="HW214" s="1286"/>
      <c r="HX214" s="1286"/>
      <c r="HY214" s="1286"/>
      <c r="HZ214" s="1286"/>
      <c r="IA214" s="1286"/>
      <c r="IB214" s="1286"/>
      <c r="IC214" s="1286"/>
      <c r="ID214" s="1286"/>
      <c r="IE214" s="1286"/>
      <c r="IF214" s="1286"/>
      <c r="IG214" s="1286"/>
      <c r="IH214" s="1286"/>
      <c r="II214" s="1286"/>
      <c r="IJ214" s="1286"/>
      <c r="IK214" s="1286"/>
      <c r="IL214" s="1286"/>
      <c r="IM214" s="1286"/>
      <c r="IN214" s="1286"/>
      <c r="IO214" s="1286"/>
      <c r="IP214" s="1286"/>
      <c r="IQ214" s="1286"/>
      <c r="IR214" s="1286"/>
      <c r="IS214" s="1286"/>
      <c r="IT214" s="1286"/>
      <c r="IU214" s="1286"/>
      <c r="IV214" s="1286"/>
    </row>
    <row r="215" spans="1:256" ht="16.5" thickBot="1">
      <c r="A215" s="1286"/>
      <c r="B215" s="2124" t="s">
        <v>2115</v>
      </c>
      <c r="C215" s="2125"/>
      <c r="D215" s="2125"/>
      <c r="E215" s="2125"/>
      <c r="F215" s="2125"/>
      <c r="G215" s="2126"/>
      <c r="H215" s="1286"/>
      <c r="I215" s="1286"/>
      <c r="J215" s="1286"/>
      <c r="K215" s="1286"/>
      <c r="L215" s="1286"/>
      <c r="M215" s="1286"/>
      <c r="N215" s="1286"/>
      <c r="O215" s="1286"/>
      <c r="P215" s="1286"/>
      <c r="Q215" s="1286"/>
      <c r="R215" s="1286"/>
      <c r="S215" s="1286"/>
      <c r="T215" s="1286"/>
      <c r="U215" s="1286"/>
      <c r="V215" s="1286"/>
      <c r="W215" s="1286"/>
      <c r="X215" s="1286"/>
      <c r="Y215" s="1286"/>
      <c r="Z215" s="1286"/>
      <c r="AA215" s="1286"/>
      <c r="AB215" s="1286"/>
      <c r="AC215" s="1286"/>
      <c r="AD215" s="1286"/>
      <c r="AE215" s="1286"/>
      <c r="AF215" s="1286"/>
      <c r="AG215" s="1286"/>
      <c r="AH215" s="1286"/>
      <c r="AI215" s="1286"/>
      <c r="AJ215" s="1286"/>
      <c r="AK215" s="1286"/>
      <c r="AL215" s="1286"/>
      <c r="AM215" s="1286"/>
      <c r="AN215" s="1286"/>
      <c r="AO215" s="1286"/>
      <c r="AP215" s="1286"/>
      <c r="AQ215" s="1286"/>
      <c r="AR215" s="1286"/>
      <c r="AS215" s="1286"/>
      <c r="AT215" s="1286"/>
      <c r="AU215" s="1286"/>
      <c r="AV215" s="1286"/>
      <c r="AW215" s="1286"/>
      <c r="AX215" s="1286"/>
      <c r="AY215" s="1286"/>
      <c r="AZ215" s="1286"/>
      <c r="BA215" s="1286"/>
      <c r="BB215" s="1286"/>
      <c r="BC215" s="1286"/>
      <c r="BD215" s="1286"/>
      <c r="BE215" s="1286"/>
      <c r="BF215" s="1286"/>
      <c r="BG215" s="1286"/>
      <c r="BH215" s="1286"/>
      <c r="BI215" s="1286"/>
      <c r="BJ215" s="1286"/>
      <c r="BK215" s="1286"/>
      <c r="BL215" s="1286"/>
      <c r="BM215" s="1286"/>
      <c r="BN215" s="1286"/>
      <c r="BO215" s="1286"/>
      <c r="BP215" s="1286"/>
      <c r="BQ215" s="1286"/>
      <c r="BR215" s="1286"/>
      <c r="BS215" s="1286"/>
      <c r="BT215" s="1286"/>
      <c r="BU215" s="1286"/>
      <c r="BV215" s="1286"/>
      <c r="BW215" s="1286"/>
      <c r="BX215" s="1286"/>
      <c r="BY215" s="1286"/>
      <c r="BZ215" s="1286"/>
      <c r="CA215" s="1286"/>
      <c r="CB215" s="1286"/>
      <c r="CC215" s="1286"/>
      <c r="CD215" s="1286"/>
      <c r="CE215" s="1286"/>
      <c r="CF215" s="1286"/>
      <c r="CG215" s="1286"/>
      <c r="CH215" s="1286"/>
      <c r="CI215" s="1286"/>
      <c r="CJ215" s="1286"/>
      <c r="CK215" s="1286"/>
      <c r="CL215" s="1286"/>
      <c r="CM215" s="1286"/>
      <c r="CN215" s="1286"/>
      <c r="CO215" s="1286"/>
      <c r="CP215" s="1286"/>
      <c r="CQ215" s="1286"/>
      <c r="CR215" s="1286"/>
      <c r="CS215" s="1286"/>
      <c r="CT215" s="1286"/>
      <c r="CU215" s="1286"/>
      <c r="CV215" s="1286"/>
      <c r="CW215" s="1286"/>
      <c r="CX215" s="1286"/>
      <c r="CY215" s="1286"/>
      <c r="CZ215" s="1286"/>
      <c r="DA215" s="1286"/>
      <c r="DB215" s="1286"/>
      <c r="DC215" s="1286"/>
      <c r="DD215" s="1286"/>
      <c r="DE215" s="1286"/>
      <c r="DF215" s="1286"/>
      <c r="DG215" s="1286"/>
      <c r="DH215" s="1286"/>
      <c r="DI215" s="1286"/>
      <c r="DJ215" s="1286"/>
      <c r="DK215" s="1286"/>
      <c r="DL215" s="1286"/>
      <c r="DM215" s="1286"/>
      <c r="DN215" s="1286"/>
      <c r="DO215" s="1286"/>
      <c r="DP215" s="1286"/>
      <c r="DQ215" s="1286"/>
      <c r="DR215" s="1286"/>
      <c r="DS215" s="1286"/>
      <c r="DT215" s="1286"/>
      <c r="DU215" s="1286"/>
      <c r="DV215" s="1286"/>
      <c r="DW215" s="1286"/>
      <c r="DX215" s="1286"/>
      <c r="DY215" s="1286"/>
      <c r="DZ215" s="1286"/>
      <c r="EA215" s="1286"/>
      <c r="EB215" s="1286"/>
      <c r="EC215" s="1286"/>
      <c r="ED215" s="1286"/>
      <c r="EE215" s="1286"/>
      <c r="EF215" s="1286"/>
      <c r="EG215" s="1286"/>
      <c r="EH215" s="1286"/>
      <c r="EI215" s="1286"/>
      <c r="EJ215" s="1286"/>
      <c r="EK215" s="1286"/>
      <c r="EL215" s="1286"/>
      <c r="EM215" s="1286"/>
      <c r="EN215" s="1286"/>
      <c r="EO215" s="1286"/>
      <c r="EP215" s="1286"/>
      <c r="EQ215" s="1286"/>
      <c r="ER215" s="1286"/>
      <c r="ES215" s="1286"/>
      <c r="ET215" s="1286"/>
      <c r="EU215" s="1286"/>
      <c r="EV215" s="1286"/>
      <c r="EW215" s="1286"/>
      <c r="EX215" s="1286"/>
      <c r="EY215" s="1286"/>
      <c r="EZ215" s="1286"/>
      <c r="FA215" s="1286"/>
      <c r="FB215" s="1286"/>
      <c r="FC215" s="1286"/>
      <c r="FD215" s="1286"/>
      <c r="FE215" s="1286"/>
      <c r="FF215" s="1286"/>
      <c r="FG215" s="1286"/>
      <c r="FH215" s="1286"/>
      <c r="FI215" s="1286"/>
      <c r="FJ215" s="1286"/>
      <c r="FK215" s="1286"/>
      <c r="FL215" s="1286"/>
      <c r="FM215" s="1286"/>
      <c r="FN215" s="1286"/>
      <c r="FO215" s="1286"/>
      <c r="FP215" s="1286"/>
      <c r="FQ215" s="1286"/>
      <c r="FR215" s="1286"/>
      <c r="FS215" s="1286"/>
      <c r="FT215" s="1286"/>
      <c r="FU215" s="1286"/>
      <c r="FV215" s="1286"/>
      <c r="FW215" s="1286"/>
      <c r="FX215" s="1286"/>
      <c r="FY215" s="1286"/>
      <c r="FZ215" s="1286"/>
      <c r="GA215" s="1286"/>
      <c r="GB215" s="1286"/>
      <c r="GC215" s="1286"/>
      <c r="GD215" s="1286"/>
      <c r="GE215" s="1286"/>
      <c r="GF215" s="1286"/>
      <c r="GG215" s="1286"/>
      <c r="GH215" s="1286"/>
      <c r="GI215" s="1286"/>
      <c r="GJ215" s="1286"/>
      <c r="GK215" s="1286"/>
      <c r="GL215" s="1286"/>
      <c r="GM215" s="1286"/>
      <c r="GN215" s="1286"/>
      <c r="GO215" s="1286"/>
      <c r="GP215" s="1286"/>
      <c r="GQ215" s="1286"/>
      <c r="GR215" s="1286"/>
      <c r="GS215" s="1286"/>
      <c r="GT215" s="1286"/>
      <c r="GU215" s="1286"/>
      <c r="GV215" s="1286"/>
      <c r="GW215" s="1286"/>
      <c r="GX215" s="1286"/>
      <c r="GY215" s="1286"/>
      <c r="GZ215" s="1286"/>
      <c r="HA215" s="1286"/>
      <c r="HB215" s="1286"/>
      <c r="HC215" s="1286"/>
      <c r="HD215" s="1286"/>
      <c r="HE215" s="1286"/>
      <c r="HF215" s="1286"/>
      <c r="HG215" s="1286"/>
      <c r="HH215" s="1286"/>
      <c r="HI215" s="1286"/>
      <c r="HJ215" s="1286"/>
      <c r="HK215" s="1286"/>
      <c r="HL215" s="1286"/>
      <c r="HM215" s="1286"/>
      <c r="HN215" s="1286"/>
      <c r="HO215" s="1286"/>
      <c r="HP215" s="1286"/>
      <c r="HQ215" s="1286"/>
      <c r="HR215" s="1286"/>
      <c r="HS215" s="1286"/>
      <c r="HT215" s="1286"/>
      <c r="HU215" s="1286"/>
      <c r="HV215" s="1286"/>
      <c r="HW215" s="1286"/>
      <c r="HX215" s="1286"/>
      <c r="HY215" s="1286"/>
      <c r="HZ215" s="1286"/>
      <c r="IA215" s="1286"/>
      <c r="IB215" s="1286"/>
      <c r="IC215" s="1286"/>
      <c r="ID215" s="1286"/>
      <c r="IE215" s="1286"/>
      <c r="IF215" s="1286"/>
      <c r="IG215" s="1286"/>
      <c r="IH215" s="1286"/>
      <c r="II215" s="1286"/>
      <c r="IJ215" s="1286"/>
      <c r="IK215" s="1286"/>
      <c r="IL215" s="1286"/>
      <c r="IM215" s="1286"/>
      <c r="IN215" s="1286"/>
      <c r="IO215" s="1286"/>
      <c r="IP215" s="1286"/>
      <c r="IQ215" s="1286"/>
      <c r="IR215" s="1286"/>
      <c r="IS215" s="1286"/>
      <c r="IT215" s="1286"/>
      <c r="IU215" s="1286"/>
      <c r="IV215" s="1286"/>
    </row>
    <row r="216" spans="1:256" ht="15.75" thickBot="1">
      <c r="A216" s="1286" t="s">
        <v>5265</v>
      </c>
      <c r="B216" s="1619">
        <v>88316</v>
      </c>
      <c r="C216" s="1620" t="str">
        <f>IF($A216="INSUMO",VLOOKUP($B216,'BANCO DE DADOS JULHO INS'!$A:$D,2,FALSE),VLOOKUP($B216,'BANCO DE DADOS JULHO SERV'!$B:$E,2,FALSE))</f>
        <v>SERVENTE COM ENCARGOS COMPLEMENTARES</v>
      </c>
      <c r="D216" s="1621" t="str">
        <f>IF($A216="INSUMO",VLOOKUP($B216,'BANCO DE DADOS JULHO INS'!$A:$D,3,FALSE),VLOOKUP($B216,'BANCO DE DADOS JULHO SERV'!$B:$E,3,FALSE))</f>
        <v>H</v>
      </c>
      <c r="E216" s="1627">
        <v>3</v>
      </c>
      <c r="F216" s="1629" t="str">
        <f>IF($A216="INSUMO",VLOOKUP($B216,'BANCO DE DADOS JULHO INS'!$A:$D,4,FALSE),VLOOKUP($B216,'BANCO DE DADOS JULHO SERV'!$B:$E,4,FALSE))</f>
        <v>13,80</v>
      </c>
      <c r="G216" s="1623">
        <f>TRUNC(F216*E216,2)</f>
        <v>41.4</v>
      </c>
      <c r="H216" s="1286"/>
      <c r="I216" s="1286"/>
      <c r="J216" s="1286"/>
      <c r="K216" s="1286"/>
      <c r="L216" s="1286"/>
      <c r="M216" s="1286"/>
      <c r="N216" s="1286"/>
      <c r="O216" s="1286"/>
      <c r="P216" s="1286"/>
      <c r="Q216" s="1286"/>
      <c r="R216" s="1286"/>
      <c r="S216" s="1286"/>
      <c r="T216" s="1286"/>
      <c r="U216" s="1286"/>
      <c r="V216" s="1286"/>
      <c r="W216" s="1286"/>
      <c r="X216" s="1286"/>
      <c r="Y216" s="1286"/>
      <c r="Z216" s="1286"/>
      <c r="AA216" s="1286"/>
      <c r="AB216" s="1286"/>
      <c r="AC216" s="1286"/>
      <c r="AD216" s="1286"/>
      <c r="AE216" s="1286"/>
      <c r="AF216" s="1286"/>
      <c r="AG216" s="1286"/>
      <c r="AH216" s="1286"/>
      <c r="AI216" s="1286"/>
      <c r="AJ216" s="1286"/>
      <c r="AK216" s="1286"/>
      <c r="AL216" s="1286"/>
      <c r="AM216" s="1286"/>
      <c r="AN216" s="1286"/>
      <c r="AO216" s="1286"/>
      <c r="AP216" s="1286"/>
      <c r="AQ216" s="1286"/>
      <c r="AR216" s="1286"/>
      <c r="AS216" s="1286"/>
      <c r="AT216" s="1286"/>
      <c r="AU216" s="1286"/>
      <c r="AV216" s="1286"/>
      <c r="AW216" s="1286"/>
      <c r="AX216" s="1286"/>
      <c r="AY216" s="1286"/>
      <c r="AZ216" s="1286"/>
      <c r="BA216" s="1286"/>
      <c r="BB216" s="1286"/>
      <c r="BC216" s="1286"/>
      <c r="BD216" s="1286"/>
      <c r="BE216" s="1286"/>
      <c r="BF216" s="1286"/>
      <c r="BG216" s="1286"/>
      <c r="BH216" s="1286"/>
      <c r="BI216" s="1286"/>
      <c r="BJ216" s="1286"/>
      <c r="BK216" s="1286"/>
      <c r="BL216" s="1286"/>
      <c r="BM216" s="1286"/>
      <c r="BN216" s="1286"/>
      <c r="BO216" s="1286"/>
      <c r="BP216" s="1286"/>
      <c r="BQ216" s="1286"/>
      <c r="BR216" s="1286"/>
      <c r="BS216" s="1286"/>
      <c r="BT216" s="1286"/>
      <c r="BU216" s="1286"/>
      <c r="BV216" s="1286"/>
      <c r="BW216" s="1286"/>
      <c r="BX216" s="1286"/>
      <c r="BY216" s="1286"/>
      <c r="BZ216" s="1286"/>
      <c r="CA216" s="1286"/>
      <c r="CB216" s="1286"/>
      <c r="CC216" s="1286"/>
      <c r="CD216" s="1286"/>
      <c r="CE216" s="1286"/>
      <c r="CF216" s="1286"/>
      <c r="CG216" s="1286"/>
      <c r="CH216" s="1286"/>
      <c r="CI216" s="1286"/>
      <c r="CJ216" s="1286"/>
      <c r="CK216" s="1286"/>
      <c r="CL216" s="1286"/>
      <c r="CM216" s="1286"/>
      <c r="CN216" s="1286"/>
      <c r="CO216" s="1286"/>
      <c r="CP216" s="1286"/>
      <c r="CQ216" s="1286"/>
      <c r="CR216" s="1286"/>
      <c r="CS216" s="1286"/>
      <c r="CT216" s="1286"/>
      <c r="CU216" s="1286"/>
      <c r="CV216" s="1286"/>
      <c r="CW216" s="1286"/>
      <c r="CX216" s="1286"/>
      <c r="CY216" s="1286"/>
      <c r="CZ216" s="1286"/>
      <c r="DA216" s="1286"/>
      <c r="DB216" s="1286"/>
      <c r="DC216" s="1286"/>
      <c r="DD216" s="1286"/>
      <c r="DE216" s="1286"/>
      <c r="DF216" s="1286"/>
      <c r="DG216" s="1286"/>
      <c r="DH216" s="1286"/>
      <c r="DI216" s="1286"/>
      <c r="DJ216" s="1286"/>
      <c r="DK216" s="1286"/>
      <c r="DL216" s="1286"/>
      <c r="DM216" s="1286"/>
      <c r="DN216" s="1286"/>
      <c r="DO216" s="1286"/>
      <c r="DP216" s="1286"/>
      <c r="DQ216" s="1286"/>
      <c r="DR216" s="1286"/>
      <c r="DS216" s="1286"/>
      <c r="DT216" s="1286"/>
      <c r="DU216" s="1286"/>
      <c r="DV216" s="1286"/>
      <c r="DW216" s="1286"/>
      <c r="DX216" s="1286"/>
      <c r="DY216" s="1286"/>
      <c r="DZ216" s="1286"/>
      <c r="EA216" s="1286"/>
      <c r="EB216" s="1286"/>
      <c r="EC216" s="1286"/>
      <c r="ED216" s="1286"/>
      <c r="EE216" s="1286"/>
      <c r="EF216" s="1286"/>
      <c r="EG216" s="1286"/>
      <c r="EH216" s="1286"/>
      <c r="EI216" s="1286"/>
      <c r="EJ216" s="1286"/>
      <c r="EK216" s="1286"/>
      <c r="EL216" s="1286"/>
      <c r="EM216" s="1286"/>
      <c r="EN216" s="1286"/>
      <c r="EO216" s="1286"/>
      <c r="EP216" s="1286"/>
      <c r="EQ216" s="1286"/>
      <c r="ER216" s="1286"/>
      <c r="ES216" s="1286"/>
      <c r="ET216" s="1286"/>
      <c r="EU216" s="1286"/>
      <c r="EV216" s="1286"/>
      <c r="EW216" s="1286"/>
      <c r="EX216" s="1286"/>
      <c r="EY216" s="1286"/>
      <c r="EZ216" s="1286"/>
      <c r="FA216" s="1286"/>
      <c r="FB216" s="1286"/>
      <c r="FC216" s="1286"/>
      <c r="FD216" s="1286"/>
      <c r="FE216" s="1286"/>
      <c r="FF216" s="1286"/>
      <c r="FG216" s="1286"/>
      <c r="FH216" s="1286"/>
      <c r="FI216" s="1286"/>
      <c r="FJ216" s="1286"/>
      <c r="FK216" s="1286"/>
      <c r="FL216" s="1286"/>
      <c r="FM216" s="1286"/>
      <c r="FN216" s="1286"/>
      <c r="FO216" s="1286"/>
      <c r="FP216" s="1286"/>
      <c r="FQ216" s="1286"/>
      <c r="FR216" s="1286"/>
      <c r="FS216" s="1286"/>
      <c r="FT216" s="1286"/>
      <c r="FU216" s="1286"/>
      <c r="FV216" s="1286"/>
      <c r="FW216" s="1286"/>
      <c r="FX216" s="1286"/>
      <c r="FY216" s="1286"/>
      <c r="FZ216" s="1286"/>
      <c r="GA216" s="1286"/>
      <c r="GB216" s="1286"/>
      <c r="GC216" s="1286"/>
      <c r="GD216" s="1286"/>
      <c r="GE216" s="1286"/>
      <c r="GF216" s="1286"/>
      <c r="GG216" s="1286"/>
      <c r="GH216" s="1286"/>
      <c r="GI216" s="1286"/>
      <c r="GJ216" s="1286"/>
      <c r="GK216" s="1286"/>
      <c r="GL216" s="1286"/>
      <c r="GM216" s="1286"/>
      <c r="GN216" s="1286"/>
      <c r="GO216" s="1286"/>
      <c r="GP216" s="1286"/>
      <c r="GQ216" s="1286"/>
      <c r="GR216" s="1286"/>
      <c r="GS216" s="1286"/>
      <c r="GT216" s="1286"/>
      <c r="GU216" s="1286"/>
      <c r="GV216" s="1286"/>
      <c r="GW216" s="1286"/>
      <c r="GX216" s="1286"/>
      <c r="GY216" s="1286"/>
      <c r="GZ216" s="1286"/>
      <c r="HA216" s="1286"/>
      <c r="HB216" s="1286"/>
      <c r="HC216" s="1286"/>
      <c r="HD216" s="1286"/>
      <c r="HE216" s="1286"/>
      <c r="HF216" s="1286"/>
      <c r="HG216" s="1286"/>
      <c r="HH216" s="1286"/>
      <c r="HI216" s="1286"/>
      <c r="HJ216" s="1286"/>
      <c r="HK216" s="1286"/>
      <c r="HL216" s="1286"/>
      <c r="HM216" s="1286"/>
      <c r="HN216" s="1286"/>
      <c r="HO216" s="1286"/>
      <c r="HP216" s="1286"/>
      <c r="HQ216" s="1286"/>
      <c r="HR216" s="1286"/>
      <c r="HS216" s="1286"/>
      <c r="HT216" s="1286"/>
      <c r="HU216" s="1286"/>
      <c r="HV216" s="1286"/>
      <c r="HW216" s="1286"/>
      <c r="HX216" s="1286"/>
      <c r="HY216" s="1286"/>
      <c r="HZ216" s="1286"/>
      <c r="IA216" s="1286"/>
      <c r="IB216" s="1286"/>
      <c r="IC216" s="1286"/>
      <c r="ID216" s="1286"/>
      <c r="IE216" s="1286"/>
      <c r="IF216" s="1286"/>
      <c r="IG216" s="1286"/>
      <c r="IH216" s="1286"/>
      <c r="II216" s="1286"/>
      <c r="IJ216" s="1286"/>
      <c r="IK216" s="1286"/>
      <c r="IL216" s="1286"/>
      <c r="IM216" s="1286"/>
      <c r="IN216" s="1286"/>
      <c r="IO216" s="1286"/>
      <c r="IP216" s="1286"/>
      <c r="IQ216" s="1286"/>
      <c r="IR216" s="1286"/>
      <c r="IS216" s="1286"/>
      <c r="IT216" s="1286"/>
      <c r="IU216" s="1286"/>
      <c r="IV216" s="1286"/>
    </row>
    <row r="217" spans="1:256" ht="16.5" thickBot="1">
      <c r="A217" s="1286"/>
      <c r="B217" s="1351" t="s">
        <v>12428</v>
      </c>
      <c r="C217" s="1352"/>
      <c r="D217" s="1353"/>
      <c r="E217" s="1354"/>
      <c r="F217" s="1355" t="s">
        <v>1953</v>
      </c>
      <c r="G217" s="1356">
        <f>TRUNC(SUM(G211:G216),2)</f>
        <v>1555.93</v>
      </c>
      <c r="H217" s="1286"/>
      <c r="I217" s="1286"/>
      <c r="J217" s="1286"/>
      <c r="K217" s="1286"/>
      <c r="L217" s="1286"/>
      <c r="M217" s="1286"/>
      <c r="N217" s="1286"/>
      <c r="O217" s="1286"/>
      <c r="P217" s="1286"/>
      <c r="Q217" s="1286"/>
      <c r="R217" s="1286"/>
      <c r="S217" s="1286"/>
      <c r="T217" s="1286"/>
      <c r="U217" s="1286"/>
      <c r="V217" s="1286"/>
      <c r="W217" s="1286"/>
      <c r="X217" s="1286"/>
      <c r="Y217" s="1286"/>
      <c r="Z217" s="1286"/>
      <c r="AA217" s="1286"/>
      <c r="AB217" s="1286"/>
      <c r="AC217" s="1286"/>
      <c r="AD217" s="1286"/>
      <c r="AE217" s="1286"/>
      <c r="AF217" s="1286"/>
      <c r="AG217" s="1286"/>
      <c r="AH217" s="1286"/>
      <c r="AI217" s="1286"/>
      <c r="AJ217" s="1286"/>
      <c r="AK217" s="1286"/>
      <c r="AL217" s="1286"/>
      <c r="AM217" s="1286"/>
      <c r="AN217" s="1286"/>
      <c r="AO217" s="1286"/>
      <c r="AP217" s="1286"/>
      <c r="AQ217" s="1286"/>
      <c r="AR217" s="1286"/>
      <c r="AS217" s="1286"/>
      <c r="AT217" s="1286"/>
      <c r="AU217" s="1286"/>
      <c r="AV217" s="1286"/>
      <c r="AW217" s="1286"/>
      <c r="AX217" s="1286"/>
      <c r="AY217" s="1286"/>
      <c r="AZ217" s="1286"/>
      <c r="BA217" s="1286"/>
      <c r="BB217" s="1286"/>
      <c r="BC217" s="1286"/>
      <c r="BD217" s="1286"/>
      <c r="BE217" s="1286"/>
      <c r="BF217" s="1286"/>
      <c r="BG217" s="1286"/>
      <c r="BH217" s="1286"/>
      <c r="BI217" s="1286"/>
      <c r="BJ217" s="1286"/>
      <c r="BK217" s="1286"/>
      <c r="BL217" s="1286"/>
      <c r="BM217" s="1286"/>
      <c r="BN217" s="1286"/>
      <c r="BO217" s="1286"/>
      <c r="BP217" s="1286"/>
      <c r="BQ217" s="1286"/>
      <c r="BR217" s="1286"/>
      <c r="BS217" s="1286"/>
      <c r="BT217" s="1286"/>
      <c r="BU217" s="1286"/>
      <c r="BV217" s="1286"/>
      <c r="BW217" s="1286"/>
      <c r="BX217" s="1286"/>
      <c r="BY217" s="1286"/>
      <c r="BZ217" s="1286"/>
      <c r="CA217" s="1286"/>
      <c r="CB217" s="1286"/>
      <c r="CC217" s="1286"/>
      <c r="CD217" s="1286"/>
      <c r="CE217" s="1286"/>
      <c r="CF217" s="1286"/>
      <c r="CG217" s="1286"/>
      <c r="CH217" s="1286"/>
      <c r="CI217" s="1286"/>
      <c r="CJ217" s="1286"/>
      <c r="CK217" s="1286"/>
      <c r="CL217" s="1286"/>
      <c r="CM217" s="1286"/>
      <c r="CN217" s="1286"/>
      <c r="CO217" s="1286"/>
      <c r="CP217" s="1286"/>
      <c r="CQ217" s="1286"/>
      <c r="CR217" s="1286"/>
      <c r="CS217" s="1286"/>
      <c r="CT217" s="1286"/>
      <c r="CU217" s="1286"/>
      <c r="CV217" s="1286"/>
      <c r="CW217" s="1286"/>
      <c r="CX217" s="1286"/>
      <c r="CY217" s="1286"/>
      <c r="CZ217" s="1286"/>
      <c r="DA217" s="1286"/>
      <c r="DB217" s="1286"/>
      <c r="DC217" s="1286"/>
      <c r="DD217" s="1286"/>
      <c r="DE217" s="1286"/>
      <c r="DF217" s="1286"/>
      <c r="DG217" s="1286"/>
      <c r="DH217" s="1286"/>
      <c r="DI217" s="1286"/>
      <c r="DJ217" s="1286"/>
      <c r="DK217" s="1286"/>
      <c r="DL217" s="1286"/>
      <c r="DM217" s="1286"/>
      <c r="DN217" s="1286"/>
      <c r="DO217" s="1286"/>
      <c r="DP217" s="1286"/>
      <c r="DQ217" s="1286"/>
      <c r="DR217" s="1286"/>
      <c r="DS217" s="1286"/>
      <c r="DT217" s="1286"/>
      <c r="DU217" s="1286"/>
      <c r="DV217" s="1286"/>
      <c r="DW217" s="1286"/>
      <c r="DX217" s="1286"/>
      <c r="DY217" s="1286"/>
      <c r="DZ217" s="1286"/>
      <c r="EA217" s="1286"/>
      <c r="EB217" s="1286"/>
      <c r="EC217" s="1286"/>
      <c r="ED217" s="1286"/>
      <c r="EE217" s="1286"/>
      <c r="EF217" s="1286"/>
      <c r="EG217" s="1286"/>
      <c r="EH217" s="1286"/>
      <c r="EI217" s="1286"/>
      <c r="EJ217" s="1286"/>
      <c r="EK217" s="1286"/>
      <c r="EL217" s="1286"/>
      <c r="EM217" s="1286"/>
      <c r="EN217" s="1286"/>
      <c r="EO217" s="1286"/>
      <c r="EP217" s="1286"/>
      <c r="EQ217" s="1286"/>
      <c r="ER217" s="1286"/>
      <c r="ES217" s="1286"/>
      <c r="ET217" s="1286"/>
      <c r="EU217" s="1286"/>
      <c r="EV217" s="1286"/>
      <c r="EW217" s="1286"/>
      <c r="EX217" s="1286"/>
      <c r="EY217" s="1286"/>
      <c r="EZ217" s="1286"/>
      <c r="FA217" s="1286"/>
      <c r="FB217" s="1286"/>
      <c r="FC217" s="1286"/>
      <c r="FD217" s="1286"/>
      <c r="FE217" s="1286"/>
      <c r="FF217" s="1286"/>
      <c r="FG217" s="1286"/>
      <c r="FH217" s="1286"/>
      <c r="FI217" s="1286"/>
      <c r="FJ217" s="1286"/>
      <c r="FK217" s="1286"/>
      <c r="FL217" s="1286"/>
      <c r="FM217" s="1286"/>
      <c r="FN217" s="1286"/>
      <c r="FO217" s="1286"/>
      <c r="FP217" s="1286"/>
      <c r="FQ217" s="1286"/>
      <c r="FR217" s="1286"/>
      <c r="FS217" s="1286"/>
      <c r="FT217" s="1286"/>
      <c r="FU217" s="1286"/>
      <c r="FV217" s="1286"/>
      <c r="FW217" s="1286"/>
      <c r="FX217" s="1286"/>
      <c r="FY217" s="1286"/>
      <c r="FZ217" s="1286"/>
      <c r="GA217" s="1286"/>
      <c r="GB217" s="1286"/>
      <c r="GC217" s="1286"/>
      <c r="GD217" s="1286"/>
      <c r="GE217" s="1286"/>
      <c r="GF217" s="1286"/>
      <c r="GG217" s="1286"/>
      <c r="GH217" s="1286"/>
      <c r="GI217" s="1286"/>
      <c r="GJ217" s="1286"/>
      <c r="GK217" s="1286"/>
      <c r="GL217" s="1286"/>
      <c r="GM217" s="1286"/>
      <c r="GN217" s="1286"/>
      <c r="GO217" s="1286"/>
      <c r="GP217" s="1286"/>
      <c r="GQ217" s="1286"/>
      <c r="GR217" s="1286"/>
      <c r="GS217" s="1286"/>
      <c r="GT217" s="1286"/>
      <c r="GU217" s="1286"/>
      <c r="GV217" s="1286"/>
      <c r="GW217" s="1286"/>
      <c r="GX217" s="1286"/>
      <c r="GY217" s="1286"/>
      <c r="GZ217" s="1286"/>
      <c r="HA217" s="1286"/>
      <c r="HB217" s="1286"/>
      <c r="HC217" s="1286"/>
      <c r="HD217" s="1286"/>
      <c r="HE217" s="1286"/>
      <c r="HF217" s="1286"/>
      <c r="HG217" s="1286"/>
      <c r="HH217" s="1286"/>
      <c r="HI217" s="1286"/>
      <c r="HJ217" s="1286"/>
      <c r="HK217" s="1286"/>
      <c r="HL217" s="1286"/>
      <c r="HM217" s="1286"/>
      <c r="HN217" s="1286"/>
      <c r="HO217" s="1286"/>
      <c r="HP217" s="1286"/>
      <c r="HQ217" s="1286"/>
      <c r="HR217" s="1286"/>
      <c r="HS217" s="1286"/>
      <c r="HT217" s="1286"/>
      <c r="HU217" s="1286"/>
      <c r="HV217" s="1286"/>
      <c r="HW217" s="1286"/>
      <c r="HX217" s="1286"/>
      <c r="HY217" s="1286"/>
      <c r="HZ217" s="1286"/>
      <c r="IA217" s="1286"/>
      <c r="IB217" s="1286"/>
      <c r="IC217" s="1286"/>
      <c r="ID217" s="1286"/>
      <c r="IE217" s="1286"/>
      <c r="IF217" s="1286"/>
      <c r="IG217" s="1286"/>
      <c r="IH217" s="1286"/>
      <c r="II217" s="1286"/>
      <c r="IJ217" s="1286"/>
      <c r="IK217" s="1286"/>
      <c r="IL217" s="1286"/>
      <c r="IM217" s="1286"/>
      <c r="IN217" s="1286"/>
      <c r="IO217" s="1286"/>
      <c r="IP217" s="1286"/>
      <c r="IQ217" s="1286"/>
      <c r="IR217" s="1286"/>
      <c r="IS217" s="1286"/>
      <c r="IT217" s="1286"/>
      <c r="IU217" s="1286"/>
      <c r="IV217" s="1286"/>
    </row>
    <row r="218" spans="1:256" ht="364.5" customHeight="1">
      <c r="A218" s="1286"/>
      <c r="B218" s="2127"/>
      <c r="C218" s="2127"/>
      <c r="D218" s="2127"/>
      <c r="E218" s="2127"/>
      <c r="F218" s="2127"/>
      <c r="G218" s="2127"/>
      <c r="H218" s="1286"/>
      <c r="I218" s="1286"/>
      <c r="J218" s="1286"/>
      <c r="K218" s="1286"/>
      <c r="L218" s="1286"/>
      <c r="M218" s="1286"/>
      <c r="N218" s="1286"/>
      <c r="O218" s="1286"/>
      <c r="P218" s="1286"/>
      <c r="Q218" s="1286"/>
      <c r="R218" s="1286"/>
      <c r="S218" s="1286"/>
      <c r="T218" s="1286"/>
      <c r="U218" s="1286"/>
      <c r="V218" s="1286"/>
      <c r="W218" s="1286"/>
      <c r="X218" s="1286"/>
      <c r="Y218" s="1286"/>
      <c r="Z218" s="1286"/>
      <c r="AA218" s="1286"/>
      <c r="AB218" s="1286"/>
      <c r="AC218" s="1286"/>
      <c r="AD218" s="1286"/>
      <c r="AE218" s="1286"/>
      <c r="AF218" s="1286"/>
      <c r="AG218" s="1286"/>
      <c r="AH218" s="1286"/>
      <c r="AI218" s="1286"/>
      <c r="AJ218" s="1286"/>
      <c r="AK218" s="1286"/>
      <c r="AL218" s="1286"/>
      <c r="AM218" s="1286"/>
      <c r="AN218" s="1286"/>
      <c r="AO218" s="1286"/>
      <c r="AP218" s="1286"/>
      <c r="AQ218" s="1286"/>
      <c r="AR218" s="1286"/>
      <c r="AS218" s="1286"/>
      <c r="AT218" s="1286"/>
      <c r="AU218" s="1286"/>
      <c r="AV218" s="1286"/>
      <c r="AW218" s="1286"/>
      <c r="AX218" s="1286"/>
      <c r="AY218" s="1286"/>
      <c r="AZ218" s="1286"/>
      <c r="BA218" s="1286"/>
      <c r="BB218" s="1286"/>
      <c r="BC218" s="1286"/>
      <c r="BD218" s="1286"/>
      <c r="BE218" s="1286"/>
      <c r="BF218" s="1286"/>
      <c r="BG218" s="1286"/>
      <c r="BH218" s="1286"/>
      <c r="BI218" s="1286"/>
      <c r="BJ218" s="1286"/>
      <c r="BK218" s="1286"/>
      <c r="BL218" s="1286"/>
      <c r="BM218" s="1286"/>
      <c r="BN218" s="1286"/>
      <c r="BO218" s="1286"/>
      <c r="BP218" s="1286"/>
      <c r="BQ218" s="1286"/>
      <c r="BR218" s="1286"/>
      <c r="BS218" s="1286"/>
      <c r="BT218" s="1286"/>
      <c r="BU218" s="1286"/>
      <c r="BV218" s="1286"/>
      <c r="BW218" s="1286"/>
      <c r="BX218" s="1286"/>
      <c r="BY218" s="1286"/>
      <c r="BZ218" s="1286"/>
      <c r="CA218" s="1286"/>
      <c r="CB218" s="1286"/>
      <c r="CC218" s="1286"/>
      <c r="CD218" s="1286"/>
      <c r="CE218" s="1286"/>
      <c r="CF218" s="1286"/>
      <c r="CG218" s="1286"/>
      <c r="CH218" s="1286"/>
      <c r="CI218" s="1286"/>
      <c r="CJ218" s="1286"/>
      <c r="CK218" s="1286"/>
      <c r="CL218" s="1286"/>
      <c r="CM218" s="1286"/>
      <c r="CN218" s="1286"/>
      <c r="CO218" s="1286"/>
      <c r="CP218" s="1286"/>
      <c r="CQ218" s="1286"/>
      <c r="CR218" s="1286"/>
      <c r="CS218" s="1286"/>
      <c r="CT218" s="1286"/>
      <c r="CU218" s="1286"/>
      <c r="CV218" s="1286"/>
      <c r="CW218" s="1286"/>
      <c r="CX218" s="1286"/>
      <c r="CY218" s="1286"/>
      <c r="CZ218" s="1286"/>
      <c r="DA218" s="1286"/>
      <c r="DB218" s="1286"/>
      <c r="DC218" s="1286"/>
      <c r="DD218" s="1286"/>
      <c r="DE218" s="1286"/>
      <c r="DF218" s="1286"/>
      <c r="DG218" s="1286"/>
      <c r="DH218" s="1286"/>
      <c r="DI218" s="1286"/>
      <c r="DJ218" s="1286"/>
      <c r="DK218" s="1286"/>
      <c r="DL218" s="1286"/>
      <c r="DM218" s="1286"/>
      <c r="DN218" s="1286"/>
      <c r="DO218" s="1286"/>
      <c r="DP218" s="1286"/>
      <c r="DQ218" s="1286"/>
      <c r="DR218" s="1286"/>
      <c r="DS218" s="1286"/>
      <c r="DT218" s="1286"/>
      <c r="DU218" s="1286"/>
      <c r="DV218" s="1286"/>
      <c r="DW218" s="1286"/>
      <c r="DX218" s="1286"/>
      <c r="DY218" s="1286"/>
      <c r="DZ218" s="1286"/>
      <c r="EA218" s="1286"/>
      <c r="EB218" s="1286"/>
      <c r="EC218" s="1286"/>
      <c r="ED218" s="1286"/>
      <c r="EE218" s="1286"/>
      <c r="EF218" s="1286"/>
      <c r="EG218" s="1286"/>
      <c r="EH218" s="1286"/>
      <c r="EI218" s="1286"/>
      <c r="EJ218" s="1286"/>
      <c r="EK218" s="1286"/>
      <c r="EL218" s="1286"/>
      <c r="EM218" s="1286"/>
      <c r="EN218" s="1286"/>
      <c r="EO218" s="1286"/>
      <c r="EP218" s="1286"/>
      <c r="EQ218" s="1286"/>
      <c r="ER218" s="1286"/>
      <c r="ES218" s="1286"/>
      <c r="ET218" s="1286"/>
      <c r="EU218" s="1286"/>
      <c r="EV218" s="1286"/>
      <c r="EW218" s="1286"/>
      <c r="EX218" s="1286"/>
      <c r="EY218" s="1286"/>
      <c r="EZ218" s="1286"/>
      <c r="FA218" s="1286"/>
      <c r="FB218" s="1286"/>
      <c r="FC218" s="1286"/>
      <c r="FD218" s="1286"/>
      <c r="FE218" s="1286"/>
      <c r="FF218" s="1286"/>
      <c r="FG218" s="1286"/>
      <c r="FH218" s="1286"/>
      <c r="FI218" s="1286"/>
      <c r="FJ218" s="1286"/>
      <c r="FK218" s="1286"/>
      <c r="FL218" s="1286"/>
      <c r="FM218" s="1286"/>
      <c r="FN218" s="1286"/>
      <c r="FO218" s="1286"/>
      <c r="FP218" s="1286"/>
      <c r="FQ218" s="1286"/>
      <c r="FR218" s="1286"/>
      <c r="FS218" s="1286"/>
      <c r="FT218" s="1286"/>
      <c r="FU218" s="1286"/>
      <c r="FV218" s="1286"/>
      <c r="FW218" s="1286"/>
      <c r="FX218" s="1286"/>
      <c r="FY218" s="1286"/>
      <c r="FZ218" s="1286"/>
      <c r="GA218" s="1286"/>
      <c r="GB218" s="1286"/>
      <c r="GC218" s="1286"/>
      <c r="GD218" s="1286"/>
      <c r="GE218" s="1286"/>
      <c r="GF218" s="1286"/>
      <c r="GG218" s="1286"/>
      <c r="GH218" s="1286"/>
      <c r="GI218" s="1286"/>
      <c r="GJ218" s="1286"/>
      <c r="GK218" s="1286"/>
      <c r="GL218" s="1286"/>
      <c r="GM218" s="1286"/>
      <c r="GN218" s="1286"/>
      <c r="GO218" s="1286"/>
      <c r="GP218" s="1286"/>
      <c r="GQ218" s="1286"/>
      <c r="GR218" s="1286"/>
      <c r="GS218" s="1286"/>
      <c r="GT218" s="1286"/>
      <c r="GU218" s="1286"/>
      <c r="GV218" s="1286"/>
      <c r="GW218" s="1286"/>
      <c r="GX218" s="1286"/>
      <c r="GY218" s="1286"/>
      <c r="GZ218" s="1286"/>
      <c r="HA218" s="1286"/>
      <c r="HB218" s="1286"/>
      <c r="HC218" s="1286"/>
      <c r="HD218" s="1286"/>
      <c r="HE218" s="1286"/>
      <c r="HF218" s="1286"/>
      <c r="HG218" s="1286"/>
      <c r="HH218" s="1286"/>
      <c r="HI218" s="1286"/>
      <c r="HJ218" s="1286"/>
      <c r="HK218" s="1286"/>
      <c r="HL218" s="1286"/>
      <c r="HM218" s="1286"/>
      <c r="HN218" s="1286"/>
      <c r="HO218" s="1286"/>
      <c r="HP218" s="1286"/>
      <c r="HQ218" s="1286"/>
      <c r="HR218" s="1286"/>
      <c r="HS218" s="1286"/>
      <c r="HT218" s="1286"/>
      <c r="HU218" s="1286"/>
      <c r="HV218" s="1286"/>
      <c r="HW218" s="1286"/>
      <c r="HX218" s="1286"/>
      <c r="HY218" s="1286"/>
      <c r="HZ218" s="1286"/>
      <c r="IA218" s="1286"/>
      <c r="IB218" s="1286"/>
      <c r="IC218" s="1286"/>
      <c r="ID218" s="1286"/>
      <c r="IE218" s="1286"/>
      <c r="IF218" s="1286"/>
      <c r="IG218" s="1286"/>
      <c r="IH218" s="1286"/>
      <c r="II218" s="1286"/>
      <c r="IJ218" s="1286"/>
      <c r="IK218" s="1286"/>
      <c r="IL218" s="1286"/>
      <c r="IM218" s="1286"/>
      <c r="IN218" s="1286"/>
      <c r="IO218" s="1286"/>
      <c r="IP218" s="1286"/>
      <c r="IQ218" s="1286"/>
      <c r="IR218" s="1286"/>
      <c r="IS218" s="1286"/>
      <c r="IT218" s="1286"/>
      <c r="IU218" s="1286"/>
      <c r="IV218" s="1286"/>
    </row>
    <row r="219" spans="1:256" ht="155.25" customHeight="1" thickBot="1">
      <c r="A219" s="1286"/>
      <c r="B219" s="2128"/>
      <c r="C219" s="2128"/>
      <c r="D219" s="2128"/>
      <c r="E219" s="2128"/>
      <c r="F219" s="2128"/>
      <c r="G219" s="2128"/>
      <c r="H219" s="1286"/>
      <c r="I219" s="1286"/>
      <c r="J219" s="1286"/>
      <c r="K219" s="1286"/>
      <c r="L219" s="1286"/>
      <c r="M219" s="1286"/>
      <c r="N219" s="1286"/>
      <c r="O219" s="1286"/>
      <c r="P219" s="1286"/>
      <c r="Q219" s="1286"/>
      <c r="R219" s="1286"/>
      <c r="S219" s="1286"/>
      <c r="T219" s="1286"/>
      <c r="U219" s="1286"/>
      <c r="V219" s="1286"/>
      <c r="W219" s="1286"/>
      <c r="X219" s="1286"/>
      <c r="Y219" s="1286"/>
      <c r="Z219" s="1286"/>
      <c r="AA219" s="1286"/>
      <c r="AB219" s="1286"/>
      <c r="AC219" s="1286"/>
      <c r="AD219" s="1286"/>
      <c r="AE219" s="1286"/>
      <c r="AF219" s="1286"/>
      <c r="AG219" s="1286"/>
      <c r="AH219" s="1286"/>
      <c r="AI219" s="1286"/>
      <c r="AJ219" s="1286"/>
      <c r="AK219" s="1286"/>
      <c r="AL219" s="1286"/>
      <c r="AM219" s="1286"/>
      <c r="AN219" s="1286"/>
      <c r="AO219" s="1286"/>
      <c r="AP219" s="1286"/>
      <c r="AQ219" s="1286"/>
      <c r="AR219" s="1286"/>
      <c r="AS219" s="1286"/>
      <c r="AT219" s="1286"/>
      <c r="AU219" s="1286"/>
      <c r="AV219" s="1286"/>
      <c r="AW219" s="1286"/>
      <c r="AX219" s="1286"/>
      <c r="AY219" s="1286"/>
      <c r="AZ219" s="1286"/>
      <c r="BA219" s="1286"/>
      <c r="BB219" s="1286"/>
      <c r="BC219" s="1286"/>
      <c r="BD219" s="1286"/>
      <c r="BE219" s="1286"/>
      <c r="BF219" s="1286"/>
      <c r="BG219" s="1286"/>
      <c r="BH219" s="1286"/>
      <c r="BI219" s="1286"/>
      <c r="BJ219" s="1286"/>
      <c r="BK219" s="1286"/>
      <c r="BL219" s="1286"/>
      <c r="BM219" s="1286"/>
      <c r="BN219" s="1286"/>
      <c r="BO219" s="1286"/>
      <c r="BP219" s="1286"/>
      <c r="BQ219" s="1286"/>
      <c r="BR219" s="1286"/>
      <c r="BS219" s="1286"/>
      <c r="BT219" s="1286"/>
      <c r="BU219" s="1286"/>
      <c r="BV219" s="1286"/>
      <c r="BW219" s="1286"/>
      <c r="BX219" s="1286"/>
      <c r="BY219" s="1286"/>
      <c r="BZ219" s="1286"/>
      <c r="CA219" s="1286"/>
      <c r="CB219" s="1286"/>
      <c r="CC219" s="1286"/>
      <c r="CD219" s="1286"/>
      <c r="CE219" s="1286"/>
      <c r="CF219" s="1286"/>
      <c r="CG219" s="1286"/>
      <c r="CH219" s="1286"/>
      <c r="CI219" s="1286"/>
      <c r="CJ219" s="1286"/>
      <c r="CK219" s="1286"/>
      <c r="CL219" s="1286"/>
      <c r="CM219" s="1286"/>
      <c r="CN219" s="1286"/>
      <c r="CO219" s="1286"/>
      <c r="CP219" s="1286"/>
      <c r="CQ219" s="1286"/>
      <c r="CR219" s="1286"/>
      <c r="CS219" s="1286"/>
      <c r="CT219" s="1286"/>
      <c r="CU219" s="1286"/>
      <c r="CV219" s="1286"/>
      <c r="CW219" s="1286"/>
      <c r="CX219" s="1286"/>
      <c r="CY219" s="1286"/>
      <c r="CZ219" s="1286"/>
      <c r="DA219" s="1286"/>
      <c r="DB219" s="1286"/>
      <c r="DC219" s="1286"/>
      <c r="DD219" s="1286"/>
      <c r="DE219" s="1286"/>
      <c r="DF219" s="1286"/>
      <c r="DG219" s="1286"/>
      <c r="DH219" s="1286"/>
      <c r="DI219" s="1286"/>
      <c r="DJ219" s="1286"/>
      <c r="DK219" s="1286"/>
      <c r="DL219" s="1286"/>
      <c r="DM219" s="1286"/>
      <c r="DN219" s="1286"/>
      <c r="DO219" s="1286"/>
      <c r="DP219" s="1286"/>
      <c r="DQ219" s="1286"/>
      <c r="DR219" s="1286"/>
      <c r="DS219" s="1286"/>
      <c r="DT219" s="1286"/>
      <c r="DU219" s="1286"/>
      <c r="DV219" s="1286"/>
      <c r="DW219" s="1286"/>
      <c r="DX219" s="1286"/>
      <c r="DY219" s="1286"/>
      <c r="DZ219" s="1286"/>
      <c r="EA219" s="1286"/>
      <c r="EB219" s="1286"/>
      <c r="EC219" s="1286"/>
      <c r="ED219" s="1286"/>
      <c r="EE219" s="1286"/>
      <c r="EF219" s="1286"/>
      <c r="EG219" s="1286"/>
      <c r="EH219" s="1286"/>
      <c r="EI219" s="1286"/>
      <c r="EJ219" s="1286"/>
      <c r="EK219" s="1286"/>
      <c r="EL219" s="1286"/>
      <c r="EM219" s="1286"/>
      <c r="EN219" s="1286"/>
      <c r="EO219" s="1286"/>
      <c r="EP219" s="1286"/>
      <c r="EQ219" s="1286"/>
      <c r="ER219" s="1286"/>
      <c r="ES219" s="1286"/>
      <c r="ET219" s="1286"/>
      <c r="EU219" s="1286"/>
      <c r="EV219" s="1286"/>
      <c r="EW219" s="1286"/>
      <c r="EX219" s="1286"/>
      <c r="EY219" s="1286"/>
      <c r="EZ219" s="1286"/>
      <c r="FA219" s="1286"/>
      <c r="FB219" s="1286"/>
      <c r="FC219" s="1286"/>
      <c r="FD219" s="1286"/>
      <c r="FE219" s="1286"/>
      <c r="FF219" s="1286"/>
      <c r="FG219" s="1286"/>
      <c r="FH219" s="1286"/>
      <c r="FI219" s="1286"/>
      <c r="FJ219" s="1286"/>
      <c r="FK219" s="1286"/>
      <c r="FL219" s="1286"/>
      <c r="FM219" s="1286"/>
      <c r="FN219" s="1286"/>
      <c r="FO219" s="1286"/>
      <c r="FP219" s="1286"/>
      <c r="FQ219" s="1286"/>
      <c r="FR219" s="1286"/>
      <c r="FS219" s="1286"/>
      <c r="FT219" s="1286"/>
      <c r="FU219" s="1286"/>
      <c r="FV219" s="1286"/>
      <c r="FW219" s="1286"/>
      <c r="FX219" s="1286"/>
      <c r="FY219" s="1286"/>
      <c r="FZ219" s="1286"/>
      <c r="GA219" s="1286"/>
      <c r="GB219" s="1286"/>
      <c r="GC219" s="1286"/>
      <c r="GD219" s="1286"/>
      <c r="GE219" s="1286"/>
      <c r="GF219" s="1286"/>
      <c r="GG219" s="1286"/>
      <c r="GH219" s="1286"/>
      <c r="GI219" s="1286"/>
      <c r="GJ219" s="1286"/>
      <c r="GK219" s="1286"/>
      <c r="GL219" s="1286"/>
      <c r="GM219" s="1286"/>
      <c r="GN219" s="1286"/>
      <c r="GO219" s="1286"/>
      <c r="GP219" s="1286"/>
      <c r="GQ219" s="1286"/>
      <c r="GR219" s="1286"/>
      <c r="GS219" s="1286"/>
      <c r="GT219" s="1286"/>
      <c r="GU219" s="1286"/>
      <c r="GV219" s="1286"/>
      <c r="GW219" s="1286"/>
      <c r="GX219" s="1286"/>
      <c r="GY219" s="1286"/>
      <c r="GZ219" s="1286"/>
      <c r="HA219" s="1286"/>
      <c r="HB219" s="1286"/>
      <c r="HC219" s="1286"/>
      <c r="HD219" s="1286"/>
      <c r="HE219" s="1286"/>
      <c r="HF219" s="1286"/>
      <c r="HG219" s="1286"/>
      <c r="HH219" s="1286"/>
      <c r="HI219" s="1286"/>
      <c r="HJ219" s="1286"/>
      <c r="HK219" s="1286"/>
      <c r="HL219" s="1286"/>
      <c r="HM219" s="1286"/>
      <c r="HN219" s="1286"/>
      <c r="HO219" s="1286"/>
      <c r="HP219" s="1286"/>
      <c r="HQ219" s="1286"/>
      <c r="HR219" s="1286"/>
      <c r="HS219" s="1286"/>
      <c r="HT219" s="1286"/>
      <c r="HU219" s="1286"/>
      <c r="HV219" s="1286"/>
      <c r="HW219" s="1286"/>
      <c r="HX219" s="1286"/>
      <c r="HY219" s="1286"/>
      <c r="HZ219" s="1286"/>
      <c r="IA219" s="1286"/>
      <c r="IB219" s="1286"/>
      <c r="IC219" s="1286"/>
      <c r="ID219" s="1286"/>
      <c r="IE219" s="1286"/>
      <c r="IF219" s="1286"/>
      <c r="IG219" s="1286"/>
      <c r="IH219" s="1286"/>
      <c r="II219" s="1286"/>
      <c r="IJ219" s="1286"/>
      <c r="IK219" s="1286"/>
      <c r="IL219" s="1286"/>
      <c r="IM219" s="1286"/>
      <c r="IN219" s="1286"/>
      <c r="IO219" s="1286"/>
      <c r="IP219" s="1286"/>
      <c r="IQ219" s="1286"/>
      <c r="IR219" s="1286"/>
      <c r="IS219" s="1286"/>
      <c r="IT219" s="1286"/>
      <c r="IU219" s="1286"/>
      <c r="IV219" s="1286"/>
    </row>
    <row r="220" spans="1:256" ht="31.5">
      <c r="A220" s="1286"/>
      <c r="B220" s="1603" t="s">
        <v>12406</v>
      </c>
      <c r="C220" s="2129" t="s">
        <v>12429</v>
      </c>
      <c r="D220" s="2130"/>
      <c r="E220" s="2130"/>
      <c r="F220" s="2131"/>
      <c r="G220" s="1474" t="s">
        <v>30</v>
      </c>
      <c r="H220" s="1286"/>
      <c r="I220" s="1286"/>
      <c r="J220" s="1286"/>
      <c r="K220" s="1286"/>
      <c r="L220" s="1286"/>
      <c r="M220" s="1286"/>
      <c r="N220" s="1286"/>
      <c r="O220" s="1286"/>
      <c r="P220" s="1286"/>
      <c r="Q220" s="1286"/>
      <c r="R220" s="1286"/>
      <c r="S220" s="1286"/>
      <c r="T220" s="1286"/>
      <c r="U220" s="1286"/>
      <c r="V220" s="1286"/>
      <c r="W220" s="1286"/>
      <c r="X220" s="1286"/>
      <c r="Y220" s="1286"/>
      <c r="Z220" s="1286"/>
      <c r="AA220" s="1286"/>
      <c r="AB220" s="1286"/>
      <c r="AC220" s="1286"/>
      <c r="AD220" s="1286"/>
      <c r="AE220" s="1286"/>
      <c r="AF220" s="1286"/>
      <c r="AG220" s="1286"/>
      <c r="AH220" s="1286"/>
      <c r="AI220" s="1286"/>
      <c r="AJ220" s="1286"/>
      <c r="AK220" s="1286"/>
      <c r="AL220" s="1286"/>
      <c r="AM220" s="1286"/>
      <c r="AN220" s="1286"/>
      <c r="AO220" s="1286"/>
      <c r="AP220" s="1286"/>
      <c r="AQ220" s="1286"/>
      <c r="AR220" s="1286"/>
      <c r="AS220" s="1286"/>
      <c r="AT220" s="1286"/>
      <c r="AU220" s="1286"/>
      <c r="AV220" s="1286"/>
      <c r="AW220" s="1286"/>
      <c r="AX220" s="1286"/>
      <c r="AY220" s="1286"/>
      <c r="AZ220" s="1286"/>
      <c r="BA220" s="1286"/>
      <c r="BB220" s="1286"/>
      <c r="BC220" s="1286"/>
      <c r="BD220" s="1286"/>
      <c r="BE220" s="1286"/>
      <c r="BF220" s="1286"/>
      <c r="BG220" s="1286"/>
      <c r="BH220" s="1286"/>
      <c r="BI220" s="1286"/>
      <c r="BJ220" s="1286"/>
      <c r="BK220" s="1286"/>
      <c r="BL220" s="1286"/>
      <c r="BM220" s="1286"/>
      <c r="BN220" s="1286"/>
      <c r="BO220" s="1286"/>
      <c r="BP220" s="1286"/>
      <c r="BQ220" s="1286"/>
      <c r="BR220" s="1286"/>
      <c r="BS220" s="1286"/>
      <c r="BT220" s="1286"/>
      <c r="BU220" s="1286"/>
      <c r="BV220" s="1286"/>
      <c r="BW220" s="1286"/>
      <c r="BX220" s="1286"/>
      <c r="BY220" s="1286"/>
      <c r="BZ220" s="1286"/>
      <c r="CA220" s="1286"/>
      <c r="CB220" s="1286"/>
      <c r="CC220" s="1286"/>
      <c r="CD220" s="1286"/>
      <c r="CE220" s="1286"/>
      <c r="CF220" s="1286"/>
      <c r="CG220" s="1286"/>
      <c r="CH220" s="1286"/>
      <c r="CI220" s="1286"/>
      <c r="CJ220" s="1286"/>
      <c r="CK220" s="1286"/>
      <c r="CL220" s="1286"/>
      <c r="CM220" s="1286"/>
      <c r="CN220" s="1286"/>
      <c r="CO220" s="1286"/>
      <c r="CP220" s="1286"/>
      <c r="CQ220" s="1286"/>
      <c r="CR220" s="1286"/>
      <c r="CS220" s="1286"/>
      <c r="CT220" s="1286"/>
      <c r="CU220" s="1286"/>
      <c r="CV220" s="1286"/>
      <c r="CW220" s="1286"/>
      <c r="CX220" s="1286"/>
      <c r="CY220" s="1286"/>
      <c r="CZ220" s="1286"/>
      <c r="DA220" s="1286"/>
      <c r="DB220" s="1286"/>
      <c r="DC220" s="1286"/>
      <c r="DD220" s="1286"/>
      <c r="DE220" s="1286"/>
      <c r="DF220" s="1286"/>
      <c r="DG220" s="1286"/>
      <c r="DH220" s="1286"/>
      <c r="DI220" s="1286"/>
      <c r="DJ220" s="1286"/>
      <c r="DK220" s="1286"/>
      <c r="DL220" s="1286"/>
      <c r="DM220" s="1286"/>
      <c r="DN220" s="1286"/>
      <c r="DO220" s="1286"/>
      <c r="DP220" s="1286"/>
      <c r="DQ220" s="1286"/>
      <c r="DR220" s="1286"/>
      <c r="DS220" s="1286"/>
      <c r="DT220" s="1286"/>
      <c r="DU220" s="1286"/>
      <c r="DV220" s="1286"/>
      <c r="DW220" s="1286"/>
      <c r="DX220" s="1286"/>
      <c r="DY220" s="1286"/>
      <c r="DZ220" s="1286"/>
      <c r="EA220" s="1286"/>
      <c r="EB220" s="1286"/>
      <c r="EC220" s="1286"/>
      <c r="ED220" s="1286"/>
      <c r="EE220" s="1286"/>
      <c r="EF220" s="1286"/>
      <c r="EG220" s="1286"/>
      <c r="EH220" s="1286"/>
      <c r="EI220" s="1286"/>
      <c r="EJ220" s="1286"/>
      <c r="EK220" s="1286"/>
      <c r="EL220" s="1286"/>
      <c r="EM220" s="1286"/>
      <c r="EN220" s="1286"/>
      <c r="EO220" s="1286"/>
      <c r="EP220" s="1286"/>
      <c r="EQ220" s="1286"/>
      <c r="ER220" s="1286"/>
      <c r="ES220" s="1286"/>
      <c r="ET220" s="1286"/>
      <c r="EU220" s="1286"/>
      <c r="EV220" s="1286"/>
      <c r="EW220" s="1286"/>
      <c r="EX220" s="1286"/>
      <c r="EY220" s="1286"/>
      <c r="EZ220" s="1286"/>
      <c r="FA220" s="1286"/>
      <c r="FB220" s="1286"/>
      <c r="FC220" s="1286"/>
      <c r="FD220" s="1286"/>
      <c r="FE220" s="1286"/>
      <c r="FF220" s="1286"/>
      <c r="FG220" s="1286"/>
      <c r="FH220" s="1286"/>
      <c r="FI220" s="1286"/>
      <c r="FJ220" s="1286"/>
      <c r="FK220" s="1286"/>
      <c r="FL220" s="1286"/>
      <c r="FM220" s="1286"/>
      <c r="FN220" s="1286"/>
      <c r="FO220" s="1286"/>
      <c r="FP220" s="1286"/>
      <c r="FQ220" s="1286"/>
      <c r="FR220" s="1286"/>
      <c r="FS220" s="1286"/>
      <c r="FT220" s="1286"/>
      <c r="FU220" s="1286"/>
      <c r="FV220" s="1286"/>
      <c r="FW220" s="1286"/>
      <c r="FX220" s="1286"/>
      <c r="FY220" s="1286"/>
      <c r="FZ220" s="1286"/>
      <c r="GA220" s="1286"/>
      <c r="GB220" s="1286"/>
      <c r="GC220" s="1286"/>
      <c r="GD220" s="1286"/>
      <c r="GE220" s="1286"/>
      <c r="GF220" s="1286"/>
      <c r="GG220" s="1286"/>
      <c r="GH220" s="1286"/>
      <c r="GI220" s="1286"/>
      <c r="GJ220" s="1286"/>
      <c r="GK220" s="1286"/>
      <c r="GL220" s="1286"/>
      <c r="GM220" s="1286"/>
      <c r="GN220" s="1286"/>
      <c r="GO220" s="1286"/>
      <c r="GP220" s="1286"/>
      <c r="GQ220" s="1286"/>
      <c r="GR220" s="1286"/>
      <c r="GS220" s="1286"/>
      <c r="GT220" s="1286"/>
      <c r="GU220" s="1286"/>
      <c r="GV220" s="1286"/>
      <c r="GW220" s="1286"/>
      <c r="GX220" s="1286"/>
      <c r="GY220" s="1286"/>
      <c r="GZ220" s="1286"/>
      <c r="HA220" s="1286"/>
      <c r="HB220" s="1286"/>
      <c r="HC220" s="1286"/>
      <c r="HD220" s="1286"/>
      <c r="HE220" s="1286"/>
      <c r="HF220" s="1286"/>
      <c r="HG220" s="1286"/>
      <c r="HH220" s="1286"/>
      <c r="HI220" s="1286"/>
      <c r="HJ220" s="1286"/>
      <c r="HK220" s="1286"/>
      <c r="HL220" s="1286"/>
      <c r="HM220" s="1286"/>
      <c r="HN220" s="1286"/>
      <c r="HO220" s="1286"/>
      <c r="HP220" s="1286"/>
      <c r="HQ220" s="1286"/>
      <c r="HR220" s="1286"/>
      <c r="HS220" s="1286"/>
      <c r="HT220" s="1286"/>
      <c r="HU220" s="1286"/>
      <c r="HV220" s="1286"/>
      <c r="HW220" s="1286"/>
      <c r="HX220" s="1286"/>
      <c r="HY220" s="1286"/>
      <c r="HZ220" s="1286"/>
      <c r="IA220" s="1286"/>
      <c r="IB220" s="1286"/>
      <c r="IC220" s="1286"/>
      <c r="ID220" s="1286"/>
      <c r="IE220" s="1286"/>
      <c r="IF220" s="1286"/>
      <c r="IG220" s="1286"/>
      <c r="IH220" s="1286"/>
      <c r="II220" s="1286"/>
      <c r="IJ220" s="1286"/>
      <c r="IK220" s="1286"/>
      <c r="IL220" s="1286"/>
      <c r="IM220" s="1286"/>
      <c r="IN220" s="1286"/>
      <c r="IO220" s="1286"/>
      <c r="IP220" s="1286"/>
      <c r="IQ220" s="1286"/>
      <c r="IR220" s="1286"/>
      <c r="IS220" s="1286"/>
      <c r="IT220" s="1286"/>
      <c r="IU220" s="1286"/>
      <c r="IV220" s="1286"/>
    </row>
    <row r="221" spans="1:256" ht="31.5">
      <c r="A221" s="1286"/>
      <c r="B221" s="1175" t="s">
        <v>12408</v>
      </c>
      <c r="C221" s="1604" t="s">
        <v>1947</v>
      </c>
      <c r="D221" s="1604" t="s">
        <v>30</v>
      </c>
      <c r="E221" s="2132" t="s">
        <v>1948</v>
      </c>
      <c r="F221" s="2133"/>
      <c r="G221" s="2134"/>
      <c r="H221" s="1286"/>
      <c r="I221" s="1286"/>
      <c r="J221" s="1286"/>
      <c r="K221" s="1286"/>
      <c r="L221" s="1286"/>
      <c r="M221" s="1286"/>
      <c r="N221" s="1286"/>
      <c r="O221" s="1286"/>
      <c r="P221" s="1286"/>
      <c r="Q221" s="1286"/>
      <c r="R221" s="1286"/>
      <c r="S221" s="1286"/>
      <c r="T221" s="1286"/>
      <c r="U221" s="1286"/>
      <c r="V221" s="1286"/>
      <c r="W221" s="1286"/>
      <c r="X221" s="1286"/>
      <c r="Y221" s="1286"/>
      <c r="Z221" s="1286"/>
      <c r="AA221" s="1286"/>
      <c r="AB221" s="1286"/>
      <c r="AC221" s="1286"/>
      <c r="AD221" s="1286"/>
      <c r="AE221" s="1286"/>
      <c r="AF221" s="1286"/>
      <c r="AG221" s="1286"/>
      <c r="AH221" s="1286"/>
      <c r="AI221" s="1286"/>
      <c r="AJ221" s="1286"/>
      <c r="AK221" s="1286"/>
      <c r="AL221" s="1286"/>
      <c r="AM221" s="1286"/>
      <c r="AN221" s="1286"/>
      <c r="AO221" s="1286"/>
      <c r="AP221" s="1286"/>
      <c r="AQ221" s="1286"/>
      <c r="AR221" s="1286"/>
      <c r="AS221" s="1286"/>
      <c r="AT221" s="1286"/>
      <c r="AU221" s="1286"/>
      <c r="AV221" s="1286"/>
      <c r="AW221" s="1286"/>
      <c r="AX221" s="1286"/>
      <c r="AY221" s="1286"/>
      <c r="AZ221" s="1286"/>
      <c r="BA221" s="1286"/>
      <c r="BB221" s="1286"/>
      <c r="BC221" s="1286"/>
      <c r="BD221" s="1286"/>
      <c r="BE221" s="1286"/>
      <c r="BF221" s="1286"/>
      <c r="BG221" s="1286"/>
      <c r="BH221" s="1286"/>
      <c r="BI221" s="1286"/>
      <c r="BJ221" s="1286"/>
      <c r="BK221" s="1286"/>
      <c r="BL221" s="1286"/>
      <c r="BM221" s="1286"/>
      <c r="BN221" s="1286"/>
      <c r="BO221" s="1286"/>
      <c r="BP221" s="1286"/>
      <c r="BQ221" s="1286"/>
      <c r="BR221" s="1286"/>
      <c r="BS221" s="1286"/>
      <c r="BT221" s="1286"/>
      <c r="BU221" s="1286"/>
      <c r="BV221" s="1286"/>
      <c r="BW221" s="1286"/>
      <c r="BX221" s="1286"/>
      <c r="BY221" s="1286"/>
      <c r="BZ221" s="1286"/>
      <c r="CA221" s="1286"/>
      <c r="CB221" s="1286"/>
      <c r="CC221" s="1286"/>
      <c r="CD221" s="1286"/>
      <c r="CE221" s="1286"/>
      <c r="CF221" s="1286"/>
      <c r="CG221" s="1286"/>
      <c r="CH221" s="1286"/>
      <c r="CI221" s="1286"/>
      <c r="CJ221" s="1286"/>
      <c r="CK221" s="1286"/>
      <c r="CL221" s="1286"/>
      <c r="CM221" s="1286"/>
      <c r="CN221" s="1286"/>
      <c r="CO221" s="1286"/>
      <c r="CP221" s="1286"/>
      <c r="CQ221" s="1286"/>
      <c r="CR221" s="1286"/>
      <c r="CS221" s="1286"/>
      <c r="CT221" s="1286"/>
      <c r="CU221" s="1286"/>
      <c r="CV221" s="1286"/>
      <c r="CW221" s="1286"/>
      <c r="CX221" s="1286"/>
      <c r="CY221" s="1286"/>
      <c r="CZ221" s="1286"/>
      <c r="DA221" s="1286"/>
      <c r="DB221" s="1286"/>
      <c r="DC221" s="1286"/>
      <c r="DD221" s="1286"/>
      <c r="DE221" s="1286"/>
      <c r="DF221" s="1286"/>
      <c r="DG221" s="1286"/>
      <c r="DH221" s="1286"/>
      <c r="DI221" s="1286"/>
      <c r="DJ221" s="1286"/>
      <c r="DK221" s="1286"/>
      <c r="DL221" s="1286"/>
      <c r="DM221" s="1286"/>
      <c r="DN221" s="1286"/>
      <c r="DO221" s="1286"/>
      <c r="DP221" s="1286"/>
      <c r="DQ221" s="1286"/>
      <c r="DR221" s="1286"/>
      <c r="DS221" s="1286"/>
      <c r="DT221" s="1286"/>
      <c r="DU221" s="1286"/>
      <c r="DV221" s="1286"/>
      <c r="DW221" s="1286"/>
      <c r="DX221" s="1286"/>
      <c r="DY221" s="1286"/>
      <c r="DZ221" s="1286"/>
      <c r="EA221" s="1286"/>
      <c r="EB221" s="1286"/>
      <c r="EC221" s="1286"/>
      <c r="ED221" s="1286"/>
      <c r="EE221" s="1286"/>
      <c r="EF221" s="1286"/>
      <c r="EG221" s="1286"/>
      <c r="EH221" s="1286"/>
      <c r="EI221" s="1286"/>
      <c r="EJ221" s="1286"/>
      <c r="EK221" s="1286"/>
      <c r="EL221" s="1286"/>
      <c r="EM221" s="1286"/>
      <c r="EN221" s="1286"/>
      <c r="EO221" s="1286"/>
      <c r="EP221" s="1286"/>
      <c r="EQ221" s="1286"/>
      <c r="ER221" s="1286"/>
      <c r="ES221" s="1286"/>
      <c r="ET221" s="1286"/>
      <c r="EU221" s="1286"/>
      <c r="EV221" s="1286"/>
      <c r="EW221" s="1286"/>
      <c r="EX221" s="1286"/>
      <c r="EY221" s="1286"/>
      <c r="EZ221" s="1286"/>
      <c r="FA221" s="1286"/>
      <c r="FB221" s="1286"/>
      <c r="FC221" s="1286"/>
      <c r="FD221" s="1286"/>
      <c r="FE221" s="1286"/>
      <c r="FF221" s="1286"/>
      <c r="FG221" s="1286"/>
      <c r="FH221" s="1286"/>
      <c r="FI221" s="1286"/>
      <c r="FJ221" s="1286"/>
      <c r="FK221" s="1286"/>
      <c r="FL221" s="1286"/>
      <c r="FM221" s="1286"/>
      <c r="FN221" s="1286"/>
      <c r="FO221" s="1286"/>
      <c r="FP221" s="1286"/>
      <c r="FQ221" s="1286"/>
      <c r="FR221" s="1286"/>
      <c r="FS221" s="1286"/>
      <c r="FT221" s="1286"/>
      <c r="FU221" s="1286"/>
      <c r="FV221" s="1286"/>
      <c r="FW221" s="1286"/>
      <c r="FX221" s="1286"/>
      <c r="FY221" s="1286"/>
      <c r="FZ221" s="1286"/>
      <c r="GA221" s="1286"/>
      <c r="GB221" s="1286"/>
      <c r="GC221" s="1286"/>
      <c r="GD221" s="1286"/>
      <c r="GE221" s="1286"/>
      <c r="GF221" s="1286"/>
      <c r="GG221" s="1286"/>
      <c r="GH221" s="1286"/>
      <c r="GI221" s="1286"/>
      <c r="GJ221" s="1286"/>
      <c r="GK221" s="1286"/>
      <c r="GL221" s="1286"/>
      <c r="GM221" s="1286"/>
      <c r="GN221" s="1286"/>
      <c r="GO221" s="1286"/>
      <c r="GP221" s="1286"/>
      <c r="GQ221" s="1286"/>
      <c r="GR221" s="1286"/>
      <c r="GS221" s="1286"/>
      <c r="GT221" s="1286"/>
      <c r="GU221" s="1286"/>
      <c r="GV221" s="1286"/>
      <c r="GW221" s="1286"/>
      <c r="GX221" s="1286"/>
      <c r="GY221" s="1286"/>
      <c r="GZ221" s="1286"/>
      <c r="HA221" s="1286"/>
      <c r="HB221" s="1286"/>
      <c r="HC221" s="1286"/>
      <c r="HD221" s="1286"/>
      <c r="HE221" s="1286"/>
      <c r="HF221" s="1286"/>
      <c r="HG221" s="1286"/>
      <c r="HH221" s="1286"/>
      <c r="HI221" s="1286"/>
      <c r="HJ221" s="1286"/>
      <c r="HK221" s="1286"/>
      <c r="HL221" s="1286"/>
      <c r="HM221" s="1286"/>
      <c r="HN221" s="1286"/>
      <c r="HO221" s="1286"/>
      <c r="HP221" s="1286"/>
      <c r="HQ221" s="1286"/>
      <c r="HR221" s="1286"/>
      <c r="HS221" s="1286"/>
      <c r="HT221" s="1286"/>
      <c r="HU221" s="1286"/>
      <c r="HV221" s="1286"/>
      <c r="HW221" s="1286"/>
      <c r="HX221" s="1286"/>
      <c r="HY221" s="1286"/>
      <c r="HZ221" s="1286"/>
      <c r="IA221" s="1286"/>
      <c r="IB221" s="1286"/>
      <c r="IC221" s="1286"/>
      <c r="ID221" s="1286"/>
      <c r="IE221" s="1286"/>
      <c r="IF221" s="1286"/>
      <c r="IG221" s="1286"/>
      <c r="IH221" s="1286"/>
      <c r="II221" s="1286"/>
      <c r="IJ221" s="1286"/>
      <c r="IK221" s="1286"/>
      <c r="IL221" s="1286"/>
      <c r="IM221" s="1286"/>
      <c r="IN221" s="1286"/>
      <c r="IO221" s="1286"/>
      <c r="IP221" s="1286"/>
      <c r="IQ221" s="1286"/>
      <c r="IR221" s="1286"/>
      <c r="IS221" s="1286"/>
      <c r="IT221" s="1286"/>
      <c r="IU221" s="1286"/>
      <c r="IV221" s="1286"/>
    </row>
    <row r="222" spans="1:256" ht="15.75">
      <c r="A222" s="1286"/>
      <c r="B222" s="2012" t="s">
        <v>1951</v>
      </c>
      <c r="C222" s="2013"/>
      <c r="D222" s="2013"/>
      <c r="E222" s="2013"/>
      <c r="F222" s="2013"/>
      <c r="G222" s="2014"/>
      <c r="H222" s="1286"/>
      <c r="I222" s="1286"/>
      <c r="J222" s="1286"/>
      <c r="K222" s="1286"/>
      <c r="L222" s="1286"/>
      <c r="M222" s="1286"/>
      <c r="N222" s="1286"/>
      <c r="O222" s="1286"/>
      <c r="P222" s="1286"/>
      <c r="Q222" s="1286"/>
      <c r="R222" s="1286"/>
      <c r="S222" s="1286"/>
      <c r="T222" s="1286"/>
      <c r="U222" s="1286"/>
      <c r="V222" s="1286"/>
      <c r="W222" s="1286"/>
      <c r="X222" s="1286"/>
      <c r="Y222" s="1286"/>
      <c r="Z222" s="1286"/>
      <c r="AA222" s="1286"/>
      <c r="AB222" s="1286"/>
      <c r="AC222" s="1286"/>
      <c r="AD222" s="1286"/>
      <c r="AE222" s="1286"/>
      <c r="AF222" s="1286"/>
      <c r="AG222" s="1286"/>
      <c r="AH222" s="1286"/>
      <c r="AI222" s="1286"/>
      <c r="AJ222" s="1286"/>
      <c r="AK222" s="1286"/>
      <c r="AL222" s="1286"/>
      <c r="AM222" s="1286"/>
      <c r="AN222" s="1286"/>
      <c r="AO222" s="1286"/>
      <c r="AP222" s="1286"/>
      <c r="AQ222" s="1286"/>
      <c r="AR222" s="1286"/>
      <c r="AS222" s="1286"/>
      <c r="AT222" s="1286"/>
      <c r="AU222" s="1286"/>
      <c r="AV222" s="1286"/>
      <c r="AW222" s="1286"/>
      <c r="AX222" s="1286"/>
      <c r="AY222" s="1286"/>
      <c r="AZ222" s="1286"/>
      <c r="BA222" s="1286"/>
      <c r="BB222" s="1286"/>
      <c r="BC222" s="1286"/>
      <c r="BD222" s="1286"/>
      <c r="BE222" s="1286"/>
      <c r="BF222" s="1286"/>
      <c r="BG222" s="1286"/>
      <c r="BH222" s="1286"/>
      <c r="BI222" s="1286"/>
      <c r="BJ222" s="1286"/>
      <c r="BK222" s="1286"/>
      <c r="BL222" s="1286"/>
      <c r="BM222" s="1286"/>
      <c r="BN222" s="1286"/>
      <c r="BO222" s="1286"/>
      <c r="BP222" s="1286"/>
      <c r="BQ222" s="1286"/>
      <c r="BR222" s="1286"/>
      <c r="BS222" s="1286"/>
      <c r="BT222" s="1286"/>
      <c r="BU222" s="1286"/>
      <c r="BV222" s="1286"/>
      <c r="BW222" s="1286"/>
      <c r="BX222" s="1286"/>
      <c r="BY222" s="1286"/>
      <c r="BZ222" s="1286"/>
      <c r="CA222" s="1286"/>
      <c r="CB222" s="1286"/>
      <c r="CC222" s="1286"/>
      <c r="CD222" s="1286"/>
      <c r="CE222" s="1286"/>
      <c r="CF222" s="1286"/>
      <c r="CG222" s="1286"/>
      <c r="CH222" s="1286"/>
      <c r="CI222" s="1286"/>
      <c r="CJ222" s="1286"/>
      <c r="CK222" s="1286"/>
      <c r="CL222" s="1286"/>
      <c r="CM222" s="1286"/>
      <c r="CN222" s="1286"/>
      <c r="CO222" s="1286"/>
      <c r="CP222" s="1286"/>
      <c r="CQ222" s="1286"/>
      <c r="CR222" s="1286"/>
      <c r="CS222" s="1286"/>
      <c r="CT222" s="1286"/>
      <c r="CU222" s="1286"/>
      <c r="CV222" s="1286"/>
      <c r="CW222" s="1286"/>
      <c r="CX222" s="1286"/>
      <c r="CY222" s="1286"/>
      <c r="CZ222" s="1286"/>
      <c r="DA222" s="1286"/>
      <c r="DB222" s="1286"/>
      <c r="DC222" s="1286"/>
      <c r="DD222" s="1286"/>
      <c r="DE222" s="1286"/>
      <c r="DF222" s="1286"/>
      <c r="DG222" s="1286"/>
      <c r="DH222" s="1286"/>
      <c r="DI222" s="1286"/>
      <c r="DJ222" s="1286"/>
      <c r="DK222" s="1286"/>
      <c r="DL222" s="1286"/>
      <c r="DM222" s="1286"/>
      <c r="DN222" s="1286"/>
      <c r="DO222" s="1286"/>
      <c r="DP222" s="1286"/>
      <c r="DQ222" s="1286"/>
      <c r="DR222" s="1286"/>
      <c r="DS222" s="1286"/>
      <c r="DT222" s="1286"/>
      <c r="DU222" s="1286"/>
      <c r="DV222" s="1286"/>
      <c r="DW222" s="1286"/>
      <c r="DX222" s="1286"/>
      <c r="DY222" s="1286"/>
      <c r="DZ222" s="1286"/>
      <c r="EA222" s="1286"/>
      <c r="EB222" s="1286"/>
      <c r="EC222" s="1286"/>
      <c r="ED222" s="1286"/>
      <c r="EE222" s="1286"/>
      <c r="EF222" s="1286"/>
      <c r="EG222" s="1286"/>
      <c r="EH222" s="1286"/>
      <c r="EI222" s="1286"/>
      <c r="EJ222" s="1286"/>
      <c r="EK222" s="1286"/>
      <c r="EL222" s="1286"/>
      <c r="EM222" s="1286"/>
      <c r="EN222" s="1286"/>
      <c r="EO222" s="1286"/>
      <c r="EP222" s="1286"/>
      <c r="EQ222" s="1286"/>
      <c r="ER222" s="1286"/>
      <c r="ES222" s="1286"/>
      <c r="ET222" s="1286"/>
      <c r="EU222" s="1286"/>
      <c r="EV222" s="1286"/>
      <c r="EW222" s="1286"/>
      <c r="EX222" s="1286"/>
      <c r="EY222" s="1286"/>
      <c r="EZ222" s="1286"/>
      <c r="FA222" s="1286"/>
      <c r="FB222" s="1286"/>
      <c r="FC222" s="1286"/>
      <c r="FD222" s="1286"/>
      <c r="FE222" s="1286"/>
      <c r="FF222" s="1286"/>
      <c r="FG222" s="1286"/>
      <c r="FH222" s="1286"/>
      <c r="FI222" s="1286"/>
      <c r="FJ222" s="1286"/>
      <c r="FK222" s="1286"/>
      <c r="FL222" s="1286"/>
      <c r="FM222" s="1286"/>
      <c r="FN222" s="1286"/>
      <c r="FO222" s="1286"/>
      <c r="FP222" s="1286"/>
      <c r="FQ222" s="1286"/>
      <c r="FR222" s="1286"/>
      <c r="FS222" s="1286"/>
      <c r="FT222" s="1286"/>
      <c r="FU222" s="1286"/>
      <c r="FV222" s="1286"/>
      <c r="FW222" s="1286"/>
      <c r="FX222" s="1286"/>
      <c r="FY222" s="1286"/>
      <c r="FZ222" s="1286"/>
      <c r="GA222" s="1286"/>
      <c r="GB222" s="1286"/>
      <c r="GC222" s="1286"/>
      <c r="GD222" s="1286"/>
      <c r="GE222" s="1286"/>
      <c r="GF222" s="1286"/>
      <c r="GG222" s="1286"/>
      <c r="GH222" s="1286"/>
      <c r="GI222" s="1286"/>
      <c r="GJ222" s="1286"/>
      <c r="GK222" s="1286"/>
      <c r="GL222" s="1286"/>
      <c r="GM222" s="1286"/>
      <c r="GN222" s="1286"/>
      <c r="GO222" s="1286"/>
      <c r="GP222" s="1286"/>
      <c r="GQ222" s="1286"/>
      <c r="GR222" s="1286"/>
      <c r="GS222" s="1286"/>
      <c r="GT222" s="1286"/>
      <c r="GU222" s="1286"/>
      <c r="GV222" s="1286"/>
      <c r="GW222" s="1286"/>
      <c r="GX222" s="1286"/>
      <c r="GY222" s="1286"/>
      <c r="GZ222" s="1286"/>
      <c r="HA222" s="1286"/>
      <c r="HB222" s="1286"/>
      <c r="HC222" s="1286"/>
      <c r="HD222" s="1286"/>
      <c r="HE222" s="1286"/>
      <c r="HF222" s="1286"/>
      <c r="HG222" s="1286"/>
      <c r="HH222" s="1286"/>
      <c r="HI222" s="1286"/>
      <c r="HJ222" s="1286"/>
      <c r="HK222" s="1286"/>
      <c r="HL222" s="1286"/>
      <c r="HM222" s="1286"/>
      <c r="HN222" s="1286"/>
      <c r="HO222" s="1286"/>
      <c r="HP222" s="1286"/>
      <c r="HQ222" s="1286"/>
      <c r="HR222" s="1286"/>
      <c r="HS222" s="1286"/>
      <c r="HT222" s="1286"/>
      <c r="HU222" s="1286"/>
      <c r="HV222" s="1286"/>
      <c r="HW222" s="1286"/>
      <c r="HX222" s="1286"/>
      <c r="HY222" s="1286"/>
      <c r="HZ222" s="1286"/>
      <c r="IA222" s="1286"/>
      <c r="IB222" s="1286"/>
      <c r="IC222" s="1286"/>
      <c r="ID222" s="1286"/>
      <c r="IE222" s="1286"/>
      <c r="IF222" s="1286"/>
      <c r="IG222" s="1286"/>
      <c r="IH222" s="1286"/>
      <c r="II222" s="1286"/>
      <c r="IJ222" s="1286"/>
      <c r="IK222" s="1286"/>
      <c r="IL222" s="1286"/>
      <c r="IM222" s="1286"/>
      <c r="IN222" s="1286"/>
      <c r="IO222" s="1286"/>
      <c r="IP222" s="1286"/>
      <c r="IQ222" s="1286"/>
      <c r="IR222" s="1286"/>
      <c r="IS222" s="1286"/>
      <c r="IT222" s="1286"/>
      <c r="IU222" s="1286"/>
      <c r="IV222" s="1286"/>
    </row>
    <row r="223" spans="1:256" ht="15.75">
      <c r="A223" s="1286"/>
      <c r="B223" s="2115" t="str">
        <f>C212</f>
        <v>ESCAVAÇÃO MANUAL DE VALAS. AF_03/2016</v>
      </c>
      <c r="C223" s="2116"/>
      <c r="D223" s="1605" t="s">
        <v>25</v>
      </c>
      <c r="E223" s="2137" t="s">
        <v>12430</v>
      </c>
      <c r="F223" s="2137"/>
      <c r="G223" s="2138"/>
      <c r="H223" s="1286"/>
      <c r="I223" s="1286"/>
      <c r="J223" s="1286"/>
      <c r="K223" s="1286"/>
      <c r="L223" s="1286"/>
      <c r="M223" s="1286"/>
      <c r="N223" s="1286"/>
      <c r="O223" s="1286"/>
      <c r="P223" s="1286"/>
      <c r="Q223" s="1286"/>
      <c r="R223" s="1286"/>
      <c r="S223" s="1286"/>
      <c r="T223" s="1286"/>
      <c r="U223" s="1286"/>
      <c r="V223" s="1286"/>
      <c r="W223" s="1286"/>
      <c r="X223" s="1286"/>
      <c r="Y223" s="1286"/>
      <c r="Z223" s="1286"/>
      <c r="AA223" s="1286"/>
      <c r="AB223" s="1286"/>
      <c r="AC223" s="1286"/>
      <c r="AD223" s="1286"/>
      <c r="AE223" s="1286"/>
      <c r="AF223" s="1286"/>
      <c r="AG223" s="1286"/>
      <c r="AH223" s="1286"/>
      <c r="AI223" s="1286"/>
      <c r="AJ223" s="1286"/>
      <c r="AK223" s="1286"/>
      <c r="AL223" s="1286"/>
      <c r="AM223" s="1286"/>
      <c r="AN223" s="1286"/>
      <c r="AO223" s="1286"/>
      <c r="AP223" s="1286"/>
      <c r="AQ223" s="1286"/>
      <c r="AR223" s="1286"/>
      <c r="AS223" s="1286"/>
      <c r="AT223" s="1286"/>
      <c r="AU223" s="1286"/>
      <c r="AV223" s="1286"/>
      <c r="AW223" s="1286"/>
      <c r="AX223" s="1286"/>
      <c r="AY223" s="1286"/>
      <c r="AZ223" s="1286"/>
      <c r="BA223" s="1286"/>
      <c r="BB223" s="1286"/>
      <c r="BC223" s="1286"/>
      <c r="BD223" s="1286"/>
      <c r="BE223" s="1286"/>
      <c r="BF223" s="1286"/>
      <c r="BG223" s="1286"/>
      <c r="BH223" s="1286"/>
      <c r="BI223" s="1286"/>
      <c r="BJ223" s="1286"/>
      <c r="BK223" s="1286"/>
      <c r="BL223" s="1286"/>
      <c r="BM223" s="1286"/>
      <c r="BN223" s="1286"/>
      <c r="BO223" s="1286"/>
      <c r="BP223" s="1286"/>
      <c r="BQ223" s="1286"/>
      <c r="BR223" s="1286"/>
      <c r="BS223" s="1286"/>
      <c r="BT223" s="1286"/>
      <c r="BU223" s="1286"/>
      <c r="BV223" s="1286"/>
      <c r="BW223" s="1286"/>
      <c r="BX223" s="1286"/>
      <c r="BY223" s="1286"/>
      <c r="BZ223" s="1286"/>
      <c r="CA223" s="1286"/>
      <c r="CB223" s="1286"/>
      <c r="CC223" s="1286"/>
      <c r="CD223" s="1286"/>
      <c r="CE223" s="1286"/>
      <c r="CF223" s="1286"/>
      <c r="CG223" s="1286"/>
      <c r="CH223" s="1286"/>
      <c r="CI223" s="1286"/>
      <c r="CJ223" s="1286"/>
      <c r="CK223" s="1286"/>
      <c r="CL223" s="1286"/>
      <c r="CM223" s="1286"/>
      <c r="CN223" s="1286"/>
      <c r="CO223" s="1286"/>
      <c r="CP223" s="1286"/>
      <c r="CQ223" s="1286"/>
      <c r="CR223" s="1286"/>
      <c r="CS223" s="1286"/>
      <c r="CT223" s="1286"/>
      <c r="CU223" s="1286"/>
      <c r="CV223" s="1286"/>
      <c r="CW223" s="1286"/>
      <c r="CX223" s="1286"/>
      <c r="CY223" s="1286"/>
      <c r="CZ223" s="1286"/>
      <c r="DA223" s="1286"/>
      <c r="DB223" s="1286"/>
      <c r="DC223" s="1286"/>
      <c r="DD223" s="1286"/>
      <c r="DE223" s="1286"/>
      <c r="DF223" s="1286"/>
      <c r="DG223" s="1286"/>
      <c r="DH223" s="1286"/>
      <c r="DI223" s="1286"/>
      <c r="DJ223" s="1286"/>
      <c r="DK223" s="1286"/>
      <c r="DL223" s="1286"/>
      <c r="DM223" s="1286"/>
      <c r="DN223" s="1286"/>
      <c r="DO223" s="1286"/>
      <c r="DP223" s="1286"/>
      <c r="DQ223" s="1286"/>
      <c r="DR223" s="1286"/>
      <c r="DS223" s="1286"/>
      <c r="DT223" s="1286"/>
      <c r="DU223" s="1286"/>
      <c r="DV223" s="1286"/>
      <c r="DW223" s="1286"/>
      <c r="DX223" s="1286"/>
      <c r="DY223" s="1286"/>
      <c r="DZ223" s="1286"/>
      <c r="EA223" s="1286"/>
      <c r="EB223" s="1286"/>
      <c r="EC223" s="1286"/>
      <c r="ED223" s="1286"/>
      <c r="EE223" s="1286"/>
      <c r="EF223" s="1286"/>
      <c r="EG223" s="1286"/>
      <c r="EH223" s="1286"/>
      <c r="EI223" s="1286"/>
      <c r="EJ223" s="1286"/>
      <c r="EK223" s="1286"/>
      <c r="EL223" s="1286"/>
      <c r="EM223" s="1286"/>
      <c r="EN223" s="1286"/>
      <c r="EO223" s="1286"/>
      <c r="EP223" s="1286"/>
      <c r="EQ223" s="1286"/>
      <c r="ER223" s="1286"/>
      <c r="ES223" s="1286"/>
      <c r="ET223" s="1286"/>
      <c r="EU223" s="1286"/>
      <c r="EV223" s="1286"/>
      <c r="EW223" s="1286"/>
      <c r="EX223" s="1286"/>
      <c r="EY223" s="1286"/>
      <c r="EZ223" s="1286"/>
      <c r="FA223" s="1286"/>
      <c r="FB223" s="1286"/>
      <c r="FC223" s="1286"/>
      <c r="FD223" s="1286"/>
      <c r="FE223" s="1286"/>
      <c r="FF223" s="1286"/>
      <c r="FG223" s="1286"/>
      <c r="FH223" s="1286"/>
      <c r="FI223" s="1286"/>
      <c r="FJ223" s="1286"/>
      <c r="FK223" s="1286"/>
      <c r="FL223" s="1286"/>
      <c r="FM223" s="1286"/>
      <c r="FN223" s="1286"/>
      <c r="FO223" s="1286"/>
      <c r="FP223" s="1286"/>
      <c r="FQ223" s="1286"/>
      <c r="FR223" s="1286"/>
      <c r="FS223" s="1286"/>
      <c r="FT223" s="1286"/>
      <c r="FU223" s="1286"/>
      <c r="FV223" s="1286"/>
      <c r="FW223" s="1286"/>
      <c r="FX223" s="1286"/>
      <c r="FY223" s="1286"/>
      <c r="FZ223" s="1286"/>
      <c r="GA223" s="1286"/>
      <c r="GB223" s="1286"/>
      <c r="GC223" s="1286"/>
      <c r="GD223" s="1286"/>
      <c r="GE223" s="1286"/>
      <c r="GF223" s="1286"/>
      <c r="GG223" s="1286"/>
      <c r="GH223" s="1286"/>
      <c r="GI223" s="1286"/>
      <c r="GJ223" s="1286"/>
      <c r="GK223" s="1286"/>
      <c r="GL223" s="1286"/>
      <c r="GM223" s="1286"/>
      <c r="GN223" s="1286"/>
      <c r="GO223" s="1286"/>
      <c r="GP223" s="1286"/>
      <c r="GQ223" s="1286"/>
      <c r="GR223" s="1286"/>
      <c r="GS223" s="1286"/>
      <c r="GT223" s="1286"/>
      <c r="GU223" s="1286"/>
      <c r="GV223" s="1286"/>
      <c r="GW223" s="1286"/>
      <c r="GX223" s="1286"/>
      <c r="GY223" s="1286"/>
      <c r="GZ223" s="1286"/>
      <c r="HA223" s="1286"/>
      <c r="HB223" s="1286"/>
      <c r="HC223" s="1286"/>
      <c r="HD223" s="1286"/>
      <c r="HE223" s="1286"/>
      <c r="HF223" s="1286"/>
      <c r="HG223" s="1286"/>
      <c r="HH223" s="1286"/>
      <c r="HI223" s="1286"/>
      <c r="HJ223" s="1286"/>
      <c r="HK223" s="1286"/>
      <c r="HL223" s="1286"/>
      <c r="HM223" s="1286"/>
      <c r="HN223" s="1286"/>
      <c r="HO223" s="1286"/>
      <c r="HP223" s="1286"/>
      <c r="HQ223" s="1286"/>
      <c r="HR223" s="1286"/>
      <c r="HS223" s="1286"/>
      <c r="HT223" s="1286"/>
      <c r="HU223" s="1286"/>
      <c r="HV223" s="1286"/>
      <c r="HW223" s="1286"/>
      <c r="HX223" s="1286"/>
      <c r="HY223" s="1286"/>
      <c r="HZ223" s="1286"/>
      <c r="IA223" s="1286"/>
      <c r="IB223" s="1286"/>
      <c r="IC223" s="1286"/>
      <c r="ID223" s="1286"/>
      <c r="IE223" s="1286"/>
      <c r="IF223" s="1286"/>
      <c r="IG223" s="1286"/>
      <c r="IH223" s="1286"/>
      <c r="II223" s="1286"/>
      <c r="IJ223" s="1286"/>
      <c r="IK223" s="1286"/>
      <c r="IL223" s="1286"/>
      <c r="IM223" s="1286"/>
      <c r="IN223" s="1286"/>
      <c r="IO223" s="1286"/>
      <c r="IP223" s="1286"/>
      <c r="IQ223" s="1286"/>
      <c r="IR223" s="1286"/>
      <c r="IS223" s="1286"/>
      <c r="IT223" s="1286"/>
      <c r="IU223" s="1286"/>
      <c r="IV223" s="1286"/>
    </row>
    <row r="224" spans="1:256" ht="36" customHeight="1">
      <c r="A224" s="1286"/>
      <c r="B224" s="2115" t="str">
        <f t="shared" ref="B224:B225" si="11">C213</f>
        <v>CONCRETO FCK = 25MPA, TRAÇO 1:2,3:2,7 (CIMENTO/ AREIA MÉDIA/ BRITA 1)  - PREPARO MECÂNICO COM BETONEIRA 400 L. AF_07/2016</v>
      </c>
      <c r="C224" s="2116"/>
      <c r="D224" s="921" t="s">
        <v>25</v>
      </c>
      <c r="E224" s="2135" t="str">
        <f>E223</f>
        <v>(0,30*0,30*0,30)*3</v>
      </c>
      <c r="F224" s="2135"/>
      <c r="G224" s="2136"/>
      <c r="H224" s="1286"/>
      <c r="I224" s="1286"/>
      <c r="J224" s="1286"/>
      <c r="K224" s="1286"/>
      <c r="L224" s="1286"/>
      <c r="M224" s="1286"/>
      <c r="N224" s="1286"/>
      <c r="O224" s="1286"/>
      <c r="P224" s="1286"/>
      <c r="Q224" s="1286"/>
      <c r="R224" s="1286"/>
      <c r="S224" s="1286"/>
      <c r="T224" s="1286"/>
      <c r="U224" s="1286"/>
      <c r="V224" s="1286"/>
      <c r="W224" s="1286"/>
      <c r="X224" s="1286"/>
      <c r="Y224" s="1286"/>
      <c r="Z224" s="1286"/>
      <c r="AA224" s="1286"/>
      <c r="AB224" s="1286"/>
      <c r="AC224" s="1286"/>
      <c r="AD224" s="1286"/>
      <c r="AE224" s="1286"/>
      <c r="AF224" s="1286"/>
      <c r="AG224" s="1286"/>
      <c r="AH224" s="1286"/>
      <c r="AI224" s="1286"/>
      <c r="AJ224" s="1286"/>
      <c r="AK224" s="1286"/>
      <c r="AL224" s="1286"/>
      <c r="AM224" s="1286"/>
      <c r="AN224" s="1286"/>
      <c r="AO224" s="1286"/>
      <c r="AP224" s="1286"/>
      <c r="AQ224" s="1286"/>
      <c r="AR224" s="1286"/>
      <c r="AS224" s="1286"/>
      <c r="AT224" s="1286"/>
      <c r="AU224" s="1286"/>
      <c r="AV224" s="1286"/>
      <c r="AW224" s="1286"/>
      <c r="AX224" s="1286"/>
      <c r="AY224" s="1286"/>
      <c r="AZ224" s="1286"/>
      <c r="BA224" s="1286"/>
      <c r="BB224" s="1286"/>
      <c r="BC224" s="1286"/>
      <c r="BD224" s="1286"/>
      <c r="BE224" s="1286"/>
      <c r="BF224" s="1286"/>
      <c r="BG224" s="1286"/>
      <c r="BH224" s="1286"/>
      <c r="BI224" s="1286"/>
      <c r="BJ224" s="1286"/>
      <c r="BK224" s="1286"/>
      <c r="BL224" s="1286"/>
      <c r="BM224" s="1286"/>
      <c r="BN224" s="1286"/>
      <c r="BO224" s="1286"/>
      <c r="BP224" s="1286"/>
      <c r="BQ224" s="1286"/>
      <c r="BR224" s="1286"/>
      <c r="BS224" s="1286"/>
      <c r="BT224" s="1286"/>
      <c r="BU224" s="1286"/>
      <c r="BV224" s="1286"/>
      <c r="BW224" s="1286"/>
      <c r="BX224" s="1286"/>
      <c r="BY224" s="1286"/>
      <c r="BZ224" s="1286"/>
      <c r="CA224" s="1286"/>
      <c r="CB224" s="1286"/>
      <c r="CC224" s="1286"/>
      <c r="CD224" s="1286"/>
      <c r="CE224" s="1286"/>
      <c r="CF224" s="1286"/>
      <c r="CG224" s="1286"/>
      <c r="CH224" s="1286"/>
      <c r="CI224" s="1286"/>
      <c r="CJ224" s="1286"/>
      <c r="CK224" s="1286"/>
      <c r="CL224" s="1286"/>
      <c r="CM224" s="1286"/>
      <c r="CN224" s="1286"/>
      <c r="CO224" s="1286"/>
      <c r="CP224" s="1286"/>
      <c r="CQ224" s="1286"/>
      <c r="CR224" s="1286"/>
      <c r="CS224" s="1286"/>
      <c r="CT224" s="1286"/>
      <c r="CU224" s="1286"/>
      <c r="CV224" s="1286"/>
      <c r="CW224" s="1286"/>
      <c r="CX224" s="1286"/>
      <c r="CY224" s="1286"/>
      <c r="CZ224" s="1286"/>
      <c r="DA224" s="1286"/>
      <c r="DB224" s="1286"/>
      <c r="DC224" s="1286"/>
      <c r="DD224" s="1286"/>
      <c r="DE224" s="1286"/>
      <c r="DF224" s="1286"/>
      <c r="DG224" s="1286"/>
      <c r="DH224" s="1286"/>
      <c r="DI224" s="1286"/>
      <c r="DJ224" s="1286"/>
      <c r="DK224" s="1286"/>
      <c r="DL224" s="1286"/>
      <c r="DM224" s="1286"/>
      <c r="DN224" s="1286"/>
      <c r="DO224" s="1286"/>
      <c r="DP224" s="1286"/>
      <c r="DQ224" s="1286"/>
      <c r="DR224" s="1286"/>
      <c r="DS224" s="1286"/>
      <c r="DT224" s="1286"/>
      <c r="DU224" s="1286"/>
      <c r="DV224" s="1286"/>
      <c r="DW224" s="1286"/>
      <c r="DX224" s="1286"/>
      <c r="DY224" s="1286"/>
      <c r="DZ224" s="1286"/>
      <c r="EA224" s="1286"/>
      <c r="EB224" s="1286"/>
      <c r="EC224" s="1286"/>
      <c r="ED224" s="1286"/>
      <c r="EE224" s="1286"/>
      <c r="EF224" s="1286"/>
      <c r="EG224" s="1286"/>
      <c r="EH224" s="1286"/>
      <c r="EI224" s="1286"/>
      <c r="EJ224" s="1286"/>
      <c r="EK224" s="1286"/>
      <c r="EL224" s="1286"/>
      <c r="EM224" s="1286"/>
      <c r="EN224" s="1286"/>
      <c r="EO224" s="1286"/>
      <c r="EP224" s="1286"/>
      <c r="EQ224" s="1286"/>
      <c r="ER224" s="1286"/>
      <c r="ES224" s="1286"/>
      <c r="ET224" s="1286"/>
      <c r="EU224" s="1286"/>
      <c r="EV224" s="1286"/>
      <c r="EW224" s="1286"/>
      <c r="EX224" s="1286"/>
      <c r="EY224" s="1286"/>
      <c r="EZ224" s="1286"/>
      <c r="FA224" s="1286"/>
      <c r="FB224" s="1286"/>
      <c r="FC224" s="1286"/>
      <c r="FD224" s="1286"/>
      <c r="FE224" s="1286"/>
      <c r="FF224" s="1286"/>
      <c r="FG224" s="1286"/>
      <c r="FH224" s="1286"/>
      <c r="FI224" s="1286"/>
      <c r="FJ224" s="1286"/>
      <c r="FK224" s="1286"/>
      <c r="FL224" s="1286"/>
      <c r="FM224" s="1286"/>
      <c r="FN224" s="1286"/>
      <c r="FO224" s="1286"/>
      <c r="FP224" s="1286"/>
      <c r="FQ224" s="1286"/>
      <c r="FR224" s="1286"/>
      <c r="FS224" s="1286"/>
      <c r="FT224" s="1286"/>
      <c r="FU224" s="1286"/>
      <c r="FV224" s="1286"/>
      <c r="FW224" s="1286"/>
      <c r="FX224" s="1286"/>
      <c r="FY224" s="1286"/>
      <c r="FZ224" s="1286"/>
      <c r="GA224" s="1286"/>
      <c r="GB224" s="1286"/>
      <c r="GC224" s="1286"/>
      <c r="GD224" s="1286"/>
      <c r="GE224" s="1286"/>
      <c r="GF224" s="1286"/>
      <c r="GG224" s="1286"/>
      <c r="GH224" s="1286"/>
      <c r="GI224" s="1286"/>
      <c r="GJ224" s="1286"/>
      <c r="GK224" s="1286"/>
      <c r="GL224" s="1286"/>
      <c r="GM224" s="1286"/>
      <c r="GN224" s="1286"/>
      <c r="GO224" s="1286"/>
      <c r="GP224" s="1286"/>
      <c r="GQ224" s="1286"/>
      <c r="GR224" s="1286"/>
      <c r="GS224" s="1286"/>
      <c r="GT224" s="1286"/>
      <c r="GU224" s="1286"/>
      <c r="GV224" s="1286"/>
      <c r="GW224" s="1286"/>
      <c r="GX224" s="1286"/>
      <c r="GY224" s="1286"/>
      <c r="GZ224" s="1286"/>
      <c r="HA224" s="1286"/>
      <c r="HB224" s="1286"/>
      <c r="HC224" s="1286"/>
      <c r="HD224" s="1286"/>
      <c r="HE224" s="1286"/>
      <c r="HF224" s="1286"/>
      <c r="HG224" s="1286"/>
      <c r="HH224" s="1286"/>
      <c r="HI224" s="1286"/>
      <c r="HJ224" s="1286"/>
      <c r="HK224" s="1286"/>
      <c r="HL224" s="1286"/>
      <c r="HM224" s="1286"/>
      <c r="HN224" s="1286"/>
      <c r="HO224" s="1286"/>
      <c r="HP224" s="1286"/>
      <c r="HQ224" s="1286"/>
      <c r="HR224" s="1286"/>
      <c r="HS224" s="1286"/>
      <c r="HT224" s="1286"/>
      <c r="HU224" s="1286"/>
      <c r="HV224" s="1286"/>
      <c r="HW224" s="1286"/>
      <c r="HX224" s="1286"/>
      <c r="HY224" s="1286"/>
      <c r="HZ224" s="1286"/>
      <c r="IA224" s="1286"/>
      <c r="IB224" s="1286"/>
      <c r="IC224" s="1286"/>
      <c r="ID224" s="1286"/>
      <c r="IE224" s="1286"/>
      <c r="IF224" s="1286"/>
      <c r="IG224" s="1286"/>
      <c r="IH224" s="1286"/>
      <c r="II224" s="1286"/>
      <c r="IJ224" s="1286"/>
      <c r="IK224" s="1286"/>
      <c r="IL224" s="1286"/>
      <c r="IM224" s="1286"/>
      <c r="IN224" s="1286"/>
      <c r="IO224" s="1286"/>
      <c r="IP224" s="1286"/>
      <c r="IQ224" s="1286"/>
      <c r="IR224" s="1286"/>
      <c r="IS224" s="1286"/>
      <c r="IT224" s="1286"/>
      <c r="IU224" s="1286"/>
      <c r="IV224" s="1286"/>
    </row>
    <row r="225" spans="1:256" ht="34.5" customHeight="1">
      <c r="A225" s="1286"/>
      <c r="B225" s="2115" t="str">
        <f t="shared" si="11"/>
        <v>LANÇAMENTO COM USO DE BALDES, ADENSAMENTO E ACABAMENTO DE CONCRETO EM ESTRUTURAS. AF_12/2015</v>
      </c>
      <c r="C225" s="2116"/>
      <c r="D225" s="921" t="s">
        <v>25</v>
      </c>
      <c r="E225" s="2135" t="str">
        <f>E223</f>
        <v>(0,30*0,30*0,30)*3</v>
      </c>
      <c r="F225" s="2135"/>
      <c r="G225" s="2136"/>
      <c r="H225" s="1286"/>
      <c r="I225" s="1286"/>
      <c r="J225" s="1286"/>
      <c r="K225" s="1286"/>
      <c r="L225" s="1286"/>
      <c r="M225" s="1286"/>
      <c r="N225" s="1286"/>
      <c r="O225" s="1286"/>
      <c r="P225" s="1286"/>
      <c r="Q225" s="1286"/>
      <c r="R225" s="1286"/>
      <c r="S225" s="1286"/>
      <c r="T225" s="1286"/>
      <c r="U225" s="1286"/>
      <c r="V225" s="1286"/>
      <c r="W225" s="1286"/>
      <c r="X225" s="1286"/>
      <c r="Y225" s="1286"/>
      <c r="Z225" s="1286"/>
      <c r="AA225" s="1286"/>
      <c r="AB225" s="1286"/>
      <c r="AC225" s="1286"/>
      <c r="AD225" s="1286"/>
      <c r="AE225" s="1286"/>
      <c r="AF225" s="1286"/>
      <c r="AG225" s="1286"/>
      <c r="AH225" s="1286"/>
      <c r="AI225" s="1286"/>
      <c r="AJ225" s="1286"/>
      <c r="AK225" s="1286"/>
      <c r="AL225" s="1286"/>
      <c r="AM225" s="1286"/>
      <c r="AN225" s="1286"/>
      <c r="AO225" s="1286"/>
      <c r="AP225" s="1286"/>
      <c r="AQ225" s="1286"/>
      <c r="AR225" s="1286"/>
      <c r="AS225" s="1286"/>
      <c r="AT225" s="1286"/>
      <c r="AU225" s="1286"/>
      <c r="AV225" s="1286"/>
      <c r="AW225" s="1286"/>
      <c r="AX225" s="1286"/>
      <c r="AY225" s="1286"/>
      <c r="AZ225" s="1286"/>
      <c r="BA225" s="1286"/>
      <c r="BB225" s="1286"/>
      <c r="BC225" s="1286"/>
      <c r="BD225" s="1286"/>
      <c r="BE225" s="1286"/>
      <c r="BF225" s="1286"/>
      <c r="BG225" s="1286"/>
      <c r="BH225" s="1286"/>
      <c r="BI225" s="1286"/>
      <c r="BJ225" s="1286"/>
      <c r="BK225" s="1286"/>
      <c r="BL225" s="1286"/>
      <c r="BM225" s="1286"/>
      <c r="BN225" s="1286"/>
      <c r="BO225" s="1286"/>
      <c r="BP225" s="1286"/>
      <c r="BQ225" s="1286"/>
      <c r="BR225" s="1286"/>
      <c r="BS225" s="1286"/>
      <c r="BT225" s="1286"/>
      <c r="BU225" s="1286"/>
      <c r="BV225" s="1286"/>
      <c r="BW225" s="1286"/>
      <c r="BX225" s="1286"/>
      <c r="BY225" s="1286"/>
      <c r="BZ225" s="1286"/>
      <c r="CA225" s="1286"/>
      <c r="CB225" s="1286"/>
      <c r="CC225" s="1286"/>
      <c r="CD225" s="1286"/>
      <c r="CE225" s="1286"/>
      <c r="CF225" s="1286"/>
      <c r="CG225" s="1286"/>
      <c r="CH225" s="1286"/>
      <c r="CI225" s="1286"/>
      <c r="CJ225" s="1286"/>
      <c r="CK225" s="1286"/>
      <c r="CL225" s="1286"/>
      <c r="CM225" s="1286"/>
      <c r="CN225" s="1286"/>
      <c r="CO225" s="1286"/>
      <c r="CP225" s="1286"/>
      <c r="CQ225" s="1286"/>
      <c r="CR225" s="1286"/>
      <c r="CS225" s="1286"/>
      <c r="CT225" s="1286"/>
      <c r="CU225" s="1286"/>
      <c r="CV225" s="1286"/>
      <c r="CW225" s="1286"/>
      <c r="CX225" s="1286"/>
      <c r="CY225" s="1286"/>
      <c r="CZ225" s="1286"/>
      <c r="DA225" s="1286"/>
      <c r="DB225" s="1286"/>
      <c r="DC225" s="1286"/>
      <c r="DD225" s="1286"/>
      <c r="DE225" s="1286"/>
      <c r="DF225" s="1286"/>
      <c r="DG225" s="1286"/>
      <c r="DH225" s="1286"/>
      <c r="DI225" s="1286"/>
      <c r="DJ225" s="1286"/>
      <c r="DK225" s="1286"/>
      <c r="DL225" s="1286"/>
      <c r="DM225" s="1286"/>
      <c r="DN225" s="1286"/>
      <c r="DO225" s="1286"/>
      <c r="DP225" s="1286"/>
      <c r="DQ225" s="1286"/>
      <c r="DR225" s="1286"/>
      <c r="DS225" s="1286"/>
      <c r="DT225" s="1286"/>
      <c r="DU225" s="1286"/>
      <c r="DV225" s="1286"/>
      <c r="DW225" s="1286"/>
      <c r="DX225" s="1286"/>
      <c r="DY225" s="1286"/>
      <c r="DZ225" s="1286"/>
      <c r="EA225" s="1286"/>
      <c r="EB225" s="1286"/>
      <c r="EC225" s="1286"/>
      <c r="ED225" s="1286"/>
      <c r="EE225" s="1286"/>
      <c r="EF225" s="1286"/>
      <c r="EG225" s="1286"/>
      <c r="EH225" s="1286"/>
      <c r="EI225" s="1286"/>
      <c r="EJ225" s="1286"/>
      <c r="EK225" s="1286"/>
      <c r="EL225" s="1286"/>
      <c r="EM225" s="1286"/>
      <c r="EN225" s="1286"/>
      <c r="EO225" s="1286"/>
      <c r="EP225" s="1286"/>
      <c r="EQ225" s="1286"/>
      <c r="ER225" s="1286"/>
      <c r="ES225" s="1286"/>
      <c r="ET225" s="1286"/>
      <c r="EU225" s="1286"/>
      <c r="EV225" s="1286"/>
      <c r="EW225" s="1286"/>
      <c r="EX225" s="1286"/>
      <c r="EY225" s="1286"/>
      <c r="EZ225" s="1286"/>
      <c r="FA225" s="1286"/>
      <c r="FB225" s="1286"/>
      <c r="FC225" s="1286"/>
      <c r="FD225" s="1286"/>
      <c r="FE225" s="1286"/>
      <c r="FF225" s="1286"/>
      <c r="FG225" s="1286"/>
      <c r="FH225" s="1286"/>
      <c r="FI225" s="1286"/>
      <c r="FJ225" s="1286"/>
      <c r="FK225" s="1286"/>
      <c r="FL225" s="1286"/>
      <c r="FM225" s="1286"/>
      <c r="FN225" s="1286"/>
      <c r="FO225" s="1286"/>
      <c r="FP225" s="1286"/>
      <c r="FQ225" s="1286"/>
      <c r="FR225" s="1286"/>
      <c r="FS225" s="1286"/>
      <c r="FT225" s="1286"/>
      <c r="FU225" s="1286"/>
      <c r="FV225" s="1286"/>
      <c r="FW225" s="1286"/>
      <c r="FX225" s="1286"/>
      <c r="FY225" s="1286"/>
      <c r="FZ225" s="1286"/>
      <c r="GA225" s="1286"/>
      <c r="GB225" s="1286"/>
      <c r="GC225" s="1286"/>
      <c r="GD225" s="1286"/>
      <c r="GE225" s="1286"/>
      <c r="GF225" s="1286"/>
      <c r="GG225" s="1286"/>
      <c r="GH225" s="1286"/>
      <c r="GI225" s="1286"/>
      <c r="GJ225" s="1286"/>
      <c r="GK225" s="1286"/>
      <c r="GL225" s="1286"/>
      <c r="GM225" s="1286"/>
      <c r="GN225" s="1286"/>
      <c r="GO225" s="1286"/>
      <c r="GP225" s="1286"/>
      <c r="GQ225" s="1286"/>
      <c r="GR225" s="1286"/>
      <c r="GS225" s="1286"/>
      <c r="GT225" s="1286"/>
      <c r="GU225" s="1286"/>
      <c r="GV225" s="1286"/>
      <c r="GW225" s="1286"/>
      <c r="GX225" s="1286"/>
      <c r="GY225" s="1286"/>
      <c r="GZ225" s="1286"/>
      <c r="HA225" s="1286"/>
      <c r="HB225" s="1286"/>
      <c r="HC225" s="1286"/>
      <c r="HD225" s="1286"/>
      <c r="HE225" s="1286"/>
      <c r="HF225" s="1286"/>
      <c r="HG225" s="1286"/>
      <c r="HH225" s="1286"/>
      <c r="HI225" s="1286"/>
      <c r="HJ225" s="1286"/>
      <c r="HK225" s="1286"/>
      <c r="HL225" s="1286"/>
      <c r="HM225" s="1286"/>
      <c r="HN225" s="1286"/>
      <c r="HO225" s="1286"/>
      <c r="HP225" s="1286"/>
      <c r="HQ225" s="1286"/>
      <c r="HR225" s="1286"/>
      <c r="HS225" s="1286"/>
      <c r="HT225" s="1286"/>
      <c r="HU225" s="1286"/>
      <c r="HV225" s="1286"/>
      <c r="HW225" s="1286"/>
      <c r="HX225" s="1286"/>
      <c r="HY225" s="1286"/>
      <c r="HZ225" s="1286"/>
      <c r="IA225" s="1286"/>
      <c r="IB225" s="1286"/>
      <c r="IC225" s="1286"/>
      <c r="ID225" s="1286"/>
      <c r="IE225" s="1286"/>
      <c r="IF225" s="1286"/>
      <c r="IG225" s="1286"/>
      <c r="IH225" s="1286"/>
      <c r="II225" s="1286"/>
      <c r="IJ225" s="1286"/>
      <c r="IK225" s="1286"/>
      <c r="IL225" s="1286"/>
      <c r="IM225" s="1286"/>
      <c r="IN225" s="1286"/>
      <c r="IO225" s="1286"/>
      <c r="IP225" s="1286"/>
      <c r="IQ225" s="1286"/>
      <c r="IR225" s="1286"/>
      <c r="IS225" s="1286"/>
      <c r="IT225" s="1286"/>
      <c r="IU225" s="1286"/>
      <c r="IV225" s="1286"/>
    </row>
    <row r="226" spans="1:256" ht="15.75">
      <c r="A226" s="1286"/>
      <c r="B226" s="2012" t="s">
        <v>1952</v>
      </c>
      <c r="C226" s="2013"/>
      <c r="D226" s="2013"/>
      <c r="E226" s="2013"/>
      <c r="F226" s="2013"/>
      <c r="G226" s="2014"/>
      <c r="H226" s="1286"/>
      <c r="I226" s="1286"/>
      <c r="J226" s="1286"/>
      <c r="K226" s="1286"/>
      <c r="L226" s="1286"/>
      <c r="M226" s="1286"/>
      <c r="N226" s="1286"/>
      <c r="O226" s="1286"/>
      <c r="P226" s="1286"/>
      <c r="Q226" s="1286"/>
      <c r="R226" s="1286"/>
      <c r="S226" s="1286"/>
      <c r="T226" s="1286"/>
      <c r="U226" s="1286"/>
      <c r="V226" s="1286"/>
      <c r="W226" s="1286"/>
      <c r="X226" s="1286"/>
      <c r="Y226" s="1286"/>
      <c r="Z226" s="1286"/>
      <c r="AA226" s="1286"/>
      <c r="AB226" s="1286"/>
      <c r="AC226" s="1286"/>
      <c r="AD226" s="1286"/>
      <c r="AE226" s="1286"/>
      <c r="AF226" s="1286"/>
      <c r="AG226" s="1286"/>
      <c r="AH226" s="1286"/>
      <c r="AI226" s="1286"/>
      <c r="AJ226" s="1286"/>
      <c r="AK226" s="1286"/>
      <c r="AL226" s="1286"/>
      <c r="AM226" s="1286"/>
      <c r="AN226" s="1286"/>
      <c r="AO226" s="1286"/>
      <c r="AP226" s="1286"/>
      <c r="AQ226" s="1286"/>
      <c r="AR226" s="1286"/>
      <c r="AS226" s="1286"/>
      <c r="AT226" s="1286"/>
      <c r="AU226" s="1286"/>
      <c r="AV226" s="1286"/>
      <c r="AW226" s="1286"/>
      <c r="AX226" s="1286"/>
      <c r="AY226" s="1286"/>
      <c r="AZ226" s="1286"/>
      <c r="BA226" s="1286"/>
      <c r="BB226" s="1286"/>
      <c r="BC226" s="1286"/>
      <c r="BD226" s="1286"/>
      <c r="BE226" s="1286"/>
      <c r="BF226" s="1286"/>
      <c r="BG226" s="1286"/>
      <c r="BH226" s="1286"/>
      <c r="BI226" s="1286"/>
      <c r="BJ226" s="1286"/>
      <c r="BK226" s="1286"/>
      <c r="BL226" s="1286"/>
      <c r="BM226" s="1286"/>
      <c r="BN226" s="1286"/>
      <c r="BO226" s="1286"/>
      <c r="BP226" s="1286"/>
      <c r="BQ226" s="1286"/>
      <c r="BR226" s="1286"/>
      <c r="BS226" s="1286"/>
      <c r="BT226" s="1286"/>
      <c r="BU226" s="1286"/>
      <c r="BV226" s="1286"/>
      <c r="BW226" s="1286"/>
      <c r="BX226" s="1286"/>
      <c r="BY226" s="1286"/>
      <c r="BZ226" s="1286"/>
      <c r="CA226" s="1286"/>
      <c r="CB226" s="1286"/>
      <c r="CC226" s="1286"/>
      <c r="CD226" s="1286"/>
      <c r="CE226" s="1286"/>
      <c r="CF226" s="1286"/>
      <c r="CG226" s="1286"/>
      <c r="CH226" s="1286"/>
      <c r="CI226" s="1286"/>
      <c r="CJ226" s="1286"/>
      <c r="CK226" s="1286"/>
      <c r="CL226" s="1286"/>
      <c r="CM226" s="1286"/>
      <c r="CN226" s="1286"/>
      <c r="CO226" s="1286"/>
      <c r="CP226" s="1286"/>
      <c r="CQ226" s="1286"/>
      <c r="CR226" s="1286"/>
      <c r="CS226" s="1286"/>
      <c r="CT226" s="1286"/>
      <c r="CU226" s="1286"/>
      <c r="CV226" s="1286"/>
      <c r="CW226" s="1286"/>
      <c r="CX226" s="1286"/>
      <c r="CY226" s="1286"/>
      <c r="CZ226" s="1286"/>
      <c r="DA226" s="1286"/>
      <c r="DB226" s="1286"/>
      <c r="DC226" s="1286"/>
      <c r="DD226" s="1286"/>
      <c r="DE226" s="1286"/>
      <c r="DF226" s="1286"/>
      <c r="DG226" s="1286"/>
      <c r="DH226" s="1286"/>
      <c r="DI226" s="1286"/>
      <c r="DJ226" s="1286"/>
      <c r="DK226" s="1286"/>
      <c r="DL226" s="1286"/>
      <c r="DM226" s="1286"/>
      <c r="DN226" s="1286"/>
      <c r="DO226" s="1286"/>
      <c r="DP226" s="1286"/>
      <c r="DQ226" s="1286"/>
      <c r="DR226" s="1286"/>
      <c r="DS226" s="1286"/>
      <c r="DT226" s="1286"/>
      <c r="DU226" s="1286"/>
      <c r="DV226" s="1286"/>
      <c r="DW226" s="1286"/>
      <c r="DX226" s="1286"/>
      <c r="DY226" s="1286"/>
      <c r="DZ226" s="1286"/>
      <c r="EA226" s="1286"/>
      <c r="EB226" s="1286"/>
      <c r="EC226" s="1286"/>
      <c r="ED226" s="1286"/>
      <c r="EE226" s="1286"/>
      <c r="EF226" s="1286"/>
      <c r="EG226" s="1286"/>
      <c r="EH226" s="1286"/>
      <c r="EI226" s="1286"/>
      <c r="EJ226" s="1286"/>
      <c r="EK226" s="1286"/>
      <c r="EL226" s="1286"/>
      <c r="EM226" s="1286"/>
      <c r="EN226" s="1286"/>
      <c r="EO226" s="1286"/>
      <c r="EP226" s="1286"/>
      <c r="EQ226" s="1286"/>
      <c r="ER226" s="1286"/>
      <c r="ES226" s="1286"/>
      <c r="ET226" s="1286"/>
      <c r="EU226" s="1286"/>
      <c r="EV226" s="1286"/>
      <c r="EW226" s="1286"/>
      <c r="EX226" s="1286"/>
      <c r="EY226" s="1286"/>
      <c r="EZ226" s="1286"/>
      <c r="FA226" s="1286"/>
      <c r="FB226" s="1286"/>
      <c r="FC226" s="1286"/>
      <c r="FD226" s="1286"/>
      <c r="FE226" s="1286"/>
      <c r="FF226" s="1286"/>
      <c r="FG226" s="1286"/>
      <c r="FH226" s="1286"/>
      <c r="FI226" s="1286"/>
      <c r="FJ226" s="1286"/>
      <c r="FK226" s="1286"/>
      <c r="FL226" s="1286"/>
      <c r="FM226" s="1286"/>
      <c r="FN226" s="1286"/>
      <c r="FO226" s="1286"/>
      <c r="FP226" s="1286"/>
      <c r="FQ226" s="1286"/>
      <c r="FR226" s="1286"/>
      <c r="FS226" s="1286"/>
      <c r="FT226" s="1286"/>
      <c r="FU226" s="1286"/>
      <c r="FV226" s="1286"/>
      <c r="FW226" s="1286"/>
      <c r="FX226" s="1286"/>
      <c r="FY226" s="1286"/>
      <c r="FZ226" s="1286"/>
      <c r="GA226" s="1286"/>
      <c r="GB226" s="1286"/>
      <c r="GC226" s="1286"/>
      <c r="GD226" s="1286"/>
      <c r="GE226" s="1286"/>
      <c r="GF226" s="1286"/>
      <c r="GG226" s="1286"/>
      <c r="GH226" s="1286"/>
      <c r="GI226" s="1286"/>
      <c r="GJ226" s="1286"/>
      <c r="GK226" s="1286"/>
      <c r="GL226" s="1286"/>
      <c r="GM226" s="1286"/>
      <c r="GN226" s="1286"/>
      <c r="GO226" s="1286"/>
      <c r="GP226" s="1286"/>
      <c r="GQ226" s="1286"/>
      <c r="GR226" s="1286"/>
      <c r="GS226" s="1286"/>
      <c r="GT226" s="1286"/>
      <c r="GU226" s="1286"/>
      <c r="GV226" s="1286"/>
      <c r="GW226" s="1286"/>
      <c r="GX226" s="1286"/>
      <c r="GY226" s="1286"/>
      <c r="GZ226" s="1286"/>
      <c r="HA226" s="1286"/>
      <c r="HB226" s="1286"/>
      <c r="HC226" s="1286"/>
      <c r="HD226" s="1286"/>
      <c r="HE226" s="1286"/>
      <c r="HF226" s="1286"/>
      <c r="HG226" s="1286"/>
      <c r="HH226" s="1286"/>
      <c r="HI226" s="1286"/>
      <c r="HJ226" s="1286"/>
      <c r="HK226" s="1286"/>
      <c r="HL226" s="1286"/>
      <c r="HM226" s="1286"/>
      <c r="HN226" s="1286"/>
      <c r="HO226" s="1286"/>
      <c r="HP226" s="1286"/>
      <c r="HQ226" s="1286"/>
      <c r="HR226" s="1286"/>
      <c r="HS226" s="1286"/>
      <c r="HT226" s="1286"/>
      <c r="HU226" s="1286"/>
      <c r="HV226" s="1286"/>
      <c r="HW226" s="1286"/>
      <c r="HX226" s="1286"/>
      <c r="HY226" s="1286"/>
      <c r="HZ226" s="1286"/>
      <c r="IA226" s="1286"/>
      <c r="IB226" s="1286"/>
      <c r="IC226" s="1286"/>
      <c r="ID226" s="1286"/>
      <c r="IE226" s="1286"/>
      <c r="IF226" s="1286"/>
      <c r="IG226" s="1286"/>
      <c r="IH226" s="1286"/>
      <c r="II226" s="1286"/>
      <c r="IJ226" s="1286"/>
      <c r="IK226" s="1286"/>
      <c r="IL226" s="1286"/>
      <c r="IM226" s="1286"/>
      <c r="IN226" s="1286"/>
      <c r="IO226" s="1286"/>
      <c r="IP226" s="1286"/>
      <c r="IQ226" s="1286"/>
      <c r="IR226" s="1286"/>
      <c r="IS226" s="1286"/>
      <c r="IT226" s="1286"/>
      <c r="IU226" s="1286"/>
      <c r="IV226" s="1286"/>
    </row>
    <row r="227" spans="1:256" ht="41.25" customHeight="1" thickBot="1">
      <c r="A227" s="1286"/>
      <c r="B227" s="2108" t="str">
        <f>C216</f>
        <v>SERVENTE COM ENCARGOS COMPLEMENTARES</v>
      </c>
      <c r="C227" s="2109"/>
      <c r="D227" s="1606" t="s">
        <v>85</v>
      </c>
      <c r="E227" s="2098" t="s">
        <v>12431</v>
      </c>
      <c r="F227" s="2098"/>
      <c r="G227" s="2099"/>
      <c r="H227" s="1286"/>
      <c r="I227" s="1286"/>
      <c r="J227" s="1286"/>
      <c r="K227" s="1286"/>
      <c r="L227" s="1286"/>
      <c r="M227" s="1286"/>
      <c r="N227" s="1286"/>
      <c r="O227" s="1286"/>
      <c r="P227" s="1286"/>
      <c r="Q227" s="1286"/>
      <c r="R227" s="1286"/>
      <c r="S227" s="1286"/>
      <c r="T227" s="1286"/>
      <c r="U227" s="1286"/>
      <c r="V227" s="1286"/>
      <c r="W227" s="1286"/>
      <c r="X227" s="1286"/>
      <c r="Y227" s="1286"/>
      <c r="Z227" s="1286"/>
      <c r="AA227" s="1286"/>
      <c r="AB227" s="1286"/>
      <c r="AC227" s="1286"/>
      <c r="AD227" s="1286"/>
      <c r="AE227" s="1286"/>
      <c r="AF227" s="1286"/>
      <c r="AG227" s="1286"/>
      <c r="AH227" s="1286"/>
      <c r="AI227" s="1286"/>
      <c r="AJ227" s="1286"/>
      <c r="AK227" s="1286"/>
      <c r="AL227" s="1286"/>
      <c r="AM227" s="1286"/>
      <c r="AN227" s="1286"/>
      <c r="AO227" s="1286"/>
      <c r="AP227" s="1286"/>
      <c r="AQ227" s="1286"/>
      <c r="AR227" s="1286"/>
      <c r="AS227" s="1286"/>
      <c r="AT227" s="1286"/>
      <c r="AU227" s="1286"/>
      <c r="AV227" s="1286"/>
      <c r="AW227" s="1286"/>
      <c r="AX227" s="1286"/>
      <c r="AY227" s="1286"/>
      <c r="AZ227" s="1286"/>
      <c r="BA227" s="1286"/>
      <c r="BB227" s="1286"/>
      <c r="BC227" s="1286"/>
      <c r="BD227" s="1286"/>
      <c r="BE227" s="1286"/>
      <c r="BF227" s="1286"/>
      <c r="BG227" s="1286"/>
      <c r="BH227" s="1286"/>
      <c r="BI227" s="1286"/>
      <c r="BJ227" s="1286"/>
      <c r="BK227" s="1286"/>
      <c r="BL227" s="1286"/>
      <c r="BM227" s="1286"/>
      <c r="BN227" s="1286"/>
      <c r="BO227" s="1286"/>
      <c r="BP227" s="1286"/>
      <c r="BQ227" s="1286"/>
      <c r="BR227" s="1286"/>
      <c r="BS227" s="1286"/>
      <c r="BT227" s="1286"/>
      <c r="BU227" s="1286"/>
      <c r="BV227" s="1286"/>
      <c r="BW227" s="1286"/>
      <c r="BX227" s="1286"/>
      <c r="BY227" s="1286"/>
      <c r="BZ227" s="1286"/>
      <c r="CA227" s="1286"/>
      <c r="CB227" s="1286"/>
      <c r="CC227" s="1286"/>
      <c r="CD227" s="1286"/>
      <c r="CE227" s="1286"/>
      <c r="CF227" s="1286"/>
      <c r="CG227" s="1286"/>
      <c r="CH227" s="1286"/>
      <c r="CI227" s="1286"/>
      <c r="CJ227" s="1286"/>
      <c r="CK227" s="1286"/>
      <c r="CL227" s="1286"/>
      <c r="CM227" s="1286"/>
      <c r="CN227" s="1286"/>
      <c r="CO227" s="1286"/>
      <c r="CP227" s="1286"/>
      <c r="CQ227" s="1286"/>
      <c r="CR227" s="1286"/>
      <c r="CS227" s="1286"/>
      <c r="CT227" s="1286"/>
      <c r="CU227" s="1286"/>
      <c r="CV227" s="1286"/>
      <c r="CW227" s="1286"/>
      <c r="CX227" s="1286"/>
      <c r="CY227" s="1286"/>
      <c r="CZ227" s="1286"/>
      <c r="DA227" s="1286"/>
      <c r="DB227" s="1286"/>
      <c r="DC227" s="1286"/>
      <c r="DD227" s="1286"/>
      <c r="DE227" s="1286"/>
      <c r="DF227" s="1286"/>
      <c r="DG227" s="1286"/>
      <c r="DH227" s="1286"/>
      <c r="DI227" s="1286"/>
      <c r="DJ227" s="1286"/>
      <c r="DK227" s="1286"/>
      <c r="DL227" s="1286"/>
      <c r="DM227" s="1286"/>
      <c r="DN227" s="1286"/>
      <c r="DO227" s="1286"/>
      <c r="DP227" s="1286"/>
      <c r="DQ227" s="1286"/>
      <c r="DR227" s="1286"/>
      <c r="DS227" s="1286"/>
      <c r="DT227" s="1286"/>
      <c r="DU227" s="1286"/>
      <c r="DV227" s="1286"/>
      <c r="DW227" s="1286"/>
      <c r="DX227" s="1286"/>
      <c r="DY227" s="1286"/>
      <c r="DZ227" s="1286"/>
      <c r="EA227" s="1286"/>
      <c r="EB227" s="1286"/>
      <c r="EC227" s="1286"/>
      <c r="ED227" s="1286"/>
      <c r="EE227" s="1286"/>
      <c r="EF227" s="1286"/>
      <c r="EG227" s="1286"/>
      <c r="EH227" s="1286"/>
      <c r="EI227" s="1286"/>
      <c r="EJ227" s="1286"/>
      <c r="EK227" s="1286"/>
      <c r="EL227" s="1286"/>
      <c r="EM227" s="1286"/>
      <c r="EN227" s="1286"/>
      <c r="EO227" s="1286"/>
      <c r="EP227" s="1286"/>
      <c r="EQ227" s="1286"/>
      <c r="ER227" s="1286"/>
      <c r="ES227" s="1286"/>
      <c r="ET227" s="1286"/>
      <c r="EU227" s="1286"/>
      <c r="EV227" s="1286"/>
      <c r="EW227" s="1286"/>
      <c r="EX227" s="1286"/>
      <c r="EY227" s="1286"/>
      <c r="EZ227" s="1286"/>
      <c r="FA227" s="1286"/>
      <c r="FB227" s="1286"/>
      <c r="FC227" s="1286"/>
      <c r="FD227" s="1286"/>
      <c r="FE227" s="1286"/>
      <c r="FF227" s="1286"/>
      <c r="FG227" s="1286"/>
      <c r="FH227" s="1286"/>
      <c r="FI227" s="1286"/>
      <c r="FJ227" s="1286"/>
      <c r="FK227" s="1286"/>
      <c r="FL227" s="1286"/>
      <c r="FM227" s="1286"/>
      <c r="FN227" s="1286"/>
      <c r="FO227" s="1286"/>
      <c r="FP227" s="1286"/>
      <c r="FQ227" s="1286"/>
      <c r="FR227" s="1286"/>
      <c r="FS227" s="1286"/>
      <c r="FT227" s="1286"/>
      <c r="FU227" s="1286"/>
      <c r="FV227" s="1286"/>
      <c r="FW227" s="1286"/>
      <c r="FX227" s="1286"/>
      <c r="FY227" s="1286"/>
      <c r="FZ227" s="1286"/>
      <c r="GA227" s="1286"/>
      <c r="GB227" s="1286"/>
      <c r="GC227" s="1286"/>
      <c r="GD227" s="1286"/>
      <c r="GE227" s="1286"/>
      <c r="GF227" s="1286"/>
      <c r="GG227" s="1286"/>
      <c r="GH227" s="1286"/>
      <c r="GI227" s="1286"/>
      <c r="GJ227" s="1286"/>
      <c r="GK227" s="1286"/>
      <c r="GL227" s="1286"/>
      <c r="GM227" s="1286"/>
      <c r="GN227" s="1286"/>
      <c r="GO227" s="1286"/>
      <c r="GP227" s="1286"/>
      <c r="GQ227" s="1286"/>
      <c r="GR227" s="1286"/>
      <c r="GS227" s="1286"/>
      <c r="GT227" s="1286"/>
      <c r="GU227" s="1286"/>
      <c r="GV227" s="1286"/>
      <c r="GW227" s="1286"/>
      <c r="GX227" s="1286"/>
      <c r="GY227" s="1286"/>
      <c r="GZ227" s="1286"/>
      <c r="HA227" s="1286"/>
      <c r="HB227" s="1286"/>
      <c r="HC227" s="1286"/>
      <c r="HD227" s="1286"/>
      <c r="HE227" s="1286"/>
      <c r="HF227" s="1286"/>
      <c r="HG227" s="1286"/>
      <c r="HH227" s="1286"/>
      <c r="HI227" s="1286"/>
      <c r="HJ227" s="1286"/>
      <c r="HK227" s="1286"/>
      <c r="HL227" s="1286"/>
      <c r="HM227" s="1286"/>
      <c r="HN227" s="1286"/>
      <c r="HO227" s="1286"/>
      <c r="HP227" s="1286"/>
      <c r="HQ227" s="1286"/>
      <c r="HR227" s="1286"/>
      <c r="HS227" s="1286"/>
      <c r="HT227" s="1286"/>
      <c r="HU227" s="1286"/>
      <c r="HV227" s="1286"/>
      <c r="HW227" s="1286"/>
      <c r="HX227" s="1286"/>
      <c r="HY227" s="1286"/>
      <c r="HZ227" s="1286"/>
      <c r="IA227" s="1286"/>
      <c r="IB227" s="1286"/>
      <c r="IC227" s="1286"/>
      <c r="ID227" s="1286"/>
      <c r="IE227" s="1286"/>
      <c r="IF227" s="1286"/>
      <c r="IG227" s="1286"/>
      <c r="IH227" s="1286"/>
      <c r="II227" s="1286"/>
      <c r="IJ227" s="1286"/>
      <c r="IK227" s="1286"/>
      <c r="IL227" s="1286"/>
      <c r="IM227" s="1286"/>
      <c r="IN227" s="1286"/>
      <c r="IO227" s="1286"/>
      <c r="IP227" s="1286"/>
      <c r="IQ227" s="1286"/>
      <c r="IR227" s="1286"/>
      <c r="IS227" s="1286"/>
      <c r="IT227" s="1286"/>
      <c r="IU227" s="1286"/>
      <c r="IV227" s="1286"/>
    </row>
    <row r="228" spans="1:256" ht="13.5" thickBot="1">
      <c r="A228" s="1286"/>
      <c r="B228" s="1360"/>
      <c r="C228" s="1360"/>
      <c r="D228" s="1360"/>
      <c r="E228" s="1360"/>
      <c r="F228" s="1360"/>
      <c r="G228" s="1360"/>
      <c r="H228" s="1286"/>
      <c r="I228" s="1286"/>
      <c r="J228" s="1286"/>
      <c r="K228" s="1286"/>
      <c r="L228" s="1286"/>
      <c r="M228" s="1286"/>
      <c r="N228" s="1286"/>
      <c r="O228" s="1286"/>
      <c r="P228" s="1286"/>
      <c r="Q228" s="1286"/>
      <c r="R228" s="1286"/>
      <c r="S228" s="1286"/>
      <c r="T228" s="1286"/>
      <c r="U228" s="1286"/>
      <c r="V228" s="1286"/>
      <c r="W228" s="1286"/>
      <c r="X228" s="1286"/>
      <c r="Y228" s="1286"/>
      <c r="Z228" s="1286"/>
      <c r="AA228" s="1286"/>
      <c r="AB228" s="1286"/>
      <c r="AC228" s="1286"/>
      <c r="AD228" s="1286"/>
      <c r="AE228" s="1286"/>
      <c r="AF228" s="1286"/>
      <c r="AG228" s="1286"/>
      <c r="AH228" s="1286"/>
      <c r="AI228" s="1286"/>
      <c r="AJ228" s="1286"/>
      <c r="AK228" s="1286"/>
      <c r="AL228" s="1286"/>
      <c r="AM228" s="1286"/>
      <c r="AN228" s="1286"/>
      <c r="AO228" s="1286"/>
      <c r="AP228" s="1286"/>
      <c r="AQ228" s="1286"/>
      <c r="AR228" s="1286"/>
      <c r="AS228" s="1286"/>
      <c r="AT228" s="1286"/>
      <c r="AU228" s="1286"/>
      <c r="AV228" s="1286"/>
      <c r="AW228" s="1286"/>
      <c r="AX228" s="1286"/>
      <c r="AY228" s="1286"/>
      <c r="AZ228" s="1286"/>
      <c r="BA228" s="1286"/>
      <c r="BB228" s="1286"/>
      <c r="BC228" s="1286"/>
      <c r="BD228" s="1286"/>
      <c r="BE228" s="1286"/>
      <c r="BF228" s="1286"/>
      <c r="BG228" s="1286"/>
      <c r="BH228" s="1286"/>
      <c r="BI228" s="1286"/>
      <c r="BJ228" s="1286"/>
      <c r="BK228" s="1286"/>
      <c r="BL228" s="1286"/>
      <c r="BM228" s="1286"/>
      <c r="BN228" s="1286"/>
      <c r="BO228" s="1286"/>
      <c r="BP228" s="1286"/>
      <c r="BQ228" s="1286"/>
      <c r="BR228" s="1286"/>
      <c r="BS228" s="1286"/>
      <c r="BT228" s="1286"/>
      <c r="BU228" s="1286"/>
      <c r="BV228" s="1286"/>
      <c r="BW228" s="1286"/>
      <c r="BX228" s="1286"/>
      <c r="BY228" s="1286"/>
      <c r="BZ228" s="1286"/>
      <c r="CA228" s="1286"/>
      <c r="CB228" s="1286"/>
      <c r="CC228" s="1286"/>
      <c r="CD228" s="1286"/>
      <c r="CE228" s="1286"/>
      <c r="CF228" s="1286"/>
      <c r="CG228" s="1286"/>
      <c r="CH228" s="1286"/>
      <c r="CI228" s="1286"/>
      <c r="CJ228" s="1286"/>
      <c r="CK228" s="1286"/>
      <c r="CL228" s="1286"/>
      <c r="CM228" s="1286"/>
      <c r="CN228" s="1286"/>
      <c r="CO228" s="1286"/>
      <c r="CP228" s="1286"/>
      <c r="CQ228" s="1286"/>
      <c r="CR228" s="1286"/>
      <c r="CS228" s="1286"/>
      <c r="CT228" s="1286"/>
      <c r="CU228" s="1286"/>
      <c r="CV228" s="1286"/>
      <c r="CW228" s="1286"/>
      <c r="CX228" s="1286"/>
      <c r="CY228" s="1286"/>
      <c r="CZ228" s="1286"/>
      <c r="DA228" s="1286"/>
      <c r="DB228" s="1286"/>
      <c r="DC228" s="1286"/>
      <c r="DD228" s="1286"/>
      <c r="DE228" s="1286"/>
      <c r="DF228" s="1286"/>
      <c r="DG228" s="1286"/>
      <c r="DH228" s="1286"/>
      <c r="DI228" s="1286"/>
      <c r="DJ228" s="1286"/>
      <c r="DK228" s="1286"/>
      <c r="DL228" s="1286"/>
      <c r="DM228" s="1286"/>
      <c r="DN228" s="1286"/>
      <c r="DO228" s="1286"/>
      <c r="DP228" s="1286"/>
      <c r="DQ228" s="1286"/>
      <c r="DR228" s="1286"/>
      <c r="DS228" s="1286"/>
      <c r="DT228" s="1286"/>
      <c r="DU228" s="1286"/>
      <c r="DV228" s="1286"/>
      <c r="DW228" s="1286"/>
      <c r="DX228" s="1286"/>
      <c r="DY228" s="1286"/>
      <c r="DZ228" s="1286"/>
      <c r="EA228" s="1286"/>
      <c r="EB228" s="1286"/>
      <c r="EC228" s="1286"/>
      <c r="ED228" s="1286"/>
      <c r="EE228" s="1286"/>
      <c r="EF228" s="1286"/>
      <c r="EG228" s="1286"/>
      <c r="EH228" s="1286"/>
      <c r="EI228" s="1286"/>
      <c r="EJ228" s="1286"/>
      <c r="EK228" s="1286"/>
      <c r="EL228" s="1286"/>
      <c r="EM228" s="1286"/>
      <c r="EN228" s="1286"/>
      <c r="EO228" s="1286"/>
      <c r="EP228" s="1286"/>
      <c r="EQ228" s="1286"/>
      <c r="ER228" s="1286"/>
      <c r="ES228" s="1286"/>
      <c r="ET228" s="1286"/>
      <c r="EU228" s="1286"/>
      <c r="EV228" s="1286"/>
      <c r="EW228" s="1286"/>
      <c r="EX228" s="1286"/>
      <c r="EY228" s="1286"/>
      <c r="EZ228" s="1286"/>
      <c r="FA228" s="1286"/>
      <c r="FB228" s="1286"/>
      <c r="FC228" s="1286"/>
      <c r="FD228" s="1286"/>
      <c r="FE228" s="1286"/>
      <c r="FF228" s="1286"/>
      <c r="FG228" s="1286"/>
      <c r="FH228" s="1286"/>
      <c r="FI228" s="1286"/>
      <c r="FJ228" s="1286"/>
      <c r="FK228" s="1286"/>
      <c r="FL228" s="1286"/>
      <c r="FM228" s="1286"/>
      <c r="FN228" s="1286"/>
      <c r="FO228" s="1286"/>
      <c r="FP228" s="1286"/>
      <c r="FQ228" s="1286"/>
      <c r="FR228" s="1286"/>
      <c r="FS228" s="1286"/>
      <c r="FT228" s="1286"/>
      <c r="FU228" s="1286"/>
      <c r="FV228" s="1286"/>
      <c r="FW228" s="1286"/>
      <c r="FX228" s="1286"/>
      <c r="FY228" s="1286"/>
      <c r="FZ228" s="1286"/>
      <c r="GA228" s="1286"/>
      <c r="GB228" s="1286"/>
      <c r="GC228" s="1286"/>
      <c r="GD228" s="1286"/>
      <c r="GE228" s="1286"/>
      <c r="GF228" s="1286"/>
      <c r="GG228" s="1286"/>
      <c r="GH228" s="1286"/>
      <c r="GI228" s="1286"/>
      <c r="GJ228" s="1286"/>
      <c r="GK228" s="1286"/>
      <c r="GL228" s="1286"/>
      <c r="GM228" s="1286"/>
      <c r="GN228" s="1286"/>
      <c r="GO228" s="1286"/>
      <c r="GP228" s="1286"/>
      <c r="GQ228" s="1286"/>
      <c r="GR228" s="1286"/>
      <c r="GS228" s="1286"/>
      <c r="GT228" s="1286"/>
      <c r="GU228" s="1286"/>
      <c r="GV228" s="1286"/>
      <c r="GW228" s="1286"/>
      <c r="GX228" s="1286"/>
      <c r="GY228" s="1286"/>
      <c r="GZ228" s="1286"/>
      <c r="HA228" s="1286"/>
      <c r="HB228" s="1286"/>
      <c r="HC228" s="1286"/>
      <c r="HD228" s="1286"/>
      <c r="HE228" s="1286"/>
      <c r="HF228" s="1286"/>
      <c r="HG228" s="1286"/>
      <c r="HH228" s="1286"/>
      <c r="HI228" s="1286"/>
      <c r="HJ228" s="1286"/>
      <c r="HK228" s="1286"/>
      <c r="HL228" s="1286"/>
      <c r="HM228" s="1286"/>
      <c r="HN228" s="1286"/>
      <c r="HO228" s="1286"/>
      <c r="HP228" s="1286"/>
      <c r="HQ228" s="1286"/>
      <c r="HR228" s="1286"/>
      <c r="HS228" s="1286"/>
      <c r="HT228" s="1286"/>
      <c r="HU228" s="1286"/>
      <c r="HV228" s="1286"/>
      <c r="HW228" s="1286"/>
      <c r="HX228" s="1286"/>
      <c r="HY228" s="1286"/>
      <c r="HZ228" s="1286"/>
      <c r="IA228" s="1286"/>
      <c r="IB228" s="1286"/>
      <c r="IC228" s="1286"/>
      <c r="ID228" s="1286"/>
      <c r="IE228" s="1286"/>
      <c r="IF228" s="1286"/>
      <c r="IG228" s="1286"/>
      <c r="IH228" s="1286"/>
      <c r="II228" s="1286"/>
      <c r="IJ228" s="1286"/>
      <c r="IK228" s="1286"/>
      <c r="IL228" s="1286"/>
      <c r="IM228" s="1286"/>
      <c r="IN228" s="1286"/>
      <c r="IO228" s="1286"/>
      <c r="IP228" s="1286"/>
      <c r="IQ228" s="1286"/>
      <c r="IR228" s="1286"/>
      <c r="IS228" s="1286"/>
      <c r="IT228" s="1286"/>
      <c r="IU228" s="1286"/>
      <c r="IV228" s="1286"/>
    </row>
    <row r="229" spans="1:256" ht="16.5" thickBot="1">
      <c r="A229" s="1286"/>
      <c r="B229" s="1616" t="s">
        <v>7417</v>
      </c>
      <c r="C229" s="1617" t="s">
        <v>7418</v>
      </c>
      <c r="D229" s="1617"/>
      <c r="E229" s="1617"/>
      <c r="F229" s="1617"/>
      <c r="G229" s="1618" t="s">
        <v>30</v>
      </c>
      <c r="H229" s="1286"/>
      <c r="I229" s="1286"/>
      <c r="J229" s="1286"/>
      <c r="K229" s="1286"/>
      <c r="L229" s="1286"/>
      <c r="M229" s="1286"/>
      <c r="N229" s="1286"/>
      <c r="O229" s="1286"/>
      <c r="P229" s="1286"/>
      <c r="Q229" s="1286"/>
      <c r="R229" s="1286"/>
      <c r="S229" s="1286"/>
      <c r="T229" s="1286"/>
      <c r="U229" s="1286"/>
      <c r="V229" s="1286"/>
      <c r="W229" s="1286"/>
      <c r="X229" s="1286"/>
      <c r="Y229" s="1286"/>
      <c r="Z229" s="1286"/>
      <c r="AA229" s="1286"/>
      <c r="AB229" s="1286"/>
      <c r="AC229" s="1286"/>
      <c r="AD229" s="1286"/>
      <c r="AE229" s="1286"/>
      <c r="AF229" s="1286"/>
      <c r="AG229" s="1286"/>
      <c r="AH229" s="1286"/>
      <c r="AI229" s="1286"/>
      <c r="AJ229" s="1286"/>
      <c r="AK229" s="1286"/>
      <c r="AL229" s="1286"/>
      <c r="AM229" s="1286"/>
      <c r="AN229" s="1286"/>
      <c r="AO229" s="1286"/>
      <c r="AP229" s="1286"/>
      <c r="AQ229" s="1286"/>
      <c r="AR229" s="1286"/>
      <c r="AS229" s="1286"/>
      <c r="AT229" s="1286"/>
      <c r="AU229" s="1286"/>
      <c r="AV229" s="1286"/>
      <c r="AW229" s="1286"/>
      <c r="AX229" s="1286"/>
      <c r="AY229" s="1286"/>
      <c r="AZ229" s="1286"/>
      <c r="BA229" s="1286"/>
      <c r="BB229" s="1286"/>
      <c r="BC229" s="1286"/>
      <c r="BD229" s="1286"/>
      <c r="BE229" s="1286"/>
      <c r="BF229" s="1286"/>
      <c r="BG229" s="1286"/>
      <c r="BH229" s="1286"/>
      <c r="BI229" s="1286"/>
      <c r="BJ229" s="1286"/>
      <c r="BK229" s="1286"/>
      <c r="BL229" s="1286"/>
      <c r="BM229" s="1286"/>
      <c r="BN229" s="1286"/>
      <c r="BO229" s="1286"/>
      <c r="BP229" s="1286"/>
      <c r="BQ229" s="1286"/>
      <c r="BR229" s="1286"/>
      <c r="BS229" s="1286"/>
      <c r="BT229" s="1286"/>
      <c r="BU229" s="1286"/>
      <c r="BV229" s="1286"/>
      <c r="BW229" s="1286"/>
      <c r="BX229" s="1286"/>
      <c r="BY229" s="1286"/>
      <c r="BZ229" s="1286"/>
      <c r="CA229" s="1286"/>
      <c r="CB229" s="1286"/>
      <c r="CC229" s="1286"/>
      <c r="CD229" s="1286"/>
      <c r="CE229" s="1286"/>
      <c r="CF229" s="1286"/>
      <c r="CG229" s="1286"/>
      <c r="CH229" s="1286"/>
      <c r="CI229" s="1286"/>
      <c r="CJ229" s="1286"/>
      <c r="CK229" s="1286"/>
      <c r="CL229" s="1286"/>
      <c r="CM229" s="1286"/>
      <c r="CN229" s="1286"/>
      <c r="CO229" s="1286"/>
      <c r="CP229" s="1286"/>
      <c r="CQ229" s="1286"/>
      <c r="CR229" s="1286"/>
      <c r="CS229" s="1286"/>
      <c r="CT229" s="1286"/>
      <c r="CU229" s="1286"/>
      <c r="CV229" s="1286"/>
      <c r="CW229" s="1286"/>
      <c r="CX229" s="1286"/>
      <c r="CY229" s="1286"/>
      <c r="CZ229" s="1286"/>
      <c r="DA229" s="1286"/>
      <c r="DB229" s="1286"/>
      <c r="DC229" s="1286"/>
      <c r="DD229" s="1286"/>
      <c r="DE229" s="1286"/>
      <c r="DF229" s="1286"/>
      <c r="DG229" s="1286"/>
      <c r="DH229" s="1286"/>
      <c r="DI229" s="1286"/>
      <c r="DJ229" s="1286"/>
      <c r="DK229" s="1286"/>
      <c r="DL229" s="1286"/>
      <c r="DM229" s="1286"/>
      <c r="DN229" s="1286"/>
      <c r="DO229" s="1286"/>
      <c r="DP229" s="1286"/>
      <c r="DQ229" s="1286"/>
      <c r="DR229" s="1286"/>
      <c r="DS229" s="1286"/>
      <c r="DT229" s="1286"/>
      <c r="DU229" s="1286"/>
      <c r="DV229" s="1286"/>
      <c r="DW229" s="1286"/>
      <c r="DX229" s="1286"/>
      <c r="DY229" s="1286"/>
      <c r="DZ229" s="1286"/>
      <c r="EA229" s="1286"/>
      <c r="EB229" s="1286"/>
      <c r="EC229" s="1286"/>
      <c r="ED229" s="1286"/>
      <c r="EE229" s="1286"/>
      <c r="EF229" s="1286"/>
      <c r="EG229" s="1286"/>
      <c r="EH229" s="1286"/>
      <c r="EI229" s="1286"/>
      <c r="EJ229" s="1286"/>
      <c r="EK229" s="1286"/>
      <c r="EL229" s="1286"/>
      <c r="EM229" s="1286"/>
      <c r="EN229" s="1286"/>
      <c r="EO229" s="1286"/>
      <c r="EP229" s="1286"/>
      <c r="EQ229" s="1286"/>
      <c r="ER229" s="1286"/>
      <c r="ES229" s="1286"/>
      <c r="ET229" s="1286"/>
      <c r="EU229" s="1286"/>
      <c r="EV229" s="1286"/>
      <c r="EW229" s="1286"/>
      <c r="EX229" s="1286"/>
      <c r="EY229" s="1286"/>
      <c r="EZ229" s="1286"/>
      <c r="FA229" s="1286"/>
      <c r="FB229" s="1286"/>
      <c r="FC229" s="1286"/>
      <c r="FD229" s="1286"/>
      <c r="FE229" s="1286"/>
      <c r="FF229" s="1286"/>
      <c r="FG229" s="1286"/>
      <c r="FH229" s="1286"/>
      <c r="FI229" s="1286"/>
      <c r="FJ229" s="1286"/>
      <c r="FK229" s="1286"/>
      <c r="FL229" s="1286"/>
      <c r="FM229" s="1286"/>
      <c r="FN229" s="1286"/>
      <c r="FO229" s="1286"/>
      <c r="FP229" s="1286"/>
      <c r="FQ229" s="1286"/>
      <c r="FR229" s="1286"/>
      <c r="FS229" s="1286"/>
      <c r="FT229" s="1286"/>
      <c r="FU229" s="1286"/>
      <c r="FV229" s="1286"/>
      <c r="FW229" s="1286"/>
      <c r="FX229" s="1286"/>
      <c r="FY229" s="1286"/>
      <c r="FZ229" s="1286"/>
      <c r="GA229" s="1286"/>
      <c r="GB229" s="1286"/>
      <c r="GC229" s="1286"/>
      <c r="GD229" s="1286"/>
      <c r="GE229" s="1286"/>
      <c r="GF229" s="1286"/>
      <c r="GG229" s="1286"/>
      <c r="GH229" s="1286"/>
      <c r="GI229" s="1286"/>
      <c r="GJ229" s="1286"/>
      <c r="GK229" s="1286"/>
      <c r="GL229" s="1286"/>
      <c r="GM229" s="1286"/>
      <c r="GN229" s="1286"/>
      <c r="GO229" s="1286"/>
      <c r="GP229" s="1286"/>
      <c r="GQ229" s="1286"/>
      <c r="GR229" s="1286"/>
      <c r="GS229" s="1286"/>
      <c r="GT229" s="1286"/>
      <c r="GU229" s="1286"/>
      <c r="GV229" s="1286"/>
      <c r="GW229" s="1286"/>
      <c r="GX229" s="1286"/>
      <c r="GY229" s="1286"/>
      <c r="GZ229" s="1286"/>
      <c r="HA229" s="1286"/>
      <c r="HB229" s="1286"/>
      <c r="HC229" s="1286"/>
      <c r="HD229" s="1286"/>
      <c r="HE229" s="1286"/>
      <c r="HF229" s="1286"/>
      <c r="HG229" s="1286"/>
      <c r="HH229" s="1286"/>
      <c r="HI229" s="1286"/>
      <c r="HJ229" s="1286"/>
      <c r="HK229" s="1286"/>
      <c r="HL229" s="1286"/>
      <c r="HM229" s="1286"/>
      <c r="HN229" s="1286"/>
      <c r="HO229" s="1286"/>
      <c r="HP229" s="1286"/>
      <c r="HQ229" s="1286"/>
      <c r="HR229" s="1286"/>
      <c r="HS229" s="1286"/>
      <c r="HT229" s="1286"/>
      <c r="HU229" s="1286"/>
      <c r="HV229" s="1286"/>
      <c r="HW229" s="1286"/>
      <c r="HX229" s="1286"/>
      <c r="HY229" s="1286"/>
      <c r="HZ229" s="1286"/>
      <c r="IA229" s="1286"/>
      <c r="IB229" s="1286"/>
      <c r="IC229" s="1286"/>
      <c r="ID229" s="1286"/>
      <c r="IE229" s="1286"/>
      <c r="IF229" s="1286"/>
      <c r="IG229" s="1286"/>
      <c r="IH229" s="1286"/>
      <c r="II229" s="1286"/>
      <c r="IJ229" s="1286"/>
      <c r="IK229" s="1286"/>
      <c r="IL229" s="1286"/>
      <c r="IM229" s="1286"/>
      <c r="IN229" s="1286"/>
      <c r="IO229" s="1286"/>
      <c r="IP229" s="1286"/>
      <c r="IQ229" s="1286"/>
      <c r="IR229" s="1286"/>
      <c r="IS229" s="1286"/>
      <c r="IT229" s="1286"/>
      <c r="IU229" s="1286"/>
      <c r="IV229" s="1286"/>
    </row>
    <row r="230" spans="1:256" ht="31.5">
      <c r="A230" s="1286"/>
      <c r="B230" s="1612" t="s">
        <v>2114</v>
      </c>
      <c r="C230" s="1613" t="s">
        <v>1947</v>
      </c>
      <c r="D230" s="1613" t="s">
        <v>30</v>
      </c>
      <c r="E230" s="1613" t="s">
        <v>1948</v>
      </c>
      <c r="F230" s="1614" t="s">
        <v>1995</v>
      </c>
      <c r="G230" s="1615" t="s">
        <v>1996</v>
      </c>
      <c r="H230" s="1286"/>
      <c r="I230" s="1286"/>
      <c r="J230" s="1286"/>
      <c r="K230" s="1286"/>
      <c r="L230" s="1286"/>
      <c r="M230" s="1286"/>
      <c r="N230" s="1286"/>
      <c r="O230" s="1286"/>
      <c r="P230" s="1286"/>
      <c r="Q230" s="1286"/>
      <c r="R230" s="1286"/>
      <c r="S230" s="1286"/>
      <c r="T230" s="1286"/>
      <c r="U230" s="1286"/>
      <c r="V230" s="1286"/>
      <c r="W230" s="1286"/>
      <c r="X230" s="1286"/>
      <c r="Y230" s="1286"/>
      <c r="Z230" s="1286"/>
      <c r="AA230" s="1286"/>
      <c r="AB230" s="1286"/>
      <c r="AC230" s="1286"/>
      <c r="AD230" s="1286"/>
      <c r="AE230" s="1286"/>
      <c r="AF230" s="1286"/>
      <c r="AG230" s="1286"/>
      <c r="AH230" s="1286"/>
      <c r="AI230" s="1286"/>
      <c r="AJ230" s="1286"/>
      <c r="AK230" s="1286"/>
      <c r="AL230" s="1286"/>
      <c r="AM230" s="1286"/>
      <c r="AN230" s="1286"/>
      <c r="AO230" s="1286"/>
      <c r="AP230" s="1286"/>
      <c r="AQ230" s="1286"/>
      <c r="AR230" s="1286"/>
      <c r="AS230" s="1286"/>
      <c r="AT230" s="1286"/>
      <c r="AU230" s="1286"/>
      <c r="AV230" s="1286"/>
      <c r="AW230" s="1286"/>
      <c r="AX230" s="1286"/>
      <c r="AY230" s="1286"/>
      <c r="AZ230" s="1286"/>
      <c r="BA230" s="1286"/>
      <c r="BB230" s="1286"/>
      <c r="BC230" s="1286"/>
      <c r="BD230" s="1286"/>
      <c r="BE230" s="1286"/>
      <c r="BF230" s="1286"/>
      <c r="BG230" s="1286"/>
      <c r="BH230" s="1286"/>
      <c r="BI230" s="1286"/>
      <c r="BJ230" s="1286"/>
      <c r="BK230" s="1286"/>
      <c r="BL230" s="1286"/>
      <c r="BM230" s="1286"/>
      <c r="BN230" s="1286"/>
      <c r="BO230" s="1286"/>
      <c r="BP230" s="1286"/>
      <c r="BQ230" s="1286"/>
      <c r="BR230" s="1286"/>
      <c r="BS230" s="1286"/>
      <c r="BT230" s="1286"/>
      <c r="BU230" s="1286"/>
      <c r="BV230" s="1286"/>
      <c r="BW230" s="1286"/>
      <c r="BX230" s="1286"/>
      <c r="BY230" s="1286"/>
      <c r="BZ230" s="1286"/>
      <c r="CA230" s="1286"/>
      <c r="CB230" s="1286"/>
      <c r="CC230" s="1286"/>
      <c r="CD230" s="1286"/>
      <c r="CE230" s="1286"/>
      <c r="CF230" s="1286"/>
      <c r="CG230" s="1286"/>
      <c r="CH230" s="1286"/>
      <c r="CI230" s="1286"/>
      <c r="CJ230" s="1286"/>
      <c r="CK230" s="1286"/>
      <c r="CL230" s="1286"/>
      <c r="CM230" s="1286"/>
      <c r="CN230" s="1286"/>
      <c r="CO230" s="1286"/>
      <c r="CP230" s="1286"/>
      <c r="CQ230" s="1286"/>
      <c r="CR230" s="1286"/>
      <c r="CS230" s="1286"/>
      <c r="CT230" s="1286"/>
      <c r="CU230" s="1286"/>
      <c r="CV230" s="1286"/>
      <c r="CW230" s="1286"/>
      <c r="CX230" s="1286"/>
      <c r="CY230" s="1286"/>
      <c r="CZ230" s="1286"/>
      <c r="DA230" s="1286"/>
      <c r="DB230" s="1286"/>
      <c r="DC230" s="1286"/>
      <c r="DD230" s="1286"/>
      <c r="DE230" s="1286"/>
      <c r="DF230" s="1286"/>
      <c r="DG230" s="1286"/>
      <c r="DH230" s="1286"/>
      <c r="DI230" s="1286"/>
      <c r="DJ230" s="1286"/>
      <c r="DK230" s="1286"/>
      <c r="DL230" s="1286"/>
      <c r="DM230" s="1286"/>
      <c r="DN230" s="1286"/>
      <c r="DO230" s="1286"/>
      <c r="DP230" s="1286"/>
      <c r="DQ230" s="1286"/>
      <c r="DR230" s="1286"/>
      <c r="DS230" s="1286"/>
      <c r="DT230" s="1286"/>
      <c r="DU230" s="1286"/>
      <c r="DV230" s="1286"/>
      <c r="DW230" s="1286"/>
      <c r="DX230" s="1286"/>
      <c r="DY230" s="1286"/>
      <c r="DZ230" s="1286"/>
      <c r="EA230" s="1286"/>
      <c r="EB230" s="1286"/>
      <c r="EC230" s="1286"/>
      <c r="ED230" s="1286"/>
      <c r="EE230" s="1286"/>
      <c r="EF230" s="1286"/>
      <c r="EG230" s="1286"/>
      <c r="EH230" s="1286"/>
      <c r="EI230" s="1286"/>
      <c r="EJ230" s="1286"/>
      <c r="EK230" s="1286"/>
      <c r="EL230" s="1286"/>
      <c r="EM230" s="1286"/>
      <c r="EN230" s="1286"/>
      <c r="EO230" s="1286"/>
      <c r="EP230" s="1286"/>
      <c r="EQ230" s="1286"/>
      <c r="ER230" s="1286"/>
      <c r="ES230" s="1286"/>
      <c r="ET230" s="1286"/>
      <c r="EU230" s="1286"/>
      <c r="EV230" s="1286"/>
      <c r="EW230" s="1286"/>
      <c r="EX230" s="1286"/>
      <c r="EY230" s="1286"/>
      <c r="EZ230" s="1286"/>
      <c r="FA230" s="1286"/>
      <c r="FB230" s="1286"/>
      <c r="FC230" s="1286"/>
      <c r="FD230" s="1286"/>
      <c r="FE230" s="1286"/>
      <c r="FF230" s="1286"/>
      <c r="FG230" s="1286"/>
      <c r="FH230" s="1286"/>
      <c r="FI230" s="1286"/>
      <c r="FJ230" s="1286"/>
      <c r="FK230" s="1286"/>
      <c r="FL230" s="1286"/>
      <c r="FM230" s="1286"/>
      <c r="FN230" s="1286"/>
      <c r="FO230" s="1286"/>
      <c r="FP230" s="1286"/>
      <c r="FQ230" s="1286"/>
      <c r="FR230" s="1286"/>
      <c r="FS230" s="1286"/>
      <c r="FT230" s="1286"/>
      <c r="FU230" s="1286"/>
      <c r="FV230" s="1286"/>
      <c r="FW230" s="1286"/>
      <c r="FX230" s="1286"/>
      <c r="FY230" s="1286"/>
      <c r="FZ230" s="1286"/>
      <c r="GA230" s="1286"/>
      <c r="GB230" s="1286"/>
      <c r="GC230" s="1286"/>
      <c r="GD230" s="1286"/>
      <c r="GE230" s="1286"/>
      <c r="GF230" s="1286"/>
      <c r="GG230" s="1286"/>
      <c r="GH230" s="1286"/>
      <c r="GI230" s="1286"/>
      <c r="GJ230" s="1286"/>
      <c r="GK230" s="1286"/>
      <c r="GL230" s="1286"/>
      <c r="GM230" s="1286"/>
      <c r="GN230" s="1286"/>
      <c r="GO230" s="1286"/>
      <c r="GP230" s="1286"/>
      <c r="GQ230" s="1286"/>
      <c r="GR230" s="1286"/>
      <c r="GS230" s="1286"/>
      <c r="GT230" s="1286"/>
      <c r="GU230" s="1286"/>
      <c r="GV230" s="1286"/>
      <c r="GW230" s="1286"/>
      <c r="GX230" s="1286"/>
      <c r="GY230" s="1286"/>
      <c r="GZ230" s="1286"/>
      <c r="HA230" s="1286"/>
      <c r="HB230" s="1286"/>
      <c r="HC230" s="1286"/>
      <c r="HD230" s="1286"/>
      <c r="HE230" s="1286"/>
      <c r="HF230" s="1286"/>
      <c r="HG230" s="1286"/>
      <c r="HH230" s="1286"/>
      <c r="HI230" s="1286"/>
      <c r="HJ230" s="1286"/>
      <c r="HK230" s="1286"/>
      <c r="HL230" s="1286"/>
      <c r="HM230" s="1286"/>
      <c r="HN230" s="1286"/>
      <c r="HO230" s="1286"/>
      <c r="HP230" s="1286"/>
      <c r="HQ230" s="1286"/>
      <c r="HR230" s="1286"/>
      <c r="HS230" s="1286"/>
      <c r="HT230" s="1286"/>
      <c r="HU230" s="1286"/>
      <c r="HV230" s="1286"/>
      <c r="HW230" s="1286"/>
      <c r="HX230" s="1286"/>
      <c r="HY230" s="1286"/>
      <c r="HZ230" s="1286"/>
      <c r="IA230" s="1286"/>
      <c r="IB230" s="1286"/>
      <c r="IC230" s="1286"/>
      <c r="ID230" s="1286"/>
      <c r="IE230" s="1286"/>
      <c r="IF230" s="1286"/>
      <c r="IG230" s="1286"/>
      <c r="IH230" s="1286"/>
      <c r="II230" s="1286"/>
      <c r="IJ230" s="1286"/>
      <c r="IK230" s="1286"/>
      <c r="IL230" s="1286"/>
      <c r="IM230" s="1286"/>
      <c r="IN230" s="1286"/>
      <c r="IO230" s="1286"/>
      <c r="IP230" s="1286"/>
      <c r="IQ230" s="1286"/>
      <c r="IR230" s="1286"/>
      <c r="IS230" s="1286"/>
      <c r="IT230" s="1286"/>
      <c r="IU230" s="1286"/>
      <c r="IV230" s="1286"/>
    </row>
    <row r="231" spans="1:256" ht="16.5" thickBot="1">
      <c r="A231" s="1286"/>
      <c r="B231" s="2121" t="s">
        <v>1951</v>
      </c>
      <c r="C231" s="2122"/>
      <c r="D231" s="2122"/>
      <c r="E231" s="2122"/>
      <c r="F231" s="2122"/>
      <c r="G231" s="2123"/>
      <c r="H231" s="1286"/>
      <c r="I231" s="1286"/>
      <c r="J231" s="1286"/>
      <c r="K231" s="1286"/>
      <c r="L231" s="1286"/>
      <c r="M231" s="1286"/>
      <c r="N231" s="1286"/>
      <c r="O231" s="1286"/>
      <c r="P231" s="1286"/>
      <c r="Q231" s="1286"/>
      <c r="R231" s="1286"/>
      <c r="S231" s="1286"/>
      <c r="T231" s="1286"/>
      <c r="U231" s="1286"/>
      <c r="V231" s="1286"/>
      <c r="W231" s="1286"/>
      <c r="X231" s="1286"/>
      <c r="Y231" s="1286"/>
      <c r="Z231" s="1286"/>
      <c r="AA231" s="1286"/>
      <c r="AB231" s="1286"/>
      <c r="AC231" s="1286"/>
      <c r="AD231" s="1286"/>
      <c r="AE231" s="1286"/>
      <c r="AF231" s="1286"/>
      <c r="AG231" s="1286"/>
      <c r="AH231" s="1286"/>
      <c r="AI231" s="1286"/>
      <c r="AJ231" s="1286"/>
      <c r="AK231" s="1286"/>
      <c r="AL231" s="1286"/>
      <c r="AM231" s="1286"/>
      <c r="AN231" s="1286"/>
      <c r="AO231" s="1286"/>
      <c r="AP231" s="1286"/>
      <c r="AQ231" s="1286"/>
      <c r="AR231" s="1286"/>
      <c r="AS231" s="1286"/>
      <c r="AT231" s="1286"/>
      <c r="AU231" s="1286"/>
      <c r="AV231" s="1286"/>
      <c r="AW231" s="1286"/>
      <c r="AX231" s="1286"/>
      <c r="AY231" s="1286"/>
      <c r="AZ231" s="1286"/>
      <c r="BA231" s="1286"/>
      <c r="BB231" s="1286"/>
      <c r="BC231" s="1286"/>
      <c r="BD231" s="1286"/>
      <c r="BE231" s="1286"/>
      <c r="BF231" s="1286"/>
      <c r="BG231" s="1286"/>
      <c r="BH231" s="1286"/>
      <c r="BI231" s="1286"/>
      <c r="BJ231" s="1286"/>
      <c r="BK231" s="1286"/>
      <c r="BL231" s="1286"/>
      <c r="BM231" s="1286"/>
      <c r="BN231" s="1286"/>
      <c r="BO231" s="1286"/>
      <c r="BP231" s="1286"/>
      <c r="BQ231" s="1286"/>
      <c r="BR231" s="1286"/>
      <c r="BS231" s="1286"/>
      <c r="BT231" s="1286"/>
      <c r="BU231" s="1286"/>
      <c r="BV231" s="1286"/>
      <c r="BW231" s="1286"/>
      <c r="BX231" s="1286"/>
      <c r="BY231" s="1286"/>
      <c r="BZ231" s="1286"/>
      <c r="CA231" s="1286"/>
      <c r="CB231" s="1286"/>
      <c r="CC231" s="1286"/>
      <c r="CD231" s="1286"/>
      <c r="CE231" s="1286"/>
      <c r="CF231" s="1286"/>
      <c r="CG231" s="1286"/>
      <c r="CH231" s="1286"/>
      <c r="CI231" s="1286"/>
      <c r="CJ231" s="1286"/>
      <c r="CK231" s="1286"/>
      <c r="CL231" s="1286"/>
      <c r="CM231" s="1286"/>
      <c r="CN231" s="1286"/>
      <c r="CO231" s="1286"/>
      <c r="CP231" s="1286"/>
      <c r="CQ231" s="1286"/>
      <c r="CR231" s="1286"/>
      <c r="CS231" s="1286"/>
      <c r="CT231" s="1286"/>
      <c r="CU231" s="1286"/>
      <c r="CV231" s="1286"/>
      <c r="CW231" s="1286"/>
      <c r="CX231" s="1286"/>
      <c r="CY231" s="1286"/>
      <c r="CZ231" s="1286"/>
      <c r="DA231" s="1286"/>
      <c r="DB231" s="1286"/>
      <c r="DC231" s="1286"/>
      <c r="DD231" s="1286"/>
      <c r="DE231" s="1286"/>
      <c r="DF231" s="1286"/>
      <c r="DG231" s="1286"/>
      <c r="DH231" s="1286"/>
      <c r="DI231" s="1286"/>
      <c r="DJ231" s="1286"/>
      <c r="DK231" s="1286"/>
      <c r="DL231" s="1286"/>
      <c r="DM231" s="1286"/>
      <c r="DN231" s="1286"/>
      <c r="DO231" s="1286"/>
      <c r="DP231" s="1286"/>
      <c r="DQ231" s="1286"/>
      <c r="DR231" s="1286"/>
      <c r="DS231" s="1286"/>
      <c r="DT231" s="1286"/>
      <c r="DU231" s="1286"/>
      <c r="DV231" s="1286"/>
      <c r="DW231" s="1286"/>
      <c r="DX231" s="1286"/>
      <c r="DY231" s="1286"/>
      <c r="DZ231" s="1286"/>
      <c r="EA231" s="1286"/>
      <c r="EB231" s="1286"/>
      <c r="EC231" s="1286"/>
      <c r="ED231" s="1286"/>
      <c r="EE231" s="1286"/>
      <c r="EF231" s="1286"/>
      <c r="EG231" s="1286"/>
      <c r="EH231" s="1286"/>
      <c r="EI231" s="1286"/>
      <c r="EJ231" s="1286"/>
      <c r="EK231" s="1286"/>
      <c r="EL231" s="1286"/>
      <c r="EM231" s="1286"/>
      <c r="EN231" s="1286"/>
      <c r="EO231" s="1286"/>
      <c r="EP231" s="1286"/>
      <c r="EQ231" s="1286"/>
      <c r="ER231" s="1286"/>
      <c r="ES231" s="1286"/>
      <c r="ET231" s="1286"/>
      <c r="EU231" s="1286"/>
      <c r="EV231" s="1286"/>
      <c r="EW231" s="1286"/>
      <c r="EX231" s="1286"/>
      <c r="EY231" s="1286"/>
      <c r="EZ231" s="1286"/>
      <c r="FA231" s="1286"/>
      <c r="FB231" s="1286"/>
      <c r="FC231" s="1286"/>
      <c r="FD231" s="1286"/>
      <c r="FE231" s="1286"/>
      <c r="FF231" s="1286"/>
      <c r="FG231" s="1286"/>
      <c r="FH231" s="1286"/>
      <c r="FI231" s="1286"/>
      <c r="FJ231" s="1286"/>
      <c r="FK231" s="1286"/>
      <c r="FL231" s="1286"/>
      <c r="FM231" s="1286"/>
      <c r="FN231" s="1286"/>
      <c r="FO231" s="1286"/>
      <c r="FP231" s="1286"/>
      <c r="FQ231" s="1286"/>
      <c r="FR231" s="1286"/>
      <c r="FS231" s="1286"/>
      <c r="FT231" s="1286"/>
      <c r="FU231" s="1286"/>
      <c r="FV231" s="1286"/>
      <c r="FW231" s="1286"/>
      <c r="FX231" s="1286"/>
      <c r="FY231" s="1286"/>
      <c r="FZ231" s="1286"/>
      <c r="GA231" s="1286"/>
      <c r="GB231" s="1286"/>
      <c r="GC231" s="1286"/>
      <c r="GD231" s="1286"/>
      <c r="GE231" s="1286"/>
      <c r="GF231" s="1286"/>
      <c r="GG231" s="1286"/>
      <c r="GH231" s="1286"/>
      <c r="GI231" s="1286"/>
      <c r="GJ231" s="1286"/>
      <c r="GK231" s="1286"/>
      <c r="GL231" s="1286"/>
      <c r="GM231" s="1286"/>
      <c r="GN231" s="1286"/>
      <c r="GO231" s="1286"/>
      <c r="GP231" s="1286"/>
      <c r="GQ231" s="1286"/>
      <c r="GR231" s="1286"/>
      <c r="GS231" s="1286"/>
      <c r="GT231" s="1286"/>
      <c r="GU231" s="1286"/>
      <c r="GV231" s="1286"/>
      <c r="GW231" s="1286"/>
      <c r="GX231" s="1286"/>
      <c r="GY231" s="1286"/>
      <c r="GZ231" s="1286"/>
      <c r="HA231" s="1286"/>
      <c r="HB231" s="1286"/>
      <c r="HC231" s="1286"/>
      <c r="HD231" s="1286"/>
      <c r="HE231" s="1286"/>
      <c r="HF231" s="1286"/>
      <c r="HG231" s="1286"/>
      <c r="HH231" s="1286"/>
      <c r="HI231" s="1286"/>
      <c r="HJ231" s="1286"/>
      <c r="HK231" s="1286"/>
      <c r="HL231" s="1286"/>
      <c r="HM231" s="1286"/>
      <c r="HN231" s="1286"/>
      <c r="HO231" s="1286"/>
      <c r="HP231" s="1286"/>
      <c r="HQ231" s="1286"/>
      <c r="HR231" s="1286"/>
      <c r="HS231" s="1286"/>
      <c r="HT231" s="1286"/>
      <c r="HU231" s="1286"/>
      <c r="HV231" s="1286"/>
      <c r="HW231" s="1286"/>
      <c r="HX231" s="1286"/>
      <c r="HY231" s="1286"/>
      <c r="HZ231" s="1286"/>
      <c r="IA231" s="1286"/>
      <c r="IB231" s="1286"/>
      <c r="IC231" s="1286"/>
      <c r="ID231" s="1286"/>
      <c r="IE231" s="1286"/>
      <c r="IF231" s="1286"/>
      <c r="IG231" s="1286"/>
      <c r="IH231" s="1286"/>
      <c r="II231" s="1286"/>
      <c r="IJ231" s="1286"/>
      <c r="IK231" s="1286"/>
      <c r="IL231" s="1286"/>
      <c r="IM231" s="1286"/>
      <c r="IN231" s="1286"/>
      <c r="IO231" s="1286"/>
      <c r="IP231" s="1286"/>
      <c r="IQ231" s="1286"/>
      <c r="IR231" s="1286"/>
      <c r="IS231" s="1286"/>
      <c r="IT231" s="1286"/>
      <c r="IU231" s="1286"/>
      <c r="IV231" s="1286"/>
    </row>
    <row r="232" spans="1:256" ht="15.75">
      <c r="A232" s="1286"/>
      <c r="B232" s="1607" t="s">
        <v>7381</v>
      </c>
      <c r="C232" s="1608" t="str">
        <f>C24</f>
        <v>MULTI-EXERCITADOR</v>
      </c>
      <c r="D232" s="1609" t="s">
        <v>30</v>
      </c>
      <c r="E232" s="1624">
        <v>1</v>
      </c>
      <c r="F232" s="1610">
        <f>E24</f>
        <v>5300</v>
      </c>
      <c r="G232" s="1611">
        <f>TRUNC(F232*E232,2)</f>
        <v>5300</v>
      </c>
      <c r="H232" s="1286"/>
      <c r="I232" s="1286"/>
      <c r="J232" s="1286"/>
      <c r="K232" s="1286"/>
      <c r="L232" s="1286"/>
      <c r="M232" s="1286"/>
      <c r="N232" s="1286"/>
      <c r="O232" s="1286"/>
      <c r="P232" s="1286"/>
      <c r="Q232" s="1286"/>
      <c r="R232" s="1286"/>
      <c r="S232" s="1286"/>
      <c r="T232" s="1286"/>
      <c r="U232" s="1286"/>
      <c r="V232" s="1286"/>
      <c r="W232" s="1286"/>
      <c r="X232" s="1286"/>
      <c r="Y232" s="1286"/>
      <c r="Z232" s="1286"/>
      <c r="AA232" s="1286"/>
      <c r="AB232" s="1286"/>
      <c r="AC232" s="1286"/>
      <c r="AD232" s="1286"/>
      <c r="AE232" s="1286"/>
      <c r="AF232" s="1286"/>
      <c r="AG232" s="1286"/>
      <c r="AH232" s="1286"/>
      <c r="AI232" s="1286"/>
      <c r="AJ232" s="1286"/>
      <c r="AK232" s="1286"/>
      <c r="AL232" s="1286"/>
      <c r="AM232" s="1286"/>
      <c r="AN232" s="1286"/>
      <c r="AO232" s="1286"/>
      <c r="AP232" s="1286"/>
      <c r="AQ232" s="1286"/>
      <c r="AR232" s="1286"/>
      <c r="AS232" s="1286"/>
      <c r="AT232" s="1286"/>
      <c r="AU232" s="1286"/>
      <c r="AV232" s="1286"/>
      <c r="AW232" s="1286"/>
      <c r="AX232" s="1286"/>
      <c r="AY232" s="1286"/>
      <c r="AZ232" s="1286"/>
      <c r="BA232" s="1286"/>
      <c r="BB232" s="1286"/>
      <c r="BC232" s="1286"/>
      <c r="BD232" s="1286"/>
      <c r="BE232" s="1286"/>
      <c r="BF232" s="1286"/>
      <c r="BG232" s="1286"/>
      <c r="BH232" s="1286"/>
      <c r="BI232" s="1286"/>
      <c r="BJ232" s="1286"/>
      <c r="BK232" s="1286"/>
      <c r="BL232" s="1286"/>
      <c r="BM232" s="1286"/>
      <c r="BN232" s="1286"/>
      <c r="BO232" s="1286"/>
      <c r="BP232" s="1286"/>
      <c r="BQ232" s="1286"/>
      <c r="BR232" s="1286"/>
      <c r="BS232" s="1286"/>
      <c r="BT232" s="1286"/>
      <c r="BU232" s="1286"/>
      <c r="BV232" s="1286"/>
      <c r="BW232" s="1286"/>
      <c r="BX232" s="1286"/>
      <c r="BY232" s="1286"/>
      <c r="BZ232" s="1286"/>
      <c r="CA232" s="1286"/>
      <c r="CB232" s="1286"/>
      <c r="CC232" s="1286"/>
      <c r="CD232" s="1286"/>
      <c r="CE232" s="1286"/>
      <c r="CF232" s="1286"/>
      <c r="CG232" s="1286"/>
      <c r="CH232" s="1286"/>
      <c r="CI232" s="1286"/>
      <c r="CJ232" s="1286"/>
      <c r="CK232" s="1286"/>
      <c r="CL232" s="1286"/>
      <c r="CM232" s="1286"/>
      <c r="CN232" s="1286"/>
      <c r="CO232" s="1286"/>
      <c r="CP232" s="1286"/>
      <c r="CQ232" s="1286"/>
      <c r="CR232" s="1286"/>
      <c r="CS232" s="1286"/>
      <c r="CT232" s="1286"/>
      <c r="CU232" s="1286"/>
      <c r="CV232" s="1286"/>
      <c r="CW232" s="1286"/>
      <c r="CX232" s="1286"/>
      <c r="CY232" s="1286"/>
      <c r="CZ232" s="1286"/>
      <c r="DA232" s="1286"/>
      <c r="DB232" s="1286"/>
      <c r="DC232" s="1286"/>
      <c r="DD232" s="1286"/>
      <c r="DE232" s="1286"/>
      <c r="DF232" s="1286"/>
      <c r="DG232" s="1286"/>
      <c r="DH232" s="1286"/>
      <c r="DI232" s="1286"/>
      <c r="DJ232" s="1286"/>
      <c r="DK232" s="1286"/>
      <c r="DL232" s="1286"/>
      <c r="DM232" s="1286"/>
      <c r="DN232" s="1286"/>
      <c r="DO232" s="1286"/>
      <c r="DP232" s="1286"/>
      <c r="DQ232" s="1286"/>
      <c r="DR232" s="1286"/>
      <c r="DS232" s="1286"/>
      <c r="DT232" s="1286"/>
      <c r="DU232" s="1286"/>
      <c r="DV232" s="1286"/>
      <c r="DW232" s="1286"/>
      <c r="DX232" s="1286"/>
      <c r="DY232" s="1286"/>
      <c r="DZ232" s="1286"/>
      <c r="EA232" s="1286"/>
      <c r="EB232" s="1286"/>
      <c r="EC232" s="1286"/>
      <c r="ED232" s="1286"/>
      <c r="EE232" s="1286"/>
      <c r="EF232" s="1286"/>
      <c r="EG232" s="1286"/>
      <c r="EH232" s="1286"/>
      <c r="EI232" s="1286"/>
      <c r="EJ232" s="1286"/>
      <c r="EK232" s="1286"/>
      <c r="EL232" s="1286"/>
      <c r="EM232" s="1286"/>
      <c r="EN232" s="1286"/>
      <c r="EO232" s="1286"/>
      <c r="EP232" s="1286"/>
      <c r="EQ232" s="1286"/>
      <c r="ER232" s="1286"/>
      <c r="ES232" s="1286"/>
      <c r="ET232" s="1286"/>
      <c r="EU232" s="1286"/>
      <c r="EV232" s="1286"/>
      <c r="EW232" s="1286"/>
      <c r="EX232" s="1286"/>
      <c r="EY232" s="1286"/>
      <c r="EZ232" s="1286"/>
      <c r="FA232" s="1286"/>
      <c r="FB232" s="1286"/>
      <c r="FC232" s="1286"/>
      <c r="FD232" s="1286"/>
      <c r="FE232" s="1286"/>
      <c r="FF232" s="1286"/>
      <c r="FG232" s="1286"/>
      <c r="FH232" s="1286"/>
      <c r="FI232" s="1286"/>
      <c r="FJ232" s="1286"/>
      <c r="FK232" s="1286"/>
      <c r="FL232" s="1286"/>
      <c r="FM232" s="1286"/>
      <c r="FN232" s="1286"/>
      <c r="FO232" s="1286"/>
      <c r="FP232" s="1286"/>
      <c r="FQ232" s="1286"/>
      <c r="FR232" s="1286"/>
      <c r="FS232" s="1286"/>
      <c r="FT232" s="1286"/>
      <c r="FU232" s="1286"/>
      <c r="FV232" s="1286"/>
      <c r="FW232" s="1286"/>
      <c r="FX232" s="1286"/>
      <c r="FY232" s="1286"/>
      <c r="FZ232" s="1286"/>
      <c r="GA232" s="1286"/>
      <c r="GB232" s="1286"/>
      <c r="GC232" s="1286"/>
      <c r="GD232" s="1286"/>
      <c r="GE232" s="1286"/>
      <c r="GF232" s="1286"/>
      <c r="GG232" s="1286"/>
      <c r="GH232" s="1286"/>
      <c r="GI232" s="1286"/>
      <c r="GJ232" s="1286"/>
      <c r="GK232" s="1286"/>
      <c r="GL232" s="1286"/>
      <c r="GM232" s="1286"/>
      <c r="GN232" s="1286"/>
      <c r="GO232" s="1286"/>
      <c r="GP232" s="1286"/>
      <c r="GQ232" s="1286"/>
      <c r="GR232" s="1286"/>
      <c r="GS232" s="1286"/>
      <c r="GT232" s="1286"/>
      <c r="GU232" s="1286"/>
      <c r="GV232" s="1286"/>
      <c r="GW232" s="1286"/>
      <c r="GX232" s="1286"/>
      <c r="GY232" s="1286"/>
      <c r="GZ232" s="1286"/>
      <c r="HA232" s="1286"/>
      <c r="HB232" s="1286"/>
      <c r="HC232" s="1286"/>
      <c r="HD232" s="1286"/>
      <c r="HE232" s="1286"/>
      <c r="HF232" s="1286"/>
      <c r="HG232" s="1286"/>
      <c r="HH232" s="1286"/>
      <c r="HI232" s="1286"/>
      <c r="HJ232" s="1286"/>
      <c r="HK232" s="1286"/>
      <c r="HL232" s="1286"/>
      <c r="HM232" s="1286"/>
      <c r="HN232" s="1286"/>
      <c r="HO232" s="1286"/>
      <c r="HP232" s="1286"/>
      <c r="HQ232" s="1286"/>
      <c r="HR232" s="1286"/>
      <c r="HS232" s="1286"/>
      <c r="HT232" s="1286"/>
      <c r="HU232" s="1286"/>
      <c r="HV232" s="1286"/>
      <c r="HW232" s="1286"/>
      <c r="HX232" s="1286"/>
      <c r="HY232" s="1286"/>
      <c r="HZ232" s="1286"/>
      <c r="IA232" s="1286"/>
      <c r="IB232" s="1286"/>
      <c r="IC232" s="1286"/>
      <c r="ID232" s="1286"/>
      <c r="IE232" s="1286"/>
      <c r="IF232" s="1286"/>
      <c r="IG232" s="1286"/>
      <c r="IH232" s="1286"/>
      <c r="II232" s="1286"/>
      <c r="IJ232" s="1286"/>
      <c r="IK232" s="1286"/>
      <c r="IL232" s="1286"/>
      <c r="IM232" s="1286"/>
      <c r="IN232" s="1286"/>
      <c r="IO232" s="1286"/>
      <c r="IP232" s="1286"/>
      <c r="IQ232" s="1286"/>
      <c r="IR232" s="1286"/>
      <c r="IS232" s="1286"/>
      <c r="IT232" s="1286"/>
      <c r="IU232" s="1286"/>
      <c r="IV232" s="1286"/>
    </row>
    <row r="233" spans="1:256" ht="15">
      <c r="A233" s="1286" t="s">
        <v>5265</v>
      </c>
      <c r="B233" s="1348">
        <v>93358</v>
      </c>
      <c r="C233" s="914" t="str">
        <f>IF($A233="INSUMO",VLOOKUP($B233,'BANCO DE DADOS JULHO INS'!$A:$D,2,FALSE),VLOOKUP($B233,'BANCO DE DADOS JULHO SERV'!$B:$E,2,FALSE))</f>
        <v>ESCAVAÇÃO MANUAL DE VALAS. AF_03/2016</v>
      </c>
      <c r="D233" s="913" t="str">
        <f>IF($A233="INSUMO",VLOOKUP($B233,'BANCO DE DADOS JULHO INS'!$A:$D,3,FALSE),VLOOKUP($B233,'BANCO DE DADOS JULHO SERV'!$B:$E,3,FALSE))</f>
        <v>M3</v>
      </c>
      <c r="E233" s="1625">
        <f>TRUNC((0.3*0.3*0.3)*4,2)</f>
        <v>0.1</v>
      </c>
      <c r="F233" s="917" t="str">
        <f>IF($A233="INSUMO",VLOOKUP($B233,'BANCO DE DADOS JULHO INS'!$A:$D,4,FALSE),VLOOKUP($B233,'BANCO DE DADOS JULHO SERV'!$B:$E,4,FALSE))</f>
        <v>54,59</v>
      </c>
      <c r="G233" s="1347">
        <f>TRUNC(F233*E233,2)</f>
        <v>5.45</v>
      </c>
      <c r="H233" s="1286"/>
      <c r="I233" s="1286"/>
      <c r="J233" s="1286"/>
      <c r="K233" s="1286"/>
      <c r="L233" s="1286"/>
      <c r="M233" s="1286"/>
      <c r="N233" s="1286"/>
      <c r="O233" s="1286"/>
      <c r="P233" s="1286"/>
      <c r="Q233" s="1286"/>
      <c r="R233" s="1286"/>
      <c r="S233" s="1286"/>
      <c r="T233" s="1286"/>
      <c r="U233" s="1286"/>
      <c r="V233" s="1286"/>
      <c r="W233" s="1286"/>
      <c r="X233" s="1286"/>
      <c r="Y233" s="1286"/>
      <c r="Z233" s="1286"/>
      <c r="AA233" s="1286"/>
      <c r="AB233" s="1286"/>
      <c r="AC233" s="1286"/>
      <c r="AD233" s="1286"/>
      <c r="AE233" s="1286"/>
      <c r="AF233" s="1286"/>
      <c r="AG233" s="1286"/>
      <c r="AH233" s="1286"/>
      <c r="AI233" s="1286"/>
      <c r="AJ233" s="1286"/>
      <c r="AK233" s="1286"/>
      <c r="AL233" s="1286"/>
      <c r="AM233" s="1286"/>
      <c r="AN233" s="1286"/>
      <c r="AO233" s="1286"/>
      <c r="AP233" s="1286"/>
      <c r="AQ233" s="1286"/>
      <c r="AR233" s="1286"/>
      <c r="AS233" s="1286"/>
      <c r="AT233" s="1286"/>
      <c r="AU233" s="1286"/>
      <c r="AV233" s="1286"/>
      <c r="AW233" s="1286"/>
      <c r="AX233" s="1286"/>
      <c r="AY233" s="1286"/>
      <c r="AZ233" s="1286"/>
      <c r="BA233" s="1286"/>
      <c r="BB233" s="1286"/>
      <c r="BC233" s="1286"/>
      <c r="BD233" s="1286"/>
      <c r="BE233" s="1286"/>
      <c r="BF233" s="1286"/>
      <c r="BG233" s="1286"/>
      <c r="BH233" s="1286"/>
      <c r="BI233" s="1286"/>
      <c r="BJ233" s="1286"/>
      <c r="BK233" s="1286"/>
      <c r="BL233" s="1286"/>
      <c r="BM233" s="1286"/>
      <c r="BN233" s="1286"/>
      <c r="BO233" s="1286"/>
      <c r="BP233" s="1286"/>
      <c r="BQ233" s="1286"/>
      <c r="BR233" s="1286"/>
      <c r="BS233" s="1286"/>
      <c r="BT233" s="1286"/>
      <c r="BU233" s="1286"/>
      <c r="BV233" s="1286"/>
      <c r="BW233" s="1286"/>
      <c r="BX233" s="1286"/>
      <c r="BY233" s="1286"/>
      <c r="BZ233" s="1286"/>
      <c r="CA233" s="1286"/>
      <c r="CB233" s="1286"/>
      <c r="CC233" s="1286"/>
      <c r="CD233" s="1286"/>
      <c r="CE233" s="1286"/>
      <c r="CF233" s="1286"/>
      <c r="CG233" s="1286"/>
      <c r="CH233" s="1286"/>
      <c r="CI233" s="1286"/>
      <c r="CJ233" s="1286"/>
      <c r="CK233" s="1286"/>
      <c r="CL233" s="1286"/>
      <c r="CM233" s="1286"/>
      <c r="CN233" s="1286"/>
      <c r="CO233" s="1286"/>
      <c r="CP233" s="1286"/>
      <c r="CQ233" s="1286"/>
      <c r="CR233" s="1286"/>
      <c r="CS233" s="1286"/>
      <c r="CT233" s="1286"/>
      <c r="CU233" s="1286"/>
      <c r="CV233" s="1286"/>
      <c r="CW233" s="1286"/>
      <c r="CX233" s="1286"/>
      <c r="CY233" s="1286"/>
      <c r="CZ233" s="1286"/>
      <c r="DA233" s="1286"/>
      <c r="DB233" s="1286"/>
      <c r="DC233" s="1286"/>
      <c r="DD233" s="1286"/>
      <c r="DE233" s="1286"/>
      <c r="DF233" s="1286"/>
      <c r="DG233" s="1286"/>
      <c r="DH233" s="1286"/>
      <c r="DI233" s="1286"/>
      <c r="DJ233" s="1286"/>
      <c r="DK233" s="1286"/>
      <c r="DL233" s="1286"/>
      <c r="DM233" s="1286"/>
      <c r="DN233" s="1286"/>
      <c r="DO233" s="1286"/>
      <c r="DP233" s="1286"/>
      <c r="DQ233" s="1286"/>
      <c r="DR233" s="1286"/>
      <c r="DS233" s="1286"/>
      <c r="DT233" s="1286"/>
      <c r="DU233" s="1286"/>
      <c r="DV233" s="1286"/>
      <c r="DW233" s="1286"/>
      <c r="DX233" s="1286"/>
      <c r="DY233" s="1286"/>
      <c r="DZ233" s="1286"/>
      <c r="EA233" s="1286"/>
      <c r="EB233" s="1286"/>
      <c r="EC233" s="1286"/>
      <c r="ED233" s="1286"/>
      <c r="EE233" s="1286"/>
      <c r="EF233" s="1286"/>
      <c r="EG233" s="1286"/>
      <c r="EH233" s="1286"/>
      <c r="EI233" s="1286"/>
      <c r="EJ233" s="1286"/>
      <c r="EK233" s="1286"/>
      <c r="EL233" s="1286"/>
      <c r="EM233" s="1286"/>
      <c r="EN233" s="1286"/>
      <c r="EO233" s="1286"/>
      <c r="EP233" s="1286"/>
      <c r="EQ233" s="1286"/>
      <c r="ER233" s="1286"/>
      <c r="ES233" s="1286"/>
      <c r="ET233" s="1286"/>
      <c r="EU233" s="1286"/>
      <c r="EV233" s="1286"/>
      <c r="EW233" s="1286"/>
      <c r="EX233" s="1286"/>
      <c r="EY233" s="1286"/>
      <c r="EZ233" s="1286"/>
      <c r="FA233" s="1286"/>
      <c r="FB233" s="1286"/>
      <c r="FC233" s="1286"/>
      <c r="FD233" s="1286"/>
      <c r="FE233" s="1286"/>
      <c r="FF233" s="1286"/>
      <c r="FG233" s="1286"/>
      <c r="FH233" s="1286"/>
      <c r="FI233" s="1286"/>
      <c r="FJ233" s="1286"/>
      <c r="FK233" s="1286"/>
      <c r="FL233" s="1286"/>
      <c r="FM233" s="1286"/>
      <c r="FN233" s="1286"/>
      <c r="FO233" s="1286"/>
      <c r="FP233" s="1286"/>
      <c r="FQ233" s="1286"/>
      <c r="FR233" s="1286"/>
      <c r="FS233" s="1286"/>
      <c r="FT233" s="1286"/>
      <c r="FU233" s="1286"/>
      <c r="FV233" s="1286"/>
      <c r="FW233" s="1286"/>
      <c r="FX233" s="1286"/>
      <c r="FY233" s="1286"/>
      <c r="FZ233" s="1286"/>
      <c r="GA233" s="1286"/>
      <c r="GB233" s="1286"/>
      <c r="GC233" s="1286"/>
      <c r="GD233" s="1286"/>
      <c r="GE233" s="1286"/>
      <c r="GF233" s="1286"/>
      <c r="GG233" s="1286"/>
      <c r="GH233" s="1286"/>
      <c r="GI233" s="1286"/>
      <c r="GJ233" s="1286"/>
      <c r="GK233" s="1286"/>
      <c r="GL233" s="1286"/>
      <c r="GM233" s="1286"/>
      <c r="GN233" s="1286"/>
      <c r="GO233" s="1286"/>
      <c r="GP233" s="1286"/>
      <c r="GQ233" s="1286"/>
      <c r="GR233" s="1286"/>
      <c r="GS233" s="1286"/>
      <c r="GT233" s="1286"/>
      <c r="GU233" s="1286"/>
      <c r="GV233" s="1286"/>
      <c r="GW233" s="1286"/>
      <c r="GX233" s="1286"/>
      <c r="GY233" s="1286"/>
      <c r="GZ233" s="1286"/>
      <c r="HA233" s="1286"/>
      <c r="HB233" s="1286"/>
      <c r="HC233" s="1286"/>
      <c r="HD233" s="1286"/>
      <c r="HE233" s="1286"/>
      <c r="HF233" s="1286"/>
      <c r="HG233" s="1286"/>
      <c r="HH233" s="1286"/>
      <c r="HI233" s="1286"/>
      <c r="HJ233" s="1286"/>
      <c r="HK233" s="1286"/>
      <c r="HL233" s="1286"/>
      <c r="HM233" s="1286"/>
      <c r="HN233" s="1286"/>
      <c r="HO233" s="1286"/>
      <c r="HP233" s="1286"/>
      <c r="HQ233" s="1286"/>
      <c r="HR233" s="1286"/>
      <c r="HS233" s="1286"/>
      <c r="HT233" s="1286"/>
      <c r="HU233" s="1286"/>
      <c r="HV233" s="1286"/>
      <c r="HW233" s="1286"/>
      <c r="HX233" s="1286"/>
      <c r="HY233" s="1286"/>
      <c r="HZ233" s="1286"/>
      <c r="IA233" s="1286"/>
      <c r="IB233" s="1286"/>
      <c r="IC233" s="1286"/>
      <c r="ID233" s="1286"/>
      <c r="IE233" s="1286"/>
      <c r="IF233" s="1286"/>
      <c r="IG233" s="1286"/>
      <c r="IH233" s="1286"/>
      <c r="II233" s="1286"/>
      <c r="IJ233" s="1286"/>
      <c r="IK233" s="1286"/>
      <c r="IL233" s="1286"/>
      <c r="IM233" s="1286"/>
      <c r="IN233" s="1286"/>
      <c r="IO233" s="1286"/>
      <c r="IP233" s="1286"/>
      <c r="IQ233" s="1286"/>
      <c r="IR233" s="1286"/>
      <c r="IS233" s="1286"/>
      <c r="IT233" s="1286"/>
      <c r="IU233" s="1286"/>
      <c r="IV233" s="1286"/>
    </row>
    <row r="234" spans="1:256" ht="30">
      <c r="A234" s="1286" t="s">
        <v>5265</v>
      </c>
      <c r="B234" s="1348">
        <v>94965</v>
      </c>
      <c r="C234" s="914" t="str">
        <f>IF($A234="INSUMO",VLOOKUP($B234,'BANCO DE DADOS JULHO INS'!$A:$D,2,FALSE),VLOOKUP($B234,'BANCO DE DADOS JULHO SERV'!$B:$E,2,FALSE))</f>
        <v>CONCRETO FCK = 25MPA, TRAÇO 1:2,3:2,7 (CIMENTO/ AREIA MÉDIA/ BRITA 1)  - PREPARO MECÂNICO COM BETONEIRA 400 L. AF_07/2016</v>
      </c>
      <c r="D234" s="913" t="str">
        <f>IF($A234="INSUMO",VLOOKUP($B234,'BANCO DE DADOS JULHO INS'!$A:$D,3,FALSE),VLOOKUP($B234,'BANCO DE DADOS JULHO SERV'!$B:$E,3,FALSE))</f>
        <v>M3</v>
      </c>
      <c r="E234" s="1625">
        <f t="shared" ref="E234:E235" si="12">TRUNC((0.3*0.3*0.3)*4,2)</f>
        <v>0.1</v>
      </c>
      <c r="F234" s="917" t="str">
        <f>IF($A234="INSUMO",VLOOKUP($B234,'BANCO DE DADOS JULHO INS'!$A:$D,4,FALSE),VLOOKUP($B234,'BANCO DE DADOS JULHO SERV'!$B:$E,4,FALSE))</f>
        <v>299,40</v>
      </c>
      <c r="G234" s="1347">
        <f>TRUNC(F234*E234,2)</f>
        <v>29.94</v>
      </c>
      <c r="H234" s="1286"/>
      <c r="I234" s="1286"/>
      <c r="J234" s="1286"/>
      <c r="K234" s="1286"/>
      <c r="L234" s="1286"/>
      <c r="M234" s="1286"/>
      <c r="N234" s="1286"/>
      <c r="O234" s="1286"/>
      <c r="P234" s="1286"/>
      <c r="Q234" s="1286"/>
      <c r="R234" s="1286"/>
      <c r="S234" s="1286"/>
      <c r="T234" s="1286"/>
      <c r="U234" s="1286"/>
      <c r="V234" s="1286"/>
      <c r="W234" s="1286"/>
      <c r="X234" s="1286"/>
      <c r="Y234" s="1286"/>
      <c r="Z234" s="1286"/>
      <c r="AA234" s="1286"/>
      <c r="AB234" s="1286"/>
      <c r="AC234" s="1286"/>
      <c r="AD234" s="1286"/>
      <c r="AE234" s="1286"/>
      <c r="AF234" s="1286"/>
      <c r="AG234" s="1286"/>
      <c r="AH234" s="1286"/>
      <c r="AI234" s="1286"/>
      <c r="AJ234" s="1286"/>
      <c r="AK234" s="1286"/>
      <c r="AL234" s="1286"/>
      <c r="AM234" s="1286"/>
      <c r="AN234" s="1286"/>
      <c r="AO234" s="1286"/>
      <c r="AP234" s="1286"/>
      <c r="AQ234" s="1286"/>
      <c r="AR234" s="1286"/>
      <c r="AS234" s="1286"/>
      <c r="AT234" s="1286"/>
      <c r="AU234" s="1286"/>
      <c r="AV234" s="1286"/>
      <c r="AW234" s="1286"/>
      <c r="AX234" s="1286"/>
      <c r="AY234" s="1286"/>
      <c r="AZ234" s="1286"/>
      <c r="BA234" s="1286"/>
      <c r="BB234" s="1286"/>
      <c r="BC234" s="1286"/>
      <c r="BD234" s="1286"/>
      <c r="BE234" s="1286"/>
      <c r="BF234" s="1286"/>
      <c r="BG234" s="1286"/>
      <c r="BH234" s="1286"/>
      <c r="BI234" s="1286"/>
      <c r="BJ234" s="1286"/>
      <c r="BK234" s="1286"/>
      <c r="BL234" s="1286"/>
      <c r="BM234" s="1286"/>
      <c r="BN234" s="1286"/>
      <c r="BO234" s="1286"/>
      <c r="BP234" s="1286"/>
      <c r="BQ234" s="1286"/>
      <c r="BR234" s="1286"/>
      <c r="BS234" s="1286"/>
      <c r="BT234" s="1286"/>
      <c r="BU234" s="1286"/>
      <c r="BV234" s="1286"/>
      <c r="BW234" s="1286"/>
      <c r="BX234" s="1286"/>
      <c r="BY234" s="1286"/>
      <c r="BZ234" s="1286"/>
      <c r="CA234" s="1286"/>
      <c r="CB234" s="1286"/>
      <c r="CC234" s="1286"/>
      <c r="CD234" s="1286"/>
      <c r="CE234" s="1286"/>
      <c r="CF234" s="1286"/>
      <c r="CG234" s="1286"/>
      <c r="CH234" s="1286"/>
      <c r="CI234" s="1286"/>
      <c r="CJ234" s="1286"/>
      <c r="CK234" s="1286"/>
      <c r="CL234" s="1286"/>
      <c r="CM234" s="1286"/>
      <c r="CN234" s="1286"/>
      <c r="CO234" s="1286"/>
      <c r="CP234" s="1286"/>
      <c r="CQ234" s="1286"/>
      <c r="CR234" s="1286"/>
      <c r="CS234" s="1286"/>
      <c r="CT234" s="1286"/>
      <c r="CU234" s="1286"/>
      <c r="CV234" s="1286"/>
      <c r="CW234" s="1286"/>
      <c r="CX234" s="1286"/>
      <c r="CY234" s="1286"/>
      <c r="CZ234" s="1286"/>
      <c r="DA234" s="1286"/>
      <c r="DB234" s="1286"/>
      <c r="DC234" s="1286"/>
      <c r="DD234" s="1286"/>
      <c r="DE234" s="1286"/>
      <c r="DF234" s="1286"/>
      <c r="DG234" s="1286"/>
      <c r="DH234" s="1286"/>
      <c r="DI234" s="1286"/>
      <c r="DJ234" s="1286"/>
      <c r="DK234" s="1286"/>
      <c r="DL234" s="1286"/>
      <c r="DM234" s="1286"/>
      <c r="DN234" s="1286"/>
      <c r="DO234" s="1286"/>
      <c r="DP234" s="1286"/>
      <c r="DQ234" s="1286"/>
      <c r="DR234" s="1286"/>
      <c r="DS234" s="1286"/>
      <c r="DT234" s="1286"/>
      <c r="DU234" s="1286"/>
      <c r="DV234" s="1286"/>
      <c r="DW234" s="1286"/>
      <c r="DX234" s="1286"/>
      <c r="DY234" s="1286"/>
      <c r="DZ234" s="1286"/>
      <c r="EA234" s="1286"/>
      <c r="EB234" s="1286"/>
      <c r="EC234" s="1286"/>
      <c r="ED234" s="1286"/>
      <c r="EE234" s="1286"/>
      <c r="EF234" s="1286"/>
      <c r="EG234" s="1286"/>
      <c r="EH234" s="1286"/>
      <c r="EI234" s="1286"/>
      <c r="EJ234" s="1286"/>
      <c r="EK234" s="1286"/>
      <c r="EL234" s="1286"/>
      <c r="EM234" s="1286"/>
      <c r="EN234" s="1286"/>
      <c r="EO234" s="1286"/>
      <c r="EP234" s="1286"/>
      <c r="EQ234" s="1286"/>
      <c r="ER234" s="1286"/>
      <c r="ES234" s="1286"/>
      <c r="ET234" s="1286"/>
      <c r="EU234" s="1286"/>
      <c r="EV234" s="1286"/>
      <c r="EW234" s="1286"/>
      <c r="EX234" s="1286"/>
      <c r="EY234" s="1286"/>
      <c r="EZ234" s="1286"/>
      <c r="FA234" s="1286"/>
      <c r="FB234" s="1286"/>
      <c r="FC234" s="1286"/>
      <c r="FD234" s="1286"/>
      <c r="FE234" s="1286"/>
      <c r="FF234" s="1286"/>
      <c r="FG234" s="1286"/>
      <c r="FH234" s="1286"/>
      <c r="FI234" s="1286"/>
      <c r="FJ234" s="1286"/>
      <c r="FK234" s="1286"/>
      <c r="FL234" s="1286"/>
      <c r="FM234" s="1286"/>
      <c r="FN234" s="1286"/>
      <c r="FO234" s="1286"/>
      <c r="FP234" s="1286"/>
      <c r="FQ234" s="1286"/>
      <c r="FR234" s="1286"/>
      <c r="FS234" s="1286"/>
      <c r="FT234" s="1286"/>
      <c r="FU234" s="1286"/>
      <c r="FV234" s="1286"/>
      <c r="FW234" s="1286"/>
      <c r="FX234" s="1286"/>
      <c r="FY234" s="1286"/>
      <c r="FZ234" s="1286"/>
      <c r="GA234" s="1286"/>
      <c r="GB234" s="1286"/>
      <c r="GC234" s="1286"/>
      <c r="GD234" s="1286"/>
      <c r="GE234" s="1286"/>
      <c r="GF234" s="1286"/>
      <c r="GG234" s="1286"/>
      <c r="GH234" s="1286"/>
      <c r="GI234" s="1286"/>
      <c r="GJ234" s="1286"/>
      <c r="GK234" s="1286"/>
      <c r="GL234" s="1286"/>
      <c r="GM234" s="1286"/>
      <c r="GN234" s="1286"/>
      <c r="GO234" s="1286"/>
      <c r="GP234" s="1286"/>
      <c r="GQ234" s="1286"/>
      <c r="GR234" s="1286"/>
      <c r="GS234" s="1286"/>
      <c r="GT234" s="1286"/>
      <c r="GU234" s="1286"/>
      <c r="GV234" s="1286"/>
      <c r="GW234" s="1286"/>
      <c r="GX234" s="1286"/>
      <c r="GY234" s="1286"/>
      <c r="GZ234" s="1286"/>
      <c r="HA234" s="1286"/>
      <c r="HB234" s="1286"/>
      <c r="HC234" s="1286"/>
      <c r="HD234" s="1286"/>
      <c r="HE234" s="1286"/>
      <c r="HF234" s="1286"/>
      <c r="HG234" s="1286"/>
      <c r="HH234" s="1286"/>
      <c r="HI234" s="1286"/>
      <c r="HJ234" s="1286"/>
      <c r="HK234" s="1286"/>
      <c r="HL234" s="1286"/>
      <c r="HM234" s="1286"/>
      <c r="HN234" s="1286"/>
      <c r="HO234" s="1286"/>
      <c r="HP234" s="1286"/>
      <c r="HQ234" s="1286"/>
      <c r="HR234" s="1286"/>
      <c r="HS234" s="1286"/>
      <c r="HT234" s="1286"/>
      <c r="HU234" s="1286"/>
      <c r="HV234" s="1286"/>
      <c r="HW234" s="1286"/>
      <c r="HX234" s="1286"/>
      <c r="HY234" s="1286"/>
      <c r="HZ234" s="1286"/>
      <c r="IA234" s="1286"/>
      <c r="IB234" s="1286"/>
      <c r="IC234" s="1286"/>
      <c r="ID234" s="1286"/>
      <c r="IE234" s="1286"/>
      <c r="IF234" s="1286"/>
      <c r="IG234" s="1286"/>
      <c r="IH234" s="1286"/>
      <c r="II234" s="1286"/>
      <c r="IJ234" s="1286"/>
      <c r="IK234" s="1286"/>
      <c r="IL234" s="1286"/>
      <c r="IM234" s="1286"/>
      <c r="IN234" s="1286"/>
      <c r="IO234" s="1286"/>
      <c r="IP234" s="1286"/>
      <c r="IQ234" s="1286"/>
      <c r="IR234" s="1286"/>
      <c r="IS234" s="1286"/>
      <c r="IT234" s="1286"/>
      <c r="IU234" s="1286"/>
      <c r="IV234" s="1286"/>
    </row>
    <row r="235" spans="1:256" ht="30.75" thickBot="1">
      <c r="A235" s="1286" t="s">
        <v>5265</v>
      </c>
      <c r="B235" s="1349">
        <v>92873</v>
      </c>
      <c r="C235" s="915" t="str">
        <f>IF($A235="INSUMO",VLOOKUP($B235,'BANCO DE DADOS JULHO INS'!$A:$D,2,FALSE),VLOOKUP($B235,'BANCO DE DADOS JULHO SERV'!$B:$E,2,FALSE))</f>
        <v>LANÇAMENTO COM USO DE BALDES, ADENSAMENTO E ACABAMENTO DE CONCRETO EM ESTRUTURAS. AF_12/2015</v>
      </c>
      <c r="D235" s="916" t="str">
        <f>IF($A235="INSUMO",VLOOKUP($B235,'BANCO DE DADOS JULHO INS'!$A:$D,3,FALSE),VLOOKUP($B235,'BANCO DE DADOS JULHO SERV'!$B:$E,3,FALSE))</f>
        <v>M3</v>
      </c>
      <c r="E235" s="1626">
        <f t="shared" si="12"/>
        <v>0.1</v>
      </c>
      <c r="F235" s="918" t="str">
        <f>IF($A235="INSUMO",VLOOKUP($B235,'BANCO DE DADOS JULHO INS'!$A:$D,4,FALSE),VLOOKUP($B235,'BANCO DE DADOS JULHO SERV'!$B:$E,4,FALSE))</f>
        <v>140,28</v>
      </c>
      <c r="G235" s="1350">
        <f>TRUNC(F235*E235,2)</f>
        <v>14.02</v>
      </c>
      <c r="H235" s="1286"/>
      <c r="I235" s="1286"/>
      <c r="J235" s="1286"/>
      <c r="K235" s="1286"/>
      <c r="L235" s="1286"/>
      <c r="M235" s="1286"/>
      <c r="N235" s="1286"/>
      <c r="O235" s="1286"/>
      <c r="P235" s="1286"/>
      <c r="Q235" s="1286"/>
      <c r="R235" s="1286"/>
      <c r="S235" s="1286"/>
      <c r="T235" s="1286"/>
      <c r="U235" s="1286"/>
      <c r="V235" s="1286"/>
      <c r="W235" s="1286"/>
      <c r="X235" s="1286"/>
      <c r="Y235" s="1286"/>
      <c r="Z235" s="1286"/>
      <c r="AA235" s="1286"/>
      <c r="AB235" s="1286"/>
      <c r="AC235" s="1286"/>
      <c r="AD235" s="1286"/>
      <c r="AE235" s="1286"/>
      <c r="AF235" s="1286"/>
      <c r="AG235" s="1286"/>
      <c r="AH235" s="1286"/>
      <c r="AI235" s="1286"/>
      <c r="AJ235" s="1286"/>
      <c r="AK235" s="1286"/>
      <c r="AL235" s="1286"/>
      <c r="AM235" s="1286"/>
      <c r="AN235" s="1286"/>
      <c r="AO235" s="1286"/>
      <c r="AP235" s="1286"/>
      <c r="AQ235" s="1286"/>
      <c r="AR235" s="1286"/>
      <c r="AS235" s="1286"/>
      <c r="AT235" s="1286"/>
      <c r="AU235" s="1286"/>
      <c r="AV235" s="1286"/>
      <c r="AW235" s="1286"/>
      <c r="AX235" s="1286"/>
      <c r="AY235" s="1286"/>
      <c r="AZ235" s="1286"/>
      <c r="BA235" s="1286"/>
      <c r="BB235" s="1286"/>
      <c r="BC235" s="1286"/>
      <c r="BD235" s="1286"/>
      <c r="BE235" s="1286"/>
      <c r="BF235" s="1286"/>
      <c r="BG235" s="1286"/>
      <c r="BH235" s="1286"/>
      <c r="BI235" s="1286"/>
      <c r="BJ235" s="1286"/>
      <c r="BK235" s="1286"/>
      <c r="BL235" s="1286"/>
      <c r="BM235" s="1286"/>
      <c r="BN235" s="1286"/>
      <c r="BO235" s="1286"/>
      <c r="BP235" s="1286"/>
      <c r="BQ235" s="1286"/>
      <c r="BR235" s="1286"/>
      <c r="BS235" s="1286"/>
      <c r="BT235" s="1286"/>
      <c r="BU235" s="1286"/>
      <c r="BV235" s="1286"/>
      <c r="BW235" s="1286"/>
      <c r="BX235" s="1286"/>
      <c r="BY235" s="1286"/>
      <c r="BZ235" s="1286"/>
      <c r="CA235" s="1286"/>
      <c r="CB235" s="1286"/>
      <c r="CC235" s="1286"/>
      <c r="CD235" s="1286"/>
      <c r="CE235" s="1286"/>
      <c r="CF235" s="1286"/>
      <c r="CG235" s="1286"/>
      <c r="CH235" s="1286"/>
      <c r="CI235" s="1286"/>
      <c r="CJ235" s="1286"/>
      <c r="CK235" s="1286"/>
      <c r="CL235" s="1286"/>
      <c r="CM235" s="1286"/>
      <c r="CN235" s="1286"/>
      <c r="CO235" s="1286"/>
      <c r="CP235" s="1286"/>
      <c r="CQ235" s="1286"/>
      <c r="CR235" s="1286"/>
      <c r="CS235" s="1286"/>
      <c r="CT235" s="1286"/>
      <c r="CU235" s="1286"/>
      <c r="CV235" s="1286"/>
      <c r="CW235" s="1286"/>
      <c r="CX235" s="1286"/>
      <c r="CY235" s="1286"/>
      <c r="CZ235" s="1286"/>
      <c r="DA235" s="1286"/>
      <c r="DB235" s="1286"/>
      <c r="DC235" s="1286"/>
      <c r="DD235" s="1286"/>
      <c r="DE235" s="1286"/>
      <c r="DF235" s="1286"/>
      <c r="DG235" s="1286"/>
      <c r="DH235" s="1286"/>
      <c r="DI235" s="1286"/>
      <c r="DJ235" s="1286"/>
      <c r="DK235" s="1286"/>
      <c r="DL235" s="1286"/>
      <c r="DM235" s="1286"/>
      <c r="DN235" s="1286"/>
      <c r="DO235" s="1286"/>
      <c r="DP235" s="1286"/>
      <c r="DQ235" s="1286"/>
      <c r="DR235" s="1286"/>
      <c r="DS235" s="1286"/>
      <c r="DT235" s="1286"/>
      <c r="DU235" s="1286"/>
      <c r="DV235" s="1286"/>
      <c r="DW235" s="1286"/>
      <c r="DX235" s="1286"/>
      <c r="DY235" s="1286"/>
      <c r="DZ235" s="1286"/>
      <c r="EA235" s="1286"/>
      <c r="EB235" s="1286"/>
      <c r="EC235" s="1286"/>
      <c r="ED235" s="1286"/>
      <c r="EE235" s="1286"/>
      <c r="EF235" s="1286"/>
      <c r="EG235" s="1286"/>
      <c r="EH235" s="1286"/>
      <c r="EI235" s="1286"/>
      <c r="EJ235" s="1286"/>
      <c r="EK235" s="1286"/>
      <c r="EL235" s="1286"/>
      <c r="EM235" s="1286"/>
      <c r="EN235" s="1286"/>
      <c r="EO235" s="1286"/>
      <c r="EP235" s="1286"/>
      <c r="EQ235" s="1286"/>
      <c r="ER235" s="1286"/>
      <c r="ES235" s="1286"/>
      <c r="ET235" s="1286"/>
      <c r="EU235" s="1286"/>
      <c r="EV235" s="1286"/>
      <c r="EW235" s="1286"/>
      <c r="EX235" s="1286"/>
      <c r="EY235" s="1286"/>
      <c r="EZ235" s="1286"/>
      <c r="FA235" s="1286"/>
      <c r="FB235" s="1286"/>
      <c r="FC235" s="1286"/>
      <c r="FD235" s="1286"/>
      <c r="FE235" s="1286"/>
      <c r="FF235" s="1286"/>
      <c r="FG235" s="1286"/>
      <c r="FH235" s="1286"/>
      <c r="FI235" s="1286"/>
      <c r="FJ235" s="1286"/>
      <c r="FK235" s="1286"/>
      <c r="FL235" s="1286"/>
      <c r="FM235" s="1286"/>
      <c r="FN235" s="1286"/>
      <c r="FO235" s="1286"/>
      <c r="FP235" s="1286"/>
      <c r="FQ235" s="1286"/>
      <c r="FR235" s="1286"/>
      <c r="FS235" s="1286"/>
      <c r="FT235" s="1286"/>
      <c r="FU235" s="1286"/>
      <c r="FV235" s="1286"/>
      <c r="FW235" s="1286"/>
      <c r="FX235" s="1286"/>
      <c r="FY235" s="1286"/>
      <c r="FZ235" s="1286"/>
      <c r="GA235" s="1286"/>
      <c r="GB235" s="1286"/>
      <c r="GC235" s="1286"/>
      <c r="GD235" s="1286"/>
      <c r="GE235" s="1286"/>
      <c r="GF235" s="1286"/>
      <c r="GG235" s="1286"/>
      <c r="GH235" s="1286"/>
      <c r="GI235" s="1286"/>
      <c r="GJ235" s="1286"/>
      <c r="GK235" s="1286"/>
      <c r="GL235" s="1286"/>
      <c r="GM235" s="1286"/>
      <c r="GN235" s="1286"/>
      <c r="GO235" s="1286"/>
      <c r="GP235" s="1286"/>
      <c r="GQ235" s="1286"/>
      <c r="GR235" s="1286"/>
      <c r="GS235" s="1286"/>
      <c r="GT235" s="1286"/>
      <c r="GU235" s="1286"/>
      <c r="GV235" s="1286"/>
      <c r="GW235" s="1286"/>
      <c r="GX235" s="1286"/>
      <c r="GY235" s="1286"/>
      <c r="GZ235" s="1286"/>
      <c r="HA235" s="1286"/>
      <c r="HB235" s="1286"/>
      <c r="HC235" s="1286"/>
      <c r="HD235" s="1286"/>
      <c r="HE235" s="1286"/>
      <c r="HF235" s="1286"/>
      <c r="HG235" s="1286"/>
      <c r="HH235" s="1286"/>
      <c r="HI235" s="1286"/>
      <c r="HJ235" s="1286"/>
      <c r="HK235" s="1286"/>
      <c r="HL235" s="1286"/>
      <c r="HM235" s="1286"/>
      <c r="HN235" s="1286"/>
      <c r="HO235" s="1286"/>
      <c r="HP235" s="1286"/>
      <c r="HQ235" s="1286"/>
      <c r="HR235" s="1286"/>
      <c r="HS235" s="1286"/>
      <c r="HT235" s="1286"/>
      <c r="HU235" s="1286"/>
      <c r="HV235" s="1286"/>
      <c r="HW235" s="1286"/>
      <c r="HX235" s="1286"/>
      <c r="HY235" s="1286"/>
      <c r="HZ235" s="1286"/>
      <c r="IA235" s="1286"/>
      <c r="IB235" s="1286"/>
      <c r="IC235" s="1286"/>
      <c r="ID235" s="1286"/>
      <c r="IE235" s="1286"/>
      <c r="IF235" s="1286"/>
      <c r="IG235" s="1286"/>
      <c r="IH235" s="1286"/>
      <c r="II235" s="1286"/>
      <c r="IJ235" s="1286"/>
      <c r="IK235" s="1286"/>
      <c r="IL235" s="1286"/>
      <c r="IM235" s="1286"/>
      <c r="IN235" s="1286"/>
      <c r="IO235" s="1286"/>
      <c r="IP235" s="1286"/>
      <c r="IQ235" s="1286"/>
      <c r="IR235" s="1286"/>
      <c r="IS235" s="1286"/>
      <c r="IT235" s="1286"/>
      <c r="IU235" s="1286"/>
      <c r="IV235" s="1286"/>
    </row>
    <row r="236" spans="1:256" ht="16.5" thickBot="1">
      <c r="A236" s="1286"/>
      <c r="B236" s="2124" t="s">
        <v>2115</v>
      </c>
      <c r="C236" s="2125"/>
      <c r="D236" s="2125"/>
      <c r="E236" s="2125"/>
      <c r="F236" s="2125"/>
      <c r="G236" s="2126"/>
      <c r="H236" s="1286"/>
      <c r="I236" s="1286"/>
      <c r="J236" s="1286"/>
      <c r="K236" s="1286"/>
      <c r="L236" s="1286"/>
      <c r="M236" s="1286"/>
      <c r="N236" s="1286"/>
      <c r="O236" s="1286"/>
      <c r="P236" s="1286"/>
      <c r="Q236" s="1286"/>
      <c r="R236" s="1286"/>
      <c r="S236" s="1286"/>
      <c r="T236" s="1286"/>
      <c r="U236" s="1286"/>
      <c r="V236" s="1286"/>
      <c r="W236" s="1286"/>
      <c r="X236" s="1286"/>
      <c r="Y236" s="1286"/>
      <c r="Z236" s="1286"/>
      <c r="AA236" s="1286"/>
      <c r="AB236" s="1286"/>
      <c r="AC236" s="1286"/>
      <c r="AD236" s="1286"/>
      <c r="AE236" s="1286"/>
      <c r="AF236" s="1286"/>
      <c r="AG236" s="1286"/>
      <c r="AH236" s="1286"/>
      <c r="AI236" s="1286"/>
      <c r="AJ236" s="1286"/>
      <c r="AK236" s="1286"/>
      <c r="AL236" s="1286"/>
      <c r="AM236" s="1286"/>
      <c r="AN236" s="1286"/>
      <c r="AO236" s="1286"/>
      <c r="AP236" s="1286"/>
      <c r="AQ236" s="1286"/>
      <c r="AR236" s="1286"/>
      <c r="AS236" s="1286"/>
      <c r="AT236" s="1286"/>
      <c r="AU236" s="1286"/>
      <c r="AV236" s="1286"/>
      <c r="AW236" s="1286"/>
      <c r="AX236" s="1286"/>
      <c r="AY236" s="1286"/>
      <c r="AZ236" s="1286"/>
      <c r="BA236" s="1286"/>
      <c r="BB236" s="1286"/>
      <c r="BC236" s="1286"/>
      <c r="BD236" s="1286"/>
      <c r="BE236" s="1286"/>
      <c r="BF236" s="1286"/>
      <c r="BG236" s="1286"/>
      <c r="BH236" s="1286"/>
      <c r="BI236" s="1286"/>
      <c r="BJ236" s="1286"/>
      <c r="BK236" s="1286"/>
      <c r="BL236" s="1286"/>
      <c r="BM236" s="1286"/>
      <c r="BN236" s="1286"/>
      <c r="BO236" s="1286"/>
      <c r="BP236" s="1286"/>
      <c r="BQ236" s="1286"/>
      <c r="BR236" s="1286"/>
      <c r="BS236" s="1286"/>
      <c r="BT236" s="1286"/>
      <c r="BU236" s="1286"/>
      <c r="BV236" s="1286"/>
      <c r="BW236" s="1286"/>
      <c r="BX236" s="1286"/>
      <c r="BY236" s="1286"/>
      <c r="BZ236" s="1286"/>
      <c r="CA236" s="1286"/>
      <c r="CB236" s="1286"/>
      <c r="CC236" s="1286"/>
      <c r="CD236" s="1286"/>
      <c r="CE236" s="1286"/>
      <c r="CF236" s="1286"/>
      <c r="CG236" s="1286"/>
      <c r="CH236" s="1286"/>
      <c r="CI236" s="1286"/>
      <c r="CJ236" s="1286"/>
      <c r="CK236" s="1286"/>
      <c r="CL236" s="1286"/>
      <c r="CM236" s="1286"/>
      <c r="CN236" s="1286"/>
      <c r="CO236" s="1286"/>
      <c r="CP236" s="1286"/>
      <c r="CQ236" s="1286"/>
      <c r="CR236" s="1286"/>
      <c r="CS236" s="1286"/>
      <c r="CT236" s="1286"/>
      <c r="CU236" s="1286"/>
      <c r="CV236" s="1286"/>
      <c r="CW236" s="1286"/>
      <c r="CX236" s="1286"/>
      <c r="CY236" s="1286"/>
      <c r="CZ236" s="1286"/>
      <c r="DA236" s="1286"/>
      <c r="DB236" s="1286"/>
      <c r="DC236" s="1286"/>
      <c r="DD236" s="1286"/>
      <c r="DE236" s="1286"/>
      <c r="DF236" s="1286"/>
      <c r="DG236" s="1286"/>
      <c r="DH236" s="1286"/>
      <c r="DI236" s="1286"/>
      <c r="DJ236" s="1286"/>
      <c r="DK236" s="1286"/>
      <c r="DL236" s="1286"/>
      <c r="DM236" s="1286"/>
      <c r="DN236" s="1286"/>
      <c r="DO236" s="1286"/>
      <c r="DP236" s="1286"/>
      <c r="DQ236" s="1286"/>
      <c r="DR236" s="1286"/>
      <c r="DS236" s="1286"/>
      <c r="DT236" s="1286"/>
      <c r="DU236" s="1286"/>
      <c r="DV236" s="1286"/>
      <c r="DW236" s="1286"/>
      <c r="DX236" s="1286"/>
      <c r="DY236" s="1286"/>
      <c r="DZ236" s="1286"/>
      <c r="EA236" s="1286"/>
      <c r="EB236" s="1286"/>
      <c r="EC236" s="1286"/>
      <c r="ED236" s="1286"/>
      <c r="EE236" s="1286"/>
      <c r="EF236" s="1286"/>
      <c r="EG236" s="1286"/>
      <c r="EH236" s="1286"/>
      <c r="EI236" s="1286"/>
      <c r="EJ236" s="1286"/>
      <c r="EK236" s="1286"/>
      <c r="EL236" s="1286"/>
      <c r="EM236" s="1286"/>
      <c r="EN236" s="1286"/>
      <c r="EO236" s="1286"/>
      <c r="EP236" s="1286"/>
      <c r="EQ236" s="1286"/>
      <c r="ER236" s="1286"/>
      <c r="ES236" s="1286"/>
      <c r="ET236" s="1286"/>
      <c r="EU236" s="1286"/>
      <c r="EV236" s="1286"/>
      <c r="EW236" s="1286"/>
      <c r="EX236" s="1286"/>
      <c r="EY236" s="1286"/>
      <c r="EZ236" s="1286"/>
      <c r="FA236" s="1286"/>
      <c r="FB236" s="1286"/>
      <c r="FC236" s="1286"/>
      <c r="FD236" s="1286"/>
      <c r="FE236" s="1286"/>
      <c r="FF236" s="1286"/>
      <c r="FG236" s="1286"/>
      <c r="FH236" s="1286"/>
      <c r="FI236" s="1286"/>
      <c r="FJ236" s="1286"/>
      <c r="FK236" s="1286"/>
      <c r="FL236" s="1286"/>
      <c r="FM236" s="1286"/>
      <c r="FN236" s="1286"/>
      <c r="FO236" s="1286"/>
      <c r="FP236" s="1286"/>
      <c r="FQ236" s="1286"/>
      <c r="FR236" s="1286"/>
      <c r="FS236" s="1286"/>
      <c r="FT236" s="1286"/>
      <c r="FU236" s="1286"/>
      <c r="FV236" s="1286"/>
      <c r="FW236" s="1286"/>
      <c r="FX236" s="1286"/>
      <c r="FY236" s="1286"/>
      <c r="FZ236" s="1286"/>
      <c r="GA236" s="1286"/>
      <c r="GB236" s="1286"/>
      <c r="GC236" s="1286"/>
      <c r="GD236" s="1286"/>
      <c r="GE236" s="1286"/>
      <c r="GF236" s="1286"/>
      <c r="GG236" s="1286"/>
      <c r="GH236" s="1286"/>
      <c r="GI236" s="1286"/>
      <c r="GJ236" s="1286"/>
      <c r="GK236" s="1286"/>
      <c r="GL236" s="1286"/>
      <c r="GM236" s="1286"/>
      <c r="GN236" s="1286"/>
      <c r="GO236" s="1286"/>
      <c r="GP236" s="1286"/>
      <c r="GQ236" s="1286"/>
      <c r="GR236" s="1286"/>
      <c r="GS236" s="1286"/>
      <c r="GT236" s="1286"/>
      <c r="GU236" s="1286"/>
      <c r="GV236" s="1286"/>
      <c r="GW236" s="1286"/>
      <c r="GX236" s="1286"/>
      <c r="GY236" s="1286"/>
      <c r="GZ236" s="1286"/>
      <c r="HA236" s="1286"/>
      <c r="HB236" s="1286"/>
      <c r="HC236" s="1286"/>
      <c r="HD236" s="1286"/>
      <c r="HE236" s="1286"/>
      <c r="HF236" s="1286"/>
      <c r="HG236" s="1286"/>
      <c r="HH236" s="1286"/>
      <c r="HI236" s="1286"/>
      <c r="HJ236" s="1286"/>
      <c r="HK236" s="1286"/>
      <c r="HL236" s="1286"/>
      <c r="HM236" s="1286"/>
      <c r="HN236" s="1286"/>
      <c r="HO236" s="1286"/>
      <c r="HP236" s="1286"/>
      <c r="HQ236" s="1286"/>
      <c r="HR236" s="1286"/>
      <c r="HS236" s="1286"/>
      <c r="HT236" s="1286"/>
      <c r="HU236" s="1286"/>
      <c r="HV236" s="1286"/>
      <c r="HW236" s="1286"/>
      <c r="HX236" s="1286"/>
      <c r="HY236" s="1286"/>
      <c r="HZ236" s="1286"/>
      <c r="IA236" s="1286"/>
      <c r="IB236" s="1286"/>
      <c r="IC236" s="1286"/>
      <c r="ID236" s="1286"/>
      <c r="IE236" s="1286"/>
      <c r="IF236" s="1286"/>
      <c r="IG236" s="1286"/>
      <c r="IH236" s="1286"/>
      <c r="II236" s="1286"/>
      <c r="IJ236" s="1286"/>
      <c r="IK236" s="1286"/>
      <c r="IL236" s="1286"/>
      <c r="IM236" s="1286"/>
      <c r="IN236" s="1286"/>
      <c r="IO236" s="1286"/>
      <c r="IP236" s="1286"/>
      <c r="IQ236" s="1286"/>
      <c r="IR236" s="1286"/>
      <c r="IS236" s="1286"/>
      <c r="IT236" s="1286"/>
      <c r="IU236" s="1286"/>
      <c r="IV236" s="1286"/>
    </row>
    <row r="237" spans="1:256" ht="15.75" thickBot="1">
      <c r="A237" s="1286" t="s">
        <v>5265</v>
      </c>
      <c r="B237" s="1619">
        <v>88316</v>
      </c>
      <c r="C237" s="1620" t="str">
        <f>IF($A237="INSUMO",VLOOKUP($B237,'BANCO DE DADOS JULHO INS'!$A:$D,2,FALSE),VLOOKUP($B237,'BANCO DE DADOS JULHO SERV'!$B:$E,2,FALSE))</f>
        <v>SERVENTE COM ENCARGOS COMPLEMENTARES</v>
      </c>
      <c r="D237" s="1621" t="str">
        <f>IF($A237="INSUMO",VLOOKUP($B237,'BANCO DE DADOS JULHO INS'!$A:$D,3,FALSE),VLOOKUP($B237,'BANCO DE DADOS JULHO SERV'!$B:$E,3,FALSE))</f>
        <v>H</v>
      </c>
      <c r="E237" s="1627">
        <v>3</v>
      </c>
      <c r="F237" s="1629" t="str">
        <f>IF($A237="INSUMO",VLOOKUP($B237,'BANCO DE DADOS JULHO INS'!$A:$D,4,FALSE),VLOOKUP($B237,'BANCO DE DADOS JULHO SERV'!$B:$E,4,FALSE))</f>
        <v>13,80</v>
      </c>
      <c r="G237" s="1623">
        <f>TRUNC(F237*E237,2)</f>
        <v>41.4</v>
      </c>
      <c r="H237" s="1286"/>
      <c r="I237" s="1286"/>
      <c r="J237" s="1286"/>
      <c r="K237" s="1286"/>
      <c r="L237" s="1286"/>
      <c r="M237" s="1286"/>
      <c r="N237" s="1286"/>
      <c r="O237" s="1286"/>
      <c r="P237" s="1286"/>
      <c r="Q237" s="1286"/>
      <c r="R237" s="1286"/>
      <c r="S237" s="1286"/>
      <c r="T237" s="1286"/>
      <c r="U237" s="1286"/>
      <c r="V237" s="1286"/>
      <c r="W237" s="1286"/>
      <c r="X237" s="1286"/>
      <c r="Y237" s="1286"/>
      <c r="Z237" s="1286"/>
      <c r="AA237" s="1286"/>
      <c r="AB237" s="1286"/>
      <c r="AC237" s="1286"/>
      <c r="AD237" s="1286"/>
      <c r="AE237" s="1286"/>
      <c r="AF237" s="1286"/>
      <c r="AG237" s="1286"/>
      <c r="AH237" s="1286"/>
      <c r="AI237" s="1286"/>
      <c r="AJ237" s="1286"/>
      <c r="AK237" s="1286"/>
      <c r="AL237" s="1286"/>
      <c r="AM237" s="1286"/>
      <c r="AN237" s="1286"/>
      <c r="AO237" s="1286"/>
      <c r="AP237" s="1286"/>
      <c r="AQ237" s="1286"/>
      <c r="AR237" s="1286"/>
      <c r="AS237" s="1286"/>
      <c r="AT237" s="1286"/>
      <c r="AU237" s="1286"/>
      <c r="AV237" s="1286"/>
      <c r="AW237" s="1286"/>
      <c r="AX237" s="1286"/>
      <c r="AY237" s="1286"/>
      <c r="AZ237" s="1286"/>
      <c r="BA237" s="1286"/>
      <c r="BB237" s="1286"/>
      <c r="BC237" s="1286"/>
      <c r="BD237" s="1286"/>
      <c r="BE237" s="1286"/>
      <c r="BF237" s="1286"/>
      <c r="BG237" s="1286"/>
      <c r="BH237" s="1286"/>
      <c r="BI237" s="1286"/>
      <c r="BJ237" s="1286"/>
      <c r="BK237" s="1286"/>
      <c r="BL237" s="1286"/>
      <c r="BM237" s="1286"/>
      <c r="BN237" s="1286"/>
      <c r="BO237" s="1286"/>
      <c r="BP237" s="1286"/>
      <c r="BQ237" s="1286"/>
      <c r="BR237" s="1286"/>
      <c r="BS237" s="1286"/>
      <c r="BT237" s="1286"/>
      <c r="BU237" s="1286"/>
      <c r="BV237" s="1286"/>
      <c r="BW237" s="1286"/>
      <c r="BX237" s="1286"/>
      <c r="BY237" s="1286"/>
      <c r="BZ237" s="1286"/>
      <c r="CA237" s="1286"/>
      <c r="CB237" s="1286"/>
      <c r="CC237" s="1286"/>
      <c r="CD237" s="1286"/>
      <c r="CE237" s="1286"/>
      <c r="CF237" s="1286"/>
      <c r="CG237" s="1286"/>
      <c r="CH237" s="1286"/>
      <c r="CI237" s="1286"/>
      <c r="CJ237" s="1286"/>
      <c r="CK237" s="1286"/>
      <c r="CL237" s="1286"/>
      <c r="CM237" s="1286"/>
      <c r="CN237" s="1286"/>
      <c r="CO237" s="1286"/>
      <c r="CP237" s="1286"/>
      <c r="CQ237" s="1286"/>
      <c r="CR237" s="1286"/>
      <c r="CS237" s="1286"/>
      <c r="CT237" s="1286"/>
      <c r="CU237" s="1286"/>
      <c r="CV237" s="1286"/>
      <c r="CW237" s="1286"/>
      <c r="CX237" s="1286"/>
      <c r="CY237" s="1286"/>
      <c r="CZ237" s="1286"/>
      <c r="DA237" s="1286"/>
      <c r="DB237" s="1286"/>
      <c r="DC237" s="1286"/>
      <c r="DD237" s="1286"/>
      <c r="DE237" s="1286"/>
      <c r="DF237" s="1286"/>
      <c r="DG237" s="1286"/>
      <c r="DH237" s="1286"/>
      <c r="DI237" s="1286"/>
      <c r="DJ237" s="1286"/>
      <c r="DK237" s="1286"/>
      <c r="DL237" s="1286"/>
      <c r="DM237" s="1286"/>
      <c r="DN237" s="1286"/>
      <c r="DO237" s="1286"/>
      <c r="DP237" s="1286"/>
      <c r="DQ237" s="1286"/>
      <c r="DR237" s="1286"/>
      <c r="DS237" s="1286"/>
      <c r="DT237" s="1286"/>
      <c r="DU237" s="1286"/>
      <c r="DV237" s="1286"/>
      <c r="DW237" s="1286"/>
      <c r="DX237" s="1286"/>
      <c r="DY237" s="1286"/>
      <c r="DZ237" s="1286"/>
      <c r="EA237" s="1286"/>
      <c r="EB237" s="1286"/>
      <c r="EC237" s="1286"/>
      <c r="ED237" s="1286"/>
      <c r="EE237" s="1286"/>
      <c r="EF237" s="1286"/>
      <c r="EG237" s="1286"/>
      <c r="EH237" s="1286"/>
      <c r="EI237" s="1286"/>
      <c r="EJ237" s="1286"/>
      <c r="EK237" s="1286"/>
      <c r="EL237" s="1286"/>
      <c r="EM237" s="1286"/>
      <c r="EN237" s="1286"/>
      <c r="EO237" s="1286"/>
      <c r="EP237" s="1286"/>
      <c r="EQ237" s="1286"/>
      <c r="ER237" s="1286"/>
      <c r="ES237" s="1286"/>
      <c r="ET237" s="1286"/>
      <c r="EU237" s="1286"/>
      <c r="EV237" s="1286"/>
      <c r="EW237" s="1286"/>
      <c r="EX237" s="1286"/>
      <c r="EY237" s="1286"/>
      <c r="EZ237" s="1286"/>
      <c r="FA237" s="1286"/>
      <c r="FB237" s="1286"/>
      <c r="FC237" s="1286"/>
      <c r="FD237" s="1286"/>
      <c r="FE237" s="1286"/>
      <c r="FF237" s="1286"/>
      <c r="FG237" s="1286"/>
      <c r="FH237" s="1286"/>
      <c r="FI237" s="1286"/>
      <c r="FJ237" s="1286"/>
      <c r="FK237" s="1286"/>
      <c r="FL237" s="1286"/>
      <c r="FM237" s="1286"/>
      <c r="FN237" s="1286"/>
      <c r="FO237" s="1286"/>
      <c r="FP237" s="1286"/>
      <c r="FQ237" s="1286"/>
      <c r="FR237" s="1286"/>
      <c r="FS237" s="1286"/>
      <c r="FT237" s="1286"/>
      <c r="FU237" s="1286"/>
      <c r="FV237" s="1286"/>
      <c r="FW237" s="1286"/>
      <c r="FX237" s="1286"/>
      <c r="FY237" s="1286"/>
      <c r="FZ237" s="1286"/>
      <c r="GA237" s="1286"/>
      <c r="GB237" s="1286"/>
      <c r="GC237" s="1286"/>
      <c r="GD237" s="1286"/>
      <c r="GE237" s="1286"/>
      <c r="GF237" s="1286"/>
      <c r="GG237" s="1286"/>
      <c r="GH237" s="1286"/>
      <c r="GI237" s="1286"/>
      <c r="GJ237" s="1286"/>
      <c r="GK237" s="1286"/>
      <c r="GL237" s="1286"/>
      <c r="GM237" s="1286"/>
      <c r="GN237" s="1286"/>
      <c r="GO237" s="1286"/>
      <c r="GP237" s="1286"/>
      <c r="GQ237" s="1286"/>
      <c r="GR237" s="1286"/>
      <c r="GS237" s="1286"/>
      <c r="GT237" s="1286"/>
      <c r="GU237" s="1286"/>
      <c r="GV237" s="1286"/>
      <c r="GW237" s="1286"/>
      <c r="GX237" s="1286"/>
      <c r="GY237" s="1286"/>
      <c r="GZ237" s="1286"/>
      <c r="HA237" s="1286"/>
      <c r="HB237" s="1286"/>
      <c r="HC237" s="1286"/>
      <c r="HD237" s="1286"/>
      <c r="HE237" s="1286"/>
      <c r="HF237" s="1286"/>
      <c r="HG237" s="1286"/>
      <c r="HH237" s="1286"/>
      <c r="HI237" s="1286"/>
      <c r="HJ237" s="1286"/>
      <c r="HK237" s="1286"/>
      <c r="HL237" s="1286"/>
      <c r="HM237" s="1286"/>
      <c r="HN237" s="1286"/>
      <c r="HO237" s="1286"/>
      <c r="HP237" s="1286"/>
      <c r="HQ237" s="1286"/>
      <c r="HR237" s="1286"/>
      <c r="HS237" s="1286"/>
      <c r="HT237" s="1286"/>
      <c r="HU237" s="1286"/>
      <c r="HV237" s="1286"/>
      <c r="HW237" s="1286"/>
      <c r="HX237" s="1286"/>
      <c r="HY237" s="1286"/>
      <c r="HZ237" s="1286"/>
      <c r="IA237" s="1286"/>
      <c r="IB237" s="1286"/>
      <c r="IC237" s="1286"/>
      <c r="ID237" s="1286"/>
      <c r="IE237" s="1286"/>
      <c r="IF237" s="1286"/>
      <c r="IG237" s="1286"/>
      <c r="IH237" s="1286"/>
      <c r="II237" s="1286"/>
      <c r="IJ237" s="1286"/>
      <c r="IK237" s="1286"/>
      <c r="IL237" s="1286"/>
      <c r="IM237" s="1286"/>
      <c r="IN237" s="1286"/>
      <c r="IO237" s="1286"/>
      <c r="IP237" s="1286"/>
      <c r="IQ237" s="1286"/>
      <c r="IR237" s="1286"/>
      <c r="IS237" s="1286"/>
      <c r="IT237" s="1286"/>
      <c r="IU237" s="1286"/>
      <c r="IV237" s="1286"/>
    </row>
    <row r="238" spans="1:256" ht="16.5" thickBot="1">
      <c r="A238" s="1286"/>
      <c r="B238" s="1351" t="s">
        <v>12428</v>
      </c>
      <c r="C238" s="1352"/>
      <c r="D238" s="1353"/>
      <c r="E238" s="1354"/>
      <c r="F238" s="1355" t="s">
        <v>1953</v>
      </c>
      <c r="G238" s="1356">
        <f>TRUNC(SUM(G232:G237),2)</f>
        <v>5390.81</v>
      </c>
      <c r="H238" s="1286"/>
      <c r="I238" s="1286"/>
      <c r="J238" s="1286"/>
      <c r="K238" s="1286"/>
      <c r="L238" s="1286"/>
      <c r="M238" s="1286"/>
      <c r="N238" s="1286"/>
      <c r="O238" s="1286"/>
      <c r="P238" s="1286"/>
      <c r="Q238" s="1286"/>
      <c r="R238" s="1286"/>
      <c r="S238" s="1286"/>
      <c r="T238" s="1286"/>
      <c r="U238" s="1286"/>
      <c r="V238" s="1286"/>
      <c r="W238" s="1286"/>
      <c r="X238" s="1286"/>
      <c r="Y238" s="1286"/>
      <c r="Z238" s="1286"/>
      <c r="AA238" s="1286"/>
      <c r="AB238" s="1286"/>
      <c r="AC238" s="1286"/>
      <c r="AD238" s="1286"/>
      <c r="AE238" s="1286"/>
      <c r="AF238" s="1286"/>
      <c r="AG238" s="1286"/>
      <c r="AH238" s="1286"/>
      <c r="AI238" s="1286"/>
      <c r="AJ238" s="1286"/>
      <c r="AK238" s="1286"/>
      <c r="AL238" s="1286"/>
      <c r="AM238" s="1286"/>
      <c r="AN238" s="1286"/>
      <c r="AO238" s="1286"/>
      <c r="AP238" s="1286"/>
      <c r="AQ238" s="1286"/>
      <c r="AR238" s="1286"/>
      <c r="AS238" s="1286"/>
      <c r="AT238" s="1286"/>
      <c r="AU238" s="1286"/>
      <c r="AV238" s="1286"/>
      <c r="AW238" s="1286"/>
      <c r="AX238" s="1286"/>
      <c r="AY238" s="1286"/>
      <c r="AZ238" s="1286"/>
      <c r="BA238" s="1286"/>
      <c r="BB238" s="1286"/>
      <c r="BC238" s="1286"/>
      <c r="BD238" s="1286"/>
      <c r="BE238" s="1286"/>
      <c r="BF238" s="1286"/>
      <c r="BG238" s="1286"/>
      <c r="BH238" s="1286"/>
      <c r="BI238" s="1286"/>
      <c r="BJ238" s="1286"/>
      <c r="BK238" s="1286"/>
      <c r="BL238" s="1286"/>
      <c r="BM238" s="1286"/>
      <c r="BN238" s="1286"/>
      <c r="BO238" s="1286"/>
      <c r="BP238" s="1286"/>
      <c r="BQ238" s="1286"/>
      <c r="BR238" s="1286"/>
      <c r="BS238" s="1286"/>
      <c r="BT238" s="1286"/>
      <c r="BU238" s="1286"/>
      <c r="BV238" s="1286"/>
      <c r="BW238" s="1286"/>
      <c r="BX238" s="1286"/>
      <c r="BY238" s="1286"/>
      <c r="BZ238" s="1286"/>
      <c r="CA238" s="1286"/>
      <c r="CB238" s="1286"/>
      <c r="CC238" s="1286"/>
      <c r="CD238" s="1286"/>
      <c r="CE238" s="1286"/>
      <c r="CF238" s="1286"/>
      <c r="CG238" s="1286"/>
      <c r="CH238" s="1286"/>
      <c r="CI238" s="1286"/>
      <c r="CJ238" s="1286"/>
      <c r="CK238" s="1286"/>
      <c r="CL238" s="1286"/>
      <c r="CM238" s="1286"/>
      <c r="CN238" s="1286"/>
      <c r="CO238" s="1286"/>
      <c r="CP238" s="1286"/>
      <c r="CQ238" s="1286"/>
      <c r="CR238" s="1286"/>
      <c r="CS238" s="1286"/>
      <c r="CT238" s="1286"/>
      <c r="CU238" s="1286"/>
      <c r="CV238" s="1286"/>
      <c r="CW238" s="1286"/>
      <c r="CX238" s="1286"/>
      <c r="CY238" s="1286"/>
      <c r="CZ238" s="1286"/>
      <c r="DA238" s="1286"/>
      <c r="DB238" s="1286"/>
      <c r="DC238" s="1286"/>
      <c r="DD238" s="1286"/>
      <c r="DE238" s="1286"/>
      <c r="DF238" s="1286"/>
      <c r="DG238" s="1286"/>
      <c r="DH238" s="1286"/>
      <c r="DI238" s="1286"/>
      <c r="DJ238" s="1286"/>
      <c r="DK238" s="1286"/>
      <c r="DL238" s="1286"/>
      <c r="DM238" s="1286"/>
      <c r="DN238" s="1286"/>
      <c r="DO238" s="1286"/>
      <c r="DP238" s="1286"/>
      <c r="DQ238" s="1286"/>
      <c r="DR238" s="1286"/>
      <c r="DS238" s="1286"/>
      <c r="DT238" s="1286"/>
      <c r="DU238" s="1286"/>
      <c r="DV238" s="1286"/>
      <c r="DW238" s="1286"/>
      <c r="DX238" s="1286"/>
      <c r="DY238" s="1286"/>
      <c r="DZ238" s="1286"/>
      <c r="EA238" s="1286"/>
      <c r="EB238" s="1286"/>
      <c r="EC238" s="1286"/>
      <c r="ED238" s="1286"/>
      <c r="EE238" s="1286"/>
      <c r="EF238" s="1286"/>
      <c r="EG238" s="1286"/>
      <c r="EH238" s="1286"/>
      <c r="EI238" s="1286"/>
      <c r="EJ238" s="1286"/>
      <c r="EK238" s="1286"/>
      <c r="EL238" s="1286"/>
      <c r="EM238" s="1286"/>
      <c r="EN238" s="1286"/>
      <c r="EO238" s="1286"/>
      <c r="EP238" s="1286"/>
      <c r="EQ238" s="1286"/>
      <c r="ER238" s="1286"/>
      <c r="ES238" s="1286"/>
      <c r="ET238" s="1286"/>
      <c r="EU238" s="1286"/>
      <c r="EV238" s="1286"/>
      <c r="EW238" s="1286"/>
      <c r="EX238" s="1286"/>
      <c r="EY238" s="1286"/>
      <c r="EZ238" s="1286"/>
      <c r="FA238" s="1286"/>
      <c r="FB238" s="1286"/>
      <c r="FC238" s="1286"/>
      <c r="FD238" s="1286"/>
      <c r="FE238" s="1286"/>
      <c r="FF238" s="1286"/>
      <c r="FG238" s="1286"/>
      <c r="FH238" s="1286"/>
      <c r="FI238" s="1286"/>
      <c r="FJ238" s="1286"/>
      <c r="FK238" s="1286"/>
      <c r="FL238" s="1286"/>
      <c r="FM238" s="1286"/>
      <c r="FN238" s="1286"/>
      <c r="FO238" s="1286"/>
      <c r="FP238" s="1286"/>
      <c r="FQ238" s="1286"/>
      <c r="FR238" s="1286"/>
      <c r="FS238" s="1286"/>
      <c r="FT238" s="1286"/>
      <c r="FU238" s="1286"/>
      <c r="FV238" s="1286"/>
      <c r="FW238" s="1286"/>
      <c r="FX238" s="1286"/>
      <c r="FY238" s="1286"/>
      <c r="FZ238" s="1286"/>
      <c r="GA238" s="1286"/>
      <c r="GB238" s="1286"/>
      <c r="GC238" s="1286"/>
      <c r="GD238" s="1286"/>
      <c r="GE238" s="1286"/>
      <c r="GF238" s="1286"/>
      <c r="GG238" s="1286"/>
      <c r="GH238" s="1286"/>
      <c r="GI238" s="1286"/>
      <c r="GJ238" s="1286"/>
      <c r="GK238" s="1286"/>
      <c r="GL238" s="1286"/>
      <c r="GM238" s="1286"/>
      <c r="GN238" s="1286"/>
      <c r="GO238" s="1286"/>
      <c r="GP238" s="1286"/>
      <c r="GQ238" s="1286"/>
      <c r="GR238" s="1286"/>
      <c r="GS238" s="1286"/>
      <c r="GT238" s="1286"/>
      <c r="GU238" s="1286"/>
      <c r="GV238" s="1286"/>
      <c r="GW238" s="1286"/>
      <c r="GX238" s="1286"/>
      <c r="GY238" s="1286"/>
      <c r="GZ238" s="1286"/>
      <c r="HA238" s="1286"/>
      <c r="HB238" s="1286"/>
      <c r="HC238" s="1286"/>
      <c r="HD238" s="1286"/>
      <c r="HE238" s="1286"/>
      <c r="HF238" s="1286"/>
      <c r="HG238" s="1286"/>
      <c r="HH238" s="1286"/>
      <c r="HI238" s="1286"/>
      <c r="HJ238" s="1286"/>
      <c r="HK238" s="1286"/>
      <c r="HL238" s="1286"/>
      <c r="HM238" s="1286"/>
      <c r="HN238" s="1286"/>
      <c r="HO238" s="1286"/>
      <c r="HP238" s="1286"/>
      <c r="HQ238" s="1286"/>
      <c r="HR238" s="1286"/>
      <c r="HS238" s="1286"/>
      <c r="HT238" s="1286"/>
      <c r="HU238" s="1286"/>
      <c r="HV238" s="1286"/>
      <c r="HW238" s="1286"/>
      <c r="HX238" s="1286"/>
      <c r="HY238" s="1286"/>
      <c r="HZ238" s="1286"/>
      <c r="IA238" s="1286"/>
      <c r="IB238" s="1286"/>
      <c r="IC238" s="1286"/>
      <c r="ID238" s="1286"/>
      <c r="IE238" s="1286"/>
      <c r="IF238" s="1286"/>
      <c r="IG238" s="1286"/>
      <c r="IH238" s="1286"/>
      <c r="II238" s="1286"/>
      <c r="IJ238" s="1286"/>
      <c r="IK238" s="1286"/>
      <c r="IL238" s="1286"/>
      <c r="IM238" s="1286"/>
      <c r="IN238" s="1286"/>
      <c r="IO238" s="1286"/>
      <c r="IP238" s="1286"/>
      <c r="IQ238" s="1286"/>
      <c r="IR238" s="1286"/>
      <c r="IS238" s="1286"/>
      <c r="IT238" s="1286"/>
      <c r="IU238" s="1286"/>
      <c r="IV238" s="1286"/>
    </row>
    <row r="239" spans="1:256" ht="364.5" customHeight="1">
      <c r="A239" s="1286"/>
      <c r="B239" s="2127"/>
      <c r="C239" s="2127"/>
      <c r="D239" s="2127"/>
      <c r="E239" s="2127"/>
      <c r="F239" s="2127"/>
      <c r="G239" s="2127"/>
      <c r="H239" s="1286"/>
      <c r="I239" s="1286"/>
      <c r="J239" s="1286"/>
      <c r="K239" s="1286"/>
      <c r="L239" s="1286"/>
      <c r="M239" s="1286"/>
      <c r="N239" s="1286"/>
      <c r="O239" s="1286"/>
      <c r="P239" s="1286"/>
      <c r="Q239" s="1286"/>
      <c r="R239" s="1286"/>
      <c r="S239" s="1286"/>
      <c r="T239" s="1286"/>
      <c r="U239" s="1286"/>
      <c r="V239" s="1286"/>
      <c r="W239" s="1286"/>
      <c r="X239" s="1286"/>
      <c r="Y239" s="1286"/>
      <c r="Z239" s="1286"/>
      <c r="AA239" s="1286"/>
      <c r="AB239" s="1286"/>
      <c r="AC239" s="1286"/>
      <c r="AD239" s="1286"/>
      <c r="AE239" s="1286"/>
      <c r="AF239" s="1286"/>
      <c r="AG239" s="1286"/>
      <c r="AH239" s="1286"/>
      <c r="AI239" s="1286"/>
      <c r="AJ239" s="1286"/>
      <c r="AK239" s="1286"/>
      <c r="AL239" s="1286"/>
      <c r="AM239" s="1286"/>
      <c r="AN239" s="1286"/>
      <c r="AO239" s="1286"/>
      <c r="AP239" s="1286"/>
      <c r="AQ239" s="1286"/>
      <c r="AR239" s="1286"/>
      <c r="AS239" s="1286"/>
      <c r="AT239" s="1286"/>
      <c r="AU239" s="1286"/>
      <c r="AV239" s="1286"/>
      <c r="AW239" s="1286"/>
      <c r="AX239" s="1286"/>
      <c r="AY239" s="1286"/>
      <c r="AZ239" s="1286"/>
      <c r="BA239" s="1286"/>
      <c r="BB239" s="1286"/>
      <c r="BC239" s="1286"/>
      <c r="BD239" s="1286"/>
      <c r="BE239" s="1286"/>
      <c r="BF239" s="1286"/>
      <c r="BG239" s="1286"/>
      <c r="BH239" s="1286"/>
      <c r="BI239" s="1286"/>
      <c r="BJ239" s="1286"/>
      <c r="BK239" s="1286"/>
      <c r="BL239" s="1286"/>
      <c r="BM239" s="1286"/>
      <c r="BN239" s="1286"/>
      <c r="BO239" s="1286"/>
      <c r="BP239" s="1286"/>
      <c r="BQ239" s="1286"/>
      <c r="BR239" s="1286"/>
      <c r="BS239" s="1286"/>
      <c r="BT239" s="1286"/>
      <c r="BU239" s="1286"/>
      <c r="BV239" s="1286"/>
      <c r="BW239" s="1286"/>
      <c r="BX239" s="1286"/>
      <c r="BY239" s="1286"/>
      <c r="BZ239" s="1286"/>
      <c r="CA239" s="1286"/>
      <c r="CB239" s="1286"/>
      <c r="CC239" s="1286"/>
      <c r="CD239" s="1286"/>
      <c r="CE239" s="1286"/>
      <c r="CF239" s="1286"/>
      <c r="CG239" s="1286"/>
      <c r="CH239" s="1286"/>
      <c r="CI239" s="1286"/>
      <c r="CJ239" s="1286"/>
      <c r="CK239" s="1286"/>
      <c r="CL239" s="1286"/>
      <c r="CM239" s="1286"/>
      <c r="CN239" s="1286"/>
      <c r="CO239" s="1286"/>
      <c r="CP239" s="1286"/>
      <c r="CQ239" s="1286"/>
      <c r="CR239" s="1286"/>
      <c r="CS239" s="1286"/>
      <c r="CT239" s="1286"/>
      <c r="CU239" s="1286"/>
      <c r="CV239" s="1286"/>
      <c r="CW239" s="1286"/>
      <c r="CX239" s="1286"/>
      <c r="CY239" s="1286"/>
      <c r="CZ239" s="1286"/>
      <c r="DA239" s="1286"/>
      <c r="DB239" s="1286"/>
      <c r="DC239" s="1286"/>
      <c r="DD239" s="1286"/>
      <c r="DE239" s="1286"/>
      <c r="DF239" s="1286"/>
      <c r="DG239" s="1286"/>
      <c r="DH239" s="1286"/>
      <c r="DI239" s="1286"/>
      <c r="DJ239" s="1286"/>
      <c r="DK239" s="1286"/>
      <c r="DL239" s="1286"/>
      <c r="DM239" s="1286"/>
      <c r="DN239" s="1286"/>
      <c r="DO239" s="1286"/>
      <c r="DP239" s="1286"/>
      <c r="DQ239" s="1286"/>
      <c r="DR239" s="1286"/>
      <c r="DS239" s="1286"/>
      <c r="DT239" s="1286"/>
      <c r="DU239" s="1286"/>
      <c r="DV239" s="1286"/>
      <c r="DW239" s="1286"/>
      <c r="DX239" s="1286"/>
      <c r="DY239" s="1286"/>
      <c r="DZ239" s="1286"/>
      <c r="EA239" s="1286"/>
      <c r="EB239" s="1286"/>
      <c r="EC239" s="1286"/>
      <c r="ED239" s="1286"/>
      <c r="EE239" s="1286"/>
      <c r="EF239" s="1286"/>
      <c r="EG239" s="1286"/>
      <c r="EH239" s="1286"/>
      <c r="EI239" s="1286"/>
      <c r="EJ239" s="1286"/>
      <c r="EK239" s="1286"/>
      <c r="EL239" s="1286"/>
      <c r="EM239" s="1286"/>
      <c r="EN239" s="1286"/>
      <c r="EO239" s="1286"/>
      <c r="EP239" s="1286"/>
      <c r="EQ239" s="1286"/>
      <c r="ER239" s="1286"/>
      <c r="ES239" s="1286"/>
      <c r="ET239" s="1286"/>
      <c r="EU239" s="1286"/>
      <c r="EV239" s="1286"/>
      <c r="EW239" s="1286"/>
      <c r="EX239" s="1286"/>
      <c r="EY239" s="1286"/>
      <c r="EZ239" s="1286"/>
      <c r="FA239" s="1286"/>
      <c r="FB239" s="1286"/>
      <c r="FC239" s="1286"/>
      <c r="FD239" s="1286"/>
      <c r="FE239" s="1286"/>
      <c r="FF239" s="1286"/>
      <c r="FG239" s="1286"/>
      <c r="FH239" s="1286"/>
      <c r="FI239" s="1286"/>
      <c r="FJ239" s="1286"/>
      <c r="FK239" s="1286"/>
      <c r="FL239" s="1286"/>
      <c r="FM239" s="1286"/>
      <c r="FN239" s="1286"/>
      <c r="FO239" s="1286"/>
      <c r="FP239" s="1286"/>
      <c r="FQ239" s="1286"/>
      <c r="FR239" s="1286"/>
      <c r="FS239" s="1286"/>
      <c r="FT239" s="1286"/>
      <c r="FU239" s="1286"/>
      <c r="FV239" s="1286"/>
      <c r="FW239" s="1286"/>
      <c r="FX239" s="1286"/>
      <c r="FY239" s="1286"/>
      <c r="FZ239" s="1286"/>
      <c r="GA239" s="1286"/>
      <c r="GB239" s="1286"/>
      <c r="GC239" s="1286"/>
      <c r="GD239" s="1286"/>
      <c r="GE239" s="1286"/>
      <c r="GF239" s="1286"/>
      <c r="GG239" s="1286"/>
      <c r="GH239" s="1286"/>
      <c r="GI239" s="1286"/>
      <c r="GJ239" s="1286"/>
      <c r="GK239" s="1286"/>
      <c r="GL239" s="1286"/>
      <c r="GM239" s="1286"/>
      <c r="GN239" s="1286"/>
      <c r="GO239" s="1286"/>
      <c r="GP239" s="1286"/>
      <c r="GQ239" s="1286"/>
      <c r="GR239" s="1286"/>
      <c r="GS239" s="1286"/>
      <c r="GT239" s="1286"/>
      <c r="GU239" s="1286"/>
      <c r="GV239" s="1286"/>
      <c r="GW239" s="1286"/>
      <c r="GX239" s="1286"/>
      <c r="GY239" s="1286"/>
      <c r="GZ239" s="1286"/>
      <c r="HA239" s="1286"/>
      <c r="HB239" s="1286"/>
      <c r="HC239" s="1286"/>
      <c r="HD239" s="1286"/>
      <c r="HE239" s="1286"/>
      <c r="HF239" s="1286"/>
      <c r="HG239" s="1286"/>
      <c r="HH239" s="1286"/>
      <c r="HI239" s="1286"/>
      <c r="HJ239" s="1286"/>
      <c r="HK239" s="1286"/>
      <c r="HL239" s="1286"/>
      <c r="HM239" s="1286"/>
      <c r="HN239" s="1286"/>
      <c r="HO239" s="1286"/>
      <c r="HP239" s="1286"/>
      <c r="HQ239" s="1286"/>
      <c r="HR239" s="1286"/>
      <c r="HS239" s="1286"/>
      <c r="HT239" s="1286"/>
      <c r="HU239" s="1286"/>
      <c r="HV239" s="1286"/>
      <c r="HW239" s="1286"/>
      <c r="HX239" s="1286"/>
      <c r="HY239" s="1286"/>
      <c r="HZ239" s="1286"/>
      <c r="IA239" s="1286"/>
      <c r="IB239" s="1286"/>
      <c r="IC239" s="1286"/>
      <c r="ID239" s="1286"/>
      <c r="IE239" s="1286"/>
      <c r="IF239" s="1286"/>
      <c r="IG239" s="1286"/>
      <c r="IH239" s="1286"/>
      <c r="II239" s="1286"/>
      <c r="IJ239" s="1286"/>
      <c r="IK239" s="1286"/>
      <c r="IL239" s="1286"/>
      <c r="IM239" s="1286"/>
      <c r="IN239" s="1286"/>
      <c r="IO239" s="1286"/>
      <c r="IP239" s="1286"/>
      <c r="IQ239" s="1286"/>
      <c r="IR239" s="1286"/>
      <c r="IS239" s="1286"/>
      <c r="IT239" s="1286"/>
      <c r="IU239" s="1286"/>
      <c r="IV239" s="1286"/>
    </row>
    <row r="240" spans="1:256" ht="391.5" customHeight="1" thickBot="1">
      <c r="A240" s="1286"/>
      <c r="B240" s="2128"/>
      <c r="C240" s="2128"/>
      <c r="D240" s="2128"/>
      <c r="E240" s="2128"/>
      <c r="F240" s="2128"/>
      <c r="G240" s="2128"/>
      <c r="H240" s="1286"/>
      <c r="I240" s="1286"/>
      <c r="J240" s="1286"/>
      <c r="K240" s="1286"/>
      <c r="L240" s="1286"/>
      <c r="M240" s="1286"/>
      <c r="N240" s="1286"/>
      <c r="O240" s="1286"/>
      <c r="P240" s="1286"/>
      <c r="Q240" s="1286"/>
      <c r="R240" s="1286"/>
      <c r="S240" s="1286"/>
      <c r="T240" s="1286"/>
      <c r="U240" s="1286"/>
      <c r="V240" s="1286"/>
      <c r="W240" s="1286"/>
      <c r="X240" s="1286"/>
      <c r="Y240" s="1286"/>
      <c r="Z240" s="1286"/>
      <c r="AA240" s="1286"/>
      <c r="AB240" s="1286"/>
      <c r="AC240" s="1286"/>
      <c r="AD240" s="1286"/>
      <c r="AE240" s="1286"/>
      <c r="AF240" s="1286"/>
      <c r="AG240" s="1286"/>
      <c r="AH240" s="1286"/>
      <c r="AI240" s="1286"/>
      <c r="AJ240" s="1286"/>
      <c r="AK240" s="1286"/>
      <c r="AL240" s="1286"/>
      <c r="AM240" s="1286"/>
      <c r="AN240" s="1286"/>
      <c r="AO240" s="1286"/>
      <c r="AP240" s="1286"/>
      <c r="AQ240" s="1286"/>
      <c r="AR240" s="1286"/>
      <c r="AS240" s="1286"/>
      <c r="AT240" s="1286"/>
      <c r="AU240" s="1286"/>
      <c r="AV240" s="1286"/>
      <c r="AW240" s="1286"/>
      <c r="AX240" s="1286"/>
      <c r="AY240" s="1286"/>
      <c r="AZ240" s="1286"/>
      <c r="BA240" s="1286"/>
      <c r="BB240" s="1286"/>
      <c r="BC240" s="1286"/>
      <c r="BD240" s="1286"/>
      <c r="BE240" s="1286"/>
      <c r="BF240" s="1286"/>
      <c r="BG240" s="1286"/>
      <c r="BH240" s="1286"/>
      <c r="BI240" s="1286"/>
      <c r="BJ240" s="1286"/>
      <c r="BK240" s="1286"/>
      <c r="BL240" s="1286"/>
      <c r="BM240" s="1286"/>
      <c r="BN240" s="1286"/>
      <c r="BO240" s="1286"/>
      <c r="BP240" s="1286"/>
      <c r="BQ240" s="1286"/>
      <c r="BR240" s="1286"/>
      <c r="BS240" s="1286"/>
      <c r="BT240" s="1286"/>
      <c r="BU240" s="1286"/>
      <c r="BV240" s="1286"/>
      <c r="BW240" s="1286"/>
      <c r="BX240" s="1286"/>
      <c r="BY240" s="1286"/>
      <c r="BZ240" s="1286"/>
      <c r="CA240" s="1286"/>
      <c r="CB240" s="1286"/>
      <c r="CC240" s="1286"/>
      <c r="CD240" s="1286"/>
      <c r="CE240" s="1286"/>
      <c r="CF240" s="1286"/>
      <c r="CG240" s="1286"/>
      <c r="CH240" s="1286"/>
      <c r="CI240" s="1286"/>
      <c r="CJ240" s="1286"/>
      <c r="CK240" s="1286"/>
      <c r="CL240" s="1286"/>
      <c r="CM240" s="1286"/>
      <c r="CN240" s="1286"/>
      <c r="CO240" s="1286"/>
      <c r="CP240" s="1286"/>
      <c r="CQ240" s="1286"/>
      <c r="CR240" s="1286"/>
      <c r="CS240" s="1286"/>
      <c r="CT240" s="1286"/>
      <c r="CU240" s="1286"/>
      <c r="CV240" s="1286"/>
      <c r="CW240" s="1286"/>
      <c r="CX240" s="1286"/>
      <c r="CY240" s="1286"/>
      <c r="CZ240" s="1286"/>
      <c r="DA240" s="1286"/>
      <c r="DB240" s="1286"/>
      <c r="DC240" s="1286"/>
      <c r="DD240" s="1286"/>
      <c r="DE240" s="1286"/>
      <c r="DF240" s="1286"/>
      <c r="DG240" s="1286"/>
      <c r="DH240" s="1286"/>
      <c r="DI240" s="1286"/>
      <c r="DJ240" s="1286"/>
      <c r="DK240" s="1286"/>
      <c r="DL240" s="1286"/>
      <c r="DM240" s="1286"/>
      <c r="DN240" s="1286"/>
      <c r="DO240" s="1286"/>
      <c r="DP240" s="1286"/>
      <c r="DQ240" s="1286"/>
      <c r="DR240" s="1286"/>
      <c r="DS240" s="1286"/>
      <c r="DT240" s="1286"/>
      <c r="DU240" s="1286"/>
      <c r="DV240" s="1286"/>
      <c r="DW240" s="1286"/>
      <c r="DX240" s="1286"/>
      <c r="DY240" s="1286"/>
      <c r="DZ240" s="1286"/>
      <c r="EA240" s="1286"/>
      <c r="EB240" s="1286"/>
      <c r="EC240" s="1286"/>
      <c r="ED240" s="1286"/>
      <c r="EE240" s="1286"/>
      <c r="EF240" s="1286"/>
      <c r="EG240" s="1286"/>
      <c r="EH240" s="1286"/>
      <c r="EI240" s="1286"/>
      <c r="EJ240" s="1286"/>
      <c r="EK240" s="1286"/>
      <c r="EL240" s="1286"/>
      <c r="EM240" s="1286"/>
      <c r="EN240" s="1286"/>
      <c r="EO240" s="1286"/>
      <c r="EP240" s="1286"/>
      <c r="EQ240" s="1286"/>
      <c r="ER240" s="1286"/>
      <c r="ES240" s="1286"/>
      <c r="ET240" s="1286"/>
      <c r="EU240" s="1286"/>
      <c r="EV240" s="1286"/>
      <c r="EW240" s="1286"/>
      <c r="EX240" s="1286"/>
      <c r="EY240" s="1286"/>
      <c r="EZ240" s="1286"/>
      <c r="FA240" s="1286"/>
      <c r="FB240" s="1286"/>
      <c r="FC240" s="1286"/>
      <c r="FD240" s="1286"/>
      <c r="FE240" s="1286"/>
      <c r="FF240" s="1286"/>
      <c r="FG240" s="1286"/>
      <c r="FH240" s="1286"/>
      <c r="FI240" s="1286"/>
      <c r="FJ240" s="1286"/>
      <c r="FK240" s="1286"/>
      <c r="FL240" s="1286"/>
      <c r="FM240" s="1286"/>
      <c r="FN240" s="1286"/>
      <c r="FO240" s="1286"/>
      <c r="FP240" s="1286"/>
      <c r="FQ240" s="1286"/>
      <c r="FR240" s="1286"/>
      <c r="FS240" s="1286"/>
      <c r="FT240" s="1286"/>
      <c r="FU240" s="1286"/>
      <c r="FV240" s="1286"/>
      <c r="FW240" s="1286"/>
      <c r="FX240" s="1286"/>
      <c r="FY240" s="1286"/>
      <c r="FZ240" s="1286"/>
      <c r="GA240" s="1286"/>
      <c r="GB240" s="1286"/>
      <c r="GC240" s="1286"/>
      <c r="GD240" s="1286"/>
      <c r="GE240" s="1286"/>
      <c r="GF240" s="1286"/>
      <c r="GG240" s="1286"/>
      <c r="GH240" s="1286"/>
      <c r="GI240" s="1286"/>
      <c r="GJ240" s="1286"/>
      <c r="GK240" s="1286"/>
      <c r="GL240" s="1286"/>
      <c r="GM240" s="1286"/>
      <c r="GN240" s="1286"/>
      <c r="GO240" s="1286"/>
      <c r="GP240" s="1286"/>
      <c r="GQ240" s="1286"/>
      <c r="GR240" s="1286"/>
      <c r="GS240" s="1286"/>
      <c r="GT240" s="1286"/>
      <c r="GU240" s="1286"/>
      <c r="GV240" s="1286"/>
      <c r="GW240" s="1286"/>
      <c r="GX240" s="1286"/>
      <c r="GY240" s="1286"/>
      <c r="GZ240" s="1286"/>
      <c r="HA240" s="1286"/>
      <c r="HB240" s="1286"/>
      <c r="HC240" s="1286"/>
      <c r="HD240" s="1286"/>
      <c r="HE240" s="1286"/>
      <c r="HF240" s="1286"/>
      <c r="HG240" s="1286"/>
      <c r="HH240" s="1286"/>
      <c r="HI240" s="1286"/>
      <c r="HJ240" s="1286"/>
      <c r="HK240" s="1286"/>
      <c r="HL240" s="1286"/>
      <c r="HM240" s="1286"/>
      <c r="HN240" s="1286"/>
      <c r="HO240" s="1286"/>
      <c r="HP240" s="1286"/>
      <c r="HQ240" s="1286"/>
      <c r="HR240" s="1286"/>
      <c r="HS240" s="1286"/>
      <c r="HT240" s="1286"/>
      <c r="HU240" s="1286"/>
      <c r="HV240" s="1286"/>
      <c r="HW240" s="1286"/>
      <c r="HX240" s="1286"/>
      <c r="HY240" s="1286"/>
      <c r="HZ240" s="1286"/>
      <c r="IA240" s="1286"/>
      <c r="IB240" s="1286"/>
      <c r="IC240" s="1286"/>
      <c r="ID240" s="1286"/>
      <c r="IE240" s="1286"/>
      <c r="IF240" s="1286"/>
      <c r="IG240" s="1286"/>
      <c r="IH240" s="1286"/>
      <c r="II240" s="1286"/>
      <c r="IJ240" s="1286"/>
      <c r="IK240" s="1286"/>
      <c r="IL240" s="1286"/>
      <c r="IM240" s="1286"/>
      <c r="IN240" s="1286"/>
      <c r="IO240" s="1286"/>
      <c r="IP240" s="1286"/>
      <c r="IQ240" s="1286"/>
      <c r="IR240" s="1286"/>
      <c r="IS240" s="1286"/>
      <c r="IT240" s="1286"/>
      <c r="IU240" s="1286"/>
      <c r="IV240" s="1286"/>
    </row>
    <row r="241" spans="1:256" ht="31.5">
      <c r="A241" s="1286"/>
      <c r="B241" s="1603" t="s">
        <v>12406</v>
      </c>
      <c r="C241" s="2129" t="s">
        <v>12429</v>
      </c>
      <c r="D241" s="2130"/>
      <c r="E241" s="2130"/>
      <c r="F241" s="2131"/>
      <c r="G241" s="1474" t="s">
        <v>30</v>
      </c>
      <c r="H241" s="1286"/>
      <c r="I241" s="1286"/>
      <c r="J241" s="1286"/>
      <c r="K241" s="1286"/>
      <c r="L241" s="1286"/>
      <c r="M241" s="1286"/>
      <c r="N241" s="1286"/>
      <c r="O241" s="1286"/>
      <c r="P241" s="1286"/>
      <c r="Q241" s="1286"/>
      <c r="R241" s="1286"/>
      <c r="S241" s="1286"/>
      <c r="T241" s="1286"/>
      <c r="U241" s="1286"/>
      <c r="V241" s="1286"/>
      <c r="W241" s="1286"/>
      <c r="X241" s="1286"/>
      <c r="Y241" s="1286"/>
      <c r="Z241" s="1286"/>
      <c r="AA241" s="1286"/>
      <c r="AB241" s="1286"/>
      <c r="AC241" s="1286"/>
      <c r="AD241" s="1286"/>
      <c r="AE241" s="1286"/>
      <c r="AF241" s="1286"/>
      <c r="AG241" s="1286"/>
      <c r="AH241" s="1286"/>
      <c r="AI241" s="1286"/>
      <c r="AJ241" s="1286"/>
      <c r="AK241" s="1286"/>
      <c r="AL241" s="1286"/>
      <c r="AM241" s="1286"/>
      <c r="AN241" s="1286"/>
      <c r="AO241" s="1286"/>
      <c r="AP241" s="1286"/>
      <c r="AQ241" s="1286"/>
      <c r="AR241" s="1286"/>
      <c r="AS241" s="1286"/>
      <c r="AT241" s="1286"/>
      <c r="AU241" s="1286"/>
      <c r="AV241" s="1286"/>
      <c r="AW241" s="1286"/>
      <c r="AX241" s="1286"/>
      <c r="AY241" s="1286"/>
      <c r="AZ241" s="1286"/>
      <c r="BA241" s="1286"/>
      <c r="BB241" s="1286"/>
      <c r="BC241" s="1286"/>
      <c r="BD241" s="1286"/>
      <c r="BE241" s="1286"/>
      <c r="BF241" s="1286"/>
      <c r="BG241" s="1286"/>
      <c r="BH241" s="1286"/>
      <c r="BI241" s="1286"/>
      <c r="BJ241" s="1286"/>
      <c r="BK241" s="1286"/>
      <c r="BL241" s="1286"/>
      <c r="BM241" s="1286"/>
      <c r="BN241" s="1286"/>
      <c r="BO241" s="1286"/>
      <c r="BP241" s="1286"/>
      <c r="BQ241" s="1286"/>
      <c r="BR241" s="1286"/>
      <c r="BS241" s="1286"/>
      <c r="BT241" s="1286"/>
      <c r="BU241" s="1286"/>
      <c r="BV241" s="1286"/>
      <c r="BW241" s="1286"/>
      <c r="BX241" s="1286"/>
      <c r="BY241" s="1286"/>
      <c r="BZ241" s="1286"/>
      <c r="CA241" s="1286"/>
      <c r="CB241" s="1286"/>
      <c r="CC241" s="1286"/>
      <c r="CD241" s="1286"/>
      <c r="CE241" s="1286"/>
      <c r="CF241" s="1286"/>
      <c r="CG241" s="1286"/>
      <c r="CH241" s="1286"/>
      <c r="CI241" s="1286"/>
      <c r="CJ241" s="1286"/>
      <c r="CK241" s="1286"/>
      <c r="CL241" s="1286"/>
      <c r="CM241" s="1286"/>
      <c r="CN241" s="1286"/>
      <c r="CO241" s="1286"/>
      <c r="CP241" s="1286"/>
      <c r="CQ241" s="1286"/>
      <c r="CR241" s="1286"/>
      <c r="CS241" s="1286"/>
      <c r="CT241" s="1286"/>
      <c r="CU241" s="1286"/>
      <c r="CV241" s="1286"/>
      <c r="CW241" s="1286"/>
      <c r="CX241" s="1286"/>
      <c r="CY241" s="1286"/>
      <c r="CZ241" s="1286"/>
      <c r="DA241" s="1286"/>
      <c r="DB241" s="1286"/>
      <c r="DC241" s="1286"/>
      <c r="DD241" s="1286"/>
      <c r="DE241" s="1286"/>
      <c r="DF241" s="1286"/>
      <c r="DG241" s="1286"/>
      <c r="DH241" s="1286"/>
      <c r="DI241" s="1286"/>
      <c r="DJ241" s="1286"/>
      <c r="DK241" s="1286"/>
      <c r="DL241" s="1286"/>
      <c r="DM241" s="1286"/>
      <c r="DN241" s="1286"/>
      <c r="DO241" s="1286"/>
      <c r="DP241" s="1286"/>
      <c r="DQ241" s="1286"/>
      <c r="DR241" s="1286"/>
      <c r="DS241" s="1286"/>
      <c r="DT241" s="1286"/>
      <c r="DU241" s="1286"/>
      <c r="DV241" s="1286"/>
      <c r="DW241" s="1286"/>
      <c r="DX241" s="1286"/>
      <c r="DY241" s="1286"/>
      <c r="DZ241" s="1286"/>
      <c r="EA241" s="1286"/>
      <c r="EB241" s="1286"/>
      <c r="EC241" s="1286"/>
      <c r="ED241" s="1286"/>
      <c r="EE241" s="1286"/>
      <c r="EF241" s="1286"/>
      <c r="EG241" s="1286"/>
      <c r="EH241" s="1286"/>
      <c r="EI241" s="1286"/>
      <c r="EJ241" s="1286"/>
      <c r="EK241" s="1286"/>
      <c r="EL241" s="1286"/>
      <c r="EM241" s="1286"/>
      <c r="EN241" s="1286"/>
      <c r="EO241" s="1286"/>
      <c r="EP241" s="1286"/>
      <c r="EQ241" s="1286"/>
      <c r="ER241" s="1286"/>
      <c r="ES241" s="1286"/>
      <c r="ET241" s="1286"/>
      <c r="EU241" s="1286"/>
      <c r="EV241" s="1286"/>
      <c r="EW241" s="1286"/>
      <c r="EX241" s="1286"/>
      <c r="EY241" s="1286"/>
      <c r="EZ241" s="1286"/>
      <c r="FA241" s="1286"/>
      <c r="FB241" s="1286"/>
      <c r="FC241" s="1286"/>
      <c r="FD241" s="1286"/>
      <c r="FE241" s="1286"/>
      <c r="FF241" s="1286"/>
      <c r="FG241" s="1286"/>
      <c r="FH241" s="1286"/>
      <c r="FI241" s="1286"/>
      <c r="FJ241" s="1286"/>
      <c r="FK241" s="1286"/>
      <c r="FL241" s="1286"/>
      <c r="FM241" s="1286"/>
      <c r="FN241" s="1286"/>
      <c r="FO241" s="1286"/>
      <c r="FP241" s="1286"/>
      <c r="FQ241" s="1286"/>
      <c r="FR241" s="1286"/>
      <c r="FS241" s="1286"/>
      <c r="FT241" s="1286"/>
      <c r="FU241" s="1286"/>
      <c r="FV241" s="1286"/>
      <c r="FW241" s="1286"/>
      <c r="FX241" s="1286"/>
      <c r="FY241" s="1286"/>
      <c r="FZ241" s="1286"/>
      <c r="GA241" s="1286"/>
      <c r="GB241" s="1286"/>
      <c r="GC241" s="1286"/>
      <c r="GD241" s="1286"/>
      <c r="GE241" s="1286"/>
      <c r="GF241" s="1286"/>
      <c r="GG241" s="1286"/>
      <c r="GH241" s="1286"/>
      <c r="GI241" s="1286"/>
      <c r="GJ241" s="1286"/>
      <c r="GK241" s="1286"/>
      <c r="GL241" s="1286"/>
      <c r="GM241" s="1286"/>
      <c r="GN241" s="1286"/>
      <c r="GO241" s="1286"/>
      <c r="GP241" s="1286"/>
      <c r="GQ241" s="1286"/>
      <c r="GR241" s="1286"/>
      <c r="GS241" s="1286"/>
      <c r="GT241" s="1286"/>
      <c r="GU241" s="1286"/>
      <c r="GV241" s="1286"/>
      <c r="GW241" s="1286"/>
      <c r="GX241" s="1286"/>
      <c r="GY241" s="1286"/>
      <c r="GZ241" s="1286"/>
      <c r="HA241" s="1286"/>
      <c r="HB241" s="1286"/>
      <c r="HC241" s="1286"/>
      <c r="HD241" s="1286"/>
      <c r="HE241" s="1286"/>
      <c r="HF241" s="1286"/>
      <c r="HG241" s="1286"/>
      <c r="HH241" s="1286"/>
      <c r="HI241" s="1286"/>
      <c r="HJ241" s="1286"/>
      <c r="HK241" s="1286"/>
      <c r="HL241" s="1286"/>
      <c r="HM241" s="1286"/>
      <c r="HN241" s="1286"/>
      <c r="HO241" s="1286"/>
      <c r="HP241" s="1286"/>
      <c r="HQ241" s="1286"/>
      <c r="HR241" s="1286"/>
      <c r="HS241" s="1286"/>
      <c r="HT241" s="1286"/>
      <c r="HU241" s="1286"/>
      <c r="HV241" s="1286"/>
      <c r="HW241" s="1286"/>
      <c r="HX241" s="1286"/>
      <c r="HY241" s="1286"/>
      <c r="HZ241" s="1286"/>
      <c r="IA241" s="1286"/>
      <c r="IB241" s="1286"/>
      <c r="IC241" s="1286"/>
      <c r="ID241" s="1286"/>
      <c r="IE241" s="1286"/>
      <c r="IF241" s="1286"/>
      <c r="IG241" s="1286"/>
      <c r="IH241" s="1286"/>
      <c r="II241" s="1286"/>
      <c r="IJ241" s="1286"/>
      <c r="IK241" s="1286"/>
      <c r="IL241" s="1286"/>
      <c r="IM241" s="1286"/>
      <c r="IN241" s="1286"/>
      <c r="IO241" s="1286"/>
      <c r="IP241" s="1286"/>
      <c r="IQ241" s="1286"/>
      <c r="IR241" s="1286"/>
      <c r="IS241" s="1286"/>
      <c r="IT241" s="1286"/>
      <c r="IU241" s="1286"/>
      <c r="IV241" s="1286"/>
    </row>
    <row r="242" spans="1:256" ht="31.5">
      <c r="A242" s="1286"/>
      <c r="B242" s="1175" t="s">
        <v>12408</v>
      </c>
      <c r="C242" s="1604" t="s">
        <v>1947</v>
      </c>
      <c r="D242" s="1604" t="s">
        <v>30</v>
      </c>
      <c r="E242" s="2132" t="s">
        <v>1948</v>
      </c>
      <c r="F242" s="2133"/>
      <c r="G242" s="2134"/>
      <c r="H242" s="1286"/>
      <c r="I242" s="1286"/>
      <c r="J242" s="1286"/>
      <c r="K242" s="1286"/>
      <c r="L242" s="1286"/>
      <c r="M242" s="1286"/>
      <c r="N242" s="1286"/>
      <c r="O242" s="1286"/>
      <c r="P242" s="1286"/>
      <c r="Q242" s="1286"/>
      <c r="R242" s="1286"/>
      <c r="S242" s="1286"/>
      <c r="T242" s="1286"/>
      <c r="U242" s="1286"/>
      <c r="V242" s="1286"/>
      <c r="W242" s="1286"/>
      <c r="X242" s="1286"/>
      <c r="Y242" s="1286"/>
      <c r="Z242" s="1286"/>
      <c r="AA242" s="1286"/>
      <c r="AB242" s="1286"/>
      <c r="AC242" s="1286"/>
      <c r="AD242" s="1286"/>
      <c r="AE242" s="1286"/>
      <c r="AF242" s="1286"/>
      <c r="AG242" s="1286"/>
      <c r="AH242" s="1286"/>
      <c r="AI242" s="1286"/>
      <c r="AJ242" s="1286"/>
      <c r="AK242" s="1286"/>
      <c r="AL242" s="1286"/>
      <c r="AM242" s="1286"/>
      <c r="AN242" s="1286"/>
      <c r="AO242" s="1286"/>
      <c r="AP242" s="1286"/>
      <c r="AQ242" s="1286"/>
      <c r="AR242" s="1286"/>
      <c r="AS242" s="1286"/>
      <c r="AT242" s="1286"/>
      <c r="AU242" s="1286"/>
      <c r="AV242" s="1286"/>
      <c r="AW242" s="1286"/>
      <c r="AX242" s="1286"/>
      <c r="AY242" s="1286"/>
      <c r="AZ242" s="1286"/>
      <c r="BA242" s="1286"/>
      <c r="BB242" s="1286"/>
      <c r="BC242" s="1286"/>
      <c r="BD242" s="1286"/>
      <c r="BE242" s="1286"/>
      <c r="BF242" s="1286"/>
      <c r="BG242" s="1286"/>
      <c r="BH242" s="1286"/>
      <c r="BI242" s="1286"/>
      <c r="BJ242" s="1286"/>
      <c r="BK242" s="1286"/>
      <c r="BL242" s="1286"/>
      <c r="BM242" s="1286"/>
      <c r="BN242" s="1286"/>
      <c r="BO242" s="1286"/>
      <c r="BP242" s="1286"/>
      <c r="BQ242" s="1286"/>
      <c r="BR242" s="1286"/>
      <c r="BS242" s="1286"/>
      <c r="BT242" s="1286"/>
      <c r="BU242" s="1286"/>
      <c r="BV242" s="1286"/>
      <c r="BW242" s="1286"/>
      <c r="BX242" s="1286"/>
      <c r="BY242" s="1286"/>
      <c r="BZ242" s="1286"/>
      <c r="CA242" s="1286"/>
      <c r="CB242" s="1286"/>
      <c r="CC242" s="1286"/>
      <c r="CD242" s="1286"/>
      <c r="CE242" s="1286"/>
      <c r="CF242" s="1286"/>
      <c r="CG242" s="1286"/>
      <c r="CH242" s="1286"/>
      <c r="CI242" s="1286"/>
      <c r="CJ242" s="1286"/>
      <c r="CK242" s="1286"/>
      <c r="CL242" s="1286"/>
      <c r="CM242" s="1286"/>
      <c r="CN242" s="1286"/>
      <c r="CO242" s="1286"/>
      <c r="CP242" s="1286"/>
      <c r="CQ242" s="1286"/>
      <c r="CR242" s="1286"/>
      <c r="CS242" s="1286"/>
      <c r="CT242" s="1286"/>
      <c r="CU242" s="1286"/>
      <c r="CV242" s="1286"/>
      <c r="CW242" s="1286"/>
      <c r="CX242" s="1286"/>
      <c r="CY242" s="1286"/>
      <c r="CZ242" s="1286"/>
      <c r="DA242" s="1286"/>
      <c r="DB242" s="1286"/>
      <c r="DC242" s="1286"/>
      <c r="DD242" s="1286"/>
      <c r="DE242" s="1286"/>
      <c r="DF242" s="1286"/>
      <c r="DG242" s="1286"/>
      <c r="DH242" s="1286"/>
      <c r="DI242" s="1286"/>
      <c r="DJ242" s="1286"/>
      <c r="DK242" s="1286"/>
      <c r="DL242" s="1286"/>
      <c r="DM242" s="1286"/>
      <c r="DN242" s="1286"/>
      <c r="DO242" s="1286"/>
      <c r="DP242" s="1286"/>
      <c r="DQ242" s="1286"/>
      <c r="DR242" s="1286"/>
      <c r="DS242" s="1286"/>
      <c r="DT242" s="1286"/>
      <c r="DU242" s="1286"/>
      <c r="DV242" s="1286"/>
      <c r="DW242" s="1286"/>
      <c r="DX242" s="1286"/>
      <c r="DY242" s="1286"/>
      <c r="DZ242" s="1286"/>
      <c r="EA242" s="1286"/>
      <c r="EB242" s="1286"/>
      <c r="EC242" s="1286"/>
      <c r="ED242" s="1286"/>
      <c r="EE242" s="1286"/>
      <c r="EF242" s="1286"/>
      <c r="EG242" s="1286"/>
      <c r="EH242" s="1286"/>
      <c r="EI242" s="1286"/>
      <c r="EJ242" s="1286"/>
      <c r="EK242" s="1286"/>
      <c r="EL242" s="1286"/>
      <c r="EM242" s="1286"/>
      <c r="EN242" s="1286"/>
      <c r="EO242" s="1286"/>
      <c r="EP242" s="1286"/>
      <c r="EQ242" s="1286"/>
      <c r="ER242" s="1286"/>
      <c r="ES242" s="1286"/>
      <c r="ET242" s="1286"/>
      <c r="EU242" s="1286"/>
      <c r="EV242" s="1286"/>
      <c r="EW242" s="1286"/>
      <c r="EX242" s="1286"/>
      <c r="EY242" s="1286"/>
      <c r="EZ242" s="1286"/>
      <c r="FA242" s="1286"/>
      <c r="FB242" s="1286"/>
      <c r="FC242" s="1286"/>
      <c r="FD242" s="1286"/>
      <c r="FE242" s="1286"/>
      <c r="FF242" s="1286"/>
      <c r="FG242" s="1286"/>
      <c r="FH242" s="1286"/>
      <c r="FI242" s="1286"/>
      <c r="FJ242" s="1286"/>
      <c r="FK242" s="1286"/>
      <c r="FL242" s="1286"/>
      <c r="FM242" s="1286"/>
      <c r="FN242" s="1286"/>
      <c r="FO242" s="1286"/>
      <c r="FP242" s="1286"/>
      <c r="FQ242" s="1286"/>
      <c r="FR242" s="1286"/>
      <c r="FS242" s="1286"/>
      <c r="FT242" s="1286"/>
      <c r="FU242" s="1286"/>
      <c r="FV242" s="1286"/>
      <c r="FW242" s="1286"/>
      <c r="FX242" s="1286"/>
      <c r="FY242" s="1286"/>
      <c r="FZ242" s="1286"/>
      <c r="GA242" s="1286"/>
      <c r="GB242" s="1286"/>
      <c r="GC242" s="1286"/>
      <c r="GD242" s="1286"/>
      <c r="GE242" s="1286"/>
      <c r="GF242" s="1286"/>
      <c r="GG242" s="1286"/>
      <c r="GH242" s="1286"/>
      <c r="GI242" s="1286"/>
      <c r="GJ242" s="1286"/>
      <c r="GK242" s="1286"/>
      <c r="GL242" s="1286"/>
      <c r="GM242" s="1286"/>
      <c r="GN242" s="1286"/>
      <c r="GO242" s="1286"/>
      <c r="GP242" s="1286"/>
      <c r="GQ242" s="1286"/>
      <c r="GR242" s="1286"/>
      <c r="GS242" s="1286"/>
      <c r="GT242" s="1286"/>
      <c r="GU242" s="1286"/>
      <c r="GV242" s="1286"/>
      <c r="GW242" s="1286"/>
      <c r="GX242" s="1286"/>
      <c r="GY242" s="1286"/>
      <c r="GZ242" s="1286"/>
      <c r="HA242" s="1286"/>
      <c r="HB242" s="1286"/>
      <c r="HC242" s="1286"/>
      <c r="HD242" s="1286"/>
      <c r="HE242" s="1286"/>
      <c r="HF242" s="1286"/>
      <c r="HG242" s="1286"/>
      <c r="HH242" s="1286"/>
      <c r="HI242" s="1286"/>
      <c r="HJ242" s="1286"/>
      <c r="HK242" s="1286"/>
      <c r="HL242" s="1286"/>
      <c r="HM242" s="1286"/>
      <c r="HN242" s="1286"/>
      <c r="HO242" s="1286"/>
      <c r="HP242" s="1286"/>
      <c r="HQ242" s="1286"/>
      <c r="HR242" s="1286"/>
      <c r="HS242" s="1286"/>
      <c r="HT242" s="1286"/>
      <c r="HU242" s="1286"/>
      <c r="HV242" s="1286"/>
      <c r="HW242" s="1286"/>
      <c r="HX242" s="1286"/>
      <c r="HY242" s="1286"/>
      <c r="HZ242" s="1286"/>
      <c r="IA242" s="1286"/>
      <c r="IB242" s="1286"/>
      <c r="IC242" s="1286"/>
      <c r="ID242" s="1286"/>
      <c r="IE242" s="1286"/>
      <c r="IF242" s="1286"/>
      <c r="IG242" s="1286"/>
      <c r="IH242" s="1286"/>
      <c r="II242" s="1286"/>
      <c r="IJ242" s="1286"/>
      <c r="IK242" s="1286"/>
      <c r="IL242" s="1286"/>
      <c r="IM242" s="1286"/>
      <c r="IN242" s="1286"/>
      <c r="IO242" s="1286"/>
      <c r="IP242" s="1286"/>
      <c r="IQ242" s="1286"/>
      <c r="IR242" s="1286"/>
      <c r="IS242" s="1286"/>
      <c r="IT242" s="1286"/>
      <c r="IU242" s="1286"/>
      <c r="IV242" s="1286"/>
    </row>
    <row r="243" spans="1:256" ht="15.75">
      <c r="A243" s="1286"/>
      <c r="B243" s="2012" t="s">
        <v>1951</v>
      </c>
      <c r="C243" s="2013"/>
      <c r="D243" s="2013"/>
      <c r="E243" s="2013"/>
      <c r="F243" s="2013"/>
      <c r="G243" s="2014"/>
      <c r="H243" s="1286"/>
      <c r="I243" s="1286"/>
      <c r="J243" s="1286"/>
      <c r="K243" s="1286"/>
      <c r="L243" s="1286"/>
      <c r="M243" s="1286"/>
      <c r="N243" s="1286"/>
      <c r="O243" s="1286"/>
      <c r="P243" s="1286"/>
      <c r="Q243" s="1286"/>
      <c r="R243" s="1286"/>
      <c r="S243" s="1286"/>
      <c r="T243" s="1286"/>
      <c r="U243" s="1286"/>
      <c r="V243" s="1286"/>
      <c r="W243" s="1286"/>
      <c r="X243" s="1286"/>
      <c r="Y243" s="1286"/>
      <c r="Z243" s="1286"/>
      <c r="AA243" s="1286"/>
      <c r="AB243" s="1286"/>
      <c r="AC243" s="1286"/>
      <c r="AD243" s="1286"/>
      <c r="AE243" s="1286"/>
      <c r="AF243" s="1286"/>
      <c r="AG243" s="1286"/>
      <c r="AH243" s="1286"/>
      <c r="AI243" s="1286"/>
      <c r="AJ243" s="1286"/>
      <c r="AK243" s="1286"/>
      <c r="AL243" s="1286"/>
      <c r="AM243" s="1286"/>
      <c r="AN243" s="1286"/>
      <c r="AO243" s="1286"/>
      <c r="AP243" s="1286"/>
      <c r="AQ243" s="1286"/>
      <c r="AR243" s="1286"/>
      <c r="AS243" s="1286"/>
      <c r="AT243" s="1286"/>
      <c r="AU243" s="1286"/>
      <c r="AV243" s="1286"/>
      <c r="AW243" s="1286"/>
      <c r="AX243" s="1286"/>
      <c r="AY243" s="1286"/>
      <c r="AZ243" s="1286"/>
      <c r="BA243" s="1286"/>
      <c r="BB243" s="1286"/>
      <c r="BC243" s="1286"/>
      <c r="BD243" s="1286"/>
      <c r="BE243" s="1286"/>
      <c r="BF243" s="1286"/>
      <c r="BG243" s="1286"/>
      <c r="BH243" s="1286"/>
      <c r="BI243" s="1286"/>
      <c r="BJ243" s="1286"/>
      <c r="BK243" s="1286"/>
      <c r="BL243" s="1286"/>
      <c r="BM243" s="1286"/>
      <c r="BN243" s="1286"/>
      <c r="BO243" s="1286"/>
      <c r="BP243" s="1286"/>
      <c r="BQ243" s="1286"/>
      <c r="BR243" s="1286"/>
      <c r="BS243" s="1286"/>
      <c r="BT243" s="1286"/>
      <c r="BU243" s="1286"/>
      <c r="BV243" s="1286"/>
      <c r="BW243" s="1286"/>
      <c r="BX243" s="1286"/>
      <c r="BY243" s="1286"/>
      <c r="BZ243" s="1286"/>
      <c r="CA243" s="1286"/>
      <c r="CB243" s="1286"/>
      <c r="CC243" s="1286"/>
      <c r="CD243" s="1286"/>
      <c r="CE243" s="1286"/>
      <c r="CF243" s="1286"/>
      <c r="CG243" s="1286"/>
      <c r="CH243" s="1286"/>
      <c r="CI243" s="1286"/>
      <c r="CJ243" s="1286"/>
      <c r="CK243" s="1286"/>
      <c r="CL243" s="1286"/>
      <c r="CM243" s="1286"/>
      <c r="CN243" s="1286"/>
      <c r="CO243" s="1286"/>
      <c r="CP243" s="1286"/>
      <c r="CQ243" s="1286"/>
      <c r="CR243" s="1286"/>
      <c r="CS243" s="1286"/>
      <c r="CT243" s="1286"/>
      <c r="CU243" s="1286"/>
      <c r="CV243" s="1286"/>
      <c r="CW243" s="1286"/>
      <c r="CX243" s="1286"/>
      <c r="CY243" s="1286"/>
      <c r="CZ243" s="1286"/>
      <c r="DA243" s="1286"/>
      <c r="DB243" s="1286"/>
      <c r="DC243" s="1286"/>
      <c r="DD243" s="1286"/>
      <c r="DE243" s="1286"/>
      <c r="DF243" s="1286"/>
      <c r="DG243" s="1286"/>
      <c r="DH243" s="1286"/>
      <c r="DI243" s="1286"/>
      <c r="DJ243" s="1286"/>
      <c r="DK243" s="1286"/>
      <c r="DL243" s="1286"/>
      <c r="DM243" s="1286"/>
      <c r="DN243" s="1286"/>
      <c r="DO243" s="1286"/>
      <c r="DP243" s="1286"/>
      <c r="DQ243" s="1286"/>
      <c r="DR243" s="1286"/>
      <c r="DS243" s="1286"/>
      <c r="DT243" s="1286"/>
      <c r="DU243" s="1286"/>
      <c r="DV243" s="1286"/>
      <c r="DW243" s="1286"/>
      <c r="DX243" s="1286"/>
      <c r="DY243" s="1286"/>
      <c r="DZ243" s="1286"/>
      <c r="EA243" s="1286"/>
      <c r="EB243" s="1286"/>
      <c r="EC243" s="1286"/>
      <c r="ED243" s="1286"/>
      <c r="EE243" s="1286"/>
      <c r="EF243" s="1286"/>
      <c r="EG243" s="1286"/>
      <c r="EH243" s="1286"/>
      <c r="EI243" s="1286"/>
      <c r="EJ243" s="1286"/>
      <c r="EK243" s="1286"/>
      <c r="EL243" s="1286"/>
      <c r="EM243" s="1286"/>
      <c r="EN243" s="1286"/>
      <c r="EO243" s="1286"/>
      <c r="EP243" s="1286"/>
      <c r="EQ243" s="1286"/>
      <c r="ER243" s="1286"/>
      <c r="ES243" s="1286"/>
      <c r="ET243" s="1286"/>
      <c r="EU243" s="1286"/>
      <c r="EV243" s="1286"/>
      <c r="EW243" s="1286"/>
      <c r="EX243" s="1286"/>
      <c r="EY243" s="1286"/>
      <c r="EZ243" s="1286"/>
      <c r="FA243" s="1286"/>
      <c r="FB243" s="1286"/>
      <c r="FC243" s="1286"/>
      <c r="FD243" s="1286"/>
      <c r="FE243" s="1286"/>
      <c r="FF243" s="1286"/>
      <c r="FG243" s="1286"/>
      <c r="FH243" s="1286"/>
      <c r="FI243" s="1286"/>
      <c r="FJ243" s="1286"/>
      <c r="FK243" s="1286"/>
      <c r="FL243" s="1286"/>
      <c r="FM243" s="1286"/>
      <c r="FN243" s="1286"/>
      <c r="FO243" s="1286"/>
      <c r="FP243" s="1286"/>
      <c r="FQ243" s="1286"/>
      <c r="FR243" s="1286"/>
      <c r="FS243" s="1286"/>
      <c r="FT243" s="1286"/>
      <c r="FU243" s="1286"/>
      <c r="FV243" s="1286"/>
      <c r="FW243" s="1286"/>
      <c r="FX243" s="1286"/>
      <c r="FY243" s="1286"/>
      <c r="FZ243" s="1286"/>
      <c r="GA243" s="1286"/>
      <c r="GB243" s="1286"/>
      <c r="GC243" s="1286"/>
      <c r="GD243" s="1286"/>
      <c r="GE243" s="1286"/>
      <c r="GF243" s="1286"/>
      <c r="GG243" s="1286"/>
      <c r="GH243" s="1286"/>
      <c r="GI243" s="1286"/>
      <c r="GJ243" s="1286"/>
      <c r="GK243" s="1286"/>
      <c r="GL243" s="1286"/>
      <c r="GM243" s="1286"/>
      <c r="GN243" s="1286"/>
      <c r="GO243" s="1286"/>
      <c r="GP243" s="1286"/>
      <c r="GQ243" s="1286"/>
      <c r="GR243" s="1286"/>
      <c r="GS243" s="1286"/>
      <c r="GT243" s="1286"/>
      <c r="GU243" s="1286"/>
      <c r="GV243" s="1286"/>
      <c r="GW243" s="1286"/>
      <c r="GX243" s="1286"/>
      <c r="GY243" s="1286"/>
      <c r="GZ243" s="1286"/>
      <c r="HA243" s="1286"/>
      <c r="HB243" s="1286"/>
      <c r="HC243" s="1286"/>
      <c r="HD243" s="1286"/>
      <c r="HE243" s="1286"/>
      <c r="HF243" s="1286"/>
      <c r="HG243" s="1286"/>
      <c r="HH243" s="1286"/>
      <c r="HI243" s="1286"/>
      <c r="HJ243" s="1286"/>
      <c r="HK243" s="1286"/>
      <c r="HL243" s="1286"/>
      <c r="HM243" s="1286"/>
      <c r="HN243" s="1286"/>
      <c r="HO243" s="1286"/>
      <c r="HP243" s="1286"/>
      <c r="HQ243" s="1286"/>
      <c r="HR243" s="1286"/>
      <c r="HS243" s="1286"/>
      <c r="HT243" s="1286"/>
      <c r="HU243" s="1286"/>
      <c r="HV243" s="1286"/>
      <c r="HW243" s="1286"/>
      <c r="HX243" s="1286"/>
      <c r="HY243" s="1286"/>
      <c r="HZ243" s="1286"/>
      <c r="IA243" s="1286"/>
      <c r="IB243" s="1286"/>
      <c r="IC243" s="1286"/>
      <c r="ID243" s="1286"/>
      <c r="IE243" s="1286"/>
      <c r="IF243" s="1286"/>
      <c r="IG243" s="1286"/>
      <c r="IH243" s="1286"/>
      <c r="II243" s="1286"/>
      <c r="IJ243" s="1286"/>
      <c r="IK243" s="1286"/>
      <c r="IL243" s="1286"/>
      <c r="IM243" s="1286"/>
      <c r="IN243" s="1286"/>
      <c r="IO243" s="1286"/>
      <c r="IP243" s="1286"/>
      <c r="IQ243" s="1286"/>
      <c r="IR243" s="1286"/>
      <c r="IS243" s="1286"/>
      <c r="IT243" s="1286"/>
      <c r="IU243" s="1286"/>
      <c r="IV243" s="1286"/>
    </row>
    <row r="244" spans="1:256" ht="15.75">
      <c r="A244" s="1286"/>
      <c r="B244" s="2115" t="str">
        <f>C233</f>
        <v>ESCAVAÇÃO MANUAL DE VALAS. AF_03/2016</v>
      </c>
      <c r="C244" s="2116"/>
      <c r="D244" s="1605" t="s">
        <v>25</v>
      </c>
      <c r="E244" s="2137" t="s">
        <v>12432</v>
      </c>
      <c r="F244" s="2137"/>
      <c r="G244" s="2138"/>
      <c r="H244" s="1286"/>
      <c r="I244" s="1286"/>
      <c r="J244" s="1286"/>
      <c r="K244" s="1286"/>
      <c r="L244" s="1286"/>
      <c r="M244" s="1286"/>
      <c r="N244" s="1286"/>
      <c r="O244" s="1286"/>
      <c r="P244" s="1286"/>
      <c r="Q244" s="1286"/>
      <c r="R244" s="1286"/>
      <c r="S244" s="1286"/>
      <c r="T244" s="1286"/>
      <c r="U244" s="1286"/>
      <c r="V244" s="1286"/>
      <c r="W244" s="1286"/>
      <c r="X244" s="1286"/>
      <c r="Y244" s="1286"/>
      <c r="Z244" s="1286"/>
      <c r="AA244" s="1286"/>
      <c r="AB244" s="1286"/>
      <c r="AC244" s="1286"/>
      <c r="AD244" s="1286"/>
      <c r="AE244" s="1286"/>
      <c r="AF244" s="1286"/>
      <c r="AG244" s="1286"/>
      <c r="AH244" s="1286"/>
      <c r="AI244" s="1286"/>
      <c r="AJ244" s="1286"/>
      <c r="AK244" s="1286"/>
      <c r="AL244" s="1286"/>
      <c r="AM244" s="1286"/>
      <c r="AN244" s="1286"/>
      <c r="AO244" s="1286"/>
      <c r="AP244" s="1286"/>
      <c r="AQ244" s="1286"/>
      <c r="AR244" s="1286"/>
      <c r="AS244" s="1286"/>
      <c r="AT244" s="1286"/>
      <c r="AU244" s="1286"/>
      <c r="AV244" s="1286"/>
      <c r="AW244" s="1286"/>
      <c r="AX244" s="1286"/>
      <c r="AY244" s="1286"/>
      <c r="AZ244" s="1286"/>
      <c r="BA244" s="1286"/>
      <c r="BB244" s="1286"/>
      <c r="BC244" s="1286"/>
      <c r="BD244" s="1286"/>
      <c r="BE244" s="1286"/>
      <c r="BF244" s="1286"/>
      <c r="BG244" s="1286"/>
      <c r="BH244" s="1286"/>
      <c r="BI244" s="1286"/>
      <c r="BJ244" s="1286"/>
      <c r="BK244" s="1286"/>
      <c r="BL244" s="1286"/>
      <c r="BM244" s="1286"/>
      <c r="BN244" s="1286"/>
      <c r="BO244" s="1286"/>
      <c r="BP244" s="1286"/>
      <c r="BQ244" s="1286"/>
      <c r="BR244" s="1286"/>
      <c r="BS244" s="1286"/>
      <c r="BT244" s="1286"/>
      <c r="BU244" s="1286"/>
      <c r="BV244" s="1286"/>
      <c r="BW244" s="1286"/>
      <c r="BX244" s="1286"/>
      <c r="BY244" s="1286"/>
      <c r="BZ244" s="1286"/>
      <c r="CA244" s="1286"/>
      <c r="CB244" s="1286"/>
      <c r="CC244" s="1286"/>
      <c r="CD244" s="1286"/>
      <c r="CE244" s="1286"/>
      <c r="CF244" s="1286"/>
      <c r="CG244" s="1286"/>
      <c r="CH244" s="1286"/>
      <c r="CI244" s="1286"/>
      <c r="CJ244" s="1286"/>
      <c r="CK244" s="1286"/>
      <c r="CL244" s="1286"/>
      <c r="CM244" s="1286"/>
      <c r="CN244" s="1286"/>
      <c r="CO244" s="1286"/>
      <c r="CP244" s="1286"/>
      <c r="CQ244" s="1286"/>
      <c r="CR244" s="1286"/>
      <c r="CS244" s="1286"/>
      <c r="CT244" s="1286"/>
      <c r="CU244" s="1286"/>
      <c r="CV244" s="1286"/>
      <c r="CW244" s="1286"/>
      <c r="CX244" s="1286"/>
      <c r="CY244" s="1286"/>
      <c r="CZ244" s="1286"/>
      <c r="DA244" s="1286"/>
      <c r="DB244" s="1286"/>
      <c r="DC244" s="1286"/>
      <c r="DD244" s="1286"/>
      <c r="DE244" s="1286"/>
      <c r="DF244" s="1286"/>
      <c r="DG244" s="1286"/>
      <c r="DH244" s="1286"/>
      <c r="DI244" s="1286"/>
      <c r="DJ244" s="1286"/>
      <c r="DK244" s="1286"/>
      <c r="DL244" s="1286"/>
      <c r="DM244" s="1286"/>
      <c r="DN244" s="1286"/>
      <c r="DO244" s="1286"/>
      <c r="DP244" s="1286"/>
      <c r="DQ244" s="1286"/>
      <c r="DR244" s="1286"/>
      <c r="DS244" s="1286"/>
      <c r="DT244" s="1286"/>
      <c r="DU244" s="1286"/>
      <c r="DV244" s="1286"/>
      <c r="DW244" s="1286"/>
      <c r="DX244" s="1286"/>
      <c r="DY244" s="1286"/>
      <c r="DZ244" s="1286"/>
      <c r="EA244" s="1286"/>
      <c r="EB244" s="1286"/>
      <c r="EC244" s="1286"/>
      <c r="ED244" s="1286"/>
      <c r="EE244" s="1286"/>
      <c r="EF244" s="1286"/>
      <c r="EG244" s="1286"/>
      <c r="EH244" s="1286"/>
      <c r="EI244" s="1286"/>
      <c r="EJ244" s="1286"/>
      <c r="EK244" s="1286"/>
      <c r="EL244" s="1286"/>
      <c r="EM244" s="1286"/>
      <c r="EN244" s="1286"/>
      <c r="EO244" s="1286"/>
      <c r="EP244" s="1286"/>
      <c r="EQ244" s="1286"/>
      <c r="ER244" s="1286"/>
      <c r="ES244" s="1286"/>
      <c r="ET244" s="1286"/>
      <c r="EU244" s="1286"/>
      <c r="EV244" s="1286"/>
      <c r="EW244" s="1286"/>
      <c r="EX244" s="1286"/>
      <c r="EY244" s="1286"/>
      <c r="EZ244" s="1286"/>
      <c r="FA244" s="1286"/>
      <c r="FB244" s="1286"/>
      <c r="FC244" s="1286"/>
      <c r="FD244" s="1286"/>
      <c r="FE244" s="1286"/>
      <c r="FF244" s="1286"/>
      <c r="FG244" s="1286"/>
      <c r="FH244" s="1286"/>
      <c r="FI244" s="1286"/>
      <c r="FJ244" s="1286"/>
      <c r="FK244" s="1286"/>
      <c r="FL244" s="1286"/>
      <c r="FM244" s="1286"/>
      <c r="FN244" s="1286"/>
      <c r="FO244" s="1286"/>
      <c r="FP244" s="1286"/>
      <c r="FQ244" s="1286"/>
      <c r="FR244" s="1286"/>
      <c r="FS244" s="1286"/>
      <c r="FT244" s="1286"/>
      <c r="FU244" s="1286"/>
      <c r="FV244" s="1286"/>
      <c r="FW244" s="1286"/>
      <c r="FX244" s="1286"/>
      <c r="FY244" s="1286"/>
      <c r="FZ244" s="1286"/>
      <c r="GA244" s="1286"/>
      <c r="GB244" s="1286"/>
      <c r="GC244" s="1286"/>
      <c r="GD244" s="1286"/>
      <c r="GE244" s="1286"/>
      <c r="GF244" s="1286"/>
      <c r="GG244" s="1286"/>
      <c r="GH244" s="1286"/>
      <c r="GI244" s="1286"/>
      <c r="GJ244" s="1286"/>
      <c r="GK244" s="1286"/>
      <c r="GL244" s="1286"/>
      <c r="GM244" s="1286"/>
      <c r="GN244" s="1286"/>
      <c r="GO244" s="1286"/>
      <c r="GP244" s="1286"/>
      <c r="GQ244" s="1286"/>
      <c r="GR244" s="1286"/>
      <c r="GS244" s="1286"/>
      <c r="GT244" s="1286"/>
      <c r="GU244" s="1286"/>
      <c r="GV244" s="1286"/>
      <c r="GW244" s="1286"/>
      <c r="GX244" s="1286"/>
      <c r="GY244" s="1286"/>
      <c r="GZ244" s="1286"/>
      <c r="HA244" s="1286"/>
      <c r="HB244" s="1286"/>
      <c r="HC244" s="1286"/>
      <c r="HD244" s="1286"/>
      <c r="HE244" s="1286"/>
      <c r="HF244" s="1286"/>
      <c r="HG244" s="1286"/>
      <c r="HH244" s="1286"/>
      <c r="HI244" s="1286"/>
      <c r="HJ244" s="1286"/>
      <c r="HK244" s="1286"/>
      <c r="HL244" s="1286"/>
      <c r="HM244" s="1286"/>
      <c r="HN244" s="1286"/>
      <c r="HO244" s="1286"/>
      <c r="HP244" s="1286"/>
      <c r="HQ244" s="1286"/>
      <c r="HR244" s="1286"/>
      <c r="HS244" s="1286"/>
      <c r="HT244" s="1286"/>
      <c r="HU244" s="1286"/>
      <c r="HV244" s="1286"/>
      <c r="HW244" s="1286"/>
      <c r="HX244" s="1286"/>
      <c r="HY244" s="1286"/>
      <c r="HZ244" s="1286"/>
      <c r="IA244" s="1286"/>
      <c r="IB244" s="1286"/>
      <c r="IC244" s="1286"/>
      <c r="ID244" s="1286"/>
      <c r="IE244" s="1286"/>
      <c r="IF244" s="1286"/>
      <c r="IG244" s="1286"/>
      <c r="IH244" s="1286"/>
      <c r="II244" s="1286"/>
      <c r="IJ244" s="1286"/>
      <c r="IK244" s="1286"/>
      <c r="IL244" s="1286"/>
      <c r="IM244" s="1286"/>
      <c r="IN244" s="1286"/>
      <c r="IO244" s="1286"/>
      <c r="IP244" s="1286"/>
      <c r="IQ244" s="1286"/>
      <c r="IR244" s="1286"/>
      <c r="IS244" s="1286"/>
      <c r="IT244" s="1286"/>
      <c r="IU244" s="1286"/>
      <c r="IV244" s="1286"/>
    </row>
    <row r="245" spans="1:256" ht="36" customHeight="1">
      <c r="A245" s="1286"/>
      <c r="B245" s="2115" t="str">
        <f t="shared" ref="B245:B246" si="13">C234</f>
        <v>CONCRETO FCK = 25MPA, TRAÇO 1:2,3:2,7 (CIMENTO/ AREIA MÉDIA/ BRITA 1)  - PREPARO MECÂNICO COM BETONEIRA 400 L. AF_07/2016</v>
      </c>
      <c r="C245" s="2116"/>
      <c r="D245" s="921" t="s">
        <v>25</v>
      </c>
      <c r="E245" s="2135" t="str">
        <f>E244</f>
        <v>(0,30*0,30*0,30)*4</v>
      </c>
      <c r="F245" s="2135"/>
      <c r="G245" s="2136"/>
      <c r="H245" s="1286"/>
      <c r="I245" s="1286"/>
      <c r="J245" s="1286"/>
      <c r="K245" s="1286"/>
      <c r="L245" s="1286"/>
      <c r="M245" s="1286"/>
      <c r="N245" s="1286"/>
      <c r="O245" s="1286"/>
      <c r="P245" s="1286"/>
      <c r="Q245" s="1286"/>
      <c r="R245" s="1286"/>
      <c r="S245" s="1286"/>
      <c r="T245" s="1286"/>
      <c r="U245" s="1286"/>
      <c r="V245" s="1286"/>
      <c r="W245" s="1286"/>
      <c r="X245" s="1286"/>
      <c r="Y245" s="1286"/>
      <c r="Z245" s="1286"/>
      <c r="AA245" s="1286"/>
      <c r="AB245" s="1286"/>
      <c r="AC245" s="1286"/>
      <c r="AD245" s="1286"/>
      <c r="AE245" s="1286"/>
      <c r="AF245" s="1286"/>
      <c r="AG245" s="1286"/>
      <c r="AH245" s="1286"/>
      <c r="AI245" s="1286"/>
      <c r="AJ245" s="1286"/>
      <c r="AK245" s="1286"/>
      <c r="AL245" s="1286"/>
      <c r="AM245" s="1286"/>
      <c r="AN245" s="1286"/>
      <c r="AO245" s="1286"/>
      <c r="AP245" s="1286"/>
      <c r="AQ245" s="1286"/>
      <c r="AR245" s="1286"/>
      <c r="AS245" s="1286"/>
      <c r="AT245" s="1286"/>
      <c r="AU245" s="1286"/>
      <c r="AV245" s="1286"/>
      <c r="AW245" s="1286"/>
      <c r="AX245" s="1286"/>
      <c r="AY245" s="1286"/>
      <c r="AZ245" s="1286"/>
      <c r="BA245" s="1286"/>
      <c r="BB245" s="1286"/>
      <c r="BC245" s="1286"/>
      <c r="BD245" s="1286"/>
      <c r="BE245" s="1286"/>
      <c r="BF245" s="1286"/>
      <c r="BG245" s="1286"/>
      <c r="BH245" s="1286"/>
      <c r="BI245" s="1286"/>
      <c r="BJ245" s="1286"/>
      <c r="BK245" s="1286"/>
      <c r="BL245" s="1286"/>
      <c r="BM245" s="1286"/>
      <c r="BN245" s="1286"/>
      <c r="BO245" s="1286"/>
      <c r="BP245" s="1286"/>
      <c r="BQ245" s="1286"/>
      <c r="BR245" s="1286"/>
      <c r="BS245" s="1286"/>
      <c r="BT245" s="1286"/>
      <c r="BU245" s="1286"/>
      <c r="BV245" s="1286"/>
      <c r="BW245" s="1286"/>
      <c r="BX245" s="1286"/>
      <c r="BY245" s="1286"/>
      <c r="BZ245" s="1286"/>
      <c r="CA245" s="1286"/>
      <c r="CB245" s="1286"/>
      <c r="CC245" s="1286"/>
      <c r="CD245" s="1286"/>
      <c r="CE245" s="1286"/>
      <c r="CF245" s="1286"/>
      <c r="CG245" s="1286"/>
      <c r="CH245" s="1286"/>
      <c r="CI245" s="1286"/>
      <c r="CJ245" s="1286"/>
      <c r="CK245" s="1286"/>
      <c r="CL245" s="1286"/>
      <c r="CM245" s="1286"/>
      <c r="CN245" s="1286"/>
      <c r="CO245" s="1286"/>
      <c r="CP245" s="1286"/>
      <c r="CQ245" s="1286"/>
      <c r="CR245" s="1286"/>
      <c r="CS245" s="1286"/>
      <c r="CT245" s="1286"/>
      <c r="CU245" s="1286"/>
      <c r="CV245" s="1286"/>
      <c r="CW245" s="1286"/>
      <c r="CX245" s="1286"/>
      <c r="CY245" s="1286"/>
      <c r="CZ245" s="1286"/>
      <c r="DA245" s="1286"/>
      <c r="DB245" s="1286"/>
      <c r="DC245" s="1286"/>
      <c r="DD245" s="1286"/>
      <c r="DE245" s="1286"/>
      <c r="DF245" s="1286"/>
      <c r="DG245" s="1286"/>
      <c r="DH245" s="1286"/>
      <c r="DI245" s="1286"/>
      <c r="DJ245" s="1286"/>
      <c r="DK245" s="1286"/>
      <c r="DL245" s="1286"/>
      <c r="DM245" s="1286"/>
      <c r="DN245" s="1286"/>
      <c r="DO245" s="1286"/>
      <c r="DP245" s="1286"/>
      <c r="DQ245" s="1286"/>
      <c r="DR245" s="1286"/>
      <c r="DS245" s="1286"/>
      <c r="DT245" s="1286"/>
      <c r="DU245" s="1286"/>
      <c r="DV245" s="1286"/>
      <c r="DW245" s="1286"/>
      <c r="DX245" s="1286"/>
      <c r="DY245" s="1286"/>
      <c r="DZ245" s="1286"/>
      <c r="EA245" s="1286"/>
      <c r="EB245" s="1286"/>
      <c r="EC245" s="1286"/>
      <c r="ED245" s="1286"/>
      <c r="EE245" s="1286"/>
      <c r="EF245" s="1286"/>
      <c r="EG245" s="1286"/>
      <c r="EH245" s="1286"/>
      <c r="EI245" s="1286"/>
      <c r="EJ245" s="1286"/>
      <c r="EK245" s="1286"/>
      <c r="EL245" s="1286"/>
      <c r="EM245" s="1286"/>
      <c r="EN245" s="1286"/>
      <c r="EO245" s="1286"/>
      <c r="EP245" s="1286"/>
      <c r="EQ245" s="1286"/>
      <c r="ER245" s="1286"/>
      <c r="ES245" s="1286"/>
      <c r="ET245" s="1286"/>
      <c r="EU245" s="1286"/>
      <c r="EV245" s="1286"/>
      <c r="EW245" s="1286"/>
      <c r="EX245" s="1286"/>
      <c r="EY245" s="1286"/>
      <c r="EZ245" s="1286"/>
      <c r="FA245" s="1286"/>
      <c r="FB245" s="1286"/>
      <c r="FC245" s="1286"/>
      <c r="FD245" s="1286"/>
      <c r="FE245" s="1286"/>
      <c r="FF245" s="1286"/>
      <c r="FG245" s="1286"/>
      <c r="FH245" s="1286"/>
      <c r="FI245" s="1286"/>
      <c r="FJ245" s="1286"/>
      <c r="FK245" s="1286"/>
      <c r="FL245" s="1286"/>
      <c r="FM245" s="1286"/>
      <c r="FN245" s="1286"/>
      <c r="FO245" s="1286"/>
      <c r="FP245" s="1286"/>
      <c r="FQ245" s="1286"/>
      <c r="FR245" s="1286"/>
      <c r="FS245" s="1286"/>
      <c r="FT245" s="1286"/>
      <c r="FU245" s="1286"/>
      <c r="FV245" s="1286"/>
      <c r="FW245" s="1286"/>
      <c r="FX245" s="1286"/>
      <c r="FY245" s="1286"/>
      <c r="FZ245" s="1286"/>
      <c r="GA245" s="1286"/>
      <c r="GB245" s="1286"/>
      <c r="GC245" s="1286"/>
      <c r="GD245" s="1286"/>
      <c r="GE245" s="1286"/>
      <c r="GF245" s="1286"/>
      <c r="GG245" s="1286"/>
      <c r="GH245" s="1286"/>
      <c r="GI245" s="1286"/>
      <c r="GJ245" s="1286"/>
      <c r="GK245" s="1286"/>
      <c r="GL245" s="1286"/>
      <c r="GM245" s="1286"/>
      <c r="GN245" s="1286"/>
      <c r="GO245" s="1286"/>
      <c r="GP245" s="1286"/>
      <c r="GQ245" s="1286"/>
      <c r="GR245" s="1286"/>
      <c r="GS245" s="1286"/>
      <c r="GT245" s="1286"/>
      <c r="GU245" s="1286"/>
      <c r="GV245" s="1286"/>
      <c r="GW245" s="1286"/>
      <c r="GX245" s="1286"/>
      <c r="GY245" s="1286"/>
      <c r="GZ245" s="1286"/>
      <c r="HA245" s="1286"/>
      <c r="HB245" s="1286"/>
      <c r="HC245" s="1286"/>
      <c r="HD245" s="1286"/>
      <c r="HE245" s="1286"/>
      <c r="HF245" s="1286"/>
      <c r="HG245" s="1286"/>
      <c r="HH245" s="1286"/>
      <c r="HI245" s="1286"/>
      <c r="HJ245" s="1286"/>
      <c r="HK245" s="1286"/>
      <c r="HL245" s="1286"/>
      <c r="HM245" s="1286"/>
      <c r="HN245" s="1286"/>
      <c r="HO245" s="1286"/>
      <c r="HP245" s="1286"/>
      <c r="HQ245" s="1286"/>
      <c r="HR245" s="1286"/>
      <c r="HS245" s="1286"/>
      <c r="HT245" s="1286"/>
      <c r="HU245" s="1286"/>
      <c r="HV245" s="1286"/>
      <c r="HW245" s="1286"/>
      <c r="HX245" s="1286"/>
      <c r="HY245" s="1286"/>
      <c r="HZ245" s="1286"/>
      <c r="IA245" s="1286"/>
      <c r="IB245" s="1286"/>
      <c r="IC245" s="1286"/>
      <c r="ID245" s="1286"/>
      <c r="IE245" s="1286"/>
      <c r="IF245" s="1286"/>
      <c r="IG245" s="1286"/>
      <c r="IH245" s="1286"/>
      <c r="II245" s="1286"/>
      <c r="IJ245" s="1286"/>
      <c r="IK245" s="1286"/>
      <c r="IL245" s="1286"/>
      <c r="IM245" s="1286"/>
      <c r="IN245" s="1286"/>
      <c r="IO245" s="1286"/>
      <c r="IP245" s="1286"/>
      <c r="IQ245" s="1286"/>
      <c r="IR245" s="1286"/>
      <c r="IS245" s="1286"/>
      <c r="IT245" s="1286"/>
      <c r="IU245" s="1286"/>
      <c r="IV245" s="1286"/>
    </row>
    <row r="246" spans="1:256" ht="34.5" customHeight="1">
      <c r="A246" s="1286"/>
      <c r="B246" s="2115" t="str">
        <f t="shared" si="13"/>
        <v>LANÇAMENTO COM USO DE BALDES, ADENSAMENTO E ACABAMENTO DE CONCRETO EM ESTRUTURAS. AF_12/2015</v>
      </c>
      <c r="C246" s="2116"/>
      <c r="D246" s="921" t="s">
        <v>25</v>
      </c>
      <c r="E246" s="2135" t="str">
        <f>E244</f>
        <v>(0,30*0,30*0,30)*4</v>
      </c>
      <c r="F246" s="2135"/>
      <c r="G246" s="2136"/>
      <c r="H246" s="1286"/>
      <c r="I246" s="1286"/>
      <c r="J246" s="1286"/>
      <c r="K246" s="1286"/>
      <c r="L246" s="1286"/>
      <c r="M246" s="1286"/>
      <c r="N246" s="1286"/>
      <c r="O246" s="1286"/>
      <c r="P246" s="1286"/>
      <c r="Q246" s="1286"/>
      <c r="R246" s="1286"/>
      <c r="S246" s="1286"/>
      <c r="T246" s="1286"/>
      <c r="U246" s="1286"/>
      <c r="V246" s="1286"/>
      <c r="W246" s="1286"/>
      <c r="X246" s="1286"/>
      <c r="Y246" s="1286"/>
      <c r="Z246" s="1286"/>
      <c r="AA246" s="1286"/>
      <c r="AB246" s="1286"/>
      <c r="AC246" s="1286"/>
      <c r="AD246" s="1286"/>
      <c r="AE246" s="1286"/>
      <c r="AF246" s="1286"/>
      <c r="AG246" s="1286"/>
      <c r="AH246" s="1286"/>
      <c r="AI246" s="1286"/>
      <c r="AJ246" s="1286"/>
      <c r="AK246" s="1286"/>
      <c r="AL246" s="1286"/>
      <c r="AM246" s="1286"/>
      <c r="AN246" s="1286"/>
      <c r="AO246" s="1286"/>
      <c r="AP246" s="1286"/>
      <c r="AQ246" s="1286"/>
      <c r="AR246" s="1286"/>
      <c r="AS246" s="1286"/>
      <c r="AT246" s="1286"/>
      <c r="AU246" s="1286"/>
      <c r="AV246" s="1286"/>
      <c r="AW246" s="1286"/>
      <c r="AX246" s="1286"/>
      <c r="AY246" s="1286"/>
      <c r="AZ246" s="1286"/>
      <c r="BA246" s="1286"/>
      <c r="BB246" s="1286"/>
      <c r="BC246" s="1286"/>
      <c r="BD246" s="1286"/>
      <c r="BE246" s="1286"/>
      <c r="BF246" s="1286"/>
      <c r="BG246" s="1286"/>
      <c r="BH246" s="1286"/>
      <c r="BI246" s="1286"/>
      <c r="BJ246" s="1286"/>
      <c r="BK246" s="1286"/>
      <c r="BL246" s="1286"/>
      <c r="BM246" s="1286"/>
      <c r="BN246" s="1286"/>
      <c r="BO246" s="1286"/>
      <c r="BP246" s="1286"/>
      <c r="BQ246" s="1286"/>
      <c r="BR246" s="1286"/>
      <c r="BS246" s="1286"/>
      <c r="BT246" s="1286"/>
      <c r="BU246" s="1286"/>
      <c r="BV246" s="1286"/>
      <c r="BW246" s="1286"/>
      <c r="BX246" s="1286"/>
      <c r="BY246" s="1286"/>
      <c r="BZ246" s="1286"/>
      <c r="CA246" s="1286"/>
      <c r="CB246" s="1286"/>
      <c r="CC246" s="1286"/>
      <c r="CD246" s="1286"/>
      <c r="CE246" s="1286"/>
      <c r="CF246" s="1286"/>
      <c r="CG246" s="1286"/>
      <c r="CH246" s="1286"/>
      <c r="CI246" s="1286"/>
      <c r="CJ246" s="1286"/>
      <c r="CK246" s="1286"/>
      <c r="CL246" s="1286"/>
      <c r="CM246" s="1286"/>
      <c r="CN246" s="1286"/>
      <c r="CO246" s="1286"/>
      <c r="CP246" s="1286"/>
      <c r="CQ246" s="1286"/>
      <c r="CR246" s="1286"/>
      <c r="CS246" s="1286"/>
      <c r="CT246" s="1286"/>
      <c r="CU246" s="1286"/>
      <c r="CV246" s="1286"/>
      <c r="CW246" s="1286"/>
      <c r="CX246" s="1286"/>
      <c r="CY246" s="1286"/>
      <c r="CZ246" s="1286"/>
      <c r="DA246" s="1286"/>
      <c r="DB246" s="1286"/>
      <c r="DC246" s="1286"/>
      <c r="DD246" s="1286"/>
      <c r="DE246" s="1286"/>
      <c r="DF246" s="1286"/>
      <c r="DG246" s="1286"/>
      <c r="DH246" s="1286"/>
      <c r="DI246" s="1286"/>
      <c r="DJ246" s="1286"/>
      <c r="DK246" s="1286"/>
      <c r="DL246" s="1286"/>
      <c r="DM246" s="1286"/>
      <c r="DN246" s="1286"/>
      <c r="DO246" s="1286"/>
      <c r="DP246" s="1286"/>
      <c r="DQ246" s="1286"/>
      <c r="DR246" s="1286"/>
      <c r="DS246" s="1286"/>
      <c r="DT246" s="1286"/>
      <c r="DU246" s="1286"/>
      <c r="DV246" s="1286"/>
      <c r="DW246" s="1286"/>
      <c r="DX246" s="1286"/>
      <c r="DY246" s="1286"/>
      <c r="DZ246" s="1286"/>
      <c r="EA246" s="1286"/>
      <c r="EB246" s="1286"/>
      <c r="EC246" s="1286"/>
      <c r="ED246" s="1286"/>
      <c r="EE246" s="1286"/>
      <c r="EF246" s="1286"/>
      <c r="EG246" s="1286"/>
      <c r="EH246" s="1286"/>
      <c r="EI246" s="1286"/>
      <c r="EJ246" s="1286"/>
      <c r="EK246" s="1286"/>
      <c r="EL246" s="1286"/>
      <c r="EM246" s="1286"/>
      <c r="EN246" s="1286"/>
      <c r="EO246" s="1286"/>
      <c r="EP246" s="1286"/>
      <c r="EQ246" s="1286"/>
      <c r="ER246" s="1286"/>
      <c r="ES246" s="1286"/>
      <c r="ET246" s="1286"/>
      <c r="EU246" s="1286"/>
      <c r="EV246" s="1286"/>
      <c r="EW246" s="1286"/>
      <c r="EX246" s="1286"/>
      <c r="EY246" s="1286"/>
      <c r="EZ246" s="1286"/>
      <c r="FA246" s="1286"/>
      <c r="FB246" s="1286"/>
      <c r="FC246" s="1286"/>
      <c r="FD246" s="1286"/>
      <c r="FE246" s="1286"/>
      <c r="FF246" s="1286"/>
      <c r="FG246" s="1286"/>
      <c r="FH246" s="1286"/>
      <c r="FI246" s="1286"/>
      <c r="FJ246" s="1286"/>
      <c r="FK246" s="1286"/>
      <c r="FL246" s="1286"/>
      <c r="FM246" s="1286"/>
      <c r="FN246" s="1286"/>
      <c r="FO246" s="1286"/>
      <c r="FP246" s="1286"/>
      <c r="FQ246" s="1286"/>
      <c r="FR246" s="1286"/>
      <c r="FS246" s="1286"/>
      <c r="FT246" s="1286"/>
      <c r="FU246" s="1286"/>
      <c r="FV246" s="1286"/>
      <c r="FW246" s="1286"/>
      <c r="FX246" s="1286"/>
      <c r="FY246" s="1286"/>
      <c r="FZ246" s="1286"/>
      <c r="GA246" s="1286"/>
      <c r="GB246" s="1286"/>
      <c r="GC246" s="1286"/>
      <c r="GD246" s="1286"/>
      <c r="GE246" s="1286"/>
      <c r="GF246" s="1286"/>
      <c r="GG246" s="1286"/>
      <c r="GH246" s="1286"/>
      <c r="GI246" s="1286"/>
      <c r="GJ246" s="1286"/>
      <c r="GK246" s="1286"/>
      <c r="GL246" s="1286"/>
      <c r="GM246" s="1286"/>
      <c r="GN246" s="1286"/>
      <c r="GO246" s="1286"/>
      <c r="GP246" s="1286"/>
      <c r="GQ246" s="1286"/>
      <c r="GR246" s="1286"/>
      <c r="GS246" s="1286"/>
      <c r="GT246" s="1286"/>
      <c r="GU246" s="1286"/>
      <c r="GV246" s="1286"/>
      <c r="GW246" s="1286"/>
      <c r="GX246" s="1286"/>
      <c r="GY246" s="1286"/>
      <c r="GZ246" s="1286"/>
      <c r="HA246" s="1286"/>
      <c r="HB246" s="1286"/>
      <c r="HC246" s="1286"/>
      <c r="HD246" s="1286"/>
      <c r="HE246" s="1286"/>
      <c r="HF246" s="1286"/>
      <c r="HG246" s="1286"/>
      <c r="HH246" s="1286"/>
      <c r="HI246" s="1286"/>
      <c r="HJ246" s="1286"/>
      <c r="HK246" s="1286"/>
      <c r="HL246" s="1286"/>
      <c r="HM246" s="1286"/>
      <c r="HN246" s="1286"/>
      <c r="HO246" s="1286"/>
      <c r="HP246" s="1286"/>
      <c r="HQ246" s="1286"/>
      <c r="HR246" s="1286"/>
      <c r="HS246" s="1286"/>
      <c r="HT246" s="1286"/>
      <c r="HU246" s="1286"/>
      <c r="HV246" s="1286"/>
      <c r="HW246" s="1286"/>
      <c r="HX246" s="1286"/>
      <c r="HY246" s="1286"/>
      <c r="HZ246" s="1286"/>
      <c r="IA246" s="1286"/>
      <c r="IB246" s="1286"/>
      <c r="IC246" s="1286"/>
      <c r="ID246" s="1286"/>
      <c r="IE246" s="1286"/>
      <c r="IF246" s="1286"/>
      <c r="IG246" s="1286"/>
      <c r="IH246" s="1286"/>
      <c r="II246" s="1286"/>
      <c r="IJ246" s="1286"/>
      <c r="IK246" s="1286"/>
      <c r="IL246" s="1286"/>
      <c r="IM246" s="1286"/>
      <c r="IN246" s="1286"/>
      <c r="IO246" s="1286"/>
      <c r="IP246" s="1286"/>
      <c r="IQ246" s="1286"/>
      <c r="IR246" s="1286"/>
      <c r="IS246" s="1286"/>
      <c r="IT246" s="1286"/>
      <c r="IU246" s="1286"/>
      <c r="IV246" s="1286"/>
    </row>
    <row r="247" spans="1:256" ht="15.75">
      <c r="A247" s="1286"/>
      <c r="B247" s="2012" t="s">
        <v>1952</v>
      </c>
      <c r="C247" s="2013"/>
      <c r="D247" s="2013"/>
      <c r="E247" s="2013"/>
      <c r="F247" s="2013"/>
      <c r="G247" s="2014"/>
      <c r="H247" s="1286"/>
      <c r="I247" s="1286"/>
      <c r="J247" s="1286"/>
      <c r="K247" s="1286"/>
      <c r="L247" s="1286"/>
      <c r="M247" s="1286"/>
      <c r="N247" s="1286"/>
      <c r="O247" s="1286"/>
      <c r="P247" s="1286"/>
      <c r="Q247" s="1286"/>
      <c r="R247" s="1286"/>
      <c r="S247" s="1286"/>
      <c r="T247" s="1286"/>
      <c r="U247" s="1286"/>
      <c r="V247" s="1286"/>
      <c r="W247" s="1286"/>
      <c r="X247" s="1286"/>
      <c r="Y247" s="1286"/>
      <c r="Z247" s="1286"/>
      <c r="AA247" s="1286"/>
      <c r="AB247" s="1286"/>
      <c r="AC247" s="1286"/>
      <c r="AD247" s="1286"/>
      <c r="AE247" s="1286"/>
      <c r="AF247" s="1286"/>
      <c r="AG247" s="1286"/>
      <c r="AH247" s="1286"/>
      <c r="AI247" s="1286"/>
      <c r="AJ247" s="1286"/>
      <c r="AK247" s="1286"/>
      <c r="AL247" s="1286"/>
      <c r="AM247" s="1286"/>
      <c r="AN247" s="1286"/>
      <c r="AO247" s="1286"/>
      <c r="AP247" s="1286"/>
      <c r="AQ247" s="1286"/>
      <c r="AR247" s="1286"/>
      <c r="AS247" s="1286"/>
      <c r="AT247" s="1286"/>
      <c r="AU247" s="1286"/>
      <c r="AV247" s="1286"/>
      <c r="AW247" s="1286"/>
      <c r="AX247" s="1286"/>
      <c r="AY247" s="1286"/>
      <c r="AZ247" s="1286"/>
      <c r="BA247" s="1286"/>
      <c r="BB247" s="1286"/>
      <c r="BC247" s="1286"/>
      <c r="BD247" s="1286"/>
      <c r="BE247" s="1286"/>
      <c r="BF247" s="1286"/>
      <c r="BG247" s="1286"/>
      <c r="BH247" s="1286"/>
      <c r="BI247" s="1286"/>
      <c r="BJ247" s="1286"/>
      <c r="BK247" s="1286"/>
      <c r="BL247" s="1286"/>
      <c r="BM247" s="1286"/>
      <c r="BN247" s="1286"/>
      <c r="BO247" s="1286"/>
      <c r="BP247" s="1286"/>
      <c r="BQ247" s="1286"/>
      <c r="BR247" s="1286"/>
      <c r="BS247" s="1286"/>
      <c r="BT247" s="1286"/>
      <c r="BU247" s="1286"/>
      <c r="BV247" s="1286"/>
      <c r="BW247" s="1286"/>
      <c r="BX247" s="1286"/>
      <c r="BY247" s="1286"/>
      <c r="BZ247" s="1286"/>
      <c r="CA247" s="1286"/>
      <c r="CB247" s="1286"/>
      <c r="CC247" s="1286"/>
      <c r="CD247" s="1286"/>
      <c r="CE247" s="1286"/>
      <c r="CF247" s="1286"/>
      <c r="CG247" s="1286"/>
      <c r="CH247" s="1286"/>
      <c r="CI247" s="1286"/>
      <c r="CJ247" s="1286"/>
      <c r="CK247" s="1286"/>
      <c r="CL247" s="1286"/>
      <c r="CM247" s="1286"/>
      <c r="CN247" s="1286"/>
      <c r="CO247" s="1286"/>
      <c r="CP247" s="1286"/>
      <c r="CQ247" s="1286"/>
      <c r="CR247" s="1286"/>
      <c r="CS247" s="1286"/>
      <c r="CT247" s="1286"/>
      <c r="CU247" s="1286"/>
      <c r="CV247" s="1286"/>
      <c r="CW247" s="1286"/>
      <c r="CX247" s="1286"/>
      <c r="CY247" s="1286"/>
      <c r="CZ247" s="1286"/>
      <c r="DA247" s="1286"/>
      <c r="DB247" s="1286"/>
      <c r="DC247" s="1286"/>
      <c r="DD247" s="1286"/>
      <c r="DE247" s="1286"/>
      <c r="DF247" s="1286"/>
      <c r="DG247" s="1286"/>
      <c r="DH247" s="1286"/>
      <c r="DI247" s="1286"/>
      <c r="DJ247" s="1286"/>
      <c r="DK247" s="1286"/>
      <c r="DL247" s="1286"/>
      <c r="DM247" s="1286"/>
      <c r="DN247" s="1286"/>
      <c r="DO247" s="1286"/>
      <c r="DP247" s="1286"/>
      <c r="DQ247" s="1286"/>
      <c r="DR247" s="1286"/>
      <c r="DS247" s="1286"/>
      <c r="DT247" s="1286"/>
      <c r="DU247" s="1286"/>
      <c r="DV247" s="1286"/>
      <c r="DW247" s="1286"/>
      <c r="DX247" s="1286"/>
      <c r="DY247" s="1286"/>
      <c r="DZ247" s="1286"/>
      <c r="EA247" s="1286"/>
      <c r="EB247" s="1286"/>
      <c r="EC247" s="1286"/>
      <c r="ED247" s="1286"/>
      <c r="EE247" s="1286"/>
      <c r="EF247" s="1286"/>
      <c r="EG247" s="1286"/>
      <c r="EH247" s="1286"/>
      <c r="EI247" s="1286"/>
      <c r="EJ247" s="1286"/>
      <c r="EK247" s="1286"/>
      <c r="EL247" s="1286"/>
      <c r="EM247" s="1286"/>
      <c r="EN247" s="1286"/>
      <c r="EO247" s="1286"/>
      <c r="EP247" s="1286"/>
      <c r="EQ247" s="1286"/>
      <c r="ER247" s="1286"/>
      <c r="ES247" s="1286"/>
      <c r="ET247" s="1286"/>
      <c r="EU247" s="1286"/>
      <c r="EV247" s="1286"/>
      <c r="EW247" s="1286"/>
      <c r="EX247" s="1286"/>
      <c r="EY247" s="1286"/>
      <c r="EZ247" s="1286"/>
      <c r="FA247" s="1286"/>
      <c r="FB247" s="1286"/>
      <c r="FC247" s="1286"/>
      <c r="FD247" s="1286"/>
      <c r="FE247" s="1286"/>
      <c r="FF247" s="1286"/>
      <c r="FG247" s="1286"/>
      <c r="FH247" s="1286"/>
      <c r="FI247" s="1286"/>
      <c r="FJ247" s="1286"/>
      <c r="FK247" s="1286"/>
      <c r="FL247" s="1286"/>
      <c r="FM247" s="1286"/>
      <c r="FN247" s="1286"/>
      <c r="FO247" s="1286"/>
      <c r="FP247" s="1286"/>
      <c r="FQ247" s="1286"/>
      <c r="FR247" s="1286"/>
      <c r="FS247" s="1286"/>
      <c r="FT247" s="1286"/>
      <c r="FU247" s="1286"/>
      <c r="FV247" s="1286"/>
      <c r="FW247" s="1286"/>
      <c r="FX247" s="1286"/>
      <c r="FY247" s="1286"/>
      <c r="FZ247" s="1286"/>
      <c r="GA247" s="1286"/>
      <c r="GB247" s="1286"/>
      <c r="GC247" s="1286"/>
      <c r="GD247" s="1286"/>
      <c r="GE247" s="1286"/>
      <c r="GF247" s="1286"/>
      <c r="GG247" s="1286"/>
      <c r="GH247" s="1286"/>
      <c r="GI247" s="1286"/>
      <c r="GJ247" s="1286"/>
      <c r="GK247" s="1286"/>
      <c r="GL247" s="1286"/>
      <c r="GM247" s="1286"/>
      <c r="GN247" s="1286"/>
      <c r="GO247" s="1286"/>
      <c r="GP247" s="1286"/>
      <c r="GQ247" s="1286"/>
      <c r="GR247" s="1286"/>
      <c r="GS247" s="1286"/>
      <c r="GT247" s="1286"/>
      <c r="GU247" s="1286"/>
      <c r="GV247" s="1286"/>
      <c r="GW247" s="1286"/>
      <c r="GX247" s="1286"/>
      <c r="GY247" s="1286"/>
      <c r="GZ247" s="1286"/>
      <c r="HA247" s="1286"/>
      <c r="HB247" s="1286"/>
      <c r="HC247" s="1286"/>
      <c r="HD247" s="1286"/>
      <c r="HE247" s="1286"/>
      <c r="HF247" s="1286"/>
      <c r="HG247" s="1286"/>
      <c r="HH247" s="1286"/>
      <c r="HI247" s="1286"/>
      <c r="HJ247" s="1286"/>
      <c r="HK247" s="1286"/>
      <c r="HL247" s="1286"/>
      <c r="HM247" s="1286"/>
      <c r="HN247" s="1286"/>
      <c r="HO247" s="1286"/>
      <c r="HP247" s="1286"/>
      <c r="HQ247" s="1286"/>
      <c r="HR247" s="1286"/>
      <c r="HS247" s="1286"/>
      <c r="HT247" s="1286"/>
      <c r="HU247" s="1286"/>
      <c r="HV247" s="1286"/>
      <c r="HW247" s="1286"/>
      <c r="HX247" s="1286"/>
      <c r="HY247" s="1286"/>
      <c r="HZ247" s="1286"/>
      <c r="IA247" s="1286"/>
      <c r="IB247" s="1286"/>
      <c r="IC247" s="1286"/>
      <c r="ID247" s="1286"/>
      <c r="IE247" s="1286"/>
      <c r="IF247" s="1286"/>
      <c r="IG247" s="1286"/>
      <c r="IH247" s="1286"/>
      <c r="II247" s="1286"/>
      <c r="IJ247" s="1286"/>
      <c r="IK247" s="1286"/>
      <c r="IL247" s="1286"/>
      <c r="IM247" s="1286"/>
      <c r="IN247" s="1286"/>
      <c r="IO247" s="1286"/>
      <c r="IP247" s="1286"/>
      <c r="IQ247" s="1286"/>
      <c r="IR247" s="1286"/>
      <c r="IS247" s="1286"/>
      <c r="IT247" s="1286"/>
      <c r="IU247" s="1286"/>
      <c r="IV247" s="1286"/>
    </row>
    <row r="248" spans="1:256" ht="41.25" customHeight="1" thickBot="1">
      <c r="A248" s="1286"/>
      <c r="B248" s="2108" t="str">
        <f>C237</f>
        <v>SERVENTE COM ENCARGOS COMPLEMENTARES</v>
      </c>
      <c r="C248" s="2109"/>
      <c r="D248" s="1606" t="s">
        <v>85</v>
      </c>
      <c r="E248" s="2098" t="s">
        <v>12433</v>
      </c>
      <c r="F248" s="2098"/>
      <c r="G248" s="2099"/>
      <c r="H248" s="1286"/>
      <c r="I248" s="1286"/>
      <c r="J248" s="1286"/>
      <c r="K248" s="1286"/>
      <c r="L248" s="1286"/>
      <c r="M248" s="1286"/>
      <c r="N248" s="1286"/>
      <c r="O248" s="1286"/>
      <c r="P248" s="1286"/>
      <c r="Q248" s="1286"/>
      <c r="R248" s="1286"/>
      <c r="S248" s="1286"/>
      <c r="T248" s="1286"/>
      <c r="U248" s="1286"/>
      <c r="V248" s="1286"/>
      <c r="W248" s="1286"/>
      <c r="X248" s="1286"/>
      <c r="Y248" s="1286"/>
      <c r="Z248" s="1286"/>
      <c r="AA248" s="1286"/>
      <c r="AB248" s="1286"/>
      <c r="AC248" s="1286"/>
      <c r="AD248" s="1286"/>
      <c r="AE248" s="1286"/>
      <c r="AF248" s="1286"/>
      <c r="AG248" s="1286"/>
      <c r="AH248" s="1286"/>
      <c r="AI248" s="1286"/>
      <c r="AJ248" s="1286"/>
      <c r="AK248" s="1286"/>
      <c r="AL248" s="1286"/>
      <c r="AM248" s="1286"/>
      <c r="AN248" s="1286"/>
      <c r="AO248" s="1286"/>
      <c r="AP248" s="1286"/>
      <c r="AQ248" s="1286"/>
      <c r="AR248" s="1286"/>
      <c r="AS248" s="1286"/>
      <c r="AT248" s="1286"/>
      <c r="AU248" s="1286"/>
      <c r="AV248" s="1286"/>
      <c r="AW248" s="1286"/>
      <c r="AX248" s="1286"/>
      <c r="AY248" s="1286"/>
      <c r="AZ248" s="1286"/>
      <c r="BA248" s="1286"/>
      <c r="BB248" s="1286"/>
      <c r="BC248" s="1286"/>
      <c r="BD248" s="1286"/>
      <c r="BE248" s="1286"/>
      <c r="BF248" s="1286"/>
      <c r="BG248" s="1286"/>
      <c r="BH248" s="1286"/>
      <c r="BI248" s="1286"/>
      <c r="BJ248" s="1286"/>
      <c r="BK248" s="1286"/>
      <c r="BL248" s="1286"/>
      <c r="BM248" s="1286"/>
      <c r="BN248" s="1286"/>
      <c r="BO248" s="1286"/>
      <c r="BP248" s="1286"/>
      <c r="BQ248" s="1286"/>
      <c r="BR248" s="1286"/>
      <c r="BS248" s="1286"/>
      <c r="BT248" s="1286"/>
      <c r="BU248" s="1286"/>
      <c r="BV248" s="1286"/>
      <c r="BW248" s="1286"/>
      <c r="BX248" s="1286"/>
      <c r="BY248" s="1286"/>
      <c r="BZ248" s="1286"/>
      <c r="CA248" s="1286"/>
      <c r="CB248" s="1286"/>
      <c r="CC248" s="1286"/>
      <c r="CD248" s="1286"/>
      <c r="CE248" s="1286"/>
      <c r="CF248" s="1286"/>
      <c r="CG248" s="1286"/>
      <c r="CH248" s="1286"/>
      <c r="CI248" s="1286"/>
      <c r="CJ248" s="1286"/>
      <c r="CK248" s="1286"/>
      <c r="CL248" s="1286"/>
      <c r="CM248" s="1286"/>
      <c r="CN248" s="1286"/>
      <c r="CO248" s="1286"/>
      <c r="CP248" s="1286"/>
      <c r="CQ248" s="1286"/>
      <c r="CR248" s="1286"/>
      <c r="CS248" s="1286"/>
      <c r="CT248" s="1286"/>
      <c r="CU248" s="1286"/>
      <c r="CV248" s="1286"/>
      <c r="CW248" s="1286"/>
      <c r="CX248" s="1286"/>
      <c r="CY248" s="1286"/>
      <c r="CZ248" s="1286"/>
      <c r="DA248" s="1286"/>
      <c r="DB248" s="1286"/>
      <c r="DC248" s="1286"/>
      <c r="DD248" s="1286"/>
      <c r="DE248" s="1286"/>
      <c r="DF248" s="1286"/>
      <c r="DG248" s="1286"/>
      <c r="DH248" s="1286"/>
      <c r="DI248" s="1286"/>
      <c r="DJ248" s="1286"/>
      <c r="DK248" s="1286"/>
      <c r="DL248" s="1286"/>
      <c r="DM248" s="1286"/>
      <c r="DN248" s="1286"/>
      <c r="DO248" s="1286"/>
      <c r="DP248" s="1286"/>
      <c r="DQ248" s="1286"/>
      <c r="DR248" s="1286"/>
      <c r="DS248" s="1286"/>
      <c r="DT248" s="1286"/>
      <c r="DU248" s="1286"/>
      <c r="DV248" s="1286"/>
      <c r="DW248" s="1286"/>
      <c r="DX248" s="1286"/>
      <c r="DY248" s="1286"/>
      <c r="DZ248" s="1286"/>
      <c r="EA248" s="1286"/>
      <c r="EB248" s="1286"/>
      <c r="EC248" s="1286"/>
      <c r="ED248" s="1286"/>
      <c r="EE248" s="1286"/>
      <c r="EF248" s="1286"/>
      <c r="EG248" s="1286"/>
      <c r="EH248" s="1286"/>
      <c r="EI248" s="1286"/>
      <c r="EJ248" s="1286"/>
      <c r="EK248" s="1286"/>
      <c r="EL248" s="1286"/>
      <c r="EM248" s="1286"/>
      <c r="EN248" s="1286"/>
      <c r="EO248" s="1286"/>
      <c r="EP248" s="1286"/>
      <c r="EQ248" s="1286"/>
      <c r="ER248" s="1286"/>
      <c r="ES248" s="1286"/>
      <c r="ET248" s="1286"/>
      <c r="EU248" s="1286"/>
      <c r="EV248" s="1286"/>
      <c r="EW248" s="1286"/>
      <c r="EX248" s="1286"/>
      <c r="EY248" s="1286"/>
      <c r="EZ248" s="1286"/>
      <c r="FA248" s="1286"/>
      <c r="FB248" s="1286"/>
      <c r="FC248" s="1286"/>
      <c r="FD248" s="1286"/>
      <c r="FE248" s="1286"/>
      <c r="FF248" s="1286"/>
      <c r="FG248" s="1286"/>
      <c r="FH248" s="1286"/>
      <c r="FI248" s="1286"/>
      <c r="FJ248" s="1286"/>
      <c r="FK248" s="1286"/>
      <c r="FL248" s="1286"/>
      <c r="FM248" s="1286"/>
      <c r="FN248" s="1286"/>
      <c r="FO248" s="1286"/>
      <c r="FP248" s="1286"/>
      <c r="FQ248" s="1286"/>
      <c r="FR248" s="1286"/>
      <c r="FS248" s="1286"/>
      <c r="FT248" s="1286"/>
      <c r="FU248" s="1286"/>
      <c r="FV248" s="1286"/>
      <c r="FW248" s="1286"/>
      <c r="FX248" s="1286"/>
      <c r="FY248" s="1286"/>
      <c r="FZ248" s="1286"/>
      <c r="GA248" s="1286"/>
      <c r="GB248" s="1286"/>
      <c r="GC248" s="1286"/>
      <c r="GD248" s="1286"/>
      <c r="GE248" s="1286"/>
      <c r="GF248" s="1286"/>
      <c r="GG248" s="1286"/>
      <c r="GH248" s="1286"/>
      <c r="GI248" s="1286"/>
      <c r="GJ248" s="1286"/>
      <c r="GK248" s="1286"/>
      <c r="GL248" s="1286"/>
      <c r="GM248" s="1286"/>
      <c r="GN248" s="1286"/>
      <c r="GO248" s="1286"/>
      <c r="GP248" s="1286"/>
      <c r="GQ248" s="1286"/>
      <c r="GR248" s="1286"/>
      <c r="GS248" s="1286"/>
      <c r="GT248" s="1286"/>
      <c r="GU248" s="1286"/>
      <c r="GV248" s="1286"/>
      <c r="GW248" s="1286"/>
      <c r="GX248" s="1286"/>
      <c r="GY248" s="1286"/>
      <c r="GZ248" s="1286"/>
      <c r="HA248" s="1286"/>
      <c r="HB248" s="1286"/>
      <c r="HC248" s="1286"/>
      <c r="HD248" s="1286"/>
      <c r="HE248" s="1286"/>
      <c r="HF248" s="1286"/>
      <c r="HG248" s="1286"/>
      <c r="HH248" s="1286"/>
      <c r="HI248" s="1286"/>
      <c r="HJ248" s="1286"/>
      <c r="HK248" s="1286"/>
      <c r="HL248" s="1286"/>
      <c r="HM248" s="1286"/>
      <c r="HN248" s="1286"/>
      <c r="HO248" s="1286"/>
      <c r="HP248" s="1286"/>
      <c r="HQ248" s="1286"/>
      <c r="HR248" s="1286"/>
      <c r="HS248" s="1286"/>
      <c r="HT248" s="1286"/>
      <c r="HU248" s="1286"/>
      <c r="HV248" s="1286"/>
      <c r="HW248" s="1286"/>
      <c r="HX248" s="1286"/>
      <c r="HY248" s="1286"/>
      <c r="HZ248" s="1286"/>
      <c r="IA248" s="1286"/>
      <c r="IB248" s="1286"/>
      <c r="IC248" s="1286"/>
      <c r="ID248" s="1286"/>
      <c r="IE248" s="1286"/>
      <c r="IF248" s="1286"/>
      <c r="IG248" s="1286"/>
      <c r="IH248" s="1286"/>
      <c r="II248" s="1286"/>
      <c r="IJ248" s="1286"/>
      <c r="IK248" s="1286"/>
      <c r="IL248" s="1286"/>
      <c r="IM248" s="1286"/>
      <c r="IN248" s="1286"/>
      <c r="IO248" s="1286"/>
      <c r="IP248" s="1286"/>
      <c r="IQ248" s="1286"/>
      <c r="IR248" s="1286"/>
      <c r="IS248" s="1286"/>
      <c r="IT248" s="1286"/>
      <c r="IU248" s="1286"/>
      <c r="IV248" s="1286"/>
    </row>
    <row r="249" spans="1:256" ht="13.5" thickBot="1">
      <c r="A249" s="1286"/>
      <c r="B249" s="1360"/>
      <c r="C249" s="1360"/>
      <c r="D249" s="1360"/>
      <c r="E249" s="1360"/>
      <c r="F249" s="1360"/>
      <c r="G249" s="1360"/>
      <c r="H249" s="1286"/>
      <c r="I249" s="1286"/>
      <c r="J249" s="1286"/>
      <c r="K249" s="1286"/>
      <c r="L249" s="1286"/>
      <c r="M249" s="1286"/>
      <c r="N249" s="1286"/>
      <c r="O249" s="1286"/>
      <c r="P249" s="1286"/>
      <c r="Q249" s="1286"/>
      <c r="R249" s="1286"/>
      <c r="S249" s="1286"/>
      <c r="T249" s="1286"/>
      <c r="U249" s="1286"/>
      <c r="V249" s="1286"/>
      <c r="W249" s="1286"/>
      <c r="X249" s="1286"/>
      <c r="Y249" s="1286"/>
      <c r="Z249" s="1286"/>
      <c r="AA249" s="1286"/>
      <c r="AB249" s="1286"/>
      <c r="AC249" s="1286"/>
      <c r="AD249" s="1286"/>
      <c r="AE249" s="1286"/>
      <c r="AF249" s="1286"/>
      <c r="AG249" s="1286"/>
      <c r="AH249" s="1286"/>
      <c r="AI249" s="1286"/>
      <c r="AJ249" s="1286"/>
      <c r="AK249" s="1286"/>
      <c r="AL249" s="1286"/>
      <c r="AM249" s="1286"/>
      <c r="AN249" s="1286"/>
      <c r="AO249" s="1286"/>
      <c r="AP249" s="1286"/>
      <c r="AQ249" s="1286"/>
      <c r="AR249" s="1286"/>
      <c r="AS249" s="1286"/>
      <c r="AT249" s="1286"/>
      <c r="AU249" s="1286"/>
      <c r="AV249" s="1286"/>
      <c r="AW249" s="1286"/>
      <c r="AX249" s="1286"/>
      <c r="AY249" s="1286"/>
      <c r="AZ249" s="1286"/>
      <c r="BA249" s="1286"/>
      <c r="BB249" s="1286"/>
      <c r="BC249" s="1286"/>
      <c r="BD249" s="1286"/>
      <c r="BE249" s="1286"/>
      <c r="BF249" s="1286"/>
      <c r="BG249" s="1286"/>
      <c r="BH249" s="1286"/>
      <c r="BI249" s="1286"/>
      <c r="BJ249" s="1286"/>
      <c r="BK249" s="1286"/>
      <c r="BL249" s="1286"/>
      <c r="BM249" s="1286"/>
      <c r="BN249" s="1286"/>
      <c r="BO249" s="1286"/>
      <c r="BP249" s="1286"/>
      <c r="BQ249" s="1286"/>
      <c r="BR249" s="1286"/>
      <c r="BS249" s="1286"/>
      <c r="BT249" s="1286"/>
      <c r="BU249" s="1286"/>
      <c r="BV249" s="1286"/>
      <c r="BW249" s="1286"/>
      <c r="BX249" s="1286"/>
      <c r="BY249" s="1286"/>
      <c r="BZ249" s="1286"/>
      <c r="CA249" s="1286"/>
      <c r="CB249" s="1286"/>
      <c r="CC249" s="1286"/>
      <c r="CD249" s="1286"/>
      <c r="CE249" s="1286"/>
      <c r="CF249" s="1286"/>
      <c r="CG249" s="1286"/>
      <c r="CH249" s="1286"/>
      <c r="CI249" s="1286"/>
      <c r="CJ249" s="1286"/>
      <c r="CK249" s="1286"/>
      <c r="CL249" s="1286"/>
      <c r="CM249" s="1286"/>
      <c r="CN249" s="1286"/>
      <c r="CO249" s="1286"/>
      <c r="CP249" s="1286"/>
      <c r="CQ249" s="1286"/>
      <c r="CR249" s="1286"/>
      <c r="CS249" s="1286"/>
      <c r="CT249" s="1286"/>
      <c r="CU249" s="1286"/>
      <c r="CV249" s="1286"/>
      <c r="CW249" s="1286"/>
      <c r="CX249" s="1286"/>
      <c r="CY249" s="1286"/>
      <c r="CZ249" s="1286"/>
      <c r="DA249" s="1286"/>
      <c r="DB249" s="1286"/>
      <c r="DC249" s="1286"/>
      <c r="DD249" s="1286"/>
      <c r="DE249" s="1286"/>
      <c r="DF249" s="1286"/>
      <c r="DG249" s="1286"/>
      <c r="DH249" s="1286"/>
      <c r="DI249" s="1286"/>
      <c r="DJ249" s="1286"/>
      <c r="DK249" s="1286"/>
      <c r="DL249" s="1286"/>
      <c r="DM249" s="1286"/>
      <c r="DN249" s="1286"/>
      <c r="DO249" s="1286"/>
      <c r="DP249" s="1286"/>
      <c r="DQ249" s="1286"/>
      <c r="DR249" s="1286"/>
      <c r="DS249" s="1286"/>
      <c r="DT249" s="1286"/>
      <c r="DU249" s="1286"/>
      <c r="DV249" s="1286"/>
      <c r="DW249" s="1286"/>
      <c r="DX249" s="1286"/>
      <c r="DY249" s="1286"/>
      <c r="DZ249" s="1286"/>
      <c r="EA249" s="1286"/>
      <c r="EB249" s="1286"/>
      <c r="EC249" s="1286"/>
      <c r="ED249" s="1286"/>
      <c r="EE249" s="1286"/>
      <c r="EF249" s="1286"/>
      <c r="EG249" s="1286"/>
      <c r="EH249" s="1286"/>
      <c r="EI249" s="1286"/>
      <c r="EJ249" s="1286"/>
      <c r="EK249" s="1286"/>
      <c r="EL249" s="1286"/>
      <c r="EM249" s="1286"/>
      <c r="EN249" s="1286"/>
      <c r="EO249" s="1286"/>
      <c r="EP249" s="1286"/>
      <c r="EQ249" s="1286"/>
      <c r="ER249" s="1286"/>
      <c r="ES249" s="1286"/>
      <c r="ET249" s="1286"/>
      <c r="EU249" s="1286"/>
      <c r="EV249" s="1286"/>
      <c r="EW249" s="1286"/>
      <c r="EX249" s="1286"/>
      <c r="EY249" s="1286"/>
      <c r="EZ249" s="1286"/>
      <c r="FA249" s="1286"/>
      <c r="FB249" s="1286"/>
      <c r="FC249" s="1286"/>
      <c r="FD249" s="1286"/>
      <c r="FE249" s="1286"/>
      <c r="FF249" s="1286"/>
      <c r="FG249" s="1286"/>
      <c r="FH249" s="1286"/>
      <c r="FI249" s="1286"/>
      <c r="FJ249" s="1286"/>
      <c r="FK249" s="1286"/>
      <c r="FL249" s="1286"/>
      <c r="FM249" s="1286"/>
      <c r="FN249" s="1286"/>
      <c r="FO249" s="1286"/>
      <c r="FP249" s="1286"/>
      <c r="FQ249" s="1286"/>
      <c r="FR249" s="1286"/>
      <c r="FS249" s="1286"/>
      <c r="FT249" s="1286"/>
      <c r="FU249" s="1286"/>
      <c r="FV249" s="1286"/>
      <c r="FW249" s="1286"/>
      <c r="FX249" s="1286"/>
      <c r="FY249" s="1286"/>
      <c r="FZ249" s="1286"/>
      <c r="GA249" s="1286"/>
      <c r="GB249" s="1286"/>
      <c r="GC249" s="1286"/>
      <c r="GD249" s="1286"/>
      <c r="GE249" s="1286"/>
      <c r="GF249" s="1286"/>
      <c r="GG249" s="1286"/>
      <c r="GH249" s="1286"/>
      <c r="GI249" s="1286"/>
      <c r="GJ249" s="1286"/>
      <c r="GK249" s="1286"/>
      <c r="GL249" s="1286"/>
      <c r="GM249" s="1286"/>
      <c r="GN249" s="1286"/>
      <c r="GO249" s="1286"/>
      <c r="GP249" s="1286"/>
      <c r="GQ249" s="1286"/>
      <c r="GR249" s="1286"/>
      <c r="GS249" s="1286"/>
      <c r="GT249" s="1286"/>
      <c r="GU249" s="1286"/>
      <c r="GV249" s="1286"/>
      <c r="GW249" s="1286"/>
      <c r="GX249" s="1286"/>
      <c r="GY249" s="1286"/>
      <c r="GZ249" s="1286"/>
      <c r="HA249" s="1286"/>
      <c r="HB249" s="1286"/>
      <c r="HC249" s="1286"/>
      <c r="HD249" s="1286"/>
      <c r="HE249" s="1286"/>
      <c r="HF249" s="1286"/>
      <c r="HG249" s="1286"/>
      <c r="HH249" s="1286"/>
      <c r="HI249" s="1286"/>
      <c r="HJ249" s="1286"/>
      <c r="HK249" s="1286"/>
      <c r="HL249" s="1286"/>
      <c r="HM249" s="1286"/>
      <c r="HN249" s="1286"/>
      <c r="HO249" s="1286"/>
      <c r="HP249" s="1286"/>
      <c r="HQ249" s="1286"/>
      <c r="HR249" s="1286"/>
      <c r="HS249" s="1286"/>
      <c r="HT249" s="1286"/>
      <c r="HU249" s="1286"/>
      <c r="HV249" s="1286"/>
      <c r="HW249" s="1286"/>
      <c r="HX249" s="1286"/>
      <c r="HY249" s="1286"/>
      <c r="HZ249" s="1286"/>
      <c r="IA249" s="1286"/>
      <c r="IB249" s="1286"/>
      <c r="IC249" s="1286"/>
      <c r="ID249" s="1286"/>
      <c r="IE249" s="1286"/>
      <c r="IF249" s="1286"/>
      <c r="IG249" s="1286"/>
      <c r="IH249" s="1286"/>
      <c r="II249" s="1286"/>
      <c r="IJ249" s="1286"/>
      <c r="IK249" s="1286"/>
      <c r="IL249" s="1286"/>
      <c r="IM249" s="1286"/>
      <c r="IN249" s="1286"/>
      <c r="IO249" s="1286"/>
      <c r="IP249" s="1286"/>
      <c r="IQ249" s="1286"/>
      <c r="IR249" s="1286"/>
      <c r="IS249" s="1286"/>
      <c r="IT249" s="1286"/>
      <c r="IU249" s="1286"/>
      <c r="IV249" s="1286"/>
    </row>
    <row r="250" spans="1:256" ht="15.75">
      <c r="A250" s="1286"/>
      <c r="B250" s="1340" t="s">
        <v>7419</v>
      </c>
      <c r="C250" s="1341" t="s">
        <v>7420</v>
      </c>
      <c r="D250" s="1341"/>
      <c r="E250" s="1341"/>
      <c r="F250" s="1341"/>
      <c r="G250" s="1342" t="s">
        <v>30</v>
      </c>
      <c r="H250" s="1286"/>
      <c r="I250" s="1286"/>
      <c r="J250" s="1286"/>
      <c r="K250" s="1286"/>
      <c r="L250" s="1286"/>
      <c r="M250" s="1286"/>
      <c r="N250" s="1286"/>
      <c r="O250" s="1286"/>
      <c r="P250" s="1286"/>
      <c r="Q250" s="1286"/>
      <c r="R250" s="1286"/>
      <c r="S250" s="1286"/>
      <c r="T250" s="1286"/>
      <c r="U250" s="1286"/>
      <c r="V250" s="1286"/>
      <c r="W250" s="1286"/>
      <c r="X250" s="1286"/>
      <c r="Y250" s="1286"/>
      <c r="Z250" s="1286"/>
      <c r="AA250" s="1286"/>
      <c r="AB250" s="1286"/>
      <c r="AC250" s="1286"/>
      <c r="AD250" s="1286"/>
      <c r="AE250" s="1286"/>
      <c r="AF250" s="1286"/>
      <c r="AG250" s="1286"/>
      <c r="AH250" s="1286"/>
      <c r="AI250" s="1286"/>
      <c r="AJ250" s="1286"/>
      <c r="AK250" s="1286"/>
      <c r="AL250" s="1286"/>
      <c r="AM250" s="1286"/>
      <c r="AN250" s="1286"/>
      <c r="AO250" s="1286"/>
      <c r="AP250" s="1286"/>
      <c r="AQ250" s="1286"/>
      <c r="AR250" s="1286"/>
      <c r="AS250" s="1286"/>
      <c r="AT250" s="1286"/>
      <c r="AU250" s="1286"/>
      <c r="AV250" s="1286"/>
      <c r="AW250" s="1286"/>
      <c r="AX250" s="1286"/>
      <c r="AY250" s="1286"/>
      <c r="AZ250" s="1286"/>
      <c r="BA250" s="1286"/>
      <c r="BB250" s="1286"/>
      <c r="BC250" s="1286"/>
      <c r="BD250" s="1286"/>
      <c r="BE250" s="1286"/>
      <c r="BF250" s="1286"/>
      <c r="BG250" s="1286"/>
      <c r="BH250" s="1286"/>
      <c r="BI250" s="1286"/>
      <c r="BJ250" s="1286"/>
      <c r="BK250" s="1286"/>
      <c r="BL250" s="1286"/>
      <c r="BM250" s="1286"/>
      <c r="BN250" s="1286"/>
      <c r="BO250" s="1286"/>
      <c r="BP250" s="1286"/>
      <c r="BQ250" s="1286"/>
      <c r="BR250" s="1286"/>
      <c r="BS250" s="1286"/>
      <c r="BT250" s="1286"/>
      <c r="BU250" s="1286"/>
      <c r="BV250" s="1286"/>
      <c r="BW250" s="1286"/>
      <c r="BX250" s="1286"/>
      <c r="BY250" s="1286"/>
      <c r="BZ250" s="1286"/>
      <c r="CA250" s="1286"/>
      <c r="CB250" s="1286"/>
      <c r="CC250" s="1286"/>
      <c r="CD250" s="1286"/>
      <c r="CE250" s="1286"/>
      <c r="CF250" s="1286"/>
      <c r="CG250" s="1286"/>
      <c r="CH250" s="1286"/>
      <c r="CI250" s="1286"/>
      <c r="CJ250" s="1286"/>
      <c r="CK250" s="1286"/>
      <c r="CL250" s="1286"/>
      <c r="CM250" s="1286"/>
      <c r="CN250" s="1286"/>
      <c r="CO250" s="1286"/>
      <c r="CP250" s="1286"/>
      <c r="CQ250" s="1286"/>
      <c r="CR250" s="1286"/>
      <c r="CS250" s="1286"/>
      <c r="CT250" s="1286"/>
      <c r="CU250" s="1286"/>
      <c r="CV250" s="1286"/>
      <c r="CW250" s="1286"/>
      <c r="CX250" s="1286"/>
      <c r="CY250" s="1286"/>
      <c r="CZ250" s="1286"/>
      <c r="DA250" s="1286"/>
      <c r="DB250" s="1286"/>
      <c r="DC250" s="1286"/>
      <c r="DD250" s="1286"/>
      <c r="DE250" s="1286"/>
      <c r="DF250" s="1286"/>
      <c r="DG250" s="1286"/>
      <c r="DH250" s="1286"/>
      <c r="DI250" s="1286"/>
      <c r="DJ250" s="1286"/>
      <c r="DK250" s="1286"/>
      <c r="DL250" s="1286"/>
      <c r="DM250" s="1286"/>
      <c r="DN250" s="1286"/>
      <c r="DO250" s="1286"/>
      <c r="DP250" s="1286"/>
      <c r="DQ250" s="1286"/>
      <c r="DR250" s="1286"/>
      <c r="DS250" s="1286"/>
      <c r="DT250" s="1286"/>
      <c r="DU250" s="1286"/>
      <c r="DV250" s="1286"/>
      <c r="DW250" s="1286"/>
      <c r="DX250" s="1286"/>
      <c r="DY250" s="1286"/>
      <c r="DZ250" s="1286"/>
      <c r="EA250" s="1286"/>
      <c r="EB250" s="1286"/>
      <c r="EC250" s="1286"/>
      <c r="ED250" s="1286"/>
      <c r="EE250" s="1286"/>
      <c r="EF250" s="1286"/>
      <c r="EG250" s="1286"/>
      <c r="EH250" s="1286"/>
      <c r="EI250" s="1286"/>
      <c r="EJ250" s="1286"/>
      <c r="EK250" s="1286"/>
      <c r="EL250" s="1286"/>
      <c r="EM250" s="1286"/>
      <c r="EN250" s="1286"/>
      <c r="EO250" s="1286"/>
      <c r="EP250" s="1286"/>
      <c r="EQ250" s="1286"/>
      <c r="ER250" s="1286"/>
      <c r="ES250" s="1286"/>
      <c r="ET250" s="1286"/>
      <c r="EU250" s="1286"/>
      <c r="EV250" s="1286"/>
      <c r="EW250" s="1286"/>
      <c r="EX250" s="1286"/>
      <c r="EY250" s="1286"/>
      <c r="EZ250" s="1286"/>
      <c r="FA250" s="1286"/>
      <c r="FB250" s="1286"/>
      <c r="FC250" s="1286"/>
      <c r="FD250" s="1286"/>
      <c r="FE250" s="1286"/>
      <c r="FF250" s="1286"/>
      <c r="FG250" s="1286"/>
      <c r="FH250" s="1286"/>
      <c r="FI250" s="1286"/>
      <c r="FJ250" s="1286"/>
      <c r="FK250" s="1286"/>
      <c r="FL250" s="1286"/>
      <c r="FM250" s="1286"/>
      <c r="FN250" s="1286"/>
      <c r="FO250" s="1286"/>
      <c r="FP250" s="1286"/>
      <c r="FQ250" s="1286"/>
      <c r="FR250" s="1286"/>
      <c r="FS250" s="1286"/>
      <c r="FT250" s="1286"/>
      <c r="FU250" s="1286"/>
      <c r="FV250" s="1286"/>
      <c r="FW250" s="1286"/>
      <c r="FX250" s="1286"/>
      <c r="FY250" s="1286"/>
      <c r="FZ250" s="1286"/>
      <c r="GA250" s="1286"/>
      <c r="GB250" s="1286"/>
      <c r="GC250" s="1286"/>
      <c r="GD250" s="1286"/>
      <c r="GE250" s="1286"/>
      <c r="GF250" s="1286"/>
      <c r="GG250" s="1286"/>
      <c r="GH250" s="1286"/>
      <c r="GI250" s="1286"/>
      <c r="GJ250" s="1286"/>
      <c r="GK250" s="1286"/>
      <c r="GL250" s="1286"/>
      <c r="GM250" s="1286"/>
      <c r="GN250" s="1286"/>
      <c r="GO250" s="1286"/>
      <c r="GP250" s="1286"/>
      <c r="GQ250" s="1286"/>
      <c r="GR250" s="1286"/>
      <c r="GS250" s="1286"/>
      <c r="GT250" s="1286"/>
      <c r="GU250" s="1286"/>
      <c r="GV250" s="1286"/>
      <c r="GW250" s="1286"/>
      <c r="GX250" s="1286"/>
      <c r="GY250" s="1286"/>
      <c r="GZ250" s="1286"/>
      <c r="HA250" s="1286"/>
      <c r="HB250" s="1286"/>
      <c r="HC250" s="1286"/>
      <c r="HD250" s="1286"/>
      <c r="HE250" s="1286"/>
      <c r="HF250" s="1286"/>
      <c r="HG250" s="1286"/>
      <c r="HH250" s="1286"/>
      <c r="HI250" s="1286"/>
      <c r="HJ250" s="1286"/>
      <c r="HK250" s="1286"/>
      <c r="HL250" s="1286"/>
      <c r="HM250" s="1286"/>
      <c r="HN250" s="1286"/>
      <c r="HO250" s="1286"/>
      <c r="HP250" s="1286"/>
      <c r="HQ250" s="1286"/>
      <c r="HR250" s="1286"/>
      <c r="HS250" s="1286"/>
      <c r="HT250" s="1286"/>
      <c r="HU250" s="1286"/>
      <c r="HV250" s="1286"/>
      <c r="HW250" s="1286"/>
      <c r="HX250" s="1286"/>
      <c r="HY250" s="1286"/>
      <c r="HZ250" s="1286"/>
      <c r="IA250" s="1286"/>
      <c r="IB250" s="1286"/>
      <c r="IC250" s="1286"/>
      <c r="ID250" s="1286"/>
      <c r="IE250" s="1286"/>
      <c r="IF250" s="1286"/>
      <c r="IG250" s="1286"/>
      <c r="IH250" s="1286"/>
      <c r="II250" s="1286"/>
      <c r="IJ250" s="1286"/>
      <c r="IK250" s="1286"/>
      <c r="IL250" s="1286"/>
      <c r="IM250" s="1286"/>
      <c r="IN250" s="1286"/>
      <c r="IO250" s="1286"/>
      <c r="IP250" s="1286"/>
      <c r="IQ250" s="1286"/>
      <c r="IR250" s="1286"/>
      <c r="IS250" s="1286"/>
      <c r="IT250" s="1286"/>
      <c r="IU250" s="1286"/>
      <c r="IV250" s="1286"/>
    </row>
    <row r="251" spans="1:256" ht="31.5">
      <c r="A251" s="1286"/>
      <c r="B251" s="1343" t="s">
        <v>2114</v>
      </c>
      <c r="C251" s="391" t="s">
        <v>1947</v>
      </c>
      <c r="D251" s="391" t="s">
        <v>30</v>
      </c>
      <c r="E251" s="391" t="s">
        <v>1948</v>
      </c>
      <c r="F251" s="392" t="s">
        <v>1995</v>
      </c>
      <c r="G251" s="393" t="s">
        <v>1996</v>
      </c>
      <c r="H251" s="1286"/>
      <c r="I251" s="1286"/>
      <c r="J251" s="1286"/>
      <c r="K251" s="1286"/>
      <c r="L251" s="1286"/>
      <c r="M251" s="1286"/>
      <c r="N251" s="1286"/>
      <c r="O251" s="1286"/>
      <c r="P251" s="1286"/>
      <c r="Q251" s="1286"/>
      <c r="R251" s="1286"/>
      <c r="S251" s="1286"/>
      <c r="T251" s="1286"/>
      <c r="U251" s="1286"/>
      <c r="V251" s="1286"/>
      <c r="W251" s="1286"/>
      <c r="X251" s="1286"/>
      <c r="Y251" s="1286"/>
      <c r="Z251" s="1286"/>
      <c r="AA251" s="1286"/>
      <c r="AB251" s="1286"/>
      <c r="AC251" s="1286"/>
      <c r="AD251" s="1286"/>
      <c r="AE251" s="1286"/>
      <c r="AF251" s="1286"/>
      <c r="AG251" s="1286"/>
      <c r="AH251" s="1286"/>
      <c r="AI251" s="1286"/>
      <c r="AJ251" s="1286"/>
      <c r="AK251" s="1286"/>
      <c r="AL251" s="1286"/>
      <c r="AM251" s="1286"/>
      <c r="AN251" s="1286"/>
      <c r="AO251" s="1286"/>
      <c r="AP251" s="1286"/>
      <c r="AQ251" s="1286"/>
      <c r="AR251" s="1286"/>
      <c r="AS251" s="1286"/>
      <c r="AT251" s="1286"/>
      <c r="AU251" s="1286"/>
      <c r="AV251" s="1286"/>
      <c r="AW251" s="1286"/>
      <c r="AX251" s="1286"/>
      <c r="AY251" s="1286"/>
      <c r="AZ251" s="1286"/>
      <c r="BA251" s="1286"/>
      <c r="BB251" s="1286"/>
      <c r="BC251" s="1286"/>
      <c r="BD251" s="1286"/>
      <c r="BE251" s="1286"/>
      <c r="BF251" s="1286"/>
      <c r="BG251" s="1286"/>
      <c r="BH251" s="1286"/>
      <c r="BI251" s="1286"/>
      <c r="BJ251" s="1286"/>
      <c r="BK251" s="1286"/>
      <c r="BL251" s="1286"/>
      <c r="BM251" s="1286"/>
      <c r="BN251" s="1286"/>
      <c r="BO251" s="1286"/>
      <c r="BP251" s="1286"/>
      <c r="BQ251" s="1286"/>
      <c r="BR251" s="1286"/>
      <c r="BS251" s="1286"/>
      <c r="BT251" s="1286"/>
      <c r="BU251" s="1286"/>
      <c r="BV251" s="1286"/>
      <c r="BW251" s="1286"/>
      <c r="BX251" s="1286"/>
      <c r="BY251" s="1286"/>
      <c r="BZ251" s="1286"/>
      <c r="CA251" s="1286"/>
      <c r="CB251" s="1286"/>
      <c r="CC251" s="1286"/>
      <c r="CD251" s="1286"/>
      <c r="CE251" s="1286"/>
      <c r="CF251" s="1286"/>
      <c r="CG251" s="1286"/>
      <c r="CH251" s="1286"/>
      <c r="CI251" s="1286"/>
      <c r="CJ251" s="1286"/>
      <c r="CK251" s="1286"/>
      <c r="CL251" s="1286"/>
      <c r="CM251" s="1286"/>
      <c r="CN251" s="1286"/>
      <c r="CO251" s="1286"/>
      <c r="CP251" s="1286"/>
      <c r="CQ251" s="1286"/>
      <c r="CR251" s="1286"/>
      <c r="CS251" s="1286"/>
      <c r="CT251" s="1286"/>
      <c r="CU251" s="1286"/>
      <c r="CV251" s="1286"/>
      <c r="CW251" s="1286"/>
      <c r="CX251" s="1286"/>
      <c r="CY251" s="1286"/>
      <c r="CZ251" s="1286"/>
      <c r="DA251" s="1286"/>
      <c r="DB251" s="1286"/>
      <c r="DC251" s="1286"/>
      <c r="DD251" s="1286"/>
      <c r="DE251" s="1286"/>
      <c r="DF251" s="1286"/>
      <c r="DG251" s="1286"/>
      <c r="DH251" s="1286"/>
      <c r="DI251" s="1286"/>
      <c r="DJ251" s="1286"/>
      <c r="DK251" s="1286"/>
      <c r="DL251" s="1286"/>
      <c r="DM251" s="1286"/>
      <c r="DN251" s="1286"/>
      <c r="DO251" s="1286"/>
      <c r="DP251" s="1286"/>
      <c r="DQ251" s="1286"/>
      <c r="DR251" s="1286"/>
      <c r="DS251" s="1286"/>
      <c r="DT251" s="1286"/>
      <c r="DU251" s="1286"/>
      <c r="DV251" s="1286"/>
      <c r="DW251" s="1286"/>
      <c r="DX251" s="1286"/>
      <c r="DY251" s="1286"/>
      <c r="DZ251" s="1286"/>
      <c r="EA251" s="1286"/>
      <c r="EB251" s="1286"/>
      <c r="EC251" s="1286"/>
      <c r="ED251" s="1286"/>
      <c r="EE251" s="1286"/>
      <c r="EF251" s="1286"/>
      <c r="EG251" s="1286"/>
      <c r="EH251" s="1286"/>
      <c r="EI251" s="1286"/>
      <c r="EJ251" s="1286"/>
      <c r="EK251" s="1286"/>
      <c r="EL251" s="1286"/>
      <c r="EM251" s="1286"/>
      <c r="EN251" s="1286"/>
      <c r="EO251" s="1286"/>
      <c r="EP251" s="1286"/>
      <c r="EQ251" s="1286"/>
      <c r="ER251" s="1286"/>
      <c r="ES251" s="1286"/>
      <c r="ET251" s="1286"/>
      <c r="EU251" s="1286"/>
      <c r="EV251" s="1286"/>
      <c r="EW251" s="1286"/>
      <c r="EX251" s="1286"/>
      <c r="EY251" s="1286"/>
      <c r="EZ251" s="1286"/>
      <c r="FA251" s="1286"/>
      <c r="FB251" s="1286"/>
      <c r="FC251" s="1286"/>
      <c r="FD251" s="1286"/>
      <c r="FE251" s="1286"/>
      <c r="FF251" s="1286"/>
      <c r="FG251" s="1286"/>
      <c r="FH251" s="1286"/>
      <c r="FI251" s="1286"/>
      <c r="FJ251" s="1286"/>
      <c r="FK251" s="1286"/>
      <c r="FL251" s="1286"/>
      <c r="FM251" s="1286"/>
      <c r="FN251" s="1286"/>
      <c r="FO251" s="1286"/>
      <c r="FP251" s="1286"/>
      <c r="FQ251" s="1286"/>
      <c r="FR251" s="1286"/>
      <c r="FS251" s="1286"/>
      <c r="FT251" s="1286"/>
      <c r="FU251" s="1286"/>
      <c r="FV251" s="1286"/>
      <c r="FW251" s="1286"/>
      <c r="FX251" s="1286"/>
      <c r="FY251" s="1286"/>
      <c r="FZ251" s="1286"/>
      <c r="GA251" s="1286"/>
      <c r="GB251" s="1286"/>
      <c r="GC251" s="1286"/>
      <c r="GD251" s="1286"/>
      <c r="GE251" s="1286"/>
      <c r="GF251" s="1286"/>
      <c r="GG251" s="1286"/>
      <c r="GH251" s="1286"/>
      <c r="GI251" s="1286"/>
      <c r="GJ251" s="1286"/>
      <c r="GK251" s="1286"/>
      <c r="GL251" s="1286"/>
      <c r="GM251" s="1286"/>
      <c r="GN251" s="1286"/>
      <c r="GO251" s="1286"/>
      <c r="GP251" s="1286"/>
      <c r="GQ251" s="1286"/>
      <c r="GR251" s="1286"/>
      <c r="GS251" s="1286"/>
      <c r="GT251" s="1286"/>
      <c r="GU251" s="1286"/>
      <c r="GV251" s="1286"/>
      <c r="GW251" s="1286"/>
      <c r="GX251" s="1286"/>
      <c r="GY251" s="1286"/>
      <c r="GZ251" s="1286"/>
      <c r="HA251" s="1286"/>
      <c r="HB251" s="1286"/>
      <c r="HC251" s="1286"/>
      <c r="HD251" s="1286"/>
      <c r="HE251" s="1286"/>
      <c r="HF251" s="1286"/>
      <c r="HG251" s="1286"/>
      <c r="HH251" s="1286"/>
      <c r="HI251" s="1286"/>
      <c r="HJ251" s="1286"/>
      <c r="HK251" s="1286"/>
      <c r="HL251" s="1286"/>
      <c r="HM251" s="1286"/>
      <c r="HN251" s="1286"/>
      <c r="HO251" s="1286"/>
      <c r="HP251" s="1286"/>
      <c r="HQ251" s="1286"/>
      <c r="HR251" s="1286"/>
      <c r="HS251" s="1286"/>
      <c r="HT251" s="1286"/>
      <c r="HU251" s="1286"/>
      <c r="HV251" s="1286"/>
      <c r="HW251" s="1286"/>
      <c r="HX251" s="1286"/>
      <c r="HY251" s="1286"/>
      <c r="HZ251" s="1286"/>
      <c r="IA251" s="1286"/>
      <c r="IB251" s="1286"/>
      <c r="IC251" s="1286"/>
      <c r="ID251" s="1286"/>
      <c r="IE251" s="1286"/>
      <c r="IF251" s="1286"/>
      <c r="IG251" s="1286"/>
      <c r="IH251" s="1286"/>
      <c r="II251" s="1286"/>
      <c r="IJ251" s="1286"/>
      <c r="IK251" s="1286"/>
      <c r="IL251" s="1286"/>
      <c r="IM251" s="1286"/>
      <c r="IN251" s="1286"/>
      <c r="IO251" s="1286"/>
      <c r="IP251" s="1286"/>
      <c r="IQ251" s="1286"/>
      <c r="IR251" s="1286"/>
      <c r="IS251" s="1286"/>
      <c r="IT251" s="1286"/>
      <c r="IU251" s="1286"/>
      <c r="IV251" s="1286"/>
    </row>
    <row r="252" spans="1:256" ht="16.5" thickBot="1">
      <c r="A252" s="1286"/>
      <c r="B252" s="2121" t="s">
        <v>1951</v>
      </c>
      <c r="C252" s="2122"/>
      <c r="D252" s="2122"/>
      <c r="E252" s="2122"/>
      <c r="F252" s="2122"/>
      <c r="G252" s="2123"/>
      <c r="H252" s="1286"/>
      <c r="I252" s="1286"/>
      <c r="J252" s="1286"/>
      <c r="K252" s="1286"/>
      <c r="L252" s="1286"/>
      <c r="M252" s="1286"/>
      <c r="N252" s="1286"/>
      <c r="O252" s="1286"/>
      <c r="P252" s="1286"/>
      <c r="Q252" s="1286"/>
      <c r="R252" s="1286"/>
      <c r="S252" s="1286"/>
      <c r="T252" s="1286"/>
      <c r="U252" s="1286"/>
      <c r="V252" s="1286"/>
      <c r="W252" s="1286"/>
      <c r="X252" s="1286"/>
      <c r="Y252" s="1286"/>
      <c r="Z252" s="1286"/>
      <c r="AA252" s="1286"/>
      <c r="AB252" s="1286"/>
      <c r="AC252" s="1286"/>
      <c r="AD252" s="1286"/>
      <c r="AE252" s="1286"/>
      <c r="AF252" s="1286"/>
      <c r="AG252" s="1286"/>
      <c r="AH252" s="1286"/>
      <c r="AI252" s="1286"/>
      <c r="AJ252" s="1286"/>
      <c r="AK252" s="1286"/>
      <c r="AL252" s="1286"/>
      <c r="AM252" s="1286"/>
      <c r="AN252" s="1286"/>
      <c r="AO252" s="1286"/>
      <c r="AP252" s="1286"/>
      <c r="AQ252" s="1286"/>
      <c r="AR252" s="1286"/>
      <c r="AS252" s="1286"/>
      <c r="AT252" s="1286"/>
      <c r="AU252" s="1286"/>
      <c r="AV252" s="1286"/>
      <c r="AW252" s="1286"/>
      <c r="AX252" s="1286"/>
      <c r="AY252" s="1286"/>
      <c r="AZ252" s="1286"/>
      <c r="BA252" s="1286"/>
      <c r="BB252" s="1286"/>
      <c r="BC252" s="1286"/>
      <c r="BD252" s="1286"/>
      <c r="BE252" s="1286"/>
      <c r="BF252" s="1286"/>
      <c r="BG252" s="1286"/>
      <c r="BH252" s="1286"/>
      <c r="BI252" s="1286"/>
      <c r="BJ252" s="1286"/>
      <c r="BK252" s="1286"/>
      <c r="BL252" s="1286"/>
      <c r="BM252" s="1286"/>
      <c r="BN252" s="1286"/>
      <c r="BO252" s="1286"/>
      <c r="BP252" s="1286"/>
      <c r="BQ252" s="1286"/>
      <c r="BR252" s="1286"/>
      <c r="BS252" s="1286"/>
      <c r="BT252" s="1286"/>
      <c r="BU252" s="1286"/>
      <c r="BV252" s="1286"/>
      <c r="BW252" s="1286"/>
      <c r="BX252" s="1286"/>
      <c r="BY252" s="1286"/>
      <c r="BZ252" s="1286"/>
      <c r="CA252" s="1286"/>
      <c r="CB252" s="1286"/>
      <c r="CC252" s="1286"/>
      <c r="CD252" s="1286"/>
      <c r="CE252" s="1286"/>
      <c r="CF252" s="1286"/>
      <c r="CG252" s="1286"/>
      <c r="CH252" s="1286"/>
      <c r="CI252" s="1286"/>
      <c r="CJ252" s="1286"/>
      <c r="CK252" s="1286"/>
      <c r="CL252" s="1286"/>
      <c r="CM252" s="1286"/>
      <c r="CN252" s="1286"/>
      <c r="CO252" s="1286"/>
      <c r="CP252" s="1286"/>
      <c r="CQ252" s="1286"/>
      <c r="CR252" s="1286"/>
      <c r="CS252" s="1286"/>
      <c r="CT252" s="1286"/>
      <c r="CU252" s="1286"/>
      <c r="CV252" s="1286"/>
      <c r="CW252" s="1286"/>
      <c r="CX252" s="1286"/>
      <c r="CY252" s="1286"/>
      <c r="CZ252" s="1286"/>
      <c r="DA252" s="1286"/>
      <c r="DB252" s="1286"/>
      <c r="DC252" s="1286"/>
      <c r="DD252" s="1286"/>
      <c r="DE252" s="1286"/>
      <c r="DF252" s="1286"/>
      <c r="DG252" s="1286"/>
      <c r="DH252" s="1286"/>
      <c r="DI252" s="1286"/>
      <c r="DJ252" s="1286"/>
      <c r="DK252" s="1286"/>
      <c r="DL252" s="1286"/>
      <c r="DM252" s="1286"/>
      <c r="DN252" s="1286"/>
      <c r="DO252" s="1286"/>
      <c r="DP252" s="1286"/>
      <c r="DQ252" s="1286"/>
      <c r="DR252" s="1286"/>
      <c r="DS252" s="1286"/>
      <c r="DT252" s="1286"/>
      <c r="DU252" s="1286"/>
      <c r="DV252" s="1286"/>
      <c r="DW252" s="1286"/>
      <c r="DX252" s="1286"/>
      <c r="DY252" s="1286"/>
      <c r="DZ252" s="1286"/>
      <c r="EA252" s="1286"/>
      <c r="EB252" s="1286"/>
      <c r="EC252" s="1286"/>
      <c r="ED252" s="1286"/>
      <c r="EE252" s="1286"/>
      <c r="EF252" s="1286"/>
      <c r="EG252" s="1286"/>
      <c r="EH252" s="1286"/>
      <c r="EI252" s="1286"/>
      <c r="EJ252" s="1286"/>
      <c r="EK252" s="1286"/>
      <c r="EL252" s="1286"/>
      <c r="EM252" s="1286"/>
      <c r="EN252" s="1286"/>
      <c r="EO252" s="1286"/>
      <c r="EP252" s="1286"/>
      <c r="EQ252" s="1286"/>
      <c r="ER252" s="1286"/>
      <c r="ES252" s="1286"/>
      <c r="ET252" s="1286"/>
      <c r="EU252" s="1286"/>
      <c r="EV252" s="1286"/>
      <c r="EW252" s="1286"/>
      <c r="EX252" s="1286"/>
      <c r="EY252" s="1286"/>
      <c r="EZ252" s="1286"/>
      <c r="FA252" s="1286"/>
      <c r="FB252" s="1286"/>
      <c r="FC252" s="1286"/>
      <c r="FD252" s="1286"/>
      <c r="FE252" s="1286"/>
      <c r="FF252" s="1286"/>
      <c r="FG252" s="1286"/>
      <c r="FH252" s="1286"/>
      <c r="FI252" s="1286"/>
      <c r="FJ252" s="1286"/>
      <c r="FK252" s="1286"/>
      <c r="FL252" s="1286"/>
      <c r="FM252" s="1286"/>
      <c r="FN252" s="1286"/>
      <c r="FO252" s="1286"/>
      <c r="FP252" s="1286"/>
      <c r="FQ252" s="1286"/>
      <c r="FR252" s="1286"/>
      <c r="FS252" s="1286"/>
      <c r="FT252" s="1286"/>
      <c r="FU252" s="1286"/>
      <c r="FV252" s="1286"/>
      <c r="FW252" s="1286"/>
      <c r="FX252" s="1286"/>
      <c r="FY252" s="1286"/>
      <c r="FZ252" s="1286"/>
      <c r="GA252" s="1286"/>
      <c r="GB252" s="1286"/>
      <c r="GC252" s="1286"/>
      <c r="GD252" s="1286"/>
      <c r="GE252" s="1286"/>
      <c r="GF252" s="1286"/>
      <c r="GG252" s="1286"/>
      <c r="GH252" s="1286"/>
      <c r="GI252" s="1286"/>
      <c r="GJ252" s="1286"/>
      <c r="GK252" s="1286"/>
      <c r="GL252" s="1286"/>
      <c r="GM252" s="1286"/>
      <c r="GN252" s="1286"/>
      <c r="GO252" s="1286"/>
      <c r="GP252" s="1286"/>
      <c r="GQ252" s="1286"/>
      <c r="GR252" s="1286"/>
      <c r="GS252" s="1286"/>
      <c r="GT252" s="1286"/>
      <c r="GU252" s="1286"/>
      <c r="GV252" s="1286"/>
      <c r="GW252" s="1286"/>
      <c r="GX252" s="1286"/>
      <c r="GY252" s="1286"/>
      <c r="GZ252" s="1286"/>
      <c r="HA252" s="1286"/>
      <c r="HB252" s="1286"/>
      <c r="HC252" s="1286"/>
      <c r="HD252" s="1286"/>
      <c r="HE252" s="1286"/>
      <c r="HF252" s="1286"/>
      <c r="HG252" s="1286"/>
      <c r="HH252" s="1286"/>
      <c r="HI252" s="1286"/>
      <c r="HJ252" s="1286"/>
      <c r="HK252" s="1286"/>
      <c r="HL252" s="1286"/>
      <c r="HM252" s="1286"/>
      <c r="HN252" s="1286"/>
      <c r="HO252" s="1286"/>
      <c r="HP252" s="1286"/>
      <c r="HQ252" s="1286"/>
      <c r="HR252" s="1286"/>
      <c r="HS252" s="1286"/>
      <c r="HT252" s="1286"/>
      <c r="HU252" s="1286"/>
      <c r="HV252" s="1286"/>
      <c r="HW252" s="1286"/>
      <c r="HX252" s="1286"/>
      <c r="HY252" s="1286"/>
      <c r="HZ252" s="1286"/>
      <c r="IA252" s="1286"/>
      <c r="IB252" s="1286"/>
      <c r="IC252" s="1286"/>
      <c r="ID252" s="1286"/>
      <c r="IE252" s="1286"/>
      <c r="IF252" s="1286"/>
      <c r="IG252" s="1286"/>
      <c r="IH252" s="1286"/>
      <c r="II252" s="1286"/>
      <c r="IJ252" s="1286"/>
      <c r="IK252" s="1286"/>
      <c r="IL252" s="1286"/>
      <c r="IM252" s="1286"/>
      <c r="IN252" s="1286"/>
      <c r="IO252" s="1286"/>
      <c r="IP252" s="1286"/>
      <c r="IQ252" s="1286"/>
      <c r="IR252" s="1286"/>
      <c r="IS252" s="1286"/>
      <c r="IT252" s="1286"/>
      <c r="IU252" s="1286"/>
      <c r="IV252" s="1286"/>
    </row>
    <row r="253" spans="1:256" ht="15.75">
      <c r="A253" s="1286"/>
      <c r="B253" s="1607" t="s">
        <v>7381</v>
      </c>
      <c r="C253" s="1608" t="str">
        <f>C37</f>
        <v>FORNECIMENTO E INSTALAÇÃO - ALONGADOR</v>
      </c>
      <c r="D253" s="1609" t="s">
        <v>30</v>
      </c>
      <c r="E253" s="1624">
        <v>1</v>
      </c>
      <c r="F253" s="1610">
        <f>E25</f>
        <v>888</v>
      </c>
      <c r="G253" s="1611">
        <f>TRUNC(F253*E253,2)</f>
        <v>888</v>
      </c>
      <c r="H253" s="1286"/>
      <c r="I253" s="1286"/>
      <c r="J253" s="1286"/>
      <c r="K253" s="1286"/>
      <c r="L253" s="1286"/>
      <c r="M253" s="1286"/>
      <c r="N253" s="1286"/>
      <c r="O253" s="1286"/>
      <c r="P253" s="1286"/>
      <c r="Q253" s="1286"/>
      <c r="R253" s="1286"/>
      <c r="S253" s="1286"/>
      <c r="T253" s="1286"/>
      <c r="U253" s="1286"/>
      <c r="V253" s="1286"/>
      <c r="W253" s="1286"/>
      <c r="X253" s="1286"/>
      <c r="Y253" s="1286"/>
      <c r="Z253" s="1286"/>
      <c r="AA253" s="1286"/>
      <c r="AB253" s="1286"/>
      <c r="AC253" s="1286"/>
      <c r="AD253" s="1286"/>
      <c r="AE253" s="1286"/>
      <c r="AF253" s="1286"/>
      <c r="AG253" s="1286"/>
      <c r="AH253" s="1286"/>
      <c r="AI253" s="1286"/>
      <c r="AJ253" s="1286"/>
      <c r="AK253" s="1286"/>
      <c r="AL253" s="1286"/>
      <c r="AM253" s="1286"/>
      <c r="AN253" s="1286"/>
      <c r="AO253" s="1286"/>
      <c r="AP253" s="1286"/>
      <c r="AQ253" s="1286"/>
      <c r="AR253" s="1286"/>
      <c r="AS253" s="1286"/>
      <c r="AT253" s="1286"/>
      <c r="AU253" s="1286"/>
      <c r="AV253" s="1286"/>
      <c r="AW253" s="1286"/>
      <c r="AX253" s="1286"/>
      <c r="AY253" s="1286"/>
      <c r="AZ253" s="1286"/>
      <c r="BA253" s="1286"/>
      <c r="BB253" s="1286"/>
      <c r="BC253" s="1286"/>
      <c r="BD253" s="1286"/>
      <c r="BE253" s="1286"/>
      <c r="BF253" s="1286"/>
      <c r="BG253" s="1286"/>
      <c r="BH253" s="1286"/>
      <c r="BI253" s="1286"/>
      <c r="BJ253" s="1286"/>
      <c r="BK253" s="1286"/>
      <c r="BL253" s="1286"/>
      <c r="BM253" s="1286"/>
      <c r="BN253" s="1286"/>
      <c r="BO253" s="1286"/>
      <c r="BP253" s="1286"/>
      <c r="BQ253" s="1286"/>
      <c r="BR253" s="1286"/>
      <c r="BS253" s="1286"/>
      <c r="BT253" s="1286"/>
      <c r="BU253" s="1286"/>
      <c r="BV253" s="1286"/>
      <c r="BW253" s="1286"/>
      <c r="BX253" s="1286"/>
      <c r="BY253" s="1286"/>
      <c r="BZ253" s="1286"/>
      <c r="CA253" s="1286"/>
      <c r="CB253" s="1286"/>
      <c r="CC253" s="1286"/>
      <c r="CD253" s="1286"/>
      <c r="CE253" s="1286"/>
      <c r="CF253" s="1286"/>
      <c r="CG253" s="1286"/>
      <c r="CH253" s="1286"/>
      <c r="CI253" s="1286"/>
      <c r="CJ253" s="1286"/>
      <c r="CK253" s="1286"/>
      <c r="CL253" s="1286"/>
      <c r="CM253" s="1286"/>
      <c r="CN253" s="1286"/>
      <c r="CO253" s="1286"/>
      <c r="CP253" s="1286"/>
      <c r="CQ253" s="1286"/>
      <c r="CR253" s="1286"/>
      <c r="CS253" s="1286"/>
      <c r="CT253" s="1286"/>
      <c r="CU253" s="1286"/>
      <c r="CV253" s="1286"/>
      <c r="CW253" s="1286"/>
      <c r="CX253" s="1286"/>
      <c r="CY253" s="1286"/>
      <c r="CZ253" s="1286"/>
      <c r="DA253" s="1286"/>
      <c r="DB253" s="1286"/>
      <c r="DC253" s="1286"/>
      <c r="DD253" s="1286"/>
      <c r="DE253" s="1286"/>
      <c r="DF253" s="1286"/>
      <c r="DG253" s="1286"/>
      <c r="DH253" s="1286"/>
      <c r="DI253" s="1286"/>
      <c r="DJ253" s="1286"/>
      <c r="DK253" s="1286"/>
      <c r="DL253" s="1286"/>
      <c r="DM253" s="1286"/>
      <c r="DN253" s="1286"/>
      <c r="DO253" s="1286"/>
      <c r="DP253" s="1286"/>
      <c r="DQ253" s="1286"/>
      <c r="DR253" s="1286"/>
      <c r="DS253" s="1286"/>
      <c r="DT253" s="1286"/>
      <c r="DU253" s="1286"/>
      <c r="DV253" s="1286"/>
      <c r="DW253" s="1286"/>
      <c r="DX253" s="1286"/>
      <c r="DY253" s="1286"/>
      <c r="DZ253" s="1286"/>
      <c r="EA253" s="1286"/>
      <c r="EB253" s="1286"/>
      <c r="EC253" s="1286"/>
      <c r="ED253" s="1286"/>
      <c r="EE253" s="1286"/>
      <c r="EF253" s="1286"/>
      <c r="EG253" s="1286"/>
      <c r="EH253" s="1286"/>
      <c r="EI253" s="1286"/>
      <c r="EJ253" s="1286"/>
      <c r="EK253" s="1286"/>
      <c r="EL253" s="1286"/>
      <c r="EM253" s="1286"/>
      <c r="EN253" s="1286"/>
      <c r="EO253" s="1286"/>
      <c r="EP253" s="1286"/>
      <c r="EQ253" s="1286"/>
      <c r="ER253" s="1286"/>
      <c r="ES253" s="1286"/>
      <c r="ET253" s="1286"/>
      <c r="EU253" s="1286"/>
      <c r="EV253" s="1286"/>
      <c r="EW253" s="1286"/>
      <c r="EX253" s="1286"/>
      <c r="EY253" s="1286"/>
      <c r="EZ253" s="1286"/>
      <c r="FA253" s="1286"/>
      <c r="FB253" s="1286"/>
      <c r="FC253" s="1286"/>
      <c r="FD253" s="1286"/>
      <c r="FE253" s="1286"/>
      <c r="FF253" s="1286"/>
      <c r="FG253" s="1286"/>
      <c r="FH253" s="1286"/>
      <c r="FI253" s="1286"/>
      <c r="FJ253" s="1286"/>
      <c r="FK253" s="1286"/>
      <c r="FL253" s="1286"/>
      <c r="FM253" s="1286"/>
      <c r="FN253" s="1286"/>
      <c r="FO253" s="1286"/>
      <c r="FP253" s="1286"/>
      <c r="FQ253" s="1286"/>
      <c r="FR253" s="1286"/>
      <c r="FS253" s="1286"/>
      <c r="FT253" s="1286"/>
      <c r="FU253" s="1286"/>
      <c r="FV253" s="1286"/>
      <c r="FW253" s="1286"/>
      <c r="FX253" s="1286"/>
      <c r="FY253" s="1286"/>
      <c r="FZ253" s="1286"/>
      <c r="GA253" s="1286"/>
      <c r="GB253" s="1286"/>
      <c r="GC253" s="1286"/>
      <c r="GD253" s="1286"/>
      <c r="GE253" s="1286"/>
      <c r="GF253" s="1286"/>
      <c r="GG253" s="1286"/>
      <c r="GH253" s="1286"/>
      <c r="GI253" s="1286"/>
      <c r="GJ253" s="1286"/>
      <c r="GK253" s="1286"/>
      <c r="GL253" s="1286"/>
      <c r="GM253" s="1286"/>
      <c r="GN253" s="1286"/>
      <c r="GO253" s="1286"/>
      <c r="GP253" s="1286"/>
      <c r="GQ253" s="1286"/>
      <c r="GR253" s="1286"/>
      <c r="GS253" s="1286"/>
      <c r="GT253" s="1286"/>
      <c r="GU253" s="1286"/>
      <c r="GV253" s="1286"/>
      <c r="GW253" s="1286"/>
      <c r="GX253" s="1286"/>
      <c r="GY253" s="1286"/>
      <c r="GZ253" s="1286"/>
      <c r="HA253" s="1286"/>
      <c r="HB253" s="1286"/>
      <c r="HC253" s="1286"/>
      <c r="HD253" s="1286"/>
      <c r="HE253" s="1286"/>
      <c r="HF253" s="1286"/>
      <c r="HG253" s="1286"/>
      <c r="HH253" s="1286"/>
      <c r="HI253" s="1286"/>
      <c r="HJ253" s="1286"/>
      <c r="HK253" s="1286"/>
      <c r="HL253" s="1286"/>
      <c r="HM253" s="1286"/>
      <c r="HN253" s="1286"/>
      <c r="HO253" s="1286"/>
      <c r="HP253" s="1286"/>
      <c r="HQ253" s="1286"/>
      <c r="HR253" s="1286"/>
      <c r="HS253" s="1286"/>
      <c r="HT253" s="1286"/>
      <c r="HU253" s="1286"/>
      <c r="HV253" s="1286"/>
      <c r="HW253" s="1286"/>
      <c r="HX253" s="1286"/>
      <c r="HY253" s="1286"/>
      <c r="HZ253" s="1286"/>
      <c r="IA253" s="1286"/>
      <c r="IB253" s="1286"/>
      <c r="IC253" s="1286"/>
      <c r="ID253" s="1286"/>
      <c r="IE253" s="1286"/>
      <c r="IF253" s="1286"/>
      <c r="IG253" s="1286"/>
      <c r="IH253" s="1286"/>
      <c r="II253" s="1286"/>
      <c r="IJ253" s="1286"/>
      <c r="IK253" s="1286"/>
      <c r="IL253" s="1286"/>
      <c r="IM253" s="1286"/>
      <c r="IN253" s="1286"/>
      <c r="IO253" s="1286"/>
      <c r="IP253" s="1286"/>
      <c r="IQ253" s="1286"/>
      <c r="IR253" s="1286"/>
      <c r="IS253" s="1286"/>
      <c r="IT253" s="1286"/>
      <c r="IU253" s="1286"/>
      <c r="IV253" s="1286"/>
    </row>
    <row r="254" spans="1:256" ht="15">
      <c r="A254" s="1286" t="s">
        <v>5265</v>
      </c>
      <c r="B254" s="1348">
        <v>93358</v>
      </c>
      <c r="C254" s="914" t="str">
        <f>IF($A254="INSUMO",VLOOKUP($B254,'BANCO DE DADOS JULHO INS'!$A:$D,2,FALSE),VLOOKUP($B254,'BANCO DE DADOS JULHO SERV'!$B:$E,2,FALSE))</f>
        <v>ESCAVAÇÃO MANUAL DE VALAS. AF_03/2016</v>
      </c>
      <c r="D254" s="913" t="str">
        <f>IF($A254="INSUMO",VLOOKUP($B254,'BANCO DE DADOS JULHO INS'!$A:$D,3,FALSE),VLOOKUP($B254,'BANCO DE DADOS JULHO SERV'!$B:$E,3,FALSE))</f>
        <v>M3</v>
      </c>
      <c r="E254" s="1625">
        <f>TRUNC((0.3*0.3*0.6)*2,2)</f>
        <v>0.1</v>
      </c>
      <c r="F254" s="917" t="str">
        <f>IF($A254="INSUMO",VLOOKUP($B254,'BANCO DE DADOS JULHO INS'!$A:$D,4,FALSE),VLOOKUP($B254,'BANCO DE DADOS JULHO SERV'!$B:$E,4,FALSE))</f>
        <v>54,59</v>
      </c>
      <c r="G254" s="1347">
        <f>TRUNC(F254*E254,2)</f>
        <v>5.45</v>
      </c>
      <c r="H254" s="1286"/>
      <c r="I254" s="1286"/>
      <c r="J254" s="1286"/>
      <c r="K254" s="1286"/>
      <c r="L254" s="1286"/>
      <c r="M254" s="1286"/>
      <c r="N254" s="1286"/>
      <c r="O254" s="1286"/>
      <c r="P254" s="1286"/>
      <c r="Q254" s="1286"/>
      <c r="R254" s="1286"/>
      <c r="S254" s="1286"/>
      <c r="T254" s="1286"/>
      <c r="U254" s="1286"/>
      <c r="V254" s="1286"/>
      <c r="W254" s="1286"/>
      <c r="X254" s="1286"/>
      <c r="Y254" s="1286"/>
      <c r="Z254" s="1286"/>
      <c r="AA254" s="1286"/>
      <c r="AB254" s="1286"/>
      <c r="AC254" s="1286"/>
      <c r="AD254" s="1286"/>
      <c r="AE254" s="1286"/>
      <c r="AF254" s="1286"/>
      <c r="AG254" s="1286"/>
      <c r="AH254" s="1286"/>
      <c r="AI254" s="1286"/>
      <c r="AJ254" s="1286"/>
      <c r="AK254" s="1286"/>
      <c r="AL254" s="1286"/>
      <c r="AM254" s="1286"/>
      <c r="AN254" s="1286"/>
      <c r="AO254" s="1286"/>
      <c r="AP254" s="1286"/>
      <c r="AQ254" s="1286"/>
      <c r="AR254" s="1286"/>
      <c r="AS254" s="1286"/>
      <c r="AT254" s="1286"/>
      <c r="AU254" s="1286"/>
      <c r="AV254" s="1286"/>
      <c r="AW254" s="1286"/>
      <c r="AX254" s="1286"/>
      <c r="AY254" s="1286"/>
      <c r="AZ254" s="1286"/>
      <c r="BA254" s="1286"/>
      <c r="BB254" s="1286"/>
      <c r="BC254" s="1286"/>
      <c r="BD254" s="1286"/>
      <c r="BE254" s="1286"/>
      <c r="BF254" s="1286"/>
      <c r="BG254" s="1286"/>
      <c r="BH254" s="1286"/>
      <c r="BI254" s="1286"/>
      <c r="BJ254" s="1286"/>
      <c r="BK254" s="1286"/>
      <c r="BL254" s="1286"/>
      <c r="BM254" s="1286"/>
      <c r="BN254" s="1286"/>
      <c r="BO254" s="1286"/>
      <c r="BP254" s="1286"/>
      <c r="BQ254" s="1286"/>
      <c r="BR254" s="1286"/>
      <c r="BS254" s="1286"/>
      <c r="BT254" s="1286"/>
      <c r="BU254" s="1286"/>
      <c r="BV254" s="1286"/>
      <c r="BW254" s="1286"/>
      <c r="BX254" s="1286"/>
      <c r="BY254" s="1286"/>
      <c r="BZ254" s="1286"/>
      <c r="CA254" s="1286"/>
      <c r="CB254" s="1286"/>
      <c r="CC254" s="1286"/>
      <c r="CD254" s="1286"/>
      <c r="CE254" s="1286"/>
      <c r="CF254" s="1286"/>
      <c r="CG254" s="1286"/>
      <c r="CH254" s="1286"/>
      <c r="CI254" s="1286"/>
      <c r="CJ254" s="1286"/>
      <c r="CK254" s="1286"/>
      <c r="CL254" s="1286"/>
      <c r="CM254" s="1286"/>
      <c r="CN254" s="1286"/>
      <c r="CO254" s="1286"/>
      <c r="CP254" s="1286"/>
      <c r="CQ254" s="1286"/>
      <c r="CR254" s="1286"/>
      <c r="CS254" s="1286"/>
      <c r="CT254" s="1286"/>
      <c r="CU254" s="1286"/>
      <c r="CV254" s="1286"/>
      <c r="CW254" s="1286"/>
      <c r="CX254" s="1286"/>
      <c r="CY254" s="1286"/>
      <c r="CZ254" s="1286"/>
      <c r="DA254" s="1286"/>
      <c r="DB254" s="1286"/>
      <c r="DC254" s="1286"/>
      <c r="DD254" s="1286"/>
      <c r="DE254" s="1286"/>
      <c r="DF254" s="1286"/>
      <c r="DG254" s="1286"/>
      <c r="DH254" s="1286"/>
      <c r="DI254" s="1286"/>
      <c r="DJ254" s="1286"/>
      <c r="DK254" s="1286"/>
      <c r="DL254" s="1286"/>
      <c r="DM254" s="1286"/>
      <c r="DN254" s="1286"/>
      <c r="DO254" s="1286"/>
      <c r="DP254" s="1286"/>
      <c r="DQ254" s="1286"/>
      <c r="DR254" s="1286"/>
      <c r="DS254" s="1286"/>
      <c r="DT254" s="1286"/>
      <c r="DU254" s="1286"/>
      <c r="DV254" s="1286"/>
      <c r="DW254" s="1286"/>
      <c r="DX254" s="1286"/>
      <c r="DY254" s="1286"/>
      <c r="DZ254" s="1286"/>
      <c r="EA254" s="1286"/>
      <c r="EB254" s="1286"/>
      <c r="EC254" s="1286"/>
      <c r="ED254" s="1286"/>
      <c r="EE254" s="1286"/>
      <c r="EF254" s="1286"/>
      <c r="EG254" s="1286"/>
      <c r="EH254" s="1286"/>
      <c r="EI254" s="1286"/>
      <c r="EJ254" s="1286"/>
      <c r="EK254" s="1286"/>
      <c r="EL254" s="1286"/>
      <c r="EM254" s="1286"/>
      <c r="EN254" s="1286"/>
      <c r="EO254" s="1286"/>
      <c r="EP254" s="1286"/>
      <c r="EQ254" s="1286"/>
      <c r="ER254" s="1286"/>
      <c r="ES254" s="1286"/>
      <c r="ET254" s="1286"/>
      <c r="EU254" s="1286"/>
      <c r="EV254" s="1286"/>
      <c r="EW254" s="1286"/>
      <c r="EX254" s="1286"/>
      <c r="EY254" s="1286"/>
      <c r="EZ254" s="1286"/>
      <c r="FA254" s="1286"/>
      <c r="FB254" s="1286"/>
      <c r="FC254" s="1286"/>
      <c r="FD254" s="1286"/>
      <c r="FE254" s="1286"/>
      <c r="FF254" s="1286"/>
      <c r="FG254" s="1286"/>
      <c r="FH254" s="1286"/>
      <c r="FI254" s="1286"/>
      <c r="FJ254" s="1286"/>
      <c r="FK254" s="1286"/>
      <c r="FL254" s="1286"/>
      <c r="FM254" s="1286"/>
      <c r="FN254" s="1286"/>
      <c r="FO254" s="1286"/>
      <c r="FP254" s="1286"/>
      <c r="FQ254" s="1286"/>
      <c r="FR254" s="1286"/>
      <c r="FS254" s="1286"/>
      <c r="FT254" s="1286"/>
      <c r="FU254" s="1286"/>
      <c r="FV254" s="1286"/>
      <c r="FW254" s="1286"/>
      <c r="FX254" s="1286"/>
      <c r="FY254" s="1286"/>
      <c r="FZ254" s="1286"/>
      <c r="GA254" s="1286"/>
      <c r="GB254" s="1286"/>
      <c r="GC254" s="1286"/>
      <c r="GD254" s="1286"/>
      <c r="GE254" s="1286"/>
      <c r="GF254" s="1286"/>
      <c r="GG254" s="1286"/>
      <c r="GH254" s="1286"/>
      <c r="GI254" s="1286"/>
      <c r="GJ254" s="1286"/>
      <c r="GK254" s="1286"/>
      <c r="GL254" s="1286"/>
      <c r="GM254" s="1286"/>
      <c r="GN254" s="1286"/>
      <c r="GO254" s="1286"/>
      <c r="GP254" s="1286"/>
      <c r="GQ254" s="1286"/>
      <c r="GR254" s="1286"/>
      <c r="GS254" s="1286"/>
      <c r="GT254" s="1286"/>
      <c r="GU254" s="1286"/>
      <c r="GV254" s="1286"/>
      <c r="GW254" s="1286"/>
      <c r="GX254" s="1286"/>
      <c r="GY254" s="1286"/>
      <c r="GZ254" s="1286"/>
      <c r="HA254" s="1286"/>
      <c r="HB254" s="1286"/>
      <c r="HC254" s="1286"/>
      <c r="HD254" s="1286"/>
      <c r="HE254" s="1286"/>
      <c r="HF254" s="1286"/>
      <c r="HG254" s="1286"/>
      <c r="HH254" s="1286"/>
      <c r="HI254" s="1286"/>
      <c r="HJ254" s="1286"/>
      <c r="HK254" s="1286"/>
      <c r="HL254" s="1286"/>
      <c r="HM254" s="1286"/>
      <c r="HN254" s="1286"/>
      <c r="HO254" s="1286"/>
      <c r="HP254" s="1286"/>
      <c r="HQ254" s="1286"/>
      <c r="HR254" s="1286"/>
      <c r="HS254" s="1286"/>
      <c r="HT254" s="1286"/>
      <c r="HU254" s="1286"/>
      <c r="HV254" s="1286"/>
      <c r="HW254" s="1286"/>
      <c r="HX254" s="1286"/>
      <c r="HY254" s="1286"/>
      <c r="HZ254" s="1286"/>
      <c r="IA254" s="1286"/>
      <c r="IB254" s="1286"/>
      <c r="IC254" s="1286"/>
      <c r="ID254" s="1286"/>
      <c r="IE254" s="1286"/>
      <c r="IF254" s="1286"/>
      <c r="IG254" s="1286"/>
      <c r="IH254" s="1286"/>
      <c r="II254" s="1286"/>
      <c r="IJ254" s="1286"/>
      <c r="IK254" s="1286"/>
      <c r="IL254" s="1286"/>
      <c r="IM254" s="1286"/>
      <c r="IN254" s="1286"/>
      <c r="IO254" s="1286"/>
      <c r="IP254" s="1286"/>
      <c r="IQ254" s="1286"/>
      <c r="IR254" s="1286"/>
      <c r="IS254" s="1286"/>
      <c r="IT254" s="1286"/>
      <c r="IU254" s="1286"/>
      <c r="IV254" s="1286"/>
    </row>
    <row r="255" spans="1:256" ht="30">
      <c r="A255" s="1286" t="s">
        <v>5265</v>
      </c>
      <c r="B255" s="1348">
        <v>94965</v>
      </c>
      <c r="C255" s="914" t="str">
        <f>IF($A255="INSUMO",VLOOKUP($B255,'BANCO DE DADOS JULHO INS'!$A:$D,2,FALSE),VLOOKUP($B255,'BANCO DE DADOS JULHO SERV'!$B:$E,2,FALSE))</f>
        <v>CONCRETO FCK = 25MPA, TRAÇO 1:2,3:2,7 (CIMENTO/ AREIA MÉDIA/ BRITA 1)  - PREPARO MECÂNICO COM BETONEIRA 400 L. AF_07/2016</v>
      </c>
      <c r="D255" s="913" t="str">
        <f>IF($A255="INSUMO",VLOOKUP($B255,'BANCO DE DADOS JULHO INS'!$A:$D,3,FALSE),VLOOKUP($B255,'BANCO DE DADOS JULHO SERV'!$B:$E,3,FALSE))</f>
        <v>M3</v>
      </c>
      <c r="E255" s="1625">
        <f>E254</f>
        <v>0.1</v>
      </c>
      <c r="F255" s="917" t="str">
        <f>IF($A255="INSUMO",VLOOKUP($B255,'BANCO DE DADOS JULHO INS'!$A:$D,4,FALSE),VLOOKUP($B255,'BANCO DE DADOS JULHO SERV'!$B:$E,4,FALSE))</f>
        <v>299,40</v>
      </c>
      <c r="G255" s="1347">
        <f>TRUNC(F255*E255,2)</f>
        <v>29.94</v>
      </c>
      <c r="H255" s="1286"/>
      <c r="I255" s="1286"/>
      <c r="J255" s="1286"/>
      <c r="K255" s="1286"/>
      <c r="L255" s="1286"/>
      <c r="M255" s="1286"/>
      <c r="N255" s="1286"/>
      <c r="O255" s="1286"/>
      <c r="P255" s="1286"/>
      <c r="Q255" s="1286"/>
      <c r="R255" s="1286"/>
      <c r="S255" s="1286"/>
      <c r="T255" s="1286"/>
      <c r="U255" s="1286"/>
      <c r="V255" s="1286"/>
      <c r="W255" s="1286"/>
      <c r="X255" s="1286"/>
      <c r="Y255" s="1286"/>
      <c r="Z255" s="1286"/>
      <c r="AA255" s="1286"/>
      <c r="AB255" s="1286"/>
      <c r="AC255" s="1286"/>
      <c r="AD255" s="1286"/>
      <c r="AE255" s="1286"/>
      <c r="AF255" s="1286"/>
      <c r="AG255" s="1286"/>
      <c r="AH255" s="1286"/>
      <c r="AI255" s="1286"/>
      <c r="AJ255" s="1286"/>
      <c r="AK255" s="1286"/>
      <c r="AL255" s="1286"/>
      <c r="AM255" s="1286"/>
      <c r="AN255" s="1286"/>
      <c r="AO255" s="1286"/>
      <c r="AP255" s="1286"/>
      <c r="AQ255" s="1286"/>
      <c r="AR255" s="1286"/>
      <c r="AS255" s="1286"/>
      <c r="AT255" s="1286"/>
      <c r="AU255" s="1286"/>
      <c r="AV255" s="1286"/>
      <c r="AW255" s="1286"/>
      <c r="AX255" s="1286"/>
      <c r="AY255" s="1286"/>
      <c r="AZ255" s="1286"/>
      <c r="BA255" s="1286"/>
      <c r="BB255" s="1286"/>
      <c r="BC255" s="1286"/>
      <c r="BD255" s="1286"/>
      <c r="BE255" s="1286"/>
      <c r="BF255" s="1286"/>
      <c r="BG255" s="1286"/>
      <c r="BH255" s="1286"/>
      <c r="BI255" s="1286"/>
      <c r="BJ255" s="1286"/>
      <c r="BK255" s="1286"/>
      <c r="BL255" s="1286"/>
      <c r="BM255" s="1286"/>
      <c r="BN255" s="1286"/>
      <c r="BO255" s="1286"/>
      <c r="BP255" s="1286"/>
      <c r="BQ255" s="1286"/>
      <c r="BR255" s="1286"/>
      <c r="BS255" s="1286"/>
      <c r="BT255" s="1286"/>
      <c r="BU255" s="1286"/>
      <c r="BV255" s="1286"/>
      <c r="BW255" s="1286"/>
      <c r="BX255" s="1286"/>
      <c r="BY255" s="1286"/>
      <c r="BZ255" s="1286"/>
      <c r="CA255" s="1286"/>
      <c r="CB255" s="1286"/>
      <c r="CC255" s="1286"/>
      <c r="CD255" s="1286"/>
      <c r="CE255" s="1286"/>
      <c r="CF255" s="1286"/>
      <c r="CG255" s="1286"/>
      <c r="CH255" s="1286"/>
      <c r="CI255" s="1286"/>
      <c r="CJ255" s="1286"/>
      <c r="CK255" s="1286"/>
      <c r="CL255" s="1286"/>
      <c r="CM255" s="1286"/>
      <c r="CN255" s="1286"/>
      <c r="CO255" s="1286"/>
      <c r="CP255" s="1286"/>
      <c r="CQ255" s="1286"/>
      <c r="CR255" s="1286"/>
      <c r="CS255" s="1286"/>
      <c r="CT255" s="1286"/>
      <c r="CU255" s="1286"/>
      <c r="CV255" s="1286"/>
      <c r="CW255" s="1286"/>
      <c r="CX255" s="1286"/>
      <c r="CY255" s="1286"/>
      <c r="CZ255" s="1286"/>
      <c r="DA255" s="1286"/>
      <c r="DB255" s="1286"/>
      <c r="DC255" s="1286"/>
      <c r="DD255" s="1286"/>
      <c r="DE255" s="1286"/>
      <c r="DF255" s="1286"/>
      <c r="DG255" s="1286"/>
      <c r="DH255" s="1286"/>
      <c r="DI255" s="1286"/>
      <c r="DJ255" s="1286"/>
      <c r="DK255" s="1286"/>
      <c r="DL255" s="1286"/>
      <c r="DM255" s="1286"/>
      <c r="DN255" s="1286"/>
      <c r="DO255" s="1286"/>
      <c r="DP255" s="1286"/>
      <c r="DQ255" s="1286"/>
      <c r="DR255" s="1286"/>
      <c r="DS255" s="1286"/>
      <c r="DT255" s="1286"/>
      <c r="DU255" s="1286"/>
      <c r="DV255" s="1286"/>
      <c r="DW255" s="1286"/>
      <c r="DX255" s="1286"/>
      <c r="DY255" s="1286"/>
      <c r="DZ255" s="1286"/>
      <c r="EA255" s="1286"/>
      <c r="EB255" s="1286"/>
      <c r="EC255" s="1286"/>
      <c r="ED255" s="1286"/>
      <c r="EE255" s="1286"/>
      <c r="EF255" s="1286"/>
      <c r="EG255" s="1286"/>
      <c r="EH255" s="1286"/>
      <c r="EI255" s="1286"/>
      <c r="EJ255" s="1286"/>
      <c r="EK255" s="1286"/>
      <c r="EL255" s="1286"/>
      <c r="EM255" s="1286"/>
      <c r="EN255" s="1286"/>
      <c r="EO255" s="1286"/>
      <c r="EP255" s="1286"/>
      <c r="EQ255" s="1286"/>
      <c r="ER255" s="1286"/>
      <c r="ES255" s="1286"/>
      <c r="ET255" s="1286"/>
      <c r="EU255" s="1286"/>
      <c r="EV255" s="1286"/>
      <c r="EW255" s="1286"/>
      <c r="EX255" s="1286"/>
      <c r="EY255" s="1286"/>
      <c r="EZ255" s="1286"/>
      <c r="FA255" s="1286"/>
      <c r="FB255" s="1286"/>
      <c r="FC255" s="1286"/>
      <c r="FD255" s="1286"/>
      <c r="FE255" s="1286"/>
      <c r="FF255" s="1286"/>
      <c r="FG255" s="1286"/>
      <c r="FH255" s="1286"/>
      <c r="FI255" s="1286"/>
      <c r="FJ255" s="1286"/>
      <c r="FK255" s="1286"/>
      <c r="FL255" s="1286"/>
      <c r="FM255" s="1286"/>
      <c r="FN255" s="1286"/>
      <c r="FO255" s="1286"/>
      <c r="FP255" s="1286"/>
      <c r="FQ255" s="1286"/>
      <c r="FR255" s="1286"/>
      <c r="FS255" s="1286"/>
      <c r="FT255" s="1286"/>
      <c r="FU255" s="1286"/>
      <c r="FV255" s="1286"/>
      <c r="FW255" s="1286"/>
      <c r="FX255" s="1286"/>
      <c r="FY255" s="1286"/>
      <c r="FZ255" s="1286"/>
      <c r="GA255" s="1286"/>
      <c r="GB255" s="1286"/>
      <c r="GC255" s="1286"/>
      <c r="GD255" s="1286"/>
      <c r="GE255" s="1286"/>
      <c r="GF255" s="1286"/>
      <c r="GG255" s="1286"/>
      <c r="GH255" s="1286"/>
      <c r="GI255" s="1286"/>
      <c r="GJ255" s="1286"/>
      <c r="GK255" s="1286"/>
      <c r="GL255" s="1286"/>
      <c r="GM255" s="1286"/>
      <c r="GN255" s="1286"/>
      <c r="GO255" s="1286"/>
      <c r="GP255" s="1286"/>
      <c r="GQ255" s="1286"/>
      <c r="GR255" s="1286"/>
      <c r="GS255" s="1286"/>
      <c r="GT255" s="1286"/>
      <c r="GU255" s="1286"/>
      <c r="GV255" s="1286"/>
      <c r="GW255" s="1286"/>
      <c r="GX255" s="1286"/>
      <c r="GY255" s="1286"/>
      <c r="GZ255" s="1286"/>
      <c r="HA255" s="1286"/>
      <c r="HB255" s="1286"/>
      <c r="HC255" s="1286"/>
      <c r="HD255" s="1286"/>
      <c r="HE255" s="1286"/>
      <c r="HF255" s="1286"/>
      <c r="HG255" s="1286"/>
      <c r="HH255" s="1286"/>
      <c r="HI255" s="1286"/>
      <c r="HJ255" s="1286"/>
      <c r="HK255" s="1286"/>
      <c r="HL255" s="1286"/>
      <c r="HM255" s="1286"/>
      <c r="HN255" s="1286"/>
      <c r="HO255" s="1286"/>
      <c r="HP255" s="1286"/>
      <c r="HQ255" s="1286"/>
      <c r="HR255" s="1286"/>
      <c r="HS255" s="1286"/>
      <c r="HT255" s="1286"/>
      <c r="HU255" s="1286"/>
      <c r="HV255" s="1286"/>
      <c r="HW255" s="1286"/>
      <c r="HX255" s="1286"/>
      <c r="HY255" s="1286"/>
      <c r="HZ255" s="1286"/>
      <c r="IA255" s="1286"/>
      <c r="IB255" s="1286"/>
      <c r="IC255" s="1286"/>
      <c r="ID255" s="1286"/>
      <c r="IE255" s="1286"/>
      <c r="IF255" s="1286"/>
      <c r="IG255" s="1286"/>
      <c r="IH255" s="1286"/>
      <c r="II255" s="1286"/>
      <c r="IJ255" s="1286"/>
      <c r="IK255" s="1286"/>
      <c r="IL255" s="1286"/>
      <c r="IM255" s="1286"/>
      <c r="IN255" s="1286"/>
      <c r="IO255" s="1286"/>
      <c r="IP255" s="1286"/>
      <c r="IQ255" s="1286"/>
      <c r="IR255" s="1286"/>
      <c r="IS255" s="1286"/>
      <c r="IT255" s="1286"/>
      <c r="IU255" s="1286"/>
      <c r="IV255" s="1286"/>
    </row>
    <row r="256" spans="1:256" ht="30.75" thickBot="1">
      <c r="A256" s="1286" t="s">
        <v>5265</v>
      </c>
      <c r="B256" s="1349">
        <v>92873</v>
      </c>
      <c r="C256" s="915" t="str">
        <f>IF($A256="INSUMO",VLOOKUP($B256,'BANCO DE DADOS JULHO INS'!$A:$D,2,FALSE),VLOOKUP($B256,'BANCO DE DADOS JULHO SERV'!$B:$E,2,FALSE))</f>
        <v>LANÇAMENTO COM USO DE BALDES, ADENSAMENTO E ACABAMENTO DE CONCRETO EM ESTRUTURAS. AF_12/2015</v>
      </c>
      <c r="D256" s="916" t="str">
        <f>IF($A256="INSUMO",VLOOKUP($B256,'BANCO DE DADOS JULHO INS'!$A:$D,3,FALSE),VLOOKUP($B256,'BANCO DE DADOS JULHO SERV'!$B:$E,3,FALSE))</f>
        <v>M3</v>
      </c>
      <c r="E256" s="1626">
        <f>E254</f>
        <v>0.1</v>
      </c>
      <c r="F256" s="918" t="str">
        <f>IF($A256="INSUMO",VLOOKUP($B256,'BANCO DE DADOS JULHO INS'!$A:$D,4,FALSE),VLOOKUP($B256,'BANCO DE DADOS JULHO SERV'!$B:$E,4,FALSE))</f>
        <v>140,28</v>
      </c>
      <c r="G256" s="1350">
        <f>TRUNC(F256*E256,2)</f>
        <v>14.02</v>
      </c>
      <c r="H256" s="1286"/>
      <c r="I256" s="1286"/>
      <c r="J256" s="1286"/>
      <c r="K256" s="1286"/>
      <c r="L256" s="1286"/>
      <c r="M256" s="1286"/>
      <c r="N256" s="1286"/>
      <c r="O256" s="1286"/>
      <c r="P256" s="1286"/>
      <c r="Q256" s="1286"/>
      <c r="R256" s="1286"/>
      <c r="S256" s="1286"/>
      <c r="T256" s="1286"/>
      <c r="U256" s="1286"/>
      <c r="V256" s="1286"/>
      <c r="W256" s="1286"/>
      <c r="X256" s="1286"/>
      <c r="Y256" s="1286"/>
      <c r="Z256" s="1286"/>
      <c r="AA256" s="1286"/>
      <c r="AB256" s="1286"/>
      <c r="AC256" s="1286"/>
      <c r="AD256" s="1286"/>
      <c r="AE256" s="1286"/>
      <c r="AF256" s="1286"/>
      <c r="AG256" s="1286"/>
      <c r="AH256" s="1286"/>
      <c r="AI256" s="1286"/>
      <c r="AJ256" s="1286"/>
      <c r="AK256" s="1286"/>
      <c r="AL256" s="1286"/>
      <c r="AM256" s="1286"/>
      <c r="AN256" s="1286"/>
      <c r="AO256" s="1286"/>
      <c r="AP256" s="1286"/>
      <c r="AQ256" s="1286"/>
      <c r="AR256" s="1286"/>
      <c r="AS256" s="1286"/>
      <c r="AT256" s="1286"/>
      <c r="AU256" s="1286"/>
      <c r="AV256" s="1286"/>
      <c r="AW256" s="1286"/>
      <c r="AX256" s="1286"/>
      <c r="AY256" s="1286"/>
      <c r="AZ256" s="1286"/>
      <c r="BA256" s="1286"/>
      <c r="BB256" s="1286"/>
      <c r="BC256" s="1286"/>
      <c r="BD256" s="1286"/>
      <c r="BE256" s="1286"/>
      <c r="BF256" s="1286"/>
      <c r="BG256" s="1286"/>
      <c r="BH256" s="1286"/>
      <c r="BI256" s="1286"/>
      <c r="BJ256" s="1286"/>
      <c r="BK256" s="1286"/>
      <c r="BL256" s="1286"/>
      <c r="BM256" s="1286"/>
      <c r="BN256" s="1286"/>
      <c r="BO256" s="1286"/>
      <c r="BP256" s="1286"/>
      <c r="BQ256" s="1286"/>
      <c r="BR256" s="1286"/>
      <c r="BS256" s="1286"/>
      <c r="BT256" s="1286"/>
      <c r="BU256" s="1286"/>
      <c r="BV256" s="1286"/>
      <c r="BW256" s="1286"/>
      <c r="BX256" s="1286"/>
      <c r="BY256" s="1286"/>
      <c r="BZ256" s="1286"/>
      <c r="CA256" s="1286"/>
      <c r="CB256" s="1286"/>
      <c r="CC256" s="1286"/>
      <c r="CD256" s="1286"/>
      <c r="CE256" s="1286"/>
      <c r="CF256" s="1286"/>
      <c r="CG256" s="1286"/>
      <c r="CH256" s="1286"/>
      <c r="CI256" s="1286"/>
      <c r="CJ256" s="1286"/>
      <c r="CK256" s="1286"/>
      <c r="CL256" s="1286"/>
      <c r="CM256" s="1286"/>
      <c r="CN256" s="1286"/>
      <c r="CO256" s="1286"/>
      <c r="CP256" s="1286"/>
      <c r="CQ256" s="1286"/>
      <c r="CR256" s="1286"/>
      <c r="CS256" s="1286"/>
      <c r="CT256" s="1286"/>
      <c r="CU256" s="1286"/>
      <c r="CV256" s="1286"/>
      <c r="CW256" s="1286"/>
      <c r="CX256" s="1286"/>
      <c r="CY256" s="1286"/>
      <c r="CZ256" s="1286"/>
      <c r="DA256" s="1286"/>
      <c r="DB256" s="1286"/>
      <c r="DC256" s="1286"/>
      <c r="DD256" s="1286"/>
      <c r="DE256" s="1286"/>
      <c r="DF256" s="1286"/>
      <c r="DG256" s="1286"/>
      <c r="DH256" s="1286"/>
      <c r="DI256" s="1286"/>
      <c r="DJ256" s="1286"/>
      <c r="DK256" s="1286"/>
      <c r="DL256" s="1286"/>
      <c r="DM256" s="1286"/>
      <c r="DN256" s="1286"/>
      <c r="DO256" s="1286"/>
      <c r="DP256" s="1286"/>
      <c r="DQ256" s="1286"/>
      <c r="DR256" s="1286"/>
      <c r="DS256" s="1286"/>
      <c r="DT256" s="1286"/>
      <c r="DU256" s="1286"/>
      <c r="DV256" s="1286"/>
      <c r="DW256" s="1286"/>
      <c r="DX256" s="1286"/>
      <c r="DY256" s="1286"/>
      <c r="DZ256" s="1286"/>
      <c r="EA256" s="1286"/>
      <c r="EB256" s="1286"/>
      <c r="EC256" s="1286"/>
      <c r="ED256" s="1286"/>
      <c r="EE256" s="1286"/>
      <c r="EF256" s="1286"/>
      <c r="EG256" s="1286"/>
      <c r="EH256" s="1286"/>
      <c r="EI256" s="1286"/>
      <c r="EJ256" s="1286"/>
      <c r="EK256" s="1286"/>
      <c r="EL256" s="1286"/>
      <c r="EM256" s="1286"/>
      <c r="EN256" s="1286"/>
      <c r="EO256" s="1286"/>
      <c r="EP256" s="1286"/>
      <c r="EQ256" s="1286"/>
      <c r="ER256" s="1286"/>
      <c r="ES256" s="1286"/>
      <c r="ET256" s="1286"/>
      <c r="EU256" s="1286"/>
      <c r="EV256" s="1286"/>
      <c r="EW256" s="1286"/>
      <c r="EX256" s="1286"/>
      <c r="EY256" s="1286"/>
      <c r="EZ256" s="1286"/>
      <c r="FA256" s="1286"/>
      <c r="FB256" s="1286"/>
      <c r="FC256" s="1286"/>
      <c r="FD256" s="1286"/>
      <c r="FE256" s="1286"/>
      <c r="FF256" s="1286"/>
      <c r="FG256" s="1286"/>
      <c r="FH256" s="1286"/>
      <c r="FI256" s="1286"/>
      <c r="FJ256" s="1286"/>
      <c r="FK256" s="1286"/>
      <c r="FL256" s="1286"/>
      <c r="FM256" s="1286"/>
      <c r="FN256" s="1286"/>
      <c r="FO256" s="1286"/>
      <c r="FP256" s="1286"/>
      <c r="FQ256" s="1286"/>
      <c r="FR256" s="1286"/>
      <c r="FS256" s="1286"/>
      <c r="FT256" s="1286"/>
      <c r="FU256" s="1286"/>
      <c r="FV256" s="1286"/>
      <c r="FW256" s="1286"/>
      <c r="FX256" s="1286"/>
      <c r="FY256" s="1286"/>
      <c r="FZ256" s="1286"/>
      <c r="GA256" s="1286"/>
      <c r="GB256" s="1286"/>
      <c r="GC256" s="1286"/>
      <c r="GD256" s="1286"/>
      <c r="GE256" s="1286"/>
      <c r="GF256" s="1286"/>
      <c r="GG256" s="1286"/>
      <c r="GH256" s="1286"/>
      <c r="GI256" s="1286"/>
      <c r="GJ256" s="1286"/>
      <c r="GK256" s="1286"/>
      <c r="GL256" s="1286"/>
      <c r="GM256" s="1286"/>
      <c r="GN256" s="1286"/>
      <c r="GO256" s="1286"/>
      <c r="GP256" s="1286"/>
      <c r="GQ256" s="1286"/>
      <c r="GR256" s="1286"/>
      <c r="GS256" s="1286"/>
      <c r="GT256" s="1286"/>
      <c r="GU256" s="1286"/>
      <c r="GV256" s="1286"/>
      <c r="GW256" s="1286"/>
      <c r="GX256" s="1286"/>
      <c r="GY256" s="1286"/>
      <c r="GZ256" s="1286"/>
      <c r="HA256" s="1286"/>
      <c r="HB256" s="1286"/>
      <c r="HC256" s="1286"/>
      <c r="HD256" s="1286"/>
      <c r="HE256" s="1286"/>
      <c r="HF256" s="1286"/>
      <c r="HG256" s="1286"/>
      <c r="HH256" s="1286"/>
      <c r="HI256" s="1286"/>
      <c r="HJ256" s="1286"/>
      <c r="HK256" s="1286"/>
      <c r="HL256" s="1286"/>
      <c r="HM256" s="1286"/>
      <c r="HN256" s="1286"/>
      <c r="HO256" s="1286"/>
      <c r="HP256" s="1286"/>
      <c r="HQ256" s="1286"/>
      <c r="HR256" s="1286"/>
      <c r="HS256" s="1286"/>
      <c r="HT256" s="1286"/>
      <c r="HU256" s="1286"/>
      <c r="HV256" s="1286"/>
      <c r="HW256" s="1286"/>
      <c r="HX256" s="1286"/>
      <c r="HY256" s="1286"/>
      <c r="HZ256" s="1286"/>
      <c r="IA256" s="1286"/>
      <c r="IB256" s="1286"/>
      <c r="IC256" s="1286"/>
      <c r="ID256" s="1286"/>
      <c r="IE256" s="1286"/>
      <c r="IF256" s="1286"/>
      <c r="IG256" s="1286"/>
      <c r="IH256" s="1286"/>
      <c r="II256" s="1286"/>
      <c r="IJ256" s="1286"/>
      <c r="IK256" s="1286"/>
      <c r="IL256" s="1286"/>
      <c r="IM256" s="1286"/>
      <c r="IN256" s="1286"/>
      <c r="IO256" s="1286"/>
      <c r="IP256" s="1286"/>
      <c r="IQ256" s="1286"/>
      <c r="IR256" s="1286"/>
      <c r="IS256" s="1286"/>
      <c r="IT256" s="1286"/>
      <c r="IU256" s="1286"/>
      <c r="IV256" s="1286"/>
    </row>
    <row r="257" spans="1:256" ht="16.5" thickBot="1">
      <c r="A257" s="1286"/>
      <c r="B257" s="2124" t="s">
        <v>2115</v>
      </c>
      <c r="C257" s="2125"/>
      <c r="D257" s="2125"/>
      <c r="E257" s="2125"/>
      <c r="F257" s="2125"/>
      <c r="G257" s="2126"/>
      <c r="H257" s="1286"/>
      <c r="I257" s="1286"/>
      <c r="J257" s="1286"/>
      <c r="K257" s="1286"/>
      <c r="L257" s="1286"/>
      <c r="M257" s="1286"/>
      <c r="N257" s="1286"/>
      <c r="O257" s="1286"/>
      <c r="P257" s="1286"/>
      <c r="Q257" s="1286"/>
      <c r="R257" s="1286"/>
      <c r="S257" s="1286"/>
      <c r="T257" s="1286"/>
      <c r="U257" s="1286"/>
      <c r="V257" s="1286"/>
      <c r="W257" s="1286"/>
      <c r="X257" s="1286"/>
      <c r="Y257" s="1286"/>
      <c r="Z257" s="1286"/>
      <c r="AA257" s="1286"/>
      <c r="AB257" s="1286"/>
      <c r="AC257" s="1286"/>
      <c r="AD257" s="1286"/>
      <c r="AE257" s="1286"/>
      <c r="AF257" s="1286"/>
      <c r="AG257" s="1286"/>
      <c r="AH257" s="1286"/>
      <c r="AI257" s="1286"/>
      <c r="AJ257" s="1286"/>
      <c r="AK257" s="1286"/>
      <c r="AL257" s="1286"/>
      <c r="AM257" s="1286"/>
      <c r="AN257" s="1286"/>
      <c r="AO257" s="1286"/>
      <c r="AP257" s="1286"/>
      <c r="AQ257" s="1286"/>
      <c r="AR257" s="1286"/>
      <c r="AS257" s="1286"/>
      <c r="AT257" s="1286"/>
      <c r="AU257" s="1286"/>
      <c r="AV257" s="1286"/>
      <c r="AW257" s="1286"/>
      <c r="AX257" s="1286"/>
      <c r="AY257" s="1286"/>
      <c r="AZ257" s="1286"/>
      <c r="BA257" s="1286"/>
      <c r="BB257" s="1286"/>
      <c r="BC257" s="1286"/>
      <c r="BD257" s="1286"/>
      <c r="BE257" s="1286"/>
      <c r="BF257" s="1286"/>
      <c r="BG257" s="1286"/>
      <c r="BH257" s="1286"/>
      <c r="BI257" s="1286"/>
      <c r="BJ257" s="1286"/>
      <c r="BK257" s="1286"/>
      <c r="BL257" s="1286"/>
      <c r="BM257" s="1286"/>
      <c r="BN257" s="1286"/>
      <c r="BO257" s="1286"/>
      <c r="BP257" s="1286"/>
      <c r="BQ257" s="1286"/>
      <c r="BR257" s="1286"/>
      <c r="BS257" s="1286"/>
      <c r="BT257" s="1286"/>
      <c r="BU257" s="1286"/>
      <c r="BV257" s="1286"/>
      <c r="BW257" s="1286"/>
      <c r="BX257" s="1286"/>
      <c r="BY257" s="1286"/>
      <c r="BZ257" s="1286"/>
      <c r="CA257" s="1286"/>
      <c r="CB257" s="1286"/>
      <c r="CC257" s="1286"/>
      <c r="CD257" s="1286"/>
      <c r="CE257" s="1286"/>
      <c r="CF257" s="1286"/>
      <c r="CG257" s="1286"/>
      <c r="CH257" s="1286"/>
      <c r="CI257" s="1286"/>
      <c r="CJ257" s="1286"/>
      <c r="CK257" s="1286"/>
      <c r="CL257" s="1286"/>
      <c r="CM257" s="1286"/>
      <c r="CN257" s="1286"/>
      <c r="CO257" s="1286"/>
      <c r="CP257" s="1286"/>
      <c r="CQ257" s="1286"/>
      <c r="CR257" s="1286"/>
      <c r="CS257" s="1286"/>
      <c r="CT257" s="1286"/>
      <c r="CU257" s="1286"/>
      <c r="CV257" s="1286"/>
      <c r="CW257" s="1286"/>
      <c r="CX257" s="1286"/>
      <c r="CY257" s="1286"/>
      <c r="CZ257" s="1286"/>
      <c r="DA257" s="1286"/>
      <c r="DB257" s="1286"/>
      <c r="DC257" s="1286"/>
      <c r="DD257" s="1286"/>
      <c r="DE257" s="1286"/>
      <c r="DF257" s="1286"/>
      <c r="DG257" s="1286"/>
      <c r="DH257" s="1286"/>
      <c r="DI257" s="1286"/>
      <c r="DJ257" s="1286"/>
      <c r="DK257" s="1286"/>
      <c r="DL257" s="1286"/>
      <c r="DM257" s="1286"/>
      <c r="DN257" s="1286"/>
      <c r="DO257" s="1286"/>
      <c r="DP257" s="1286"/>
      <c r="DQ257" s="1286"/>
      <c r="DR257" s="1286"/>
      <c r="DS257" s="1286"/>
      <c r="DT257" s="1286"/>
      <c r="DU257" s="1286"/>
      <c r="DV257" s="1286"/>
      <c r="DW257" s="1286"/>
      <c r="DX257" s="1286"/>
      <c r="DY257" s="1286"/>
      <c r="DZ257" s="1286"/>
      <c r="EA257" s="1286"/>
      <c r="EB257" s="1286"/>
      <c r="EC257" s="1286"/>
      <c r="ED257" s="1286"/>
      <c r="EE257" s="1286"/>
      <c r="EF257" s="1286"/>
      <c r="EG257" s="1286"/>
      <c r="EH257" s="1286"/>
      <c r="EI257" s="1286"/>
      <c r="EJ257" s="1286"/>
      <c r="EK257" s="1286"/>
      <c r="EL257" s="1286"/>
      <c r="EM257" s="1286"/>
      <c r="EN257" s="1286"/>
      <c r="EO257" s="1286"/>
      <c r="EP257" s="1286"/>
      <c r="EQ257" s="1286"/>
      <c r="ER257" s="1286"/>
      <c r="ES257" s="1286"/>
      <c r="ET257" s="1286"/>
      <c r="EU257" s="1286"/>
      <c r="EV257" s="1286"/>
      <c r="EW257" s="1286"/>
      <c r="EX257" s="1286"/>
      <c r="EY257" s="1286"/>
      <c r="EZ257" s="1286"/>
      <c r="FA257" s="1286"/>
      <c r="FB257" s="1286"/>
      <c r="FC257" s="1286"/>
      <c r="FD257" s="1286"/>
      <c r="FE257" s="1286"/>
      <c r="FF257" s="1286"/>
      <c r="FG257" s="1286"/>
      <c r="FH257" s="1286"/>
      <c r="FI257" s="1286"/>
      <c r="FJ257" s="1286"/>
      <c r="FK257" s="1286"/>
      <c r="FL257" s="1286"/>
      <c r="FM257" s="1286"/>
      <c r="FN257" s="1286"/>
      <c r="FO257" s="1286"/>
      <c r="FP257" s="1286"/>
      <c r="FQ257" s="1286"/>
      <c r="FR257" s="1286"/>
      <c r="FS257" s="1286"/>
      <c r="FT257" s="1286"/>
      <c r="FU257" s="1286"/>
      <c r="FV257" s="1286"/>
      <c r="FW257" s="1286"/>
      <c r="FX257" s="1286"/>
      <c r="FY257" s="1286"/>
      <c r="FZ257" s="1286"/>
      <c r="GA257" s="1286"/>
      <c r="GB257" s="1286"/>
      <c r="GC257" s="1286"/>
      <c r="GD257" s="1286"/>
      <c r="GE257" s="1286"/>
      <c r="GF257" s="1286"/>
      <c r="GG257" s="1286"/>
      <c r="GH257" s="1286"/>
      <c r="GI257" s="1286"/>
      <c r="GJ257" s="1286"/>
      <c r="GK257" s="1286"/>
      <c r="GL257" s="1286"/>
      <c r="GM257" s="1286"/>
      <c r="GN257" s="1286"/>
      <c r="GO257" s="1286"/>
      <c r="GP257" s="1286"/>
      <c r="GQ257" s="1286"/>
      <c r="GR257" s="1286"/>
      <c r="GS257" s="1286"/>
      <c r="GT257" s="1286"/>
      <c r="GU257" s="1286"/>
      <c r="GV257" s="1286"/>
      <c r="GW257" s="1286"/>
      <c r="GX257" s="1286"/>
      <c r="GY257" s="1286"/>
      <c r="GZ257" s="1286"/>
      <c r="HA257" s="1286"/>
      <c r="HB257" s="1286"/>
      <c r="HC257" s="1286"/>
      <c r="HD257" s="1286"/>
      <c r="HE257" s="1286"/>
      <c r="HF257" s="1286"/>
      <c r="HG257" s="1286"/>
      <c r="HH257" s="1286"/>
      <c r="HI257" s="1286"/>
      <c r="HJ257" s="1286"/>
      <c r="HK257" s="1286"/>
      <c r="HL257" s="1286"/>
      <c r="HM257" s="1286"/>
      <c r="HN257" s="1286"/>
      <c r="HO257" s="1286"/>
      <c r="HP257" s="1286"/>
      <c r="HQ257" s="1286"/>
      <c r="HR257" s="1286"/>
      <c r="HS257" s="1286"/>
      <c r="HT257" s="1286"/>
      <c r="HU257" s="1286"/>
      <c r="HV257" s="1286"/>
      <c r="HW257" s="1286"/>
      <c r="HX257" s="1286"/>
      <c r="HY257" s="1286"/>
      <c r="HZ257" s="1286"/>
      <c r="IA257" s="1286"/>
      <c r="IB257" s="1286"/>
      <c r="IC257" s="1286"/>
      <c r="ID257" s="1286"/>
      <c r="IE257" s="1286"/>
      <c r="IF257" s="1286"/>
      <c r="IG257" s="1286"/>
      <c r="IH257" s="1286"/>
      <c r="II257" s="1286"/>
      <c r="IJ257" s="1286"/>
      <c r="IK257" s="1286"/>
      <c r="IL257" s="1286"/>
      <c r="IM257" s="1286"/>
      <c r="IN257" s="1286"/>
      <c r="IO257" s="1286"/>
      <c r="IP257" s="1286"/>
      <c r="IQ257" s="1286"/>
      <c r="IR257" s="1286"/>
      <c r="IS257" s="1286"/>
      <c r="IT257" s="1286"/>
      <c r="IU257" s="1286"/>
      <c r="IV257" s="1286"/>
    </row>
    <row r="258" spans="1:256" ht="15.75" thickBot="1">
      <c r="A258" s="1286" t="s">
        <v>5265</v>
      </c>
      <c r="B258" s="1619">
        <v>88316</v>
      </c>
      <c r="C258" s="1620" t="str">
        <f>IF($A258="INSUMO",VLOOKUP($B258,'BANCO DE DADOS JULHO INS'!$A:$D,2,FALSE),VLOOKUP($B258,'BANCO DE DADOS JULHO SERV'!$B:$E,2,FALSE))</f>
        <v>SERVENTE COM ENCARGOS COMPLEMENTARES</v>
      </c>
      <c r="D258" s="1621" t="str">
        <f>IF($A258="INSUMO",VLOOKUP($B258,'BANCO DE DADOS JULHO INS'!$A:$D,3,FALSE),VLOOKUP($B258,'BANCO DE DADOS JULHO SERV'!$B:$E,3,FALSE))</f>
        <v>H</v>
      </c>
      <c r="E258" s="1627">
        <v>3</v>
      </c>
      <c r="F258" s="1629" t="str">
        <f>IF($A258="INSUMO",VLOOKUP($B258,'BANCO DE DADOS JULHO INS'!$A:$D,4,FALSE),VLOOKUP($B258,'BANCO DE DADOS JULHO SERV'!$B:$E,4,FALSE))</f>
        <v>13,80</v>
      </c>
      <c r="G258" s="1623">
        <f>TRUNC(F258*E258,2)</f>
        <v>41.4</v>
      </c>
      <c r="H258" s="1286"/>
      <c r="I258" s="1286"/>
      <c r="J258" s="1286"/>
      <c r="K258" s="1286"/>
      <c r="L258" s="1286"/>
      <c r="M258" s="1286"/>
      <c r="N258" s="1286"/>
      <c r="O258" s="1286"/>
      <c r="P258" s="1286"/>
      <c r="Q258" s="1286"/>
      <c r="R258" s="1286"/>
      <c r="S258" s="1286"/>
      <c r="T258" s="1286"/>
      <c r="U258" s="1286"/>
      <c r="V258" s="1286"/>
      <c r="W258" s="1286"/>
      <c r="X258" s="1286"/>
      <c r="Y258" s="1286"/>
      <c r="Z258" s="1286"/>
      <c r="AA258" s="1286"/>
      <c r="AB258" s="1286"/>
      <c r="AC258" s="1286"/>
      <c r="AD258" s="1286"/>
      <c r="AE258" s="1286"/>
      <c r="AF258" s="1286"/>
      <c r="AG258" s="1286"/>
      <c r="AH258" s="1286"/>
      <c r="AI258" s="1286"/>
      <c r="AJ258" s="1286"/>
      <c r="AK258" s="1286"/>
      <c r="AL258" s="1286"/>
      <c r="AM258" s="1286"/>
      <c r="AN258" s="1286"/>
      <c r="AO258" s="1286"/>
      <c r="AP258" s="1286"/>
      <c r="AQ258" s="1286"/>
      <c r="AR258" s="1286"/>
      <c r="AS258" s="1286"/>
      <c r="AT258" s="1286"/>
      <c r="AU258" s="1286"/>
      <c r="AV258" s="1286"/>
      <c r="AW258" s="1286"/>
      <c r="AX258" s="1286"/>
      <c r="AY258" s="1286"/>
      <c r="AZ258" s="1286"/>
      <c r="BA258" s="1286"/>
      <c r="BB258" s="1286"/>
      <c r="BC258" s="1286"/>
      <c r="BD258" s="1286"/>
      <c r="BE258" s="1286"/>
      <c r="BF258" s="1286"/>
      <c r="BG258" s="1286"/>
      <c r="BH258" s="1286"/>
      <c r="BI258" s="1286"/>
      <c r="BJ258" s="1286"/>
      <c r="BK258" s="1286"/>
      <c r="BL258" s="1286"/>
      <c r="BM258" s="1286"/>
      <c r="BN258" s="1286"/>
      <c r="BO258" s="1286"/>
      <c r="BP258" s="1286"/>
      <c r="BQ258" s="1286"/>
      <c r="BR258" s="1286"/>
      <c r="BS258" s="1286"/>
      <c r="BT258" s="1286"/>
      <c r="BU258" s="1286"/>
      <c r="BV258" s="1286"/>
      <c r="BW258" s="1286"/>
      <c r="BX258" s="1286"/>
      <c r="BY258" s="1286"/>
      <c r="BZ258" s="1286"/>
      <c r="CA258" s="1286"/>
      <c r="CB258" s="1286"/>
      <c r="CC258" s="1286"/>
      <c r="CD258" s="1286"/>
      <c r="CE258" s="1286"/>
      <c r="CF258" s="1286"/>
      <c r="CG258" s="1286"/>
      <c r="CH258" s="1286"/>
      <c r="CI258" s="1286"/>
      <c r="CJ258" s="1286"/>
      <c r="CK258" s="1286"/>
      <c r="CL258" s="1286"/>
      <c r="CM258" s="1286"/>
      <c r="CN258" s="1286"/>
      <c r="CO258" s="1286"/>
      <c r="CP258" s="1286"/>
      <c r="CQ258" s="1286"/>
      <c r="CR258" s="1286"/>
      <c r="CS258" s="1286"/>
      <c r="CT258" s="1286"/>
      <c r="CU258" s="1286"/>
      <c r="CV258" s="1286"/>
      <c r="CW258" s="1286"/>
      <c r="CX258" s="1286"/>
      <c r="CY258" s="1286"/>
      <c r="CZ258" s="1286"/>
      <c r="DA258" s="1286"/>
      <c r="DB258" s="1286"/>
      <c r="DC258" s="1286"/>
      <c r="DD258" s="1286"/>
      <c r="DE258" s="1286"/>
      <c r="DF258" s="1286"/>
      <c r="DG258" s="1286"/>
      <c r="DH258" s="1286"/>
      <c r="DI258" s="1286"/>
      <c r="DJ258" s="1286"/>
      <c r="DK258" s="1286"/>
      <c r="DL258" s="1286"/>
      <c r="DM258" s="1286"/>
      <c r="DN258" s="1286"/>
      <c r="DO258" s="1286"/>
      <c r="DP258" s="1286"/>
      <c r="DQ258" s="1286"/>
      <c r="DR258" s="1286"/>
      <c r="DS258" s="1286"/>
      <c r="DT258" s="1286"/>
      <c r="DU258" s="1286"/>
      <c r="DV258" s="1286"/>
      <c r="DW258" s="1286"/>
      <c r="DX258" s="1286"/>
      <c r="DY258" s="1286"/>
      <c r="DZ258" s="1286"/>
      <c r="EA258" s="1286"/>
      <c r="EB258" s="1286"/>
      <c r="EC258" s="1286"/>
      <c r="ED258" s="1286"/>
      <c r="EE258" s="1286"/>
      <c r="EF258" s="1286"/>
      <c r="EG258" s="1286"/>
      <c r="EH258" s="1286"/>
      <c r="EI258" s="1286"/>
      <c r="EJ258" s="1286"/>
      <c r="EK258" s="1286"/>
      <c r="EL258" s="1286"/>
      <c r="EM258" s="1286"/>
      <c r="EN258" s="1286"/>
      <c r="EO258" s="1286"/>
      <c r="EP258" s="1286"/>
      <c r="EQ258" s="1286"/>
      <c r="ER258" s="1286"/>
      <c r="ES258" s="1286"/>
      <c r="ET258" s="1286"/>
      <c r="EU258" s="1286"/>
      <c r="EV258" s="1286"/>
      <c r="EW258" s="1286"/>
      <c r="EX258" s="1286"/>
      <c r="EY258" s="1286"/>
      <c r="EZ258" s="1286"/>
      <c r="FA258" s="1286"/>
      <c r="FB258" s="1286"/>
      <c r="FC258" s="1286"/>
      <c r="FD258" s="1286"/>
      <c r="FE258" s="1286"/>
      <c r="FF258" s="1286"/>
      <c r="FG258" s="1286"/>
      <c r="FH258" s="1286"/>
      <c r="FI258" s="1286"/>
      <c r="FJ258" s="1286"/>
      <c r="FK258" s="1286"/>
      <c r="FL258" s="1286"/>
      <c r="FM258" s="1286"/>
      <c r="FN258" s="1286"/>
      <c r="FO258" s="1286"/>
      <c r="FP258" s="1286"/>
      <c r="FQ258" s="1286"/>
      <c r="FR258" s="1286"/>
      <c r="FS258" s="1286"/>
      <c r="FT258" s="1286"/>
      <c r="FU258" s="1286"/>
      <c r="FV258" s="1286"/>
      <c r="FW258" s="1286"/>
      <c r="FX258" s="1286"/>
      <c r="FY258" s="1286"/>
      <c r="FZ258" s="1286"/>
      <c r="GA258" s="1286"/>
      <c r="GB258" s="1286"/>
      <c r="GC258" s="1286"/>
      <c r="GD258" s="1286"/>
      <c r="GE258" s="1286"/>
      <c r="GF258" s="1286"/>
      <c r="GG258" s="1286"/>
      <c r="GH258" s="1286"/>
      <c r="GI258" s="1286"/>
      <c r="GJ258" s="1286"/>
      <c r="GK258" s="1286"/>
      <c r="GL258" s="1286"/>
      <c r="GM258" s="1286"/>
      <c r="GN258" s="1286"/>
      <c r="GO258" s="1286"/>
      <c r="GP258" s="1286"/>
      <c r="GQ258" s="1286"/>
      <c r="GR258" s="1286"/>
      <c r="GS258" s="1286"/>
      <c r="GT258" s="1286"/>
      <c r="GU258" s="1286"/>
      <c r="GV258" s="1286"/>
      <c r="GW258" s="1286"/>
      <c r="GX258" s="1286"/>
      <c r="GY258" s="1286"/>
      <c r="GZ258" s="1286"/>
      <c r="HA258" s="1286"/>
      <c r="HB258" s="1286"/>
      <c r="HC258" s="1286"/>
      <c r="HD258" s="1286"/>
      <c r="HE258" s="1286"/>
      <c r="HF258" s="1286"/>
      <c r="HG258" s="1286"/>
      <c r="HH258" s="1286"/>
      <c r="HI258" s="1286"/>
      <c r="HJ258" s="1286"/>
      <c r="HK258" s="1286"/>
      <c r="HL258" s="1286"/>
      <c r="HM258" s="1286"/>
      <c r="HN258" s="1286"/>
      <c r="HO258" s="1286"/>
      <c r="HP258" s="1286"/>
      <c r="HQ258" s="1286"/>
      <c r="HR258" s="1286"/>
      <c r="HS258" s="1286"/>
      <c r="HT258" s="1286"/>
      <c r="HU258" s="1286"/>
      <c r="HV258" s="1286"/>
      <c r="HW258" s="1286"/>
      <c r="HX258" s="1286"/>
      <c r="HY258" s="1286"/>
      <c r="HZ258" s="1286"/>
      <c r="IA258" s="1286"/>
      <c r="IB258" s="1286"/>
      <c r="IC258" s="1286"/>
      <c r="ID258" s="1286"/>
      <c r="IE258" s="1286"/>
      <c r="IF258" s="1286"/>
      <c r="IG258" s="1286"/>
      <c r="IH258" s="1286"/>
      <c r="II258" s="1286"/>
      <c r="IJ258" s="1286"/>
      <c r="IK258" s="1286"/>
      <c r="IL258" s="1286"/>
      <c r="IM258" s="1286"/>
      <c r="IN258" s="1286"/>
      <c r="IO258" s="1286"/>
      <c r="IP258" s="1286"/>
      <c r="IQ258" s="1286"/>
      <c r="IR258" s="1286"/>
      <c r="IS258" s="1286"/>
      <c r="IT258" s="1286"/>
      <c r="IU258" s="1286"/>
      <c r="IV258" s="1286"/>
    </row>
    <row r="259" spans="1:256" ht="16.5" thickBot="1">
      <c r="A259" s="1286"/>
      <c r="B259" s="1351" t="s">
        <v>12428</v>
      </c>
      <c r="C259" s="1352"/>
      <c r="D259" s="1353"/>
      <c r="E259" s="1354"/>
      <c r="F259" s="1355" t="s">
        <v>1953</v>
      </c>
      <c r="G259" s="1356">
        <f>TRUNC(SUM(G253:G258),2)</f>
        <v>978.81</v>
      </c>
      <c r="H259" s="1286"/>
      <c r="I259" s="1286"/>
      <c r="J259" s="1286"/>
      <c r="K259" s="1286"/>
      <c r="L259" s="1286"/>
      <c r="M259" s="1286"/>
      <c r="N259" s="1286"/>
      <c r="O259" s="1286"/>
      <c r="P259" s="1286"/>
      <c r="Q259" s="1286"/>
      <c r="R259" s="1286"/>
      <c r="S259" s="1286"/>
      <c r="T259" s="1286"/>
      <c r="U259" s="1286"/>
      <c r="V259" s="1286"/>
      <c r="W259" s="1286"/>
      <c r="X259" s="1286"/>
      <c r="Y259" s="1286"/>
      <c r="Z259" s="1286"/>
      <c r="AA259" s="1286"/>
      <c r="AB259" s="1286"/>
      <c r="AC259" s="1286"/>
      <c r="AD259" s="1286"/>
      <c r="AE259" s="1286"/>
      <c r="AF259" s="1286"/>
      <c r="AG259" s="1286"/>
      <c r="AH259" s="1286"/>
      <c r="AI259" s="1286"/>
      <c r="AJ259" s="1286"/>
      <c r="AK259" s="1286"/>
      <c r="AL259" s="1286"/>
      <c r="AM259" s="1286"/>
      <c r="AN259" s="1286"/>
      <c r="AO259" s="1286"/>
      <c r="AP259" s="1286"/>
      <c r="AQ259" s="1286"/>
      <c r="AR259" s="1286"/>
      <c r="AS259" s="1286"/>
      <c r="AT259" s="1286"/>
      <c r="AU259" s="1286"/>
      <c r="AV259" s="1286"/>
      <c r="AW259" s="1286"/>
      <c r="AX259" s="1286"/>
      <c r="AY259" s="1286"/>
      <c r="AZ259" s="1286"/>
      <c r="BA259" s="1286"/>
      <c r="BB259" s="1286"/>
      <c r="BC259" s="1286"/>
      <c r="BD259" s="1286"/>
      <c r="BE259" s="1286"/>
      <c r="BF259" s="1286"/>
      <c r="BG259" s="1286"/>
      <c r="BH259" s="1286"/>
      <c r="BI259" s="1286"/>
      <c r="BJ259" s="1286"/>
      <c r="BK259" s="1286"/>
      <c r="BL259" s="1286"/>
      <c r="BM259" s="1286"/>
      <c r="BN259" s="1286"/>
      <c r="BO259" s="1286"/>
      <c r="BP259" s="1286"/>
      <c r="BQ259" s="1286"/>
      <c r="BR259" s="1286"/>
      <c r="BS259" s="1286"/>
      <c r="BT259" s="1286"/>
      <c r="BU259" s="1286"/>
      <c r="BV259" s="1286"/>
      <c r="BW259" s="1286"/>
      <c r="BX259" s="1286"/>
      <c r="BY259" s="1286"/>
      <c r="BZ259" s="1286"/>
      <c r="CA259" s="1286"/>
      <c r="CB259" s="1286"/>
      <c r="CC259" s="1286"/>
      <c r="CD259" s="1286"/>
      <c r="CE259" s="1286"/>
      <c r="CF259" s="1286"/>
      <c r="CG259" s="1286"/>
      <c r="CH259" s="1286"/>
      <c r="CI259" s="1286"/>
      <c r="CJ259" s="1286"/>
      <c r="CK259" s="1286"/>
      <c r="CL259" s="1286"/>
      <c r="CM259" s="1286"/>
      <c r="CN259" s="1286"/>
      <c r="CO259" s="1286"/>
      <c r="CP259" s="1286"/>
      <c r="CQ259" s="1286"/>
      <c r="CR259" s="1286"/>
      <c r="CS259" s="1286"/>
      <c r="CT259" s="1286"/>
      <c r="CU259" s="1286"/>
      <c r="CV259" s="1286"/>
      <c r="CW259" s="1286"/>
      <c r="CX259" s="1286"/>
      <c r="CY259" s="1286"/>
      <c r="CZ259" s="1286"/>
      <c r="DA259" s="1286"/>
      <c r="DB259" s="1286"/>
      <c r="DC259" s="1286"/>
      <c r="DD259" s="1286"/>
      <c r="DE259" s="1286"/>
      <c r="DF259" s="1286"/>
      <c r="DG259" s="1286"/>
      <c r="DH259" s="1286"/>
      <c r="DI259" s="1286"/>
      <c r="DJ259" s="1286"/>
      <c r="DK259" s="1286"/>
      <c r="DL259" s="1286"/>
      <c r="DM259" s="1286"/>
      <c r="DN259" s="1286"/>
      <c r="DO259" s="1286"/>
      <c r="DP259" s="1286"/>
      <c r="DQ259" s="1286"/>
      <c r="DR259" s="1286"/>
      <c r="DS259" s="1286"/>
      <c r="DT259" s="1286"/>
      <c r="DU259" s="1286"/>
      <c r="DV259" s="1286"/>
      <c r="DW259" s="1286"/>
      <c r="DX259" s="1286"/>
      <c r="DY259" s="1286"/>
      <c r="DZ259" s="1286"/>
      <c r="EA259" s="1286"/>
      <c r="EB259" s="1286"/>
      <c r="EC259" s="1286"/>
      <c r="ED259" s="1286"/>
      <c r="EE259" s="1286"/>
      <c r="EF259" s="1286"/>
      <c r="EG259" s="1286"/>
      <c r="EH259" s="1286"/>
      <c r="EI259" s="1286"/>
      <c r="EJ259" s="1286"/>
      <c r="EK259" s="1286"/>
      <c r="EL259" s="1286"/>
      <c r="EM259" s="1286"/>
      <c r="EN259" s="1286"/>
      <c r="EO259" s="1286"/>
      <c r="EP259" s="1286"/>
      <c r="EQ259" s="1286"/>
      <c r="ER259" s="1286"/>
      <c r="ES259" s="1286"/>
      <c r="ET259" s="1286"/>
      <c r="EU259" s="1286"/>
      <c r="EV259" s="1286"/>
      <c r="EW259" s="1286"/>
      <c r="EX259" s="1286"/>
      <c r="EY259" s="1286"/>
      <c r="EZ259" s="1286"/>
      <c r="FA259" s="1286"/>
      <c r="FB259" s="1286"/>
      <c r="FC259" s="1286"/>
      <c r="FD259" s="1286"/>
      <c r="FE259" s="1286"/>
      <c r="FF259" s="1286"/>
      <c r="FG259" s="1286"/>
      <c r="FH259" s="1286"/>
      <c r="FI259" s="1286"/>
      <c r="FJ259" s="1286"/>
      <c r="FK259" s="1286"/>
      <c r="FL259" s="1286"/>
      <c r="FM259" s="1286"/>
      <c r="FN259" s="1286"/>
      <c r="FO259" s="1286"/>
      <c r="FP259" s="1286"/>
      <c r="FQ259" s="1286"/>
      <c r="FR259" s="1286"/>
      <c r="FS259" s="1286"/>
      <c r="FT259" s="1286"/>
      <c r="FU259" s="1286"/>
      <c r="FV259" s="1286"/>
      <c r="FW259" s="1286"/>
      <c r="FX259" s="1286"/>
      <c r="FY259" s="1286"/>
      <c r="FZ259" s="1286"/>
      <c r="GA259" s="1286"/>
      <c r="GB259" s="1286"/>
      <c r="GC259" s="1286"/>
      <c r="GD259" s="1286"/>
      <c r="GE259" s="1286"/>
      <c r="GF259" s="1286"/>
      <c r="GG259" s="1286"/>
      <c r="GH259" s="1286"/>
      <c r="GI259" s="1286"/>
      <c r="GJ259" s="1286"/>
      <c r="GK259" s="1286"/>
      <c r="GL259" s="1286"/>
      <c r="GM259" s="1286"/>
      <c r="GN259" s="1286"/>
      <c r="GO259" s="1286"/>
      <c r="GP259" s="1286"/>
      <c r="GQ259" s="1286"/>
      <c r="GR259" s="1286"/>
      <c r="GS259" s="1286"/>
      <c r="GT259" s="1286"/>
      <c r="GU259" s="1286"/>
      <c r="GV259" s="1286"/>
      <c r="GW259" s="1286"/>
      <c r="GX259" s="1286"/>
      <c r="GY259" s="1286"/>
      <c r="GZ259" s="1286"/>
      <c r="HA259" s="1286"/>
      <c r="HB259" s="1286"/>
      <c r="HC259" s="1286"/>
      <c r="HD259" s="1286"/>
      <c r="HE259" s="1286"/>
      <c r="HF259" s="1286"/>
      <c r="HG259" s="1286"/>
      <c r="HH259" s="1286"/>
      <c r="HI259" s="1286"/>
      <c r="HJ259" s="1286"/>
      <c r="HK259" s="1286"/>
      <c r="HL259" s="1286"/>
      <c r="HM259" s="1286"/>
      <c r="HN259" s="1286"/>
      <c r="HO259" s="1286"/>
      <c r="HP259" s="1286"/>
      <c r="HQ259" s="1286"/>
      <c r="HR259" s="1286"/>
      <c r="HS259" s="1286"/>
      <c r="HT259" s="1286"/>
      <c r="HU259" s="1286"/>
      <c r="HV259" s="1286"/>
      <c r="HW259" s="1286"/>
      <c r="HX259" s="1286"/>
      <c r="HY259" s="1286"/>
      <c r="HZ259" s="1286"/>
      <c r="IA259" s="1286"/>
      <c r="IB259" s="1286"/>
      <c r="IC259" s="1286"/>
      <c r="ID259" s="1286"/>
      <c r="IE259" s="1286"/>
      <c r="IF259" s="1286"/>
      <c r="IG259" s="1286"/>
      <c r="IH259" s="1286"/>
      <c r="II259" s="1286"/>
      <c r="IJ259" s="1286"/>
      <c r="IK259" s="1286"/>
      <c r="IL259" s="1286"/>
      <c r="IM259" s="1286"/>
      <c r="IN259" s="1286"/>
      <c r="IO259" s="1286"/>
      <c r="IP259" s="1286"/>
      <c r="IQ259" s="1286"/>
      <c r="IR259" s="1286"/>
      <c r="IS259" s="1286"/>
      <c r="IT259" s="1286"/>
      <c r="IU259" s="1286"/>
      <c r="IV259" s="1286"/>
    </row>
    <row r="260" spans="1:256" ht="364.5" customHeight="1">
      <c r="A260" s="1286"/>
      <c r="B260" s="2127"/>
      <c r="C260" s="2127"/>
      <c r="D260" s="2127"/>
      <c r="E260" s="2127"/>
      <c r="F260" s="2127"/>
      <c r="G260" s="2127"/>
      <c r="H260" s="1286"/>
      <c r="I260" s="1286"/>
      <c r="J260" s="1286"/>
      <c r="K260" s="1286"/>
      <c r="L260" s="1286"/>
      <c r="M260" s="1286"/>
      <c r="N260" s="1286"/>
      <c r="O260" s="1286"/>
      <c r="P260" s="1286"/>
      <c r="Q260" s="1286"/>
      <c r="R260" s="1286"/>
      <c r="S260" s="1286"/>
      <c r="T260" s="1286"/>
      <c r="U260" s="1286"/>
      <c r="V260" s="1286"/>
      <c r="W260" s="1286"/>
      <c r="X260" s="1286"/>
      <c r="Y260" s="1286"/>
      <c r="Z260" s="1286"/>
      <c r="AA260" s="1286"/>
      <c r="AB260" s="1286"/>
      <c r="AC260" s="1286"/>
      <c r="AD260" s="1286"/>
      <c r="AE260" s="1286"/>
      <c r="AF260" s="1286"/>
      <c r="AG260" s="1286"/>
      <c r="AH260" s="1286"/>
      <c r="AI260" s="1286"/>
      <c r="AJ260" s="1286"/>
      <c r="AK260" s="1286"/>
      <c r="AL260" s="1286"/>
      <c r="AM260" s="1286"/>
      <c r="AN260" s="1286"/>
      <c r="AO260" s="1286"/>
      <c r="AP260" s="1286"/>
      <c r="AQ260" s="1286"/>
      <c r="AR260" s="1286"/>
      <c r="AS260" s="1286"/>
      <c r="AT260" s="1286"/>
      <c r="AU260" s="1286"/>
      <c r="AV260" s="1286"/>
      <c r="AW260" s="1286"/>
      <c r="AX260" s="1286"/>
      <c r="AY260" s="1286"/>
      <c r="AZ260" s="1286"/>
      <c r="BA260" s="1286"/>
      <c r="BB260" s="1286"/>
      <c r="BC260" s="1286"/>
      <c r="BD260" s="1286"/>
      <c r="BE260" s="1286"/>
      <c r="BF260" s="1286"/>
      <c r="BG260" s="1286"/>
      <c r="BH260" s="1286"/>
      <c r="BI260" s="1286"/>
      <c r="BJ260" s="1286"/>
      <c r="BK260" s="1286"/>
      <c r="BL260" s="1286"/>
      <c r="BM260" s="1286"/>
      <c r="BN260" s="1286"/>
      <c r="BO260" s="1286"/>
      <c r="BP260" s="1286"/>
      <c r="BQ260" s="1286"/>
      <c r="BR260" s="1286"/>
      <c r="BS260" s="1286"/>
      <c r="BT260" s="1286"/>
      <c r="BU260" s="1286"/>
      <c r="BV260" s="1286"/>
      <c r="BW260" s="1286"/>
      <c r="BX260" s="1286"/>
      <c r="BY260" s="1286"/>
      <c r="BZ260" s="1286"/>
      <c r="CA260" s="1286"/>
      <c r="CB260" s="1286"/>
      <c r="CC260" s="1286"/>
      <c r="CD260" s="1286"/>
      <c r="CE260" s="1286"/>
      <c r="CF260" s="1286"/>
      <c r="CG260" s="1286"/>
      <c r="CH260" s="1286"/>
      <c r="CI260" s="1286"/>
      <c r="CJ260" s="1286"/>
      <c r="CK260" s="1286"/>
      <c r="CL260" s="1286"/>
      <c r="CM260" s="1286"/>
      <c r="CN260" s="1286"/>
      <c r="CO260" s="1286"/>
      <c r="CP260" s="1286"/>
      <c r="CQ260" s="1286"/>
      <c r="CR260" s="1286"/>
      <c r="CS260" s="1286"/>
      <c r="CT260" s="1286"/>
      <c r="CU260" s="1286"/>
      <c r="CV260" s="1286"/>
      <c r="CW260" s="1286"/>
      <c r="CX260" s="1286"/>
      <c r="CY260" s="1286"/>
      <c r="CZ260" s="1286"/>
      <c r="DA260" s="1286"/>
      <c r="DB260" s="1286"/>
      <c r="DC260" s="1286"/>
      <c r="DD260" s="1286"/>
      <c r="DE260" s="1286"/>
      <c r="DF260" s="1286"/>
      <c r="DG260" s="1286"/>
      <c r="DH260" s="1286"/>
      <c r="DI260" s="1286"/>
      <c r="DJ260" s="1286"/>
      <c r="DK260" s="1286"/>
      <c r="DL260" s="1286"/>
      <c r="DM260" s="1286"/>
      <c r="DN260" s="1286"/>
      <c r="DO260" s="1286"/>
      <c r="DP260" s="1286"/>
      <c r="DQ260" s="1286"/>
      <c r="DR260" s="1286"/>
      <c r="DS260" s="1286"/>
      <c r="DT260" s="1286"/>
      <c r="DU260" s="1286"/>
      <c r="DV260" s="1286"/>
      <c r="DW260" s="1286"/>
      <c r="DX260" s="1286"/>
      <c r="DY260" s="1286"/>
      <c r="DZ260" s="1286"/>
      <c r="EA260" s="1286"/>
      <c r="EB260" s="1286"/>
      <c r="EC260" s="1286"/>
      <c r="ED260" s="1286"/>
      <c r="EE260" s="1286"/>
      <c r="EF260" s="1286"/>
      <c r="EG260" s="1286"/>
      <c r="EH260" s="1286"/>
      <c r="EI260" s="1286"/>
      <c r="EJ260" s="1286"/>
      <c r="EK260" s="1286"/>
      <c r="EL260" s="1286"/>
      <c r="EM260" s="1286"/>
      <c r="EN260" s="1286"/>
      <c r="EO260" s="1286"/>
      <c r="EP260" s="1286"/>
      <c r="EQ260" s="1286"/>
      <c r="ER260" s="1286"/>
      <c r="ES260" s="1286"/>
      <c r="ET260" s="1286"/>
      <c r="EU260" s="1286"/>
      <c r="EV260" s="1286"/>
      <c r="EW260" s="1286"/>
      <c r="EX260" s="1286"/>
      <c r="EY260" s="1286"/>
      <c r="EZ260" s="1286"/>
      <c r="FA260" s="1286"/>
      <c r="FB260" s="1286"/>
      <c r="FC260" s="1286"/>
      <c r="FD260" s="1286"/>
      <c r="FE260" s="1286"/>
      <c r="FF260" s="1286"/>
      <c r="FG260" s="1286"/>
      <c r="FH260" s="1286"/>
      <c r="FI260" s="1286"/>
      <c r="FJ260" s="1286"/>
      <c r="FK260" s="1286"/>
      <c r="FL260" s="1286"/>
      <c r="FM260" s="1286"/>
      <c r="FN260" s="1286"/>
      <c r="FO260" s="1286"/>
      <c r="FP260" s="1286"/>
      <c r="FQ260" s="1286"/>
      <c r="FR260" s="1286"/>
      <c r="FS260" s="1286"/>
      <c r="FT260" s="1286"/>
      <c r="FU260" s="1286"/>
      <c r="FV260" s="1286"/>
      <c r="FW260" s="1286"/>
      <c r="FX260" s="1286"/>
      <c r="FY260" s="1286"/>
      <c r="FZ260" s="1286"/>
      <c r="GA260" s="1286"/>
      <c r="GB260" s="1286"/>
      <c r="GC260" s="1286"/>
      <c r="GD260" s="1286"/>
      <c r="GE260" s="1286"/>
      <c r="GF260" s="1286"/>
      <c r="GG260" s="1286"/>
      <c r="GH260" s="1286"/>
      <c r="GI260" s="1286"/>
      <c r="GJ260" s="1286"/>
      <c r="GK260" s="1286"/>
      <c r="GL260" s="1286"/>
      <c r="GM260" s="1286"/>
      <c r="GN260" s="1286"/>
      <c r="GO260" s="1286"/>
      <c r="GP260" s="1286"/>
      <c r="GQ260" s="1286"/>
      <c r="GR260" s="1286"/>
      <c r="GS260" s="1286"/>
      <c r="GT260" s="1286"/>
      <c r="GU260" s="1286"/>
      <c r="GV260" s="1286"/>
      <c r="GW260" s="1286"/>
      <c r="GX260" s="1286"/>
      <c r="GY260" s="1286"/>
      <c r="GZ260" s="1286"/>
      <c r="HA260" s="1286"/>
      <c r="HB260" s="1286"/>
      <c r="HC260" s="1286"/>
      <c r="HD260" s="1286"/>
      <c r="HE260" s="1286"/>
      <c r="HF260" s="1286"/>
      <c r="HG260" s="1286"/>
      <c r="HH260" s="1286"/>
      <c r="HI260" s="1286"/>
      <c r="HJ260" s="1286"/>
      <c r="HK260" s="1286"/>
      <c r="HL260" s="1286"/>
      <c r="HM260" s="1286"/>
      <c r="HN260" s="1286"/>
      <c r="HO260" s="1286"/>
      <c r="HP260" s="1286"/>
      <c r="HQ260" s="1286"/>
      <c r="HR260" s="1286"/>
      <c r="HS260" s="1286"/>
      <c r="HT260" s="1286"/>
      <c r="HU260" s="1286"/>
      <c r="HV260" s="1286"/>
      <c r="HW260" s="1286"/>
      <c r="HX260" s="1286"/>
      <c r="HY260" s="1286"/>
      <c r="HZ260" s="1286"/>
      <c r="IA260" s="1286"/>
      <c r="IB260" s="1286"/>
      <c r="IC260" s="1286"/>
      <c r="ID260" s="1286"/>
      <c r="IE260" s="1286"/>
      <c r="IF260" s="1286"/>
      <c r="IG260" s="1286"/>
      <c r="IH260" s="1286"/>
      <c r="II260" s="1286"/>
      <c r="IJ260" s="1286"/>
      <c r="IK260" s="1286"/>
      <c r="IL260" s="1286"/>
      <c r="IM260" s="1286"/>
      <c r="IN260" s="1286"/>
      <c r="IO260" s="1286"/>
      <c r="IP260" s="1286"/>
      <c r="IQ260" s="1286"/>
      <c r="IR260" s="1286"/>
      <c r="IS260" s="1286"/>
      <c r="IT260" s="1286"/>
      <c r="IU260" s="1286"/>
      <c r="IV260" s="1286"/>
    </row>
    <row r="261" spans="1:256" ht="324.75" customHeight="1" thickBot="1">
      <c r="A261" s="1286"/>
      <c r="B261" s="2128"/>
      <c r="C261" s="2128"/>
      <c r="D261" s="2128"/>
      <c r="E261" s="2128"/>
      <c r="F261" s="2128"/>
      <c r="G261" s="2128"/>
      <c r="H261" s="1286"/>
      <c r="I261" s="1286"/>
      <c r="J261" s="1286"/>
      <c r="K261" s="1286"/>
      <c r="L261" s="1286"/>
      <c r="M261" s="1286"/>
      <c r="N261" s="1286"/>
      <c r="O261" s="1286"/>
      <c r="P261" s="1286"/>
      <c r="Q261" s="1286"/>
      <c r="R261" s="1286"/>
      <c r="S261" s="1286"/>
      <c r="T261" s="1286"/>
      <c r="U261" s="1286"/>
      <c r="V261" s="1286"/>
      <c r="W261" s="1286"/>
      <c r="X261" s="1286"/>
      <c r="Y261" s="1286"/>
      <c r="Z261" s="1286"/>
      <c r="AA261" s="1286"/>
      <c r="AB261" s="1286"/>
      <c r="AC261" s="1286"/>
      <c r="AD261" s="1286"/>
      <c r="AE261" s="1286"/>
      <c r="AF261" s="1286"/>
      <c r="AG261" s="1286"/>
      <c r="AH261" s="1286"/>
      <c r="AI261" s="1286"/>
      <c r="AJ261" s="1286"/>
      <c r="AK261" s="1286"/>
      <c r="AL261" s="1286"/>
      <c r="AM261" s="1286"/>
      <c r="AN261" s="1286"/>
      <c r="AO261" s="1286"/>
      <c r="AP261" s="1286"/>
      <c r="AQ261" s="1286"/>
      <c r="AR261" s="1286"/>
      <c r="AS261" s="1286"/>
      <c r="AT261" s="1286"/>
      <c r="AU261" s="1286"/>
      <c r="AV261" s="1286"/>
      <c r="AW261" s="1286"/>
      <c r="AX261" s="1286"/>
      <c r="AY261" s="1286"/>
      <c r="AZ261" s="1286"/>
      <c r="BA261" s="1286"/>
      <c r="BB261" s="1286"/>
      <c r="BC261" s="1286"/>
      <c r="BD261" s="1286"/>
      <c r="BE261" s="1286"/>
      <c r="BF261" s="1286"/>
      <c r="BG261" s="1286"/>
      <c r="BH261" s="1286"/>
      <c r="BI261" s="1286"/>
      <c r="BJ261" s="1286"/>
      <c r="BK261" s="1286"/>
      <c r="BL261" s="1286"/>
      <c r="BM261" s="1286"/>
      <c r="BN261" s="1286"/>
      <c r="BO261" s="1286"/>
      <c r="BP261" s="1286"/>
      <c r="BQ261" s="1286"/>
      <c r="BR261" s="1286"/>
      <c r="BS261" s="1286"/>
      <c r="BT261" s="1286"/>
      <c r="BU261" s="1286"/>
      <c r="BV261" s="1286"/>
      <c r="BW261" s="1286"/>
      <c r="BX261" s="1286"/>
      <c r="BY261" s="1286"/>
      <c r="BZ261" s="1286"/>
      <c r="CA261" s="1286"/>
      <c r="CB261" s="1286"/>
      <c r="CC261" s="1286"/>
      <c r="CD261" s="1286"/>
      <c r="CE261" s="1286"/>
      <c r="CF261" s="1286"/>
      <c r="CG261" s="1286"/>
      <c r="CH261" s="1286"/>
      <c r="CI261" s="1286"/>
      <c r="CJ261" s="1286"/>
      <c r="CK261" s="1286"/>
      <c r="CL261" s="1286"/>
      <c r="CM261" s="1286"/>
      <c r="CN261" s="1286"/>
      <c r="CO261" s="1286"/>
      <c r="CP261" s="1286"/>
      <c r="CQ261" s="1286"/>
      <c r="CR261" s="1286"/>
      <c r="CS261" s="1286"/>
      <c r="CT261" s="1286"/>
      <c r="CU261" s="1286"/>
      <c r="CV261" s="1286"/>
      <c r="CW261" s="1286"/>
      <c r="CX261" s="1286"/>
      <c r="CY261" s="1286"/>
      <c r="CZ261" s="1286"/>
      <c r="DA261" s="1286"/>
      <c r="DB261" s="1286"/>
      <c r="DC261" s="1286"/>
      <c r="DD261" s="1286"/>
      <c r="DE261" s="1286"/>
      <c r="DF261" s="1286"/>
      <c r="DG261" s="1286"/>
      <c r="DH261" s="1286"/>
      <c r="DI261" s="1286"/>
      <c r="DJ261" s="1286"/>
      <c r="DK261" s="1286"/>
      <c r="DL261" s="1286"/>
      <c r="DM261" s="1286"/>
      <c r="DN261" s="1286"/>
      <c r="DO261" s="1286"/>
      <c r="DP261" s="1286"/>
      <c r="DQ261" s="1286"/>
      <c r="DR261" s="1286"/>
      <c r="DS261" s="1286"/>
      <c r="DT261" s="1286"/>
      <c r="DU261" s="1286"/>
      <c r="DV261" s="1286"/>
      <c r="DW261" s="1286"/>
      <c r="DX261" s="1286"/>
      <c r="DY261" s="1286"/>
      <c r="DZ261" s="1286"/>
      <c r="EA261" s="1286"/>
      <c r="EB261" s="1286"/>
      <c r="EC261" s="1286"/>
      <c r="ED261" s="1286"/>
      <c r="EE261" s="1286"/>
      <c r="EF261" s="1286"/>
      <c r="EG261" s="1286"/>
      <c r="EH261" s="1286"/>
      <c r="EI261" s="1286"/>
      <c r="EJ261" s="1286"/>
      <c r="EK261" s="1286"/>
      <c r="EL261" s="1286"/>
      <c r="EM261" s="1286"/>
      <c r="EN261" s="1286"/>
      <c r="EO261" s="1286"/>
      <c r="EP261" s="1286"/>
      <c r="EQ261" s="1286"/>
      <c r="ER261" s="1286"/>
      <c r="ES261" s="1286"/>
      <c r="ET261" s="1286"/>
      <c r="EU261" s="1286"/>
      <c r="EV261" s="1286"/>
      <c r="EW261" s="1286"/>
      <c r="EX261" s="1286"/>
      <c r="EY261" s="1286"/>
      <c r="EZ261" s="1286"/>
      <c r="FA261" s="1286"/>
      <c r="FB261" s="1286"/>
      <c r="FC261" s="1286"/>
      <c r="FD261" s="1286"/>
      <c r="FE261" s="1286"/>
      <c r="FF261" s="1286"/>
      <c r="FG261" s="1286"/>
      <c r="FH261" s="1286"/>
      <c r="FI261" s="1286"/>
      <c r="FJ261" s="1286"/>
      <c r="FK261" s="1286"/>
      <c r="FL261" s="1286"/>
      <c r="FM261" s="1286"/>
      <c r="FN261" s="1286"/>
      <c r="FO261" s="1286"/>
      <c r="FP261" s="1286"/>
      <c r="FQ261" s="1286"/>
      <c r="FR261" s="1286"/>
      <c r="FS261" s="1286"/>
      <c r="FT261" s="1286"/>
      <c r="FU261" s="1286"/>
      <c r="FV261" s="1286"/>
      <c r="FW261" s="1286"/>
      <c r="FX261" s="1286"/>
      <c r="FY261" s="1286"/>
      <c r="FZ261" s="1286"/>
      <c r="GA261" s="1286"/>
      <c r="GB261" s="1286"/>
      <c r="GC261" s="1286"/>
      <c r="GD261" s="1286"/>
      <c r="GE261" s="1286"/>
      <c r="GF261" s="1286"/>
      <c r="GG261" s="1286"/>
      <c r="GH261" s="1286"/>
      <c r="GI261" s="1286"/>
      <c r="GJ261" s="1286"/>
      <c r="GK261" s="1286"/>
      <c r="GL261" s="1286"/>
      <c r="GM261" s="1286"/>
      <c r="GN261" s="1286"/>
      <c r="GO261" s="1286"/>
      <c r="GP261" s="1286"/>
      <c r="GQ261" s="1286"/>
      <c r="GR261" s="1286"/>
      <c r="GS261" s="1286"/>
      <c r="GT261" s="1286"/>
      <c r="GU261" s="1286"/>
      <c r="GV261" s="1286"/>
      <c r="GW261" s="1286"/>
      <c r="GX261" s="1286"/>
      <c r="GY261" s="1286"/>
      <c r="GZ261" s="1286"/>
      <c r="HA261" s="1286"/>
      <c r="HB261" s="1286"/>
      <c r="HC261" s="1286"/>
      <c r="HD261" s="1286"/>
      <c r="HE261" s="1286"/>
      <c r="HF261" s="1286"/>
      <c r="HG261" s="1286"/>
      <c r="HH261" s="1286"/>
      <c r="HI261" s="1286"/>
      <c r="HJ261" s="1286"/>
      <c r="HK261" s="1286"/>
      <c r="HL261" s="1286"/>
      <c r="HM261" s="1286"/>
      <c r="HN261" s="1286"/>
      <c r="HO261" s="1286"/>
      <c r="HP261" s="1286"/>
      <c r="HQ261" s="1286"/>
      <c r="HR261" s="1286"/>
      <c r="HS261" s="1286"/>
      <c r="HT261" s="1286"/>
      <c r="HU261" s="1286"/>
      <c r="HV261" s="1286"/>
      <c r="HW261" s="1286"/>
      <c r="HX261" s="1286"/>
      <c r="HY261" s="1286"/>
      <c r="HZ261" s="1286"/>
      <c r="IA261" s="1286"/>
      <c r="IB261" s="1286"/>
      <c r="IC261" s="1286"/>
      <c r="ID261" s="1286"/>
      <c r="IE261" s="1286"/>
      <c r="IF261" s="1286"/>
      <c r="IG261" s="1286"/>
      <c r="IH261" s="1286"/>
      <c r="II261" s="1286"/>
      <c r="IJ261" s="1286"/>
      <c r="IK261" s="1286"/>
      <c r="IL261" s="1286"/>
      <c r="IM261" s="1286"/>
      <c r="IN261" s="1286"/>
      <c r="IO261" s="1286"/>
      <c r="IP261" s="1286"/>
      <c r="IQ261" s="1286"/>
      <c r="IR261" s="1286"/>
      <c r="IS261" s="1286"/>
      <c r="IT261" s="1286"/>
      <c r="IU261" s="1286"/>
      <c r="IV261" s="1286"/>
    </row>
    <row r="262" spans="1:256" ht="31.5">
      <c r="A262" s="1286"/>
      <c r="B262" s="1603" t="s">
        <v>12406</v>
      </c>
      <c r="C262" s="2129" t="s">
        <v>12429</v>
      </c>
      <c r="D262" s="2130"/>
      <c r="E262" s="2130"/>
      <c r="F262" s="2131"/>
      <c r="G262" s="1474" t="s">
        <v>30</v>
      </c>
      <c r="H262" s="1286"/>
      <c r="I262" s="1286"/>
      <c r="J262" s="1286"/>
      <c r="K262" s="1286"/>
      <c r="L262" s="1286"/>
      <c r="M262" s="1286"/>
      <c r="N262" s="1286"/>
      <c r="O262" s="1286"/>
      <c r="P262" s="1286"/>
      <c r="Q262" s="1286"/>
      <c r="R262" s="1286"/>
      <c r="S262" s="1286"/>
      <c r="T262" s="1286"/>
      <c r="U262" s="1286"/>
      <c r="V262" s="1286"/>
      <c r="W262" s="1286"/>
      <c r="X262" s="1286"/>
      <c r="Y262" s="1286"/>
      <c r="Z262" s="1286"/>
      <c r="AA262" s="1286"/>
      <c r="AB262" s="1286"/>
      <c r="AC262" s="1286"/>
      <c r="AD262" s="1286"/>
      <c r="AE262" s="1286"/>
      <c r="AF262" s="1286"/>
      <c r="AG262" s="1286"/>
      <c r="AH262" s="1286"/>
      <c r="AI262" s="1286"/>
      <c r="AJ262" s="1286"/>
      <c r="AK262" s="1286"/>
      <c r="AL262" s="1286"/>
      <c r="AM262" s="1286"/>
      <c r="AN262" s="1286"/>
      <c r="AO262" s="1286"/>
      <c r="AP262" s="1286"/>
      <c r="AQ262" s="1286"/>
      <c r="AR262" s="1286"/>
      <c r="AS262" s="1286"/>
      <c r="AT262" s="1286"/>
      <c r="AU262" s="1286"/>
      <c r="AV262" s="1286"/>
      <c r="AW262" s="1286"/>
      <c r="AX262" s="1286"/>
      <c r="AY262" s="1286"/>
      <c r="AZ262" s="1286"/>
      <c r="BA262" s="1286"/>
      <c r="BB262" s="1286"/>
      <c r="BC262" s="1286"/>
      <c r="BD262" s="1286"/>
      <c r="BE262" s="1286"/>
      <c r="BF262" s="1286"/>
      <c r="BG262" s="1286"/>
      <c r="BH262" s="1286"/>
      <c r="BI262" s="1286"/>
      <c r="BJ262" s="1286"/>
      <c r="BK262" s="1286"/>
      <c r="BL262" s="1286"/>
      <c r="BM262" s="1286"/>
      <c r="BN262" s="1286"/>
      <c r="BO262" s="1286"/>
      <c r="BP262" s="1286"/>
      <c r="BQ262" s="1286"/>
      <c r="BR262" s="1286"/>
      <c r="BS262" s="1286"/>
      <c r="BT262" s="1286"/>
      <c r="BU262" s="1286"/>
      <c r="BV262" s="1286"/>
      <c r="BW262" s="1286"/>
      <c r="BX262" s="1286"/>
      <c r="BY262" s="1286"/>
      <c r="BZ262" s="1286"/>
      <c r="CA262" s="1286"/>
      <c r="CB262" s="1286"/>
      <c r="CC262" s="1286"/>
      <c r="CD262" s="1286"/>
      <c r="CE262" s="1286"/>
      <c r="CF262" s="1286"/>
      <c r="CG262" s="1286"/>
      <c r="CH262" s="1286"/>
      <c r="CI262" s="1286"/>
      <c r="CJ262" s="1286"/>
      <c r="CK262" s="1286"/>
      <c r="CL262" s="1286"/>
      <c r="CM262" s="1286"/>
      <c r="CN262" s="1286"/>
      <c r="CO262" s="1286"/>
      <c r="CP262" s="1286"/>
      <c r="CQ262" s="1286"/>
      <c r="CR262" s="1286"/>
      <c r="CS262" s="1286"/>
      <c r="CT262" s="1286"/>
      <c r="CU262" s="1286"/>
      <c r="CV262" s="1286"/>
      <c r="CW262" s="1286"/>
      <c r="CX262" s="1286"/>
      <c r="CY262" s="1286"/>
      <c r="CZ262" s="1286"/>
      <c r="DA262" s="1286"/>
      <c r="DB262" s="1286"/>
      <c r="DC262" s="1286"/>
      <c r="DD262" s="1286"/>
      <c r="DE262" s="1286"/>
      <c r="DF262" s="1286"/>
      <c r="DG262" s="1286"/>
      <c r="DH262" s="1286"/>
      <c r="DI262" s="1286"/>
      <c r="DJ262" s="1286"/>
      <c r="DK262" s="1286"/>
      <c r="DL262" s="1286"/>
      <c r="DM262" s="1286"/>
      <c r="DN262" s="1286"/>
      <c r="DO262" s="1286"/>
      <c r="DP262" s="1286"/>
      <c r="DQ262" s="1286"/>
      <c r="DR262" s="1286"/>
      <c r="DS262" s="1286"/>
      <c r="DT262" s="1286"/>
      <c r="DU262" s="1286"/>
      <c r="DV262" s="1286"/>
      <c r="DW262" s="1286"/>
      <c r="DX262" s="1286"/>
      <c r="DY262" s="1286"/>
      <c r="DZ262" s="1286"/>
      <c r="EA262" s="1286"/>
      <c r="EB262" s="1286"/>
      <c r="EC262" s="1286"/>
      <c r="ED262" s="1286"/>
      <c r="EE262" s="1286"/>
      <c r="EF262" s="1286"/>
      <c r="EG262" s="1286"/>
      <c r="EH262" s="1286"/>
      <c r="EI262" s="1286"/>
      <c r="EJ262" s="1286"/>
      <c r="EK262" s="1286"/>
      <c r="EL262" s="1286"/>
      <c r="EM262" s="1286"/>
      <c r="EN262" s="1286"/>
      <c r="EO262" s="1286"/>
      <c r="EP262" s="1286"/>
      <c r="EQ262" s="1286"/>
      <c r="ER262" s="1286"/>
      <c r="ES262" s="1286"/>
      <c r="ET262" s="1286"/>
      <c r="EU262" s="1286"/>
      <c r="EV262" s="1286"/>
      <c r="EW262" s="1286"/>
      <c r="EX262" s="1286"/>
      <c r="EY262" s="1286"/>
      <c r="EZ262" s="1286"/>
      <c r="FA262" s="1286"/>
      <c r="FB262" s="1286"/>
      <c r="FC262" s="1286"/>
      <c r="FD262" s="1286"/>
      <c r="FE262" s="1286"/>
      <c r="FF262" s="1286"/>
      <c r="FG262" s="1286"/>
      <c r="FH262" s="1286"/>
      <c r="FI262" s="1286"/>
      <c r="FJ262" s="1286"/>
      <c r="FK262" s="1286"/>
      <c r="FL262" s="1286"/>
      <c r="FM262" s="1286"/>
      <c r="FN262" s="1286"/>
      <c r="FO262" s="1286"/>
      <c r="FP262" s="1286"/>
      <c r="FQ262" s="1286"/>
      <c r="FR262" s="1286"/>
      <c r="FS262" s="1286"/>
      <c r="FT262" s="1286"/>
      <c r="FU262" s="1286"/>
      <c r="FV262" s="1286"/>
      <c r="FW262" s="1286"/>
      <c r="FX262" s="1286"/>
      <c r="FY262" s="1286"/>
      <c r="FZ262" s="1286"/>
      <c r="GA262" s="1286"/>
      <c r="GB262" s="1286"/>
      <c r="GC262" s="1286"/>
      <c r="GD262" s="1286"/>
      <c r="GE262" s="1286"/>
      <c r="GF262" s="1286"/>
      <c r="GG262" s="1286"/>
      <c r="GH262" s="1286"/>
      <c r="GI262" s="1286"/>
      <c r="GJ262" s="1286"/>
      <c r="GK262" s="1286"/>
      <c r="GL262" s="1286"/>
      <c r="GM262" s="1286"/>
      <c r="GN262" s="1286"/>
      <c r="GO262" s="1286"/>
      <c r="GP262" s="1286"/>
      <c r="GQ262" s="1286"/>
      <c r="GR262" s="1286"/>
      <c r="GS262" s="1286"/>
      <c r="GT262" s="1286"/>
      <c r="GU262" s="1286"/>
      <c r="GV262" s="1286"/>
      <c r="GW262" s="1286"/>
      <c r="GX262" s="1286"/>
      <c r="GY262" s="1286"/>
      <c r="GZ262" s="1286"/>
      <c r="HA262" s="1286"/>
      <c r="HB262" s="1286"/>
      <c r="HC262" s="1286"/>
      <c r="HD262" s="1286"/>
      <c r="HE262" s="1286"/>
      <c r="HF262" s="1286"/>
      <c r="HG262" s="1286"/>
      <c r="HH262" s="1286"/>
      <c r="HI262" s="1286"/>
      <c r="HJ262" s="1286"/>
      <c r="HK262" s="1286"/>
      <c r="HL262" s="1286"/>
      <c r="HM262" s="1286"/>
      <c r="HN262" s="1286"/>
      <c r="HO262" s="1286"/>
      <c r="HP262" s="1286"/>
      <c r="HQ262" s="1286"/>
      <c r="HR262" s="1286"/>
      <c r="HS262" s="1286"/>
      <c r="HT262" s="1286"/>
      <c r="HU262" s="1286"/>
      <c r="HV262" s="1286"/>
      <c r="HW262" s="1286"/>
      <c r="HX262" s="1286"/>
      <c r="HY262" s="1286"/>
      <c r="HZ262" s="1286"/>
      <c r="IA262" s="1286"/>
      <c r="IB262" s="1286"/>
      <c r="IC262" s="1286"/>
      <c r="ID262" s="1286"/>
      <c r="IE262" s="1286"/>
      <c r="IF262" s="1286"/>
      <c r="IG262" s="1286"/>
      <c r="IH262" s="1286"/>
      <c r="II262" s="1286"/>
      <c r="IJ262" s="1286"/>
      <c r="IK262" s="1286"/>
      <c r="IL262" s="1286"/>
      <c r="IM262" s="1286"/>
      <c r="IN262" s="1286"/>
      <c r="IO262" s="1286"/>
      <c r="IP262" s="1286"/>
      <c r="IQ262" s="1286"/>
      <c r="IR262" s="1286"/>
      <c r="IS262" s="1286"/>
      <c r="IT262" s="1286"/>
      <c r="IU262" s="1286"/>
      <c r="IV262" s="1286"/>
    </row>
    <row r="263" spans="1:256" ht="31.5">
      <c r="A263" s="1286"/>
      <c r="B263" s="1175" t="s">
        <v>12408</v>
      </c>
      <c r="C263" s="1604" t="s">
        <v>1947</v>
      </c>
      <c r="D263" s="1604" t="s">
        <v>30</v>
      </c>
      <c r="E263" s="2132" t="s">
        <v>1948</v>
      </c>
      <c r="F263" s="2133"/>
      <c r="G263" s="2134"/>
      <c r="H263" s="1286"/>
      <c r="I263" s="1286"/>
      <c r="J263" s="1286"/>
      <c r="K263" s="1286"/>
      <c r="L263" s="1286"/>
      <c r="M263" s="1286"/>
      <c r="N263" s="1286"/>
      <c r="O263" s="1286"/>
      <c r="P263" s="1286"/>
      <c r="Q263" s="1286"/>
      <c r="R263" s="1286"/>
      <c r="S263" s="1286"/>
      <c r="T263" s="1286"/>
      <c r="U263" s="1286"/>
      <c r="V263" s="1286"/>
      <c r="W263" s="1286"/>
      <c r="X263" s="1286"/>
      <c r="Y263" s="1286"/>
      <c r="Z263" s="1286"/>
      <c r="AA263" s="1286"/>
      <c r="AB263" s="1286"/>
      <c r="AC263" s="1286"/>
      <c r="AD263" s="1286"/>
      <c r="AE263" s="1286"/>
      <c r="AF263" s="1286"/>
      <c r="AG263" s="1286"/>
      <c r="AH263" s="1286"/>
      <c r="AI263" s="1286"/>
      <c r="AJ263" s="1286"/>
      <c r="AK263" s="1286"/>
      <c r="AL263" s="1286"/>
      <c r="AM263" s="1286"/>
      <c r="AN263" s="1286"/>
      <c r="AO263" s="1286"/>
      <c r="AP263" s="1286"/>
      <c r="AQ263" s="1286"/>
      <c r="AR263" s="1286"/>
      <c r="AS263" s="1286"/>
      <c r="AT263" s="1286"/>
      <c r="AU263" s="1286"/>
      <c r="AV263" s="1286"/>
      <c r="AW263" s="1286"/>
      <c r="AX263" s="1286"/>
      <c r="AY263" s="1286"/>
      <c r="AZ263" s="1286"/>
      <c r="BA263" s="1286"/>
      <c r="BB263" s="1286"/>
      <c r="BC263" s="1286"/>
      <c r="BD263" s="1286"/>
      <c r="BE263" s="1286"/>
      <c r="BF263" s="1286"/>
      <c r="BG263" s="1286"/>
      <c r="BH263" s="1286"/>
      <c r="BI263" s="1286"/>
      <c r="BJ263" s="1286"/>
      <c r="BK263" s="1286"/>
      <c r="BL263" s="1286"/>
      <c r="BM263" s="1286"/>
      <c r="BN263" s="1286"/>
      <c r="BO263" s="1286"/>
      <c r="BP263" s="1286"/>
      <c r="BQ263" s="1286"/>
      <c r="BR263" s="1286"/>
      <c r="BS263" s="1286"/>
      <c r="BT263" s="1286"/>
      <c r="BU263" s="1286"/>
      <c r="BV263" s="1286"/>
      <c r="BW263" s="1286"/>
      <c r="BX263" s="1286"/>
      <c r="BY263" s="1286"/>
      <c r="BZ263" s="1286"/>
      <c r="CA263" s="1286"/>
      <c r="CB263" s="1286"/>
      <c r="CC263" s="1286"/>
      <c r="CD263" s="1286"/>
      <c r="CE263" s="1286"/>
      <c r="CF263" s="1286"/>
      <c r="CG263" s="1286"/>
      <c r="CH263" s="1286"/>
      <c r="CI263" s="1286"/>
      <c r="CJ263" s="1286"/>
      <c r="CK263" s="1286"/>
      <c r="CL263" s="1286"/>
      <c r="CM263" s="1286"/>
      <c r="CN263" s="1286"/>
      <c r="CO263" s="1286"/>
      <c r="CP263" s="1286"/>
      <c r="CQ263" s="1286"/>
      <c r="CR263" s="1286"/>
      <c r="CS263" s="1286"/>
      <c r="CT263" s="1286"/>
      <c r="CU263" s="1286"/>
      <c r="CV263" s="1286"/>
      <c r="CW263" s="1286"/>
      <c r="CX263" s="1286"/>
      <c r="CY263" s="1286"/>
      <c r="CZ263" s="1286"/>
      <c r="DA263" s="1286"/>
      <c r="DB263" s="1286"/>
      <c r="DC263" s="1286"/>
      <c r="DD263" s="1286"/>
      <c r="DE263" s="1286"/>
      <c r="DF263" s="1286"/>
      <c r="DG263" s="1286"/>
      <c r="DH263" s="1286"/>
      <c r="DI263" s="1286"/>
      <c r="DJ263" s="1286"/>
      <c r="DK263" s="1286"/>
      <c r="DL263" s="1286"/>
      <c r="DM263" s="1286"/>
      <c r="DN263" s="1286"/>
      <c r="DO263" s="1286"/>
      <c r="DP263" s="1286"/>
      <c r="DQ263" s="1286"/>
      <c r="DR263" s="1286"/>
      <c r="DS263" s="1286"/>
      <c r="DT263" s="1286"/>
      <c r="DU263" s="1286"/>
      <c r="DV263" s="1286"/>
      <c r="DW263" s="1286"/>
      <c r="DX263" s="1286"/>
      <c r="DY263" s="1286"/>
      <c r="DZ263" s="1286"/>
      <c r="EA263" s="1286"/>
      <c r="EB263" s="1286"/>
      <c r="EC263" s="1286"/>
      <c r="ED263" s="1286"/>
      <c r="EE263" s="1286"/>
      <c r="EF263" s="1286"/>
      <c r="EG263" s="1286"/>
      <c r="EH263" s="1286"/>
      <c r="EI263" s="1286"/>
      <c r="EJ263" s="1286"/>
      <c r="EK263" s="1286"/>
      <c r="EL263" s="1286"/>
      <c r="EM263" s="1286"/>
      <c r="EN263" s="1286"/>
      <c r="EO263" s="1286"/>
      <c r="EP263" s="1286"/>
      <c r="EQ263" s="1286"/>
      <c r="ER263" s="1286"/>
      <c r="ES263" s="1286"/>
      <c r="ET263" s="1286"/>
      <c r="EU263" s="1286"/>
      <c r="EV263" s="1286"/>
      <c r="EW263" s="1286"/>
      <c r="EX263" s="1286"/>
      <c r="EY263" s="1286"/>
      <c r="EZ263" s="1286"/>
      <c r="FA263" s="1286"/>
      <c r="FB263" s="1286"/>
      <c r="FC263" s="1286"/>
      <c r="FD263" s="1286"/>
      <c r="FE263" s="1286"/>
      <c r="FF263" s="1286"/>
      <c r="FG263" s="1286"/>
      <c r="FH263" s="1286"/>
      <c r="FI263" s="1286"/>
      <c r="FJ263" s="1286"/>
      <c r="FK263" s="1286"/>
      <c r="FL263" s="1286"/>
      <c r="FM263" s="1286"/>
      <c r="FN263" s="1286"/>
      <c r="FO263" s="1286"/>
      <c r="FP263" s="1286"/>
      <c r="FQ263" s="1286"/>
      <c r="FR263" s="1286"/>
      <c r="FS263" s="1286"/>
      <c r="FT263" s="1286"/>
      <c r="FU263" s="1286"/>
      <c r="FV263" s="1286"/>
      <c r="FW263" s="1286"/>
      <c r="FX263" s="1286"/>
      <c r="FY263" s="1286"/>
      <c r="FZ263" s="1286"/>
      <c r="GA263" s="1286"/>
      <c r="GB263" s="1286"/>
      <c r="GC263" s="1286"/>
      <c r="GD263" s="1286"/>
      <c r="GE263" s="1286"/>
      <c r="GF263" s="1286"/>
      <c r="GG263" s="1286"/>
      <c r="GH263" s="1286"/>
      <c r="GI263" s="1286"/>
      <c r="GJ263" s="1286"/>
      <c r="GK263" s="1286"/>
      <c r="GL263" s="1286"/>
      <c r="GM263" s="1286"/>
      <c r="GN263" s="1286"/>
      <c r="GO263" s="1286"/>
      <c r="GP263" s="1286"/>
      <c r="GQ263" s="1286"/>
      <c r="GR263" s="1286"/>
      <c r="GS263" s="1286"/>
      <c r="GT263" s="1286"/>
      <c r="GU263" s="1286"/>
      <c r="GV263" s="1286"/>
      <c r="GW263" s="1286"/>
      <c r="GX263" s="1286"/>
      <c r="GY263" s="1286"/>
      <c r="GZ263" s="1286"/>
      <c r="HA263" s="1286"/>
      <c r="HB263" s="1286"/>
      <c r="HC263" s="1286"/>
      <c r="HD263" s="1286"/>
      <c r="HE263" s="1286"/>
      <c r="HF263" s="1286"/>
      <c r="HG263" s="1286"/>
      <c r="HH263" s="1286"/>
      <c r="HI263" s="1286"/>
      <c r="HJ263" s="1286"/>
      <c r="HK263" s="1286"/>
      <c r="HL263" s="1286"/>
      <c r="HM263" s="1286"/>
      <c r="HN263" s="1286"/>
      <c r="HO263" s="1286"/>
      <c r="HP263" s="1286"/>
      <c r="HQ263" s="1286"/>
      <c r="HR263" s="1286"/>
      <c r="HS263" s="1286"/>
      <c r="HT263" s="1286"/>
      <c r="HU263" s="1286"/>
      <c r="HV263" s="1286"/>
      <c r="HW263" s="1286"/>
      <c r="HX263" s="1286"/>
      <c r="HY263" s="1286"/>
      <c r="HZ263" s="1286"/>
      <c r="IA263" s="1286"/>
      <c r="IB263" s="1286"/>
      <c r="IC263" s="1286"/>
      <c r="ID263" s="1286"/>
      <c r="IE263" s="1286"/>
      <c r="IF263" s="1286"/>
      <c r="IG263" s="1286"/>
      <c r="IH263" s="1286"/>
      <c r="II263" s="1286"/>
      <c r="IJ263" s="1286"/>
      <c r="IK263" s="1286"/>
      <c r="IL263" s="1286"/>
      <c r="IM263" s="1286"/>
      <c r="IN263" s="1286"/>
      <c r="IO263" s="1286"/>
      <c r="IP263" s="1286"/>
      <c r="IQ263" s="1286"/>
      <c r="IR263" s="1286"/>
      <c r="IS263" s="1286"/>
      <c r="IT263" s="1286"/>
      <c r="IU263" s="1286"/>
      <c r="IV263" s="1286"/>
    </row>
    <row r="264" spans="1:256" ht="15.75">
      <c r="A264" s="1286"/>
      <c r="B264" s="2012" t="s">
        <v>1951</v>
      </c>
      <c r="C264" s="2013"/>
      <c r="D264" s="2013"/>
      <c r="E264" s="2013"/>
      <c r="F264" s="2013"/>
      <c r="G264" s="2014"/>
      <c r="H264" s="1286"/>
      <c r="I264" s="1286"/>
      <c r="J264" s="1286"/>
      <c r="K264" s="1286"/>
      <c r="L264" s="1286"/>
      <c r="M264" s="1286"/>
      <c r="N264" s="1286"/>
      <c r="O264" s="1286"/>
      <c r="P264" s="1286"/>
      <c r="Q264" s="1286"/>
      <c r="R264" s="1286"/>
      <c r="S264" s="1286"/>
      <c r="T264" s="1286"/>
      <c r="U264" s="1286"/>
      <c r="V264" s="1286"/>
      <c r="W264" s="1286"/>
      <c r="X264" s="1286"/>
      <c r="Y264" s="1286"/>
      <c r="Z264" s="1286"/>
      <c r="AA264" s="1286"/>
      <c r="AB264" s="1286"/>
      <c r="AC264" s="1286"/>
      <c r="AD264" s="1286"/>
      <c r="AE264" s="1286"/>
      <c r="AF264" s="1286"/>
      <c r="AG264" s="1286"/>
      <c r="AH264" s="1286"/>
      <c r="AI264" s="1286"/>
      <c r="AJ264" s="1286"/>
      <c r="AK264" s="1286"/>
      <c r="AL264" s="1286"/>
      <c r="AM264" s="1286"/>
      <c r="AN264" s="1286"/>
      <c r="AO264" s="1286"/>
      <c r="AP264" s="1286"/>
      <c r="AQ264" s="1286"/>
      <c r="AR264" s="1286"/>
      <c r="AS264" s="1286"/>
      <c r="AT264" s="1286"/>
      <c r="AU264" s="1286"/>
      <c r="AV264" s="1286"/>
      <c r="AW264" s="1286"/>
      <c r="AX264" s="1286"/>
      <c r="AY264" s="1286"/>
      <c r="AZ264" s="1286"/>
      <c r="BA264" s="1286"/>
      <c r="BB264" s="1286"/>
      <c r="BC264" s="1286"/>
      <c r="BD264" s="1286"/>
      <c r="BE264" s="1286"/>
      <c r="BF264" s="1286"/>
      <c r="BG264" s="1286"/>
      <c r="BH264" s="1286"/>
      <c r="BI264" s="1286"/>
      <c r="BJ264" s="1286"/>
      <c r="BK264" s="1286"/>
      <c r="BL264" s="1286"/>
      <c r="BM264" s="1286"/>
      <c r="BN264" s="1286"/>
      <c r="BO264" s="1286"/>
      <c r="BP264" s="1286"/>
      <c r="BQ264" s="1286"/>
      <c r="BR264" s="1286"/>
      <c r="BS264" s="1286"/>
      <c r="BT264" s="1286"/>
      <c r="BU264" s="1286"/>
      <c r="BV264" s="1286"/>
      <c r="BW264" s="1286"/>
      <c r="BX264" s="1286"/>
      <c r="BY264" s="1286"/>
      <c r="BZ264" s="1286"/>
      <c r="CA264" s="1286"/>
      <c r="CB264" s="1286"/>
      <c r="CC264" s="1286"/>
      <c r="CD264" s="1286"/>
      <c r="CE264" s="1286"/>
      <c r="CF264" s="1286"/>
      <c r="CG264" s="1286"/>
      <c r="CH264" s="1286"/>
      <c r="CI264" s="1286"/>
      <c r="CJ264" s="1286"/>
      <c r="CK264" s="1286"/>
      <c r="CL264" s="1286"/>
      <c r="CM264" s="1286"/>
      <c r="CN264" s="1286"/>
      <c r="CO264" s="1286"/>
      <c r="CP264" s="1286"/>
      <c r="CQ264" s="1286"/>
      <c r="CR264" s="1286"/>
      <c r="CS264" s="1286"/>
      <c r="CT264" s="1286"/>
      <c r="CU264" s="1286"/>
      <c r="CV264" s="1286"/>
      <c r="CW264" s="1286"/>
      <c r="CX264" s="1286"/>
      <c r="CY264" s="1286"/>
      <c r="CZ264" s="1286"/>
      <c r="DA264" s="1286"/>
      <c r="DB264" s="1286"/>
      <c r="DC264" s="1286"/>
      <c r="DD264" s="1286"/>
      <c r="DE264" s="1286"/>
      <c r="DF264" s="1286"/>
      <c r="DG264" s="1286"/>
      <c r="DH264" s="1286"/>
      <c r="DI264" s="1286"/>
      <c r="DJ264" s="1286"/>
      <c r="DK264" s="1286"/>
      <c r="DL264" s="1286"/>
      <c r="DM264" s="1286"/>
      <c r="DN264" s="1286"/>
      <c r="DO264" s="1286"/>
      <c r="DP264" s="1286"/>
      <c r="DQ264" s="1286"/>
      <c r="DR264" s="1286"/>
      <c r="DS264" s="1286"/>
      <c r="DT264" s="1286"/>
      <c r="DU264" s="1286"/>
      <c r="DV264" s="1286"/>
      <c r="DW264" s="1286"/>
      <c r="DX264" s="1286"/>
      <c r="DY264" s="1286"/>
      <c r="DZ264" s="1286"/>
      <c r="EA264" s="1286"/>
      <c r="EB264" s="1286"/>
      <c r="EC264" s="1286"/>
      <c r="ED264" s="1286"/>
      <c r="EE264" s="1286"/>
      <c r="EF264" s="1286"/>
      <c r="EG264" s="1286"/>
      <c r="EH264" s="1286"/>
      <c r="EI264" s="1286"/>
      <c r="EJ264" s="1286"/>
      <c r="EK264" s="1286"/>
      <c r="EL264" s="1286"/>
      <c r="EM264" s="1286"/>
      <c r="EN264" s="1286"/>
      <c r="EO264" s="1286"/>
      <c r="EP264" s="1286"/>
      <c r="EQ264" s="1286"/>
      <c r="ER264" s="1286"/>
      <c r="ES264" s="1286"/>
      <c r="ET264" s="1286"/>
      <c r="EU264" s="1286"/>
      <c r="EV264" s="1286"/>
      <c r="EW264" s="1286"/>
      <c r="EX264" s="1286"/>
      <c r="EY264" s="1286"/>
      <c r="EZ264" s="1286"/>
      <c r="FA264" s="1286"/>
      <c r="FB264" s="1286"/>
      <c r="FC264" s="1286"/>
      <c r="FD264" s="1286"/>
      <c r="FE264" s="1286"/>
      <c r="FF264" s="1286"/>
      <c r="FG264" s="1286"/>
      <c r="FH264" s="1286"/>
      <c r="FI264" s="1286"/>
      <c r="FJ264" s="1286"/>
      <c r="FK264" s="1286"/>
      <c r="FL264" s="1286"/>
      <c r="FM264" s="1286"/>
      <c r="FN264" s="1286"/>
      <c r="FO264" s="1286"/>
      <c r="FP264" s="1286"/>
      <c r="FQ264" s="1286"/>
      <c r="FR264" s="1286"/>
      <c r="FS264" s="1286"/>
      <c r="FT264" s="1286"/>
      <c r="FU264" s="1286"/>
      <c r="FV264" s="1286"/>
      <c r="FW264" s="1286"/>
      <c r="FX264" s="1286"/>
      <c r="FY264" s="1286"/>
      <c r="FZ264" s="1286"/>
      <c r="GA264" s="1286"/>
      <c r="GB264" s="1286"/>
      <c r="GC264" s="1286"/>
      <c r="GD264" s="1286"/>
      <c r="GE264" s="1286"/>
      <c r="GF264" s="1286"/>
      <c r="GG264" s="1286"/>
      <c r="GH264" s="1286"/>
      <c r="GI264" s="1286"/>
      <c r="GJ264" s="1286"/>
      <c r="GK264" s="1286"/>
      <c r="GL264" s="1286"/>
      <c r="GM264" s="1286"/>
      <c r="GN264" s="1286"/>
      <c r="GO264" s="1286"/>
      <c r="GP264" s="1286"/>
      <c r="GQ264" s="1286"/>
      <c r="GR264" s="1286"/>
      <c r="GS264" s="1286"/>
      <c r="GT264" s="1286"/>
      <c r="GU264" s="1286"/>
      <c r="GV264" s="1286"/>
      <c r="GW264" s="1286"/>
      <c r="GX264" s="1286"/>
      <c r="GY264" s="1286"/>
      <c r="GZ264" s="1286"/>
      <c r="HA264" s="1286"/>
      <c r="HB264" s="1286"/>
      <c r="HC264" s="1286"/>
      <c r="HD264" s="1286"/>
      <c r="HE264" s="1286"/>
      <c r="HF264" s="1286"/>
      <c r="HG264" s="1286"/>
      <c r="HH264" s="1286"/>
      <c r="HI264" s="1286"/>
      <c r="HJ264" s="1286"/>
      <c r="HK264" s="1286"/>
      <c r="HL264" s="1286"/>
      <c r="HM264" s="1286"/>
      <c r="HN264" s="1286"/>
      <c r="HO264" s="1286"/>
      <c r="HP264" s="1286"/>
      <c r="HQ264" s="1286"/>
      <c r="HR264" s="1286"/>
      <c r="HS264" s="1286"/>
      <c r="HT264" s="1286"/>
      <c r="HU264" s="1286"/>
      <c r="HV264" s="1286"/>
      <c r="HW264" s="1286"/>
      <c r="HX264" s="1286"/>
      <c r="HY264" s="1286"/>
      <c r="HZ264" s="1286"/>
      <c r="IA264" s="1286"/>
      <c r="IB264" s="1286"/>
      <c r="IC264" s="1286"/>
      <c r="ID264" s="1286"/>
      <c r="IE264" s="1286"/>
      <c r="IF264" s="1286"/>
      <c r="IG264" s="1286"/>
      <c r="IH264" s="1286"/>
      <c r="II264" s="1286"/>
      <c r="IJ264" s="1286"/>
      <c r="IK264" s="1286"/>
      <c r="IL264" s="1286"/>
      <c r="IM264" s="1286"/>
      <c r="IN264" s="1286"/>
      <c r="IO264" s="1286"/>
      <c r="IP264" s="1286"/>
      <c r="IQ264" s="1286"/>
      <c r="IR264" s="1286"/>
      <c r="IS264" s="1286"/>
      <c r="IT264" s="1286"/>
      <c r="IU264" s="1286"/>
      <c r="IV264" s="1286"/>
    </row>
    <row r="265" spans="1:256" ht="15">
      <c r="A265" s="1286"/>
      <c r="B265" s="2115" t="str">
        <f>C254</f>
        <v>ESCAVAÇÃO MANUAL DE VALAS. AF_03/2016</v>
      </c>
      <c r="C265" s="2116"/>
      <c r="D265" s="1605" t="s">
        <v>25</v>
      </c>
      <c r="E265" s="2117" t="s">
        <v>12424</v>
      </c>
      <c r="F265" s="2117"/>
      <c r="G265" s="2118"/>
      <c r="H265" s="1286"/>
      <c r="I265" s="1286"/>
      <c r="J265" s="1286"/>
      <c r="K265" s="1286"/>
      <c r="L265" s="1286"/>
      <c r="M265" s="1286"/>
      <c r="N265" s="1286"/>
      <c r="O265" s="1286"/>
      <c r="P265" s="1286"/>
      <c r="Q265" s="1286"/>
      <c r="R265" s="1286"/>
      <c r="S265" s="1286"/>
      <c r="T265" s="1286"/>
      <c r="U265" s="1286"/>
      <c r="V265" s="1286"/>
      <c r="W265" s="1286"/>
      <c r="X265" s="1286"/>
      <c r="Y265" s="1286"/>
      <c r="Z265" s="1286"/>
      <c r="AA265" s="1286"/>
      <c r="AB265" s="1286"/>
      <c r="AC265" s="1286"/>
      <c r="AD265" s="1286"/>
      <c r="AE265" s="1286"/>
      <c r="AF265" s="1286"/>
      <c r="AG265" s="1286"/>
      <c r="AH265" s="1286"/>
      <c r="AI265" s="1286"/>
      <c r="AJ265" s="1286"/>
      <c r="AK265" s="1286"/>
      <c r="AL265" s="1286"/>
      <c r="AM265" s="1286"/>
      <c r="AN265" s="1286"/>
      <c r="AO265" s="1286"/>
      <c r="AP265" s="1286"/>
      <c r="AQ265" s="1286"/>
      <c r="AR265" s="1286"/>
      <c r="AS265" s="1286"/>
      <c r="AT265" s="1286"/>
      <c r="AU265" s="1286"/>
      <c r="AV265" s="1286"/>
      <c r="AW265" s="1286"/>
      <c r="AX265" s="1286"/>
      <c r="AY265" s="1286"/>
      <c r="AZ265" s="1286"/>
      <c r="BA265" s="1286"/>
      <c r="BB265" s="1286"/>
      <c r="BC265" s="1286"/>
      <c r="BD265" s="1286"/>
      <c r="BE265" s="1286"/>
      <c r="BF265" s="1286"/>
      <c r="BG265" s="1286"/>
      <c r="BH265" s="1286"/>
      <c r="BI265" s="1286"/>
      <c r="BJ265" s="1286"/>
      <c r="BK265" s="1286"/>
      <c r="BL265" s="1286"/>
      <c r="BM265" s="1286"/>
      <c r="BN265" s="1286"/>
      <c r="BO265" s="1286"/>
      <c r="BP265" s="1286"/>
      <c r="BQ265" s="1286"/>
      <c r="BR265" s="1286"/>
      <c r="BS265" s="1286"/>
      <c r="BT265" s="1286"/>
      <c r="BU265" s="1286"/>
      <c r="BV265" s="1286"/>
      <c r="BW265" s="1286"/>
      <c r="BX265" s="1286"/>
      <c r="BY265" s="1286"/>
      <c r="BZ265" s="1286"/>
      <c r="CA265" s="1286"/>
      <c r="CB265" s="1286"/>
      <c r="CC265" s="1286"/>
      <c r="CD265" s="1286"/>
      <c r="CE265" s="1286"/>
      <c r="CF265" s="1286"/>
      <c r="CG265" s="1286"/>
      <c r="CH265" s="1286"/>
      <c r="CI265" s="1286"/>
      <c r="CJ265" s="1286"/>
      <c r="CK265" s="1286"/>
      <c r="CL265" s="1286"/>
      <c r="CM265" s="1286"/>
      <c r="CN265" s="1286"/>
      <c r="CO265" s="1286"/>
      <c r="CP265" s="1286"/>
      <c r="CQ265" s="1286"/>
      <c r="CR265" s="1286"/>
      <c r="CS265" s="1286"/>
      <c r="CT265" s="1286"/>
      <c r="CU265" s="1286"/>
      <c r="CV265" s="1286"/>
      <c r="CW265" s="1286"/>
      <c r="CX265" s="1286"/>
      <c r="CY265" s="1286"/>
      <c r="CZ265" s="1286"/>
      <c r="DA265" s="1286"/>
      <c r="DB265" s="1286"/>
      <c r="DC265" s="1286"/>
      <c r="DD265" s="1286"/>
      <c r="DE265" s="1286"/>
      <c r="DF265" s="1286"/>
      <c r="DG265" s="1286"/>
      <c r="DH265" s="1286"/>
      <c r="DI265" s="1286"/>
      <c r="DJ265" s="1286"/>
      <c r="DK265" s="1286"/>
      <c r="DL265" s="1286"/>
      <c r="DM265" s="1286"/>
      <c r="DN265" s="1286"/>
      <c r="DO265" s="1286"/>
      <c r="DP265" s="1286"/>
      <c r="DQ265" s="1286"/>
      <c r="DR265" s="1286"/>
      <c r="DS265" s="1286"/>
      <c r="DT265" s="1286"/>
      <c r="DU265" s="1286"/>
      <c r="DV265" s="1286"/>
      <c r="DW265" s="1286"/>
      <c r="DX265" s="1286"/>
      <c r="DY265" s="1286"/>
      <c r="DZ265" s="1286"/>
      <c r="EA265" s="1286"/>
      <c r="EB265" s="1286"/>
      <c r="EC265" s="1286"/>
      <c r="ED265" s="1286"/>
      <c r="EE265" s="1286"/>
      <c r="EF265" s="1286"/>
      <c r="EG265" s="1286"/>
      <c r="EH265" s="1286"/>
      <c r="EI265" s="1286"/>
      <c r="EJ265" s="1286"/>
      <c r="EK265" s="1286"/>
      <c r="EL265" s="1286"/>
      <c r="EM265" s="1286"/>
      <c r="EN265" s="1286"/>
      <c r="EO265" s="1286"/>
      <c r="EP265" s="1286"/>
      <c r="EQ265" s="1286"/>
      <c r="ER265" s="1286"/>
      <c r="ES265" s="1286"/>
      <c r="ET265" s="1286"/>
      <c r="EU265" s="1286"/>
      <c r="EV265" s="1286"/>
      <c r="EW265" s="1286"/>
      <c r="EX265" s="1286"/>
      <c r="EY265" s="1286"/>
      <c r="EZ265" s="1286"/>
      <c r="FA265" s="1286"/>
      <c r="FB265" s="1286"/>
      <c r="FC265" s="1286"/>
      <c r="FD265" s="1286"/>
      <c r="FE265" s="1286"/>
      <c r="FF265" s="1286"/>
      <c r="FG265" s="1286"/>
      <c r="FH265" s="1286"/>
      <c r="FI265" s="1286"/>
      <c r="FJ265" s="1286"/>
      <c r="FK265" s="1286"/>
      <c r="FL265" s="1286"/>
      <c r="FM265" s="1286"/>
      <c r="FN265" s="1286"/>
      <c r="FO265" s="1286"/>
      <c r="FP265" s="1286"/>
      <c r="FQ265" s="1286"/>
      <c r="FR265" s="1286"/>
      <c r="FS265" s="1286"/>
      <c r="FT265" s="1286"/>
      <c r="FU265" s="1286"/>
      <c r="FV265" s="1286"/>
      <c r="FW265" s="1286"/>
      <c r="FX265" s="1286"/>
      <c r="FY265" s="1286"/>
      <c r="FZ265" s="1286"/>
      <c r="GA265" s="1286"/>
      <c r="GB265" s="1286"/>
      <c r="GC265" s="1286"/>
      <c r="GD265" s="1286"/>
      <c r="GE265" s="1286"/>
      <c r="GF265" s="1286"/>
      <c r="GG265" s="1286"/>
      <c r="GH265" s="1286"/>
      <c r="GI265" s="1286"/>
      <c r="GJ265" s="1286"/>
      <c r="GK265" s="1286"/>
      <c r="GL265" s="1286"/>
      <c r="GM265" s="1286"/>
      <c r="GN265" s="1286"/>
      <c r="GO265" s="1286"/>
      <c r="GP265" s="1286"/>
      <c r="GQ265" s="1286"/>
      <c r="GR265" s="1286"/>
      <c r="GS265" s="1286"/>
      <c r="GT265" s="1286"/>
      <c r="GU265" s="1286"/>
      <c r="GV265" s="1286"/>
      <c r="GW265" s="1286"/>
      <c r="GX265" s="1286"/>
      <c r="GY265" s="1286"/>
      <c r="GZ265" s="1286"/>
      <c r="HA265" s="1286"/>
      <c r="HB265" s="1286"/>
      <c r="HC265" s="1286"/>
      <c r="HD265" s="1286"/>
      <c r="HE265" s="1286"/>
      <c r="HF265" s="1286"/>
      <c r="HG265" s="1286"/>
      <c r="HH265" s="1286"/>
      <c r="HI265" s="1286"/>
      <c r="HJ265" s="1286"/>
      <c r="HK265" s="1286"/>
      <c r="HL265" s="1286"/>
      <c r="HM265" s="1286"/>
      <c r="HN265" s="1286"/>
      <c r="HO265" s="1286"/>
      <c r="HP265" s="1286"/>
      <c r="HQ265" s="1286"/>
      <c r="HR265" s="1286"/>
      <c r="HS265" s="1286"/>
      <c r="HT265" s="1286"/>
      <c r="HU265" s="1286"/>
      <c r="HV265" s="1286"/>
      <c r="HW265" s="1286"/>
      <c r="HX265" s="1286"/>
      <c r="HY265" s="1286"/>
      <c r="HZ265" s="1286"/>
      <c r="IA265" s="1286"/>
      <c r="IB265" s="1286"/>
      <c r="IC265" s="1286"/>
      <c r="ID265" s="1286"/>
      <c r="IE265" s="1286"/>
      <c r="IF265" s="1286"/>
      <c r="IG265" s="1286"/>
      <c r="IH265" s="1286"/>
      <c r="II265" s="1286"/>
      <c r="IJ265" s="1286"/>
      <c r="IK265" s="1286"/>
      <c r="IL265" s="1286"/>
      <c r="IM265" s="1286"/>
      <c r="IN265" s="1286"/>
      <c r="IO265" s="1286"/>
      <c r="IP265" s="1286"/>
      <c r="IQ265" s="1286"/>
      <c r="IR265" s="1286"/>
      <c r="IS265" s="1286"/>
      <c r="IT265" s="1286"/>
      <c r="IU265" s="1286"/>
      <c r="IV265" s="1286"/>
    </row>
    <row r="266" spans="1:256" ht="36" customHeight="1">
      <c r="A266" s="1286"/>
      <c r="B266" s="2115" t="str">
        <f t="shared" ref="B266:B267" si="14">C255</f>
        <v>CONCRETO FCK = 25MPA, TRAÇO 1:2,3:2,7 (CIMENTO/ AREIA MÉDIA/ BRITA 1)  - PREPARO MECÂNICO COM BETONEIRA 400 L. AF_07/2016</v>
      </c>
      <c r="C266" s="2116"/>
      <c r="D266" s="921" t="s">
        <v>25</v>
      </c>
      <c r="E266" s="2119" t="str">
        <f>E265</f>
        <v>(0,30*0,30*0,60)*2</v>
      </c>
      <c r="F266" s="2119"/>
      <c r="G266" s="2120"/>
      <c r="H266" s="1286"/>
      <c r="I266" s="1286"/>
      <c r="J266" s="1286"/>
      <c r="K266" s="1286"/>
      <c r="L266" s="1286"/>
      <c r="M266" s="1286"/>
      <c r="N266" s="1286"/>
      <c r="O266" s="1286"/>
      <c r="P266" s="1286"/>
      <c r="Q266" s="1286"/>
      <c r="R266" s="1286"/>
      <c r="S266" s="1286"/>
      <c r="T266" s="1286"/>
      <c r="U266" s="1286"/>
      <c r="V266" s="1286"/>
      <c r="W266" s="1286"/>
      <c r="X266" s="1286"/>
      <c r="Y266" s="1286"/>
      <c r="Z266" s="1286"/>
      <c r="AA266" s="1286"/>
      <c r="AB266" s="1286"/>
      <c r="AC266" s="1286"/>
      <c r="AD266" s="1286"/>
      <c r="AE266" s="1286"/>
      <c r="AF266" s="1286"/>
      <c r="AG266" s="1286"/>
      <c r="AH266" s="1286"/>
      <c r="AI266" s="1286"/>
      <c r="AJ266" s="1286"/>
      <c r="AK266" s="1286"/>
      <c r="AL266" s="1286"/>
      <c r="AM266" s="1286"/>
      <c r="AN266" s="1286"/>
      <c r="AO266" s="1286"/>
      <c r="AP266" s="1286"/>
      <c r="AQ266" s="1286"/>
      <c r="AR266" s="1286"/>
      <c r="AS266" s="1286"/>
      <c r="AT266" s="1286"/>
      <c r="AU266" s="1286"/>
      <c r="AV266" s="1286"/>
      <c r="AW266" s="1286"/>
      <c r="AX266" s="1286"/>
      <c r="AY266" s="1286"/>
      <c r="AZ266" s="1286"/>
      <c r="BA266" s="1286"/>
      <c r="BB266" s="1286"/>
      <c r="BC266" s="1286"/>
      <c r="BD266" s="1286"/>
      <c r="BE266" s="1286"/>
      <c r="BF266" s="1286"/>
      <c r="BG266" s="1286"/>
      <c r="BH266" s="1286"/>
      <c r="BI266" s="1286"/>
      <c r="BJ266" s="1286"/>
      <c r="BK266" s="1286"/>
      <c r="BL266" s="1286"/>
      <c r="BM266" s="1286"/>
      <c r="BN266" s="1286"/>
      <c r="BO266" s="1286"/>
      <c r="BP266" s="1286"/>
      <c r="BQ266" s="1286"/>
      <c r="BR266" s="1286"/>
      <c r="BS266" s="1286"/>
      <c r="BT266" s="1286"/>
      <c r="BU266" s="1286"/>
      <c r="BV266" s="1286"/>
      <c r="BW266" s="1286"/>
      <c r="BX266" s="1286"/>
      <c r="BY266" s="1286"/>
      <c r="BZ266" s="1286"/>
      <c r="CA266" s="1286"/>
      <c r="CB266" s="1286"/>
      <c r="CC266" s="1286"/>
      <c r="CD266" s="1286"/>
      <c r="CE266" s="1286"/>
      <c r="CF266" s="1286"/>
      <c r="CG266" s="1286"/>
      <c r="CH266" s="1286"/>
      <c r="CI266" s="1286"/>
      <c r="CJ266" s="1286"/>
      <c r="CK266" s="1286"/>
      <c r="CL266" s="1286"/>
      <c r="CM266" s="1286"/>
      <c r="CN266" s="1286"/>
      <c r="CO266" s="1286"/>
      <c r="CP266" s="1286"/>
      <c r="CQ266" s="1286"/>
      <c r="CR266" s="1286"/>
      <c r="CS266" s="1286"/>
      <c r="CT266" s="1286"/>
      <c r="CU266" s="1286"/>
      <c r="CV266" s="1286"/>
      <c r="CW266" s="1286"/>
      <c r="CX266" s="1286"/>
      <c r="CY266" s="1286"/>
      <c r="CZ266" s="1286"/>
      <c r="DA266" s="1286"/>
      <c r="DB266" s="1286"/>
      <c r="DC266" s="1286"/>
      <c r="DD266" s="1286"/>
      <c r="DE266" s="1286"/>
      <c r="DF266" s="1286"/>
      <c r="DG266" s="1286"/>
      <c r="DH266" s="1286"/>
      <c r="DI266" s="1286"/>
      <c r="DJ266" s="1286"/>
      <c r="DK266" s="1286"/>
      <c r="DL266" s="1286"/>
      <c r="DM266" s="1286"/>
      <c r="DN266" s="1286"/>
      <c r="DO266" s="1286"/>
      <c r="DP266" s="1286"/>
      <c r="DQ266" s="1286"/>
      <c r="DR266" s="1286"/>
      <c r="DS266" s="1286"/>
      <c r="DT266" s="1286"/>
      <c r="DU266" s="1286"/>
      <c r="DV266" s="1286"/>
      <c r="DW266" s="1286"/>
      <c r="DX266" s="1286"/>
      <c r="DY266" s="1286"/>
      <c r="DZ266" s="1286"/>
      <c r="EA266" s="1286"/>
      <c r="EB266" s="1286"/>
      <c r="EC266" s="1286"/>
      <c r="ED266" s="1286"/>
      <c r="EE266" s="1286"/>
      <c r="EF266" s="1286"/>
      <c r="EG266" s="1286"/>
      <c r="EH266" s="1286"/>
      <c r="EI266" s="1286"/>
      <c r="EJ266" s="1286"/>
      <c r="EK266" s="1286"/>
      <c r="EL266" s="1286"/>
      <c r="EM266" s="1286"/>
      <c r="EN266" s="1286"/>
      <c r="EO266" s="1286"/>
      <c r="EP266" s="1286"/>
      <c r="EQ266" s="1286"/>
      <c r="ER266" s="1286"/>
      <c r="ES266" s="1286"/>
      <c r="ET266" s="1286"/>
      <c r="EU266" s="1286"/>
      <c r="EV266" s="1286"/>
      <c r="EW266" s="1286"/>
      <c r="EX266" s="1286"/>
      <c r="EY266" s="1286"/>
      <c r="EZ266" s="1286"/>
      <c r="FA266" s="1286"/>
      <c r="FB266" s="1286"/>
      <c r="FC266" s="1286"/>
      <c r="FD266" s="1286"/>
      <c r="FE266" s="1286"/>
      <c r="FF266" s="1286"/>
      <c r="FG266" s="1286"/>
      <c r="FH266" s="1286"/>
      <c r="FI266" s="1286"/>
      <c r="FJ266" s="1286"/>
      <c r="FK266" s="1286"/>
      <c r="FL266" s="1286"/>
      <c r="FM266" s="1286"/>
      <c r="FN266" s="1286"/>
      <c r="FO266" s="1286"/>
      <c r="FP266" s="1286"/>
      <c r="FQ266" s="1286"/>
      <c r="FR266" s="1286"/>
      <c r="FS266" s="1286"/>
      <c r="FT266" s="1286"/>
      <c r="FU266" s="1286"/>
      <c r="FV266" s="1286"/>
      <c r="FW266" s="1286"/>
      <c r="FX266" s="1286"/>
      <c r="FY266" s="1286"/>
      <c r="FZ266" s="1286"/>
      <c r="GA266" s="1286"/>
      <c r="GB266" s="1286"/>
      <c r="GC266" s="1286"/>
      <c r="GD266" s="1286"/>
      <c r="GE266" s="1286"/>
      <c r="GF266" s="1286"/>
      <c r="GG266" s="1286"/>
      <c r="GH266" s="1286"/>
      <c r="GI266" s="1286"/>
      <c r="GJ266" s="1286"/>
      <c r="GK266" s="1286"/>
      <c r="GL266" s="1286"/>
      <c r="GM266" s="1286"/>
      <c r="GN266" s="1286"/>
      <c r="GO266" s="1286"/>
      <c r="GP266" s="1286"/>
      <c r="GQ266" s="1286"/>
      <c r="GR266" s="1286"/>
      <c r="GS266" s="1286"/>
      <c r="GT266" s="1286"/>
      <c r="GU266" s="1286"/>
      <c r="GV266" s="1286"/>
      <c r="GW266" s="1286"/>
      <c r="GX266" s="1286"/>
      <c r="GY266" s="1286"/>
      <c r="GZ266" s="1286"/>
      <c r="HA266" s="1286"/>
      <c r="HB266" s="1286"/>
      <c r="HC266" s="1286"/>
      <c r="HD266" s="1286"/>
      <c r="HE266" s="1286"/>
      <c r="HF266" s="1286"/>
      <c r="HG266" s="1286"/>
      <c r="HH266" s="1286"/>
      <c r="HI266" s="1286"/>
      <c r="HJ266" s="1286"/>
      <c r="HK266" s="1286"/>
      <c r="HL266" s="1286"/>
      <c r="HM266" s="1286"/>
      <c r="HN266" s="1286"/>
      <c r="HO266" s="1286"/>
      <c r="HP266" s="1286"/>
      <c r="HQ266" s="1286"/>
      <c r="HR266" s="1286"/>
      <c r="HS266" s="1286"/>
      <c r="HT266" s="1286"/>
      <c r="HU266" s="1286"/>
      <c r="HV266" s="1286"/>
      <c r="HW266" s="1286"/>
      <c r="HX266" s="1286"/>
      <c r="HY266" s="1286"/>
      <c r="HZ266" s="1286"/>
      <c r="IA266" s="1286"/>
      <c r="IB266" s="1286"/>
      <c r="IC266" s="1286"/>
      <c r="ID266" s="1286"/>
      <c r="IE266" s="1286"/>
      <c r="IF266" s="1286"/>
      <c r="IG266" s="1286"/>
      <c r="IH266" s="1286"/>
      <c r="II266" s="1286"/>
      <c r="IJ266" s="1286"/>
      <c r="IK266" s="1286"/>
      <c r="IL266" s="1286"/>
      <c r="IM266" s="1286"/>
      <c r="IN266" s="1286"/>
      <c r="IO266" s="1286"/>
      <c r="IP266" s="1286"/>
      <c r="IQ266" s="1286"/>
      <c r="IR266" s="1286"/>
      <c r="IS266" s="1286"/>
      <c r="IT266" s="1286"/>
      <c r="IU266" s="1286"/>
      <c r="IV266" s="1286"/>
    </row>
    <row r="267" spans="1:256" ht="34.5" customHeight="1">
      <c r="A267" s="1286"/>
      <c r="B267" s="2115" t="str">
        <f t="shared" si="14"/>
        <v>LANÇAMENTO COM USO DE BALDES, ADENSAMENTO E ACABAMENTO DE CONCRETO EM ESTRUTURAS. AF_12/2015</v>
      </c>
      <c r="C267" s="2116"/>
      <c r="D267" s="921" t="s">
        <v>25</v>
      </c>
      <c r="E267" s="2119" t="str">
        <f>E265</f>
        <v>(0,30*0,30*0,60)*2</v>
      </c>
      <c r="F267" s="2119"/>
      <c r="G267" s="2120"/>
      <c r="H267" s="1286"/>
      <c r="I267" s="1286"/>
      <c r="J267" s="1286"/>
      <c r="K267" s="1286"/>
      <c r="L267" s="1286"/>
      <c r="M267" s="1286"/>
      <c r="N267" s="1286"/>
      <c r="O267" s="1286"/>
      <c r="P267" s="1286"/>
      <c r="Q267" s="1286"/>
      <c r="R267" s="1286"/>
      <c r="S267" s="1286"/>
      <c r="T267" s="1286"/>
      <c r="U267" s="1286"/>
      <c r="V267" s="1286"/>
      <c r="W267" s="1286"/>
      <c r="X267" s="1286"/>
      <c r="Y267" s="1286"/>
      <c r="Z267" s="1286"/>
      <c r="AA267" s="1286"/>
      <c r="AB267" s="1286"/>
      <c r="AC267" s="1286"/>
      <c r="AD267" s="1286"/>
      <c r="AE267" s="1286"/>
      <c r="AF267" s="1286"/>
      <c r="AG267" s="1286"/>
      <c r="AH267" s="1286"/>
      <c r="AI267" s="1286"/>
      <c r="AJ267" s="1286"/>
      <c r="AK267" s="1286"/>
      <c r="AL267" s="1286"/>
      <c r="AM267" s="1286"/>
      <c r="AN267" s="1286"/>
      <c r="AO267" s="1286"/>
      <c r="AP267" s="1286"/>
      <c r="AQ267" s="1286"/>
      <c r="AR267" s="1286"/>
      <c r="AS267" s="1286"/>
      <c r="AT267" s="1286"/>
      <c r="AU267" s="1286"/>
      <c r="AV267" s="1286"/>
      <c r="AW267" s="1286"/>
      <c r="AX267" s="1286"/>
      <c r="AY267" s="1286"/>
      <c r="AZ267" s="1286"/>
      <c r="BA267" s="1286"/>
      <c r="BB267" s="1286"/>
      <c r="BC267" s="1286"/>
      <c r="BD267" s="1286"/>
      <c r="BE267" s="1286"/>
      <c r="BF267" s="1286"/>
      <c r="BG267" s="1286"/>
      <c r="BH267" s="1286"/>
      <c r="BI267" s="1286"/>
      <c r="BJ267" s="1286"/>
      <c r="BK267" s="1286"/>
      <c r="BL267" s="1286"/>
      <c r="BM267" s="1286"/>
      <c r="BN267" s="1286"/>
      <c r="BO267" s="1286"/>
      <c r="BP267" s="1286"/>
      <c r="BQ267" s="1286"/>
      <c r="BR267" s="1286"/>
      <c r="BS267" s="1286"/>
      <c r="BT267" s="1286"/>
      <c r="BU267" s="1286"/>
      <c r="BV267" s="1286"/>
      <c r="BW267" s="1286"/>
      <c r="BX267" s="1286"/>
      <c r="BY267" s="1286"/>
      <c r="BZ267" s="1286"/>
      <c r="CA267" s="1286"/>
      <c r="CB267" s="1286"/>
      <c r="CC267" s="1286"/>
      <c r="CD267" s="1286"/>
      <c r="CE267" s="1286"/>
      <c r="CF267" s="1286"/>
      <c r="CG267" s="1286"/>
      <c r="CH267" s="1286"/>
      <c r="CI267" s="1286"/>
      <c r="CJ267" s="1286"/>
      <c r="CK267" s="1286"/>
      <c r="CL267" s="1286"/>
      <c r="CM267" s="1286"/>
      <c r="CN267" s="1286"/>
      <c r="CO267" s="1286"/>
      <c r="CP267" s="1286"/>
      <c r="CQ267" s="1286"/>
      <c r="CR267" s="1286"/>
      <c r="CS267" s="1286"/>
      <c r="CT267" s="1286"/>
      <c r="CU267" s="1286"/>
      <c r="CV267" s="1286"/>
      <c r="CW267" s="1286"/>
      <c r="CX267" s="1286"/>
      <c r="CY267" s="1286"/>
      <c r="CZ267" s="1286"/>
      <c r="DA267" s="1286"/>
      <c r="DB267" s="1286"/>
      <c r="DC267" s="1286"/>
      <c r="DD267" s="1286"/>
      <c r="DE267" s="1286"/>
      <c r="DF267" s="1286"/>
      <c r="DG267" s="1286"/>
      <c r="DH267" s="1286"/>
      <c r="DI267" s="1286"/>
      <c r="DJ267" s="1286"/>
      <c r="DK267" s="1286"/>
      <c r="DL267" s="1286"/>
      <c r="DM267" s="1286"/>
      <c r="DN267" s="1286"/>
      <c r="DO267" s="1286"/>
      <c r="DP267" s="1286"/>
      <c r="DQ267" s="1286"/>
      <c r="DR267" s="1286"/>
      <c r="DS267" s="1286"/>
      <c r="DT267" s="1286"/>
      <c r="DU267" s="1286"/>
      <c r="DV267" s="1286"/>
      <c r="DW267" s="1286"/>
      <c r="DX267" s="1286"/>
      <c r="DY267" s="1286"/>
      <c r="DZ267" s="1286"/>
      <c r="EA267" s="1286"/>
      <c r="EB267" s="1286"/>
      <c r="EC267" s="1286"/>
      <c r="ED267" s="1286"/>
      <c r="EE267" s="1286"/>
      <c r="EF267" s="1286"/>
      <c r="EG267" s="1286"/>
      <c r="EH267" s="1286"/>
      <c r="EI267" s="1286"/>
      <c r="EJ267" s="1286"/>
      <c r="EK267" s="1286"/>
      <c r="EL267" s="1286"/>
      <c r="EM267" s="1286"/>
      <c r="EN267" s="1286"/>
      <c r="EO267" s="1286"/>
      <c r="EP267" s="1286"/>
      <c r="EQ267" s="1286"/>
      <c r="ER267" s="1286"/>
      <c r="ES267" s="1286"/>
      <c r="ET267" s="1286"/>
      <c r="EU267" s="1286"/>
      <c r="EV267" s="1286"/>
      <c r="EW267" s="1286"/>
      <c r="EX267" s="1286"/>
      <c r="EY267" s="1286"/>
      <c r="EZ267" s="1286"/>
      <c r="FA267" s="1286"/>
      <c r="FB267" s="1286"/>
      <c r="FC267" s="1286"/>
      <c r="FD267" s="1286"/>
      <c r="FE267" s="1286"/>
      <c r="FF267" s="1286"/>
      <c r="FG267" s="1286"/>
      <c r="FH267" s="1286"/>
      <c r="FI267" s="1286"/>
      <c r="FJ267" s="1286"/>
      <c r="FK267" s="1286"/>
      <c r="FL267" s="1286"/>
      <c r="FM267" s="1286"/>
      <c r="FN267" s="1286"/>
      <c r="FO267" s="1286"/>
      <c r="FP267" s="1286"/>
      <c r="FQ267" s="1286"/>
      <c r="FR267" s="1286"/>
      <c r="FS267" s="1286"/>
      <c r="FT267" s="1286"/>
      <c r="FU267" s="1286"/>
      <c r="FV267" s="1286"/>
      <c r="FW267" s="1286"/>
      <c r="FX267" s="1286"/>
      <c r="FY267" s="1286"/>
      <c r="FZ267" s="1286"/>
      <c r="GA267" s="1286"/>
      <c r="GB267" s="1286"/>
      <c r="GC267" s="1286"/>
      <c r="GD267" s="1286"/>
      <c r="GE267" s="1286"/>
      <c r="GF267" s="1286"/>
      <c r="GG267" s="1286"/>
      <c r="GH267" s="1286"/>
      <c r="GI267" s="1286"/>
      <c r="GJ267" s="1286"/>
      <c r="GK267" s="1286"/>
      <c r="GL267" s="1286"/>
      <c r="GM267" s="1286"/>
      <c r="GN267" s="1286"/>
      <c r="GO267" s="1286"/>
      <c r="GP267" s="1286"/>
      <c r="GQ267" s="1286"/>
      <c r="GR267" s="1286"/>
      <c r="GS267" s="1286"/>
      <c r="GT267" s="1286"/>
      <c r="GU267" s="1286"/>
      <c r="GV267" s="1286"/>
      <c r="GW267" s="1286"/>
      <c r="GX267" s="1286"/>
      <c r="GY267" s="1286"/>
      <c r="GZ267" s="1286"/>
      <c r="HA267" s="1286"/>
      <c r="HB267" s="1286"/>
      <c r="HC267" s="1286"/>
      <c r="HD267" s="1286"/>
      <c r="HE267" s="1286"/>
      <c r="HF267" s="1286"/>
      <c r="HG267" s="1286"/>
      <c r="HH267" s="1286"/>
      <c r="HI267" s="1286"/>
      <c r="HJ267" s="1286"/>
      <c r="HK267" s="1286"/>
      <c r="HL267" s="1286"/>
      <c r="HM267" s="1286"/>
      <c r="HN267" s="1286"/>
      <c r="HO267" s="1286"/>
      <c r="HP267" s="1286"/>
      <c r="HQ267" s="1286"/>
      <c r="HR267" s="1286"/>
      <c r="HS267" s="1286"/>
      <c r="HT267" s="1286"/>
      <c r="HU267" s="1286"/>
      <c r="HV267" s="1286"/>
      <c r="HW267" s="1286"/>
      <c r="HX267" s="1286"/>
      <c r="HY267" s="1286"/>
      <c r="HZ267" s="1286"/>
      <c r="IA267" s="1286"/>
      <c r="IB267" s="1286"/>
      <c r="IC267" s="1286"/>
      <c r="ID267" s="1286"/>
      <c r="IE267" s="1286"/>
      <c r="IF267" s="1286"/>
      <c r="IG267" s="1286"/>
      <c r="IH267" s="1286"/>
      <c r="II267" s="1286"/>
      <c r="IJ267" s="1286"/>
      <c r="IK267" s="1286"/>
      <c r="IL267" s="1286"/>
      <c r="IM267" s="1286"/>
      <c r="IN267" s="1286"/>
      <c r="IO267" s="1286"/>
      <c r="IP267" s="1286"/>
      <c r="IQ267" s="1286"/>
      <c r="IR267" s="1286"/>
      <c r="IS267" s="1286"/>
      <c r="IT267" s="1286"/>
      <c r="IU267" s="1286"/>
      <c r="IV267" s="1286"/>
    </row>
    <row r="268" spans="1:256" ht="15.75">
      <c r="A268" s="1286"/>
      <c r="B268" s="2012" t="s">
        <v>1952</v>
      </c>
      <c r="C268" s="2013"/>
      <c r="D268" s="2013"/>
      <c r="E268" s="2013"/>
      <c r="F268" s="2013"/>
      <c r="G268" s="2014"/>
      <c r="H268" s="1286"/>
      <c r="I268" s="1286"/>
      <c r="J268" s="1286"/>
      <c r="K268" s="1286"/>
      <c r="L268" s="1286"/>
      <c r="M268" s="1286"/>
      <c r="N268" s="1286"/>
      <c r="O268" s="1286"/>
      <c r="P268" s="1286"/>
      <c r="Q268" s="1286"/>
      <c r="R268" s="1286"/>
      <c r="S268" s="1286"/>
      <c r="T268" s="1286"/>
      <c r="U268" s="1286"/>
      <c r="V268" s="1286"/>
      <c r="W268" s="1286"/>
      <c r="X268" s="1286"/>
      <c r="Y268" s="1286"/>
      <c r="Z268" s="1286"/>
      <c r="AA268" s="1286"/>
      <c r="AB268" s="1286"/>
      <c r="AC268" s="1286"/>
      <c r="AD268" s="1286"/>
      <c r="AE268" s="1286"/>
      <c r="AF268" s="1286"/>
      <c r="AG268" s="1286"/>
      <c r="AH268" s="1286"/>
      <c r="AI268" s="1286"/>
      <c r="AJ268" s="1286"/>
      <c r="AK268" s="1286"/>
      <c r="AL268" s="1286"/>
      <c r="AM268" s="1286"/>
      <c r="AN268" s="1286"/>
      <c r="AO268" s="1286"/>
      <c r="AP268" s="1286"/>
      <c r="AQ268" s="1286"/>
      <c r="AR268" s="1286"/>
      <c r="AS268" s="1286"/>
      <c r="AT268" s="1286"/>
      <c r="AU268" s="1286"/>
      <c r="AV268" s="1286"/>
      <c r="AW268" s="1286"/>
      <c r="AX268" s="1286"/>
      <c r="AY268" s="1286"/>
      <c r="AZ268" s="1286"/>
      <c r="BA268" s="1286"/>
      <c r="BB268" s="1286"/>
      <c r="BC268" s="1286"/>
      <c r="BD268" s="1286"/>
      <c r="BE268" s="1286"/>
      <c r="BF268" s="1286"/>
      <c r="BG268" s="1286"/>
      <c r="BH268" s="1286"/>
      <c r="BI268" s="1286"/>
      <c r="BJ268" s="1286"/>
      <c r="BK268" s="1286"/>
      <c r="BL268" s="1286"/>
      <c r="BM268" s="1286"/>
      <c r="BN268" s="1286"/>
      <c r="BO268" s="1286"/>
      <c r="BP268" s="1286"/>
      <c r="BQ268" s="1286"/>
      <c r="BR268" s="1286"/>
      <c r="BS268" s="1286"/>
      <c r="BT268" s="1286"/>
      <c r="BU268" s="1286"/>
      <c r="BV268" s="1286"/>
      <c r="BW268" s="1286"/>
      <c r="BX268" s="1286"/>
      <c r="BY268" s="1286"/>
      <c r="BZ268" s="1286"/>
      <c r="CA268" s="1286"/>
      <c r="CB268" s="1286"/>
      <c r="CC268" s="1286"/>
      <c r="CD268" s="1286"/>
      <c r="CE268" s="1286"/>
      <c r="CF268" s="1286"/>
      <c r="CG268" s="1286"/>
      <c r="CH268" s="1286"/>
      <c r="CI268" s="1286"/>
      <c r="CJ268" s="1286"/>
      <c r="CK268" s="1286"/>
      <c r="CL268" s="1286"/>
      <c r="CM268" s="1286"/>
      <c r="CN268" s="1286"/>
      <c r="CO268" s="1286"/>
      <c r="CP268" s="1286"/>
      <c r="CQ268" s="1286"/>
      <c r="CR268" s="1286"/>
      <c r="CS268" s="1286"/>
      <c r="CT268" s="1286"/>
      <c r="CU268" s="1286"/>
      <c r="CV268" s="1286"/>
      <c r="CW268" s="1286"/>
      <c r="CX268" s="1286"/>
      <c r="CY268" s="1286"/>
      <c r="CZ268" s="1286"/>
      <c r="DA268" s="1286"/>
      <c r="DB268" s="1286"/>
      <c r="DC268" s="1286"/>
      <c r="DD268" s="1286"/>
      <c r="DE268" s="1286"/>
      <c r="DF268" s="1286"/>
      <c r="DG268" s="1286"/>
      <c r="DH268" s="1286"/>
      <c r="DI268" s="1286"/>
      <c r="DJ268" s="1286"/>
      <c r="DK268" s="1286"/>
      <c r="DL268" s="1286"/>
      <c r="DM268" s="1286"/>
      <c r="DN268" s="1286"/>
      <c r="DO268" s="1286"/>
      <c r="DP268" s="1286"/>
      <c r="DQ268" s="1286"/>
      <c r="DR268" s="1286"/>
      <c r="DS268" s="1286"/>
      <c r="DT268" s="1286"/>
      <c r="DU268" s="1286"/>
      <c r="DV268" s="1286"/>
      <c r="DW268" s="1286"/>
      <c r="DX268" s="1286"/>
      <c r="DY268" s="1286"/>
      <c r="DZ268" s="1286"/>
      <c r="EA268" s="1286"/>
      <c r="EB268" s="1286"/>
      <c r="EC268" s="1286"/>
      <c r="ED268" s="1286"/>
      <c r="EE268" s="1286"/>
      <c r="EF268" s="1286"/>
      <c r="EG268" s="1286"/>
      <c r="EH268" s="1286"/>
      <c r="EI268" s="1286"/>
      <c r="EJ268" s="1286"/>
      <c r="EK268" s="1286"/>
      <c r="EL268" s="1286"/>
      <c r="EM268" s="1286"/>
      <c r="EN268" s="1286"/>
      <c r="EO268" s="1286"/>
      <c r="EP268" s="1286"/>
      <c r="EQ268" s="1286"/>
      <c r="ER268" s="1286"/>
      <c r="ES268" s="1286"/>
      <c r="ET268" s="1286"/>
      <c r="EU268" s="1286"/>
      <c r="EV268" s="1286"/>
      <c r="EW268" s="1286"/>
      <c r="EX268" s="1286"/>
      <c r="EY268" s="1286"/>
      <c r="EZ268" s="1286"/>
      <c r="FA268" s="1286"/>
      <c r="FB268" s="1286"/>
      <c r="FC268" s="1286"/>
      <c r="FD268" s="1286"/>
      <c r="FE268" s="1286"/>
      <c r="FF268" s="1286"/>
      <c r="FG268" s="1286"/>
      <c r="FH268" s="1286"/>
      <c r="FI268" s="1286"/>
      <c r="FJ268" s="1286"/>
      <c r="FK268" s="1286"/>
      <c r="FL268" s="1286"/>
      <c r="FM268" s="1286"/>
      <c r="FN268" s="1286"/>
      <c r="FO268" s="1286"/>
      <c r="FP268" s="1286"/>
      <c r="FQ268" s="1286"/>
      <c r="FR268" s="1286"/>
      <c r="FS268" s="1286"/>
      <c r="FT268" s="1286"/>
      <c r="FU268" s="1286"/>
      <c r="FV268" s="1286"/>
      <c r="FW268" s="1286"/>
      <c r="FX268" s="1286"/>
      <c r="FY268" s="1286"/>
      <c r="FZ268" s="1286"/>
      <c r="GA268" s="1286"/>
      <c r="GB268" s="1286"/>
      <c r="GC268" s="1286"/>
      <c r="GD268" s="1286"/>
      <c r="GE268" s="1286"/>
      <c r="GF268" s="1286"/>
      <c r="GG268" s="1286"/>
      <c r="GH268" s="1286"/>
      <c r="GI268" s="1286"/>
      <c r="GJ268" s="1286"/>
      <c r="GK268" s="1286"/>
      <c r="GL268" s="1286"/>
      <c r="GM268" s="1286"/>
      <c r="GN268" s="1286"/>
      <c r="GO268" s="1286"/>
      <c r="GP268" s="1286"/>
      <c r="GQ268" s="1286"/>
      <c r="GR268" s="1286"/>
      <c r="GS268" s="1286"/>
      <c r="GT268" s="1286"/>
      <c r="GU268" s="1286"/>
      <c r="GV268" s="1286"/>
      <c r="GW268" s="1286"/>
      <c r="GX268" s="1286"/>
      <c r="GY268" s="1286"/>
      <c r="GZ268" s="1286"/>
      <c r="HA268" s="1286"/>
      <c r="HB268" s="1286"/>
      <c r="HC268" s="1286"/>
      <c r="HD268" s="1286"/>
      <c r="HE268" s="1286"/>
      <c r="HF268" s="1286"/>
      <c r="HG268" s="1286"/>
      <c r="HH268" s="1286"/>
      <c r="HI268" s="1286"/>
      <c r="HJ268" s="1286"/>
      <c r="HK268" s="1286"/>
      <c r="HL268" s="1286"/>
      <c r="HM268" s="1286"/>
      <c r="HN268" s="1286"/>
      <c r="HO268" s="1286"/>
      <c r="HP268" s="1286"/>
      <c r="HQ268" s="1286"/>
      <c r="HR268" s="1286"/>
      <c r="HS268" s="1286"/>
      <c r="HT268" s="1286"/>
      <c r="HU268" s="1286"/>
      <c r="HV268" s="1286"/>
      <c r="HW268" s="1286"/>
      <c r="HX268" s="1286"/>
      <c r="HY268" s="1286"/>
      <c r="HZ268" s="1286"/>
      <c r="IA268" s="1286"/>
      <c r="IB268" s="1286"/>
      <c r="IC268" s="1286"/>
      <c r="ID268" s="1286"/>
      <c r="IE268" s="1286"/>
      <c r="IF268" s="1286"/>
      <c r="IG268" s="1286"/>
      <c r="IH268" s="1286"/>
      <c r="II268" s="1286"/>
      <c r="IJ268" s="1286"/>
      <c r="IK268" s="1286"/>
      <c r="IL268" s="1286"/>
      <c r="IM268" s="1286"/>
      <c r="IN268" s="1286"/>
      <c r="IO268" s="1286"/>
      <c r="IP268" s="1286"/>
      <c r="IQ268" s="1286"/>
      <c r="IR268" s="1286"/>
      <c r="IS268" s="1286"/>
      <c r="IT268" s="1286"/>
      <c r="IU268" s="1286"/>
      <c r="IV268" s="1286"/>
    </row>
    <row r="269" spans="1:256" ht="41.25" customHeight="1" thickBot="1">
      <c r="A269" s="1286"/>
      <c r="B269" s="2108" t="str">
        <f>C258</f>
        <v>SERVENTE COM ENCARGOS COMPLEMENTARES</v>
      </c>
      <c r="C269" s="2109"/>
      <c r="D269" s="1606" t="s">
        <v>85</v>
      </c>
      <c r="E269" s="2110" t="s">
        <v>12434</v>
      </c>
      <c r="F269" s="2110"/>
      <c r="G269" s="2111"/>
      <c r="H269" s="1286"/>
      <c r="I269" s="1286"/>
      <c r="J269" s="1286"/>
      <c r="K269" s="1286"/>
      <c r="L269" s="1286"/>
      <c r="M269" s="1286"/>
      <c r="N269" s="1286"/>
      <c r="O269" s="1286"/>
      <c r="P269" s="1286"/>
      <c r="Q269" s="1286"/>
      <c r="R269" s="1286"/>
      <c r="S269" s="1286"/>
      <c r="T269" s="1286"/>
      <c r="U269" s="1286"/>
      <c r="V269" s="1286"/>
      <c r="W269" s="1286"/>
      <c r="X269" s="1286"/>
      <c r="Y269" s="1286"/>
      <c r="Z269" s="1286"/>
      <c r="AA269" s="1286"/>
      <c r="AB269" s="1286"/>
      <c r="AC269" s="1286"/>
      <c r="AD269" s="1286"/>
      <c r="AE269" s="1286"/>
      <c r="AF269" s="1286"/>
      <c r="AG269" s="1286"/>
      <c r="AH269" s="1286"/>
      <c r="AI269" s="1286"/>
      <c r="AJ269" s="1286"/>
      <c r="AK269" s="1286"/>
      <c r="AL269" s="1286"/>
      <c r="AM269" s="1286"/>
      <c r="AN269" s="1286"/>
      <c r="AO269" s="1286"/>
      <c r="AP269" s="1286"/>
      <c r="AQ269" s="1286"/>
      <c r="AR269" s="1286"/>
      <c r="AS269" s="1286"/>
      <c r="AT269" s="1286"/>
      <c r="AU269" s="1286"/>
      <c r="AV269" s="1286"/>
      <c r="AW269" s="1286"/>
      <c r="AX269" s="1286"/>
      <c r="AY269" s="1286"/>
      <c r="AZ269" s="1286"/>
      <c r="BA269" s="1286"/>
      <c r="BB269" s="1286"/>
      <c r="BC269" s="1286"/>
      <c r="BD269" s="1286"/>
      <c r="BE269" s="1286"/>
      <c r="BF269" s="1286"/>
      <c r="BG269" s="1286"/>
      <c r="BH269" s="1286"/>
      <c r="BI269" s="1286"/>
      <c r="BJ269" s="1286"/>
      <c r="BK269" s="1286"/>
      <c r="BL269" s="1286"/>
      <c r="BM269" s="1286"/>
      <c r="BN269" s="1286"/>
      <c r="BO269" s="1286"/>
      <c r="BP269" s="1286"/>
      <c r="BQ269" s="1286"/>
      <c r="BR269" s="1286"/>
      <c r="BS269" s="1286"/>
      <c r="BT269" s="1286"/>
      <c r="BU269" s="1286"/>
      <c r="BV269" s="1286"/>
      <c r="BW269" s="1286"/>
      <c r="BX269" s="1286"/>
      <c r="BY269" s="1286"/>
      <c r="BZ269" s="1286"/>
      <c r="CA269" s="1286"/>
      <c r="CB269" s="1286"/>
      <c r="CC269" s="1286"/>
      <c r="CD269" s="1286"/>
      <c r="CE269" s="1286"/>
      <c r="CF269" s="1286"/>
      <c r="CG269" s="1286"/>
      <c r="CH269" s="1286"/>
      <c r="CI269" s="1286"/>
      <c r="CJ269" s="1286"/>
      <c r="CK269" s="1286"/>
      <c r="CL269" s="1286"/>
      <c r="CM269" s="1286"/>
      <c r="CN269" s="1286"/>
      <c r="CO269" s="1286"/>
      <c r="CP269" s="1286"/>
      <c r="CQ269" s="1286"/>
      <c r="CR269" s="1286"/>
      <c r="CS269" s="1286"/>
      <c r="CT269" s="1286"/>
      <c r="CU269" s="1286"/>
      <c r="CV269" s="1286"/>
      <c r="CW269" s="1286"/>
      <c r="CX269" s="1286"/>
      <c r="CY269" s="1286"/>
      <c r="CZ269" s="1286"/>
      <c r="DA269" s="1286"/>
      <c r="DB269" s="1286"/>
      <c r="DC269" s="1286"/>
      <c r="DD269" s="1286"/>
      <c r="DE269" s="1286"/>
      <c r="DF269" s="1286"/>
      <c r="DG269" s="1286"/>
      <c r="DH269" s="1286"/>
      <c r="DI269" s="1286"/>
      <c r="DJ269" s="1286"/>
      <c r="DK269" s="1286"/>
      <c r="DL269" s="1286"/>
      <c r="DM269" s="1286"/>
      <c r="DN269" s="1286"/>
      <c r="DO269" s="1286"/>
      <c r="DP269" s="1286"/>
      <c r="DQ269" s="1286"/>
      <c r="DR269" s="1286"/>
      <c r="DS269" s="1286"/>
      <c r="DT269" s="1286"/>
      <c r="DU269" s="1286"/>
      <c r="DV269" s="1286"/>
      <c r="DW269" s="1286"/>
      <c r="DX269" s="1286"/>
      <c r="DY269" s="1286"/>
      <c r="DZ269" s="1286"/>
      <c r="EA269" s="1286"/>
      <c r="EB269" s="1286"/>
      <c r="EC269" s="1286"/>
      <c r="ED269" s="1286"/>
      <c r="EE269" s="1286"/>
      <c r="EF269" s="1286"/>
      <c r="EG269" s="1286"/>
      <c r="EH269" s="1286"/>
      <c r="EI269" s="1286"/>
      <c r="EJ269" s="1286"/>
      <c r="EK269" s="1286"/>
      <c r="EL269" s="1286"/>
      <c r="EM269" s="1286"/>
      <c r="EN269" s="1286"/>
      <c r="EO269" s="1286"/>
      <c r="EP269" s="1286"/>
      <c r="EQ269" s="1286"/>
      <c r="ER269" s="1286"/>
      <c r="ES269" s="1286"/>
      <c r="ET269" s="1286"/>
      <c r="EU269" s="1286"/>
      <c r="EV269" s="1286"/>
      <c r="EW269" s="1286"/>
      <c r="EX269" s="1286"/>
      <c r="EY269" s="1286"/>
      <c r="EZ269" s="1286"/>
      <c r="FA269" s="1286"/>
      <c r="FB269" s="1286"/>
      <c r="FC269" s="1286"/>
      <c r="FD269" s="1286"/>
      <c r="FE269" s="1286"/>
      <c r="FF269" s="1286"/>
      <c r="FG269" s="1286"/>
      <c r="FH269" s="1286"/>
      <c r="FI269" s="1286"/>
      <c r="FJ269" s="1286"/>
      <c r="FK269" s="1286"/>
      <c r="FL269" s="1286"/>
      <c r="FM269" s="1286"/>
      <c r="FN269" s="1286"/>
      <c r="FO269" s="1286"/>
      <c r="FP269" s="1286"/>
      <c r="FQ269" s="1286"/>
      <c r="FR269" s="1286"/>
      <c r="FS269" s="1286"/>
      <c r="FT269" s="1286"/>
      <c r="FU269" s="1286"/>
      <c r="FV269" s="1286"/>
      <c r="FW269" s="1286"/>
      <c r="FX269" s="1286"/>
      <c r="FY269" s="1286"/>
      <c r="FZ269" s="1286"/>
      <c r="GA269" s="1286"/>
      <c r="GB269" s="1286"/>
      <c r="GC269" s="1286"/>
      <c r="GD269" s="1286"/>
      <c r="GE269" s="1286"/>
      <c r="GF269" s="1286"/>
      <c r="GG269" s="1286"/>
      <c r="GH269" s="1286"/>
      <c r="GI269" s="1286"/>
      <c r="GJ269" s="1286"/>
      <c r="GK269" s="1286"/>
      <c r="GL269" s="1286"/>
      <c r="GM269" s="1286"/>
      <c r="GN269" s="1286"/>
      <c r="GO269" s="1286"/>
      <c r="GP269" s="1286"/>
      <c r="GQ269" s="1286"/>
      <c r="GR269" s="1286"/>
      <c r="GS269" s="1286"/>
      <c r="GT269" s="1286"/>
      <c r="GU269" s="1286"/>
      <c r="GV269" s="1286"/>
      <c r="GW269" s="1286"/>
      <c r="GX269" s="1286"/>
      <c r="GY269" s="1286"/>
      <c r="GZ269" s="1286"/>
      <c r="HA269" s="1286"/>
      <c r="HB269" s="1286"/>
      <c r="HC269" s="1286"/>
      <c r="HD269" s="1286"/>
      <c r="HE269" s="1286"/>
      <c r="HF269" s="1286"/>
      <c r="HG269" s="1286"/>
      <c r="HH269" s="1286"/>
      <c r="HI269" s="1286"/>
      <c r="HJ269" s="1286"/>
      <c r="HK269" s="1286"/>
      <c r="HL269" s="1286"/>
      <c r="HM269" s="1286"/>
      <c r="HN269" s="1286"/>
      <c r="HO269" s="1286"/>
      <c r="HP269" s="1286"/>
      <c r="HQ269" s="1286"/>
      <c r="HR269" s="1286"/>
      <c r="HS269" s="1286"/>
      <c r="HT269" s="1286"/>
      <c r="HU269" s="1286"/>
      <c r="HV269" s="1286"/>
      <c r="HW269" s="1286"/>
      <c r="HX269" s="1286"/>
      <c r="HY269" s="1286"/>
      <c r="HZ269" s="1286"/>
      <c r="IA269" s="1286"/>
      <c r="IB269" s="1286"/>
      <c r="IC269" s="1286"/>
      <c r="ID269" s="1286"/>
      <c r="IE269" s="1286"/>
      <c r="IF269" s="1286"/>
      <c r="IG269" s="1286"/>
      <c r="IH269" s="1286"/>
      <c r="II269" s="1286"/>
      <c r="IJ269" s="1286"/>
      <c r="IK269" s="1286"/>
      <c r="IL269" s="1286"/>
      <c r="IM269" s="1286"/>
      <c r="IN269" s="1286"/>
      <c r="IO269" s="1286"/>
      <c r="IP269" s="1286"/>
      <c r="IQ269" s="1286"/>
      <c r="IR269" s="1286"/>
      <c r="IS269" s="1286"/>
      <c r="IT269" s="1286"/>
      <c r="IU269" s="1286"/>
      <c r="IV269" s="1286"/>
    </row>
    <row r="270" spans="1:256" ht="13.5" thickBot="1">
      <c r="A270" s="1286"/>
      <c r="B270" s="1360"/>
      <c r="C270" s="1360"/>
      <c r="D270" s="1360"/>
      <c r="E270" s="1360"/>
      <c r="F270" s="1360"/>
      <c r="G270" s="1360"/>
      <c r="H270" s="1286"/>
      <c r="I270" s="1286"/>
      <c r="J270" s="1286"/>
      <c r="K270" s="1286"/>
      <c r="L270" s="1286"/>
      <c r="M270" s="1286"/>
      <c r="N270" s="1286"/>
      <c r="O270" s="1286"/>
      <c r="P270" s="1286"/>
      <c r="Q270" s="1286"/>
      <c r="R270" s="1286"/>
      <c r="S270" s="1286"/>
      <c r="T270" s="1286"/>
      <c r="U270" s="1286"/>
      <c r="V270" s="1286"/>
      <c r="W270" s="1286"/>
      <c r="X270" s="1286"/>
      <c r="Y270" s="1286"/>
      <c r="Z270" s="1286"/>
      <c r="AA270" s="1286"/>
      <c r="AB270" s="1286"/>
      <c r="AC270" s="1286"/>
      <c r="AD270" s="1286"/>
      <c r="AE270" s="1286"/>
      <c r="AF270" s="1286"/>
      <c r="AG270" s="1286"/>
      <c r="AH270" s="1286"/>
      <c r="AI270" s="1286"/>
      <c r="AJ270" s="1286"/>
      <c r="AK270" s="1286"/>
      <c r="AL270" s="1286"/>
      <c r="AM270" s="1286"/>
      <c r="AN270" s="1286"/>
      <c r="AO270" s="1286"/>
      <c r="AP270" s="1286"/>
      <c r="AQ270" s="1286"/>
      <c r="AR270" s="1286"/>
      <c r="AS270" s="1286"/>
      <c r="AT270" s="1286"/>
      <c r="AU270" s="1286"/>
      <c r="AV270" s="1286"/>
      <c r="AW270" s="1286"/>
      <c r="AX270" s="1286"/>
      <c r="AY270" s="1286"/>
      <c r="AZ270" s="1286"/>
      <c r="BA270" s="1286"/>
      <c r="BB270" s="1286"/>
      <c r="BC270" s="1286"/>
      <c r="BD270" s="1286"/>
      <c r="BE270" s="1286"/>
      <c r="BF270" s="1286"/>
      <c r="BG270" s="1286"/>
      <c r="BH270" s="1286"/>
      <c r="BI270" s="1286"/>
      <c r="BJ270" s="1286"/>
      <c r="BK270" s="1286"/>
      <c r="BL270" s="1286"/>
      <c r="BM270" s="1286"/>
      <c r="BN270" s="1286"/>
      <c r="BO270" s="1286"/>
      <c r="BP270" s="1286"/>
      <c r="BQ270" s="1286"/>
      <c r="BR270" s="1286"/>
      <c r="BS270" s="1286"/>
      <c r="BT270" s="1286"/>
      <c r="BU270" s="1286"/>
      <c r="BV270" s="1286"/>
      <c r="BW270" s="1286"/>
      <c r="BX270" s="1286"/>
      <c r="BY270" s="1286"/>
      <c r="BZ270" s="1286"/>
      <c r="CA270" s="1286"/>
      <c r="CB270" s="1286"/>
      <c r="CC270" s="1286"/>
      <c r="CD270" s="1286"/>
      <c r="CE270" s="1286"/>
      <c r="CF270" s="1286"/>
      <c r="CG270" s="1286"/>
      <c r="CH270" s="1286"/>
      <c r="CI270" s="1286"/>
      <c r="CJ270" s="1286"/>
      <c r="CK270" s="1286"/>
      <c r="CL270" s="1286"/>
      <c r="CM270" s="1286"/>
      <c r="CN270" s="1286"/>
      <c r="CO270" s="1286"/>
      <c r="CP270" s="1286"/>
      <c r="CQ270" s="1286"/>
      <c r="CR270" s="1286"/>
      <c r="CS270" s="1286"/>
      <c r="CT270" s="1286"/>
      <c r="CU270" s="1286"/>
      <c r="CV270" s="1286"/>
      <c r="CW270" s="1286"/>
      <c r="CX270" s="1286"/>
      <c r="CY270" s="1286"/>
      <c r="CZ270" s="1286"/>
      <c r="DA270" s="1286"/>
      <c r="DB270" s="1286"/>
      <c r="DC270" s="1286"/>
      <c r="DD270" s="1286"/>
      <c r="DE270" s="1286"/>
      <c r="DF270" s="1286"/>
      <c r="DG270" s="1286"/>
      <c r="DH270" s="1286"/>
      <c r="DI270" s="1286"/>
      <c r="DJ270" s="1286"/>
      <c r="DK270" s="1286"/>
      <c r="DL270" s="1286"/>
      <c r="DM270" s="1286"/>
      <c r="DN270" s="1286"/>
      <c r="DO270" s="1286"/>
      <c r="DP270" s="1286"/>
      <c r="DQ270" s="1286"/>
      <c r="DR270" s="1286"/>
      <c r="DS270" s="1286"/>
      <c r="DT270" s="1286"/>
      <c r="DU270" s="1286"/>
      <c r="DV270" s="1286"/>
      <c r="DW270" s="1286"/>
      <c r="DX270" s="1286"/>
      <c r="DY270" s="1286"/>
      <c r="DZ270" s="1286"/>
      <c r="EA270" s="1286"/>
      <c r="EB270" s="1286"/>
      <c r="EC270" s="1286"/>
      <c r="ED270" s="1286"/>
      <c r="EE270" s="1286"/>
      <c r="EF270" s="1286"/>
      <c r="EG270" s="1286"/>
      <c r="EH270" s="1286"/>
      <c r="EI270" s="1286"/>
      <c r="EJ270" s="1286"/>
      <c r="EK270" s="1286"/>
      <c r="EL270" s="1286"/>
      <c r="EM270" s="1286"/>
      <c r="EN270" s="1286"/>
      <c r="EO270" s="1286"/>
      <c r="EP270" s="1286"/>
      <c r="EQ270" s="1286"/>
      <c r="ER270" s="1286"/>
      <c r="ES270" s="1286"/>
      <c r="ET270" s="1286"/>
      <c r="EU270" s="1286"/>
      <c r="EV270" s="1286"/>
      <c r="EW270" s="1286"/>
      <c r="EX270" s="1286"/>
      <c r="EY270" s="1286"/>
      <c r="EZ270" s="1286"/>
      <c r="FA270" s="1286"/>
      <c r="FB270" s="1286"/>
      <c r="FC270" s="1286"/>
      <c r="FD270" s="1286"/>
      <c r="FE270" s="1286"/>
      <c r="FF270" s="1286"/>
      <c r="FG270" s="1286"/>
      <c r="FH270" s="1286"/>
      <c r="FI270" s="1286"/>
      <c r="FJ270" s="1286"/>
      <c r="FK270" s="1286"/>
      <c r="FL270" s="1286"/>
      <c r="FM270" s="1286"/>
      <c r="FN270" s="1286"/>
      <c r="FO270" s="1286"/>
      <c r="FP270" s="1286"/>
      <c r="FQ270" s="1286"/>
      <c r="FR270" s="1286"/>
      <c r="FS270" s="1286"/>
      <c r="FT270" s="1286"/>
      <c r="FU270" s="1286"/>
      <c r="FV270" s="1286"/>
      <c r="FW270" s="1286"/>
      <c r="FX270" s="1286"/>
      <c r="FY270" s="1286"/>
      <c r="FZ270" s="1286"/>
      <c r="GA270" s="1286"/>
      <c r="GB270" s="1286"/>
      <c r="GC270" s="1286"/>
      <c r="GD270" s="1286"/>
      <c r="GE270" s="1286"/>
      <c r="GF270" s="1286"/>
      <c r="GG270" s="1286"/>
      <c r="GH270" s="1286"/>
      <c r="GI270" s="1286"/>
      <c r="GJ270" s="1286"/>
      <c r="GK270" s="1286"/>
      <c r="GL270" s="1286"/>
      <c r="GM270" s="1286"/>
      <c r="GN270" s="1286"/>
      <c r="GO270" s="1286"/>
      <c r="GP270" s="1286"/>
      <c r="GQ270" s="1286"/>
      <c r="GR270" s="1286"/>
      <c r="GS270" s="1286"/>
      <c r="GT270" s="1286"/>
      <c r="GU270" s="1286"/>
      <c r="GV270" s="1286"/>
      <c r="GW270" s="1286"/>
      <c r="GX270" s="1286"/>
      <c r="GY270" s="1286"/>
      <c r="GZ270" s="1286"/>
      <c r="HA270" s="1286"/>
      <c r="HB270" s="1286"/>
      <c r="HC270" s="1286"/>
      <c r="HD270" s="1286"/>
      <c r="HE270" s="1286"/>
      <c r="HF270" s="1286"/>
      <c r="HG270" s="1286"/>
      <c r="HH270" s="1286"/>
      <c r="HI270" s="1286"/>
      <c r="HJ270" s="1286"/>
      <c r="HK270" s="1286"/>
      <c r="HL270" s="1286"/>
      <c r="HM270" s="1286"/>
      <c r="HN270" s="1286"/>
      <c r="HO270" s="1286"/>
      <c r="HP270" s="1286"/>
      <c r="HQ270" s="1286"/>
      <c r="HR270" s="1286"/>
      <c r="HS270" s="1286"/>
      <c r="HT270" s="1286"/>
      <c r="HU270" s="1286"/>
      <c r="HV270" s="1286"/>
      <c r="HW270" s="1286"/>
      <c r="HX270" s="1286"/>
      <c r="HY270" s="1286"/>
      <c r="HZ270" s="1286"/>
      <c r="IA270" s="1286"/>
      <c r="IB270" s="1286"/>
      <c r="IC270" s="1286"/>
      <c r="ID270" s="1286"/>
      <c r="IE270" s="1286"/>
      <c r="IF270" s="1286"/>
      <c r="IG270" s="1286"/>
      <c r="IH270" s="1286"/>
      <c r="II270" s="1286"/>
      <c r="IJ270" s="1286"/>
      <c r="IK270" s="1286"/>
      <c r="IL270" s="1286"/>
      <c r="IM270" s="1286"/>
      <c r="IN270" s="1286"/>
      <c r="IO270" s="1286"/>
      <c r="IP270" s="1286"/>
      <c r="IQ270" s="1286"/>
      <c r="IR270" s="1286"/>
      <c r="IS270" s="1286"/>
      <c r="IT270" s="1286"/>
      <c r="IU270" s="1286"/>
      <c r="IV270" s="1286"/>
    </row>
    <row r="271" spans="1:256" ht="31.5">
      <c r="A271" s="1286"/>
      <c r="B271" s="1362" t="s">
        <v>7421</v>
      </c>
      <c r="C271" s="1363" t="s">
        <v>7422</v>
      </c>
      <c r="D271" s="1341"/>
      <c r="E271" s="1341"/>
      <c r="F271" s="1341"/>
      <c r="G271" s="1342" t="s">
        <v>30</v>
      </c>
      <c r="H271" s="1286"/>
      <c r="I271" s="1286"/>
      <c r="J271" s="1286"/>
      <c r="K271" s="1286"/>
      <c r="L271" s="1286"/>
      <c r="M271" s="1286"/>
      <c r="N271" s="1286"/>
      <c r="O271" s="1286"/>
      <c r="P271" s="1286"/>
      <c r="Q271" s="1286"/>
      <c r="R271" s="1286"/>
      <c r="S271" s="1286"/>
      <c r="T271" s="1286"/>
      <c r="U271" s="1286"/>
      <c r="V271" s="1286"/>
      <c r="W271" s="1286"/>
      <c r="X271" s="1286"/>
      <c r="Y271" s="1286"/>
      <c r="Z271" s="1286"/>
      <c r="AA271" s="1286"/>
      <c r="AB271" s="1286"/>
      <c r="AC271" s="1286"/>
      <c r="AD271" s="1286"/>
      <c r="AE271" s="1286"/>
      <c r="AF271" s="1286"/>
      <c r="AG271" s="1286"/>
      <c r="AH271" s="1286"/>
      <c r="AI271" s="1286"/>
      <c r="AJ271" s="1286"/>
      <c r="AK271" s="1286"/>
      <c r="AL271" s="1286"/>
      <c r="AM271" s="1286"/>
      <c r="AN271" s="1286"/>
      <c r="AO271" s="1286"/>
      <c r="AP271" s="1286"/>
      <c r="AQ271" s="1286"/>
      <c r="AR271" s="1286"/>
      <c r="AS271" s="1286"/>
      <c r="AT271" s="1286"/>
      <c r="AU271" s="1286"/>
      <c r="AV271" s="1286"/>
      <c r="AW271" s="1286"/>
      <c r="AX271" s="1286"/>
      <c r="AY271" s="1286"/>
      <c r="AZ271" s="1286"/>
      <c r="BA271" s="1286"/>
      <c r="BB271" s="1286"/>
      <c r="BC271" s="1286"/>
      <c r="BD271" s="1286"/>
      <c r="BE271" s="1286"/>
      <c r="BF271" s="1286"/>
      <c r="BG271" s="1286"/>
      <c r="BH271" s="1286"/>
      <c r="BI271" s="1286"/>
      <c r="BJ271" s="1286"/>
      <c r="BK271" s="1286"/>
      <c r="BL271" s="1286"/>
      <c r="BM271" s="1286"/>
      <c r="BN271" s="1286"/>
      <c r="BO271" s="1286"/>
      <c r="BP271" s="1286"/>
      <c r="BQ271" s="1286"/>
      <c r="BR271" s="1286"/>
      <c r="BS271" s="1286"/>
      <c r="BT271" s="1286"/>
      <c r="BU271" s="1286"/>
      <c r="BV271" s="1286"/>
      <c r="BW271" s="1286"/>
      <c r="BX271" s="1286"/>
      <c r="BY271" s="1286"/>
      <c r="BZ271" s="1286"/>
      <c r="CA271" s="1286"/>
      <c r="CB271" s="1286"/>
      <c r="CC271" s="1286"/>
      <c r="CD271" s="1286"/>
      <c r="CE271" s="1286"/>
      <c r="CF271" s="1286"/>
      <c r="CG271" s="1286"/>
      <c r="CH271" s="1286"/>
      <c r="CI271" s="1286"/>
      <c r="CJ271" s="1286"/>
      <c r="CK271" s="1286"/>
      <c r="CL271" s="1286"/>
      <c r="CM271" s="1286"/>
      <c r="CN271" s="1286"/>
      <c r="CO271" s="1286"/>
      <c r="CP271" s="1286"/>
      <c r="CQ271" s="1286"/>
      <c r="CR271" s="1286"/>
      <c r="CS271" s="1286"/>
      <c r="CT271" s="1286"/>
      <c r="CU271" s="1286"/>
      <c r="CV271" s="1286"/>
      <c r="CW271" s="1286"/>
      <c r="CX271" s="1286"/>
      <c r="CY271" s="1286"/>
      <c r="CZ271" s="1286"/>
      <c r="DA271" s="1286"/>
      <c r="DB271" s="1286"/>
      <c r="DC271" s="1286"/>
      <c r="DD271" s="1286"/>
      <c r="DE271" s="1286"/>
      <c r="DF271" s="1286"/>
      <c r="DG271" s="1286"/>
      <c r="DH271" s="1286"/>
      <c r="DI271" s="1286"/>
      <c r="DJ271" s="1286"/>
      <c r="DK271" s="1286"/>
      <c r="DL271" s="1286"/>
      <c r="DM271" s="1286"/>
      <c r="DN271" s="1286"/>
      <c r="DO271" s="1286"/>
      <c r="DP271" s="1286"/>
      <c r="DQ271" s="1286"/>
      <c r="DR271" s="1286"/>
      <c r="DS271" s="1286"/>
      <c r="DT271" s="1286"/>
      <c r="DU271" s="1286"/>
      <c r="DV271" s="1286"/>
      <c r="DW271" s="1286"/>
      <c r="DX271" s="1286"/>
      <c r="DY271" s="1286"/>
      <c r="DZ271" s="1286"/>
      <c r="EA271" s="1286"/>
      <c r="EB271" s="1286"/>
      <c r="EC271" s="1286"/>
      <c r="ED271" s="1286"/>
      <c r="EE271" s="1286"/>
      <c r="EF271" s="1286"/>
      <c r="EG271" s="1286"/>
      <c r="EH271" s="1286"/>
      <c r="EI271" s="1286"/>
      <c r="EJ271" s="1286"/>
      <c r="EK271" s="1286"/>
      <c r="EL271" s="1286"/>
      <c r="EM271" s="1286"/>
      <c r="EN271" s="1286"/>
      <c r="EO271" s="1286"/>
      <c r="EP271" s="1286"/>
      <c r="EQ271" s="1286"/>
      <c r="ER271" s="1286"/>
      <c r="ES271" s="1286"/>
      <c r="ET271" s="1286"/>
      <c r="EU271" s="1286"/>
      <c r="EV271" s="1286"/>
      <c r="EW271" s="1286"/>
      <c r="EX271" s="1286"/>
      <c r="EY271" s="1286"/>
      <c r="EZ271" s="1286"/>
      <c r="FA271" s="1286"/>
      <c r="FB271" s="1286"/>
      <c r="FC271" s="1286"/>
      <c r="FD271" s="1286"/>
      <c r="FE271" s="1286"/>
      <c r="FF271" s="1286"/>
      <c r="FG271" s="1286"/>
      <c r="FH271" s="1286"/>
      <c r="FI271" s="1286"/>
      <c r="FJ271" s="1286"/>
      <c r="FK271" s="1286"/>
      <c r="FL271" s="1286"/>
      <c r="FM271" s="1286"/>
      <c r="FN271" s="1286"/>
      <c r="FO271" s="1286"/>
      <c r="FP271" s="1286"/>
      <c r="FQ271" s="1286"/>
      <c r="FR271" s="1286"/>
      <c r="FS271" s="1286"/>
      <c r="FT271" s="1286"/>
      <c r="FU271" s="1286"/>
      <c r="FV271" s="1286"/>
      <c r="FW271" s="1286"/>
      <c r="FX271" s="1286"/>
      <c r="FY271" s="1286"/>
      <c r="FZ271" s="1286"/>
      <c r="GA271" s="1286"/>
      <c r="GB271" s="1286"/>
      <c r="GC271" s="1286"/>
      <c r="GD271" s="1286"/>
      <c r="GE271" s="1286"/>
      <c r="GF271" s="1286"/>
      <c r="GG271" s="1286"/>
      <c r="GH271" s="1286"/>
      <c r="GI271" s="1286"/>
      <c r="GJ271" s="1286"/>
      <c r="GK271" s="1286"/>
      <c r="GL271" s="1286"/>
      <c r="GM271" s="1286"/>
      <c r="GN271" s="1286"/>
      <c r="GO271" s="1286"/>
      <c r="GP271" s="1286"/>
      <c r="GQ271" s="1286"/>
      <c r="GR271" s="1286"/>
      <c r="GS271" s="1286"/>
      <c r="GT271" s="1286"/>
      <c r="GU271" s="1286"/>
      <c r="GV271" s="1286"/>
      <c r="GW271" s="1286"/>
      <c r="GX271" s="1286"/>
      <c r="GY271" s="1286"/>
      <c r="GZ271" s="1286"/>
      <c r="HA271" s="1286"/>
      <c r="HB271" s="1286"/>
      <c r="HC271" s="1286"/>
      <c r="HD271" s="1286"/>
      <c r="HE271" s="1286"/>
      <c r="HF271" s="1286"/>
      <c r="HG271" s="1286"/>
      <c r="HH271" s="1286"/>
      <c r="HI271" s="1286"/>
      <c r="HJ271" s="1286"/>
      <c r="HK271" s="1286"/>
      <c r="HL271" s="1286"/>
      <c r="HM271" s="1286"/>
      <c r="HN271" s="1286"/>
      <c r="HO271" s="1286"/>
      <c r="HP271" s="1286"/>
      <c r="HQ271" s="1286"/>
      <c r="HR271" s="1286"/>
      <c r="HS271" s="1286"/>
      <c r="HT271" s="1286"/>
      <c r="HU271" s="1286"/>
      <c r="HV271" s="1286"/>
      <c r="HW271" s="1286"/>
      <c r="HX271" s="1286"/>
      <c r="HY271" s="1286"/>
      <c r="HZ271" s="1286"/>
      <c r="IA271" s="1286"/>
      <c r="IB271" s="1286"/>
      <c r="IC271" s="1286"/>
      <c r="ID271" s="1286"/>
      <c r="IE271" s="1286"/>
      <c r="IF271" s="1286"/>
      <c r="IG271" s="1286"/>
      <c r="IH271" s="1286"/>
      <c r="II271" s="1286"/>
      <c r="IJ271" s="1286"/>
      <c r="IK271" s="1286"/>
      <c r="IL271" s="1286"/>
      <c r="IM271" s="1286"/>
      <c r="IN271" s="1286"/>
      <c r="IO271" s="1286"/>
      <c r="IP271" s="1286"/>
      <c r="IQ271" s="1286"/>
      <c r="IR271" s="1286"/>
      <c r="IS271" s="1286"/>
      <c r="IT271" s="1286"/>
      <c r="IU271" s="1286"/>
      <c r="IV271" s="1286"/>
    </row>
    <row r="272" spans="1:256" ht="31.5">
      <c r="A272" s="1286"/>
      <c r="B272" s="1343" t="s">
        <v>2114</v>
      </c>
      <c r="C272" s="391" t="s">
        <v>1947</v>
      </c>
      <c r="D272" s="391" t="s">
        <v>30</v>
      </c>
      <c r="E272" s="391" t="s">
        <v>1948</v>
      </c>
      <c r="F272" s="392" t="s">
        <v>1995</v>
      </c>
      <c r="G272" s="393" t="s">
        <v>1996</v>
      </c>
      <c r="H272" s="1286"/>
      <c r="I272" s="1286"/>
      <c r="J272" s="1286"/>
      <c r="K272" s="1286"/>
      <c r="L272" s="1286"/>
      <c r="M272" s="1286"/>
      <c r="N272" s="1286"/>
      <c r="O272" s="1286"/>
      <c r="P272" s="1286"/>
      <c r="Q272" s="1286"/>
      <c r="R272" s="1286"/>
      <c r="S272" s="1286"/>
      <c r="T272" s="1286"/>
      <c r="U272" s="1286"/>
      <c r="V272" s="1286"/>
      <c r="W272" s="1286"/>
      <c r="X272" s="1286"/>
      <c r="Y272" s="1286"/>
      <c r="Z272" s="1286"/>
      <c r="AA272" s="1286"/>
      <c r="AB272" s="1286"/>
      <c r="AC272" s="1286"/>
      <c r="AD272" s="1286"/>
      <c r="AE272" s="1286"/>
      <c r="AF272" s="1286"/>
      <c r="AG272" s="1286"/>
      <c r="AH272" s="1286"/>
      <c r="AI272" s="1286"/>
      <c r="AJ272" s="1286"/>
      <c r="AK272" s="1286"/>
      <c r="AL272" s="1286"/>
      <c r="AM272" s="1286"/>
      <c r="AN272" s="1286"/>
      <c r="AO272" s="1286"/>
      <c r="AP272" s="1286"/>
      <c r="AQ272" s="1286"/>
      <c r="AR272" s="1286"/>
      <c r="AS272" s="1286"/>
      <c r="AT272" s="1286"/>
      <c r="AU272" s="1286"/>
      <c r="AV272" s="1286"/>
      <c r="AW272" s="1286"/>
      <c r="AX272" s="1286"/>
      <c r="AY272" s="1286"/>
      <c r="AZ272" s="1286"/>
      <c r="BA272" s="1286"/>
      <c r="BB272" s="1286"/>
      <c r="BC272" s="1286"/>
      <c r="BD272" s="1286"/>
      <c r="BE272" s="1286"/>
      <c r="BF272" s="1286"/>
      <c r="BG272" s="1286"/>
      <c r="BH272" s="1286"/>
      <c r="BI272" s="1286"/>
      <c r="BJ272" s="1286"/>
      <c r="BK272" s="1286"/>
      <c r="BL272" s="1286"/>
      <c r="BM272" s="1286"/>
      <c r="BN272" s="1286"/>
      <c r="BO272" s="1286"/>
      <c r="BP272" s="1286"/>
      <c r="BQ272" s="1286"/>
      <c r="BR272" s="1286"/>
      <c r="BS272" s="1286"/>
      <c r="BT272" s="1286"/>
      <c r="BU272" s="1286"/>
      <c r="BV272" s="1286"/>
      <c r="BW272" s="1286"/>
      <c r="BX272" s="1286"/>
      <c r="BY272" s="1286"/>
      <c r="BZ272" s="1286"/>
      <c r="CA272" s="1286"/>
      <c r="CB272" s="1286"/>
      <c r="CC272" s="1286"/>
      <c r="CD272" s="1286"/>
      <c r="CE272" s="1286"/>
      <c r="CF272" s="1286"/>
      <c r="CG272" s="1286"/>
      <c r="CH272" s="1286"/>
      <c r="CI272" s="1286"/>
      <c r="CJ272" s="1286"/>
      <c r="CK272" s="1286"/>
      <c r="CL272" s="1286"/>
      <c r="CM272" s="1286"/>
      <c r="CN272" s="1286"/>
      <c r="CO272" s="1286"/>
      <c r="CP272" s="1286"/>
      <c r="CQ272" s="1286"/>
      <c r="CR272" s="1286"/>
      <c r="CS272" s="1286"/>
      <c r="CT272" s="1286"/>
      <c r="CU272" s="1286"/>
      <c r="CV272" s="1286"/>
      <c r="CW272" s="1286"/>
      <c r="CX272" s="1286"/>
      <c r="CY272" s="1286"/>
      <c r="CZ272" s="1286"/>
      <c r="DA272" s="1286"/>
      <c r="DB272" s="1286"/>
      <c r="DC272" s="1286"/>
      <c r="DD272" s="1286"/>
      <c r="DE272" s="1286"/>
      <c r="DF272" s="1286"/>
      <c r="DG272" s="1286"/>
      <c r="DH272" s="1286"/>
      <c r="DI272" s="1286"/>
      <c r="DJ272" s="1286"/>
      <c r="DK272" s="1286"/>
      <c r="DL272" s="1286"/>
      <c r="DM272" s="1286"/>
      <c r="DN272" s="1286"/>
      <c r="DO272" s="1286"/>
      <c r="DP272" s="1286"/>
      <c r="DQ272" s="1286"/>
      <c r="DR272" s="1286"/>
      <c r="DS272" s="1286"/>
      <c r="DT272" s="1286"/>
      <c r="DU272" s="1286"/>
      <c r="DV272" s="1286"/>
      <c r="DW272" s="1286"/>
      <c r="DX272" s="1286"/>
      <c r="DY272" s="1286"/>
      <c r="DZ272" s="1286"/>
      <c r="EA272" s="1286"/>
      <c r="EB272" s="1286"/>
      <c r="EC272" s="1286"/>
      <c r="ED272" s="1286"/>
      <c r="EE272" s="1286"/>
      <c r="EF272" s="1286"/>
      <c r="EG272" s="1286"/>
      <c r="EH272" s="1286"/>
      <c r="EI272" s="1286"/>
      <c r="EJ272" s="1286"/>
      <c r="EK272" s="1286"/>
      <c r="EL272" s="1286"/>
      <c r="EM272" s="1286"/>
      <c r="EN272" s="1286"/>
      <c r="EO272" s="1286"/>
      <c r="EP272" s="1286"/>
      <c r="EQ272" s="1286"/>
      <c r="ER272" s="1286"/>
      <c r="ES272" s="1286"/>
      <c r="ET272" s="1286"/>
      <c r="EU272" s="1286"/>
      <c r="EV272" s="1286"/>
      <c r="EW272" s="1286"/>
      <c r="EX272" s="1286"/>
      <c r="EY272" s="1286"/>
      <c r="EZ272" s="1286"/>
      <c r="FA272" s="1286"/>
      <c r="FB272" s="1286"/>
      <c r="FC272" s="1286"/>
      <c r="FD272" s="1286"/>
      <c r="FE272" s="1286"/>
      <c r="FF272" s="1286"/>
      <c r="FG272" s="1286"/>
      <c r="FH272" s="1286"/>
      <c r="FI272" s="1286"/>
      <c r="FJ272" s="1286"/>
      <c r="FK272" s="1286"/>
      <c r="FL272" s="1286"/>
      <c r="FM272" s="1286"/>
      <c r="FN272" s="1286"/>
      <c r="FO272" s="1286"/>
      <c r="FP272" s="1286"/>
      <c r="FQ272" s="1286"/>
      <c r="FR272" s="1286"/>
      <c r="FS272" s="1286"/>
      <c r="FT272" s="1286"/>
      <c r="FU272" s="1286"/>
      <c r="FV272" s="1286"/>
      <c r="FW272" s="1286"/>
      <c r="FX272" s="1286"/>
      <c r="FY272" s="1286"/>
      <c r="FZ272" s="1286"/>
      <c r="GA272" s="1286"/>
      <c r="GB272" s="1286"/>
      <c r="GC272" s="1286"/>
      <c r="GD272" s="1286"/>
      <c r="GE272" s="1286"/>
      <c r="GF272" s="1286"/>
      <c r="GG272" s="1286"/>
      <c r="GH272" s="1286"/>
      <c r="GI272" s="1286"/>
      <c r="GJ272" s="1286"/>
      <c r="GK272" s="1286"/>
      <c r="GL272" s="1286"/>
      <c r="GM272" s="1286"/>
      <c r="GN272" s="1286"/>
      <c r="GO272" s="1286"/>
      <c r="GP272" s="1286"/>
      <c r="GQ272" s="1286"/>
      <c r="GR272" s="1286"/>
      <c r="GS272" s="1286"/>
      <c r="GT272" s="1286"/>
      <c r="GU272" s="1286"/>
      <c r="GV272" s="1286"/>
      <c r="GW272" s="1286"/>
      <c r="GX272" s="1286"/>
      <c r="GY272" s="1286"/>
      <c r="GZ272" s="1286"/>
      <c r="HA272" s="1286"/>
      <c r="HB272" s="1286"/>
      <c r="HC272" s="1286"/>
      <c r="HD272" s="1286"/>
      <c r="HE272" s="1286"/>
      <c r="HF272" s="1286"/>
      <c r="HG272" s="1286"/>
      <c r="HH272" s="1286"/>
      <c r="HI272" s="1286"/>
      <c r="HJ272" s="1286"/>
      <c r="HK272" s="1286"/>
      <c r="HL272" s="1286"/>
      <c r="HM272" s="1286"/>
      <c r="HN272" s="1286"/>
      <c r="HO272" s="1286"/>
      <c r="HP272" s="1286"/>
      <c r="HQ272" s="1286"/>
      <c r="HR272" s="1286"/>
      <c r="HS272" s="1286"/>
      <c r="HT272" s="1286"/>
      <c r="HU272" s="1286"/>
      <c r="HV272" s="1286"/>
      <c r="HW272" s="1286"/>
      <c r="HX272" s="1286"/>
      <c r="HY272" s="1286"/>
      <c r="HZ272" s="1286"/>
      <c r="IA272" s="1286"/>
      <c r="IB272" s="1286"/>
      <c r="IC272" s="1286"/>
      <c r="ID272" s="1286"/>
      <c r="IE272" s="1286"/>
      <c r="IF272" s="1286"/>
      <c r="IG272" s="1286"/>
      <c r="IH272" s="1286"/>
      <c r="II272" s="1286"/>
      <c r="IJ272" s="1286"/>
      <c r="IK272" s="1286"/>
      <c r="IL272" s="1286"/>
      <c r="IM272" s="1286"/>
      <c r="IN272" s="1286"/>
      <c r="IO272" s="1286"/>
      <c r="IP272" s="1286"/>
      <c r="IQ272" s="1286"/>
      <c r="IR272" s="1286"/>
      <c r="IS272" s="1286"/>
      <c r="IT272" s="1286"/>
      <c r="IU272" s="1286"/>
      <c r="IV272" s="1286"/>
    </row>
    <row r="273" spans="1:256" ht="15.75">
      <c r="A273" s="1286"/>
      <c r="B273" s="2077" t="s">
        <v>7423</v>
      </c>
      <c r="C273" s="2078"/>
      <c r="D273" s="2078"/>
      <c r="E273" s="2078"/>
      <c r="F273" s="2078"/>
      <c r="G273" s="2079"/>
      <c r="H273" s="1286"/>
      <c r="I273" s="1286"/>
      <c r="J273" s="1286"/>
      <c r="K273" s="1286"/>
      <c r="L273" s="1286"/>
      <c r="M273" s="1286"/>
      <c r="N273" s="1286"/>
      <c r="O273" s="1286"/>
      <c r="P273" s="1286"/>
      <c r="Q273" s="1286"/>
      <c r="R273" s="1286"/>
      <c r="S273" s="1286"/>
      <c r="T273" s="1286"/>
      <c r="U273" s="1286"/>
      <c r="V273" s="1286"/>
      <c r="W273" s="1286"/>
      <c r="X273" s="1286"/>
      <c r="Y273" s="1286"/>
      <c r="Z273" s="1286"/>
      <c r="AA273" s="1286"/>
      <c r="AB273" s="1286"/>
      <c r="AC273" s="1286"/>
      <c r="AD273" s="1286"/>
      <c r="AE273" s="1286"/>
      <c r="AF273" s="1286"/>
      <c r="AG273" s="1286"/>
      <c r="AH273" s="1286"/>
      <c r="AI273" s="1286"/>
      <c r="AJ273" s="1286"/>
      <c r="AK273" s="1286"/>
      <c r="AL273" s="1286"/>
      <c r="AM273" s="1286"/>
      <c r="AN273" s="1286"/>
      <c r="AO273" s="1286"/>
      <c r="AP273" s="1286"/>
      <c r="AQ273" s="1286"/>
      <c r="AR273" s="1286"/>
      <c r="AS273" s="1286"/>
      <c r="AT273" s="1286"/>
      <c r="AU273" s="1286"/>
      <c r="AV273" s="1286"/>
      <c r="AW273" s="1286"/>
      <c r="AX273" s="1286"/>
      <c r="AY273" s="1286"/>
      <c r="AZ273" s="1286"/>
      <c r="BA273" s="1286"/>
      <c r="BB273" s="1286"/>
      <c r="BC273" s="1286"/>
      <c r="BD273" s="1286"/>
      <c r="BE273" s="1286"/>
      <c r="BF273" s="1286"/>
      <c r="BG273" s="1286"/>
      <c r="BH273" s="1286"/>
      <c r="BI273" s="1286"/>
      <c r="BJ273" s="1286"/>
      <c r="BK273" s="1286"/>
      <c r="BL273" s="1286"/>
      <c r="BM273" s="1286"/>
      <c r="BN273" s="1286"/>
      <c r="BO273" s="1286"/>
      <c r="BP273" s="1286"/>
      <c r="BQ273" s="1286"/>
      <c r="BR273" s="1286"/>
      <c r="BS273" s="1286"/>
      <c r="BT273" s="1286"/>
      <c r="BU273" s="1286"/>
      <c r="BV273" s="1286"/>
      <c r="BW273" s="1286"/>
      <c r="BX273" s="1286"/>
      <c r="BY273" s="1286"/>
      <c r="BZ273" s="1286"/>
      <c r="CA273" s="1286"/>
      <c r="CB273" s="1286"/>
      <c r="CC273" s="1286"/>
      <c r="CD273" s="1286"/>
      <c r="CE273" s="1286"/>
      <c r="CF273" s="1286"/>
      <c r="CG273" s="1286"/>
      <c r="CH273" s="1286"/>
      <c r="CI273" s="1286"/>
      <c r="CJ273" s="1286"/>
      <c r="CK273" s="1286"/>
      <c r="CL273" s="1286"/>
      <c r="CM273" s="1286"/>
      <c r="CN273" s="1286"/>
      <c r="CO273" s="1286"/>
      <c r="CP273" s="1286"/>
      <c r="CQ273" s="1286"/>
      <c r="CR273" s="1286"/>
      <c r="CS273" s="1286"/>
      <c r="CT273" s="1286"/>
      <c r="CU273" s="1286"/>
      <c r="CV273" s="1286"/>
      <c r="CW273" s="1286"/>
      <c r="CX273" s="1286"/>
      <c r="CY273" s="1286"/>
      <c r="CZ273" s="1286"/>
      <c r="DA273" s="1286"/>
      <c r="DB273" s="1286"/>
      <c r="DC273" s="1286"/>
      <c r="DD273" s="1286"/>
      <c r="DE273" s="1286"/>
      <c r="DF273" s="1286"/>
      <c r="DG273" s="1286"/>
      <c r="DH273" s="1286"/>
      <c r="DI273" s="1286"/>
      <c r="DJ273" s="1286"/>
      <c r="DK273" s="1286"/>
      <c r="DL273" s="1286"/>
      <c r="DM273" s="1286"/>
      <c r="DN273" s="1286"/>
      <c r="DO273" s="1286"/>
      <c r="DP273" s="1286"/>
      <c r="DQ273" s="1286"/>
      <c r="DR273" s="1286"/>
      <c r="DS273" s="1286"/>
      <c r="DT273" s="1286"/>
      <c r="DU273" s="1286"/>
      <c r="DV273" s="1286"/>
      <c r="DW273" s="1286"/>
      <c r="DX273" s="1286"/>
      <c r="DY273" s="1286"/>
      <c r="DZ273" s="1286"/>
      <c r="EA273" s="1286"/>
      <c r="EB273" s="1286"/>
      <c r="EC273" s="1286"/>
      <c r="ED273" s="1286"/>
      <c r="EE273" s="1286"/>
      <c r="EF273" s="1286"/>
      <c r="EG273" s="1286"/>
      <c r="EH273" s="1286"/>
      <c r="EI273" s="1286"/>
      <c r="EJ273" s="1286"/>
      <c r="EK273" s="1286"/>
      <c r="EL273" s="1286"/>
      <c r="EM273" s="1286"/>
      <c r="EN273" s="1286"/>
      <c r="EO273" s="1286"/>
      <c r="EP273" s="1286"/>
      <c r="EQ273" s="1286"/>
      <c r="ER273" s="1286"/>
      <c r="ES273" s="1286"/>
      <c r="ET273" s="1286"/>
      <c r="EU273" s="1286"/>
      <c r="EV273" s="1286"/>
      <c r="EW273" s="1286"/>
      <c r="EX273" s="1286"/>
      <c r="EY273" s="1286"/>
      <c r="EZ273" s="1286"/>
      <c r="FA273" s="1286"/>
      <c r="FB273" s="1286"/>
      <c r="FC273" s="1286"/>
      <c r="FD273" s="1286"/>
      <c r="FE273" s="1286"/>
      <c r="FF273" s="1286"/>
      <c r="FG273" s="1286"/>
      <c r="FH273" s="1286"/>
      <c r="FI273" s="1286"/>
      <c r="FJ273" s="1286"/>
      <c r="FK273" s="1286"/>
      <c r="FL273" s="1286"/>
      <c r="FM273" s="1286"/>
      <c r="FN273" s="1286"/>
      <c r="FO273" s="1286"/>
      <c r="FP273" s="1286"/>
      <c r="FQ273" s="1286"/>
      <c r="FR273" s="1286"/>
      <c r="FS273" s="1286"/>
      <c r="FT273" s="1286"/>
      <c r="FU273" s="1286"/>
      <c r="FV273" s="1286"/>
      <c r="FW273" s="1286"/>
      <c r="FX273" s="1286"/>
      <c r="FY273" s="1286"/>
      <c r="FZ273" s="1286"/>
      <c r="GA273" s="1286"/>
      <c r="GB273" s="1286"/>
      <c r="GC273" s="1286"/>
      <c r="GD273" s="1286"/>
      <c r="GE273" s="1286"/>
      <c r="GF273" s="1286"/>
      <c r="GG273" s="1286"/>
      <c r="GH273" s="1286"/>
      <c r="GI273" s="1286"/>
      <c r="GJ273" s="1286"/>
      <c r="GK273" s="1286"/>
      <c r="GL273" s="1286"/>
      <c r="GM273" s="1286"/>
      <c r="GN273" s="1286"/>
      <c r="GO273" s="1286"/>
      <c r="GP273" s="1286"/>
      <c r="GQ273" s="1286"/>
      <c r="GR273" s="1286"/>
      <c r="GS273" s="1286"/>
      <c r="GT273" s="1286"/>
      <c r="GU273" s="1286"/>
      <c r="GV273" s="1286"/>
      <c r="GW273" s="1286"/>
      <c r="GX273" s="1286"/>
      <c r="GY273" s="1286"/>
      <c r="GZ273" s="1286"/>
      <c r="HA273" s="1286"/>
      <c r="HB273" s="1286"/>
      <c r="HC273" s="1286"/>
      <c r="HD273" s="1286"/>
      <c r="HE273" s="1286"/>
      <c r="HF273" s="1286"/>
      <c r="HG273" s="1286"/>
      <c r="HH273" s="1286"/>
      <c r="HI273" s="1286"/>
      <c r="HJ273" s="1286"/>
      <c r="HK273" s="1286"/>
      <c r="HL273" s="1286"/>
      <c r="HM273" s="1286"/>
      <c r="HN273" s="1286"/>
      <c r="HO273" s="1286"/>
      <c r="HP273" s="1286"/>
      <c r="HQ273" s="1286"/>
      <c r="HR273" s="1286"/>
      <c r="HS273" s="1286"/>
      <c r="HT273" s="1286"/>
      <c r="HU273" s="1286"/>
      <c r="HV273" s="1286"/>
      <c r="HW273" s="1286"/>
      <c r="HX273" s="1286"/>
      <c r="HY273" s="1286"/>
      <c r="HZ273" s="1286"/>
      <c r="IA273" s="1286"/>
      <c r="IB273" s="1286"/>
      <c r="IC273" s="1286"/>
      <c r="ID273" s="1286"/>
      <c r="IE273" s="1286"/>
      <c r="IF273" s="1286"/>
      <c r="IG273" s="1286"/>
      <c r="IH273" s="1286"/>
      <c r="II273" s="1286"/>
      <c r="IJ273" s="1286"/>
      <c r="IK273" s="1286"/>
      <c r="IL273" s="1286"/>
      <c r="IM273" s="1286"/>
      <c r="IN273" s="1286"/>
      <c r="IO273" s="1286"/>
      <c r="IP273" s="1286"/>
      <c r="IQ273" s="1286"/>
      <c r="IR273" s="1286"/>
      <c r="IS273" s="1286"/>
      <c r="IT273" s="1286"/>
      <c r="IU273" s="1286"/>
      <c r="IV273" s="1286"/>
    </row>
    <row r="274" spans="1:256" ht="15.75">
      <c r="A274" s="1286"/>
      <c r="B274" s="1364" t="str">
        <f>B37</f>
        <v>AMM EQUIP 01</v>
      </c>
      <c r="C274" s="1365" t="str">
        <f>C37</f>
        <v>FORNECIMENTO E INSTALAÇÃO - ALONGADOR</v>
      </c>
      <c r="D274" s="1366" t="s">
        <v>30</v>
      </c>
      <c r="E274" s="1367">
        <v>1</v>
      </c>
      <c r="F274" s="1368">
        <f>G46</f>
        <v>1950.7</v>
      </c>
      <c r="G274" s="1347">
        <f t="shared" ref="G274:G284" si="15">TRUNC(F274*E274,2)</f>
        <v>1950.7</v>
      </c>
      <c r="H274" s="1286"/>
      <c r="I274" s="1286"/>
      <c r="J274" s="1286"/>
      <c r="K274" s="1286"/>
      <c r="L274" s="1286"/>
      <c r="M274" s="1286"/>
      <c r="N274" s="1286"/>
      <c r="O274" s="1286"/>
      <c r="P274" s="1286"/>
      <c r="Q274" s="1286"/>
      <c r="R274" s="1286"/>
      <c r="S274" s="1286"/>
      <c r="T274" s="1286"/>
      <c r="U274" s="1286"/>
      <c r="V274" s="1286"/>
      <c r="W274" s="1286"/>
      <c r="X274" s="1286"/>
      <c r="Y274" s="1286"/>
      <c r="Z274" s="1286"/>
      <c r="AA274" s="1286"/>
      <c r="AB274" s="1286"/>
      <c r="AC274" s="1286"/>
      <c r="AD274" s="1286"/>
      <c r="AE274" s="1286"/>
      <c r="AF274" s="1286"/>
      <c r="AG274" s="1286"/>
      <c r="AH274" s="1286"/>
      <c r="AI274" s="1286"/>
      <c r="AJ274" s="1286"/>
      <c r="AK274" s="1286"/>
      <c r="AL274" s="1286"/>
      <c r="AM274" s="1286"/>
      <c r="AN274" s="1286"/>
      <c r="AO274" s="1286"/>
      <c r="AP274" s="1286"/>
      <c r="AQ274" s="1286"/>
      <c r="AR274" s="1286"/>
      <c r="AS274" s="1286"/>
      <c r="AT274" s="1286"/>
      <c r="AU274" s="1286"/>
      <c r="AV274" s="1286"/>
      <c r="AW274" s="1286"/>
      <c r="AX274" s="1286"/>
      <c r="AY274" s="1286"/>
      <c r="AZ274" s="1286"/>
      <c r="BA274" s="1286"/>
      <c r="BB274" s="1286"/>
      <c r="BC274" s="1286"/>
      <c r="BD274" s="1286"/>
      <c r="BE274" s="1286"/>
      <c r="BF274" s="1286"/>
      <c r="BG274" s="1286"/>
      <c r="BH274" s="1286"/>
      <c r="BI274" s="1286"/>
      <c r="BJ274" s="1286"/>
      <c r="BK274" s="1286"/>
      <c r="BL274" s="1286"/>
      <c r="BM274" s="1286"/>
      <c r="BN274" s="1286"/>
      <c r="BO274" s="1286"/>
      <c r="BP274" s="1286"/>
      <c r="BQ274" s="1286"/>
      <c r="BR274" s="1286"/>
      <c r="BS274" s="1286"/>
      <c r="BT274" s="1286"/>
      <c r="BU274" s="1286"/>
      <c r="BV274" s="1286"/>
      <c r="BW274" s="1286"/>
      <c r="BX274" s="1286"/>
      <c r="BY274" s="1286"/>
      <c r="BZ274" s="1286"/>
      <c r="CA274" s="1286"/>
      <c r="CB274" s="1286"/>
      <c r="CC274" s="1286"/>
      <c r="CD274" s="1286"/>
      <c r="CE274" s="1286"/>
      <c r="CF274" s="1286"/>
      <c r="CG274" s="1286"/>
      <c r="CH274" s="1286"/>
      <c r="CI274" s="1286"/>
      <c r="CJ274" s="1286"/>
      <c r="CK274" s="1286"/>
      <c r="CL274" s="1286"/>
      <c r="CM274" s="1286"/>
      <c r="CN274" s="1286"/>
      <c r="CO274" s="1286"/>
      <c r="CP274" s="1286"/>
      <c r="CQ274" s="1286"/>
      <c r="CR274" s="1286"/>
      <c r="CS274" s="1286"/>
      <c r="CT274" s="1286"/>
      <c r="CU274" s="1286"/>
      <c r="CV274" s="1286"/>
      <c r="CW274" s="1286"/>
      <c r="CX274" s="1286"/>
      <c r="CY274" s="1286"/>
      <c r="CZ274" s="1286"/>
      <c r="DA274" s="1286"/>
      <c r="DB274" s="1286"/>
      <c r="DC274" s="1286"/>
      <c r="DD274" s="1286"/>
      <c r="DE274" s="1286"/>
      <c r="DF274" s="1286"/>
      <c r="DG274" s="1286"/>
      <c r="DH274" s="1286"/>
      <c r="DI274" s="1286"/>
      <c r="DJ274" s="1286"/>
      <c r="DK274" s="1286"/>
      <c r="DL274" s="1286"/>
      <c r="DM274" s="1286"/>
      <c r="DN274" s="1286"/>
      <c r="DO274" s="1286"/>
      <c r="DP274" s="1286"/>
      <c r="DQ274" s="1286"/>
      <c r="DR274" s="1286"/>
      <c r="DS274" s="1286"/>
      <c r="DT274" s="1286"/>
      <c r="DU274" s="1286"/>
      <c r="DV274" s="1286"/>
      <c r="DW274" s="1286"/>
      <c r="DX274" s="1286"/>
      <c r="DY274" s="1286"/>
      <c r="DZ274" s="1286"/>
      <c r="EA274" s="1286"/>
      <c r="EB274" s="1286"/>
      <c r="EC274" s="1286"/>
      <c r="ED274" s="1286"/>
      <c r="EE274" s="1286"/>
      <c r="EF274" s="1286"/>
      <c r="EG274" s="1286"/>
      <c r="EH274" s="1286"/>
      <c r="EI274" s="1286"/>
      <c r="EJ274" s="1286"/>
      <c r="EK274" s="1286"/>
      <c r="EL274" s="1286"/>
      <c r="EM274" s="1286"/>
      <c r="EN274" s="1286"/>
      <c r="EO274" s="1286"/>
      <c r="EP274" s="1286"/>
      <c r="EQ274" s="1286"/>
      <c r="ER274" s="1286"/>
      <c r="ES274" s="1286"/>
      <c r="ET274" s="1286"/>
      <c r="EU274" s="1286"/>
      <c r="EV274" s="1286"/>
      <c r="EW274" s="1286"/>
      <c r="EX274" s="1286"/>
      <c r="EY274" s="1286"/>
      <c r="EZ274" s="1286"/>
      <c r="FA274" s="1286"/>
      <c r="FB274" s="1286"/>
      <c r="FC274" s="1286"/>
      <c r="FD274" s="1286"/>
      <c r="FE274" s="1286"/>
      <c r="FF274" s="1286"/>
      <c r="FG274" s="1286"/>
      <c r="FH274" s="1286"/>
      <c r="FI274" s="1286"/>
      <c r="FJ274" s="1286"/>
      <c r="FK274" s="1286"/>
      <c r="FL274" s="1286"/>
      <c r="FM274" s="1286"/>
      <c r="FN274" s="1286"/>
      <c r="FO274" s="1286"/>
      <c r="FP274" s="1286"/>
      <c r="FQ274" s="1286"/>
      <c r="FR274" s="1286"/>
      <c r="FS274" s="1286"/>
      <c r="FT274" s="1286"/>
      <c r="FU274" s="1286"/>
      <c r="FV274" s="1286"/>
      <c r="FW274" s="1286"/>
      <c r="FX274" s="1286"/>
      <c r="FY274" s="1286"/>
      <c r="FZ274" s="1286"/>
      <c r="GA274" s="1286"/>
      <c r="GB274" s="1286"/>
      <c r="GC274" s="1286"/>
      <c r="GD274" s="1286"/>
      <c r="GE274" s="1286"/>
      <c r="GF274" s="1286"/>
      <c r="GG274" s="1286"/>
      <c r="GH274" s="1286"/>
      <c r="GI274" s="1286"/>
      <c r="GJ274" s="1286"/>
      <c r="GK274" s="1286"/>
      <c r="GL274" s="1286"/>
      <c r="GM274" s="1286"/>
      <c r="GN274" s="1286"/>
      <c r="GO274" s="1286"/>
      <c r="GP274" s="1286"/>
      <c r="GQ274" s="1286"/>
      <c r="GR274" s="1286"/>
      <c r="GS274" s="1286"/>
      <c r="GT274" s="1286"/>
      <c r="GU274" s="1286"/>
      <c r="GV274" s="1286"/>
      <c r="GW274" s="1286"/>
      <c r="GX274" s="1286"/>
      <c r="GY274" s="1286"/>
      <c r="GZ274" s="1286"/>
      <c r="HA274" s="1286"/>
      <c r="HB274" s="1286"/>
      <c r="HC274" s="1286"/>
      <c r="HD274" s="1286"/>
      <c r="HE274" s="1286"/>
      <c r="HF274" s="1286"/>
      <c r="HG274" s="1286"/>
      <c r="HH274" s="1286"/>
      <c r="HI274" s="1286"/>
      <c r="HJ274" s="1286"/>
      <c r="HK274" s="1286"/>
      <c r="HL274" s="1286"/>
      <c r="HM274" s="1286"/>
      <c r="HN274" s="1286"/>
      <c r="HO274" s="1286"/>
      <c r="HP274" s="1286"/>
      <c r="HQ274" s="1286"/>
      <c r="HR274" s="1286"/>
      <c r="HS274" s="1286"/>
      <c r="HT274" s="1286"/>
      <c r="HU274" s="1286"/>
      <c r="HV274" s="1286"/>
      <c r="HW274" s="1286"/>
      <c r="HX274" s="1286"/>
      <c r="HY274" s="1286"/>
      <c r="HZ274" s="1286"/>
      <c r="IA274" s="1286"/>
      <c r="IB274" s="1286"/>
      <c r="IC274" s="1286"/>
      <c r="ID274" s="1286"/>
      <c r="IE274" s="1286"/>
      <c r="IF274" s="1286"/>
      <c r="IG274" s="1286"/>
      <c r="IH274" s="1286"/>
      <c r="II274" s="1286"/>
      <c r="IJ274" s="1286"/>
      <c r="IK274" s="1286"/>
      <c r="IL274" s="1286"/>
      <c r="IM274" s="1286"/>
      <c r="IN274" s="1286"/>
      <c r="IO274" s="1286"/>
      <c r="IP274" s="1286"/>
      <c r="IQ274" s="1286"/>
      <c r="IR274" s="1286"/>
      <c r="IS274" s="1286"/>
      <c r="IT274" s="1286"/>
      <c r="IU274" s="1286"/>
      <c r="IV274" s="1286"/>
    </row>
    <row r="275" spans="1:256" ht="15.75">
      <c r="A275" s="1286"/>
      <c r="B275" s="1364" t="str">
        <f>B59</f>
        <v>AMM EQUIP 02</v>
      </c>
      <c r="C275" s="1365" t="str">
        <f>C59</f>
        <v>FORNECIMENTO E INSTALAÇÃO - ROTAÇÃO DUPLA DIAGONAL</v>
      </c>
      <c r="D275" s="1366" t="s">
        <v>30</v>
      </c>
      <c r="E275" s="1367">
        <v>1</v>
      </c>
      <c r="F275" s="1368">
        <f>G68</f>
        <v>1726.16</v>
      </c>
      <c r="G275" s="1347">
        <f t="shared" si="15"/>
        <v>1726.16</v>
      </c>
      <c r="H275" s="1286"/>
      <c r="I275" s="1286"/>
      <c r="J275" s="1286"/>
      <c r="K275" s="1286"/>
      <c r="L275" s="1286"/>
      <c r="M275" s="1286"/>
      <c r="N275" s="1286"/>
      <c r="O275" s="1286"/>
      <c r="P275" s="1286"/>
      <c r="Q275" s="1286"/>
      <c r="R275" s="1286"/>
      <c r="S275" s="1286"/>
      <c r="T275" s="1286"/>
      <c r="U275" s="1286"/>
      <c r="V275" s="1286"/>
      <c r="W275" s="1286"/>
      <c r="X275" s="1286"/>
      <c r="Y275" s="1286"/>
      <c r="Z275" s="1286"/>
      <c r="AA275" s="1286"/>
      <c r="AB275" s="1286"/>
      <c r="AC275" s="1286"/>
      <c r="AD275" s="1286"/>
      <c r="AE275" s="1286"/>
      <c r="AF275" s="1286"/>
      <c r="AG275" s="1286"/>
      <c r="AH275" s="1286"/>
      <c r="AI275" s="1286"/>
      <c r="AJ275" s="1286"/>
      <c r="AK275" s="1286"/>
      <c r="AL275" s="1286"/>
      <c r="AM275" s="1286"/>
      <c r="AN275" s="1286"/>
      <c r="AO275" s="1286"/>
      <c r="AP275" s="1286"/>
      <c r="AQ275" s="1286"/>
      <c r="AR275" s="1286"/>
      <c r="AS275" s="1286"/>
      <c r="AT275" s="1286"/>
      <c r="AU275" s="1286"/>
      <c r="AV275" s="1286"/>
      <c r="AW275" s="1286"/>
      <c r="AX275" s="1286"/>
      <c r="AY275" s="1286"/>
      <c r="AZ275" s="1286"/>
      <c r="BA275" s="1286"/>
      <c r="BB275" s="1286"/>
      <c r="BC275" s="1286"/>
      <c r="BD275" s="1286"/>
      <c r="BE275" s="1286"/>
      <c r="BF275" s="1286"/>
      <c r="BG275" s="1286"/>
      <c r="BH275" s="1286"/>
      <c r="BI275" s="1286"/>
      <c r="BJ275" s="1286"/>
      <c r="BK275" s="1286"/>
      <c r="BL275" s="1286"/>
      <c r="BM275" s="1286"/>
      <c r="BN275" s="1286"/>
      <c r="BO275" s="1286"/>
      <c r="BP275" s="1286"/>
      <c r="BQ275" s="1286"/>
      <c r="BR275" s="1286"/>
      <c r="BS275" s="1286"/>
      <c r="BT275" s="1286"/>
      <c r="BU275" s="1286"/>
      <c r="BV275" s="1286"/>
      <c r="BW275" s="1286"/>
      <c r="BX275" s="1286"/>
      <c r="BY275" s="1286"/>
      <c r="BZ275" s="1286"/>
      <c r="CA275" s="1286"/>
      <c r="CB275" s="1286"/>
      <c r="CC275" s="1286"/>
      <c r="CD275" s="1286"/>
      <c r="CE275" s="1286"/>
      <c r="CF275" s="1286"/>
      <c r="CG275" s="1286"/>
      <c r="CH275" s="1286"/>
      <c r="CI275" s="1286"/>
      <c r="CJ275" s="1286"/>
      <c r="CK275" s="1286"/>
      <c r="CL275" s="1286"/>
      <c r="CM275" s="1286"/>
      <c r="CN275" s="1286"/>
      <c r="CO275" s="1286"/>
      <c r="CP275" s="1286"/>
      <c r="CQ275" s="1286"/>
      <c r="CR275" s="1286"/>
      <c r="CS275" s="1286"/>
      <c r="CT275" s="1286"/>
      <c r="CU275" s="1286"/>
      <c r="CV275" s="1286"/>
      <c r="CW275" s="1286"/>
      <c r="CX275" s="1286"/>
      <c r="CY275" s="1286"/>
      <c r="CZ275" s="1286"/>
      <c r="DA275" s="1286"/>
      <c r="DB275" s="1286"/>
      <c r="DC275" s="1286"/>
      <c r="DD275" s="1286"/>
      <c r="DE275" s="1286"/>
      <c r="DF275" s="1286"/>
      <c r="DG275" s="1286"/>
      <c r="DH275" s="1286"/>
      <c r="DI275" s="1286"/>
      <c r="DJ275" s="1286"/>
      <c r="DK275" s="1286"/>
      <c r="DL275" s="1286"/>
      <c r="DM275" s="1286"/>
      <c r="DN275" s="1286"/>
      <c r="DO275" s="1286"/>
      <c r="DP275" s="1286"/>
      <c r="DQ275" s="1286"/>
      <c r="DR275" s="1286"/>
      <c r="DS275" s="1286"/>
      <c r="DT275" s="1286"/>
      <c r="DU275" s="1286"/>
      <c r="DV275" s="1286"/>
      <c r="DW275" s="1286"/>
      <c r="DX275" s="1286"/>
      <c r="DY275" s="1286"/>
      <c r="DZ275" s="1286"/>
      <c r="EA275" s="1286"/>
      <c r="EB275" s="1286"/>
      <c r="EC275" s="1286"/>
      <c r="ED275" s="1286"/>
      <c r="EE275" s="1286"/>
      <c r="EF275" s="1286"/>
      <c r="EG275" s="1286"/>
      <c r="EH275" s="1286"/>
      <c r="EI275" s="1286"/>
      <c r="EJ275" s="1286"/>
      <c r="EK275" s="1286"/>
      <c r="EL275" s="1286"/>
      <c r="EM275" s="1286"/>
      <c r="EN275" s="1286"/>
      <c r="EO275" s="1286"/>
      <c r="EP275" s="1286"/>
      <c r="EQ275" s="1286"/>
      <c r="ER275" s="1286"/>
      <c r="ES275" s="1286"/>
      <c r="ET275" s="1286"/>
      <c r="EU275" s="1286"/>
      <c r="EV275" s="1286"/>
      <c r="EW275" s="1286"/>
      <c r="EX275" s="1286"/>
      <c r="EY275" s="1286"/>
      <c r="EZ275" s="1286"/>
      <c r="FA275" s="1286"/>
      <c r="FB275" s="1286"/>
      <c r="FC275" s="1286"/>
      <c r="FD275" s="1286"/>
      <c r="FE275" s="1286"/>
      <c r="FF275" s="1286"/>
      <c r="FG275" s="1286"/>
      <c r="FH275" s="1286"/>
      <c r="FI275" s="1286"/>
      <c r="FJ275" s="1286"/>
      <c r="FK275" s="1286"/>
      <c r="FL275" s="1286"/>
      <c r="FM275" s="1286"/>
      <c r="FN275" s="1286"/>
      <c r="FO275" s="1286"/>
      <c r="FP275" s="1286"/>
      <c r="FQ275" s="1286"/>
      <c r="FR275" s="1286"/>
      <c r="FS275" s="1286"/>
      <c r="FT275" s="1286"/>
      <c r="FU275" s="1286"/>
      <c r="FV275" s="1286"/>
      <c r="FW275" s="1286"/>
      <c r="FX275" s="1286"/>
      <c r="FY275" s="1286"/>
      <c r="FZ275" s="1286"/>
      <c r="GA275" s="1286"/>
      <c r="GB275" s="1286"/>
      <c r="GC275" s="1286"/>
      <c r="GD275" s="1286"/>
      <c r="GE275" s="1286"/>
      <c r="GF275" s="1286"/>
      <c r="GG275" s="1286"/>
      <c r="GH275" s="1286"/>
      <c r="GI275" s="1286"/>
      <c r="GJ275" s="1286"/>
      <c r="GK275" s="1286"/>
      <c r="GL275" s="1286"/>
      <c r="GM275" s="1286"/>
      <c r="GN275" s="1286"/>
      <c r="GO275" s="1286"/>
      <c r="GP275" s="1286"/>
      <c r="GQ275" s="1286"/>
      <c r="GR275" s="1286"/>
      <c r="GS275" s="1286"/>
      <c r="GT275" s="1286"/>
      <c r="GU275" s="1286"/>
      <c r="GV275" s="1286"/>
      <c r="GW275" s="1286"/>
      <c r="GX275" s="1286"/>
      <c r="GY275" s="1286"/>
      <c r="GZ275" s="1286"/>
      <c r="HA275" s="1286"/>
      <c r="HB275" s="1286"/>
      <c r="HC275" s="1286"/>
      <c r="HD275" s="1286"/>
      <c r="HE275" s="1286"/>
      <c r="HF275" s="1286"/>
      <c r="HG275" s="1286"/>
      <c r="HH275" s="1286"/>
      <c r="HI275" s="1286"/>
      <c r="HJ275" s="1286"/>
      <c r="HK275" s="1286"/>
      <c r="HL275" s="1286"/>
      <c r="HM275" s="1286"/>
      <c r="HN275" s="1286"/>
      <c r="HO275" s="1286"/>
      <c r="HP275" s="1286"/>
      <c r="HQ275" s="1286"/>
      <c r="HR275" s="1286"/>
      <c r="HS275" s="1286"/>
      <c r="HT275" s="1286"/>
      <c r="HU275" s="1286"/>
      <c r="HV275" s="1286"/>
      <c r="HW275" s="1286"/>
      <c r="HX275" s="1286"/>
      <c r="HY275" s="1286"/>
      <c r="HZ275" s="1286"/>
      <c r="IA275" s="1286"/>
      <c r="IB275" s="1286"/>
      <c r="IC275" s="1286"/>
      <c r="ID275" s="1286"/>
      <c r="IE275" s="1286"/>
      <c r="IF275" s="1286"/>
      <c r="IG275" s="1286"/>
      <c r="IH275" s="1286"/>
      <c r="II275" s="1286"/>
      <c r="IJ275" s="1286"/>
      <c r="IK275" s="1286"/>
      <c r="IL275" s="1286"/>
      <c r="IM275" s="1286"/>
      <c r="IN275" s="1286"/>
      <c r="IO275" s="1286"/>
      <c r="IP275" s="1286"/>
      <c r="IQ275" s="1286"/>
      <c r="IR275" s="1286"/>
      <c r="IS275" s="1286"/>
      <c r="IT275" s="1286"/>
      <c r="IU275" s="1286"/>
      <c r="IV275" s="1286"/>
    </row>
    <row r="276" spans="1:256" ht="15.75">
      <c r="A276" s="1286"/>
      <c r="B276" s="1364" t="str">
        <f>B81</f>
        <v>AMM EQUIP 03</v>
      </c>
      <c r="C276" s="1365" t="str">
        <f>C81</f>
        <v>FORNECIMENTO E INSTALAÇÃO - ROTAÇÃO VERTICAL DUPLA</v>
      </c>
      <c r="D276" s="1366" t="s">
        <v>30</v>
      </c>
      <c r="E276" s="1367">
        <v>1</v>
      </c>
      <c r="F276" s="1368">
        <f>G90</f>
        <v>1111.1600000000001</v>
      </c>
      <c r="G276" s="1347">
        <f t="shared" si="15"/>
        <v>1111.1600000000001</v>
      </c>
      <c r="H276" s="1286"/>
      <c r="I276" s="1286"/>
      <c r="J276" s="1286"/>
      <c r="K276" s="1286"/>
      <c r="L276" s="1286"/>
      <c r="M276" s="1286"/>
      <c r="N276" s="1286"/>
      <c r="O276" s="1286"/>
      <c r="P276" s="1286"/>
      <c r="Q276" s="1286"/>
      <c r="R276" s="1286"/>
      <c r="S276" s="1286"/>
      <c r="T276" s="1286"/>
      <c r="U276" s="1286"/>
      <c r="V276" s="1286"/>
      <c r="W276" s="1286"/>
      <c r="X276" s="1286"/>
      <c r="Y276" s="1286"/>
      <c r="Z276" s="1286"/>
      <c r="AA276" s="1286"/>
      <c r="AB276" s="1286"/>
      <c r="AC276" s="1286"/>
      <c r="AD276" s="1286"/>
      <c r="AE276" s="1286"/>
      <c r="AF276" s="1286"/>
      <c r="AG276" s="1286"/>
      <c r="AH276" s="1286"/>
      <c r="AI276" s="1286"/>
      <c r="AJ276" s="1286"/>
      <c r="AK276" s="1286"/>
      <c r="AL276" s="1286"/>
      <c r="AM276" s="1286"/>
      <c r="AN276" s="1286"/>
      <c r="AO276" s="1286"/>
      <c r="AP276" s="1286"/>
      <c r="AQ276" s="1286"/>
      <c r="AR276" s="1286"/>
      <c r="AS276" s="1286"/>
      <c r="AT276" s="1286"/>
      <c r="AU276" s="1286"/>
      <c r="AV276" s="1286"/>
      <c r="AW276" s="1286"/>
      <c r="AX276" s="1286"/>
      <c r="AY276" s="1286"/>
      <c r="AZ276" s="1286"/>
      <c r="BA276" s="1286"/>
      <c r="BB276" s="1286"/>
      <c r="BC276" s="1286"/>
      <c r="BD276" s="1286"/>
      <c r="BE276" s="1286"/>
      <c r="BF276" s="1286"/>
      <c r="BG276" s="1286"/>
      <c r="BH276" s="1286"/>
      <c r="BI276" s="1286"/>
      <c r="BJ276" s="1286"/>
      <c r="BK276" s="1286"/>
      <c r="BL276" s="1286"/>
      <c r="BM276" s="1286"/>
      <c r="BN276" s="1286"/>
      <c r="BO276" s="1286"/>
      <c r="BP276" s="1286"/>
      <c r="BQ276" s="1286"/>
      <c r="BR276" s="1286"/>
      <c r="BS276" s="1286"/>
      <c r="BT276" s="1286"/>
      <c r="BU276" s="1286"/>
      <c r="BV276" s="1286"/>
      <c r="BW276" s="1286"/>
      <c r="BX276" s="1286"/>
      <c r="BY276" s="1286"/>
      <c r="BZ276" s="1286"/>
      <c r="CA276" s="1286"/>
      <c r="CB276" s="1286"/>
      <c r="CC276" s="1286"/>
      <c r="CD276" s="1286"/>
      <c r="CE276" s="1286"/>
      <c r="CF276" s="1286"/>
      <c r="CG276" s="1286"/>
      <c r="CH276" s="1286"/>
      <c r="CI276" s="1286"/>
      <c r="CJ276" s="1286"/>
      <c r="CK276" s="1286"/>
      <c r="CL276" s="1286"/>
      <c r="CM276" s="1286"/>
      <c r="CN276" s="1286"/>
      <c r="CO276" s="1286"/>
      <c r="CP276" s="1286"/>
      <c r="CQ276" s="1286"/>
      <c r="CR276" s="1286"/>
      <c r="CS276" s="1286"/>
      <c r="CT276" s="1286"/>
      <c r="CU276" s="1286"/>
      <c r="CV276" s="1286"/>
      <c r="CW276" s="1286"/>
      <c r="CX276" s="1286"/>
      <c r="CY276" s="1286"/>
      <c r="CZ276" s="1286"/>
      <c r="DA276" s="1286"/>
      <c r="DB276" s="1286"/>
      <c r="DC276" s="1286"/>
      <c r="DD276" s="1286"/>
      <c r="DE276" s="1286"/>
      <c r="DF276" s="1286"/>
      <c r="DG276" s="1286"/>
      <c r="DH276" s="1286"/>
      <c r="DI276" s="1286"/>
      <c r="DJ276" s="1286"/>
      <c r="DK276" s="1286"/>
      <c r="DL276" s="1286"/>
      <c r="DM276" s="1286"/>
      <c r="DN276" s="1286"/>
      <c r="DO276" s="1286"/>
      <c r="DP276" s="1286"/>
      <c r="DQ276" s="1286"/>
      <c r="DR276" s="1286"/>
      <c r="DS276" s="1286"/>
      <c r="DT276" s="1286"/>
      <c r="DU276" s="1286"/>
      <c r="DV276" s="1286"/>
      <c r="DW276" s="1286"/>
      <c r="DX276" s="1286"/>
      <c r="DY276" s="1286"/>
      <c r="DZ276" s="1286"/>
      <c r="EA276" s="1286"/>
      <c r="EB276" s="1286"/>
      <c r="EC276" s="1286"/>
      <c r="ED276" s="1286"/>
      <c r="EE276" s="1286"/>
      <c r="EF276" s="1286"/>
      <c r="EG276" s="1286"/>
      <c r="EH276" s="1286"/>
      <c r="EI276" s="1286"/>
      <c r="EJ276" s="1286"/>
      <c r="EK276" s="1286"/>
      <c r="EL276" s="1286"/>
      <c r="EM276" s="1286"/>
      <c r="EN276" s="1286"/>
      <c r="EO276" s="1286"/>
      <c r="EP276" s="1286"/>
      <c r="EQ276" s="1286"/>
      <c r="ER276" s="1286"/>
      <c r="ES276" s="1286"/>
      <c r="ET276" s="1286"/>
      <c r="EU276" s="1286"/>
      <c r="EV276" s="1286"/>
      <c r="EW276" s="1286"/>
      <c r="EX276" s="1286"/>
      <c r="EY276" s="1286"/>
      <c r="EZ276" s="1286"/>
      <c r="FA276" s="1286"/>
      <c r="FB276" s="1286"/>
      <c r="FC276" s="1286"/>
      <c r="FD276" s="1286"/>
      <c r="FE276" s="1286"/>
      <c r="FF276" s="1286"/>
      <c r="FG276" s="1286"/>
      <c r="FH276" s="1286"/>
      <c r="FI276" s="1286"/>
      <c r="FJ276" s="1286"/>
      <c r="FK276" s="1286"/>
      <c r="FL276" s="1286"/>
      <c r="FM276" s="1286"/>
      <c r="FN276" s="1286"/>
      <c r="FO276" s="1286"/>
      <c r="FP276" s="1286"/>
      <c r="FQ276" s="1286"/>
      <c r="FR276" s="1286"/>
      <c r="FS276" s="1286"/>
      <c r="FT276" s="1286"/>
      <c r="FU276" s="1286"/>
      <c r="FV276" s="1286"/>
      <c r="FW276" s="1286"/>
      <c r="FX276" s="1286"/>
      <c r="FY276" s="1286"/>
      <c r="FZ276" s="1286"/>
      <c r="GA276" s="1286"/>
      <c r="GB276" s="1286"/>
      <c r="GC276" s="1286"/>
      <c r="GD276" s="1286"/>
      <c r="GE276" s="1286"/>
      <c r="GF276" s="1286"/>
      <c r="GG276" s="1286"/>
      <c r="GH276" s="1286"/>
      <c r="GI276" s="1286"/>
      <c r="GJ276" s="1286"/>
      <c r="GK276" s="1286"/>
      <c r="GL276" s="1286"/>
      <c r="GM276" s="1286"/>
      <c r="GN276" s="1286"/>
      <c r="GO276" s="1286"/>
      <c r="GP276" s="1286"/>
      <c r="GQ276" s="1286"/>
      <c r="GR276" s="1286"/>
      <c r="GS276" s="1286"/>
      <c r="GT276" s="1286"/>
      <c r="GU276" s="1286"/>
      <c r="GV276" s="1286"/>
      <c r="GW276" s="1286"/>
      <c r="GX276" s="1286"/>
      <c r="GY276" s="1286"/>
      <c r="GZ276" s="1286"/>
      <c r="HA276" s="1286"/>
      <c r="HB276" s="1286"/>
      <c r="HC276" s="1286"/>
      <c r="HD276" s="1286"/>
      <c r="HE276" s="1286"/>
      <c r="HF276" s="1286"/>
      <c r="HG276" s="1286"/>
      <c r="HH276" s="1286"/>
      <c r="HI276" s="1286"/>
      <c r="HJ276" s="1286"/>
      <c r="HK276" s="1286"/>
      <c r="HL276" s="1286"/>
      <c r="HM276" s="1286"/>
      <c r="HN276" s="1286"/>
      <c r="HO276" s="1286"/>
      <c r="HP276" s="1286"/>
      <c r="HQ276" s="1286"/>
      <c r="HR276" s="1286"/>
      <c r="HS276" s="1286"/>
      <c r="HT276" s="1286"/>
      <c r="HU276" s="1286"/>
      <c r="HV276" s="1286"/>
      <c r="HW276" s="1286"/>
      <c r="HX276" s="1286"/>
      <c r="HY276" s="1286"/>
      <c r="HZ276" s="1286"/>
      <c r="IA276" s="1286"/>
      <c r="IB276" s="1286"/>
      <c r="IC276" s="1286"/>
      <c r="ID276" s="1286"/>
      <c r="IE276" s="1286"/>
      <c r="IF276" s="1286"/>
      <c r="IG276" s="1286"/>
      <c r="IH276" s="1286"/>
      <c r="II276" s="1286"/>
      <c r="IJ276" s="1286"/>
      <c r="IK276" s="1286"/>
      <c r="IL276" s="1286"/>
      <c r="IM276" s="1286"/>
      <c r="IN276" s="1286"/>
      <c r="IO276" s="1286"/>
      <c r="IP276" s="1286"/>
      <c r="IQ276" s="1286"/>
      <c r="IR276" s="1286"/>
      <c r="IS276" s="1286"/>
      <c r="IT276" s="1286"/>
      <c r="IU276" s="1286"/>
      <c r="IV276" s="1286"/>
    </row>
    <row r="277" spans="1:256" ht="15.75">
      <c r="A277" s="1286"/>
      <c r="B277" s="1364" t="str">
        <f>B102</f>
        <v>AMM EQUIP 04</v>
      </c>
      <c r="C277" s="1365" t="str">
        <f>C102</f>
        <v>FORNECIMENTO E INSTALAÇÃO - SURF DUPLO</v>
      </c>
      <c r="D277" s="1366" t="s">
        <v>30</v>
      </c>
      <c r="E277" s="1367">
        <v>1</v>
      </c>
      <c r="F277" s="1368">
        <f>G111</f>
        <v>1617.7</v>
      </c>
      <c r="G277" s="1347">
        <f t="shared" si="15"/>
        <v>1617.7</v>
      </c>
      <c r="H277" s="1286"/>
      <c r="I277" s="1286"/>
      <c r="J277" s="1286"/>
      <c r="K277" s="1286"/>
      <c r="L277" s="1286"/>
      <c r="M277" s="1286"/>
      <c r="N277" s="1286"/>
      <c r="O277" s="1286"/>
      <c r="P277" s="1286"/>
      <c r="Q277" s="1286"/>
      <c r="R277" s="1286"/>
      <c r="S277" s="1286"/>
      <c r="T277" s="1286"/>
      <c r="U277" s="1286"/>
      <c r="V277" s="1286"/>
      <c r="W277" s="1286"/>
      <c r="X277" s="1286"/>
      <c r="Y277" s="1286"/>
      <c r="Z277" s="1286"/>
      <c r="AA277" s="1286"/>
      <c r="AB277" s="1286"/>
      <c r="AC277" s="1286"/>
      <c r="AD277" s="1286"/>
      <c r="AE277" s="1286"/>
      <c r="AF277" s="1286"/>
      <c r="AG277" s="1286"/>
      <c r="AH277" s="1286"/>
      <c r="AI277" s="1286"/>
      <c r="AJ277" s="1286"/>
      <c r="AK277" s="1286"/>
      <c r="AL277" s="1286"/>
      <c r="AM277" s="1286"/>
      <c r="AN277" s="1286"/>
      <c r="AO277" s="1286"/>
      <c r="AP277" s="1286"/>
      <c r="AQ277" s="1286"/>
      <c r="AR277" s="1286"/>
      <c r="AS277" s="1286"/>
      <c r="AT277" s="1286"/>
      <c r="AU277" s="1286"/>
      <c r="AV277" s="1286"/>
      <c r="AW277" s="1286"/>
      <c r="AX277" s="1286"/>
      <c r="AY277" s="1286"/>
      <c r="AZ277" s="1286"/>
      <c r="BA277" s="1286"/>
      <c r="BB277" s="1286"/>
      <c r="BC277" s="1286"/>
      <c r="BD277" s="1286"/>
      <c r="BE277" s="1286"/>
      <c r="BF277" s="1286"/>
      <c r="BG277" s="1286"/>
      <c r="BH277" s="1286"/>
      <c r="BI277" s="1286"/>
      <c r="BJ277" s="1286"/>
      <c r="BK277" s="1286"/>
      <c r="BL277" s="1286"/>
      <c r="BM277" s="1286"/>
      <c r="BN277" s="1286"/>
      <c r="BO277" s="1286"/>
      <c r="BP277" s="1286"/>
      <c r="BQ277" s="1286"/>
      <c r="BR277" s="1286"/>
      <c r="BS277" s="1286"/>
      <c r="BT277" s="1286"/>
      <c r="BU277" s="1286"/>
      <c r="BV277" s="1286"/>
      <c r="BW277" s="1286"/>
      <c r="BX277" s="1286"/>
      <c r="BY277" s="1286"/>
      <c r="BZ277" s="1286"/>
      <c r="CA277" s="1286"/>
      <c r="CB277" s="1286"/>
      <c r="CC277" s="1286"/>
      <c r="CD277" s="1286"/>
      <c r="CE277" s="1286"/>
      <c r="CF277" s="1286"/>
      <c r="CG277" s="1286"/>
      <c r="CH277" s="1286"/>
      <c r="CI277" s="1286"/>
      <c r="CJ277" s="1286"/>
      <c r="CK277" s="1286"/>
      <c r="CL277" s="1286"/>
      <c r="CM277" s="1286"/>
      <c r="CN277" s="1286"/>
      <c r="CO277" s="1286"/>
      <c r="CP277" s="1286"/>
      <c r="CQ277" s="1286"/>
      <c r="CR277" s="1286"/>
      <c r="CS277" s="1286"/>
      <c r="CT277" s="1286"/>
      <c r="CU277" s="1286"/>
      <c r="CV277" s="1286"/>
      <c r="CW277" s="1286"/>
      <c r="CX277" s="1286"/>
      <c r="CY277" s="1286"/>
      <c r="CZ277" s="1286"/>
      <c r="DA277" s="1286"/>
      <c r="DB277" s="1286"/>
      <c r="DC277" s="1286"/>
      <c r="DD277" s="1286"/>
      <c r="DE277" s="1286"/>
      <c r="DF277" s="1286"/>
      <c r="DG277" s="1286"/>
      <c r="DH277" s="1286"/>
      <c r="DI277" s="1286"/>
      <c r="DJ277" s="1286"/>
      <c r="DK277" s="1286"/>
      <c r="DL277" s="1286"/>
      <c r="DM277" s="1286"/>
      <c r="DN277" s="1286"/>
      <c r="DO277" s="1286"/>
      <c r="DP277" s="1286"/>
      <c r="DQ277" s="1286"/>
      <c r="DR277" s="1286"/>
      <c r="DS277" s="1286"/>
      <c r="DT277" s="1286"/>
      <c r="DU277" s="1286"/>
      <c r="DV277" s="1286"/>
      <c r="DW277" s="1286"/>
      <c r="DX277" s="1286"/>
      <c r="DY277" s="1286"/>
      <c r="DZ277" s="1286"/>
      <c r="EA277" s="1286"/>
      <c r="EB277" s="1286"/>
      <c r="EC277" s="1286"/>
      <c r="ED277" s="1286"/>
      <c r="EE277" s="1286"/>
      <c r="EF277" s="1286"/>
      <c r="EG277" s="1286"/>
      <c r="EH277" s="1286"/>
      <c r="EI277" s="1286"/>
      <c r="EJ277" s="1286"/>
      <c r="EK277" s="1286"/>
      <c r="EL277" s="1286"/>
      <c r="EM277" s="1286"/>
      <c r="EN277" s="1286"/>
      <c r="EO277" s="1286"/>
      <c r="EP277" s="1286"/>
      <c r="EQ277" s="1286"/>
      <c r="ER277" s="1286"/>
      <c r="ES277" s="1286"/>
      <c r="ET277" s="1286"/>
      <c r="EU277" s="1286"/>
      <c r="EV277" s="1286"/>
      <c r="EW277" s="1286"/>
      <c r="EX277" s="1286"/>
      <c r="EY277" s="1286"/>
      <c r="EZ277" s="1286"/>
      <c r="FA277" s="1286"/>
      <c r="FB277" s="1286"/>
      <c r="FC277" s="1286"/>
      <c r="FD277" s="1286"/>
      <c r="FE277" s="1286"/>
      <c r="FF277" s="1286"/>
      <c r="FG277" s="1286"/>
      <c r="FH277" s="1286"/>
      <c r="FI277" s="1286"/>
      <c r="FJ277" s="1286"/>
      <c r="FK277" s="1286"/>
      <c r="FL277" s="1286"/>
      <c r="FM277" s="1286"/>
      <c r="FN277" s="1286"/>
      <c r="FO277" s="1286"/>
      <c r="FP277" s="1286"/>
      <c r="FQ277" s="1286"/>
      <c r="FR277" s="1286"/>
      <c r="FS277" s="1286"/>
      <c r="FT277" s="1286"/>
      <c r="FU277" s="1286"/>
      <c r="FV277" s="1286"/>
      <c r="FW277" s="1286"/>
      <c r="FX277" s="1286"/>
      <c r="FY277" s="1286"/>
      <c r="FZ277" s="1286"/>
      <c r="GA277" s="1286"/>
      <c r="GB277" s="1286"/>
      <c r="GC277" s="1286"/>
      <c r="GD277" s="1286"/>
      <c r="GE277" s="1286"/>
      <c r="GF277" s="1286"/>
      <c r="GG277" s="1286"/>
      <c r="GH277" s="1286"/>
      <c r="GI277" s="1286"/>
      <c r="GJ277" s="1286"/>
      <c r="GK277" s="1286"/>
      <c r="GL277" s="1286"/>
      <c r="GM277" s="1286"/>
      <c r="GN277" s="1286"/>
      <c r="GO277" s="1286"/>
      <c r="GP277" s="1286"/>
      <c r="GQ277" s="1286"/>
      <c r="GR277" s="1286"/>
      <c r="GS277" s="1286"/>
      <c r="GT277" s="1286"/>
      <c r="GU277" s="1286"/>
      <c r="GV277" s="1286"/>
      <c r="GW277" s="1286"/>
      <c r="GX277" s="1286"/>
      <c r="GY277" s="1286"/>
      <c r="GZ277" s="1286"/>
      <c r="HA277" s="1286"/>
      <c r="HB277" s="1286"/>
      <c r="HC277" s="1286"/>
      <c r="HD277" s="1286"/>
      <c r="HE277" s="1286"/>
      <c r="HF277" s="1286"/>
      <c r="HG277" s="1286"/>
      <c r="HH277" s="1286"/>
      <c r="HI277" s="1286"/>
      <c r="HJ277" s="1286"/>
      <c r="HK277" s="1286"/>
      <c r="HL277" s="1286"/>
      <c r="HM277" s="1286"/>
      <c r="HN277" s="1286"/>
      <c r="HO277" s="1286"/>
      <c r="HP277" s="1286"/>
      <c r="HQ277" s="1286"/>
      <c r="HR277" s="1286"/>
      <c r="HS277" s="1286"/>
      <c r="HT277" s="1286"/>
      <c r="HU277" s="1286"/>
      <c r="HV277" s="1286"/>
      <c r="HW277" s="1286"/>
      <c r="HX277" s="1286"/>
      <c r="HY277" s="1286"/>
      <c r="HZ277" s="1286"/>
      <c r="IA277" s="1286"/>
      <c r="IB277" s="1286"/>
      <c r="IC277" s="1286"/>
      <c r="ID277" s="1286"/>
      <c r="IE277" s="1286"/>
      <c r="IF277" s="1286"/>
      <c r="IG277" s="1286"/>
      <c r="IH277" s="1286"/>
      <c r="II277" s="1286"/>
      <c r="IJ277" s="1286"/>
      <c r="IK277" s="1286"/>
      <c r="IL277" s="1286"/>
      <c r="IM277" s="1286"/>
      <c r="IN277" s="1286"/>
      <c r="IO277" s="1286"/>
      <c r="IP277" s="1286"/>
      <c r="IQ277" s="1286"/>
      <c r="IR277" s="1286"/>
      <c r="IS277" s="1286"/>
      <c r="IT277" s="1286"/>
      <c r="IU277" s="1286"/>
      <c r="IV277" s="1286"/>
    </row>
    <row r="278" spans="1:256" ht="15.75">
      <c r="A278" s="1286"/>
      <c r="B278" s="1364" t="str">
        <f>B124</f>
        <v>AMM EQUIP 05</v>
      </c>
      <c r="C278" s="1365" t="str">
        <f>C124</f>
        <v>FORNECIMENTO E INSTALAÇÃO - PRESSÃO DE PERNAS DUPLO</v>
      </c>
      <c r="D278" s="1366" t="s">
        <v>30</v>
      </c>
      <c r="E278" s="1367">
        <v>1</v>
      </c>
      <c r="F278" s="1368">
        <f>G133</f>
        <v>1825.7</v>
      </c>
      <c r="G278" s="1347">
        <f t="shared" si="15"/>
        <v>1825.7</v>
      </c>
      <c r="H278" s="1286"/>
      <c r="I278" s="1286"/>
      <c r="J278" s="1286"/>
      <c r="K278" s="1286"/>
      <c r="L278" s="1286"/>
      <c r="M278" s="1286"/>
      <c r="N278" s="1286"/>
      <c r="O278" s="1286"/>
      <c r="P278" s="1286"/>
      <c r="Q278" s="1286"/>
      <c r="R278" s="1286"/>
      <c r="S278" s="1286"/>
      <c r="T278" s="1286"/>
      <c r="U278" s="1286"/>
      <c r="V278" s="1286"/>
      <c r="W278" s="1286"/>
      <c r="X278" s="1286"/>
      <c r="Y278" s="1286"/>
      <c r="Z278" s="1286"/>
      <c r="AA278" s="1286"/>
      <c r="AB278" s="1286"/>
      <c r="AC278" s="1286"/>
      <c r="AD278" s="1286"/>
      <c r="AE278" s="1286"/>
      <c r="AF278" s="1286"/>
      <c r="AG278" s="1286"/>
      <c r="AH278" s="1286"/>
      <c r="AI278" s="1286"/>
      <c r="AJ278" s="1286"/>
      <c r="AK278" s="1286"/>
      <c r="AL278" s="1286"/>
      <c r="AM278" s="1286"/>
      <c r="AN278" s="1286"/>
      <c r="AO278" s="1286"/>
      <c r="AP278" s="1286"/>
      <c r="AQ278" s="1286"/>
      <c r="AR278" s="1286"/>
      <c r="AS278" s="1286"/>
      <c r="AT278" s="1286"/>
      <c r="AU278" s="1286"/>
      <c r="AV278" s="1286"/>
      <c r="AW278" s="1286"/>
      <c r="AX278" s="1286"/>
      <c r="AY278" s="1286"/>
      <c r="AZ278" s="1286"/>
      <c r="BA278" s="1286"/>
      <c r="BB278" s="1286"/>
      <c r="BC278" s="1286"/>
      <c r="BD278" s="1286"/>
      <c r="BE278" s="1286"/>
      <c r="BF278" s="1286"/>
      <c r="BG278" s="1286"/>
      <c r="BH278" s="1286"/>
      <c r="BI278" s="1286"/>
      <c r="BJ278" s="1286"/>
      <c r="BK278" s="1286"/>
      <c r="BL278" s="1286"/>
      <c r="BM278" s="1286"/>
      <c r="BN278" s="1286"/>
      <c r="BO278" s="1286"/>
      <c r="BP278" s="1286"/>
      <c r="BQ278" s="1286"/>
      <c r="BR278" s="1286"/>
      <c r="BS278" s="1286"/>
      <c r="BT278" s="1286"/>
      <c r="BU278" s="1286"/>
      <c r="BV278" s="1286"/>
      <c r="BW278" s="1286"/>
      <c r="BX278" s="1286"/>
      <c r="BY278" s="1286"/>
      <c r="BZ278" s="1286"/>
      <c r="CA278" s="1286"/>
      <c r="CB278" s="1286"/>
      <c r="CC278" s="1286"/>
      <c r="CD278" s="1286"/>
      <c r="CE278" s="1286"/>
      <c r="CF278" s="1286"/>
      <c r="CG278" s="1286"/>
      <c r="CH278" s="1286"/>
      <c r="CI278" s="1286"/>
      <c r="CJ278" s="1286"/>
      <c r="CK278" s="1286"/>
      <c r="CL278" s="1286"/>
      <c r="CM278" s="1286"/>
      <c r="CN278" s="1286"/>
      <c r="CO278" s="1286"/>
      <c r="CP278" s="1286"/>
      <c r="CQ278" s="1286"/>
      <c r="CR278" s="1286"/>
      <c r="CS278" s="1286"/>
      <c r="CT278" s="1286"/>
      <c r="CU278" s="1286"/>
      <c r="CV278" s="1286"/>
      <c r="CW278" s="1286"/>
      <c r="CX278" s="1286"/>
      <c r="CY278" s="1286"/>
      <c r="CZ278" s="1286"/>
      <c r="DA278" s="1286"/>
      <c r="DB278" s="1286"/>
      <c r="DC278" s="1286"/>
      <c r="DD278" s="1286"/>
      <c r="DE278" s="1286"/>
      <c r="DF278" s="1286"/>
      <c r="DG278" s="1286"/>
      <c r="DH278" s="1286"/>
      <c r="DI278" s="1286"/>
      <c r="DJ278" s="1286"/>
      <c r="DK278" s="1286"/>
      <c r="DL278" s="1286"/>
      <c r="DM278" s="1286"/>
      <c r="DN278" s="1286"/>
      <c r="DO278" s="1286"/>
      <c r="DP278" s="1286"/>
      <c r="DQ278" s="1286"/>
      <c r="DR278" s="1286"/>
      <c r="DS278" s="1286"/>
      <c r="DT278" s="1286"/>
      <c r="DU278" s="1286"/>
      <c r="DV278" s="1286"/>
      <c r="DW278" s="1286"/>
      <c r="DX278" s="1286"/>
      <c r="DY278" s="1286"/>
      <c r="DZ278" s="1286"/>
      <c r="EA278" s="1286"/>
      <c r="EB278" s="1286"/>
      <c r="EC278" s="1286"/>
      <c r="ED278" s="1286"/>
      <c r="EE278" s="1286"/>
      <c r="EF278" s="1286"/>
      <c r="EG278" s="1286"/>
      <c r="EH278" s="1286"/>
      <c r="EI278" s="1286"/>
      <c r="EJ278" s="1286"/>
      <c r="EK278" s="1286"/>
      <c r="EL278" s="1286"/>
      <c r="EM278" s="1286"/>
      <c r="EN278" s="1286"/>
      <c r="EO278" s="1286"/>
      <c r="EP278" s="1286"/>
      <c r="EQ278" s="1286"/>
      <c r="ER278" s="1286"/>
      <c r="ES278" s="1286"/>
      <c r="ET278" s="1286"/>
      <c r="EU278" s="1286"/>
      <c r="EV278" s="1286"/>
      <c r="EW278" s="1286"/>
      <c r="EX278" s="1286"/>
      <c r="EY278" s="1286"/>
      <c r="EZ278" s="1286"/>
      <c r="FA278" s="1286"/>
      <c r="FB278" s="1286"/>
      <c r="FC278" s="1286"/>
      <c r="FD278" s="1286"/>
      <c r="FE278" s="1286"/>
      <c r="FF278" s="1286"/>
      <c r="FG278" s="1286"/>
      <c r="FH278" s="1286"/>
      <c r="FI278" s="1286"/>
      <c r="FJ278" s="1286"/>
      <c r="FK278" s="1286"/>
      <c r="FL278" s="1286"/>
      <c r="FM278" s="1286"/>
      <c r="FN278" s="1286"/>
      <c r="FO278" s="1286"/>
      <c r="FP278" s="1286"/>
      <c r="FQ278" s="1286"/>
      <c r="FR278" s="1286"/>
      <c r="FS278" s="1286"/>
      <c r="FT278" s="1286"/>
      <c r="FU278" s="1286"/>
      <c r="FV278" s="1286"/>
      <c r="FW278" s="1286"/>
      <c r="FX278" s="1286"/>
      <c r="FY278" s="1286"/>
      <c r="FZ278" s="1286"/>
      <c r="GA278" s="1286"/>
      <c r="GB278" s="1286"/>
      <c r="GC278" s="1286"/>
      <c r="GD278" s="1286"/>
      <c r="GE278" s="1286"/>
      <c r="GF278" s="1286"/>
      <c r="GG278" s="1286"/>
      <c r="GH278" s="1286"/>
      <c r="GI278" s="1286"/>
      <c r="GJ278" s="1286"/>
      <c r="GK278" s="1286"/>
      <c r="GL278" s="1286"/>
      <c r="GM278" s="1286"/>
      <c r="GN278" s="1286"/>
      <c r="GO278" s="1286"/>
      <c r="GP278" s="1286"/>
      <c r="GQ278" s="1286"/>
      <c r="GR278" s="1286"/>
      <c r="GS278" s="1286"/>
      <c r="GT278" s="1286"/>
      <c r="GU278" s="1286"/>
      <c r="GV278" s="1286"/>
      <c r="GW278" s="1286"/>
      <c r="GX278" s="1286"/>
      <c r="GY278" s="1286"/>
      <c r="GZ278" s="1286"/>
      <c r="HA278" s="1286"/>
      <c r="HB278" s="1286"/>
      <c r="HC278" s="1286"/>
      <c r="HD278" s="1286"/>
      <c r="HE278" s="1286"/>
      <c r="HF278" s="1286"/>
      <c r="HG278" s="1286"/>
      <c r="HH278" s="1286"/>
      <c r="HI278" s="1286"/>
      <c r="HJ278" s="1286"/>
      <c r="HK278" s="1286"/>
      <c r="HL278" s="1286"/>
      <c r="HM278" s="1286"/>
      <c r="HN278" s="1286"/>
      <c r="HO278" s="1286"/>
      <c r="HP278" s="1286"/>
      <c r="HQ278" s="1286"/>
      <c r="HR278" s="1286"/>
      <c r="HS278" s="1286"/>
      <c r="HT278" s="1286"/>
      <c r="HU278" s="1286"/>
      <c r="HV278" s="1286"/>
      <c r="HW278" s="1286"/>
      <c r="HX278" s="1286"/>
      <c r="HY278" s="1286"/>
      <c r="HZ278" s="1286"/>
      <c r="IA278" s="1286"/>
      <c r="IB278" s="1286"/>
      <c r="IC278" s="1286"/>
      <c r="ID278" s="1286"/>
      <c r="IE278" s="1286"/>
      <c r="IF278" s="1286"/>
      <c r="IG278" s="1286"/>
      <c r="IH278" s="1286"/>
      <c r="II278" s="1286"/>
      <c r="IJ278" s="1286"/>
      <c r="IK278" s="1286"/>
      <c r="IL278" s="1286"/>
      <c r="IM278" s="1286"/>
      <c r="IN278" s="1286"/>
      <c r="IO278" s="1286"/>
      <c r="IP278" s="1286"/>
      <c r="IQ278" s="1286"/>
      <c r="IR278" s="1286"/>
      <c r="IS278" s="1286"/>
      <c r="IT278" s="1286"/>
      <c r="IU278" s="1286"/>
      <c r="IV278" s="1286"/>
    </row>
    <row r="279" spans="1:256" ht="15.75">
      <c r="A279" s="1286"/>
      <c r="B279" s="1364" t="str">
        <f>B145</f>
        <v>AMM EQUIP 06</v>
      </c>
      <c r="C279" s="1365" t="str">
        <f>C145</f>
        <v>FORNECIMENTO E INSTALAÇÃO - ESKI</v>
      </c>
      <c r="D279" s="1366" t="s">
        <v>30</v>
      </c>
      <c r="E279" s="1367">
        <v>1</v>
      </c>
      <c r="F279" s="1368">
        <f>G154</f>
        <v>2015.81</v>
      </c>
      <c r="G279" s="1347">
        <f t="shared" si="15"/>
        <v>2015.81</v>
      </c>
      <c r="H279" s="1286"/>
      <c r="I279" s="1286"/>
      <c r="J279" s="1286"/>
      <c r="K279" s="1286"/>
      <c r="L279" s="1286"/>
      <c r="M279" s="1286"/>
      <c r="N279" s="1286"/>
      <c r="O279" s="1286"/>
      <c r="P279" s="1286"/>
      <c r="Q279" s="1286"/>
      <c r="R279" s="1286"/>
      <c r="S279" s="1286"/>
      <c r="T279" s="1286"/>
      <c r="U279" s="1286"/>
      <c r="V279" s="1286"/>
      <c r="W279" s="1286"/>
      <c r="X279" s="1286"/>
      <c r="Y279" s="1286"/>
      <c r="Z279" s="1286"/>
      <c r="AA279" s="1286"/>
      <c r="AB279" s="1286"/>
      <c r="AC279" s="1286"/>
      <c r="AD279" s="1286"/>
      <c r="AE279" s="1286"/>
      <c r="AF279" s="1286"/>
      <c r="AG279" s="1286"/>
      <c r="AH279" s="1286"/>
      <c r="AI279" s="1286"/>
      <c r="AJ279" s="1286"/>
      <c r="AK279" s="1286"/>
      <c r="AL279" s="1286"/>
      <c r="AM279" s="1286"/>
      <c r="AN279" s="1286"/>
      <c r="AO279" s="1286"/>
      <c r="AP279" s="1286"/>
      <c r="AQ279" s="1286"/>
      <c r="AR279" s="1286"/>
      <c r="AS279" s="1286"/>
      <c r="AT279" s="1286"/>
      <c r="AU279" s="1286"/>
      <c r="AV279" s="1286"/>
      <c r="AW279" s="1286"/>
      <c r="AX279" s="1286"/>
      <c r="AY279" s="1286"/>
      <c r="AZ279" s="1286"/>
      <c r="BA279" s="1286"/>
      <c r="BB279" s="1286"/>
      <c r="BC279" s="1286"/>
      <c r="BD279" s="1286"/>
      <c r="BE279" s="1286"/>
      <c r="BF279" s="1286"/>
      <c r="BG279" s="1286"/>
      <c r="BH279" s="1286"/>
      <c r="BI279" s="1286"/>
      <c r="BJ279" s="1286"/>
      <c r="BK279" s="1286"/>
      <c r="BL279" s="1286"/>
      <c r="BM279" s="1286"/>
      <c r="BN279" s="1286"/>
      <c r="BO279" s="1286"/>
      <c r="BP279" s="1286"/>
      <c r="BQ279" s="1286"/>
      <c r="BR279" s="1286"/>
      <c r="BS279" s="1286"/>
      <c r="BT279" s="1286"/>
      <c r="BU279" s="1286"/>
      <c r="BV279" s="1286"/>
      <c r="BW279" s="1286"/>
      <c r="BX279" s="1286"/>
      <c r="BY279" s="1286"/>
      <c r="BZ279" s="1286"/>
      <c r="CA279" s="1286"/>
      <c r="CB279" s="1286"/>
      <c r="CC279" s="1286"/>
      <c r="CD279" s="1286"/>
      <c r="CE279" s="1286"/>
      <c r="CF279" s="1286"/>
      <c r="CG279" s="1286"/>
      <c r="CH279" s="1286"/>
      <c r="CI279" s="1286"/>
      <c r="CJ279" s="1286"/>
      <c r="CK279" s="1286"/>
      <c r="CL279" s="1286"/>
      <c r="CM279" s="1286"/>
      <c r="CN279" s="1286"/>
      <c r="CO279" s="1286"/>
      <c r="CP279" s="1286"/>
      <c r="CQ279" s="1286"/>
      <c r="CR279" s="1286"/>
      <c r="CS279" s="1286"/>
      <c r="CT279" s="1286"/>
      <c r="CU279" s="1286"/>
      <c r="CV279" s="1286"/>
      <c r="CW279" s="1286"/>
      <c r="CX279" s="1286"/>
      <c r="CY279" s="1286"/>
      <c r="CZ279" s="1286"/>
      <c r="DA279" s="1286"/>
      <c r="DB279" s="1286"/>
      <c r="DC279" s="1286"/>
      <c r="DD279" s="1286"/>
      <c r="DE279" s="1286"/>
      <c r="DF279" s="1286"/>
      <c r="DG279" s="1286"/>
      <c r="DH279" s="1286"/>
      <c r="DI279" s="1286"/>
      <c r="DJ279" s="1286"/>
      <c r="DK279" s="1286"/>
      <c r="DL279" s="1286"/>
      <c r="DM279" s="1286"/>
      <c r="DN279" s="1286"/>
      <c r="DO279" s="1286"/>
      <c r="DP279" s="1286"/>
      <c r="DQ279" s="1286"/>
      <c r="DR279" s="1286"/>
      <c r="DS279" s="1286"/>
      <c r="DT279" s="1286"/>
      <c r="DU279" s="1286"/>
      <c r="DV279" s="1286"/>
      <c r="DW279" s="1286"/>
      <c r="DX279" s="1286"/>
      <c r="DY279" s="1286"/>
      <c r="DZ279" s="1286"/>
      <c r="EA279" s="1286"/>
      <c r="EB279" s="1286"/>
      <c r="EC279" s="1286"/>
      <c r="ED279" s="1286"/>
      <c r="EE279" s="1286"/>
      <c r="EF279" s="1286"/>
      <c r="EG279" s="1286"/>
      <c r="EH279" s="1286"/>
      <c r="EI279" s="1286"/>
      <c r="EJ279" s="1286"/>
      <c r="EK279" s="1286"/>
      <c r="EL279" s="1286"/>
      <c r="EM279" s="1286"/>
      <c r="EN279" s="1286"/>
      <c r="EO279" s="1286"/>
      <c r="EP279" s="1286"/>
      <c r="EQ279" s="1286"/>
      <c r="ER279" s="1286"/>
      <c r="ES279" s="1286"/>
      <c r="ET279" s="1286"/>
      <c r="EU279" s="1286"/>
      <c r="EV279" s="1286"/>
      <c r="EW279" s="1286"/>
      <c r="EX279" s="1286"/>
      <c r="EY279" s="1286"/>
      <c r="EZ279" s="1286"/>
      <c r="FA279" s="1286"/>
      <c r="FB279" s="1286"/>
      <c r="FC279" s="1286"/>
      <c r="FD279" s="1286"/>
      <c r="FE279" s="1286"/>
      <c r="FF279" s="1286"/>
      <c r="FG279" s="1286"/>
      <c r="FH279" s="1286"/>
      <c r="FI279" s="1286"/>
      <c r="FJ279" s="1286"/>
      <c r="FK279" s="1286"/>
      <c r="FL279" s="1286"/>
      <c r="FM279" s="1286"/>
      <c r="FN279" s="1286"/>
      <c r="FO279" s="1286"/>
      <c r="FP279" s="1286"/>
      <c r="FQ279" s="1286"/>
      <c r="FR279" s="1286"/>
      <c r="FS279" s="1286"/>
      <c r="FT279" s="1286"/>
      <c r="FU279" s="1286"/>
      <c r="FV279" s="1286"/>
      <c r="FW279" s="1286"/>
      <c r="FX279" s="1286"/>
      <c r="FY279" s="1286"/>
      <c r="FZ279" s="1286"/>
      <c r="GA279" s="1286"/>
      <c r="GB279" s="1286"/>
      <c r="GC279" s="1286"/>
      <c r="GD279" s="1286"/>
      <c r="GE279" s="1286"/>
      <c r="GF279" s="1286"/>
      <c r="GG279" s="1286"/>
      <c r="GH279" s="1286"/>
      <c r="GI279" s="1286"/>
      <c r="GJ279" s="1286"/>
      <c r="GK279" s="1286"/>
      <c r="GL279" s="1286"/>
      <c r="GM279" s="1286"/>
      <c r="GN279" s="1286"/>
      <c r="GO279" s="1286"/>
      <c r="GP279" s="1286"/>
      <c r="GQ279" s="1286"/>
      <c r="GR279" s="1286"/>
      <c r="GS279" s="1286"/>
      <c r="GT279" s="1286"/>
      <c r="GU279" s="1286"/>
      <c r="GV279" s="1286"/>
      <c r="GW279" s="1286"/>
      <c r="GX279" s="1286"/>
      <c r="GY279" s="1286"/>
      <c r="GZ279" s="1286"/>
      <c r="HA279" s="1286"/>
      <c r="HB279" s="1286"/>
      <c r="HC279" s="1286"/>
      <c r="HD279" s="1286"/>
      <c r="HE279" s="1286"/>
      <c r="HF279" s="1286"/>
      <c r="HG279" s="1286"/>
      <c r="HH279" s="1286"/>
      <c r="HI279" s="1286"/>
      <c r="HJ279" s="1286"/>
      <c r="HK279" s="1286"/>
      <c r="HL279" s="1286"/>
      <c r="HM279" s="1286"/>
      <c r="HN279" s="1286"/>
      <c r="HO279" s="1286"/>
      <c r="HP279" s="1286"/>
      <c r="HQ279" s="1286"/>
      <c r="HR279" s="1286"/>
      <c r="HS279" s="1286"/>
      <c r="HT279" s="1286"/>
      <c r="HU279" s="1286"/>
      <c r="HV279" s="1286"/>
      <c r="HW279" s="1286"/>
      <c r="HX279" s="1286"/>
      <c r="HY279" s="1286"/>
      <c r="HZ279" s="1286"/>
      <c r="IA279" s="1286"/>
      <c r="IB279" s="1286"/>
      <c r="IC279" s="1286"/>
      <c r="ID279" s="1286"/>
      <c r="IE279" s="1286"/>
      <c r="IF279" s="1286"/>
      <c r="IG279" s="1286"/>
      <c r="IH279" s="1286"/>
      <c r="II279" s="1286"/>
      <c r="IJ279" s="1286"/>
      <c r="IK279" s="1286"/>
      <c r="IL279" s="1286"/>
      <c r="IM279" s="1286"/>
      <c r="IN279" s="1286"/>
      <c r="IO279" s="1286"/>
      <c r="IP279" s="1286"/>
      <c r="IQ279" s="1286"/>
      <c r="IR279" s="1286"/>
      <c r="IS279" s="1286"/>
      <c r="IT279" s="1286"/>
      <c r="IU279" s="1286"/>
      <c r="IV279" s="1286"/>
    </row>
    <row r="280" spans="1:256" ht="15.75">
      <c r="A280" s="1286"/>
      <c r="B280" s="1364" t="str">
        <f>B166</f>
        <v>AMM EQUIP 07</v>
      </c>
      <c r="C280" s="1365" t="str">
        <f>C166</f>
        <v>FORNECIMENTO E INSTALAÇÃO - SIMULADOR DE CAVALGADA</v>
      </c>
      <c r="D280" s="1366" t="s">
        <v>30</v>
      </c>
      <c r="E280" s="1367">
        <v>1</v>
      </c>
      <c r="F280" s="1368">
        <f>G175</f>
        <v>1580.81</v>
      </c>
      <c r="G280" s="1347">
        <f t="shared" si="15"/>
        <v>1580.81</v>
      </c>
      <c r="H280" s="1286"/>
      <c r="I280" s="1286"/>
      <c r="J280" s="1286"/>
      <c r="K280" s="1286"/>
      <c r="L280" s="1286"/>
      <c r="M280" s="1286"/>
      <c r="N280" s="1286"/>
      <c r="O280" s="1286"/>
      <c r="P280" s="1286"/>
      <c r="Q280" s="1286"/>
      <c r="R280" s="1286"/>
      <c r="S280" s="1286"/>
      <c r="T280" s="1286"/>
      <c r="U280" s="1286"/>
      <c r="V280" s="1286"/>
      <c r="W280" s="1286"/>
      <c r="X280" s="1286"/>
      <c r="Y280" s="1286"/>
      <c r="Z280" s="1286"/>
      <c r="AA280" s="1286"/>
      <c r="AB280" s="1286"/>
      <c r="AC280" s="1286"/>
      <c r="AD280" s="1286"/>
      <c r="AE280" s="1286"/>
      <c r="AF280" s="1286"/>
      <c r="AG280" s="1286"/>
      <c r="AH280" s="1286"/>
      <c r="AI280" s="1286"/>
      <c r="AJ280" s="1286"/>
      <c r="AK280" s="1286"/>
      <c r="AL280" s="1286"/>
      <c r="AM280" s="1286"/>
      <c r="AN280" s="1286"/>
      <c r="AO280" s="1286"/>
      <c r="AP280" s="1286"/>
      <c r="AQ280" s="1286"/>
      <c r="AR280" s="1286"/>
      <c r="AS280" s="1286"/>
      <c r="AT280" s="1286"/>
      <c r="AU280" s="1286"/>
      <c r="AV280" s="1286"/>
      <c r="AW280" s="1286"/>
      <c r="AX280" s="1286"/>
      <c r="AY280" s="1286"/>
      <c r="AZ280" s="1286"/>
      <c r="BA280" s="1286"/>
      <c r="BB280" s="1286"/>
      <c r="BC280" s="1286"/>
      <c r="BD280" s="1286"/>
      <c r="BE280" s="1286"/>
      <c r="BF280" s="1286"/>
      <c r="BG280" s="1286"/>
      <c r="BH280" s="1286"/>
      <c r="BI280" s="1286"/>
      <c r="BJ280" s="1286"/>
      <c r="BK280" s="1286"/>
      <c r="BL280" s="1286"/>
      <c r="BM280" s="1286"/>
      <c r="BN280" s="1286"/>
      <c r="BO280" s="1286"/>
      <c r="BP280" s="1286"/>
      <c r="BQ280" s="1286"/>
      <c r="BR280" s="1286"/>
      <c r="BS280" s="1286"/>
      <c r="BT280" s="1286"/>
      <c r="BU280" s="1286"/>
      <c r="BV280" s="1286"/>
      <c r="BW280" s="1286"/>
      <c r="BX280" s="1286"/>
      <c r="BY280" s="1286"/>
      <c r="BZ280" s="1286"/>
      <c r="CA280" s="1286"/>
      <c r="CB280" s="1286"/>
      <c r="CC280" s="1286"/>
      <c r="CD280" s="1286"/>
      <c r="CE280" s="1286"/>
      <c r="CF280" s="1286"/>
      <c r="CG280" s="1286"/>
      <c r="CH280" s="1286"/>
      <c r="CI280" s="1286"/>
      <c r="CJ280" s="1286"/>
      <c r="CK280" s="1286"/>
      <c r="CL280" s="1286"/>
      <c r="CM280" s="1286"/>
      <c r="CN280" s="1286"/>
      <c r="CO280" s="1286"/>
      <c r="CP280" s="1286"/>
      <c r="CQ280" s="1286"/>
      <c r="CR280" s="1286"/>
      <c r="CS280" s="1286"/>
      <c r="CT280" s="1286"/>
      <c r="CU280" s="1286"/>
      <c r="CV280" s="1286"/>
      <c r="CW280" s="1286"/>
      <c r="CX280" s="1286"/>
      <c r="CY280" s="1286"/>
      <c r="CZ280" s="1286"/>
      <c r="DA280" s="1286"/>
      <c r="DB280" s="1286"/>
      <c r="DC280" s="1286"/>
      <c r="DD280" s="1286"/>
      <c r="DE280" s="1286"/>
      <c r="DF280" s="1286"/>
      <c r="DG280" s="1286"/>
      <c r="DH280" s="1286"/>
      <c r="DI280" s="1286"/>
      <c r="DJ280" s="1286"/>
      <c r="DK280" s="1286"/>
      <c r="DL280" s="1286"/>
      <c r="DM280" s="1286"/>
      <c r="DN280" s="1286"/>
      <c r="DO280" s="1286"/>
      <c r="DP280" s="1286"/>
      <c r="DQ280" s="1286"/>
      <c r="DR280" s="1286"/>
      <c r="DS280" s="1286"/>
      <c r="DT280" s="1286"/>
      <c r="DU280" s="1286"/>
      <c r="DV280" s="1286"/>
      <c r="DW280" s="1286"/>
      <c r="DX280" s="1286"/>
      <c r="DY280" s="1286"/>
      <c r="DZ280" s="1286"/>
      <c r="EA280" s="1286"/>
      <c r="EB280" s="1286"/>
      <c r="EC280" s="1286"/>
      <c r="ED280" s="1286"/>
      <c r="EE280" s="1286"/>
      <c r="EF280" s="1286"/>
      <c r="EG280" s="1286"/>
      <c r="EH280" s="1286"/>
      <c r="EI280" s="1286"/>
      <c r="EJ280" s="1286"/>
      <c r="EK280" s="1286"/>
      <c r="EL280" s="1286"/>
      <c r="EM280" s="1286"/>
      <c r="EN280" s="1286"/>
      <c r="EO280" s="1286"/>
      <c r="EP280" s="1286"/>
      <c r="EQ280" s="1286"/>
      <c r="ER280" s="1286"/>
      <c r="ES280" s="1286"/>
      <c r="ET280" s="1286"/>
      <c r="EU280" s="1286"/>
      <c r="EV280" s="1286"/>
      <c r="EW280" s="1286"/>
      <c r="EX280" s="1286"/>
      <c r="EY280" s="1286"/>
      <c r="EZ280" s="1286"/>
      <c r="FA280" s="1286"/>
      <c r="FB280" s="1286"/>
      <c r="FC280" s="1286"/>
      <c r="FD280" s="1286"/>
      <c r="FE280" s="1286"/>
      <c r="FF280" s="1286"/>
      <c r="FG280" s="1286"/>
      <c r="FH280" s="1286"/>
      <c r="FI280" s="1286"/>
      <c r="FJ280" s="1286"/>
      <c r="FK280" s="1286"/>
      <c r="FL280" s="1286"/>
      <c r="FM280" s="1286"/>
      <c r="FN280" s="1286"/>
      <c r="FO280" s="1286"/>
      <c r="FP280" s="1286"/>
      <c r="FQ280" s="1286"/>
      <c r="FR280" s="1286"/>
      <c r="FS280" s="1286"/>
      <c r="FT280" s="1286"/>
      <c r="FU280" s="1286"/>
      <c r="FV280" s="1286"/>
      <c r="FW280" s="1286"/>
      <c r="FX280" s="1286"/>
      <c r="FY280" s="1286"/>
      <c r="FZ280" s="1286"/>
      <c r="GA280" s="1286"/>
      <c r="GB280" s="1286"/>
      <c r="GC280" s="1286"/>
      <c r="GD280" s="1286"/>
      <c r="GE280" s="1286"/>
      <c r="GF280" s="1286"/>
      <c r="GG280" s="1286"/>
      <c r="GH280" s="1286"/>
      <c r="GI280" s="1286"/>
      <c r="GJ280" s="1286"/>
      <c r="GK280" s="1286"/>
      <c r="GL280" s="1286"/>
      <c r="GM280" s="1286"/>
      <c r="GN280" s="1286"/>
      <c r="GO280" s="1286"/>
      <c r="GP280" s="1286"/>
      <c r="GQ280" s="1286"/>
      <c r="GR280" s="1286"/>
      <c r="GS280" s="1286"/>
      <c r="GT280" s="1286"/>
      <c r="GU280" s="1286"/>
      <c r="GV280" s="1286"/>
      <c r="GW280" s="1286"/>
      <c r="GX280" s="1286"/>
      <c r="GY280" s="1286"/>
      <c r="GZ280" s="1286"/>
      <c r="HA280" s="1286"/>
      <c r="HB280" s="1286"/>
      <c r="HC280" s="1286"/>
      <c r="HD280" s="1286"/>
      <c r="HE280" s="1286"/>
      <c r="HF280" s="1286"/>
      <c r="HG280" s="1286"/>
      <c r="HH280" s="1286"/>
      <c r="HI280" s="1286"/>
      <c r="HJ280" s="1286"/>
      <c r="HK280" s="1286"/>
      <c r="HL280" s="1286"/>
      <c r="HM280" s="1286"/>
      <c r="HN280" s="1286"/>
      <c r="HO280" s="1286"/>
      <c r="HP280" s="1286"/>
      <c r="HQ280" s="1286"/>
      <c r="HR280" s="1286"/>
      <c r="HS280" s="1286"/>
      <c r="HT280" s="1286"/>
      <c r="HU280" s="1286"/>
      <c r="HV280" s="1286"/>
      <c r="HW280" s="1286"/>
      <c r="HX280" s="1286"/>
      <c r="HY280" s="1286"/>
      <c r="HZ280" s="1286"/>
      <c r="IA280" s="1286"/>
      <c r="IB280" s="1286"/>
      <c r="IC280" s="1286"/>
      <c r="ID280" s="1286"/>
      <c r="IE280" s="1286"/>
      <c r="IF280" s="1286"/>
      <c r="IG280" s="1286"/>
      <c r="IH280" s="1286"/>
      <c r="II280" s="1286"/>
      <c r="IJ280" s="1286"/>
      <c r="IK280" s="1286"/>
      <c r="IL280" s="1286"/>
      <c r="IM280" s="1286"/>
      <c r="IN280" s="1286"/>
      <c r="IO280" s="1286"/>
      <c r="IP280" s="1286"/>
      <c r="IQ280" s="1286"/>
      <c r="IR280" s="1286"/>
      <c r="IS280" s="1286"/>
      <c r="IT280" s="1286"/>
      <c r="IU280" s="1286"/>
      <c r="IV280" s="1286"/>
    </row>
    <row r="281" spans="1:256" ht="15.75">
      <c r="A281" s="1286"/>
      <c r="B281" s="1364" t="str">
        <f>B187</f>
        <v>AMM EQUIP 08</v>
      </c>
      <c r="C281" s="1365" t="str">
        <f>C187</f>
        <v>FORNECIMENTO E INSTALAÇÃO - REMADA SENTADA</v>
      </c>
      <c r="D281" s="1366" t="s">
        <v>30</v>
      </c>
      <c r="E281" s="1367">
        <v>1</v>
      </c>
      <c r="F281" s="1368">
        <f>G196</f>
        <v>1570.64</v>
      </c>
      <c r="G281" s="1347">
        <f t="shared" si="15"/>
        <v>1570.64</v>
      </c>
      <c r="H281" s="1286"/>
      <c r="I281" s="1286"/>
      <c r="J281" s="1286"/>
      <c r="K281" s="1286"/>
      <c r="L281" s="1286"/>
      <c r="M281" s="1286"/>
      <c r="N281" s="1286"/>
      <c r="O281" s="1286"/>
      <c r="P281" s="1286"/>
      <c r="Q281" s="1286"/>
      <c r="R281" s="1286"/>
      <c r="S281" s="1286"/>
      <c r="T281" s="1286"/>
      <c r="U281" s="1286"/>
      <c r="V281" s="1286"/>
      <c r="W281" s="1286"/>
      <c r="X281" s="1286"/>
      <c r="Y281" s="1286"/>
      <c r="Z281" s="1286"/>
      <c r="AA281" s="1286"/>
      <c r="AB281" s="1286"/>
      <c r="AC281" s="1286"/>
      <c r="AD281" s="1286"/>
      <c r="AE281" s="1286"/>
      <c r="AF281" s="1286"/>
      <c r="AG281" s="1286"/>
      <c r="AH281" s="1286"/>
      <c r="AI281" s="1286"/>
      <c r="AJ281" s="1286"/>
      <c r="AK281" s="1286"/>
      <c r="AL281" s="1286"/>
      <c r="AM281" s="1286"/>
      <c r="AN281" s="1286"/>
      <c r="AO281" s="1286"/>
      <c r="AP281" s="1286"/>
      <c r="AQ281" s="1286"/>
      <c r="AR281" s="1286"/>
      <c r="AS281" s="1286"/>
      <c r="AT281" s="1286"/>
      <c r="AU281" s="1286"/>
      <c r="AV281" s="1286"/>
      <c r="AW281" s="1286"/>
      <c r="AX281" s="1286"/>
      <c r="AY281" s="1286"/>
      <c r="AZ281" s="1286"/>
      <c r="BA281" s="1286"/>
      <c r="BB281" s="1286"/>
      <c r="BC281" s="1286"/>
      <c r="BD281" s="1286"/>
      <c r="BE281" s="1286"/>
      <c r="BF281" s="1286"/>
      <c r="BG281" s="1286"/>
      <c r="BH281" s="1286"/>
      <c r="BI281" s="1286"/>
      <c r="BJ281" s="1286"/>
      <c r="BK281" s="1286"/>
      <c r="BL281" s="1286"/>
      <c r="BM281" s="1286"/>
      <c r="BN281" s="1286"/>
      <c r="BO281" s="1286"/>
      <c r="BP281" s="1286"/>
      <c r="BQ281" s="1286"/>
      <c r="BR281" s="1286"/>
      <c r="BS281" s="1286"/>
      <c r="BT281" s="1286"/>
      <c r="BU281" s="1286"/>
      <c r="BV281" s="1286"/>
      <c r="BW281" s="1286"/>
      <c r="BX281" s="1286"/>
      <c r="BY281" s="1286"/>
      <c r="BZ281" s="1286"/>
      <c r="CA281" s="1286"/>
      <c r="CB281" s="1286"/>
      <c r="CC281" s="1286"/>
      <c r="CD281" s="1286"/>
      <c r="CE281" s="1286"/>
      <c r="CF281" s="1286"/>
      <c r="CG281" s="1286"/>
      <c r="CH281" s="1286"/>
      <c r="CI281" s="1286"/>
      <c r="CJ281" s="1286"/>
      <c r="CK281" s="1286"/>
      <c r="CL281" s="1286"/>
      <c r="CM281" s="1286"/>
      <c r="CN281" s="1286"/>
      <c r="CO281" s="1286"/>
      <c r="CP281" s="1286"/>
      <c r="CQ281" s="1286"/>
      <c r="CR281" s="1286"/>
      <c r="CS281" s="1286"/>
      <c r="CT281" s="1286"/>
      <c r="CU281" s="1286"/>
      <c r="CV281" s="1286"/>
      <c r="CW281" s="1286"/>
      <c r="CX281" s="1286"/>
      <c r="CY281" s="1286"/>
      <c r="CZ281" s="1286"/>
      <c r="DA281" s="1286"/>
      <c r="DB281" s="1286"/>
      <c r="DC281" s="1286"/>
      <c r="DD281" s="1286"/>
      <c r="DE281" s="1286"/>
      <c r="DF281" s="1286"/>
      <c r="DG281" s="1286"/>
      <c r="DH281" s="1286"/>
      <c r="DI281" s="1286"/>
      <c r="DJ281" s="1286"/>
      <c r="DK281" s="1286"/>
      <c r="DL281" s="1286"/>
      <c r="DM281" s="1286"/>
      <c r="DN281" s="1286"/>
      <c r="DO281" s="1286"/>
      <c r="DP281" s="1286"/>
      <c r="DQ281" s="1286"/>
      <c r="DR281" s="1286"/>
      <c r="DS281" s="1286"/>
      <c r="DT281" s="1286"/>
      <c r="DU281" s="1286"/>
      <c r="DV281" s="1286"/>
      <c r="DW281" s="1286"/>
      <c r="DX281" s="1286"/>
      <c r="DY281" s="1286"/>
      <c r="DZ281" s="1286"/>
      <c r="EA281" s="1286"/>
      <c r="EB281" s="1286"/>
      <c r="EC281" s="1286"/>
      <c r="ED281" s="1286"/>
      <c r="EE281" s="1286"/>
      <c r="EF281" s="1286"/>
      <c r="EG281" s="1286"/>
      <c r="EH281" s="1286"/>
      <c r="EI281" s="1286"/>
      <c r="EJ281" s="1286"/>
      <c r="EK281" s="1286"/>
      <c r="EL281" s="1286"/>
      <c r="EM281" s="1286"/>
      <c r="EN281" s="1286"/>
      <c r="EO281" s="1286"/>
      <c r="EP281" s="1286"/>
      <c r="EQ281" s="1286"/>
      <c r="ER281" s="1286"/>
      <c r="ES281" s="1286"/>
      <c r="ET281" s="1286"/>
      <c r="EU281" s="1286"/>
      <c r="EV281" s="1286"/>
      <c r="EW281" s="1286"/>
      <c r="EX281" s="1286"/>
      <c r="EY281" s="1286"/>
      <c r="EZ281" s="1286"/>
      <c r="FA281" s="1286"/>
      <c r="FB281" s="1286"/>
      <c r="FC281" s="1286"/>
      <c r="FD281" s="1286"/>
      <c r="FE281" s="1286"/>
      <c r="FF281" s="1286"/>
      <c r="FG281" s="1286"/>
      <c r="FH281" s="1286"/>
      <c r="FI281" s="1286"/>
      <c r="FJ281" s="1286"/>
      <c r="FK281" s="1286"/>
      <c r="FL281" s="1286"/>
      <c r="FM281" s="1286"/>
      <c r="FN281" s="1286"/>
      <c r="FO281" s="1286"/>
      <c r="FP281" s="1286"/>
      <c r="FQ281" s="1286"/>
      <c r="FR281" s="1286"/>
      <c r="FS281" s="1286"/>
      <c r="FT281" s="1286"/>
      <c r="FU281" s="1286"/>
      <c r="FV281" s="1286"/>
      <c r="FW281" s="1286"/>
      <c r="FX281" s="1286"/>
      <c r="FY281" s="1286"/>
      <c r="FZ281" s="1286"/>
      <c r="GA281" s="1286"/>
      <c r="GB281" s="1286"/>
      <c r="GC281" s="1286"/>
      <c r="GD281" s="1286"/>
      <c r="GE281" s="1286"/>
      <c r="GF281" s="1286"/>
      <c r="GG281" s="1286"/>
      <c r="GH281" s="1286"/>
      <c r="GI281" s="1286"/>
      <c r="GJ281" s="1286"/>
      <c r="GK281" s="1286"/>
      <c r="GL281" s="1286"/>
      <c r="GM281" s="1286"/>
      <c r="GN281" s="1286"/>
      <c r="GO281" s="1286"/>
      <c r="GP281" s="1286"/>
      <c r="GQ281" s="1286"/>
      <c r="GR281" s="1286"/>
      <c r="GS281" s="1286"/>
      <c r="GT281" s="1286"/>
      <c r="GU281" s="1286"/>
      <c r="GV281" s="1286"/>
      <c r="GW281" s="1286"/>
      <c r="GX281" s="1286"/>
      <c r="GY281" s="1286"/>
      <c r="GZ281" s="1286"/>
      <c r="HA281" s="1286"/>
      <c r="HB281" s="1286"/>
      <c r="HC281" s="1286"/>
      <c r="HD281" s="1286"/>
      <c r="HE281" s="1286"/>
      <c r="HF281" s="1286"/>
      <c r="HG281" s="1286"/>
      <c r="HH281" s="1286"/>
      <c r="HI281" s="1286"/>
      <c r="HJ281" s="1286"/>
      <c r="HK281" s="1286"/>
      <c r="HL281" s="1286"/>
      <c r="HM281" s="1286"/>
      <c r="HN281" s="1286"/>
      <c r="HO281" s="1286"/>
      <c r="HP281" s="1286"/>
      <c r="HQ281" s="1286"/>
      <c r="HR281" s="1286"/>
      <c r="HS281" s="1286"/>
      <c r="HT281" s="1286"/>
      <c r="HU281" s="1286"/>
      <c r="HV281" s="1286"/>
      <c r="HW281" s="1286"/>
      <c r="HX281" s="1286"/>
      <c r="HY281" s="1286"/>
      <c r="HZ281" s="1286"/>
      <c r="IA281" s="1286"/>
      <c r="IB281" s="1286"/>
      <c r="IC281" s="1286"/>
      <c r="ID281" s="1286"/>
      <c r="IE281" s="1286"/>
      <c r="IF281" s="1286"/>
      <c r="IG281" s="1286"/>
      <c r="IH281" s="1286"/>
      <c r="II281" s="1286"/>
      <c r="IJ281" s="1286"/>
      <c r="IK281" s="1286"/>
      <c r="IL281" s="1286"/>
      <c r="IM281" s="1286"/>
      <c r="IN281" s="1286"/>
      <c r="IO281" s="1286"/>
      <c r="IP281" s="1286"/>
      <c r="IQ281" s="1286"/>
      <c r="IR281" s="1286"/>
      <c r="IS281" s="1286"/>
      <c r="IT281" s="1286"/>
      <c r="IU281" s="1286"/>
      <c r="IV281" s="1286"/>
    </row>
    <row r="282" spans="1:256" ht="15.75">
      <c r="A282" s="1286"/>
      <c r="B282" s="1364" t="str">
        <f>B208</f>
        <v>AMM EQUIP 09</v>
      </c>
      <c r="C282" s="1365" t="str">
        <f>C208</f>
        <v>FORNECIMENTO E INSTALAÇÃO - SIMULADOR DE CAMINHADA</v>
      </c>
      <c r="D282" s="1366" t="s">
        <v>30</v>
      </c>
      <c r="E282" s="1367">
        <v>1</v>
      </c>
      <c r="F282" s="1368">
        <f>G217</f>
        <v>1555.93</v>
      </c>
      <c r="G282" s="1347">
        <f t="shared" si="15"/>
        <v>1555.93</v>
      </c>
      <c r="H282" s="1286"/>
      <c r="I282" s="1286"/>
      <c r="J282" s="1286"/>
      <c r="K282" s="1286"/>
      <c r="L282" s="1286"/>
      <c r="M282" s="1286"/>
      <c r="N282" s="1286"/>
      <c r="O282" s="1286"/>
      <c r="P282" s="1286"/>
      <c r="Q282" s="1286"/>
      <c r="R282" s="1286"/>
      <c r="S282" s="1286"/>
      <c r="T282" s="1286"/>
      <c r="U282" s="1286"/>
      <c r="V282" s="1286"/>
      <c r="W282" s="1286"/>
      <c r="X282" s="1286"/>
      <c r="Y282" s="1286"/>
      <c r="Z282" s="1286"/>
      <c r="AA282" s="1286"/>
      <c r="AB282" s="1286"/>
      <c r="AC282" s="1286"/>
      <c r="AD282" s="1286"/>
      <c r="AE282" s="1286"/>
      <c r="AF282" s="1286"/>
      <c r="AG282" s="1286"/>
      <c r="AH282" s="1286"/>
      <c r="AI282" s="1286"/>
      <c r="AJ282" s="1286"/>
      <c r="AK282" s="1286"/>
      <c r="AL282" s="1286"/>
      <c r="AM282" s="1286"/>
      <c r="AN282" s="1286"/>
      <c r="AO282" s="1286"/>
      <c r="AP282" s="1286"/>
      <c r="AQ282" s="1286"/>
      <c r="AR282" s="1286"/>
      <c r="AS282" s="1286"/>
      <c r="AT282" s="1286"/>
      <c r="AU282" s="1286"/>
      <c r="AV282" s="1286"/>
      <c r="AW282" s="1286"/>
      <c r="AX282" s="1286"/>
      <c r="AY282" s="1286"/>
      <c r="AZ282" s="1286"/>
      <c r="BA282" s="1286"/>
      <c r="BB282" s="1286"/>
      <c r="BC282" s="1286"/>
      <c r="BD282" s="1286"/>
      <c r="BE282" s="1286"/>
      <c r="BF282" s="1286"/>
      <c r="BG282" s="1286"/>
      <c r="BH282" s="1286"/>
      <c r="BI282" s="1286"/>
      <c r="BJ282" s="1286"/>
      <c r="BK282" s="1286"/>
      <c r="BL282" s="1286"/>
      <c r="BM282" s="1286"/>
      <c r="BN282" s="1286"/>
      <c r="BO282" s="1286"/>
      <c r="BP282" s="1286"/>
      <c r="BQ282" s="1286"/>
      <c r="BR282" s="1286"/>
      <c r="BS282" s="1286"/>
      <c r="BT282" s="1286"/>
      <c r="BU282" s="1286"/>
      <c r="BV282" s="1286"/>
      <c r="BW282" s="1286"/>
      <c r="BX282" s="1286"/>
      <c r="BY282" s="1286"/>
      <c r="BZ282" s="1286"/>
      <c r="CA282" s="1286"/>
      <c r="CB282" s="1286"/>
      <c r="CC282" s="1286"/>
      <c r="CD282" s="1286"/>
      <c r="CE282" s="1286"/>
      <c r="CF282" s="1286"/>
      <c r="CG282" s="1286"/>
      <c r="CH282" s="1286"/>
      <c r="CI282" s="1286"/>
      <c r="CJ282" s="1286"/>
      <c r="CK282" s="1286"/>
      <c r="CL282" s="1286"/>
      <c r="CM282" s="1286"/>
      <c r="CN282" s="1286"/>
      <c r="CO282" s="1286"/>
      <c r="CP282" s="1286"/>
      <c r="CQ282" s="1286"/>
      <c r="CR282" s="1286"/>
      <c r="CS282" s="1286"/>
      <c r="CT282" s="1286"/>
      <c r="CU282" s="1286"/>
      <c r="CV282" s="1286"/>
      <c r="CW282" s="1286"/>
      <c r="CX282" s="1286"/>
      <c r="CY282" s="1286"/>
      <c r="CZ282" s="1286"/>
      <c r="DA282" s="1286"/>
      <c r="DB282" s="1286"/>
      <c r="DC282" s="1286"/>
      <c r="DD282" s="1286"/>
      <c r="DE282" s="1286"/>
      <c r="DF282" s="1286"/>
      <c r="DG282" s="1286"/>
      <c r="DH282" s="1286"/>
      <c r="DI282" s="1286"/>
      <c r="DJ282" s="1286"/>
      <c r="DK282" s="1286"/>
      <c r="DL282" s="1286"/>
      <c r="DM282" s="1286"/>
      <c r="DN282" s="1286"/>
      <c r="DO282" s="1286"/>
      <c r="DP282" s="1286"/>
      <c r="DQ282" s="1286"/>
      <c r="DR282" s="1286"/>
      <c r="DS282" s="1286"/>
      <c r="DT282" s="1286"/>
      <c r="DU282" s="1286"/>
      <c r="DV282" s="1286"/>
      <c r="DW282" s="1286"/>
      <c r="DX282" s="1286"/>
      <c r="DY282" s="1286"/>
      <c r="DZ282" s="1286"/>
      <c r="EA282" s="1286"/>
      <c r="EB282" s="1286"/>
      <c r="EC282" s="1286"/>
      <c r="ED282" s="1286"/>
      <c r="EE282" s="1286"/>
      <c r="EF282" s="1286"/>
      <c r="EG282" s="1286"/>
      <c r="EH282" s="1286"/>
      <c r="EI282" s="1286"/>
      <c r="EJ282" s="1286"/>
      <c r="EK282" s="1286"/>
      <c r="EL282" s="1286"/>
      <c r="EM282" s="1286"/>
      <c r="EN282" s="1286"/>
      <c r="EO282" s="1286"/>
      <c r="EP282" s="1286"/>
      <c r="EQ282" s="1286"/>
      <c r="ER282" s="1286"/>
      <c r="ES282" s="1286"/>
      <c r="ET282" s="1286"/>
      <c r="EU282" s="1286"/>
      <c r="EV282" s="1286"/>
      <c r="EW282" s="1286"/>
      <c r="EX282" s="1286"/>
      <c r="EY282" s="1286"/>
      <c r="EZ282" s="1286"/>
      <c r="FA282" s="1286"/>
      <c r="FB282" s="1286"/>
      <c r="FC282" s="1286"/>
      <c r="FD282" s="1286"/>
      <c r="FE282" s="1286"/>
      <c r="FF282" s="1286"/>
      <c r="FG282" s="1286"/>
      <c r="FH282" s="1286"/>
      <c r="FI282" s="1286"/>
      <c r="FJ282" s="1286"/>
      <c r="FK282" s="1286"/>
      <c r="FL282" s="1286"/>
      <c r="FM282" s="1286"/>
      <c r="FN282" s="1286"/>
      <c r="FO282" s="1286"/>
      <c r="FP282" s="1286"/>
      <c r="FQ282" s="1286"/>
      <c r="FR282" s="1286"/>
      <c r="FS282" s="1286"/>
      <c r="FT282" s="1286"/>
      <c r="FU282" s="1286"/>
      <c r="FV282" s="1286"/>
      <c r="FW282" s="1286"/>
      <c r="FX282" s="1286"/>
      <c r="FY282" s="1286"/>
      <c r="FZ282" s="1286"/>
      <c r="GA282" s="1286"/>
      <c r="GB282" s="1286"/>
      <c r="GC282" s="1286"/>
      <c r="GD282" s="1286"/>
      <c r="GE282" s="1286"/>
      <c r="GF282" s="1286"/>
      <c r="GG282" s="1286"/>
      <c r="GH282" s="1286"/>
      <c r="GI282" s="1286"/>
      <c r="GJ282" s="1286"/>
      <c r="GK282" s="1286"/>
      <c r="GL282" s="1286"/>
      <c r="GM282" s="1286"/>
      <c r="GN282" s="1286"/>
      <c r="GO282" s="1286"/>
      <c r="GP282" s="1286"/>
      <c r="GQ282" s="1286"/>
      <c r="GR282" s="1286"/>
      <c r="GS282" s="1286"/>
      <c r="GT282" s="1286"/>
      <c r="GU282" s="1286"/>
      <c r="GV282" s="1286"/>
      <c r="GW282" s="1286"/>
      <c r="GX282" s="1286"/>
      <c r="GY282" s="1286"/>
      <c r="GZ282" s="1286"/>
      <c r="HA282" s="1286"/>
      <c r="HB282" s="1286"/>
      <c r="HC282" s="1286"/>
      <c r="HD282" s="1286"/>
      <c r="HE282" s="1286"/>
      <c r="HF282" s="1286"/>
      <c r="HG282" s="1286"/>
      <c r="HH282" s="1286"/>
      <c r="HI282" s="1286"/>
      <c r="HJ282" s="1286"/>
      <c r="HK282" s="1286"/>
      <c r="HL282" s="1286"/>
      <c r="HM282" s="1286"/>
      <c r="HN282" s="1286"/>
      <c r="HO282" s="1286"/>
      <c r="HP282" s="1286"/>
      <c r="HQ282" s="1286"/>
      <c r="HR282" s="1286"/>
      <c r="HS282" s="1286"/>
      <c r="HT282" s="1286"/>
      <c r="HU282" s="1286"/>
      <c r="HV282" s="1286"/>
      <c r="HW282" s="1286"/>
      <c r="HX282" s="1286"/>
      <c r="HY282" s="1286"/>
      <c r="HZ282" s="1286"/>
      <c r="IA282" s="1286"/>
      <c r="IB282" s="1286"/>
      <c r="IC282" s="1286"/>
      <c r="ID282" s="1286"/>
      <c r="IE282" s="1286"/>
      <c r="IF282" s="1286"/>
      <c r="IG282" s="1286"/>
      <c r="IH282" s="1286"/>
      <c r="II282" s="1286"/>
      <c r="IJ282" s="1286"/>
      <c r="IK282" s="1286"/>
      <c r="IL282" s="1286"/>
      <c r="IM282" s="1286"/>
      <c r="IN282" s="1286"/>
      <c r="IO282" s="1286"/>
      <c r="IP282" s="1286"/>
      <c r="IQ282" s="1286"/>
      <c r="IR282" s="1286"/>
      <c r="IS282" s="1286"/>
      <c r="IT282" s="1286"/>
      <c r="IU282" s="1286"/>
      <c r="IV282" s="1286"/>
    </row>
    <row r="283" spans="1:256" ht="15.75">
      <c r="A283" s="1286"/>
      <c r="B283" s="1364" t="str">
        <f>B229</f>
        <v>AMM EQUIP 10</v>
      </c>
      <c r="C283" s="1365" t="str">
        <f>C229</f>
        <v>FORNECIMENTO E INSTALAÇÃO - MULTI EXERCITADOR</v>
      </c>
      <c r="D283" s="1366" t="s">
        <v>30</v>
      </c>
      <c r="E283" s="1367">
        <v>1</v>
      </c>
      <c r="F283" s="1368">
        <f>G238</f>
        <v>5390.81</v>
      </c>
      <c r="G283" s="1347">
        <f t="shared" si="15"/>
        <v>5390.81</v>
      </c>
      <c r="H283" s="1286"/>
      <c r="I283" s="1286"/>
      <c r="J283" s="1286"/>
      <c r="K283" s="1286"/>
      <c r="L283" s="1286"/>
      <c r="M283" s="1286"/>
      <c r="N283" s="1286"/>
      <c r="O283" s="1286"/>
      <c r="P283" s="1286"/>
      <c r="Q283" s="1286"/>
      <c r="R283" s="1286"/>
      <c r="S283" s="1286"/>
      <c r="T283" s="1286"/>
      <c r="U283" s="1286"/>
      <c r="V283" s="1286"/>
      <c r="W283" s="1286"/>
      <c r="X283" s="1286"/>
      <c r="Y283" s="1286"/>
      <c r="Z283" s="1286"/>
      <c r="AA283" s="1286"/>
      <c r="AB283" s="1286"/>
      <c r="AC283" s="1286"/>
      <c r="AD283" s="1286"/>
      <c r="AE283" s="1286"/>
      <c r="AF283" s="1286"/>
      <c r="AG283" s="1286"/>
      <c r="AH283" s="1286"/>
      <c r="AI283" s="1286"/>
      <c r="AJ283" s="1286"/>
      <c r="AK283" s="1286"/>
      <c r="AL283" s="1286"/>
      <c r="AM283" s="1286"/>
      <c r="AN283" s="1286"/>
      <c r="AO283" s="1286"/>
      <c r="AP283" s="1286"/>
      <c r="AQ283" s="1286"/>
      <c r="AR283" s="1286"/>
      <c r="AS283" s="1286"/>
      <c r="AT283" s="1286"/>
      <c r="AU283" s="1286"/>
      <c r="AV283" s="1286"/>
      <c r="AW283" s="1286"/>
      <c r="AX283" s="1286"/>
      <c r="AY283" s="1286"/>
      <c r="AZ283" s="1286"/>
      <c r="BA283" s="1286"/>
      <c r="BB283" s="1286"/>
      <c r="BC283" s="1286"/>
      <c r="BD283" s="1286"/>
      <c r="BE283" s="1286"/>
      <c r="BF283" s="1286"/>
      <c r="BG283" s="1286"/>
      <c r="BH283" s="1286"/>
      <c r="BI283" s="1286"/>
      <c r="BJ283" s="1286"/>
      <c r="BK283" s="1286"/>
      <c r="BL283" s="1286"/>
      <c r="BM283" s="1286"/>
      <c r="BN283" s="1286"/>
      <c r="BO283" s="1286"/>
      <c r="BP283" s="1286"/>
      <c r="BQ283" s="1286"/>
      <c r="BR283" s="1286"/>
      <c r="BS283" s="1286"/>
      <c r="BT283" s="1286"/>
      <c r="BU283" s="1286"/>
      <c r="BV283" s="1286"/>
      <c r="BW283" s="1286"/>
      <c r="BX283" s="1286"/>
      <c r="BY283" s="1286"/>
      <c r="BZ283" s="1286"/>
      <c r="CA283" s="1286"/>
      <c r="CB283" s="1286"/>
      <c r="CC283" s="1286"/>
      <c r="CD283" s="1286"/>
      <c r="CE283" s="1286"/>
      <c r="CF283" s="1286"/>
      <c r="CG283" s="1286"/>
      <c r="CH283" s="1286"/>
      <c r="CI283" s="1286"/>
      <c r="CJ283" s="1286"/>
      <c r="CK283" s="1286"/>
      <c r="CL283" s="1286"/>
      <c r="CM283" s="1286"/>
      <c r="CN283" s="1286"/>
      <c r="CO283" s="1286"/>
      <c r="CP283" s="1286"/>
      <c r="CQ283" s="1286"/>
      <c r="CR283" s="1286"/>
      <c r="CS283" s="1286"/>
      <c r="CT283" s="1286"/>
      <c r="CU283" s="1286"/>
      <c r="CV283" s="1286"/>
      <c r="CW283" s="1286"/>
      <c r="CX283" s="1286"/>
      <c r="CY283" s="1286"/>
      <c r="CZ283" s="1286"/>
      <c r="DA283" s="1286"/>
      <c r="DB283" s="1286"/>
      <c r="DC283" s="1286"/>
      <c r="DD283" s="1286"/>
      <c r="DE283" s="1286"/>
      <c r="DF283" s="1286"/>
      <c r="DG283" s="1286"/>
      <c r="DH283" s="1286"/>
      <c r="DI283" s="1286"/>
      <c r="DJ283" s="1286"/>
      <c r="DK283" s="1286"/>
      <c r="DL283" s="1286"/>
      <c r="DM283" s="1286"/>
      <c r="DN283" s="1286"/>
      <c r="DO283" s="1286"/>
      <c r="DP283" s="1286"/>
      <c r="DQ283" s="1286"/>
      <c r="DR283" s="1286"/>
      <c r="DS283" s="1286"/>
      <c r="DT283" s="1286"/>
      <c r="DU283" s="1286"/>
      <c r="DV283" s="1286"/>
      <c r="DW283" s="1286"/>
      <c r="DX283" s="1286"/>
      <c r="DY283" s="1286"/>
      <c r="DZ283" s="1286"/>
      <c r="EA283" s="1286"/>
      <c r="EB283" s="1286"/>
      <c r="EC283" s="1286"/>
      <c r="ED283" s="1286"/>
      <c r="EE283" s="1286"/>
      <c r="EF283" s="1286"/>
      <c r="EG283" s="1286"/>
      <c r="EH283" s="1286"/>
      <c r="EI283" s="1286"/>
      <c r="EJ283" s="1286"/>
      <c r="EK283" s="1286"/>
      <c r="EL283" s="1286"/>
      <c r="EM283" s="1286"/>
      <c r="EN283" s="1286"/>
      <c r="EO283" s="1286"/>
      <c r="EP283" s="1286"/>
      <c r="EQ283" s="1286"/>
      <c r="ER283" s="1286"/>
      <c r="ES283" s="1286"/>
      <c r="ET283" s="1286"/>
      <c r="EU283" s="1286"/>
      <c r="EV283" s="1286"/>
      <c r="EW283" s="1286"/>
      <c r="EX283" s="1286"/>
      <c r="EY283" s="1286"/>
      <c r="EZ283" s="1286"/>
      <c r="FA283" s="1286"/>
      <c r="FB283" s="1286"/>
      <c r="FC283" s="1286"/>
      <c r="FD283" s="1286"/>
      <c r="FE283" s="1286"/>
      <c r="FF283" s="1286"/>
      <c r="FG283" s="1286"/>
      <c r="FH283" s="1286"/>
      <c r="FI283" s="1286"/>
      <c r="FJ283" s="1286"/>
      <c r="FK283" s="1286"/>
      <c r="FL283" s="1286"/>
      <c r="FM283" s="1286"/>
      <c r="FN283" s="1286"/>
      <c r="FO283" s="1286"/>
      <c r="FP283" s="1286"/>
      <c r="FQ283" s="1286"/>
      <c r="FR283" s="1286"/>
      <c r="FS283" s="1286"/>
      <c r="FT283" s="1286"/>
      <c r="FU283" s="1286"/>
      <c r="FV283" s="1286"/>
      <c r="FW283" s="1286"/>
      <c r="FX283" s="1286"/>
      <c r="FY283" s="1286"/>
      <c r="FZ283" s="1286"/>
      <c r="GA283" s="1286"/>
      <c r="GB283" s="1286"/>
      <c r="GC283" s="1286"/>
      <c r="GD283" s="1286"/>
      <c r="GE283" s="1286"/>
      <c r="GF283" s="1286"/>
      <c r="GG283" s="1286"/>
      <c r="GH283" s="1286"/>
      <c r="GI283" s="1286"/>
      <c r="GJ283" s="1286"/>
      <c r="GK283" s="1286"/>
      <c r="GL283" s="1286"/>
      <c r="GM283" s="1286"/>
      <c r="GN283" s="1286"/>
      <c r="GO283" s="1286"/>
      <c r="GP283" s="1286"/>
      <c r="GQ283" s="1286"/>
      <c r="GR283" s="1286"/>
      <c r="GS283" s="1286"/>
      <c r="GT283" s="1286"/>
      <c r="GU283" s="1286"/>
      <c r="GV283" s="1286"/>
      <c r="GW283" s="1286"/>
      <c r="GX283" s="1286"/>
      <c r="GY283" s="1286"/>
      <c r="GZ283" s="1286"/>
      <c r="HA283" s="1286"/>
      <c r="HB283" s="1286"/>
      <c r="HC283" s="1286"/>
      <c r="HD283" s="1286"/>
      <c r="HE283" s="1286"/>
      <c r="HF283" s="1286"/>
      <c r="HG283" s="1286"/>
      <c r="HH283" s="1286"/>
      <c r="HI283" s="1286"/>
      <c r="HJ283" s="1286"/>
      <c r="HK283" s="1286"/>
      <c r="HL283" s="1286"/>
      <c r="HM283" s="1286"/>
      <c r="HN283" s="1286"/>
      <c r="HO283" s="1286"/>
      <c r="HP283" s="1286"/>
      <c r="HQ283" s="1286"/>
      <c r="HR283" s="1286"/>
      <c r="HS283" s="1286"/>
      <c r="HT283" s="1286"/>
      <c r="HU283" s="1286"/>
      <c r="HV283" s="1286"/>
      <c r="HW283" s="1286"/>
      <c r="HX283" s="1286"/>
      <c r="HY283" s="1286"/>
      <c r="HZ283" s="1286"/>
      <c r="IA283" s="1286"/>
      <c r="IB283" s="1286"/>
      <c r="IC283" s="1286"/>
      <c r="ID283" s="1286"/>
      <c r="IE283" s="1286"/>
      <c r="IF283" s="1286"/>
      <c r="IG283" s="1286"/>
      <c r="IH283" s="1286"/>
      <c r="II283" s="1286"/>
      <c r="IJ283" s="1286"/>
      <c r="IK283" s="1286"/>
      <c r="IL283" s="1286"/>
      <c r="IM283" s="1286"/>
      <c r="IN283" s="1286"/>
      <c r="IO283" s="1286"/>
      <c r="IP283" s="1286"/>
      <c r="IQ283" s="1286"/>
      <c r="IR283" s="1286"/>
      <c r="IS283" s="1286"/>
      <c r="IT283" s="1286"/>
      <c r="IU283" s="1286"/>
      <c r="IV283" s="1286"/>
    </row>
    <row r="284" spans="1:256" ht="16.5" thickBot="1">
      <c r="A284" s="1286"/>
      <c r="B284" s="1369" t="str">
        <f>B250</f>
        <v>AMM EQUIP 11</v>
      </c>
      <c r="C284" s="1370" t="str">
        <f>C250</f>
        <v>FORNECIMENTO E INSTALAÇÃO - PLACA ORIENTATIVA</v>
      </c>
      <c r="D284" s="1371" t="s">
        <v>30</v>
      </c>
      <c r="E284" s="1372">
        <v>1</v>
      </c>
      <c r="F284" s="1373">
        <f>G259</f>
        <v>978.81</v>
      </c>
      <c r="G284" s="1350">
        <f t="shared" si="15"/>
        <v>978.81</v>
      </c>
      <c r="H284" s="1286"/>
      <c r="I284" s="1286"/>
      <c r="J284" s="1286"/>
      <c r="K284" s="1286"/>
      <c r="L284" s="1286"/>
      <c r="M284" s="1286"/>
      <c r="N284" s="1286"/>
      <c r="O284" s="1286"/>
      <c r="P284" s="1286"/>
      <c r="Q284" s="1286"/>
      <c r="R284" s="1286"/>
      <c r="S284" s="1286"/>
      <c r="T284" s="1286"/>
      <c r="U284" s="1286"/>
      <c r="V284" s="1286"/>
      <c r="W284" s="1286"/>
      <c r="X284" s="1286"/>
      <c r="Y284" s="1286"/>
      <c r="Z284" s="1286"/>
      <c r="AA284" s="1286"/>
      <c r="AB284" s="1286"/>
      <c r="AC284" s="1286"/>
      <c r="AD284" s="1286"/>
      <c r="AE284" s="1286"/>
      <c r="AF284" s="1286"/>
      <c r="AG284" s="1286"/>
      <c r="AH284" s="1286"/>
      <c r="AI284" s="1286"/>
      <c r="AJ284" s="1286"/>
      <c r="AK284" s="1286"/>
      <c r="AL284" s="1286"/>
      <c r="AM284" s="1286"/>
      <c r="AN284" s="1286"/>
      <c r="AO284" s="1286"/>
      <c r="AP284" s="1286"/>
      <c r="AQ284" s="1286"/>
      <c r="AR284" s="1286"/>
      <c r="AS284" s="1286"/>
      <c r="AT284" s="1286"/>
      <c r="AU284" s="1286"/>
      <c r="AV284" s="1286"/>
      <c r="AW284" s="1286"/>
      <c r="AX284" s="1286"/>
      <c r="AY284" s="1286"/>
      <c r="AZ284" s="1286"/>
      <c r="BA284" s="1286"/>
      <c r="BB284" s="1286"/>
      <c r="BC284" s="1286"/>
      <c r="BD284" s="1286"/>
      <c r="BE284" s="1286"/>
      <c r="BF284" s="1286"/>
      <c r="BG284" s="1286"/>
      <c r="BH284" s="1286"/>
      <c r="BI284" s="1286"/>
      <c r="BJ284" s="1286"/>
      <c r="BK284" s="1286"/>
      <c r="BL284" s="1286"/>
      <c r="BM284" s="1286"/>
      <c r="BN284" s="1286"/>
      <c r="BO284" s="1286"/>
      <c r="BP284" s="1286"/>
      <c r="BQ284" s="1286"/>
      <c r="BR284" s="1286"/>
      <c r="BS284" s="1286"/>
      <c r="BT284" s="1286"/>
      <c r="BU284" s="1286"/>
      <c r="BV284" s="1286"/>
      <c r="BW284" s="1286"/>
      <c r="BX284" s="1286"/>
      <c r="BY284" s="1286"/>
      <c r="BZ284" s="1286"/>
      <c r="CA284" s="1286"/>
      <c r="CB284" s="1286"/>
      <c r="CC284" s="1286"/>
      <c r="CD284" s="1286"/>
      <c r="CE284" s="1286"/>
      <c r="CF284" s="1286"/>
      <c r="CG284" s="1286"/>
      <c r="CH284" s="1286"/>
      <c r="CI284" s="1286"/>
      <c r="CJ284" s="1286"/>
      <c r="CK284" s="1286"/>
      <c r="CL284" s="1286"/>
      <c r="CM284" s="1286"/>
      <c r="CN284" s="1286"/>
      <c r="CO284" s="1286"/>
      <c r="CP284" s="1286"/>
      <c r="CQ284" s="1286"/>
      <c r="CR284" s="1286"/>
      <c r="CS284" s="1286"/>
      <c r="CT284" s="1286"/>
      <c r="CU284" s="1286"/>
      <c r="CV284" s="1286"/>
      <c r="CW284" s="1286"/>
      <c r="CX284" s="1286"/>
      <c r="CY284" s="1286"/>
      <c r="CZ284" s="1286"/>
      <c r="DA284" s="1286"/>
      <c r="DB284" s="1286"/>
      <c r="DC284" s="1286"/>
      <c r="DD284" s="1286"/>
      <c r="DE284" s="1286"/>
      <c r="DF284" s="1286"/>
      <c r="DG284" s="1286"/>
      <c r="DH284" s="1286"/>
      <c r="DI284" s="1286"/>
      <c r="DJ284" s="1286"/>
      <c r="DK284" s="1286"/>
      <c r="DL284" s="1286"/>
      <c r="DM284" s="1286"/>
      <c r="DN284" s="1286"/>
      <c r="DO284" s="1286"/>
      <c r="DP284" s="1286"/>
      <c r="DQ284" s="1286"/>
      <c r="DR284" s="1286"/>
      <c r="DS284" s="1286"/>
      <c r="DT284" s="1286"/>
      <c r="DU284" s="1286"/>
      <c r="DV284" s="1286"/>
      <c r="DW284" s="1286"/>
      <c r="DX284" s="1286"/>
      <c r="DY284" s="1286"/>
      <c r="DZ284" s="1286"/>
      <c r="EA284" s="1286"/>
      <c r="EB284" s="1286"/>
      <c r="EC284" s="1286"/>
      <c r="ED284" s="1286"/>
      <c r="EE284" s="1286"/>
      <c r="EF284" s="1286"/>
      <c r="EG284" s="1286"/>
      <c r="EH284" s="1286"/>
      <c r="EI284" s="1286"/>
      <c r="EJ284" s="1286"/>
      <c r="EK284" s="1286"/>
      <c r="EL284" s="1286"/>
      <c r="EM284" s="1286"/>
      <c r="EN284" s="1286"/>
      <c r="EO284" s="1286"/>
      <c r="EP284" s="1286"/>
      <c r="EQ284" s="1286"/>
      <c r="ER284" s="1286"/>
      <c r="ES284" s="1286"/>
      <c r="ET284" s="1286"/>
      <c r="EU284" s="1286"/>
      <c r="EV284" s="1286"/>
      <c r="EW284" s="1286"/>
      <c r="EX284" s="1286"/>
      <c r="EY284" s="1286"/>
      <c r="EZ284" s="1286"/>
      <c r="FA284" s="1286"/>
      <c r="FB284" s="1286"/>
      <c r="FC284" s="1286"/>
      <c r="FD284" s="1286"/>
      <c r="FE284" s="1286"/>
      <c r="FF284" s="1286"/>
      <c r="FG284" s="1286"/>
      <c r="FH284" s="1286"/>
      <c r="FI284" s="1286"/>
      <c r="FJ284" s="1286"/>
      <c r="FK284" s="1286"/>
      <c r="FL284" s="1286"/>
      <c r="FM284" s="1286"/>
      <c r="FN284" s="1286"/>
      <c r="FO284" s="1286"/>
      <c r="FP284" s="1286"/>
      <c r="FQ284" s="1286"/>
      <c r="FR284" s="1286"/>
      <c r="FS284" s="1286"/>
      <c r="FT284" s="1286"/>
      <c r="FU284" s="1286"/>
      <c r="FV284" s="1286"/>
      <c r="FW284" s="1286"/>
      <c r="FX284" s="1286"/>
      <c r="FY284" s="1286"/>
      <c r="FZ284" s="1286"/>
      <c r="GA284" s="1286"/>
      <c r="GB284" s="1286"/>
      <c r="GC284" s="1286"/>
      <c r="GD284" s="1286"/>
      <c r="GE284" s="1286"/>
      <c r="GF284" s="1286"/>
      <c r="GG284" s="1286"/>
      <c r="GH284" s="1286"/>
      <c r="GI284" s="1286"/>
      <c r="GJ284" s="1286"/>
      <c r="GK284" s="1286"/>
      <c r="GL284" s="1286"/>
      <c r="GM284" s="1286"/>
      <c r="GN284" s="1286"/>
      <c r="GO284" s="1286"/>
      <c r="GP284" s="1286"/>
      <c r="GQ284" s="1286"/>
      <c r="GR284" s="1286"/>
      <c r="GS284" s="1286"/>
      <c r="GT284" s="1286"/>
      <c r="GU284" s="1286"/>
      <c r="GV284" s="1286"/>
      <c r="GW284" s="1286"/>
      <c r="GX284" s="1286"/>
      <c r="GY284" s="1286"/>
      <c r="GZ284" s="1286"/>
      <c r="HA284" s="1286"/>
      <c r="HB284" s="1286"/>
      <c r="HC284" s="1286"/>
      <c r="HD284" s="1286"/>
      <c r="HE284" s="1286"/>
      <c r="HF284" s="1286"/>
      <c r="HG284" s="1286"/>
      <c r="HH284" s="1286"/>
      <c r="HI284" s="1286"/>
      <c r="HJ284" s="1286"/>
      <c r="HK284" s="1286"/>
      <c r="HL284" s="1286"/>
      <c r="HM284" s="1286"/>
      <c r="HN284" s="1286"/>
      <c r="HO284" s="1286"/>
      <c r="HP284" s="1286"/>
      <c r="HQ284" s="1286"/>
      <c r="HR284" s="1286"/>
      <c r="HS284" s="1286"/>
      <c r="HT284" s="1286"/>
      <c r="HU284" s="1286"/>
      <c r="HV284" s="1286"/>
      <c r="HW284" s="1286"/>
      <c r="HX284" s="1286"/>
      <c r="HY284" s="1286"/>
      <c r="HZ284" s="1286"/>
      <c r="IA284" s="1286"/>
      <c r="IB284" s="1286"/>
      <c r="IC284" s="1286"/>
      <c r="ID284" s="1286"/>
      <c r="IE284" s="1286"/>
      <c r="IF284" s="1286"/>
      <c r="IG284" s="1286"/>
      <c r="IH284" s="1286"/>
      <c r="II284" s="1286"/>
      <c r="IJ284" s="1286"/>
      <c r="IK284" s="1286"/>
      <c r="IL284" s="1286"/>
      <c r="IM284" s="1286"/>
      <c r="IN284" s="1286"/>
      <c r="IO284" s="1286"/>
      <c r="IP284" s="1286"/>
      <c r="IQ284" s="1286"/>
      <c r="IR284" s="1286"/>
      <c r="IS284" s="1286"/>
      <c r="IT284" s="1286"/>
      <c r="IU284" s="1286"/>
      <c r="IV284" s="1286"/>
    </row>
    <row r="285" spans="1:256" ht="16.5" thickBot="1">
      <c r="A285" s="1286"/>
      <c r="B285" s="1288"/>
      <c r="C285" s="1352"/>
      <c r="D285" s="1353"/>
      <c r="E285" s="1354"/>
      <c r="F285" s="1355" t="s">
        <v>1953</v>
      </c>
      <c r="G285" s="1356">
        <f>TRUNC(SUM(G274:G284),2)</f>
        <v>21324.23</v>
      </c>
      <c r="H285" s="1286"/>
      <c r="I285" s="1286"/>
      <c r="J285" s="1286"/>
      <c r="K285" s="1286"/>
      <c r="L285" s="1286"/>
      <c r="M285" s="1286"/>
      <c r="N285" s="1286"/>
      <c r="O285" s="1286"/>
      <c r="P285" s="1286"/>
      <c r="Q285" s="1286"/>
      <c r="R285" s="1286"/>
      <c r="S285" s="1286"/>
      <c r="T285" s="1286"/>
      <c r="U285" s="1286"/>
      <c r="V285" s="1286"/>
      <c r="W285" s="1286"/>
      <c r="X285" s="1286"/>
      <c r="Y285" s="1286"/>
      <c r="Z285" s="1286"/>
      <c r="AA285" s="1286"/>
      <c r="AB285" s="1286"/>
      <c r="AC285" s="1286"/>
      <c r="AD285" s="1286"/>
      <c r="AE285" s="1286"/>
      <c r="AF285" s="1286"/>
      <c r="AG285" s="1286"/>
      <c r="AH285" s="1286"/>
      <c r="AI285" s="1286"/>
      <c r="AJ285" s="1286"/>
      <c r="AK285" s="1286"/>
      <c r="AL285" s="1286"/>
      <c r="AM285" s="1286"/>
      <c r="AN285" s="1286"/>
      <c r="AO285" s="1286"/>
      <c r="AP285" s="1286"/>
      <c r="AQ285" s="1286"/>
      <c r="AR285" s="1286"/>
      <c r="AS285" s="1286"/>
      <c r="AT285" s="1286"/>
      <c r="AU285" s="1286"/>
      <c r="AV285" s="1286"/>
      <c r="AW285" s="1286"/>
      <c r="AX285" s="1286"/>
      <c r="AY285" s="1286"/>
      <c r="AZ285" s="1286"/>
      <c r="BA285" s="1286"/>
      <c r="BB285" s="1286"/>
      <c r="BC285" s="1286"/>
      <c r="BD285" s="1286"/>
      <c r="BE285" s="1286"/>
      <c r="BF285" s="1286"/>
      <c r="BG285" s="1286"/>
      <c r="BH285" s="1286"/>
      <c r="BI285" s="1286"/>
      <c r="BJ285" s="1286"/>
      <c r="BK285" s="1286"/>
      <c r="BL285" s="1286"/>
      <c r="BM285" s="1286"/>
      <c r="BN285" s="1286"/>
      <c r="BO285" s="1286"/>
      <c r="BP285" s="1286"/>
      <c r="BQ285" s="1286"/>
      <c r="BR285" s="1286"/>
      <c r="BS285" s="1286"/>
      <c r="BT285" s="1286"/>
      <c r="BU285" s="1286"/>
      <c r="BV285" s="1286"/>
      <c r="BW285" s="1286"/>
      <c r="BX285" s="1286"/>
      <c r="BY285" s="1286"/>
      <c r="BZ285" s="1286"/>
      <c r="CA285" s="1286"/>
      <c r="CB285" s="1286"/>
      <c r="CC285" s="1286"/>
      <c r="CD285" s="1286"/>
      <c r="CE285" s="1286"/>
      <c r="CF285" s="1286"/>
      <c r="CG285" s="1286"/>
      <c r="CH285" s="1286"/>
      <c r="CI285" s="1286"/>
      <c r="CJ285" s="1286"/>
      <c r="CK285" s="1286"/>
      <c r="CL285" s="1286"/>
      <c r="CM285" s="1286"/>
      <c r="CN285" s="1286"/>
      <c r="CO285" s="1286"/>
      <c r="CP285" s="1286"/>
      <c r="CQ285" s="1286"/>
      <c r="CR285" s="1286"/>
      <c r="CS285" s="1286"/>
      <c r="CT285" s="1286"/>
      <c r="CU285" s="1286"/>
      <c r="CV285" s="1286"/>
      <c r="CW285" s="1286"/>
      <c r="CX285" s="1286"/>
      <c r="CY285" s="1286"/>
      <c r="CZ285" s="1286"/>
      <c r="DA285" s="1286"/>
      <c r="DB285" s="1286"/>
      <c r="DC285" s="1286"/>
      <c r="DD285" s="1286"/>
      <c r="DE285" s="1286"/>
      <c r="DF285" s="1286"/>
      <c r="DG285" s="1286"/>
      <c r="DH285" s="1286"/>
      <c r="DI285" s="1286"/>
      <c r="DJ285" s="1286"/>
      <c r="DK285" s="1286"/>
      <c r="DL285" s="1286"/>
      <c r="DM285" s="1286"/>
      <c r="DN285" s="1286"/>
      <c r="DO285" s="1286"/>
      <c r="DP285" s="1286"/>
      <c r="DQ285" s="1286"/>
      <c r="DR285" s="1286"/>
      <c r="DS285" s="1286"/>
      <c r="DT285" s="1286"/>
      <c r="DU285" s="1286"/>
      <c r="DV285" s="1286"/>
      <c r="DW285" s="1286"/>
      <c r="DX285" s="1286"/>
      <c r="DY285" s="1286"/>
      <c r="DZ285" s="1286"/>
      <c r="EA285" s="1286"/>
      <c r="EB285" s="1286"/>
      <c r="EC285" s="1286"/>
      <c r="ED285" s="1286"/>
      <c r="EE285" s="1286"/>
      <c r="EF285" s="1286"/>
      <c r="EG285" s="1286"/>
      <c r="EH285" s="1286"/>
      <c r="EI285" s="1286"/>
      <c r="EJ285" s="1286"/>
      <c r="EK285" s="1286"/>
      <c r="EL285" s="1286"/>
      <c r="EM285" s="1286"/>
      <c r="EN285" s="1286"/>
      <c r="EO285" s="1286"/>
      <c r="EP285" s="1286"/>
      <c r="EQ285" s="1286"/>
      <c r="ER285" s="1286"/>
      <c r="ES285" s="1286"/>
      <c r="ET285" s="1286"/>
      <c r="EU285" s="1286"/>
      <c r="EV285" s="1286"/>
      <c r="EW285" s="1286"/>
      <c r="EX285" s="1286"/>
      <c r="EY285" s="1286"/>
      <c r="EZ285" s="1286"/>
      <c r="FA285" s="1286"/>
      <c r="FB285" s="1286"/>
      <c r="FC285" s="1286"/>
      <c r="FD285" s="1286"/>
      <c r="FE285" s="1286"/>
      <c r="FF285" s="1286"/>
      <c r="FG285" s="1286"/>
      <c r="FH285" s="1286"/>
      <c r="FI285" s="1286"/>
      <c r="FJ285" s="1286"/>
      <c r="FK285" s="1286"/>
      <c r="FL285" s="1286"/>
      <c r="FM285" s="1286"/>
      <c r="FN285" s="1286"/>
      <c r="FO285" s="1286"/>
      <c r="FP285" s="1286"/>
      <c r="FQ285" s="1286"/>
      <c r="FR285" s="1286"/>
      <c r="FS285" s="1286"/>
      <c r="FT285" s="1286"/>
      <c r="FU285" s="1286"/>
      <c r="FV285" s="1286"/>
      <c r="FW285" s="1286"/>
      <c r="FX285" s="1286"/>
      <c r="FY285" s="1286"/>
      <c r="FZ285" s="1286"/>
      <c r="GA285" s="1286"/>
      <c r="GB285" s="1286"/>
      <c r="GC285" s="1286"/>
      <c r="GD285" s="1286"/>
      <c r="GE285" s="1286"/>
      <c r="GF285" s="1286"/>
      <c r="GG285" s="1286"/>
      <c r="GH285" s="1286"/>
      <c r="GI285" s="1286"/>
      <c r="GJ285" s="1286"/>
      <c r="GK285" s="1286"/>
      <c r="GL285" s="1286"/>
      <c r="GM285" s="1286"/>
      <c r="GN285" s="1286"/>
      <c r="GO285" s="1286"/>
      <c r="GP285" s="1286"/>
      <c r="GQ285" s="1286"/>
      <c r="GR285" s="1286"/>
      <c r="GS285" s="1286"/>
      <c r="GT285" s="1286"/>
      <c r="GU285" s="1286"/>
      <c r="GV285" s="1286"/>
      <c r="GW285" s="1286"/>
      <c r="GX285" s="1286"/>
      <c r="GY285" s="1286"/>
      <c r="GZ285" s="1286"/>
      <c r="HA285" s="1286"/>
      <c r="HB285" s="1286"/>
      <c r="HC285" s="1286"/>
      <c r="HD285" s="1286"/>
      <c r="HE285" s="1286"/>
      <c r="HF285" s="1286"/>
      <c r="HG285" s="1286"/>
      <c r="HH285" s="1286"/>
      <c r="HI285" s="1286"/>
      <c r="HJ285" s="1286"/>
      <c r="HK285" s="1286"/>
      <c r="HL285" s="1286"/>
      <c r="HM285" s="1286"/>
      <c r="HN285" s="1286"/>
      <c r="HO285" s="1286"/>
      <c r="HP285" s="1286"/>
      <c r="HQ285" s="1286"/>
      <c r="HR285" s="1286"/>
      <c r="HS285" s="1286"/>
      <c r="HT285" s="1286"/>
      <c r="HU285" s="1286"/>
      <c r="HV285" s="1286"/>
      <c r="HW285" s="1286"/>
      <c r="HX285" s="1286"/>
      <c r="HY285" s="1286"/>
      <c r="HZ285" s="1286"/>
      <c r="IA285" s="1286"/>
      <c r="IB285" s="1286"/>
      <c r="IC285" s="1286"/>
      <c r="ID285" s="1286"/>
      <c r="IE285" s="1286"/>
      <c r="IF285" s="1286"/>
      <c r="IG285" s="1286"/>
      <c r="IH285" s="1286"/>
      <c r="II285" s="1286"/>
      <c r="IJ285" s="1286"/>
      <c r="IK285" s="1286"/>
      <c r="IL285" s="1286"/>
      <c r="IM285" s="1286"/>
      <c r="IN285" s="1286"/>
      <c r="IO285" s="1286"/>
      <c r="IP285" s="1286"/>
      <c r="IQ285" s="1286"/>
      <c r="IR285" s="1286"/>
      <c r="IS285" s="1286"/>
      <c r="IT285" s="1286"/>
      <c r="IU285" s="1286"/>
      <c r="IV285" s="1286"/>
    </row>
    <row r="286" spans="1:256">
      <c r="A286" s="1286"/>
      <c r="B286" s="1374"/>
      <c r="C286" s="1374"/>
      <c r="D286" s="1375"/>
      <c r="E286" s="1376"/>
      <c r="F286" s="1377"/>
      <c r="G286" s="1378"/>
      <c r="H286" s="1286"/>
      <c r="I286" s="1286"/>
      <c r="J286" s="1286"/>
      <c r="K286" s="1286"/>
      <c r="L286" s="1286"/>
      <c r="M286" s="1286"/>
      <c r="N286" s="1286"/>
      <c r="O286" s="1286"/>
      <c r="P286" s="1286"/>
      <c r="Q286" s="1286"/>
      <c r="R286" s="1286"/>
      <c r="S286" s="1286"/>
      <c r="T286" s="1286"/>
      <c r="U286" s="1286"/>
      <c r="V286" s="1286"/>
      <c r="W286" s="1286"/>
      <c r="X286" s="1286"/>
      <c r="Y286" s="1286"/>
      <c r="Z286" s="1286"/>
      <c r="AA286" s="1286"/>
      <c r="AB286" s="1286"/>
      <c r="AC286" s="1286"/>
      <c r="AD286" s="1286"/>
      <c r="AE286" s="1286"/>
      <c r="AF286" s="1286"/>
      <c r="AG286" s="1286"/>
      <c r="AH286" s="1286"/>
      <c r="AI286" s="1286"/>
      <c r="AJ286" s="1286"/>
      <c r="AK286" s="1286"/>
      <c r="AL286" s="1286"/>
      <c r="AM286" s="1286"/>
      <c r="AN286" s="1286"/>
      <c r="AO286" s="1286"/>
      <c r="AP286" s="1286"/>
      <c r="AQ286" s="1286"/>
      <c r="AR286" s="1286"/>
      <c r="AS286" s="1286"/>
      <c r="AT286" s="1286"/>
      <c r="AU286" s="1286"/>
      <c r="AV286" s="1286"/>
      <c r="AW286" s="1286"/>
      <c r="AX286" s="1286"/>
      <c r="AY286" s="1286"/>
      <c r="AZ286" s="1286"/>
      <c r="BA286" s="1286"/>
      <c r="BB286" s="1286"/>
      <c r="BC286" s="1286"/>
      <c r="BD286" s="1286"/>
      <c r="BE286" s="1286"/>
      <c r="BF286" s="1286"/>
      <c r="BG286" s="1286"/>
      <c r="BH286" s="1286"/>
      <c r="BI286" s="1286"/>
      <c r="BJ286" s="1286"/>
      <c r="BK286" s="1286"/>
      <c r="BL286" s="1286"/>
      <c r="BM286" s="1286"/>
      <c r="BN286" s="1286"/>
      <c r="BO286" s="1286"/>
      <c r="BP286" s="1286"/>
      <c r="BQ286" s="1286"/>
      <c r="BR286" s="1286"/>
      <c r="BS286" s="1286"/>
      <c r="BT286" s="1286"/>
      <c r="BU286" s="1286"/>
      <c r="BV286" s="1286"/>
      <c r="BW286" s="1286"/>
      <c r="BX286" s="1286"/>
      <c r="BY286" s="1286"/>
      <c r="BZ286" s="1286"/>
      <c r="CA286" s="1286"/>
      <c r="CB286" s="1286"/>
      <c r="CC286" s="1286"/>
      <c r="CD286" s="1286"/>
      <c r="CE286" s="1286"/>
      <c r="CF286" s="1286"/>
      <c r="CG286" s="1286"/>
      <c r="CH286" s="1286"/>
      <c r="CI286" s="1286"/>
      <c r="CJ286" s="1286"/>
      <c r="CK286" s="1286"/>
      <c r="CL286" s="1286"/>
      <c r="CM286" s="1286"/>
      <c r="CN286" s="1286"/>
      <c r="CO286" s="1286"/>
      <c r="CP286" s="1286"/>
      <c r="CQ286" s="1286"/>
      <c r="CR286" s="1286"/>
      <c r="CS286" s="1286"/>
      <c r="CT286" s="1286"/>
      <c r="CU286" s="1286"/>
      <c r="CV286" s="1286"/>
      <c r="CW286" s="1286"/>
      <c r="CX286" s="1286"/>
      <c r="CY286" s="1286"/>
      <c r="CZ286" s="1286"/>
      <c r="DA286" s="1286"/>
      <c r="DB286" s="1286"/>
      <c r="DC286" s="1286"/>
      <c r="DD286" s="1286"/>
      <c r="DE286" s="1286"/>
      <c r="DF286" s="1286"/>
      <c r="DG286" s="1286"/>
      <c r="DH286" s="1286"/>
      <c r="DI286" s="1286"/>
      <c r="DJ286" s="1286"/>
      <c r="DK286" s="1286"/>
      <c r="DL286" s="1286"/>
      <c r="DM286" s="1286"/>
      <c r="DN286" s="1286"/>
      <c r="DO286" s="1286"/>
      <c r="DP286" s="1286"/>
      <c r="DQ286" s="1286"/>
      <c r="DR286" s="1286"/>
      <c r="DS286" s="1286"/>
      <c r="DT286" s="1286"/>
      <c r="DU286" s="1286"/>
      <c r="DV286" s="1286"/>
      <c r="DW286" s="1286"/>
      <c r="DX286" s="1286"/>
      <c r="DY286" s="1286"/>
      <c r="DZ286" s="1286"/>
      <c r="EA286" s="1286"/>
      <c r="EB286" s="1286"/>
      <c r="EC286" s="1286"/>
      <c r="ED286" s="1286"/>
      <c r="EE286" s="1286"/>
      <c r="EF286" s="1286"/>
      <c r="EG286" s="1286"/>
      <c r="EH286" s="1286"/>
      <c r="EI286" s="1286"/>
      <c r="EJ286" s="1286"/>
      <c r="EK286" s="1286"/>
      <c r="EL286" s="1286"/>
      <c r="EM286" s="1286"/>
      <c r="EN286" s="1286"/>
      <c r="EO286" s="1286"/>
      <c r="EP286" s="1286"/>
      <c r="EQ286" s="1286"/>
      <c r="ER286" s="1286"/>
      <c r="ES286" s="1286"/>
      <c r="ET286" s="1286"/>
      <c r="EU286" s="1286"/>
      <c r="EV286" s="1286"/>
      <c r="EW286" s="1286"/>
      <c r="EX286" s="1286"/>
      <c r="EY286" s="1286"/>
      <c r="EZ286" s="1286"/>
      <c r="FA286" s="1286"/>
      <c r="FB286" s="1286"/>
      <c r="FC286" s="1286"/>
      <c r="FD286" s="1286"/>
      <c r="FE286" s="1286"/>
      <c r="FF286" s="1286"/>
      <c r="FG286" s="1286"/>
      <c r="FH286" s="1286"/>
      <c r="FI286" s="1286"/>
      <c r="FJ286" s="1286"/>
      <c r="FK286" s="1286"/>
      <c r="FL286" s="1286"/>
      <c r="FM286" s="1286"/>
      <c r="FN286" s="1286"/>
      <c r="FO286" s="1286"/>
      <c r="FP286" s="1286"/>
      <c r="FQ286" s="1286"/>
      <c r="FR286" s="1286"/>
      <c r="FS286" s="1286"/>
      <c r="FT286" s="1286"/>
      <c r="FU286" s="1286"/>
      <c r="FV286" s="1286"/>
      <c r="FW286" s="1286"/>
      <c r="FX286" s="1286"/>
      <c r="FY286" s="1286"/>
      <c r="FZ286" s="1286"/>
      <c r="GA286" s="1286"/>
      <c r="GB286" s="1286"/>
      <c r="GC286" s="1286"/>
      <c r="GD286" s="1286"/>
      <c r="GE286" s="1286"/>
      <c r="GF286" s="1286"/>
      <c r="GG286" s="1286"/>
      <c r="GH286" s="1286"/>
      <c r="GI286" s="1286"/>
      <c r="GJ286" s="1286"/>
      <c r="GK286" s="1286"/>
      <c r="GL286" s="1286"/>
      <c r="GM286" s="1286"/>
      <c r="GN286" s="1286"/>
      <c r="GO286" s="1286"/>
      <c r="GP286" s="1286"/>
      <c r="GQ286" s="1286"/>
      <c r="GR286" s="1286"/>
      <c r="GS286" s="1286"/>
      <c r="GT286" s="1286"/>
      <c r="GU286" s="1286"/>
      <c r="GV286" s="1286"/>
      <c r="GW286" s="1286"/>
      <c r="GX286" s="1286"/>
      <c r="GY286" s="1286"/>
      <c r="GZ286" s="1286"/>
      <c r="HA286" s="1286"/>
      <c r="HB286" s="1286"/>
      <c r="HC286" s="1286"/>
      <c r="HD286" s="1286"/>
      <c r="HE286" s="1286"/>
      <c r="HF286" s="1286"/>
      <c r="HG286" s="1286"/>
      <c r="HH286" s="1286"/>
      <c r="HI286" s="1286"/>
      <c r="HJ286" s="1286"/>
      <c r="HK286" s="1286"/>
      <c r="HL286" s="1286"/>
      <c r="HM286" s="1286"/>
      <c r="HN286" s="1286"/>
      <c r="HO286" s="1286"/>
      <c r="HP286" s="1286"/>
      <c r="HQ286" s="1286"/>
      <c r="HR286" s="1286"/>
      <c r="HS286" s="1286"/>
      <c r="HT286" s="1286"/>
      <c r="HU286" s="1286"/>
      <c r="HV286" s="1286"/>
      <c r="HW286" s="1286"/>
      <c r="HX286" s="1286"/>
      <c r="HY286" s="1286"/>
      <c r="HZ286" s="1286"/>
      <c r="IA286" s="1286"/>
      <c r="IB286" s="1286"/>
      <c r="IC286" s="1286"/>
      <c r="ID286" s="1286"/>
      <c r="IE286" s="1286"/>
      <c r="IF286" s="1286"/>
      <c r="IG286" s="1286"/>
      <c r="IH286" s="1286"/>
      <c r="II286" s="1286"/>
      <c r="IJ286" s="1286"/>
      <c r="IK286" s="1286"/>
      <c r="IL286" s="1286"/>
      <c r="IM286" s="1286"/>
      <c r="IN286" s="1286"/>
      <c r="IO286" s="1286"/>
      <c r="IP286" s="1286"/>
      <c r="IQ286" s="1286"/>
      <c r="IR286" s="1286"/>
      <c r="IS286" s="1286"/>
      <c r="IT286" s="1286"/>
      <c r="IU286" s="1286"/>
      <c r="IV286" s="1286"/>
    </row>
    <row r="287" spans="1:256">
      <c r="A287" s="1286"/>
      <c r="B287" s="1360"/>
      <c r="C287" s="1360"/>
      <c r="D287" s="1360"/>
      <c r="E287" s="1360"/>
      <c r="F287" s="1360"/>
      <c r="G287" s="1360"/>
      <c r="H287" s="1286"/>
      <c r="I287" s="1286"/>
      <c r="J287" s="1286"/>
      <c r="K287" s="1286"/>
      <c r="L287" s="1286"/>
      <c r="M287" s="1286"/>
      <c r="N287" s="1286"/>
      <c r="O287" s="1286"/>
      <c r="P287" s="1286"/>
      <c r="Q287" s="1286"/>
      <c r="R287" s="1286"/>
      <c r="S287" s="1286"/>
      <c r="T287" s="1286"/>
      <c r="U287" s="1286"/>
      <c r="V287" s="1286"/>
      <c r="W287" s="1286"/>
      <c r="X287" s="1286"/>
      <c r="Y287" s="1286"/>
      <c r="Z287" s="1286"/>
      <c r="AA287" s="1286"/>
      <c r="AB287" s="1286"/>
      <c r="AC287" s="1286"/>
      <c r="AD287" s="1286"/>
      <c r="AE287" s="1286"/>
      <c r="AF287" s="1286"/>
      <c r="AG287" s="1286"/>
      <c r="AH287" s="1286"/>
      <c r="AI287" s="1286"/>
      <c r="AJ287" s="1286"/>
      <c r="AK287" s="1286"/>
      <c r="AL287" s="1286"/>
      <c r="AM287" s="1286"/>
      <c r="AN287" s="1286"/>
      <c r="AO287" s="1286"/>
      <c r="AP287" s="1286"/>
      <c r="AQ287" s="1286"/>
      <c r="AR287" s="1286"/>
      <c r="AS287" s="1286"/>
      <c r="AT287" s="1286"/>
      <c r="AU287" s="1286"/>
      <c r="AV287" s="1286"/>
      <c r="AW287" s="1286"/>
      <c r="AX287" s="1286"/>
      <c r="AY287" s="1286"/>
      <c r="AZ287" s="1286"/>
      <c r="BA287" s="1286"/>
      <c r="BB287" s="1286"/>
      <c r="BC287" s="1286"/>
      <c r="BD287" s="1286"/>
      <c r="BE287" s="1286"/>
      <c r="BF287" s="1286"/>
      <c r="BG287" s="1286"/>
      <c r="BH287" s="1286"/>
      <c r="BI287" s="1286"/>
      <c r="BJ287" s="1286"/>
      <c r="BK287" s="1286"/>
      <c r="BL287" s="1286"/>
      <c r="BM287" s="1286"/>
      <c r="BN287" s="1286"/>
      <c r="BO287" s="1286"/>
      <c r="BP287" s="1286"/>
      <c r="BQ287" s="1286"/>
      <c r="BR287" s="1286"/>
      <c r="BS287" s="1286"/>
      <c r="BT287" s="1286"/>
      <c r="BU287" s="1286"/>
      <c r="BV287" s="1286"/>
      <c r="BW287" s="1286"/>
      <c r="BX287" s="1286"/>
      <c r="BY287" s="1286"/>
      <c r="BZ287" s="1286"/>
      <c r="CA287" s="1286"/>
      <c r="CB287" s="1286"/>
      <c r="CC287" s="1286"/>
      <c r="CD287" s="1286"/>
      <c r="CE287" s="1286"/>
      <c r="CF287" s="1286"/>
      <c r="CG287" s="1286"/>
      <c r="CH287" s="1286"/>
      <c r="CI287" s="1286"/>
      <c r="CJ287" s="1286"/>
      <c r="CK287" s="1286"/>
      <c r="CL287" s="1286"/>
      <c r="CM287" s="1286"/>
      <c r="CN287" s="1286"/>
      <c r="CO287" s="1286"/>
      <c r="CP287" s="1286"/>
      <c r="CQ287" s="1286"/>
      <c r="CR287" s="1286"/>
      <c r="CS287" s="1286"/>
      <c r="CT287" s="1286"/>
      <c r="CU287" s="1286"/>
      <c r="CV287" s="1286"/>
      <c r="CW287" s="1286"/>
      <c r="CX287" s="1286"/>
      <c r="CY287" s="1286"/>
      <c r="CZ287" s="1286"/>
      <c r="DA287" s="1286"/>
      <c r="DB287" s="1286"/>
      <c r="DC287" s="1286"/>
      <c r="DD287" s="1286"/>
      <c r="DE287" s="1286"/>
      <c r="DF287" s="1286"/>
      <c r="DG287" s="1286"/>
      <c r="DH287" s="1286"/>
      <c r="DI287" s="1286"/>
      <c r="DJ287" s="1286"/>
      <c r="DK287" s="1286"/>
      <c r="DL287" s="1286"/>
      <c r="DM287" s="1286"/>
      <c r="DN287" s="1286"/>
      <c r="DO287" s="1286"/>
      <c r="DP287" s="1286"/>
      <c r="DQ287" s="1286"/>
      <c r="DR287" s="1286"/>
      <c r="DS287" s="1286"/>
      <c r="DT287" s="1286"/>
      <c r="DU287" s="1286"/>
      <c r="DV287" s="1286"/>
      <c r="DW287" s="1286"/>
      <c r="DX287" s="1286"/>
      <c r="DY287" s="1286"/>
      <c r="DZ287" s="1286"/>
      <c r="EA287" s="1286"/>
      <c r="EB287" s="1286"/>
      <c r="EC287" s="1286"/>
      <c r="ED287" s="1286"/>
      <c r="EE287" s="1286"/>
      <c r="EF287" s="1286"/>
      <c r="EG287" s="1286"/>
      <c r="EH287" s="1286"/>
      <c r="EI287" s="1286"/>
      <c r="EJ287" s="1286"/>
      <c r="EK287" s="1286"/>
      <c r="EL287" s="1286"/>
      <c r="EM287" s="1286"/>
      <c r="EN287" s="1286"/>
      <c r="EO287" s="1286"/>
      <c r="EP287" s="1286"/>
      <c r="EQ287" s="1286"/>
      <c r="ER287" s="1286"/>
      <c r="ES287" s="1286"/>
      <c r="ET287" s="1286"/>
      <c r="EU287" s="1286"/>
      <c r="EV287" s="1286"/>
      <c r="EW287" s="1286"/>
      <c r="EX287" s="1286"/>
      <c r="EY287" s="1286"/>
      <c r="EZ287" s="1286"/>
      <c r="FA287" s="1286"/>
      <c r="FB287" s="1286"/>
      <c r="FC287" s="1286"/>
      <c r="FD287" s="1286"/>
      <c r="FE287" s="1286"/>
      <c r="FF287" s="1286"/>
      <c r="FG287" s="1286"/>
      <c r="FH287" s="1286"/>
      <c r="FI287" s="1286"/>
      <c r="FJ287" s="1286"/>
      <c r="FK287" s="1286"/>
      <c r="FL287" s="1286"/>
      <c r="FM287" s="1286"/>
      <c r="FN287" s="1286"/>
      <c r="FO287" s="1286"/>
      <c r="FP287" s="1286"/>
      <c r="FQ287" s="1286"/>
      <c r="FR287" s="1286"/>
      <c r="FS287" s="1286"/>
      <c r="FT287" s="1286"/>
      <c r="FU287" s="1286"/>
      <c r="FV287" s="1286"/>
      <c r="FW287" s="1286"/>
      <c r="FX287" s="1286"/>
      <c r="FY287" s="1286"/>
      <c r="FZ287" s="1286"/>
      <c r="GA287" s="1286"/>
      <c r="GB287" s="1286"/>
      <c r="GC287" s="1286"/>
      <c r="GD287" s="1286"/>
      <c r="GE287" s="1286"/>
      <c r="GF287" s="1286"/>
      <c r="GG287" s="1286"/>
      <c r="GH287" s="1286"/>
      <c r="GI287" s="1286"/>
      <c r="GJ287" s="1286"/>
      <c r="GK287" s="1286"/>
      <c r="GL287" s="1286"/>
      <c r="GM287" s="1286"/>
      <c r="GN287" s="1286"/>
      <c r="GO287" s="1286"/>
      <c r="GP287" s="1286"/>
      <c r="GQ287" s="1286"/>
      <c r="GR287" s="1286"/>
      <c r="GS287" s="1286"/>
      <c r="GT287" s="1286"/>
      <c r="GU287" s="1286"/>
      <c r="GV287" s="1286"/>
      <c r="GW287" s="1286"/>
      <c r="GX287" s="1286"/>
      <c r="GY287" s="1286"/>
      <c r="GZ287" s="1286"/>
      <c r="HA287" s="1286"/>
      <c r="HB287" s="1286"/>
      <c r="HC287" s="1286"/>
      <c r="HD287" s="1286"/>
      <c r="HE287" s="1286"/>
      <c r="HF287" s="1286"/>
      <c r="HG287" s="1286"/>
      <c r="HH287" s="1286"/>
      <c r="HI287" s="1286"/>
      <c r="HJ287" s="1286"/>
      <c r="HK287" s="1286"/>
      <c r="HL287" s="1286"/>
      <c r="HM287" s="1286"/>
      <c r="HN287" s="1286"/>
      <c r="HO287" s="1286"/>
      <c r="HP287" s="1286"/>
      <c r="HQ287" s="1286"/>
      <c r="HR287" s="1286"/>
      <c r="HS287" s="1286"/>
      <c r="HT287" s="1286"/>
      <c r="HU287" s="1286"/>
      <c r="HV287" s="1286"/>
      <c r="HW287" s="1286"/>
      <c r="HX287" s="1286"/>
      <c r="HY287" s="1286"/>
      <c r="HZ287" s="1286"/>
      <c r="IA287" s="1286"/>
      <c r="IB287" s="1286"/>
      <c r="IC287" s="1286"/>
      <c r="ID287" s="1286"/>
      <c r="IE287" s="1286"/>
      <c r="IF287" s="1286"/>
      <c r="IG287" s="1286"/>
      <c r="IH287" s="1286"/>
      <c r="II287" s="1286"/>
      <c r="IJ287" s="1286"/>
      <c r="IK287" s="1286"/>
      <c r="IL287" s="1286"/>
      <c r="IM287" s="1286"/>
      <c r="IN287" s="1286"/>
      <c r="IO287" s="1286"/>
      <c r="IP287" s="1286"/>
      <c r="IQ287" s="1286"/>
      <c r="IR287" s="1286"/>
      <c r="IS287" s="1286"/>
      <c r="IT287" s="1286"/>
      <c r="IU287" s="1286"/>
      <c r="IV287" s="1286"/>
    </row>
    <row r="288" spans="1:256">
      <c r="A288" s="1286"/>
      <c r="B288" s="1360"/>
      <c r="C288" s="1360"/>
      <c r="D288" s="1360"/>
      <c r="E288" s="1360"/>
      <c r="F288" s="1360"/>
      <c r="G288" s="1360"/>
      <c r="H288" s="1286"/>
      <c r="I288" s="1286"/>
      <c r="J288" s="1286"/>
      <c r="K288" s="1286"/>
      <c r="L288" s="1286"/>
      <c r="M288" s="1286"/>
      <c r="N288" s="1286"/>
      <c r="O288" s="1286"/>
      <c r="P288" s="1286"/>
      <c r="Q288" s="1286"/>
      <c r="R288" s="1286"/>
      <c r="S288" s="1286"/>
      <c r="T288" s="1286"/>
      <c r="U288" s="1286"/>
      <c r="V288" s="1286"/>
      <c r="W288" s="1286"/>
      <c r="X288" s="1286"/>
      <c r="Y288" s="1286"/>
      <c r="Z288" s="1286"/>
      <c r="AA288" s="1286"/>
      <c r="AB288" s="1286"/>
      <c r="AC288" s="1286"/>
      <c r="AD288" s="1286"/>
      <c r="AE288" s="1286"/>
      <c r="AF288" s="1286"/>
      <c r="AG288" s="1286"/>
      <c r="AH288" s="1286"/>
      <c r="AI288" s="1286"/>
      <c r="AJ288" s="1286"/>
      <c r="AK288" s="1286"/>
      <c r="AL288" s="1286"/>
      <c r="AM288" s="1286"/>
      <c r="AN288" s="1286"/>
      <c r="AO288" s="1286"/>
      <c r="AP288" s="1286"/>
      <c r="AQ288" s="1286"/>
      <c r="AR288" s="1286"/>
      <c r="AS288" s="1286"/>
      <c r="AT288" s="1286"/>
      <c r="AU288" s="1286"/>
      <c r="AV288" s="1286"/>
      <c r="AW288" s="1286"/>
      <c r="AX288" s="1286"/>
      <c r="AY288" s="1286"/>
      <c r="AZ288" s="1286"/>
      <c r="BA288" s="1286"/>
      <c r="BB288" s="1286"/>
      <c r="BC288" s="1286"/>
      <c r="BD288" s="1286"/>
      <c r="BE288" s="1286"/>
      <c r="BF288" s="1286"/>
      <c r="BG288" s="1286"/>
      <c r="BH288" s="1286"/>
      <c r="BI288" s="1286"/>
      <c r="BJ288" s="1286"/>
      <c r="BK288" s="1286"/>
      <c r="BL288" s="1286"/>
      <c r="BM288" s="1286"/>
      <c r="BN288" s="1286"/>
      <c r="BO288" s="1286"/>
      <c r="BP288" s="1286"/>
      <c r="BQ288" s="1286"/>
      <c r="BR288" s="1286"/>
      <c r="BS288" s="1286"/>
      <c r="BT288" s="1286"/>
      <c r="BU288" s="1286"/>
      <c r="BV288" s="1286"/>
      <c r="BW288" s="1286"/>
      <c r="BX288" s="1286"/>
      <c r="BY288" s="1286"/>
      <c r="BZ288" s="1286"/>
      <c r="CA288" s="1286"/>
      <c r="CB288" s="1286"/>
      <c r="CC288" s="1286"/>
      <c r="CD288" s="1286"/>
      <c r="CE288" s="1286"/>
      <c r="CF288" s="1286"/>
      <c r="CG288" s="1286"/>
      <c r="CH288" s="1286"/>
      <c r="CI288" s="1286"/>
      <c r="CJ288" s="1286"/>
      <c r="CK288" s="1286"/>
      <c r="CL288" s="1286"/>
      <c r="CM288" s="1286"/>
      <c r="CN288" s="1286"/>
      <c r="CO288" s="1286"/>
      <c r="CP288" s="1286"/>
      <c r="CQ288" s="1286"/>
      <c r="CR288" s="1286"/>
      <c r="CS288" s="1286"/>
      <c r="CT288" s="1286"/>
      <c r="CU288" s="1286"/>
      <c r="CV288" s="1286"/>
      <c r="CW288" s="1286"/>
      <c r="CX288" s="1286"/>
      <c r="CY288" s="1286"/>
      <c r="CZ288" s="1286"/>
      <c r="DA288" s="1286"/>
      <c r="DB288" s="1286"/>
      <c r="DC288" s="1286"/>
      <c r="DD288" s="1286"/>
      <c r="DE288" s="1286"/>
      <c r="DF288" s="1286"/>
      <c r="DG288" s="1286"/>
      <c r="DH288" s="1286"/>
      <c r="DI288" s="1286"/>
      <c r="DJ288" s="1286"/>
      <c r="DK288" s="1286"/>
      <c r="DL288" s="1286"/>
      <c r="DM288" s="1286"/>
      <c r="DN288" s="1286"/>
      <c r="DO288" s="1286"/>
      <c r="DP288" s="1286"/>
      <c r="DQ288" s="1286"/>
      <c r="DR288" s="1286"/>
      <c r="DS288" s="1286"/>
      <c r="DT288" s="1286"/>
      <c r="DU288" s="1286"/>
      <c r="DV288" s="1286"/>
      <c r="DW288" s="1286"/>
      <c r="DX288" s="1286"/>
      <c r="DY288" s="1286"/>
      <c r="DZ288" s="1286"/>
      <c r="EA288" s="1286"/>
      <c r="EB288" s="1286"/>
      <c r="EC288" s="1286"/>
      <c r="ED288" s="1286"/>
      <c r="EE288" s="1286"/>
      <c r="EF288" s="1286"/>
      <c r="EG288" s="1286"/>
      <c r="EH288" s="1286"/>
      <c r="EI288" s="1286"/>
      <c r="EJ288" s="1286"/>
      <c r="EK288" s="1286"/>
      <c r="EL288" s="1286"/>
      <c r="EM288" s="1286"/>
      <c r="EN288" s="1286"/>
      <c r="EO288" s="1286"/>
      <c r="EP288" s="1286"/>
      <c r="EQ288" s="1286"/>
      <c r="ER288" s="1286"/>
      <c r="ES288" s="1286"/>
      <c r="ET288" s="1286"/>
      <c r="EU288" s="1286"/>
      <c r="EV288" s="1286"/>
      <c r="EW288" s="1286"/>
      <c r="EX288" s="1286"/>
      <c r="EY288" s="1286"/>
      <c r="EZ288" s="1286"/>
      <c r="FA288" s="1286"/>
      <c r="FB288" s="1286"/>
      <c r="FC288" s="1286"/>
      <c r="FD288" s="1286"/>
      <c r="FE288" s="1286"/>
      <c r="FF288" s="1286"/>
      <c r="FG288" s="1286"/>
      <c r="FH288" s="1286"/>
      <c r="FI288" s="1286"/>
      <c r="FJ288" s="1286"/>
      <c r="FK288" s="1286"/>
      <c r="FL288" s="1286"/>
      <c r="FM288" s="1286"/>
      <c r="FN288" s="1286"/>
      <c r="FO288" s="1286"/>
      <c r="FP288" s="1286"/>
      <c r="FQ288" s="1286"/>
      <c r="FR288" s="1286"/>
      <c r="FS288" s="1286"/>
      <c r="FT288" s="1286"/>
      <c r="FU288" s="1286"/>
      <c r="FV288" s="1286"/>
      <c r="FW288" s="1286"/>
      <c r="FX288" s="1286"/>
      <c r="FY288" s="1286"/>
      <c r="FZ288" s="1286"/>
      <c r="GA288" s="1286"/>
      <c r="GB288" s="1286"/>
      <c r="GC288" s="1286"/>
      <c r="GD288" s="1286"/>
      <c r="GE288" s="1286"/>
      <c r="GF288" s="1286"/>
      <c r="GG288" s="1286"/>
      <c r="GH288" s="1286"/>
      <c r="GI288" s="1286"/>
      <c r="GJ288" s="1286"/>
      <c r="GK288" s="1286"/>
      <c r="GL288" s="1286"/>
      <c r="GM288" s="1286"/>
      <c r="GN288" s="1286"/>
      <c r="GO288" s="1286"/>
      <c r="GP288" s="1286"/>
      <c r="GQ288" s="1286"/>
      <c r="GR288" s="1286"/>
      <c r="GS288" s="1286"/>
      <c r="GT288" s="1286"/>
      <c r="GU288" s="1286"/>
      <c r="GV288" s="1286"/>
      <c r="GW288" s="1286"/>
      <c r="GX288" s="1286"/>
      <c r="GY288" s="1286"/>
      <c r="GZ288" s="1286"/>
      <c r="HA288" s="1286"/>
      <c r="HB288" s="1286"/>
      <c r="HC288" s="1286"/>
      <c r="HD288" s="1286"/>
      <c r="HE288" s="1286"/>
      <c r="HF288" s="1286"/>
      <c r="HG288" s="1286"/>
      <c r="HH288" s="1286"/>
      <c r="HI288" s="1286"/>
      <c r="HJ288" s="1286"/>
      <c r="HK288" s="1286"/>
      <c r="HL288" s="1286"/>
      <c r="HM288" s="1286"/>
      <c r="HN288" s="1286"/>
      <c r="HO288" s="1286"/>
      <c r="HP288" s="1286"/>
      <c r="HQ288" s="1286"/>
      <c r="HR288" s="1286"/>
      <c r="HS288" s="1286"/>
      <c r="HT288" s="1286"/>
      <c r="HU288" s="1286"/>
      <c r="HV288" s="1286"/>
      <c r="HW288" s="1286"/>
      <c r="HX288" s="1286"/>
      <c r="HY288" s="1286"/>
      <c r="HZ288" s="1286"/>
      <c r="IA288" s="1286"/>
      <c r="IB288" s="1286"/>
      <c r="IC288" s="1286"/>
      <c r="ID288" s="1286"/>
      <c r="IE288" s="1286"/>
      <c r="IF288" s="1286"/>
      <c r="IG288" s="1286"/>
      <c r="IH288" s="1286"/>
      <c r="II288" s="1286"/>
      <c r="IJ288" s="1286"/>
      <c r="IK288" s="1286"/>
      <c r="IL288" s="1286"/>
      <c r="IM288" s="1286"/>
      <c r="IN288" s="1286"/>
      <c r="IO288" s="1286"/>
      <c r="IP288" s="1286"/>
      <c r="IQ288" s="1286"/>
      <c r="IR288" s="1286"/>
      <c r="IS288" s="1286"/>
      <c r="IT288" s="1286"/>
      <c r="IU288" s="1286"/>
      <c r="IV288" s="1286"/>
    </row>
    <row r="289" spans="1:256">
      <c r="A289" s="1286"/>
      <c r="B289" s="1360"/>
      <c r="C289" s="1360"/>
      <c r="D289" s="1360"/>
      <c r="E289" s="1360"/>
      <c r="F289" s="1360"/>
      <c r="G289" s="1360"/>
      <c r="H289" s="1286"/>
      <c r="I289" s="1286"/>
      <c r="J289" s="1286"/>
      <c r="K289" s="1286"/>
      <c r="L289" s="1286"/>
      <c r="M289" s="1286"/>
      <c r="N289" s="1286"/>
      <c r="O289" s="1286"/>
      <c r="P289" s="1286"/>
      <c r="Q289" s="1286"/>
      <c r="R289" s="1286"/>
      <c r="S289" s="1286"/>
      <c r="T289" s="1286"/>
      <c r="U289" s="1286"/>
      <c r="V289" s="1286"/>
      <c r="W289" s="1286"/>
      <c r="X289" s="1286"/>
      <c r="Y289" s="1286"/>
      <c r="Z289" s="1286"/>
      <c r="AA289" s="1286"/>
      <c r="AB289" s="1286"/>
      <c r="AC289" s="1286"/>
      <c r="AD289" s="1286"/>
      <c r="AE289" s="1286"/>
      <c r="AF289" s="1286"/>
      <c r="AG289" s="1286"/>
      <c r="AH289" s="1286"/>
      <c r="AI289" s="1286"/>
      <c r="AJ289" s="1286"/>
      <c r="AK289" s="1286"/>
      <c r="AL289" s="1286"/>
      <c r="AM289" s="1286"/>
      <c r="AN289" s="1286"/>
      <c r="AO289" s="1286"/>
      <c r="AP289" s="1286"/>
      <c r="AQ289" s="1286"/>
      <c r="AR289" s="1286"/>
      <c r="AS289" s="1286"/>
      <c r="AT289" s="1286"/>
      <c r="AU289" s="1286"/>
      <c r="AV289" s="1286"/>
      <c r="AW289" s="1286"/>
      <c r="AX289" s="1286"/>
      <c r="AY289" s="1286"/>
      <c r="AZ289" s="1286"/>
      <c r="BA289" s="1286"/>
      <c r="BB289" s="1286"/>
      <c r="BC289" s="1286"/>
      <c r="BD289" s="1286"/>
      <c r="BE289" s="1286"/>
      <c r="BF289" s="1286"/>
      <c r="BG289" s="1286"/>
      <c r="BH289" s="1286"/>
      <c r="BI289" s="1286"/>
      <c r="BJ289" s="1286"/>
      <c r="BK289" s="1286"/>
      <c r="BL289" s="1286"/>
      <c r="BM289" s="1286"/>
      <c r="BN289" s="1286"/>
      <c r="BO289" s="1286"/>
      <c r="BP289" s="1286"/>
      <c r="BQ289" s="1286"/>
      <c r="BR289" s="1286"/>
      <c r="BS289" s="1286"/>
      <c r="BT289" s="1286"/>
      <c r="BU289" s="1286"/>
      <c r="BV289" s="1286"/>
      <c r="BW289" s="1286"/>
      <c r="BX289" s="1286"/>
      <c r="BY289" s="1286"/>
      <c r="BZ289" s="1286"/>
      <c r="CA289" s="1286"/>
      <c r="CB289" s="1286"/>
      <c r="CC289" s="1286"/>
      <c r="CD289" s="1286"/>
      <c r="CE289" s="1286"/>
      <c r="CF289" s="1286"/>
      <c r="CG289" s="1286"/>
      <c r="CH289" s="1286"/>
      <c r="CI289" s="1286"/>
      <c r="CJ289" s="1286"/>
      <c r="CK289" s="1286"/>
      <c r="CL289" s="1286"/>
      <c r="CM289" s="1286"/>
      <c r="CN289" s="1286"/>
      <c r="CO289" s="1286"/>
      <c r="CP289" s="1286"/>
      <c r="CQ289" s="1286"/>
      <c r="CR289" s="1286"/>
      <c r="CS289" s="1286"/>
      <c r="CT289" s="1286"/>
      <c r="CU289" s="1286"/>
      <c r="CV289" s="1286"/>
      <c r="CW289" s="1286"/>
      <c r="CX289" s="1286"/>
      <c r="CY289" s="1286"/>
      <c r="CZ289" s="1286"/>
      <c r="DA289" s="1286"/>
      <c r="DB289" s="1286"/>
      <c r="DC289" s="1286"/>
      <c r="DD289" s="1286"/>
      <c r="DE289" s="1286"/>
      <c r="DF289" s="1286"/>
      <c r="DG289" s="1286"/>
      <c r="DH289" s="1286"/>
      <c r="DI289" s="1286"/>
      <c r="DJ289" s="1286"/>
      <c r="DK289" s="1286"/>
      <c r="DL289" s="1286"/>
      <c r="DM289" s="1286"/>
      <c r="DN289" s="1286"/>
      <c r="DO289" s="1286"/>
      <c r="DP289" s="1286"/>
      <c r="DQ289" s="1286"/>
      <c r="DR289" s="1286"/>
      <c r="DS289" s="1286"/>
      <c r="DT289" s="1286"/>
      <c r="DU289" s="1286"/>
      <c r="DV289" s="1286"/>
      <c r="DW289" s="1286"/>
      <c r="DX289" s="1286"/>
      <c r="DY289" s="1286"/>
      <c r="DZ289" s="1286"/>
      <c r="EA289" s="1286"/>
      <c r="EB289" s="1286"/>
      <c r="EC289" s="1286"/>
      <c r="ED289" s="1286"/>
      <c r="EE289" s="1286"/>
      <c r="EF289" s="1286"/>
      <c r="EG289" s="1286"/>
      <c r="EH289" s="1286"/>
      <c r="EI289" s="1286"/>
      <c r="EJ289" s="1286"/>
      <c r="EK289" s="1286"/>
      <c r="EL289" s="1286"/>
      <c r="EM289" s="1286"/>
      <c r="EN289" s="1286"/>
      <c r="EO289" s="1286"/>
      <c r="EP289" s="1286"/>
      <c r="EQ289" s="1286"/>
      <c r="ER289" s="1286"/>
      <c r="ES289" s="1286"/>
      <c r="ET289" s="1286"/>
      <c r="EU289" s="1286"/>
      <c r="EV289" s="1286"/>
      <c r="EW289" s="1286"/>
      <c r="EX289" s="1286"/>
      <c r="EY289" s="1286"/>
      <c r="EZ289" s="1286"/>
      <c r="FA289" s="1286"/>
      <c r="FB289" s="1286"/>
      <c r="FC289" s="1286"/>
      <c r="FD289" s="1286"/>
      <c r="FE289" s="1286"/>
      <c r="FF289" s="1286"/>
      <c r="FG289" s="1286"/>
      <c r="FH289" s="1286"/>
      <c r="FI289" s="1286"/>
      <c r="FJ289" s="1286"/>
      <c r="FK289" s="1286"/>
      <c r="FL289" s="1286"/>
      <c r="FM289" s="1286"/>
      <c r="FN289" s="1286"/>
      <c r="FO289" s="1286"/>
      <c r="FP289" s="1286"/>
      <c r="FQ289" s="1286"/>
      <c r="FR289" s="1286"/>
      <c r="FS289" s="1286"/>
      <c r="FT289" s="1286"/>
      <c r="FU289" s="1286"/>
      <c r="FV289" s="1286"/>
      <c r="FW289" s="1286"/>
      <c r="FX289" s="1286"/>
      <c r="FY289" s="1286"/>
      <c r="FZ289" s="1286"/>
      <c r="GA289" s="1286"/>
      <c r="GB289" s="1286"/>
      <c r="GC289" s="1286"/>
      <c r="GD289" s="1286"/>
      <c r="GE289" s="1286"/>
      <c r="GF289" s="1286"/>
      <c r="GG289" s="1286"/>
      <c r="GH289" s="1286"/>
      <c r="GI289" s="1286"/>
      <c r="GJ289" s="1286"/>
      <c r="GK289" s="1286"/>
      <c r="GL289" s="1286"/>
      <c r="GM289" s="1286"/>
      <c r="GN289" s="1286"/>
      <c r="GO289" s="1286"/>
      <c r="GP289" s="1286"/>
      <c r="GQ289" s="1286"/>
      <c r="GR289" s="1286"/>
      <c r="GS289" s="1286"/>
      <c r="GT289" s="1286"/>
      <c r="GU289" s="1286"/>
      <c r="GV289" s="1286"/>
      <c r="GW289" s="1286"/>
      <c r="GX289" s="1286"/>
      <c r="GY289" s="1286"/>
      <c r="GZ289" s="1286"/>
      <c r="HA289" s="1286"/>
      <c r="HB289" s="1286"/>
      <c r="HC289" s="1286"/>
      <c r="HD289" s="1286"/>
      <c r="HE289" s="1286"/>
      <c r="HF289" s="1286"/>
      <c r="HG289" s="1286"/>
      <c r="HH289" s="1286"/>
      <c r="HI289" s="1286"/>
      <c r="HJ289" s="1286"/>
      <c r="HK289" s="1286"/>
      <c r="HL289" s="1286"/>
      <c r="HM289" s="1286"/>
      <c r="HN289" s="1286"/>
      <c r="HO289" s="1286"/>
      <c r="HP289" s="1286"/>
      <c r="HQ289" s="1286"/>
      <c r="HR289" s="1286"/>
      <c r="HS289" s="1286"/>
      <c r="HT289" s="1286"/>
      <c r="HU289" s="1286"/>
      <c r="HV289" s="1286"/>
      <c r="HW289" s="1286"/>
      <c r="HX289" s="1286"/>
      <c r="HY289" s="1286"/>
      <c r="HZ289" s="1286"/>
      <c r="IA289" s="1286"/>
      <c r="IB289" s="1286"/>
      <c r="IC289" s="1286"/>
      <c r="ID289" s="1286"/>
      <c r="IE289" s="1286"/>
      <c r="IF289" s="1286"/>
      <c r="IG289" s="1286"/>
      <c r="IH289" s="1286"/>
      <c r="II289" s="1286"/>
      <c r="IJ289" s="1286"/>
      <c r="IK289" s="1286"/>
      <c r="IL289" s="1286"/>
      <c r="IM289" s="1286"/>
      <c r="IN289" s="1286"/>
      <c r="IO289" s="1286"/>
      <c r="IP289" s="1286"/>
      <c r="IQ289" s="1286"/>
      <c r="IR289" s="1286"/>
      <c r="IS289" s="1286"/>
      <c r="IT289" s="1286"/>
      <c r="IU289" s="1286"/>
      <c r="IV289" s="1286"/>
    </row>
    <row r="290" spans="1:256">
      <c r="A290" s="1286"/>
      <c r="B290" s="1360"/>
      <c r="C290" s="1360"/>
      <c r="D290" s="1360"/>
      <c r="E290" s="1360"/>
      <c r="F290" s="1360"/>
      <c r="G290" s="1360"/>
      <c r="H290" s="1286"/>
      <c r="I290" s="1286"/>
      <c r="J290" s="1286"/>
      <c r="K290" s="1286"/>
      <c r="L290" s="1286"/>
      <c r="M290" s="1286"/>
      <c r="N290" s="1286"/>
      <c r="O290" s="1286"/>
      <c r="P290" s="1286"/>
      <c r="Q290" s="1286"/>
      <c r="R290" s="1286"/>
      <c r="S290" s="1286"/>
      <c r="T290" s="1286"/>
      <c r="U290" s="1286"/>
      <c r="V290" s="1286"/>
      <c r="W290" s="1286"/>
      <c r="X290" s="1286"/>
      <c r="Y290" s="1286"/>
      <c r="Z290" s="1286"/>
      <c r="AA290" s="1286"/>
      <c r="AB290" s="1286"/>
      <c r="AC290" s="1286"/>
      <c r="AD290" s="1286"/>
      <c r="AE290" s="1286"/>
      <c r="AF290" s="1286"/>
      <c r="AG290" s="1286"/>
      <c r="AH290" s="1286"/>
      <c r="AI290" s="1286"/>
      <c r="AJ290" s="1286"/>
      <c r="AK290" s="1286"/>
      <c r="AL290" s="1286"/>
      <c r="AM290" s="1286"/>
      <c r="AN290" s="1286"/>
      <c r="AO290" s="1286"/>
      <c r="AP290" s="1286"/>
      <c r="AQ290" s="1286"/>
      <c r="AR290" s="1286"/>
      <c r="AS290" s="1286"/>
      <c r="AT290" s="1286"/>
      <c r="AU290" s="1286"/>
      <c r="AV290" s="1286"/>
      <c r="AW290" s="1286"/>
      <c r="AX290" s="1286"/>
      <c r="AY290" s="1286"/>
      <c r="AZ290" s="1286"/>
      <c r="BA290" s="1286"/>
      <c r="BB290" s="1286"/>
      <c r="BC290" s="1286"/>
      <c r="BD290" s="1286"/>
      <c r="BE290" s="1286"/>
      <c r="BF290" s="1286"/>
      <c r="BG290" s="1286"/>
      <c r="BH290" s="1286"/>
      <c r="BI290" s="1286"/>
      <c r="BJ290" s="1286"/>
      <c r="BK290" s="1286"/>
      <c r="BL290" s="1286"/>
      <c r="BM290" s="1286"/>
      <c r="BN290" s="1286"/>
      <c r="BO290" s="1286"/>
      <c r="BP290" s="1286"/>
      <c r="BQ290" s="1286"/>
      <c r="BR290" s="1286"/>
      <c r="BS290" s="1286"/>
      <c r="BT290" s="1286"/>
      <c r="BU290" s="1286"/>
      <c r="BV290" s="1286"/>
      <c r="BW290" s="1286"/>
      <c r="BX290" s="1286"/>
      <c r="BY290" s="1286"/>
      <c r="BZ290" s="1286"/>
      <c r="CA290" s="1286"/>
      <c r="CB290" s="1286"/>
      <c r="CC290" s="1286"/>
      <c r="CD290" s="1286"/>
      <c r="CE290" s="1286"/>
      <c r="CF290" s="1286"/>
      <c r="CG290" s="1286"/>
      <c r="CH290" s="1286"/>
      <c r="CI290" s="1286"/>
      <c r="CJ290" s="1286"/>
      <c r="CK290" s="1286"/>
      <c r="CL290" s="1286"/>
      <c r="CM290" s="1286"/>
      <c r="CN290" s="1286"/>
      <c r="CO290" s="1286"/>
      <c r="CP290" s="1286"/>
      <c r="CQ290" s="1286"/>
      <c r="CR290" s="1286"/>
      <c r="CS290" s="1286"/>
      <c r="CT290" s="1286"/>
      <c r="CU290" s="1286"/>
      <c r="CV290" s="1286"/>
      <c r="CW290" s="1286"/>
      <c r="CX290" s="1286"/>
      <c r="CY290" s="1286"/>
      <c r="CZ290" s="1286"/>
      <c r="DA290" s="1286"/>
      <c r="DB290" s="1286"/>
      <c r="DC290" s="1286"/>
      <c r="DD290" s="1286"/>
      <c r="DE290" s="1286"/>
      <c r="DF290" s="1286"/>
      <c r="DG290" s="1286"/>
      <c r="DH290" s="1286"/>
      <c r="DI290" s="1286"/>
      <c r="DJ290" s="1286"/>
      <c r="DK290" s="1286"/>
      <c r="DL290" s="1286"/>
      <c r="DM290" s="1286"/>
      <c r="DN290" s="1286"/>
      <c r="DO290" s="1286"/>
      <c r="DP290" s="1286"/>
      <c r="DQ290" s="1286"/>
      <c r="DR290" s="1286"/>
      <c r="DS290" s="1286"/>
      <c r="DT290" s="1286"/>
      <c r="DU290" s="1286"/>
      <c r="DV290" s="1286"/>
      <c r="DW290" s="1286"/>
      <c r="DX290" s="1286"/>
      <c r="DY290" s="1286"/>
      <c r="DZ290" s="1286"/>
      <c r="EA290" s="1286"/>
      <c r="EB290" s="1286"/>
      <c r="EC290" s="1286"/>
      <c r="ED290" s="1286"/>
      <c r="EE290" s="1286"/>
      <c r="EF290" s="1286"/>
      <c r="EG290" s="1286"/>
      <c r="EH290" s="1286"/>
      <c r="EI290" s="1286"/>
      <c r="EJ290" s="1286"/>
      <c r="EK290" s="1286"/>
      <c r="EL290" s="1286"/>
      <c r="EM290" s="1286"/>
      <c r="EN290" s="1286"/>
      <c r="EO290" s="1286"/>
      <c r="EP290" s="1286"/>
      <c r="EQ290" s="1286"/>
      <c r="ER290" s="1286"/>
      <c r="ES290" s="1286"/>
      <c r="ET290" s="1286"/>
      <c r="EU290" s="1286"/>
      <c r="EV290" s="1286"/>
      <c r="EW290" s="1286"/>
      <c r="EX290" s="1286"/>
      <c r="EY290" s="1286"/>
      <c r="EZ290" s="1286"/>
      <c r="FA290" s="1286"/>
      <c r="FB290" s="1286"/>
      <c r="FC290" s="1286"/>
      <c r="FD290" s="1286"/>
      <c r="FE290" s="1286"/>
      <c r="FF290" s="1286"/>
      <c r="FG290" s="1286"/>
      <c r="FH290" s="1286"/>
      <c r="FI290" s="1286"/>
      <c r="FJ290" s="1286"/>
      <c r="FK290" s="1286"/>
      <c r="FL290" s="1286"/>
      <c r="FM290" s="1286"/>
      <c r="FN290" s="1286"/>
      <c r="FO290" s="1286"/>
      <c r="FP290" s="1286"/>
      <c r="FQ290" s="1286"/>
      <c r="FR290" s="1286"/>
      <c r="FS290" s="1286"/>
      <c r="FT290" s="1286"/>
      <c r="FU290" s="1286"/>
      <c r="FV290" s="1286"/>
      <c r="FW290" s="1286"/>
      <c r="FX290" s="1286"/>
      <c r="FY290" s="1286"/>
      <c r="FZ290" s="1286"/>
      <c r="GA290" s="1286"/>
      <c r="GB290" s="1286"/>
      <c r="GC290" s="1286"/>
      <c r="GD290" s="1286"/>
      <c r="GE290" s="1286"/>
      <c r="GF290" s="1286"/>
      <c r="GG290" s="1286"/>
      <c r="GH290" s="1286"/>
      <c r="GI290" s="1286"/>
      <c r="GJ290" s="1286"/>
      <c r="GK290" s="1286"/>
      <c r="GL290" s="1286"/>
      <c r="GM290" s="1286"/>
      <c r="GN290" s="1286"/>
      <c r="GO290" s="1286"/>
      <c r="GP290" s="1286"/>
      <c r="GQ290" s="1286"/>
      <c r="GR290" s="1286"/>
      <c r="GS290" s="1286"/>
      <c r="GT290" s="1286"/>
      <c r="GU290" s="1286"/>
      <c r="GV290" s="1286"/>
      <c r="GW290" s="1286"/>
      <c r="GX290" s="1286"/>
      <c r="GY290" s="1286"/>
      <c r="GZ290" s="1286"/>
      <c r="HA290" s="1286"/>
      <c r="HB290" s="1286"/>
      <c r="HC290" s="1286"/>
      <c r="HD290" s="1286"/>
      <c r="HE290" s="1286"/>
      <c r="HF290" s="1286"/>
      <c r="HG290" s="1286"/>
      <c r="HH290" s="1286"/>
      <c r="HI290" s="1286"/>
      <c r="HJ290" s="1286"/>
      <c r="HK290" s="1286"/>
      <c r="HL290" s="1286"/>
      <c r="HM290" s="1286"/>
      <c r="HN290" s="1286"/>
      <c r="HO290" s="1286"/>
      <c r="HP290" s="1286"/>
      <c r="HQ290" s="1286"/>
      <c r="HR290" s="1286"/>
      <c r="HS290" s="1286"/>
      <c r="HT290" s="1286"/>
      <c r="HU290" s="1286"/>
      <c r="HV290" s="1286"/>
      <c r="HW290" s="1286"/>
      <c r="HX290" s="1286"/>
      <c r="HY290" s="1286"/>
      <c r="HZ290" s="1286"/>
      <c r="IA290" s="1286"/>
      <c r="IB290" s="1286"/>
      <c r="IC290" s="1286"/>
      <c r="ID290" s="1286"/>
      <c r="IE290" s="1286"/>
      <c r="IF290" s="1286"/>
      <c r="IG290" s="1286"/>
      <c r="IH290" s="1286"/>
      <c r="II290" s="1286"/>
      <c r="IJ290" s="1286"/>
      <c r="IK290" s="1286"/>
      <c r="IL290" s="1286"/>
      <c r="IM290" s="1286"/>
      <c r="IN290" s="1286"/>
      <c r="IO290" s="1286"/>
      <c r="IP290" s="1286"/>
      <c r="IQ290" s="1286"/>
      <c r="IR290" s="1286"/>
      <c r="IS290" s="1286"/>
      <c r="IT290" s="1286"/>
      <c r="IU290" s="1286"/>
      <c r="IV290" s="1286"/>
    </row>
    <row r="291" spans="1:256">
      <c r="A291" s="1286"/>
      <c r="B291" s="1360"/>
      <c r="C291" s="1360"/>
      <c r="D291" s="1360"/>
      <c r="E291" s="1360"/>
      <c r="F291" s="1360"/>
      <c r="G291" s="1360"/>
      <c r="H291" s="1286"/>
      <c r="I291" s="1286"/>
      <c r="J291" s="1286"/>
      <c r="K291" s="1286"/>
      <c r="L291" s="1286"/>
      <c r="M291" s="1286"/>
      <c r="N291" s="1286"/>
      <c r="O291" s="1286"/>
      <c r="P291" s="1286"/>
      <c r="Q291" s="1286"/>
      <c r="R291" s="1286"/>
      <c r="S291" s="1286"/>
      <c r="T291" s="1286"/>
      <c r="U291" s="1286"/>
      <c r="V291" s="1286"/>
      <c r="W291" s="1286"/>
      <c r="X291" s="1286"/>
      <c r="Y291" s="1286"/>
      <c r="Z291" s="1286"/>
      <c r="AA291" s="1286"/>
      <c r="AB291" s="1286"/>
      <c r="AC291" s="1286"/>
      <c r="AD291" s="1286"/>
      <c r="AE291" s="1286"/>
      <c r="AF291" s="1286"/>
      <c r="AG291" s="1286"/>
      <c r="AH291" s="1286"/>
      <c r="AI291" s="1286"/>
      <c r="AJ291" s="1286"/>
      <c r="AK291" s="1286"/>
      <c r="AL291" s="1286"/>
      <c r="AM291" s="1286"/>
      <c r="AN291" s="1286"/>
      <c r="AO291" s="1286"/>
      <c r="AP291" s="1286"/>
      <c r="AQ291" s="1286"/>
      <c r="AR291" s="1286"/>
      <c r="AS291" s="1286"/>
      <c r="AT291" s="1286"/>
      <c r="AU291" s="1286"/>
      <c r="AV291" s="1286"/>
      <c r="AW291" s="1286"/>
      <c r="AX291" s="1286"/>
      <c r="AY291" s="1286"/>
      <c r="AZ291" s="1286"/>
      <c r="BA291" s="1286"/>
      <c r="BB291" s="1286"/>
      <c r="BC291" s="1286"/>
      <c r="BD291" s="1286"/>
      <c r="BE291" s="1286"/>
      <c r="BF291" s="1286"/>
      <c r="BG291" s="1286"/>
      <c r="BH291" s="1286"/>
      <c r="BI291" s="1286"/>
      <c r="BJ291" s="1286"/>
      <c r="BK291" s="1286"/>
      <c r="BL291" s="1286"/>
      <c r="BM291" s="1286"/>
      <c r="BN291" s="1286"/>
      <c r="BO291" s="1286"/>
      <c r="BP291" s="1286"/>
      <c r="BQ291" s="1286"/>
      <c r="BR291" s="1286"/>
      <c r="BS291" s="1286"/>
      <c r="BT291" s="1286"/>
      <c r="BU291" s="1286"/>
      <c r="BV291" s="1286"/>
      <c r="BW291" s="1286"/>
      <c r="BX291" s="1286"/>
      <c r="BY291" s="1286"/>
      <c r="BZ291" s="1286"/>
      <c r="CA291" s="1286"/>
      <c r="CB291" s="1286"/>
      <c r="CC291" s="1286"/>
      <c r="CD291" s="1286"/>
      <c r="CE291" s="1286"/>
      <c r="CF291" s="1286"/>
      <c r="CG291" s="1286"/>
      <c r="CH291" s="1286"/>
      <c r="CI291" s="1286"/>
      <c r="CJ291" s="1286"/>
      <c r="CK291" s="1286"/>
      <c r="CL291" s="1286"/>
      <c r="CM291" s="1286"/>
      <c r="CN291" s="1286"/>
      <c r="CO291" s="1286"/>
      <c r="CP291" s="1286"/>
      <c r="CQ291" s="1286"/>
      <c r="CR291" s="1286"/>
      <c r="CS291" s="1286"/>
      <c r="CT291" s="1286"/>
      <c r="CU291" s="1286"/>
      <c r="CV291" s="1286"/>
      <c r="CW291" s="1286"/>
      <c r="CX291" s="1286"/>
      <c r="CY291" s="1286"/>
      <c r="CZ291" s="1286"/>
      <c r="DA291" s="1286"/>
      <c r="DB291" s="1286"/>
      <c r="DC291" s="1286"/>
      <c r="DD291" s="1286"/>
      <c r="DE291" s="1286"/>
      <c r="DF291" s="1286"/>
      <c r="DG291" s="1286"/>
      <c r="DH291" s="1286"/>
      <c r="DI291" s="1286"/>
      <c r="DJ291" s="1286"/>
      <c r="DK291" s="1286"/>
      <c r="DL291" s="1286"/>
      <c r="DM291" s="1286"/>
      <c r="DN291" s="1286"/>
      <c r="DO291" s="1286"/>
      <c r="DP291" s="1286"/>
      <c r="DQ291" s="1286"/>
      <c r="DR291" s="1286"/>
      <c r="DS291" s="1286"/>
      <c r="DT291" s="1286"/>
      <c r="DU291" s="1286"/>
      <c r="DV291" s="1286"/>
      <c r="DW291" s="1286"/>
      <c r="DX291" s="1286"/>
      <c r="DY291" s="1286"/>
      <c r="DZ291" s="1286"/>
      <c r="EA291" s="1286"/>
      <c r="EB291" s="1286"/>
      <c r="EC291" s="1286"/>
      <c r="ED291" s="1286"/>
      <c r="EE291" s="1286"/>
      <c r="EF291" s="1286"/>
      <c r="EG291" s="1286"/>
      <c r="EH291" s="1286"/>
      <c r="EI291" s="1286"/>
      <c r="EJ291" s="1286"/>
      <c r="EK291" s="1286"/>
      <c r="EL291" s="1286"/>
      <c r="EM291" s="1286"/>
      <c r="EN291" s="1286"/>
      <c r="EO291" s="1286"/>
      <c r="EP291" s="1286"/>
      <c r="EQ291" s="1286"/>
      <c r="ER291" s="1286"/>
      <c r="ES291" s="1286"/>
      <c r="ET291" s="1286"/>
      <c r="EU291" s="1286"/>
      <c r="EV291" s="1286"/>
      <c r="EW291" s="1286"/>
      <c r="EX291" s="1286"/>
      <c r="EY291" s="1286"/>
      <c r="EZ291" s="1286"/>
      <c r="FA291" s="1286"/>
      <c r="FB291" s="1286"/>
      <c r="FC291" s="1286"/>
      <c r="FD291" s="1286"/>
      <c r="FE291" s="1286"/>
      <c r="FF291" s="1286"/>
      <c r="FG291" s="1286"/>
      <c r="FH291" s="1286"/>
      <c r="FI291" s="1286"/>
      <c r="FJ291" s="1286"/>
      <c r="FK291" s="1286"/>
      <c r="FL291" s="1286"/>
      <c r="FM291" s="1286"/>
      <c r="FN291" s="1286"/>
      <c r="FO291" s="1286"/>
      <c r="FP291" s="1286"/>
      <c r="FQ291" s="1286"/>
      <c r="FR291" s="1286"/>
      <c r="FS291" s="1286"/>
      <c r="FT291" s="1286"/>
      <c r="FU291" s="1286"/>
      <c r="FV291" s="1286"/>
      <c r="FW291" s="1286"/>
      <c r="FX291" s="1286"/>
      <c r="FY291" s="1286"/>
      <c r="FZ291" s="1286"/>
      <c r="GA291" s="1286"/>
      <c r="GB291" s="1286"/>
      <c r="GC291" s="1286"/>
      <c r="GD291" s="1286"/>
      <c r="GE291" s="1286"/>
      <c r="GF291" s="1286"/>
      <c r="GG291" s="1286"/>
      <c r="GH291" s="1286"/>
      <c r="GI291" s="1286"/>
      <c r="GJ291" s="1286"/>
      <c r="GK291" s="1286"/>
      <c r="GL291" s="1286"/>
      <c r="GM291" s="1286"/>
      <c r="GN291" s="1286"/>
      <c r="GO291" s="1286"/>
      <c r="GP291" s="1286"/>
      <c r="GQ291" s="1286"/>
      <c r="GR291" s="1286"/>
      <c r="GS291" s="1286"/>
      <c r="GT291" s="1286"/>
      <c r="GU291" s="1286"/>
      <c r="GV291" s="1286"/>
      <c r="GW291" s="1286"/>
      <c r="GX291" s="1286"/>
      <c r="GY291" s="1286"/>
      <c r="GZ291" s="1286"/>
      <c r="HA291" s="1286"/>
      <c r="HB291" s="1286"/>
      <c r="HC291" s="1286"/>
      <c r="HD291" s="1286"/>
      <c r="HE291" s="1286"/>
      <c r="HF291" s="1286"/>
      <c r="HG291" s="1286"/>
      <c r="HH291" s="1286"/>
      <c r="HI291" s="1286"/>
      <c r="HJ291" s="1286"/>
      <c r="HK291" s="1286"/>
      <c r="HL291" s="1286"/>
      <c r="HM291" s="1286"/>
      <c r="HN291" s="1286"/>
      <c r="HO291" s="1286"/>
      <c r="HP291" s="1286"/>
      <c r="HQ291" s="1286"/>
      <c r="HR291" s="1286"/>
      <c r="HS291" s="1286"/>
      <c r="HT291" s="1286"/>
      <c r="HU291" s="1286"/>
      <c r="HV291" s="1286"/>
      <c r="HW291" s="1286"/>
      <c r="HX291" s="1286"/>
      <c r="HY291" s="1286"/>
      <c r="HZ291" s="1286"/>
      <c r="IA291" s="1286"/>
      <c r="IB291" s="1286"/>
      <c r="IC291" s="1286"/>
      <c r="ID291" s="1286"/>
      <c r="IE291" s="1286"/>
      <c r="IF291" s="1286"/>
      <c r="IG291" s="1286"/>
      <c r="IH291" s="1286"/>
      <c r="II291" s="1286"/>
      <c r="IJ291" s="1286"/>
      <c r="IK291" s="1286"/>
      <c r="IL291" s="1286"/>
      <c r="IM291" s="1286"/>
      <c r="IN291" s="1286"/>
      <c r="IO291" s="1286"/>
      <c r="IP291" s="1286"/>
      <c r="IQ291" s="1286"/>
      <c r="IR291" s="1286"/>
      <c r="IS291" s="1286"/>
      <c r="IT291" s="1286"/>
      <c r="IU291" s="1286"/>
      <c r="IV291" s="1286"/>
    </row>
    <row r="292" spans="1:256">
      <c r="A292" s="1286"/>
      <c r="B292" s="1360"/>
      <c r="C292" s="1360"/>
      <c r="D292" s="1360"/>
      <c r="E292" s="1360"/>
      <c r="F292" s="1360"/>
      <c r="G292" s="1360"/>
      <c r="H292" s="1286"/>
      <c r="I292" s="1286"/>
      <c r="J292" s="1286"/>
      <c r="K292" s="1286"/>
      <c r="L292" s="1286"/>
      <c r="M292" s="1286"/>
      <c r="N292" s="1286"/>
      <c r="O292" s="1286"/>
      <c r="P292" s="1286"/>
      <c r="Q292" s="1286"/>
      <c r="R292" s="1286"/>
      <c r="S292" s="1286"/>
      <c r="T292" s="1286"/>
      <c r="U292" s="1286"/>
      <c r="V292" s="1286"/>
      <c r="W292" s="1286"/>
      <c r="X292" s="1286"/>
      <c r="Y292" s="1286"/>
      <c r="Z292" s="1286"/>
      <c r="AA292" s="1286"/>
      <c r="AB292" s="1286"/>
      <c r="AC292" s="1286"/>
      <c r="AD292" s="1286"/>
      <c r="AE292" s="1286"/>
      <c r="AF292" s="1286"/>
      <c r="AG292" s="1286"/>
      <c r="AH292" s="1286"/>
      <c r="AI292" s="1286"/>
      <c r="AJ292" s="1286"/>
      <c r="AK292" s="1286"/>
      <c r="AL292" s="1286"/>
      <c r="AM292" s="1286"/>
      <c r="AN292" s="1286"/>
      <c r="AO292" s="1286"/>
      <c r="AP292" s="1286"/>
      <c r="AQ292" s="1286"/>
      <c r="AR292" s="1286"/>
      <c r="AS292" s="1286"/>
      <c r="AT292" s="1286"/>
      <c r="AU292" s="1286"/>
      <c r="AV292" s="1286"/>
      <c r="AW292" s="1286"/>
      <c r="AX292" s="1286"/>
      <c r="AY292" s="1286"/>
      <c r="AZ292" s="1286"/>
      <c r="BA292" s="1286"/>
      <c r="BB292" s="1286"/>
      <c r="BC292" s="1286"/>
      <c r="BD292" s="1286"/>
      <c r="BE292" s="1286"/>
      <c r="BF292" s="1286"/>
      <c r="BG292" s="1286"/>
      <c r="BH292" s="1286"/>
      <c r="BI292" s="1286"/>
      <c r="BJ292" s="1286"/>
      <c r="BK292" s="1286"/>
      <c r="BL292" s="1286"/>
      <c r="BM292" s="1286"/>
      <c r="BN292" s="1286"/>
      <c r="BO292" s="1286"/>
      <c r="BP292" s="1286"/>
      <c r="BQ292" s="1286"/>
      <c r="BR292" s="1286"/>
      <c r="BS292" s="1286"/>
      <c r="BT292" s="1286"/>
      <c r="BU292" s="1286"/>
      <c r="BV292" s="1286"/>
      <c r="BW292" s="1286"/>
      <c r="BX292" s="1286"/>
      <c r="BY292" s="1286"/>
      <c r="BZ292" s="1286"/>
      <c r="CA292" s="1286"/>
      <c r="CB292" s="1286"/>
      <c r="CC292" s="1286"/>
      <c r="CD292" s="1286"/>
      <c r="CE292" s="1286"/>
      <c r="CF292" s="1286"/>
      <c r="CG292" s="1286"/>
      <c r="CH292" s="1286"/>
      <c r="CI292" s="1286"/>
      <c r="CJ292" s="1286"/>
      <c r="CK292" s="1286"/>
      <c r="CL292" s="1286"/>
      <c r="CM292" s="1286"/>
      <c r="CN292" s="1286"/>
      <c r="CO292" s="1286"/>
      <c r="CP292" s="1286"/>
      <c r="CQ292" s="1286"/>
      <c r="CR292" s="1286"/>
      <c r="CS292" s="1286"/>
      <c r="CT292" s="1286"/>
      <c r="CU292" s="1286"/>
      <c r="CV292" s="1286"/>
      <c r="CW292" s="1286"/>
      <c r="CX292" s="1286"/>
      <c r="CY292" s="1286"/>
      <c r="CZ292" s="1286"/>
      <c r="DA292" s="1286"/>
      <c r="DB292" s="1286"/>
      <c r="DC292" s="1286"/>
      <c r="DD292" s="1286"/>
      <c r="DE292" s="1286"/>
      <c r="DF292" s="1286"/>
      <c r="DG292" s="1286"/>
      <c r="DH292" s="1286"/>
      <c r="DI292" s="1286"/>
      <c r="DJ292" s="1286"/>
      <c r="DK292" s="1286"/>
      <c r="DL292" s="1286"/>
      <c r="DM292" s="1286"/>
      <c r="DN292" s="1286"/>
      <c r="DO292" s="1286"/>
      <c r="DP292" s="1286"/>
      <c r="DQ292" s="1286"/>
      <c r="DR292" s="1286"/>
      <c r="DS292" s="1286"/>
      <c r="DT292" s="1286"/>
      <c r="DU292" s="1286"/>
      <c r="DV292" s="1286"/>
      <c r="DW292" s="1286"/>
      <c r="DX292" s="1286"/>
      <c r="DY292" s="1286"/>
      <c r="DZ292" s="1286"/>
      <c r="EA292" s="1286"/>
      <c r="EB292" s="1286"/>
      <c r="EC292" s="1286"/>
      <c r="ED292" s="1286"/>
      <c r="EE292" s="1286"/>
      <c r="EF292" s="1286"/>
      <c r="EG292" s="1286"/>
      <c r="EH292" s="1286"/>
      <c r="EI292" s="1286"/>
      <c r="EJ292" s="1286"/>
      <c r="EK292" s="1286"/>
      <c r="EL292" s="1286"/>
      <c r="EM292" s="1286"/>
      <c r="EN292" s="1286"/>
      <c r="EO292" s="1286"/>
      <c r="EP292" s="1286"/>
      <c r="EQ292" s="1286"/>
      <c r="ER292" s="1286"/>
      <c r="ES292" s="1286"/>
      <c r="ET292" s="1286"/>
      <c r="EU292" s="1286"/>
      <c r="EV292" s="1286"/>
      <c r="EW292" s="1286"/>
      <c r="EX292" s="1286"/>
      <c r="EY292" s="1286"/>
      <c r="EZ292" s="1286"/>
      <c r="FA292" s="1286"/>
      <c r="FB292" s="1286"/>
      <c r="FC292" s="1286"/>
      <c r="FD292" s="1286"/>
      <c r="FE292" s="1286"/>
      <c r="FF292" s="1286"/>
      <c r="FG292" s="1286"/>
      <c r="FH292" s="1286"/>
      <c r="FI292" s="1286"/>
      <c r="FJ292" s="1286"/>
      <c r="FK292" s="1286"/>
      <c r="FL292" s="1286"/>
      <c r="FM292" s="1286"/>
      <c r="FN292" s="1286"/>
      <c r="FO292" s="1286"/>
      <c r="FP292" s="1286"/>
      <c r="FQ292" s="1286"/>
      <c r="FR292" s="1286"/>
      <c r="FS292" s="1286"/>
      <c r="FT292" s="1286"/>
      <c r="FU292" s="1286"/>
      <c r="FV292" s="1286"/>
      <c r="FW292" s="1286"/>
      <c r="FX292" s="1286"/>
      <c r="FY292" s="1286"/>
      <c r="FZ292" s="1286"/>
      <c r="GA292" s="1286"/>
      <c r="GB292" s="1286"/>
      <c r="GC292" s="1286"/>
      <c r="GD292" s="1286"/>
      <c r="GE292" s="1286"/>
      <c r="GF292" s="1286"/>
      <c r="GG292" s="1286"/>
      <c r="GH292" s="1286"/>
      <c r="GI292" s="1286"/>
      <c r="GJ292" s="1286"/>
      <c r="GK292" s="1286"/>
      <c r="GL292" s="1286"/>
      <c r="GM292" s="1286"/>
      <c r="GN292" s="1286"/>
      <c r="GO292" s="1286"/>
      <c r="GP292" s="1286"/>
      <c r="GQ292" s="1286"/>
      <c r="GR292" s="1286"/>
      <c r="GS292" s="1286"/>
      <c r="GT292" s="1286"/>
      <c r="GU292" s="1286"/>
      <c r="GV292" s="1286"/>
      <c r="GW292" s="1286"/>
      <c r="GX292" s="1286"/>
      <c r="GY292" s="1286"/>
      <c r="GZ292" s="1286"/>
      <c r="HA292" s="1286"/>
      <c r="HB292" s="1286"/>
      <c r="HC292" s="1286"/>
      <c r="HD292" s="1286"/>
      <c r="HE292" s="1286"/>
      <c r="HF292" s="1286"/>
      <c r="HG292" s="1286"/>
      <c r="HH292" s="1286"/>
      <c r="HI292" s="1286"/>
      <c r="HJ292" s="1286"/>
      <c r="HK292" s="1286"/>
      <c r="HL292" s="1286"/>
      <c r="HM292" s="1286"/>
      <c r="HN292" s="1286"/>
      <c r="HO292" s="1286"/>
      <c r="HP292" s="1286"/>
      <c r="HQ292" s="1286"/>
      <c r="HR292" s="1286"/>
      <c r="HS292" s="1286"/>
      <c r="HT292" s="1286"/>
      <c r="HU292" s="1286"/>
      <c r="HV292" s="1286"/>
      <c r="HW292" s="1286"/>
      <c r="HX292" s="1286"/>
      <c r="HY292" s="1286"/>
      <c r="HZ292" s="1286"/>
      <c r="IA292" s="1286"/>
      <c r="IB292" s="1286"/>
      <c r="IC292" s="1286"/>
      <c r="ID292" s="1286"/>
      <c r="IE292" s="1286"/>
      <c r="IF292" s="1286"/>
      <c r="IG292" s="1286"/>
      <c r="IH292" s="1286"/>
      <c r="II292" s="1286"/>
      <c r="IJ292" s="1286"/>
      <c r="IK292" s="1286"/>
      <c r="IL292" s="1286"/>
      <c r="IM292" s="1286"/>
      <c r="IN292" s="1286"/>
      <c r="IO292" s="1286"/>
      <c r="IP292" s="1286"/>
      <c r="IQ292" s="1286"/>
      <c r="IR292" s="1286"/>
      <c r="IS292" s="1286"/>
      <c r="IT292" s="1286"/>
      <c r="IU292" s="1286"/>
      <c r="IV292" s="1286"/>
    </row>
    <row r="293" spans="1:256">
      <c r="A293" s="1286"/>
      <c r="B293" s="1360"/>
      <c r="C293" s="1360"/>
      <c r="D293" s="1360"/>
      <c r="E293" s="1360"/>
      <c r="F293" s="1360"/>
      <c r="G293" s="1360"/>
      <c r="H293" s="1286"/>
      <c r="I293" s="1286"/>
      <c r="J293" s="1286"/>
      <c r="K293" s="1286"/>
      <c r="L293" s="1286"/>
      <c r="M293" s="1286"/>
      <c r="N293" s="1286"/>
      <c r="O293" s="1286"/>
      <c r="P293" s="1286"/>
      <c r="Q293" s="1286"/>
      <c r="R293" s="1286"/>
      <c r="S293" s="1286"/>
      <c r="T293" s="1286"/>
      <c r="U293" s="1286"/>
      <c r="V293" s="1286"/>
      <c r="W293" s="1286"/>
      <c r="X293" s="1286"/>
      <c r="Y293" s="1286"/>
      <c r="Z293" s="1286"/>
      <c r="AA293" s="1286"/>
      <c r="AB293" s="1286"/>
      <c r="AC293" s="1286"/>
      <c r="AD293" s="1286"/>
      <c r="AE293" s="1286"/>
      <c r="AF293" s="1286"/>
      <c r="AG293" s="1286"/>
      <c r="AH293" s="1286"/>
      <c r="AI293" s="1286"/>
      <c r="AJ293" s="1286"/>
      <c r="AK293" s="1286"/>
      <c r="AL293" s="1286"/>
      <c r="AM293" s="1286"/>
      <c r="AN293" s="1286"/>
      <c r="AO293" s="1286"/>
      <c r="AP293" s="1286"/>
      <c r="AQ293" s="1286"/>
      <c r="AR293" s="1286"/>
      <c r="AS293" s="1286"/>
      <c r="AT293" s="1286"/>
      <c r="AU293" s="1286"/>
      <c r="AV293" s="1286"/>
      <c r="AW293" s="1286"/>
      <c r="AX293" s="1286"/>
      <c r="AY293" s="1286"/>
      <c r="AZ293" s="1286"/>
      <c r="BA293" s="1286"/>
      <c r="BB293" s="1286"/>
      <c r="BC293" s="1286"/>
      <c r="BD293" s="1286"/>
      <c r="BE293" s="1286"/>
      <c r="BF293" s="1286"/>
      <c r="BG293" s="1286"/>
      <c r="BH293" s="1286"/>
      <c r="BI293" s="1286"/>
      <c r="BJ293" s="1286"/>
      <c r="BK293" s="1286"/>
      <c r="BL293" s="1286"/>
      <c r="BM293" s="1286"/>
      <c r="BN293" s="1286"/>
      <c r="BO293" s="1286"/>
      <c r="BP293" s="1286"/>
      <c r="BQ293" s="1286"/>
      <c r="BR293" s="1286"/>
      <c r="BS293" s="1286"/>
      <c r="BT293" s="1286"/>
      <c r="BU293" s="1286"/>
      <c r="BV293" s="1286"/>
      <c r="BW293" s="1286"/>
      <c r="BX293" s="1286"/>
      <c r="BY293" s="1286"/>
      <c r="BZ293" s="1286"/>
      <c r="CA293" s="1286"/>
      <c r="CB293" s="1286"/>
      <c r="CC293" s="1286"/>
      <c r="CD293" s="1286"/>
      <c r="CE293" s="1286"/>
      <c r="CF293" s="1286"/>
      <c r="CG293" s="1286"/>
      <c r="CH293" s="1286"/>
      <c r="CI293" s="1286"/>
      <c r="CJ293" s="1286"/>
      <c r="CK293" s="1286"/>
      <c r="CL293" s="1286"/>
      <c r="CM293" s="1286"/>
      <c r="CN293" s="1286"/>
      <c r="CO293" s="1286"/>
      <c r="CP293" s="1286"/>
      <c r="CQ293" s="1286"/>
      <c r="CR293" s="1286"/>
      <c r="CS293" s="1286"/>
      <c r="CT293" s="1286"/>
      <c r="CU293" s="1286"/>
      <c r="CV293" s="1286"/>
      <c r="CW293" s="1286"/>
      <c r="CX293" s="1286"/>
      <c r="CY293" s="1286"/>
      <c r="CZ293" s="1286"/>
      <c r="DA293" s="1286"/>
      <c r="DB293" s="1286"/>
      <c r="DC293" s="1286"/>
      <c r="DD293" s="1286"/>
      <c r="DE293" s="1286"/>
      <c r="DF293" s="1286"/>
      <c r="DG293" s="1286"/>
      <c r="DH293" s="1286"/>
      <c r="DI293" s="1286"/>
      <c r="DJ293" s="1286"/>
      <c r="DK293" s="1286"/>
      <c r="DL293" s="1286"/>
      <c r="DM293" s="1286"/>
      <c r="DN293" s="1286"/>
      <c r="DO293" s="1286"/>
      <c r="DP293" s="1286"/>
      <c r="DQ293" s="1286"/>
      <c r="DR293" s="1286"/>
      <c r="DS293" s="1286"/>
      <c r="DT293" s="1286"/>
      <c r="DU293" s="1286"/>
      <c r="DV293" s="1286"/>
      <c r="DW293" s="1286"/>
      <c r="DX293" s="1286"/>
      <c r="DY293" s="1286"/>
      <c r="DZ293" s="1286"/>
      <c r="EA293" s="1286"/>
      <c r="EB293" s="1286"/>
      <c r="EC293" s="1286"/>
      <c r="ED293" s="1286"/>
      <c r="EE293" s="1286"/>
      <c r="EF293" s="1286"/>
      <c r="EG293" s="1286"/>
      <c r="EH293" s="1286"/>
      <c r="EI293" s="1286"/>
      <c r="EJ293" s="1286"/>
      <c r="EK293" s="1286"/>
      <c r="EL293" s="1286"/>
      <c r="EM293" s="1286"/>
      <c r="EN293" s="1286"/>
      <c r="EO293" s="1286"/>
      <c r="EP293" s="1286"/>
      <c r="EQ293" s="1286"/>
      <c r="ER293" s="1286"/>
      <c r="ES293" s="1286"/>
      <c r="ET293" s="1286"/>
      <c r="EU293" s="1286"/>
      <c r="EV293" s="1286"/>
      <c r="EW293" s="1286"/>
      <c r="EX293" s="1286"/>
      <c r="EY293" s="1286"/>
      <c r="EZ293" s="1286"/>
      <c r="FA293" s="1286"/>
      <c r="FB293" s="1286"/>
      <c r="FC293" s="1286"/>
      <c r="FD293" s="1286"/>
      <c r="FE293" s="1286"/>
      <c r="FF293" s="1286"/>
      <c r="FG293" s="1286"/>
      <c r="FH293" s="1286"/>
      <c r="FI293" s="1286"/>
      <c r="FJ293" s="1286"/>
      <c r="FK293" s="1286"/>
      <c r="FL293" s="1286"/>
      <c r="FM293" s="1286"/>
      <c r="FN293" s="1286"/>
      <c r="FO293" s="1286"/>
      <c r="FP293" s="1286"/>
      <c r="FQ293" s="1286"/>
      <c r="FR293" s="1286"/>
      <c r="FS293" s="1286"/>
      <c r="FT293" s="1286"/>
      <c r="FU293" s="1286"/>
      <c r="FV293" s="1286"/>
      <c r="FW293" s="1286"/>
      <c r="FX293" s="1286"/>
      <c r="FY293" s="1286"/>
      <c r="FZ293" s="1286"/>
      <c r="GA293" s="1286"/>
      <c r="GB293" s="1286"/>
      <c r="GC293" s="1286"/>
      <c r="GD293" s="1286"/>
      <c r="GE293" s="1286"/>
      <c r="GF293" s="1286"/>
      <c r="GG293" s="1286"/>
      <c r="GH293" s="1286"/>
      <c r="GI293" s="1286"/>
      <c r="GJ293" s="1286"/>
      <c r="GK293" s="1286"/>
      <c r="GL293" s="1286"/>
      <c r="GM293" s="1286"/>
      <c r="GN293" s="1286"/>
      <c r="GO293" s="1286"/>
      <c r="GP293" s="1286"/>
      <c r="GQ293" s="1286"/>
      <c r="GR293" s="1286"/>
      <c r="GS293" s="1286"/>
      <c r="GT293" s="1286"/>
      <c r="GU293" s="1286"/>
      <c r="GV293" s="1286"/>
      <c r="GW293" s="1286"/>
      <c r="GX293" s="1286"/>
      <c r="GY293" s="1286"/>
      <c r="GZ293" s="1286"/>
      <c r="HA293" s="1286"/>
      <c r="HB293" s="1286"/>
      <c r="HC293" s="1286"/>
      <c r="HD293" s="1286"/>
      <c r="HE293" s="1286"/>
      <c r="HF293" s="1286"/>
      <c r="HG293" s="1286"/>
      <c r="HH293" s="1286"/>
      <c r="HI293" s="1286"/>
      <c r="HJ293" s="1286"/>
      <c r="HK293" s="1286"/>
      <c r="HL293" s="1286"/>
      <c r="HM293" s="1286"/>
      <c r="HN293" s="1286"/>
      <c r="HO293" s="1286"/>
      <c r="HP293" s="1286"/>
      <c r="HQ293" s="1286"/>
      <c r="HR293" s="1286"/>
      <c r="HS293" s="1286"/>
      <c r="HT293" s="1286"/>
      <c r="HU293" s="1286"/>
      <c r="HV293" s="1286"/>
      <c r="HW293" s="1286"/>
      <c r="HX293" s="1286"/>
      <c r="HY293" s="1286"/>
      <c r="HZ293" s="1286"/>
      <c r="IA293" s="1286"/>
      <c r="IB293" s="1286"/>
      <c r="IC293" s="1286"/>
      <c r="ID293" s="1286"/>
      <c r="IE293" s="1286"/>
      <c r="IF293" s="1286"/>
      <c r="IG293" s="1286"/>
      <c r="IH293" s="1286"/>
      <c r="II293" s="1286"/>
      <c r="IJ293" s="1286"/>
      <c r="IK293" s="1286"/>
      <c r="IL293" s="1286"/>
      <c r="IM293" s="1286"/>
      <c r="IN293" s="1286"/>
      <c r="IO293" s="1286"/>
      <c r="IP293" s="1286"/>
      <c r="IQ293" s="1286"/>
      <c r="IR293" s="1286"/>
      <c r="IS293" s="1286"/>
      <c r="IT293" s="1286"/>
      <c r="IU293" s="1286"/>
      <c r="IV293" s="1286"/>
    </row>
    <row r="294" spans="1:256">
      <c r="A294" s="1286"/>
      <c r="B294" s="1360"/>
      <c r="C294" s="1360"/>
      <c r="D294" s="1360"/>
      <c r="E294" s="1360"/>
      <c r="F294" s="1360"/>
      <c r="G294" s="1360"/>
      <c r="H294" s="1286"/>
      <c r="I294" s="1286"/>
      <c r="J294" s="1286"/>
      <c r="K294" s="1286"/>
      <c r="L294" s="1286"/>
      <c r="M294" s="1286"/>
      <c r="N294" s="1286"/>
      <c r="O294" s="1286"/>
      <c r="P294" s="1286"/>
      <c r="Q294" s="1286"/>
      <c r="R294" s="1286"/>
      <c r="S294" s="1286"/>
      <c r="T294" s="1286"/>
      <c r="U294" s="1286"/>
      <c r="V294" s="1286"/>
      <c r="W294" s="1286"/>
      <c r="X294" s="1286"/>
      <c r="Y294" s="1286"/>
      <c r="Z294" s="1286"/>
      <c r="AA294" s="1286"/>
      <c r="AB294" s="1286"/>
      <c r="AC294" s="1286"/>
      <c r="AD294" s="1286"/>
      <c r="AE294" s="1286"/>
      <c r="AF294" s="1286"/>
      <c r="AG294" s="1286"/>
      <c r="AH294" s="1286"/>
      <c r="AI294" s="1286"/>
      <c r="AJ294" s="1286"/>
      <c r="AK294" s="1286"/>
      <c r="AL294" s="1286"/>
      <c r="AM294" s="1286"/>
      <c r="AN294" s="1286"/>
      <c r="AO294" s="1286"/>
      <c r="AP294" s="1286"/>
      <c r="AQ294" s="1286"/>
      <c r="AR294" s="1286"/>
      <c r="AS294" s="1286"/>
      <c r="AT294" s="1286"/>
      <c r="AU294" s="1286"/>
      <c r="AV294" s="1286"/>
      <c r="AW294" s="1286"/>
      <c r="AX294" s="1286"/>
      <c r="AY294" s="1286"/>
      <c r="AZ294" s="1286"/>
      <c r="BA294" s="1286"/>
      <c r="BB294" s="1286"/>
      <c r="BC294" s="1286"/>
      <c r="BD294" s="1286"/>
      <c r="BE294" s="1286"/>
      <c r="BF294" s="1286"/>
      <c r="BG294" s="1286"/>
      <c r="BH294" s="1286"/>
      <c r="BI294" s="1286"/>
      <c r="BJ294" s="1286"/>
      <c r="BK294" s="1286"/>
      <c r="BL294" s="1286"/>
      <c r="BM294" s="1286"/>
      <c r="BN294" s="1286"/>
      <c r="BO294" s="1286"/>
      <c r="BP294" s="1286"/>
      <c r="BQ294" s="1286"/>
      <c r="BR294" s="1286"/>
      <c r="BS294" s="1286"/>
      <c r="BT294" s="1286"/>
      <c r="BU294" s="1286"/>
      <c r="BV294" s="1286"/>
      <c r="BW294" s="1286"/>
      <c r="BX294" s="1286"/>
      <c r="BY294" s="1286"/>
      <c r="BZ294" s="1286"/>
      <c r="CA294" s="1286"/>
      <c r="CB294" s="1286"/>
      <c r="CC294" s="1286"/>
      <c r="CD294" s="1286"/>
      <c r="CE294" s="1286"/>
      <c r="CF294" s="1286"/>
      <c r="CG294" s="1286"/>
      <c r="CH294" s="1286"/>
      <c r="CI294" s="1286"/>
      <c r="CJ294" s="1286"/>
      <c r="CK294" s="1286"/>
      <c r="CL294" s="1286"/>
      <c r="CM294" s="1286"/>
      <c r="CN294" s="1286"/>
      <c r="CO294" s="1286"/>
      <c r="CP294" s="1286"/>
      <c r="CQ294" s="1286"/>
      <c r="CR294" s="1286"/>
      <c r="CS294" s="1286"/>
      <c r="CT294" s="1286"/>
      <c r="CU294" s="1286"/>
      <c r="CV294" s="1286"/>
      <c r="CW294" s="1286"/>
      <c r="CX294" s="1286"/>
      <c r="CY294" s="1286"/>
      <c r="CZ294" s="1286"/>
      <c r="DA294" s="1286"/>
      <c r="DB294" s="1286"/>
      <c r="DC294" s="1286"/>
      <c r="DD294" s="1286"/>
      <c r="DE294" s="1286"/>
      <c r="DF294" s="1286"/>
      <c r="DG294" s="1286"/>
      <c r="DH294" s="1286"/>
      <c r="DI294" s="1286"/>
      <c r="DJ294" s="1286"/>
      <c r="DK294" s="1286"/>
      <c r="DL294" s="1286"/>
      <c r="DM294" s="1286"/>
      <c r="DN294" s="1286"/>
      <c r="DO294" s="1286"/>
      <c r="DP294" s="1286"/>
      <c r="DQ294" s="1286"/>
      <c r="DR294" s="1286"/>
      <c r="DS294" s="1286"/>
      <c r="DT294" s="1286"/>
      <c r="DU294" s="1286"/>
      <c r="DV294" s="1286"/>
      <c r="DW294" s="1286"/>
      <c r="DX294" s="1286"/>
      <c r="DY294" s="1286"/>
      <c r="DZ294" s="1286"/>
      <c r="EA294" s="1286"/>
      <c r="EB294" s="1286"/>
      <c r="EC294" s="1286"/>
      <c r="ED294" s="1286"/>
      <c r="EE294" s="1286"/>
      <c r="EF294" s="1286"/>
      <c r="EG294" s="1286"/>
      <c r="EH294" s="1286"/>
      <c r="EI294" s="1286"/>
      <c r="EJ294" s="1286"/>
      <c r="EK294" s="1286"/>
      <c r="EL294" s="1286"/>
      <c r="EM294" s="1286"/>
      <c r="EN294" s="1286"/>
      <c r="EO294" s="1286"/>
      <c r="EP294" s="1286"/>
      <c r="EQ294" s="1286"/>
      <c r="ER294" s="1286"/>
      <c r="ES294" s="1286"/>
      <c r="ET294" s="1286"/>
      <c r="EU294" s="1286"/>
      <c r="EV294" s="1286"/>
      <c r="EW294" s="1286"/>
      <c r="EX294" s="1286"/>
      <c r="EY294" s="1286"/>
      <c r="EZ294" s="1286"/>
      <c r="FA294" s="1286"/>
      <c r="FB294" s="1286"/>
      <c r="FC294" s="1286"/>
      <c r="FD294" s="1286"/>
      <c r="FE294" s="1286"/>
      <c r="FF294" s="1286"/>
      <c r="FG294" s="1286"/>
      <c r="FH294" s="1286"/>
      <c r="FI294" s="1286"/>
      <c r="FJ294" s="1286"/>
      <c r="FK294" s="1286"/>
      <c r="FL294" s="1286"/>
      <c r="FM294" s="1286"/>
      <c r="FN294" s="1286"/>
      <c r="FO294" s="1286"/>
      <c r="FP294" s="1286"/>
      <c r="FQ294" s="1286"/>
      <c r="FR294" s="1286"/>
      <c r="FS294" s="1286"/>
      <c r="FT294" s="1286"/>
      <c r="FU294" s="1286"/>
      <c r="FV294" s="1286"/>
      <c r="FW294" s="1286"/>
      <c r="FX294" s="1286"/>
      <c r="FY294" s="1286"/>
      <c r="FZ294" s="1286"/>
      <c r="GA294" s="1286"/>
      <c r="GB294" s="1286"/>
      <c r="GC294" s="1286"/>
      <c r="GD294" s="1286"/>
      <c r="GE294" s="1286"/>
      <c r="GF294" s="1286"/>
      <c r="GG294" s="1286"/>
      <c r="GH294" s="1286"/>
      <c r="GI294" s="1286"/>
      <c r="GJ294" s="1286"/>
      <c r="GK294" s="1286"/>
      <c r="GL294" s="1286"/>
      <c r="GM294" s="1286"/>
      <c r="GN294" s="1286"/>
      <c r="GO294" s="1286"/>
      <c r="GP294" s="1286"/>
      <c r="GQ294" s="1286"/>
      <c r="GR294" s="1286"/>
      <c r="GS294" s="1286"/>
      <c r="GT294" s="1286"/>
      <c r="GU294" s="1286"/>
      <c r="GV294" s="1286"/>
      <c r="GW294" s="1286"/>
      <c r="GX294" s="1286"/>
      <c r="GY294" s="1286"/>
      <c r="GZ294" s="1286"/>
      <c r="HA294" s="1286"/>
      <c r="HB294" s="1286"/>
      <c r="HC294" s="1286"/>
      <c r="HD294" s="1286"/>
      <c r="HE294" s="1286"/>
      <c r="HF294" s="1286"/>
      <c r="HG294" s="1286"/>
      <c r="HH294" s="1286"/>
      <c r="HI294" s="1286"/>
      <c r="HJ294" s="1286"/>
      <c r="HK294" s="1286"/>
      <c r="HL294" s="1286"/>
      <c r="HM294" s="1286"/>
      <c r="HN294" s="1286"/>
      <c r="HO294" s="1286"/>
      <c r="HP294" s="1286"/>
      <c r="HQ294" s="1286"/>
      <c r="HR294" s="1286"/>
      <c r="HS294" s="1286"/>
      <c r="HT294" s="1286"/>
      <c r="HU294" s="1286"/>
      <c r="HV294" s="1286"/>
      <c r="HW294" s="1286"/>
      <c r="HX294" s="1286"/>
      <c r="HY294" s="1286"/>
      <c r="HZ294" s="1286"/>
      <c r="IA294" s="1286"/>
      <c r="IB294" s="1286"/>
      <c r="IC294" s="1286"/>
      <c r="ID294" s="1286"/>
      <c r="IE294" s="1286"/>
      <c r="IF294" s="1286"/>
      <c r="IG294" s="1286"/>
      <c r="IH294" s="1286"/>
      <c r="II294" s="1286"/>
      <c r="IJ294" s="1286"/>
      <c r="IK294" s="1286"/>
      <c r="IL294" s="1286"/>
      <c r="IM294" s="1286"/>
      <c r="IN294" s="1286"/>
      <c r="IO294" s="1286"/>
      <c r="IP294" s="1286"/>
      <c r="IQ294" s="1286"/>
      <c r="IR294" s="1286"/>
      <c r="IS294" s="1286"/>
      <c r="IT294" s="1286"/>
      <c r="IU294" s="1286"/>
      <c r="IV294" s="1286"/>
    </row>
    <row r="295" spans="1:256">
      <c r="A295" s="1286"/>
      <c r="B295" s="1360"/>
      <c r="C295" s="1360"/>
      <c r="D295" s="1360"/>
      <c r="E295" s="1360"/>
      <c r="F295" s="1360"/>
      <c r="G295" s="1360"/>
      <c r="H295" s="1286"/>
      <c r="I295" s="1286"/>
      <c r="J295" s="1286"/>
      <c r="K295" s="1286"/>
      <c r="L295" s="1286"/>
      <c r="M295" s="1286"/>
      <c r="N295" s="1286"/>
      <c r="O295" s="1286"/>
      <c r="P295" s="1286"/>
      <c r="Q295" s="1286"/>
      <c r="R295" s="1286"/>
      <c r="S295" s="1286"/>
      <c r="T295" s="1286"/>
      <c r="U295" s="1286"/>
      <c r="V295" s="1286"/>
      <c r="W295" s="1286"/>
      <c r="X295" s="1286"/>
      <c r="Y295" s="1286"/>
      <c r="Z295" s="1286"/>
      <c r="AA295" s="1286"/>
      <c r="AB295" s="1286"/>
      <c r="AC295" s="1286"/>
      <c r="AD295" s="1286"/>
      <c r="AE295" s="1286"/>
      <c r="AF295" s="1286"/>
      <c r="AG295" s="1286"/>
      <c r="AH295" s="1286"/>
      <c r="AI295" s="1286"/>
      <c r="AJ295" s="1286"/>
      <c r="AK295" s="1286"/>
      <c r="AL295" s="1286"/>
      <c r="AM295" s="1286"/>
      <c r="AN295" s="1286"/>
      <c r="AO295" s="1286"/>
      <c r="AP295" s="1286"/>
      <c r="AQ295" s="1286"/>
      <c r="AR295" s="1286"/>
      <c r="AS295" s="1286"/>
      <c r="AT295" s="1286"/>
      <c r="AU295" s="1286"/>
      <c r="AV295" s="1286"/>
      <c r="AW295" s="1286"/>
      <c r="AX295" s="1286"/>
      <c r="AY295" s="1286"/>
      <c r="AZ295" s="1286"/>
      <c r="BA295" s="1286"/>
      <c r="BB295" s="1286"/>
      <c r="BC295" s="1286"/>
      <c r="BD295" s="1286"/>
      <c r="BE295" s="1286"/>
      <c r="BF295" s="1286"/>
      <c r="BG295" s="1286"/>
      <c r="BH295" s="1286"/>
      <c r="BI295" s="1286"/>
      <c r="BJ295" s="1286"/>
      <c r="BK295" s="1286"/>
      <c r="BL295" s="1286"/>
      <c r="BM295" s="1286"/>
      <c r="BN295" s="1286"/>
      <c r="BO295" s="1286"/>
      <c r="BP295" s="1286"/>
      <c r="BQ295" s="1286"/>
      <c r="BR295" s="1286"/>
      <c r="BS295" s="1286"/>
      <c r="BT295" s="1286"/>
      <c r="BU295" s="1286"/>
      <c r="BV295" s="1286"/>
      <c r="BW295" s="1286"/>
      <c r="BX295" s="1286"/>
      <c r="BY295" s="1286"/>
      <c r="BZ295" s="1286"/>
      <c r="CA295" s="1286"/>
      <c r="CB295" s="1286"/>
      <c r="CC295" s="1286"/>
      <c r="CD295" s="1286"/>
      <c r="CE295" s="1286"/>
      <c r="CF295" s="1286"/>
      <c r="CG295" s="1286"/>
      <c r="CH295" s="1286"/>
      <c r="CI295" s="1286"/>
      <c r="CJ295" s="1286"/>
      <c r="CK295" s="1286"/>
      <c r="CL295" s="1286"/>
      <c r="CM295" s="1286"/>
      <c r="CN295" s="1286"/>
      <c r="CO295" s="1286"/>
      <c r="CP295" s="1286"/>
      <c r="CQ295" s="1286"/>
      <c r="CR295" s="1286"/>
      <c r="CS295" s="1286"/>
      <c r="CT295" s="1286"/>
      <c r="CU295" s="1286"/>
      <c r="CV295" s="1286"/>
      <c r="CW295" s="1286"/>
      <c r="CX295" s="1286"/>
      <c r="CY295" s="1286"/>
      <c r="CZ295" s="1286"/>
      <c r="DA295" s="1286"/>
      <c r="DB295" s="1286"/>
      <c r="DC295" s="1286"/>
      <c r="DD295" s="1286"/>
      <c r="DE295" s="1286"/>
      <c r="DF295" s="1286"/>
      <c r="DG295" s="1286"/>
      <c r="DH295" s="1286"/>
      <c r="DI295" s="1286"/>
      <c r="DJ295" s="1286"/>
      <c r="DK295" s="1286"/>
      <c r="DL295" s="1286"/>
      <c r="DM295" s="1286"/>
      <c r="DN295" s="1286"/>
      <c r="DO295" s="1286"/>
      <c r="DP295" s="1286"/>
      <c r="DQ295" s="1286"/>
      <c r="DR295" s="1286"/>
      <c r="DS295" s="1286"/>
      <c r="DT295" s="1286"/>
      <c r="DU295" s="1286"/>
      <c r="DV295" s="1286"/>
      <c r="DW295" s="1286"/>
      <c r="DX295" s="1286"/>
      <c r="DY295" s="1286"/>
      <c r="DZ295" s="1286"/>
      <c r="EA295" s="1286"/>
      <c r="EB295" s="1286"/>
      <c r="EC295" s="1286"/>
      <c r="ED295" s="1286"/>
      <c r="EE295" s="1286"/>
      <c r="EF295" s="1286"/>
      <c r="EG295" s="1286"/>
      <c r="EH295" s="1286"/>
      <c r="EI295" s="1286"/>
      <c r="EJ295" s="1286"/>
      <c r="EK295" s="1286"/>
      <c r="EL295" s="1286"/>
      <c r="EM295" s="1286"/>
      <c r="EN295" s="1286"/>
      <c r="EO295" s="1286"/>
      <c r="EP295" s="1286"/>
      <c r="EQ295" s="1286"/>
      <c r="ER295" s="1286"/>
      <c r="ES295" s="1286"/>
      <c r="ET295" s="1286"/>
      <c r="EU295" s="1286"/>
      <c r="EV295" s="1286"/>
      <c r="EW295" s="1286"/>
      <c r="EX295" s="1286"/>
      <c r="EY295" s="1286"/>
      <c r="EZ295" s="1286"/>
      <c r="FA295" s="1286"/>
      <c r="FB295" s="1286"/>
      <c r="FC295" s="1286"/>
      <c r="FD295" s="1286"/>
      <c r="FE295" s="1286"/>
      <c r="FF295" s="1286"/>
      <c r="FG295" s="1286"/>
      <c r="FH295" s="1286"/>
      <c r="FI295" s="1286"/>
      <c r="FJ295" s="1286"/>
      <c r="FK295" s="1286"/>
      <c r="FL295" s="1286"/>
      <c r="FM295" s="1286"/>
      <c r="FN295" s="1286"/>
      <c r="FO295" s="1286"/>
      <c r="FP295" s="1286"/>
      <c r="FQ295" s="1286"/>
      <c r="FR295" s="1286"/>
      <c r="FS295" s="1286"/>
      <c r="FT295" s="1286"/>
      <c r="FU295" s="1286"/>
      <c r="FV295" s="1286"/>
      <c r="FW295" s="1286"/>
      <c r="FX295" s="1286"/>
      <c r="FY295" s="1286"/>
      <c r="FZ295" s="1286"/>
      <c r="GA295" s="1286"/>
      <c r="GB295" s="1286"/>
      <c r="GC295" s="1286"/>
      <c r="GD295" s="1286"/>
      <c r="GE295" s="1286"/>
      <c r="GF295" s="1286"/>
      <c r="GG295" s="1286"/>
      <c r="GH295" s="1286"/>
      <c r="GI295" s="1286"/>
      <c r="GJ295" s="1286"/>
      <c r="GK295" s="1286"/>
      <c r="GL295" s="1286"/>
      <c r="GM295" s="1286"/>
      <c r="GN295" s="1286"/>
      <c r="GO295" s="1286"/>
      <c r="GP295" s="1286"/>
      <c r="GQ295" s="1286"/>
      <c r="GR295" s="1286"/>
      <c r="GS295" s="1286"/>
      <c r="GT295" s="1286"/>
      <c r="GU295" s="1286"/>
      <c r="GV295" s="1286"/>
      <c r="GW295" s="1286"/>
      <c r="GX295" s="1286"/>
      <c r="GY295" s="1286"/>
      <c r="GZ295" s="1286"/>
      <c r="HA295" s="1286"/>
      <c r="HB295" s="1286"/>
      <c r="HC295" s="1286"/>
      <c r="HD295" s="1286"/>
      <c r="HE295" s="1286"/>
      <c r="HF295" s="1286"/>
      <c r="HG295" s="1286"/>
      <c r="HH295" s="1286"/>
      <c r="HI295" s="1286"/>
      <c r="HJ295" s="1286"/>
      <c r="HK295" s="1286"/>
      <c r="HL295" s="1286"/>
      <c r="HM295" s="1286"/>
      <c r="HN295" s="1286"/>
      <c r="HO295" s="1286"/>
      <c r="HP295" s="1286"/>
      <c r="HQ295" s="1286"/>
      <c r="HR295" s="1286"/>
      <c r="HS295" s="1286"/>
      <c r="HT295" s="1286"/>
      <c r="HU295" s="1286"/>
      <c r="HV295" s="1286"/>
      <c r="HW295" s="1286"/>
      <c r="HX295" s="1286"/>
      <c r="HY295" s="1286"/>
      <c r="HZ295" s="1286"/>
      <c r="IA295" s="1286"/>
      <c r="IB295" s="1286"/>
      <c r="IC295" s="1286"/>
      <c r="ID295" s="1286"/>
      <c r="IE295" s="1286"/>
      <c r="IF295" s="1286"/>
      <c r="IG295" s="1286"/>
      <c r="IH295" s="1286"/>
      <c r="II295" s="1286"/>
      <c r="IJ295" s="1286"/>
      <c r="IK295" s="1286"/>
      <c r="IL295" s="1286"/>
      <c r="IM295" s="1286"/>
      <c r="IN295" s="1286"/>
      <c r="IO295" s="1286"/>
      <c r="IP295" s="1286"/>
      <c r="IQ295" s="1286"/>
      <c r="IR295" s="1286"/>
      <c r="IS295" s="1286"/>
      <c r="IT295" s="1286"/>
      <c r="IU295" s="1286"/>
      <c r="IV295" s="1286"/>
    </row>
    <row r="296" spans="1:256">
      <c r="A296" s="1286"/>
      <c r="B296" s="1360"/>
      <c r="C296" s="1360"/>
      <c r="D296" s="1360"/>
      <c r="E296" s="1360"/>
      <c r="F296" s="1360"/>
      <c r="G296" s="1360"/>
      <c r="H296" s="1286"/>
      <c r="I296" s="1286"/>
      <c r="J296" s="1286"/>
      <c r="K296" s="1286"/>
      <c r="L296" s="1286"/>
      <c r="M296" s="1286"/>
      <c r="N296" s="1286"/>
      <c r="O296" s="1286"/>
      <c r="P296" s="1286"/>
      <c r="Q296" s="1286"/>
      <c r="R296" s="1286"/>
      <c r="S296" s="1286"/>
      <c r="T296" s="1286"/>
      <c r="U296" s="1286"/>
      <c r="V296" s="1286"/>
      <c r="W296" s="1286"/>
      <c r="X296" s="1286"/>
      <c r="Y296" s="1286"/>
      <c r="Z296" s="1286"/>
      <c r="AA296" s="1286"/>
      <c r="AB296" s="1286"/>
      <c r="AC296" s="1286"/>
      <c r="AD296" s="1286"/>
      <c r="AE296" s="1286"/>
      <c r="AF296" s="1286"/>
      <c r="AG296" s="1286"/>
      <c r="AH296" s="1286"/>
      <c r="AI296" s="1286"/>
      <c r="AJ296" s="1286"/>
      <c r="AK296" s="1286"/>
      <c r="AL296" s="1286"/>
      <c r="AM296" s="1286"/>
      <c r="AN296" s="1286"/>
      <c r="AO296" s="1286"/>
      <c r="AP296" s="1286"/>
      <c r="AQ296" s="1286"/>
      <c r="AR296" s="1286"/>
      <c r="AS296" s="1286"/>
      <c r="AT296" s="1286"/>
      <c r="AU296" s="1286"/>
      <c r="AV296" s="1286"/>
      <c r="AW296" s="1286"/>
      <c r="AX296" s="1286"/>
      <c r="AY296" s="1286"/>
      <c r="AZ296" s="1286"/>
      <c r="BA296" s="1286"/>
      <c r="BB296" s="1286"/>
      <c r="BC296" s="1286"/>
      <c r="BD296" s="1286"/>
      <c r="BE296" s="1286"/>
      <c r="BF296" s="1286"/>
      <c r="BG296" s="1286"/>
      <c r="BH296" s="1286"/>
      <c r="BI296" s="1286"/>
      <c r="BJ296" s="1286"/>
      <c r="BK296" s="1286"/>
      <c r="BL296" s="1286"/>
      <c r="BM296" s="1286"/>
      <c r="BN296" s="1286"/>
      <c r="BO296" s="1286"/>
      <c r="BP296" s="1286"/>
      <c r="BQ296" s="1286"/>
      <c r="BR296" s="1286"/>
      <c r="BS296" s="1286"/>
      <c r="BT296" s="1286"/>
      <c r="BU296" s="1286"/>
      <c r="BV296" s="1286"/>
      <c r="BW296" s="1286"/>
      <c r="BX296" s="1286"/>
      <c r="BY296" s="1286"/>
      <c r="BZ296" s="1286"/>
      <c r="CA296" s="1286"/>
      <c r="CB296" s="1286"/>
      <c r="CC296" s="1286"/>
      <c r="CD296" s="1286"/>
      <c r="CE296" s="1286"/>
      <c r="CF296" s="1286"/>
      <c r="CG296" s="1286"/>
      <c r="CH296" s="1286"/>
      <c r="CI296" s="1286"/>
      <c r="CJ296" s="1286"/>
      <c r="CK296" s="1286"/>
      <c r="CL296" s="1286"/>
      <c r="CM296" s="1286"/>
      <c r="CN296" s="1286"/>
      <c r="CO296" s="1286"/>
      <c r="CP296" s="1286"/>
      <c r="CQ296" s="1286"/>
      <c r="CR296" s="1286"/>
      <c r="CS296" s="1286"/>
      <c r="CT296" s="1286"/>
      <c r="CU296" s="1286"/>
      <c r="CV296" s="1286"/>
      <c r="CW296" s="1286"/>
      <c r="CX296" s="1286"/>
      <c r="CY296" s="1286"/>
      <c r="CZ296" s="1286"/>
      <c r="DA296" s="1286"/>
      <c r="DB296" s="1286"/>
      <c r="DC296" s="1286"/>
      <c r="DD296" s="1286"/>
      <c r="DE296" s="1286"/>
      <c r="DF296" s="1286"/>
      <c r="DG296" s="1286"/>
      <c r="DH296" s="1286"/>
      <c r="DI296" s="1286"/>
      <c r="DJ296" s="1286"/>
      <c r="DK296" s="1286"/>
      <c r="DL296" s="1286"/>
      <c r="DM296" s="1286"/>
      <c r="DN296" s="1286"/>
      <c r="DO296" s="1286"/>
      <c r="DP296" s="1286"/>
      <c r="DQ296" s="1286"/>
      <c r="DR296" s="1286"/>
      <c r="DS296" s="1286"/>
      <c r="DT296" s="1286"/>
      <c r="DU296" s="1286"/>
      <c r="DV296" s="1286"/>
      <c r="DW296" s="1286"/>
      <c r="DX296" s="1286"/>
      <c r="DY296" s="1286"/>
      <c r="DZ296" s="1286"/>
      <c r="EA296" s="1286"/>
      <c r="EB296" s="1286"/>
      <c r="EC296" s="1286"/>
      <c r="ED296" s="1286"/>
      <c r="EE296" s="1286"/>
      <c r="EF296" s="1286"/>
      <c r="EG296" s="1286"/>
      <c r="EH296" s="1286"/>
      <c r="EI296" s="1286"/>
      <c r="EJ296" s="1286"/>
      <c r="EK296" s="1286"/>
      <c r="EL296" s="1286"/>
      <c r="EM296" s="1286"/>
      <c r="EN296" s="1286"/>
      <c r="EO296" s="1286"/>
      <c r="EP296" s="1286"/>
      <c r="EQ296" s="1286"/>
      <c r="ER296" s="1286"/>
      <c r="ES296" s="1286"/>
      <c r="ET296" s="1286"/>
      <c r="EU296" s="1286"/>
      <c r="EV296" s="1286"/>
      <c r="EW296" s="1286"/>
      <c r="EX296" s="1286"/>
      <c r="EY296" s="1286"/>
      <c r="EZ296" s="1286"/>
      <c r="FA296" s="1286"/>
      <c r="FB296" s="1286"/>
      <c r="FC296" s="1286"/>
      <c r="FD296" s="1286"/>
      <c r="FE296" s="1286"/>
      <c r="FF296" s="1286"/>
      <c r="FG296" s="1286"/>
      <c r="FH296" s="1286"/>
      <c r="FI296" s="1286"/>
      <c r="FJ296" s="1286"/>
      <c r="FK296" s="1286"/>
      <c r="FL296" s="1286"/>
      <c r="FM296" s="1286"/>
      <c r="FN296" s="1286"/>
      <c r="FO296" s="1286"/>
      <c r="FP296" s="1286"/>
      <c r="FQ296" s="1286"/>
      <c r="FR296" s="1286"/>
      <c r="FS296" s="1286"/>
      <c r="FT296" s="1286"/>
      <c r="FU296" s="1286"/>
      <c r="FV296" s="1286"/>
      <c r="FW296" s="1286"/>
      <c r="FX296" s="1286"/>
      <c r="FY296" s="1286"/>
      <c r="FZ296" s="1286"/>
      <c r="GA296" s="1286"/>
      <c r="GB296" s="1286"/>
      <c r="GC296" s="1286"/>
      <c r="GD296" s="1286"/>
      <c r="GE296" s="1286"/>
      <c r="GF296" s="1286"/>
      <c r="GG296" s="1286"/>
      <c r="GH296" s="1286"/>
      <c r="GI296" s="1286"/>
      <c r="GJ296" s="1286"/>
      <c r="GK296" s="1286"/>
      <c r="GL296" s="1286"/>
      <c r="GM296" s="1286"/>
      <c r="GN296" s="1286"/>
      <c r="GO296" s="1286"/>
      <c r="GP296" s="1286"/>
      <c r="GQ296" s="1286"/>
      <c r="GR296" s="1286"/>
      <c r="GS296" s="1286"/>
      <c r="GT296" s="1286"/>
      <c r="GU296" s="1286"/>
      <c r="GV296" s="1286"/>
      <c r="GW296" s="1286"/>
      <c r="GX296" s="1286"/>
      <c r="GY296" s="1286"/>
      <c r="GZ296" s="1286"/>
      <c r="HA296" s="1286"/>
      <c r="HB296" s="1286"/>
      <c r="HC296" s="1286"/>
      <c r="HD296" s="1286"/>
      <c r="HE296" s="1286"/>
      <c r="HF296" s="1286"/>
      <c r="HG296" s="1286"/>
      <c r="HH296" s="1286"/>
      <c r="HI296" s="1286"/>
      <c r="HJ296" s="1286"/>
      <c r="HK296" s="1286"/>
      <c r="HL296" s="1286"/>
      <c r="HM296" s="1286"/>
      <c r="HN296" s="1286"/>
      <c r="HO296" s="1286"/>
      <c r="HP296" s="1286"/>
      <c r="HQ296" s="1286"/>
      <c r="HR296" s="1286"/>
      <c r="HS296" s="1286"/>
      <c r="HT296" s="1286"/>
      <c r="HU296" s="1286"/>
      <c r="HV296" s="1286"/>
      <c r="HW296" s="1286"/>
      <c r="HX296" s="1286"/>
      <c r="HY296" s="1286"/>
      <c r="HZ296" s="1286"/>
      <c r="IA296" s="1286"/>
      <c r="IB296" s="1286"/>
      <c r="IC296" s="1286"/>
      <c r="ID296" s="1286"/>
      <c r="IE296" s="1286"/>
      <c r="IF296" s="1286"/>
      <c r="IG296" s="1286"/>
      <c r="IH296" s="1286"/>
      <c r="II296" s="1286"/>
      <c r="IJ296" s="1286"/>
      <c r="IK296" s="1286"/>
      <c r="IL296" s="1286"/>
      <c r="IM296" s="1286"/>
      <c r="IN296" s="1286"/>
      <c r="IO296" s="1286"/>
      <c r="IP296" s="1286"/>
      <c r="IQ296" s="1286"/>
      <c r="IR296" s="1286"/>
      <c r="IS296" s="1286"/>
      <c r="IT296" s="1286"/>
      <c r="IU296" s="1286"/>
      <c r="IV296" s="1286"/>
    </row>
    <row r="297" spans="1:256">
      <c r="A297" s="1286"/>
      <c r="B297" s="1360"/>
      <c r="C297" s="1360"/>
      <c r="D297" s="1360"/>
      <c r="E297" s="1360"/>
      <c r="F297" s="1360"/>
      <c r="G297" s="1360"/>
      <c r="H297" s="1286"/>
      <c r="I297" s="1286"/>
      <c r="J297" s="1286"/>
      <c r="K297" s="1286"/>
      <c r="L297" s="1286"/>
      <c r="M297" s="1286"/>
      <c r="N297" s="1286"/>
      <c r="O297" s="1286"/>
      <c r="P297" s="1286"/>
      <c r="Q297" s="1286"/>
      <c r="R297" s="1286"/>
      <c r="S297" s="1286"/>
      <c r="T297" s="1286"/>
      <c r="U297" s="1286"/>
      <c r="V297" s="1286"/>
      <c r="W297" s="1286"/>
      <c r="X297" s="1286"/>
      <c r="Y297" s="1286"/>
      <c r="Z297" s="1286"/>
      <c r="AA297" s="1286"/>
      <c r="AB297" s="1286"/>
      <c r="AC297" s="1286"/>
      <c r="AD297" s="1286"/>
      <c r="AE297" s="1286"/>
      <c r="AF297" s="1286"/>
      <c r="AG297" s="1286"/>
      <c r="AH297" s="1286"/>
      <c r="AI297" s="1286"/>
      <c r="AJ297" s="1286"/>
      <c r="AK297" s="1286"/>
      <c r="AL297" s="1286"/>
      <c r="AM297" s="1286"/>
      <c r="AN297" s="1286"/>
      <c r="AO297" s="1286"/>
      <c r="AP297" s="1286"/>
      <c r="AQ297" s="1286"/>
      <c r="AR297" s="1286"/>
      <c r="AS297" s="1286"/>
      <c r="AT297" s="1286"/>
      <c r="AU297" s="1286"/>
      <c r="AV297" s="1286"/>
      <c r="AW297" s="1286"/>
      <c r="AX297" s="1286"/>
      <c r="AY297" s="1286"/>
      <c r="AZ297" s="1286"/>
      <c r="BA297" s="1286"/>
      <c r="BB297" s="1286"/>
      <c r="BC297" s="1286"/>
      <c r="BD297" s="1286"/>
      <c r="BE297" s="1286"/>
      <c r="BF297" s="1286"/>
      <c r="BG297" s="1286"/>
      <c r="BH297" s="1286"/>
      <c r="BI297" s="1286"/>
      <c r="BJ297" s="1286"/>
      <c r="BK297" s="1286"/>
      <c r="BL297" s="1286"/>
      <c r="BM297" s="1286"/>
      <c r="BN297" s="1286"/>
      <c r="BO297" s="1286"/>
      <c r="BP297" s="1286"/>
      <c r="BQ297" s="1286"/>
      <c r="BR297" s="1286"/>
      <c r="BS297" s="1286"/>
      <c r="BT297" s="1286"/>
      <c r="BU297" s="1286"/>
      <c r="BV297" s="1286"/>
      <c r="BW297" s="1286"/>
      <c r="BX297" s="1286"/>
      <c r="BY297" s="1286"/>
      <c r="BZ297" s="1286"/>
      <c r="CA297" s="1286"/>
      <c r="CB297" s="1286"/>
      <c r="CC297" s="1286"/>
      <c r="CD297" s="1286"/>
      <c r="CE297" s="1286"/>
      <c r="CF297" s="1286"/>
      <c r="CG297" s="1286"/>
      <c r="CH297" s="1286"/>
      <c r="CI297" s="1286"/>
      <c r="CJ297" s="1286"/>
      <c r="CK297" s="1286"/>
      <c r="CL297" s="1286"/>
      <c r="CM297" s="1286"/>
      <c r="CN297" s="1286"/>
      <c r="CO297" s="1286"/>
      <c r="CP297" s="1286"/>
      <c r="CQ297" s="1286"/>
      <c r="CR297" s="1286"/>
      <c r="CS297" s="1286"/>
      <c r="CT297" s="1286"/>
      <c r="CU297" s="1286"/>
      <c r="CV297" s="1286"/>
      <c r="CW297" s="1286"/>
      <c r="CX297" s="1286"/>
      <c r="CY297" s="1286"/>
      <c r="CZ297" s="1286"/>
      <c r="DA297" s="1286"/>
      <c r="DB297" s="1286"/>
      <c r="DC297" s="1286"/>
      <c r="DD297" s="1286"/>
      <c r="DE297" s="1286"/>
      <c r="DF297" s="1286"/>
      <c r="DG297" s="1286"/>
      <c r="DH297" s="1286"/>
      <c r="DI297" s="1286"/>
      <c r="DJ297" s="1286"/>
      <c r="DK297" s="1286"/>
      <c r="DL297" s="1286"/>
      <c r="DM297" s="1286"/>
      <c r="DN297" s="1286"/>
      <c r="DO297" s="1286"/>
      <c r="DP297" s="1286"/>
      <c r="DQ297" s="1286"/>
      <c r="DR297" s="1286"/>
      <c r="DS297" s="1286"/>
      <c r="DT297" s="1286"/>
      <c r="DU297" s="1286"/>
      <c r="DV297" s="1286"/>
      <c r="DW297" s="1286"/>
      <c r="DX297" s="1286"/>
      <c r="DY297" s="1286"/>
      <c r="DZ297" s="1286"/>
      <c r="EA297" s="1286"/>
      <c r="EB297" s="1286"/>
      <c r="EC297" s="1286"/>
      <c r="ED297" s="1286"/>
      <c r="EE297" s="1286"/>
      <c r="EF297" s="1286"/>
      <c r="EG297" s="1286"/>
      <c r="EH297" s="1286"/>
      <c r="EI297" s="1286"/>
      <c r="EJ297" s="1286"/>
      <c r="EK297" s="1286"/>
      <c r="EL297" s="1286"/>
      <c r="EM297" s="1286"/>
      <c r="EN297" s="1286"/>
      <c r="EO297" s="1286"/>
      <c r="EP297" s="1286"/>
      <c r="EQ297" s="1286"/>
      <c r="ER297" s="1286"/>
      <c r="ES297" s="1286"/>
      <c r="ET297" s="1286"/>
      <c r="EU297" s="1286"/>
      <c r="EV297" s="1286"/>
      <c r="EW297" s="1286"/>
      <c r="EX297" s="1286"/>
      <c r="EY297" s="1286"/>
      <c r="EZ297" s="1286"/>
      <c r="FA297" s="1286"/>
      <c r="FB297" s="1286"/>
      <c r="FC297" s="1286"/>
      <c r="FD297" s="1286"/>
      <c r="FE297" s="1286"/>
      <c r="FF297" s="1286"/>
      <c r="FG297" s="1286"/>
      <c r="FH297" s="1286"/>
      <c r="FI297" s="1286"/>
      <c r="FJ297" s="1286"/>
      <c r="FK297" s="1286"/>
      <c r="FL297" s="1286"/>
      <c r="FM297" s="1286"/>
      <c r="FN297" s="1286"/>
      <c r="FO297" s="1286"/>
      <c r="FP297" s="1286"/>
      <c r="FQ297" s="1286"/>
      <c r="FR297" s="1286"/>
      <c r="FS297" s="1286"/>
      <c r="FT297" s="1286"/>
      <c r="FU297" s="1286"/>
      <c r="FV297" s="1286"/>
      <c r="FW297" s="1286"/>
      <c r="FX297" s="1286"/>
      <c r="FY297" s="1286"/>
      <c r="FZ297" s="1286"/>
      <c r="GA297" s="1286"/>
      <c r="GB297" s="1286"/>
      <c r="GC297" s="1286"/>
      <c r="GD297" s="1286"/>
      <c r="GE297" s="1286"/>
      <c r="GF297" s="1286"/>
      <c r="GG297" s="1286"/>
      <c r="GH297" s="1286"/>
      <c r="GI297" s="1286"/>
      <c r="GJ297" s="1286"/>
      <c r="GK297" s="1286"/>
      <c r="GL297" s="1286"/>
      <c r="GM297" s="1286"/>
      <c r="GN297" s="1286"/>
      <c r="GO297" s="1286"/>
      <c r="GP297" s="1286"/>
      <c r="GQ297" s="1286"/>
      <c r="GR297" s="1286"/>
      <c r="GS297" s="1286"/>
      <c r="GT297" s="1286"/>
      <c r="GU297" s="1286"/>
      <c r="GV297" s="1286"/>
      <c r="GW297" s="1286"/>
      <c r="GX297" s="1286"/>
      <c r="GY297" s="1286"/>
      <c r="GZ297" s="1286"/>
      <c r="HA297" s="1286"/>
      <c r="HB297" s="1286"/>
      <c r="HC297" s="1286"/>
      <c r="HD297" s="1286"/>
      <c r="HE297" s="1286"/>
      <c r="HF297" s="1286"/>
      <c r="HG297" s="1286"/>
      <c r="HH297" s="1286"/>
      <c r="HI297" s="1286"/>
      <c r="HJ297" s="1286"/>
      <c r="HK297" s="1286"/>
      <c r="HL297" s="1286"/>
      <c r="HM297" s="1286"/>
      <c r="HN297" s="1286"/>
      <c r="HO297" s="1286"/>
      <c r="HP297" s="1286"/>
      <c r="HQ297" s="1286"/>
      <c r="HR297" s="1286"/>
      <c r="HS297" s="1286"/>
      <c r="HT297" s="1286"/>
      <c r="HU297" s="1286"/>
      <c r="HV297" s="1286"/>
      <c r="HW297" s="1286"/>
      <c r="HX297" s="1286"/>
      <c r="HY297" s="1286"/>
      <c r="HZ297" s="1286"/>
      <c r="IA297" s="1286"/>
      <c r="IB297" s="1286"/>
      <c r="IC297" s="1286"/>
      <c r="ID297" s="1286"/>
      <c r="IE297" s="1286"/>
      <c r="IF297" s="1286"/>
      <c r="IG297" s="1286"/>
      <c r="IH297" s="1286"/>
      <c r="II297" s="1286"/>
      <c r="IJ297" s="1286"/>
      <c r="IK297" s="1286"/>
      <c r="IL297" s="1286"/>
      <c r="IM297" s="1286"/>
      <c r="IN297" s="1286"/>
      <c r="IO297" s="1286"/>
      <c r="IP297" s="1286"/>
      <c r="IQ297" s="1286"/>
      <c r="IR297" s="1286"/>
      <c r="IS297" s="1286"/>
      <c r="IT297" s="1286"/>
      <c r="IU297" s="1286"/>
      <c r="IV297" s="1286"/>
    </row>
    <row r="298" spans="1:256">
      <c r="A298" s="1286"/>
      <c r="B298" s="1360"/>
      <c r="C298" s="1360"/>
      <c r="D298" s="1360"/>
      <c r="E298" s="1360"/>
      <c r="F298" s="1360"/>
      <c r="G298" s="1360"/>
      <c r="H298" s="1286"/>
      <c r="I298" s="1286"/>
      <c r="J298" s="1286"/>
      <c r="K298" s="1286"/>
      <c r="L298" s="1286"/>
      <c r="M298" s="1286"/>
      <c r="N298" s="1286"/>
      <c r="O298" s="1286"/>
      <c r="P298" s="1286"/>
      <c r="Q298" s="1286"/>
      <c r="R298" s="1286"/>
      <c r="S298" s="1286"/>
      <c r="T298" s="1286"/>
      <c r="U298" s="1286"/>
      <c r="V298" s="1286"/>
      <c r="W298" s="1286"/>
      <c r="X298" s="1286"/>
      <c r="Y298" s="1286"/>
      <c r="Z298" s="1286"/>
      <c r="AA298" s="1286"/>
      <c r="AB298" s="1286"/>
      <c r="AC298" s="1286"/>
      <c r="AD298" s="1286"/>
      <c r="AE298" s="1286"/>
      <c r="AF298" s="1286"/>
      <c r="AG298" s="1286"/>
      <c r="AH298" s="1286"/>
      <c r="AI298" s="1286"/>
      <c r="AJ298" s="1286"/>
      <c r="AK298" s="1286"/>
      <c r="AL298" s="1286"/>
      <c r="AM298" s="1286"/>
      <c r="AN298" s="1286"/>
      <c r="AO298" s="1286"/>
      <c r="AP298" s="1286"/>
      <c r="AQ298" s="1286"/>
      <c r="AR298" s="1286"/>
      <c r="AS298" s="1286"/>
      <c r="AT298" s="1286"/>
      <c r="AU298" s="1286"/>
      <c r="AV298" s="1286"/>
      <c r="AW298" s="1286"/>
      <c r="AX298" s="1286"/>
      <c r="AY298" s="1286"/>
      <c r="AZ298" s="1286"/>
      <c r="BA298" s="1286"/>
      <c r="BB298" s="1286"/>
      <c r="BC298" s="1286"/>
      <c r="BD298" s="1286"/>
      <c r="BE298" s="1286"/>
      <c r="BF298" s="1286"/>
      <c r="BG298" s="1286"/>
      <c r="BH298" s="1286"/>
      <c r="BI298" s="1286"/>
      <c r="BJ298" s="1286"/>
      <c r="BK298" s="1286"/>
      <c r="BL298" s="1286"/>
      <c r="BM298" s="1286"/>
      <c r="BN298" s="1286"/>
      <c r="BO298" s="1286"/>
      <c r="BP298" s="1286"/>
      <c r="BQ298" s="1286"/>
      <c r="BR298" s="1286"/>
      <c r="BS298" s="1286"/>
      <c r="BT298" s="1286"/>
      <c r="BU298" s="1286"/>
      <c r="BV298" s="1286"/>
      <c r="BW298" s="1286"/>
      <c r="BX298" s="1286"/>
      <c r="BY298" s="1286"/>
      <c r="BZ298" s="1286"/>
      <c r="CA298" s="1286"/>
      <c r="CB298" s="1286"/>
      <c r="CC298" s="1286"/>
      <c r="CD298" s="1286"/>
      <c r="CE298" s="1286"/>
      <c r="CF298" s="1286"/>
      <c r="CG298" s="1286"/>
      <c r="CH298" s="1286"/>
      <c r="CI298" s="1286"/>
      <c r="CJ298" s="1286"/>
      <c r="CK298" s="1286"/>
      <c r="CL298" s="1286"/>
      <c r="CM298" s="1286"/>
      <c r="CN298" s="1286"/>
      <c r="CO298" s="1286"/>
      <c r="CP298" s="1286"/>
      <c r="CQ298" s="1286"/>
      <c r="CR298" s="1286"/>
      <c r="CS298" s="1286"/>
      <c r="CT298" s="1286"/>
      <c r="CU298" s="1286"/>
      <c r="CV298" s="1286"/>
      <c r="CW298" s="1286"/>
      <c r="CX298" s="1286"/>
      <c r="CY298" s="1286"/>
      <c r="CZ298" s="1286"/>
      <c r="DA298" s="1286"/>
      <c r="DB298" s="1286"/>
      <c r="DC298" s="1286"/>
      <c r="DD298" s="1286"/>
      <c r="DE298" s="1286"/>
      <c r="DF298" s="1286"/>
      <c r="DG298" s="1286"/>
      <c r="DH298" s="1286"/>
      <c r="DI298" s="1286"/>
      <c r="DJ298" s="1286"/>
      <c r="DK298" s="1286"/>
      <c r="DL298" s="1286"/>
      <c r="DM298" s="1286"/>
      <c r="DN298" s="1286"/>
      <c r="DO298" s="1286"/>
      <c r="DP298" s="1286"/>
      <c r="DQ298" s="1286"/>
      <c r="DR298" s="1286"/>
      <c r="DS298" s="1286"/>
      <c r="DT298" s="1286"/>
      <c r="DU298" s="1286"/>
      <c r="DV298" s="1286"/>
      <c r="DW298" s="1286"/>
      <c r="DX298" s="1286"/>
      <c r="DY298" s="1286"/>
      <c r="DZ298" s="1286"/>
      <c r="EA298" s="1286"/>
      <c r="EB298" s="1286"/>
      <c r="EC298" s="1286"/>
      <c r="ED298" s="1286"/>
      <c r="EE298" s="1286"/>
      <c r="EF298" s="1286"/>
      <c r="EG298" s="1286"/>
      <c r="EH298" s="1286"/>
      <c r="EI298" s="1286"/>
      <c r="EJ298" s="1286"/>
      <c r="EK298" s="1286"/>
      <c r="EL298" s="1286"/>
      <c r="EM298" s="1286"/>
      <c r="EN298" s="1286"/>
      <c r="EO298" s="1286"/>
      <c r="EP298" s="1286"/>
      <c r="EQ298" s="1286"/>
      <c r="ER298" s="1286"/>
      <c r="ES298" s="1286"/>
      <c r="ET298" s="1286"/>
      <c r="EU298" s="1286"/>
      <c r="EV298" s="1286"/>
      <c r="EW298" s="1286"/>
      <c r="EX298" s="1286"/>
      <c r="EY298" s="1286"/>
      <c r="EZ298" s="1286"/>
      <c r="FA298" s="1286"/>
      <c r="FB298" s="1286"/>
      <c r="FC298" s="1286"/>
      <c r="FD298" s="1286"/>
      <c r="FE298" s="1286"/>
      <c r="FF298" s="1286"/>
      <c r="FG298" s="1286"/>
      <c r="FH298" s="1286"/>
      <c r="FI298" s="1286"/>
      <c r="FJ298" s="1286"/>
      <c r="FK298" s="1286"/>
      <c r="FL298" s="1286"/>
      <c r="FM298" s="1286"/>
      <c r="FN298" s="1286"/>
      <c r="FO298" s="1286"/>
      <c r="FP298" s="1286"/>
      <c r="FQ298" s="1286"/>
      <c r="FR298" s="1286"/>
      <c r="FS298" s="1286"/>
      <c r="FT298" s="1286"/>
      <c r="FU298" s="1286"/>
      <c r="FV298" s="1286"/>
      <c r="FW298" s="1286"/>
      <c r="FX298" s="1286"/>
      <c r="FY298" s="1286"/>
      <c r="FZ298" s="1286"/>
      <c r="GA298" s="1286"/>
      <c r="GB298" s="1286"/>
      <c r="GC298" s="1286"/>
      <c r="GD298" s="1286"/>
      <c r="GE298" s="1286"/>
      <c r="GF298" s="1286"/>
      <c r="GG298" s="1286"/>
      <c r="GH298" s="1286"/>
      <c r="GI298" s="1286"/>
      <c r="GJ298" s="1286"/>
      <c r="GK298" s="1286"/>
      <c r="GL298" s="1286"/>
      <c r="GM298" s="1286"/>
      <c r="GN298" s="1286"/>
      <c r="GO298" s="1286"/>
      <c r="GP298" s="1286"/>
      <c r="GQ298" s="1286"/>
      <c r="GR298" s="1286"/>
      <c r="GS298" s="1286"/>
      <c r="GT298" s="1286"/>
      <c r="GU298" s="1286"/>
      <c r="GV298" s="1286"/>
      <c r="GW298" s="1286"/>
      <c r="GX298" s="1286"/>
      <c r="GY298" s="1286"/>
      <c r="GZ298" s="1286"/>
      <c r="HA298" s="1286"/>
      <c r="HB298" s="1286"/>
      <c r="HC298" s="1286"/>
      <c r="HD298" s="1286"/>
      <c r="HE298" s="1286"/>
      <c r="HF298" s="1286"/>
      <c r="HG298" s="1286"/>
      <c r="HH298" s="1286"/>
      <c r="HI298" s="1286"/>
      <c r="HJ298" s="1286"/>
      <c r="HK298" s="1286"/>
      <c r="HL298" s="1286"/>
      <c r="HM298" s="1286"/>
      <c r="HN298" s="1286"/>
      <c r="HO298" s="1286"/>
      <c r="HP298" s="1286"/>
      <c r="HQ298" s="1286"/>
      <c r="HR298" s="1286"/>
      <c r="HS298" s="1286"/>
      <c r="HT298" s="1286"/>
      <c r="HU298" s="1286"/>
      <c r="HV298" s="1286"/>
      <c r="HW298" s="1286"/>
      <c r="HX298" s="1286"/>
      <c r="HY298" s="1286"/>
      <c r="HZ298" s="1286"/>
      <c r="IA298" s="1286"/>
      <c r="IB298" s="1286"/>
      <c r="IC298" s="1286"/>
      <c r="ID298" s="1286"/>
      <c r="IE298" s="1286"/>
      <c r="IF298" s="1286"/>
      <c r="IG298" s="1286"/>
      <c r="IH298" s="1286"/>
      <c r="II298" s="1286"/>
      <c r="IJ298" s="1286"/>
      <c r="IK298" s="1286"/>
      <c r="IL298" s="1286"/>
      <c r="IM298" s="1286"/>
      <c r="IN298" s="1286"/>
      <c r="IO298" s="1286"/>
      <c r="IP298" s="1286"/>
      <c r="IQ298" s="1286"/>
      <c r="IR298" s="1286"/>
      <c r="IS298" s="1286"/>
      <c r="IT298" s="1286"/>
      <c r="IU298" s="1286"/>
      <c r="IV298" s="1286"/>
    </row>
    <row r="299" spans="1:256">
      <c r="A299" s="1286"/>
      <c r="B299" s="1360"/>
      <c r="C299" s="1360"/>
      <c r="D299" s="1360"/>
      <c r="E299" s="1360"/>
      <c r="F299" s="1360"/>
      <c r="G299" s="1360"/>
      <c r="H299" s="1286"/>
      <c r="I299" s="1286"/>
      <c r="J299" s="1286"/>
      <c r="K299" s="1286"/>
      <c r="L299" s="1286"/>
      <c r="M299" s="1286"/>
      <c r="N299" s="1286"/>
      <c r="O299" s="1286"/>
      <c r="P299" s="1286"/>
      <c r="Q299" s="1286"/>
      <c r="R299" s="1286"/>
      <c r="S299" s="1286"/>
      <c r="T299" s="1286"/>
      <c r="U299" s="1286"/>
      <c r="V299" s="1286"/>
      <c r="W299" s="1286"/>
      <c r="X299" s="1286"/>
      <c r="Y299" s="1286"/>
      <c r="Z299" s="1286"/>
      <c r="AA299" s="1286"/>
      <c r="AB299" s="1286"/>
      <c r="AC299" s="1286"/>
      <c r="AD299" s="1286"/>
      <c r="AE299" s="1286"/>
      <c r="AF299" s="1286"/>
      <c r="AG299" s="1286"/>
      <c r="AH299" s="1286"/>
      <c r="AI299" s="1286"/>
      <c r="AJ299" s="1286"/>
      <c r="AK299" s="1286"/>
      <c r="AL299" s="1286"/>
      <c r="AM299" s="1286"/>
      <c r="AN299" s="1286"/>
      <c r="AO299" s="1286"/>
      <c r="AP299" s="1286"/>
      <c r="AQ299" s="1286"/>
      <c r="AR299" s="1286"/>
      <c r="AS299" s="1286"/>
      <c r="AT299" s="1286"/>
      <c r="AU299" s="1286"/>
      <c r="AV299" s="1286"/>
      <c r="AW299" s="1286"/>
      <c r="AX299" s="1286"/>
      <c r="AY299" s="1286"/>
      <c r="AZ299" s="1286"/>
      <c r="BA299" s="1286"/>
      <c r="BB299" s="1286"/>
      <c r="BC299" s="1286"/>
      <c r="BD299" s="1286"/>
      <c r="BE299" s="1286"/>
      <c r="BF299" s="1286"/>
      <c r="BG299" s="1286"/>
      <c r="BH299" s="1286"/>
      <c r="BI299" s="1286"/>
      <c r="BJ299" s="1286"/>
      <c r="BK299" s="1286"/>
      <c r="BL299" s="1286"/>
      <c r="BM299" s="1286"/>
      <c r="BN299" s="1286"/>
      <c r="BO299" s="1286"/>
      <c r="BP299" s="1286"/>
      <c r="BQ299" s="1286"/>
      <c r="BR299" s="1286"/>
      <c r="BS299" s="1286"/>
      <c r="BT299" s="1286"/>
      <c r="BU299" s="1286"/>
      <c r="BV299" s="1286"/>
      <c r="BW299" s="1286"/>
      <c r="BX299" s="1286"/>
      <c r="BY299" s="1286"/>
      <c r="BZ299" s="1286"/>
      <c r="CA299" s="1286"/>
      <c r="CB299" s="1286"/>
      <c r="CC299" s="1286"/>
      <c r="CD299" s="1286"/>
      <c r="CE299" s="1286"/>
      <c r="CF299" s="1286"/>
      <c r="CG299" s="1286"/>
      <c r="CH299" s="1286"/>
      <c r="CI299" s="1286"/>
      <c r="CJ299" s="1286"/>
      <c r="CK299" s="1286"/>
      <c r="CL299" s="1286"/>
      <c r="CM299" s="1286"/>
      <c r="CN299" s="1286"/>
      <c r="CO299" s="1286"/>
      <c r="CP299" s="1286"/>
      <c r="CQ299" s="1286"/>
      <c r="CR299" s="1286"/>
      <c r="CS299" s="1286"/>
      <c r="CT299" s="1286"/>
      <c r="CU299" s="1286"/>
      <c r="CV299" s="1286"/>
      <c r="CW299" s="1286"/>
      <c r="CX299" s="1286"/>
      <c r="CY299" s="1286"/>
      <c r="CZ299" s="1286"/>
      <c r="DA299" s="1286"/>
      <c r="DB299" s="1286"/>
      <c r="DC299" s="1286"/>
      <c r="DD299" s="1286"/>
      <c r="DE299" s="1286"/>
      <c r="DF299" s="1286"/>
      <c r="DG299" s="1286"/>
      <c r="DH299" s="1286"/>
      <c r="DI299" s="1286"/>
      <c r="DJ299" s="1286"/>
      <c r="DK299" s="1286"/>
      <c r="DL299" s="1286"/>
      <c r="DM299" s="1286"/>
      <c r="DN299" s="1286"/>
      <c r="DO299" s="1286"/>
      <c r="DP299" s="1286"/>
      <c r="DQ299" s="1286"/>
      <c r="DR299" s="1286"/>
      <c r="DS299" s="1286"/>
      <c r="DT299" s="1286"/>
      <c r="DU299" s="1286"/>
      <c r="DV299" s="1286"/>
      <c r="DW299" s="1286"/>
      <c r="DX299" s="1286"/>
      <c r="DY299" s="1286"/>
      <c r="DZ299" s="1286"/>
      <c r="EA299" s="1286"/>
      <c r="EB299" s="1286"/>
      <c r="EC299" s="1286"/>
      <c r="ED299" s="1286"/>
      <c r="EE299" s="1286"/>
      <c r="EF299" s="1286"/>
      <c r="EG299" s="1286"/>
      <c r="EH299" s="1286"/>
      <c r="EI299" s="1286"/>
      <c r="EJ299" s="1286"/>
      <c r="EK299" s="1286"/>
      <c r="EL299" s="1286"/>
      <c r="EM299" s="1286"/>
      <c r="EN299" s="1286"/>
      <c r="EO299" s="1286"/>
      <c r="EP299" s="1286"/>
      <c r="EQ299" s="1286"/>
      <c r="ER299" s="1286"/>
      <c r="ES299" s="1286"/>
      <c r="ET299" s="1286"/>
      <c r="EU299" s="1286"/>
      <c r="EV299" s="1286"/>
      <c r="EW299" s="1286"/>
      <c r="EX299" s="1286"/>
      <c r="EY299" s="1286"/>
      <c r="EZ299" s="1286"/>
      <c r="FA299" s="1286"/>
      <c r="FB299" s="1286"/>
      <c r="FC299" s="1286"/>
      <c r="FD299" s="1286"/>
      <c r="FE299" s="1286"/>
      <c r="FF299" s="1286"/>
      <c r="FG299" s="1286"/>
      <c r="FH299" s="1286"/>
      <c r="FI299" s="1286"/>
      <c r="FJ299" s="1286"/>
      <c r="FK299" s="1286"/>
      <c r="FL299" s="1286"/>
      <c r="FM299" s="1286"/>
      <c r="FN299" s="1286"/>
      <c r="FO299" s="1286"/>
      <c r="FP299" s="1286"/>
      <c r="FQ299" s="1286"/>
      <c r="FR299" s="1286"/>
      <c r="FS299" s="1286"/>
      <c r="FT299" s="1286"/>
      <c r="FU299" s="1286"/>
      <c r="FV299" s="1286"/>
      <c r="FW299" s="1286"/>
      <c r="FX299" s="1286"/>
      <c r="FY299" s="1286"/>
      <c r="FZ299" s="1286"/>
      <c r="GA299" s="1286"/>
      <c r="GB299" s="1286"/>
      <c r="GC299" s="1286"/>
      <c r="GD299" s="1286"/>
      <c r="GE299" s="1286"/>
      <c r="GF299" s="1286"/>
      <c r="GG299" s="1286"/>
      <c r="GH299" s="1286"/>
      <c r="GI299" s="1286"/>
      <c r="GJ299" s="1286"/>
      <c r="GK299" s="1286"/>
      <c r="GL299" s="1286"/>
      <c r="GM299" s="1286"/>
      <c r="GN299" s="1286"/>
      <c r="GO299" s="1286"/>
      <c r="GP299" s="1286"/>
      <c r="GQ299" s="1286"/>
      <c r="GR299" s="1286"/>
      <c r="GS299" s="1286"/>
      <c r="GT299" s="1286"/>
      <c r="GU299" s="1286"/>
      <c r="GV299" s="1286"/>
      <c r="GW299" s="1286"/>
      <c r="GX299" s="1286"/>
      <c r="GY299" s="1286"/>
      <c r="GZ299" s="1286"/>
      <c r="HA299" s="1286"/>
      <c r="HB299" s="1286"/>
      <c r="HC299" s="1286"/>
      <c r="HD299" s="1286"/>
      <c r="HE299" s="1286"/>
      <c r="HF299" s="1286"/>
      <c r="HG299" s="1286"/>
      <c r="HH299" s="1286"/>
      <c r="HI299" s="1286"/>
      <c r="HJ299" s="1286"/>
      <c r="HK299" s="1286"/>
      <c r="HL299" s="1286"/>
      <c r="HM299" s="1286"/>
      <c r="HN299" s="1286"/>
      <c r="HO299" s="1286"/>
      <c r="HP299" s="1286"/>
      <c r="HQ299" s="1286"/>
      <c r="HR299" s="1286"/>
      <c r="HS299" s="1286"/>
      <c r="HT299" s="1286"/>
      <c r="HU299" s="1286"/>
      <c r="HV299" s="1286"/>
      <c r="HW299" s="1286"/>
      <c r="HX299" s="1286"/>
      <c r="HY299" s="1286"/>
      <c r="HZ299" s="1286"/>
      <c r="IA299" s="1286"/>
      <c r="IB299" s="1286"/>
      <c r="IC299" s="1286"/>
      <c r="ID299" s="1286"/>
      <c r="IE299" s="1286"/>
      <c r="IF299" s="1286"/>
      <c r="IG299" s="1286"/>
      <c r="IH299" s="1286"/>
      <c r="II299" s="1286"/>
      <c r="IJ299" s="1286"/>
      <c r="IK299" s="1286"/>
      <c r="IL299" s="1286"/>
      <c r="IM299" s="1286"/>
      <c r="IN299" s="1286"/>
      <c r="IO299" s="1286"/>
      <c r="IP299" s="1286"/>
      <c r="IQ299" s="1286"/>
      <c r="IR299" s="1286"/>
      <c r="IS299" s="1286"/>
      <c r="IT299" s="1286"/>
      <c r="IU299" s="1286"/>
      <c r="IV299" s="1286"/>
    </row>
    <row r="300" spans="1:256">
      <c r="A300" s="1286"/>
      <c r="B300" s="1360"/>
      <c r="C300" s="1360"/>
      <c r="D300" s="1360"/>
      <c r="E300" s="1360"/>
      <c r="F300" s="1360"/>
      <c r="G300" s="1360"/>
      <c r="H300" s="1286"/>
      <c r="I300" s="1286"/>
      <c r="J300" s="1286"/>
      <c r="K300" s="1286"/>
      <c r="L300" s="1286"/>
      <c r="M300" s="1286"/>
      <c r="N300" s="1286"/>
      <c r="O300" s="1286"/>
      <c r="P300" s="1286"/>
      <c r="Q300" s="1286"/>
      <c r="R300" s="1286"/>
      <c r="S300" s="1286"/>
      <c r="T300" s="1286"/>
      <c r="U300" s="1286"/>
      <c r="V300" s="1286"/>
      <c r="W300" s="1286"/>
      <c r="X300" s="1286"/>
      <c r="Y300" s="1286"/>
      <c r="Z300" s="1286"/>
      <c r="AA300" s="1286"/>
      <c r="AB300" s="1286"/>
      <c r="AC300" s="1286"/>
      <c r="AD300" s="1286"/>
      <c r="AE300" s="1286"/>
      <c r="AF300" s="1286"/>
      <c r="AG300" s="1286"/>
      <c r="AH300" s="1286"/>
      <c r="AI300" s="1286"/>
      <c r="AJ300" s="1286"/>
      <c r="AK300" s="1286"/>
      <c r="AL300" s="1286"/>
      <c r="AM300" s="1286"/>
      <c r="AN300" s="1286"/>
      <c r="AO300" s="1286"/>
      <c r="AP300" s="1286"/>
      <c r="AQ300" s="1286"/>
      <c r="AR300" s="1286"/>
      <c r="AS300" s="1286"/>
      <c r="AT300" s="1286"/>
      <c r="AU300" s="1286"/>
      <c r="AV300" s="1286"/>
      <c r="AW300" s="1286"/>
      <c r="AX300" s="1286"/>
      <c r="AY300" s="1286"/>
      <c r="AZ300" s="1286"/>
      <c r="BA300" s="1286"/>
      <c r="BB300" s="1286"/>
      <c r="BC300" s="1286"/>
      <c r="BD300" s="1286"/>
      <c r="BE300" s="1286"/>
      <c r="BF300" s="1286"/>
      <c r="BG300" s="1286"/>
      <c r="BH300" s="1286"/>
      <c r="BI300" s="1286"/>
      <c r="BJ300" s="1286"/>
      <c r="BK300" s="1286"/>
      <c r="BL300" s="1286"/>
      <c r="BM300" s="1286"/>
      <c r="BN300" s="1286"/>
      <c r="BO300" s="1286"/>
      <c r="BP300" s="1286"/>
      <c r="BQ300" s="1286"/>
      <c r="BR300" s="1286"/>
      <c r="BS300" s="1286"/>
      <c r="BT300" s="1286"/>
      <c r="BU300" s="1286"/>
      <c r="BV300" s="1286"/>
      <c r="BW300" s="1286"/>
      <c r="BX300" s="1286"/>
      <c r="BY300" s="1286"/>
      <c r="BZ300" s="1286"/>
      <c r="CA300" s="1286"/>
      <c r="CB300" s="1286"/>
      <c r="CC300" s="1286"/>
      <c r="CD300" s="1286"/>
      <c r="CE300" s="1286"/>
      <c r="CF300" s="1286"/>
      <c r="CG300" s="1286"/>
      <c r="CH300" s="1286"/>
      <c r="CI300" s="1286"/>
      <c r="CJ300" s="1286"/>
      <c r="CK300" s="1286"/>
      <c r="CL300" s="1286"/>
      <c r="CM300" s="1286"/>
      <c r="CN300" s="1286"/>
      <c r="CO300" s="1286"/>
      <c r="CP300" s="1286"/>
      <c r="CQ300" s="1286"/>
      <c r="CR300" s="1286"/>
      <c r="CS300" s="1286"/>
      <c r="CT300" s="1286"/>
      <c r="CU300" s="1286"/>
      <c r="CV300" s="1286"/>
      <c r="CW300" s="1286"/>
      <c r="CX300" s="1286"/>
      <c r="CY300" s="1286"/>
      <c r="CZ300" s="1286"/>
      <c r="DA300" s="1286"/>
      <c r="DB300" s="1286"/>
      <c r="DC300" s="1286"/>
      <c r="DD300" s="1286"/>
      <c r="DE300" s="1286"/>
      <c r="DF300" s="1286"/>
      <c r="DG300" s="1286"/>
      <c r="DH300" s="1286"/>
      <c r="DI300" s="1286"/>
      <c r="DJ300" s="1286"/>
      <c r="DK300" s="1286"/>
      <c r="DL300" s="1286"/>
      <c r="DM300" s="1286"/>
      <c r="DN300" s="1286"/>
      <c r="DO300" s="1286"/>
      <c r="DP300" s="1286"/>
      <c r="DQ300" s="1286"/>
      <c r="DR300" s="1286"/>
      <c r="DS300" s="1286"/>
      <c r="DT300" s="1286"/>
      <c r="DU300" s="1286"/>
      <c r="DV300" s="1286"/>
      <c r="DW300" s="1286"/>
      <c r="DX300" s="1286"/>
      <c r="DY300" s="1286"/>
      <c r="DZ300" s="1286"/>
      <c r="EA300" s="1286"/>
      <c r="EB300" s="1286"/>
      <c r="EC300" s="1286"/>
      <c r="ED300" s="1286"/>
      <c r="EE300" s="1286"/>
      <c r="EF300" s="1286"/>
      <c r="EG300" s="1286"/>
      <c r="EH300" s="1286"/>
      <c r="EI300" s="1286"/>
      <c r="EJ300" s="1286"/>
      <c r="EK300" s="1286"/>
      <c r="EL300" s="1286"/>
      <c r="EM300" s="1286"/>
      <c r="EN300" s="1286"/>
      <c r="EO300" s="1286"/>
      <c r="EP300" s="1286"/>
      <c r="EQ300" s="1286"/>
      <c r="ER300" s="1286"/>
      <c r="ES300" s="1286"/>
      <c r="ET300" s="1286"/>
      <c r="EU300" s="1286"/>
      <c r="EV300" s="1286"/>
      <c r="EW300" s="1286"/>
      <c r="EX300" s="1286"/>
      <c r="EY300" s="1286"/>
      <c r="EZ300" s="1286"/>
      <c r="FA300" s="1286"/>
      <c r="FB300" s="1286"/>
      <c r="FC300" s="1286"/>
      <c r="FD300" s="1286"/>
      <c r="FE300" s="1286"/>
      <c r="FF300" s="1286"/>
      <c r="FG300" s="1286"/>
      <c r="FH300" s="1286"/>
      <c r="FI300" s="1286"/>
      <c r="FJ300" s="1286"/>
      <c r="FK300" s="1286"/>
      <c r="FL300" s="1286"/>
      <c r="FM300" s="1286"/>
      <c r="FN300" s="1286"/>
      <c r="FO300" s="1286"/>
      <c r="FP300" s="1286"/>
      <c r="FQ300" s="1286"/>
      <c r="FR300" s="1286"/>
      <c r="FS300" s="1286"/>
      <c r="FT300" s="1286"/>
      <c r="FU300" s="1286"/>
      <c r="FV300" s="1286"/>
      <c r="FW300" s="1286"/>
      <c r="FX300" s="1286"/>
      <c r="FY300" s="1286"/>
      <c r="FZ300" s="1286"/>
      <c r="GA300" s="1286"/>
      <c r="GB300" s="1286"/>
      <c r="GC300" s="1286"/>
      <c r="GD300" s="1286"/>
      <c r="GE300" s="1286"/>
      <c r="GF300" s="1286"/>
      <c r="GG300" s="1286"/>
      <c r="GH300" s="1286"/>
      <c r="GI300" s="1286"/>
      <c r="GJ300" s="1286"/>
      <c r="GK300" s="1286"/>
      <c r="GL300" s="1286"/>
      <c r="GM300" s="1286"/>
      <c r="GN300" s="1286"/>
      <c r="GO300" s="1286"/>
      <c r="GP300" s="1286"/>
      <c r="GQ300" s="1286"/>
      <c r="GR300" s="1286"/>
      <c r="GS300" s="1286"/>
      <c r="GT300" s="1286"/>
      <c r="GU300" s="1286"/>
      <c r="GV300" s="1286"/>
      <c r="GW300" s="1286"/>
      <c r="GX300" s="1286"/>
      <c r="GY300" s="1286"/>
      <c r="GZ300" s="1286"/>
      <c r="HA300" s="1286"/>
      <c r="HB300" s="1286"/>
      <c r="HC300" s="1286"/>
      <c r="HD300" s="1286"/>
      <c r="HE300" s="1286"/>
      <c r="HF300" s="1286"/>
      <c r="HG300" s="1286"/>
      <c r="HH300" s="1286"/>
      <c r="HI300" s="1286"/>
      <c r="HJ300" s="1286"/>
      <c r="HK300" s="1286"/>
      <c r="HL300" s="1286"/>
      <c r="HM300" s="1286"/>
      <c r="HN300" s="1286"/>
      <c r="HO300" s="1286"/>
      <c r="HP300" s="1286"/>
      <c r="HQ300" s="1286"/>
      <c r="HR300" s="1286"/>
      <c r="HS300" s="1286"/>
      <c r="HT300" s="1286"/>
      <c r="HU300" s="1286"/>
      <c r="HV300" s="1286"/>
      <c r="HW300" s="1286"/>
      <c r="HX300" s="1286"/>
      <c r="HY300" s="1286"/>
      <c r="HZ300" s="1286"/>
      <c r="IA300" s="1286"/>
      <c r="IB300" s="1286"/>
      <c r="IC300" s="1286"/>
      <c r="ID300" s="1286"/>
      <c r="IE300" s="1286"/>
      <c r="IF300" s="1286"/>
      <c r="IG300" s="1286"/>
      <c r="IH300" s="1286"/>
      <c r="II300" s="1286"/>
      <c r="IJ300" s="1286"/>
      <c r="IK300" s="1286"/>
      <c r="IL300" s="1286"/>
      <c r="IM300" s="1286"/>
      <c r="IN300" s="1286"/>
      <c r="IO300" s="1286"/>
      <c r="IP300" s="1286"/>
      <c r="IQ300" s="1286"/>
      <c r="IR300" s="1286"/>
      <c r="IS300" s="1286"/>
      <c r="IT300" s="1286"/>
      <c r="IU300" s="1286"/>
      <c r="IV300" s="1286"/>
    </row>
    <row r="301" spans="1:256">
      <c r="A301" s="1286"/>
      <c r="B301" s="1360"/>
      <c r="C301" s="1360"/>
      <c r="D301" s="1360"/>
      <c r="E301" s="1360"/>
      <c r="F301" s="1360"/>
      <c r="G301" s="1360"/>
      <c r="H301" s="1286"/>
      <c r="I301" s="1286"/>
      <c r="J301" s="1286"/>
      <c r="K301" s="1286"/>
      <c r="L301" s="1286"/>
      <c r="M301" s="1286"/>
      <c r="N301" s="1286"/>
      <c r="O301" s="1286"/>
      <c r="P301" s="1286"/>
      <c r="Q301" s="1286"/>
      <c r="R301" s="1286"/>
      <c r="S301" s="1286"/>
      <c r="T301" s="1286"/>
      <c r="U301" s="1286"/>
      <c r="V301" s="1286"/>
      <c r="W301" s="1286"/>
      <c r="X301" s="1286"/>
      <c r="Y301" s="1286"/>
      <c r="Z301" s="1286"/>
      <c r="AA301" s="1286"/>
      <c r="AB301" s="1286"/>
      <c r="AC301" s="1286"/>
      <c r="AD301" s="1286"/>
      <c r="AE301" s="1286"/>
      <c r="AF301" s="1286"/>
      <c r="AG301" s="1286"/>
      <c r="AH301" s="1286"/>
      <c r="AI301" s="1286"/>
      <c r="AJ301" s="1286"/>
      <c r="AK301" s="1286"/>
      <c r="AL301" s="1286"/>
      <c r="AM301" s="1286"/>
      <c r="AN301" s="1286"/>
      <c r="AO301" s="1286"/>
      <c r="AP301" s="1286"/>
      <c r="AQ301" s="1286"/>
      <c r="AR301" s="1286"/>
      <c r="AS301" s="1286"/>
      <c r="AT301" s="1286"/>
      <c r="AU301" s="1286"/>
      <c r="AV301" s="1286"/>
      <c r="AW301" s="1286"/>
      <c r="AX301" s="1286"/>
      <c r="AY301" s="1286"/>
      <c r="AZ301" s="1286"/>
      <c r="BA301" s="1286"/>
      <c r="BB301" s="1286"/>
      <c r="BC301" s="1286"/>
      <c r="BD301" s="1286"/>
      <c r="BE301" s="1286"/>
      <c r="BF301" s="1286"/>
      <c r="BG301" s="1286"/>
      <c r="BH301" s="1286"/>
      <c r="BI301" s="1286"/>
      <c r="BJ301" s="1286"/>
      <c r="BK301" s="1286"/>
      <c r="BL301" s="1286"/>
      <c r="BM301" s="1286"/>
      <c r="BN301" s="1286"/>
      <c r="BO301" s="1286"/>
      <c r="BP301" s="1286"/>
      <c r="BQ301" s="1286"/>
      <c r="BR301" s="1286"/>
      <c r="BS301" s="1286"/>
      <c r="BT301" s="1286"/>
      <c r="BU301" s="1286"/>
      <c r="BV301" s="1286"/>
      <c r="BW301" s="1286"/>
      <c r="BX301" s="1286"/>
      <c r="BY301" s="1286"/>
      <c r="BZ301" s="1286"/>
      <c r="CA301" s="1286"/>
      <c r="CB301" s="1286"/>
      <c r="CC301" s="1286"/>
      <c r="CD301" s="1286"/>
      <c r="CE301" s="1286"/>
      <c r="CF301" s="1286"/>
      <c r="CG301" s="1286"/>
      <c r="CH301" s="1286"/>
      <c r="CI301" s="1286"/>
      <c r="CJ301" s="1286"/>
      <c r="CK301" s="1286"/>
      <c r="CL301" s="1286"/>
      <c r="CM301" s="1286"/>
      <c r="CN301" s="1286"/>
      <c r="CO301" s="1286"/>
      <c r="CP301" s="1286"/>
      <c r="CQ301" s="1286"/>
      <c r="CR301" s="1286"/>
      <c r="CS301" s="1286"/>
      <c r="CT301" s="1286"/>
      <c r="CU301" s="1286"/>
      <c r="CV301" s="1286"/>
      <c r="CW301" s="1286"/>
      <c r="CX301" s="1286"/>
      <c r="CY301" s="1286"/>
      <c r="CZ301" s="1286"/>
      <c r="DA301" s="1286"/>
      <c r="DB301" s="1286"/>
      <c r="DC301" s="1286"/>
      <c r="DD301" s="1286"/>
      <c r="DE301" s="1286"/>
      <c r="DF301" s="1286"/>
      <c r="DG301" s="1286"/>
      <c r="DH301" s="1286"/>
      <c r="DI301" s="1286"/>
      <c r="DJ301" s="1286"/>
      <c r="DK301" s="1286"/>
      <c r="DL301" s="1286"/>
      <c r="DM301" s="1286"/>
      <c r="DN301" s="1286"/>
      <c r="DO301" s="1286"/>
      <c r="DP301" s="1286"/>
      <c r="DQ301" s="1286"/>
      <c r="DR301" s="1286"/>
      <c r="DS301" s="1286"/>
      <c r="DT301" s="1286"/>
      <c r="DU301" s="1286"/>
      <c r="DV301" s="1286"/>
      <c r="DW301" s="1286"/>
      <c r="DX301" s="1286"/>
      <c r="DY301" s="1286"/>
      <c r="DZ301" s="1286"/>
      <c r="EA301" s="1286"/>
      <c r="EB301" s="1286"/>
      <c r="EC301" s="1286"/>
      <c r="ED301" s="1286"/>
      <c r="EE301" s="1286"/>
      <c r="EF301" s="1286"/>
      <c r="EG301" s="1286"/>
      <c r="EH301" s="1286"/>
      <c r="EI301" s="1286"/>
      <c r="EJ301" s="1286"/>
      <c r="EK301" s="1286"/>
      <c r="EL301" s="1286"/>
      <c r="EM301" s="1286"/>
      <c r="EN301" s="1286"/>
      <c r="EO301" s="1286"/>
      <c r="EP301" s="1286"/>
      <c r="EQ301" s="1286"/>
      <c r="ER301" s="1286"/>
      <c r="ES301" s="1286"/>
      <c r="ET301" s="1286"/>
      <c r="EU301" s="1286"/>
      <c r="EV301" s="1286"/>
      <c r="EW301" s="1286"/>
      <c r="EX301" s="1286"/>
      <c r="EY301" s="1286"/>
      <c r="EZ301" s="1286"/>
      <c r="FA301" s="1286"/>
      <c r="FB301" s="1286"/>
      <c r="FC301" s="1286"/>
      <c r="FD301" s="1286"/>
      <c r="FE301" s="1286"/>
      <c r="FF301" s="1286"/>
      <c r="FG301" s="1286"/>
      <c r="FH301" s="1286"/>
      <c r="FI301" s="1286"/>
      <c r="FJ301" s="1286"/>
      <c r="FK301" s="1286"/>
      <c r="FL301" s="1286"/>
      <c r="FM301" s="1286"/>
      <c r="FN301" s="1286"/>
      <c r="FO301" s="1286"/>
      <c r="FP301" s="1286"/>
      <c r="FQ301" s="1286"/>
      <c r="FR301" s="1286"/>
      <c r="FS301" s="1286"/>
      <c r="FT301" s="1286"/>
      <c r="FU301" s="1286"/>
      <c r="FV301" s="1286"/>
      <c r="FW301" s="1286"/>
      <c r="FX301" s="1286"/>
      <c r="FY301" s="1286"/>
      <c r="FZ301" s="1286"/>
      <c r="GA301" s="1286"/>
      <c r="GB301" s="1286"/>
      <c r="GC301" s="1286"/>
      <c r="GD301" s="1286"/>
      <c r="GE301" s="1286"/>
      <c r="GF301" s="1286"/>
      <c r="GG301" s="1286"/>
      <c r="GH301" s="1286"/>
      <c r="GI301" s="1286"/>
      <c r="GJ301" s="1286"/>
      <c r="GK301" s="1286"/>
      <c r="GL301" s="1286"/>
      <c r="GM301" s="1286"/>
      <c r="GN301" s="1286"/>
      <c r="GO301" s="1286"/>
      <c r="GP301" s="1286"/>
      <c r="GQ301" s="1286"/>
      <c r="GR301" s="1286"/>
      <c r="GS301" s="1286"/>
      <c r="GT301" s="1286"/>
      <c r="GU301" s="1286"/>
      <c r="GV301" s="1286"/>
      <c r="GW301" s="1286"/>
      <c r="GX301" s="1286"/>
      <c r="GY301" s="1286"/>
      <c r="GZ301" s="1286"/>
      <c r="HA301" s="1286"/>
      <c r="HB301" s="1286"/>
      <c r="HC301" s="1286"/>
      <c r="HD301" s="1286"/>
      <c r="HE301" s="1286"/>
      <c r="HF301" s="1286"/>
      <c r="HG301" s="1286"/>
      <c r="HH301" s="1286"/>
      <c r="HI301" s="1286"/>
      <c r="HJ301" s="1286"/>
      <c r="HK301" s="1286"/>
      <c r="HL301" s="1286"/>
      <c r="HM301" s="1286"/>
      <c r="HN301" s="1286"/>
      <c r="HO301" s="1286"/>
      <c r="HP301" s="1286"/>
      <c r="HQ301" s="1286"/>
      <c r="HR301" s="1286"/>
      <c r="HS301" s="1286"/>
      <c r="HT301" s="1286"/>
      <c r="HU301" s="1286"/>
      <c r="HV301" s="1286"/>
      <c r="HW301" s="1286"/>
      <c r="HX301" s="1286"/>
      <c r="HY301" s="1286"/>
      <c r="HZ301" s="1286"/>
      <c r="IA301" s="1286"/>
      <c r="IB301" s="1286"/>
      <c r="IC301" s="1286"/>
      <c r="ID301" s="1286"/>
      <c r="IE301" s="1286"/>
      <c r="IF301" s="1286"/>
      <c r="IG301" s="1286"/>
      <c r="IH301" s="1286"/>
      <c r="II301" s="1286"/>
      <c r="IJ301" s="1286"/>
      <c r="IK301" s="1286"/>
      <c r="IL301" s="1286"/>
      <c r="IM301" s="1286"/>
      <c r="IN301" s="1286"/>
      <c r="IO301" s="1286"/>
      <c r="IP301" s="1286"/>
      <c r="IQ301" s="1286"/>
      <c r="IR301" s="1286"/>
      <c r="IS301" s="1286"/>
      <c r="IT301" s="1286"/>
      <c r="IU301" s="1286"/>
      <c r="IV301" s="1286"/>
    </row>
    <row r="302" spans="1:256">
      <c r="A302" s="1286"/>
      <c r="B302" s="1360"/>
      <c r="C302" s="1360"/>
      <c r="D302" s="1360"/>
      <c r="E302" s="1360"/>
      <c r="F302" s="1360"/>
      <c r="G302" s="1360"/>
      <c r="H302" s="1286"/>
      <c r="I302" s="1286"/>
      <c r="J302" s="1286"/>
      <c r="K302" s="1286"/>
      <c r="L302" s="1286"/>
      <c r="M302" s="1286"/>
      <c r="N302" s="1286"/>
      <c r="O302" s="1286"/>
      <c r="P302" s="1286"/>
      <c r="Q302" s="1286"/>
      <c r="R302" s="1286"/>
      <c r="S302" s="1286"/>
      <c r="T302" s="1286"/>
      <c r="U302" s="1286"/>
      <c r="V302" s="1286"/>
      <c r="W302" s="1286"/>
      <c r="X302" s="1286"/>
      <c r="Y302" s="1286"/>
      <c r="Z302" s="1286"/>
      <c r="AA302" s="1286"/>
      <c r="AB302" s="1286"/>
      <c r="AC302" s="1286"/>
      <c r="AD302" s="1286"/>
      <c r="AE302" s="1286"/>
      <c r="AF302" s="1286"/>
      <c r="AG302" s="1286"/>
      <c r="AH302" s="1286"/>
      <c r="AI302" s="1286"/>
      <c r="AJ302" s="1286"/>
      <c r="AK302" s="1286"/>
      <c r="AL302" s="1286"/>
      <c r="AM302" s="1286"/>
      <c r="AN302" s="1286"/>
      <c r="AO302" s="1286"/>
      <c r="AP302" s="1286"/>
      <c r="AQ302" s="1286"/>
      <c r="AR302" s="1286"/>
      <c r="AS302" s="1286"/>
      <c r="AT302" s="1286"/>
      <c r="AU302" s="1286"/>
      <c r="AV302" s="1286"/>
      <c r="AW302" s="1286"/>
      <c r="AX302" s="1286"/>
      <c r="AY302" s="1286"/>
      <c r="AZ302" s="1286"/>
      <c r="BA302" s="1286"/>
      <c r="BB302" s="1286"/>
      <c r="BC302" s="1286"/>
      <c r="BD302" s="1286"/>
      <c r="BE302" s="1286"/>
      <c r="BF302" s="1286"/>
      <c r="BG302" s="1286"/>
      <c r="BH302" s="1286"/>
      <c r="BI302" s="1286"/>
      <c r="BJ302" s="1286"/>
      <c r="BK302" s="1286"/>
      <c r="BL302" s="1286"/>
      <c r="BM302" s="1286"/>
      <c r="BN302" s="1286"/>
      <c r="BO302" s="1286"/>
      <c r="BP302" s="1286"/>
      <c r="BQ302" s="1286"/>
      <c r="BR302" s="1286"/>
      <c r="BS302" s="1286"/>
      <c r="BT302" s="1286"/>
      <c r="BU302" s="1286"/>
      <c r="BV302" s="1286"/>
      <c r="BW302" s="1286"/>
      <c r="BX302" s="1286"/>
      <c r="BY302" s="1286"/>
      <c r="BZ302" s="1286"/>
      <c r="CA302" s="1286"/>
      <c r="CB302" s="1286"/>
      <c r="CC302" s="1286"/>
      <c r="CD302" s="1286"/>
      <c r="CE302" s="1286"/>
      <c r="CF302" s="1286"/>
      <c r="CG302" s="1286"/>
      <c r="CH302" s="1286"/>
      <c r="CI302" s="1286"/>
      <c r="CJ302" s="1286"/>
      <c r="CK302" s="1286"/>
      <c r="CL302" s="1286"/>
      <c r="CM302" s="1286"/>
      <c r="CN302" s="1286"/>
      <c r="CO302" s="1286"/>
      <c r="CP302" s="1286"/>
      <c r="CQ302" s="1286"/>
      <c r="CR302" s="1286"/>
      <c r="CS302" s="1286"/>
      <c r="CT302" s="1286"/>
      <c r="CU302" s="1286"/>
      <c r="CV302" s="1286"/>
      <c r="CW302" s="1286"/>
      <c r="CX302" s="1286"/>
      <c r="CY302" s="1286"/>
      <c r="CZ302" s="1286"/>
      <c r="DA302" s="1286"/>
      <c r="DB302" s="1286"/>
      <c r="DC302" s="1286"/>
      <c r="DD302" s="1286"/>
      <c r="DE302" s="1286"/>
      <c r="DF302" s="1286"/>
      <c r="DG302" s="1286"/>
      <c r="DH302" s="1286"/>
      <c r="DI302" s="1286"/>
      <c r="DJ302" s="1286"/>
      <c r="DK302" s="1286"/>
      <c r="DL302" s="1286"/>
      <c r="DM302" s="1286"/>
      <c r="DN302" s="1286"/>
      <c r="DO302" s="1286"/>
      <c r="DP302" s="1286"/>
      <c r="DQ302" s="1286"/>
      <c r="DR302" s="1286"/>
      <c r="DS302" s="1286"/>
      <c r="DT302" s="1286"/>
      <c r="DU302" s="1286"/>
      <c r="DV302" s="1286"/>
      <c r="DW302" s="1286"/>
      <c r="DX302" s="1286"/>
      <c r="DY302" s="1286"/>
      <c r="DZ302" s="1286"/>
      <c r="EA302" s="1286"/>
      <c r="EB302" s="1286"/>
      <c r="EC302" s="1286"/>
      <c r="ED302" s="1286"/>
      <c r="EE302" s="1286"/>
      <c r="EF302" s="1286"/>
      <c r="EG302" s="1286"/>
      <c r="EH302" s="1286"/>
      <c r="EI302" s="1286"/>
      <c r="EJ302" s="1286"/>
      <c r="EK302" s="1286"/>
      <c r="EL302" s="1286"/>
      <c r="EM302" s="1286"/>
      <c r="EN302" s="1286"/>
      <c r="EO302" s="1286"/>
      <c r="EP302" s="1286"/>
      <c r="EQ302" s="1286"/>
      <c r="ER302" s="1286"/>
      <c r="ES302" s="1286"/>
      <c r="ET302" s="1286"/>
      <c r="EU302" s="1286"/>
      <c r="EV302" s="1286"/>
      <c r="EW302" s="1286"/>
      <c r="EX302" s="1286"/>
      <c r="EY302" s="1286"/>
      <c r="EZ302" s="1286"/>
      <c r="FA302" s="1286"/>
      <c r="FB302" s="1286"/>
      <c r="FC302" s="1286"/>
      <c r="FD302" s="1286"/>
      <c r="FE302" s="1286"/>
      <c r="FF302" s="1286"/>
      <c r="FG302" s="1286"/>
      <c r="FH302" s="1286"/>
      <c r="FI302" s="1286"/>
      <c r="FJ302" s="1286"/>
      <c r="FK302" s="1286"/>
      <c r="FL302" s="1286"/>
      <c r="FM302" s="1286"/>
      <c r="FN302" s="1286"/>
      <c r="FO302" s="1286"/>
      <c r="FP302" s="1286"/>
      <c r="FQ302" s="1286"/>
      <c r="FR302" s="1286"/>
      <c r="FS302" s="1286"/>
      <c r="FT302" s="1286"/>
      <c r="FU302" s="1286"/>
      <c r="FV302" s="1286"/>
      <c r="FW302" s="1286"/>
      <c r="FX302" s="1286"/>
      <c r="FY302" s="1286"/>
      <c r="FZ302" s="1286"/>
      <c r="GA302" s="1286"/>
      <c r="GB302" s="1286"/>
      <c r="GC302" s="1286"/>
      <c r="GD302" s="1286"/>
      <c r="GE302" s="1286"/>
      <c r="GF302" s="1286"/>
      <c r="GG302" s="1286"/>
      <c r="GH302" s="1286"/>
      <c r="GI302" s="1286"/>
      <c r="GJ302" s="1286"/>
      <c r="GK302" s="1286"/>
      <c r="GL302" s="1286"/>
      <c r="GM302" s="1286"/>
      <c r="GN302" s="1286"/>
      <c r="GO302" s="1286"/>
      <c r="GP302" s="1286"/>
      <c r="GQ302" s="1286"/>
      <c r="GR302" s="1286"/>
      <c r="GS302" s="1286"/>
      <c r="GT302" s="1286"/>
      <c r="GU302" s="1286"/>
      <c r="GV302" s="1286"/>
      <c r="GW302" s="1286"/>
      <c r="GX302" s="1286"/>
      <c r="GY302" s="1286"/>
      <c r="GZ302" s="1286"/>
      <c r="HA302" s="1286"/>
      <c r="HB302" s="1286"/>
      <c r="HC302" s="1286"/>
      <c r="HD302" s="1286"/>
      <c r="HE302" s="1286"/>
      <c r="HF302" s="1286"/>
      <c r="HG302" s="1286"/>
      <c r="HH302" s="1286"/>
      <c r="HI302" s="1286"/>
      <c r="HJ302" s="1286"/>
      <c r="HK302" s="1286"/>
      <c r="HL302" s="1286"/>
      <c r="HM302" s="1286"/>
      <c r="HN302" s="1286"/>
      <c r="HO302" s="1286"/>
      <c r="HP302" s="1286"/>
      <c r="HQ302" s="1286"/>
      <c r="HR302" s="1286"/>
      <c r="HS302" s="1286"/>
      <c r="HT302" s="1286"/>
      <c r="HU302" s="1286"/>
      <c r="HV302" s="1286"/>
      <c r="HW302" s="1286"/>
      <c r="HX302" s="1286"/>
      <c r="HY302" s="1286"/>
      <c r="HZ302" s="1286"/>
      <c r="IA302" s="1286"/>
      <c r="IB302" s="1286"/>
      <c r="IC302" s="1286"/>
      <c r="ID302" s="1286"/>
      <c r="IE302" s="1286"/>
      <c r="IF302" s="1286"/>
      <c r="IG302" s="1286"/>
      <c r="IH302" s="1286"/>
      <c r="II302" s="1286"/>
      <c r="IJ302" s="1286"/>
      <c r="IK302" s="1286"/>
      <c r="IL302" s="1286"/>
      <c r="IM302" s="1286"/>
      <c r="IN302" s="1286"/>
      <c r="IO302" s="1286"/>
      <c r="IP302" s="1286"/>
      <c r="IQ302" s="1286"/>
      <c r="IR302" s="1286"/>
      <c r="IS302" s="1286"/>
      <c r="IT302" s="1286"/>
      <c r="IU302" s="1286"/>
      <c r="IV302" s="1286"/>
    </row>
    <row r="303" spans="1:256">
      <c r="A303" s="1286"/>
      <c r="B303" s="1360"/>
      <c r="C303" s="1360"/>
      <c r="D303" s="1360"/>
      <c r="E303" s="1360"/>
      <c r="F303" s="1360"/>
      <c r="G303" s="1360"/>
      <c r="H303" s="1286"/>
      <c r="I303" s="1286"/>
      <c r="J303" s="1286"/>
      <c r="K303" s="1286"/>
      <c r="L303" s="1286"/>
      <c r="M303" s="1286"/>
      <c r="N303" s="1286"/>
      <c r="O303" s="1286"/>
      <c r="P303" s="1286"/>
      <c r="Q303" s="1286"/>
      <c r="R303" s="1286"/>
      <c r="S303" s="1286"/>
      <c r="T303" s="1286"/>
      <c r="U303" s="1286"/>
      <c r="V303" s="1286"/>
      <c r="W303" s="1286"/>
      <c r="X303" s="1286"/>
      <c r="Y303" s="1286"/>
      <c r="Z303" s="1286"/>
      <c r="AA303" s="1286"/>
      <c r="AB303" s="1286"/>
      <c r="AC303" s="1286"/>
      <c r="AD303" s="1286"/>
      <c r="AE303" s="1286"/>
      <c r="AF303" s="1286"/>
      <c r="AG303" s="1286"/>
      <c r="AH303" s="1286"/>
      <c r="AI303" s="1286"/>
      <c r="AJ303" s="1286"/>
      <c r="AK303" s="1286"/>
      <c r="AL303" s="1286"/>
      <c r="AM303" s="1286"/>
      <c r="AN303" s="1286"/>
      <c r="AO303" s="1286"/>
      <c r="AP303" s="1286"/>
      <c r="AQ303" s="1286"/>
      <c r="AR303" s="1286"/>
      <c r="AS303" s="1286"/>
      <c r="AT303" s="1286"/>
      <c r="AU303" s="1286"/>
      <c r="AV303" s="1286"/>
      <c r="AW303" s="1286"/>
      <c r="AX303" s="1286"/>
      <c r="AY303" s="1286"/>
      <c r="AZ303" s="1286"/>
      <c r="BA303" s="1286"/>
      <c r="BB303" s="1286"/>
      <c r="BC303" s="1286"/>
      <c r="BD303" s="1286"/>
      <c r="BE303" s="1286"/>
      <c r="BF303" s="1286"/>
      <c r="BG303" s="1286"/>
      <c r="BH303" s="1286"/>
      <c r="BI303" s="1286"/>
      <c r="BJ303" s="1286"/>
      <c r="BK303" s="1286"/>
      <c r="BL303" s="1286"/>
      <c r="BM303" s="1286"/>
      <c r="BN303" s="1286"/>
      <c r="BO303" s="1286"/>
      <c r="BP303" s="1286"/>
      <c r="BQ303" s="1286"/>
      <c r="BR303" s="1286"/>
      <c r="BS303" s="1286"/>
      <c r="BT303" s="1286"/>
      <c r="BU303" s="1286"/>
      <c r="BV303" s="1286"/>
      <c r="BW303" s="1286"/>
      <c r="BX303" s="1286"/>
      <c r="BY303" s="1286"/>
      <c r="BZ303" s="1286"/>
      <c r="CA303" s="1286"/>
      <c r="CB303" s="1286"/>
      <c r="CC303" s="1286"/>
      <c r="CD303" s="1286"/>
      <c r="CE303" s="1286"/>
      <c r="CF303" s="1286"/>
      <c r="CG303" s="1286"/>
      <c r="CH303" s="1286"/>
      <c r="CI303" s="1286"/>
      <c r="CJ303" s="1286"/>
      <c r="CK303" s="1286"/>
      <c r="CL303" s="1286"/>
      <c r="CM303" s="1286"/>
      <c r="CN303" s="1286"/>
      <c r="CO303" s="1286"/>
      <c r="CP303" s="1286"/>
      <c r="CQ303" s="1286"/>
      <c r="CR303" s="1286"/>
      <c r="CS303" s="1286"/>
      <c r="CT303" s="1286"/>
      <c r="CU303" s="1286"/>
      <c r="CV303" s="1286"/>
      <c r="CW303" s="1286"/>
      <c r="CX303" s="1286"/>
      <c r="CY303" s="1286"/>
      <c r="CZ303" s="1286"/>
      <c r="DA303" s="1286"/>
      <c r="DB303" s="1286"/>
      <c r="DC303" s="1286"/>
      <c r="DD303" s="1286"/>
      <c r="DE303" s="1286"/>
      <c r="DF303" s="1286"/>
      <c r="DG303" s="1286"/>
      <c r="DH303" s="1286"/>
      <c r="DI303" s="1286"/>
      <c r="DJ303" s="1286"/>
      <c r="DK303" s="1286"/>
      <c r="DL303" s="1286"/>
      <c r="DM303" s="1286"/>
      <c r="DN303" s="1286"/>
      <c r="DO303" s="1286"/>
      <c r="DP303" s="1286"/>
      <c r="DQ303" s="1286"/>
      <c r="DR303" s="1286"/>
      <c r="DS303" s="1286"/>
      <c r="DT303" s="1286"/>
      <c r="DU303" s="1286"/>
      <c r="DV303" s="1286"/>
      <c r="DW303" s="1286"/>
      <c r="DX303" s="1286"/>
      <c r="DY303" s="1286"/>
      <c r="DZ303" s="1286"/>
      <c r="EA303" s="1286"/>
      <c r="EB303" s="1286"/>
      <c r="EC303" s="1286"/>
      <c r="ED303" s="1286"/>
      <c r="EE303" s="1286"/>
      <c r="EF303" s="1286"/>
      <c r="EG303" s="1286"/>
      <c r="EH303" s="1286"/>
      <c r="EI303" s="1286"/>
      <c r="EJ303" s="1286"/>
      <c r="EK303" s="1286"/>
      <c r="EL303" s="1286"/>
      <c r="EM303" s="1286"/>
      <c r="EN303" s="1286"/>
      <c r="EO303" s="1286"/>
      <c r="EP303" s="1286"/>
      <c r="EQ303" s="1286"/>
      <c r="ER303" s="1286"/>
      <c r="ES303" s="1286"/>
      <c r="ET303" s="1286"/>
      <c r="EU303" s="1286"/>
      <c r="EV303" s="1286"/>
      <c r="EW303" s="1286"/>
      <c r="EX303" s="1286"/>
      <c r="EY303" s="1286"/>
      <c r="EZ303" s="1286"/>
      <c r="FA303" s="1286"/>
      <c r="FB303" s="1286"/>
      <c r="FC303" s="1286"/>
      <c r="FD303" s="1286"/>
      <c r="FE303" s="1286"/>
      <c r="FF303" s="1286"/>
      <c r="FG303" s="1286"/>
      <c r="FH303" s="1286"/>
      <c r="FI303" s="1286"/>
      <c r="FJ303" s="1286"/>
      <c r="FK303" s="1286"/>
      <c r="FL303" s="1286"/>
      <c r="FM303" s="1286"/>
      <c r="FN303" s="1286"/>
      <c r="FO303" s="1286"/>
      <c r="FP303" s="1286"/>
      <c r="FQ303" s="1286"/>
      <c r="FR303" s="1286"/>
      <c r="FS303" s="1286"/>
      <c r="FT303" s="1286"/>
      <c r="FU303" s="1286"/>
      <c r="FV303" s="1286"/>
      <c r="FW303" s="1286"/>
      <c r="FX303" s="1286"/>
      <c r="FY303" s="1286"/>
      <c r="FZ303" s="1286"/>
      <c r="GA303" s="1286"/>
      <c r="GB303" s="1286"/>
      <c r="GC303" s="1286"/>
      <c r="GD303" s="1286"/>
      <c r="GE303" s="1286"/>
      <c r="GF303" s="1286"/>
      <c r="GG303" s="1286"/>
      <c r="GH303" s="1286"/>
      <c r="GI303" s="1286"/>
      <c r="GJ303" s="1286"/>
      <c r="GK303" s="1286"/>
      <c r="GL303" s="1286"/>
      <c r="GM303" s="1286"/>
      <c r="GN303" s="1286"/>
      <c r="GO303" s="1286"/>
      <c r="GP303" s="1286"/>
      <c r="GQ303" s="1286"/>
      <c r="GR303" s="1286"/>
      <c r="GS303" s="1286"/>
      <c r="GT303" s="1286"/>
      <c r="GU303" s="1286"/>
      <c r="GV303" s="1286"/>
      <c r="GW303" s="1286"/>
      <c r="GX303" s="1286"/>
      <c r="GY303" s="1286"/>
      <c r="GZ303" s="1286"/>
      <c r="HA303" s="1286"/>
      <c r="HB303" s="1286"/>
      <c r="HC303" s="1286"/>
      <c r="HD303" s="1286"/>
      <c r="HE303" s="1286"/>
      <c r="HF303" s="1286"/>
      <c r="HG303" s="1286"/>
      <c r="HH303" s="1286"/>
      <c r="HI303" s="1286"/>
      <c r="HJ303" s="1286"/>
      <c r="HK303" s="1286"/>
      <c r="HL303" s="1286"/>
      <c r="HM303" s="1286"/>
      <c r="HN303" s="1286"/>
      <c r="HO303" s="1286"/>
      <c r="HP303" s="1286"/>
      <c r="HQ303" s="1286"/>
      <c r="HR303" s="1286"/>
      <c r="HS303" s="1286"/>
      <c r="HT303" s="1286"/>
      <c r="HU303" s="1286"/>
      <c r="HV303" s="1286"/>
      <c r="HW303" s="1286"/>
      <c r="HX303" s="1286"/>
      <c r="HY303" s="1286"/>
      <c r="HZ303" s="1286"/>
      <c r="IA303" s="1286"/>
      <c r="IB303" s="1286"/>
      <c r="IC303" s="1286"/>
      <c r="ID303" s="1286"/>
      <c r="IE303" s="1286"/>
      <c r="IF303" s="1286"/>
      <c r="IG303" s="1286"/>
      <c r="IH303" s="1286"/>
      <c r="II303" s="1286"/>
      <c r="IJ303" s="1286"/>
      <c r="IK303" s="1286"/>
      <c r="IL303" s="1286"/>
      <c r="IM303" s="1286"/>
      <c r="IN303" s="1286"/>
      <c r="IO303" s="1286"/>
      <c r="IP303" s="1286"/>
      <c r="IQ303" s="1286"/>
      <c r="IR303" s="1286"/>
      <c r="IS303" s="1286"/>
      <c r="IT303" s="1286"/>
      <c r="IU303" s="1286"/>
      <c r="IV303" s="1286"/>
    </row>
    <row r="304" spans="1:256">
      <c r="A304" s="1286"/>
      <c r="B304" s="1360"/>
      <c r="C304" s="1360"/>
      <c r="D304" s="1360"/>
      <c r="E304" s="1360"/>
      <c r="F304" s="1360"/>
      <c r="G304" s="1360"/>
      <c r="H304" s="1286"/>
      <c r="I304" s="1286"/>
      <c r="J304" s="1286"/>
      <c r="K304" s="1286"/>
      <c r="L304" s="1286"/>
      <c r="M304" s="1286"/>
      <c r="N304" s="1286"/>
      <c r="O304" s="1286"/>
      <c r="P304" s="1286"/>
      <c r="Q304" s="1286"/>
      <c r="R304" s="1286"/>
      <c r="S304" s="1286"/>
      <c r="T304" s="1286"/>
      <c r="U304" s="1286"/>
      <c r="V304" s="1286"/>
      <c r="W304" s="1286"/>
      <c r="X304" s="1286"/>
      <c r="Y304" s="1286"/>
      <c r="Z304" s="1286"/>
      <c r="AA304" s="1286"/>
      <c r="AB304" s="1286"/>
      <c r="AC304" s="1286"/>
      <c r="AD304" s="1286"/>
      <c r="AE304" s="1286"/>
      <c r="AF304" s="1286"/>
      <c r="AG304" s="1286"/>
      <c r="AH304" s="1286"/>
      <c r="AI304" s="1286"/>
      <c r="AJ304" s="1286"/>
      <c r="AK304" s="1286"/>
      <c r="AL304" s="1286"/>
      <c r="AM304" s="1286"/>
      <c r="AN304" s="1286"/>
      <c r="AO304" s="1286"/>
      <c r="AP304" s="1286"/>
      <c r="AQ304" s="1286"/>
      <c r="AR304" s="1286"/>
      <c r="AS304" s="1286"/>
      <c r="AT304" s="1286"/>
      <c r="AU304" s="1286"/>
      <c r="AV304" s="1286"/>
      <c r="AW304" s="1286"/>
      <c r="AX304" s="1286"/>
      <c r="AY304" s="1286"/>
      <c r="AZ304" s="1286"/>
      <c r="BA304" s="1286"/>
      <c r="BB304" s="1286"/>
      <c r="BC304" s="1286"/>
      <c r="BD304" s="1286"/>
      <c r="BE304" s="1286"/>
      <c r="BF304" s="1286"/>
      <c r="BG304" s="1286"/>
      <c r="BH304" s="1286"/>
      <c r="BI304" s="1286"/>
      <c r="BJ304" s="1286"/>
      <c r="BK304" s="1286"/>
      <c r="BL304" s="1286"/>
      <c r="BM304" s="1286"/>
      <c r="BN304" s="1286"/>
      <c r="BO304" s="1286"/>
      <c r="BP304" s="1286"/>
      <c r="BQ304" s="1286"/>
      <c r="BR304" s="1286"/>
      <c r="BS304" s="1286"/>
      <c r="BT304" s="1286"/>
      <c r="BU304" s="1286"/>
      <c r="BV304" s="1286"/>
      <c r="BW304" s="1286"/>
      <c r="BX304" s="1286"/>
      <c r="BY304" s="1286"/>
      <c r="BZ304" s="1286"/>
      <c r="CA304" s="1286"/>
      <c r="CB304" s="1286"/>
      <c r="CC304" s="1286"/>
      <c r="CD304" s="1286"/>
      <c r="CE304" s="1286"/>
      <c r="CF304" s="1286"/>
      <c r="CG304" s="1286"/>
      <c r="CH304" s="1286"/>
      <c r="CI304" s="1286"/>
      <c r="CJ304" s="1286"/>
      <c r="CK304" s="1286"/>
      <c r="CL304" s="1286"/>
      <c r="CM304" s="1286"/>
      <c r="CN304" s="1286"/>
      <c r="CO304" s="1286"/>
      <c r="CP304" s="1286"/>
      <c r="CQ304" s="1286"/>
      <c r="CR304" s="1286"/>
      <c r="CS304" s="1286"/>
      <c r="CT304" s="1286"/>
      <c r="CU304" s="1286"/>
      <c r="CV304" s="1286"/>
      <c r="CW304" s="1286"/>
      <c r="CX304" s="1286"/>
      <c r="CY304" s="1286"/>
      <c r="CZ304" s="1286"/>
      <c r="DA304" s="1286"/>
      <c r="DB304" s="1286"/>
      <c r="DC304" s="1286"/>
      <c r="DD304" s="1286"/>
      <c r="DE304" s="1286"/>
      <c r="DF304" s="1286"/>
      <c r="DG304" s="1286"/>
      <c r="DH304" s="1286"/>
      <c r="DI304" s="1286"/>
      <c r="DJ304" s="1286"/>
      <c r="DK304" s="1286"/>
      <c r="DL304" s="1286"/>
      <c r="DM304" s="1286"/>
      <c r="DN304" s="1286"/>
      <c r="DO304" s="1286"/>
      <c r="DP304" s="1286"/>
      <c r="DQ304" s="1286"/>
      <c r="DR304" s="1286"/>
      <c r="DS304" s="1286"/>
      <c r="DT304" s="1286"/>
      <c r="DU304" s="1286"/>
      <c r="DV304" s="1286"/>
      <c r="DW304" s="1286"/>
      <c r="DX304" s="1286"/>
      <c r="DY304" s="1286"/>
      <c r="DZ304" s="1286"/>
      <c r="EA304" s="1286"/>
      <c r="EB304" s="1286"/>
      <c r="EC304" s="1286"/>
      <c r="ED304" s="1286"/>
      <c r="EE304" s="1286"/>
      <c r="EF304" s="1286"/>
      <c r="EG304" s="1286"/>
      <c r="EH304" s="1286"/>
      <c r="EI304" s="1286"/>
      <c r="EJ304" s="1286"/>
      <c r="EK304" s="1286"/>
      <c r="EL304" s="1286"/>
      <c r="EM304" s="1286"/>
      <c r="EN304" s="1286"/>
      <c r="EO304" s="1286"/>
      <c r="EP304" s="1286"/>
      <c r="EQ304" s="1286"/>
      <c r="ER304" s="1286"/>
      <c r="ES304" s="1286"/>
      <c r="ET304" s="1286"/>
      <c r="EU304" s="1286"/>
      <c r="EV304" s="1286"/>
      <c r="EW304" s="1286"/>
      <c r="EX304" s="1286"/>
      <c r="EY304" s="1286"/>
      <c r="EZ304" s="1286"/>
      <c r="FA304" s="1286"/>
      <c r="FB304" s="1286"/>
      <c r="FC304" s="1286"/>
      <c r="FD304" s="1286"/>
      <c r="FE304" s="1286"/>
      <c r="FF304" s="1286"/>
      <c r="FG304" s="1286"/>
      <c r="FH304" s="1286"/>
      <c r="FI304" s="1286"/>
      <c r="FJ304" s="1286"/>
      <c r="FK304" s="1286"/>
      <c r="FL304" s="1286"/>
      <c r="FM304" s="1286"/>
      <c r="FN304" s="1286"/>
      <c r="FO304" s="1286"/>
      <c r="FP304" s="1286"/>
      <c r="FQ304" s="1286"/>
      <c r="FR304" s="1286"/>
      <c r="FS304" s="1286"/>
      <c r="FT304" s="1286"/>
      <c r="FU304" s="1286"/>
      <c r="FV304" s="1286"/>
      <c r="FW304" s="1286"/>
      <c r="FX304" s="1286"/>
      <c r="FY304" s="1286"/>
      <c r="FZ304" s="1286"/>
      <c r="GA304" s="1286"/>
      <c r="GB304" s="1286"/>
      <c r="GC304" s="1286"/>
      <c r="GD304" s="1286"/>
      <c r="GE304" s="1286"/>
      <c r="GF304" s="1286"/>
      <c r="GG304" s="1286"/>
      <c r="GH304" s="1286"/>
      <c r="GI304" s="1286"/>
      <c r="GJ304" s="1286"/>
      <c r="GK304" s="1286"/>
      <c r="GL304" s="1286"/>
      <c r="GM304" s="1286"/>
      <c r="GN304" s="1286"/>
      <c r="GO304" s="1286"/>
      <c r="GP304" s="1286"/>
      <c r="GQ304" s="1286"/>
      <c r="GR304" s="1286"/>
      <c r="GS304" s="1286"/>
      <c r="GT304" s="1286"/>
      <c r="GU304" s="1286"/>
      <c r="GV304" s="1286"/>
      <c r="GW304" s="1286"/>
      <c r="GX304" s="1286"/>
      <c r="GY304" s="1286"/>
      <c r="GZ304" s="1286"/>
      <c r="HA304" s="1286"/>
      <c r="HB304" s="1286"/>
      <c r="HC304" s="1286"/>
      <c r="HD304" s="1286"/>
      <c r="HE304" s="1286"/>
      <c r="HF304" s="1286"/>
      <c r="HG304" s="1286"/>
      <c r="HH304" s="1286"/>
      <c r="HI304" s="1286"/>
      <c r="HJ304" s="1286"/>
      <c r="HK304" s="1286"/>
      <c r="HL304" s="1286"/>
      <c r="HM304" s="1286"/>
      <c r="HN304" s="1286"/>
      <c r="HO304" s="1286"/>
      <c r="HP304" s="1286"/>
      <c r="HQ304" s="1286"/>
      <c r="HR304" s="1286"/>
      <c r="HS304" s="1286"/>
      <c r="HT304" s="1286"/>
      <c r="HU304" s="1286"/>
      <c r="HV304" s="1286"/>
      <c r="HW304" s="1286"/>
      <c r="HX304" s="1286"/>
      <c r="HY304" s="1286"/>
      <c r="HZ304" s="1286"/>
      <c r="IA304" s="1286"/>
      <c r="IB304" s="1286"/>
      <c r="IC304" s="1286"/>
      <c r="ID304" s="1286"/>
      <c r="IE304" s="1286"/>
      <c r="IF304" s="1286"/>
      <c r="IG304" s="1286"/>
      <c r="IH304" s="1286"/>
      <c r="II304" s="1286"/>
      <c r="IJ304" s="1286"/>
      <c r="IK304" s="1286"/>
      <c r="IL304" s="1286"/>
      <c r="IM304" s="1286"/>
      <c r="IN304" s="1286"/>
      <c r="IO304" s="1286"/>
      <c r="IP304" s="1286"/>
      <c r="IQ304" s="1286"/>
      <c r="IR304" s="1286"/>
      <c r="IS304" s="1286"/>
      <c r="IT304" s="1286"/>
      <c r="IU304" s="1286"/>
      <c r="IV304" s="1286"/>
    </row>
    <row r="305" spans="1:256">
      <c r="A305" s="1286"/>
      <c r="B305" s="1360"/>
      <c r="C305" s="1360"/>
      <c r="D305" s="1360"/>
      <c r="E305" s="1360"/>
      <c r="F305" s="1360"/>
      <c r="G305" s="1360"/>
      <c r="H305" s="1286"/>
      <c r="I305" s="1286"/>
      <c r="J305" s="1286"/>
      <c r="K305" s="1286"/>
      <c r="L305" s="1286"/>
      <c r="M305" s="1286"/>
      <c r="N305" s="1286"/>
      <c r="O305" s="1286"/>
      <c r="P305" s="1286"/>
      <c r="Q305" s="1286"/>
      <c r="R305" s="1286"/>
      <c r="S305" s="1286"/>
      <c r="T305" s="1286"/>
      <c r="U305" s="1286"/>
      <c r="V305" s="1286"/>
      <c r="W305" s="1286"/>
      <c r="X305" s="1286"/>
      <c r="Y305" s="1286"/>
      <c r="Z305" s="1286"/>
      <c r="AA305" s="1286"/>
      <c r="AB305" s="1286"/>
      <c r="AC305" s="1286"/>
      <c r="AD305" s="1286"/>
      <c r="AE305" s="1286"/>
      <c r="AF305" s="1286"/>
      <c r="AG305" s="1286"/>
      <c r="AH305" s="1286"/>
      <c r="AI305" s="1286"/>
      <c r="AJ305" s="1286"/>
      <c r="AK305" s="1286"/>
      <c r="AL305" s="1286"/>
      <c r="AM305" s="1286"/>
      <c r="AN305" s="1286"/>
      <c r="AO305" s="1286"/>
      <c r="AP305" s="1286"/>
      <c r="AQ305" s="1286"/>
      <c r="AR305" s="1286"/>
      <c r="AS305" s="1286"/>
      <c r="AT305" s="1286"/>
      <c r="AU305" s="1286"/>
      <c r="AV305" s="1286"/>
      <c r="AW305" s="1286"/>
      <c r="AX305" s="1286"/>
      <c r="AY305" s="1286"/>
      <c r="AZ305" s="1286"/>
      <c r="BA305" s="1286"/>
      <c r="BB305" s="1286"/>
      <c r="BC305" s="1286"/>
      <c r="BD305" s="1286"/>
      <c r="BE305" s="1286"/>
      <c r="BF305" s="1286"/>
      <c r="BG305" s="1286"/>
      <c r="BH305" s="1286"/>
      <c r="BI305" s="1286"/>
      <c r="BJ305" s="1286"/>
      <c r="BK305" s="1286"/>
      <c r="BL305" s="1286"/>
      <c r="BM305" s="1286"/>
      <c r="BN305" s="1286"/>
      <c r="BO305" s="1286"/>
      <c r="BP305" s="1286"/>
      <c r="BQ305" s="1286"/>
      <c r="BR305" s="1286"/>
      <c r="BS305" s="1286"/>
      <c r="BT305" s="1286"/>
      <c r="BU305" s="1286"/>
      <c r="BV305" s="1286"/>
      <c r="BW305" s="1286"/>
      <c r="BX305" s="1286"/>
      <c r="BY305" s="1286"/>
      <c r="BZ305" s="1286"/>
      <c r="CA305" s="1286"/>
      <c r="CB305" s="1286"/>
      <c r="CC305" s="1286"/>
      <c r="CD305" s="1286"/>
      <c r="CE305" s="1286"/>
      <c r="CF305" s="1286"/>
      <c r="CG305" s="1286"/>
      <c r="CH305" s="1286"/>
      <c r="CI305" s="1286"/>
      <c r="CJ305" s="1286"/>
      <c r="CK305" s="1286"/>
      <c r="CL305" s="1286"/>
      <c r="CM305" s="1286"/>
      <c r="CN305" s="1286"/>
      <c r="CO305" s="1286"/>
      <c r="CP305" s="1286"/>
      <c r="CQ305" s="1286"/>
      <c r="CR305" s="1286"/>
      <c r="CS305" s="1286"/>
      <c r="CT305" s="1286"/>
      <c r="CU305" s="1286"/>
      <c r="CV305" s="1286"/>
      <c r="CW305" s="1286"/>
      <c r="CX305" s="1286"/>
      <c r="CY305" s="1286"/>
      <c r="CZ305" s="1286"/>
      <c r="DA305" s="1286"/>
      <c r="DB305" s="1286"/>
      <c r="DC305" s="1286"/>
      <c r="DD305" s="1286"/>
      <c r="DE305" s="1286"/>
      <c r="DF305" s="1286"/>
      <c r="DG305" s="1286"/>
      <c r="DH305" s="1286"/>
      <c r="DI305" s="1286"/>
      <c r="DJ305" s="1286"/>
      <c r="DK305" s="1286"/>
      <c r="DL305" s="1286"/>
      <c r="DM305" s="1286"/>
      <c r="DN305" s="1286"/>
      <c r="DO305" s="1286"/>
      <c r="DP305" s="1286"/>
      <c r="DQ305" s="1286"/>
      <c r="DR305" s="1286"/>
      <c r="DS305" s="1286"/>
      <c r="DT305" s="1286"/>
      <c r="DU305" s="1286"/>
      <c r="DV305" s="1286"/>
      <c r="DW305" s="1286"/>
      <c r="DX305" s="1286"/>
      <c r="DY305" s="1286"/>
      <c r="DZ305" s="1286"/>
      <c r="EA305" s="1286"/>
      <c r="EB305" s="1286"/>
      <c r="EC305" s="1286"/>
      <c r="ED305" s="1286"/>
      <c r="EE305" s="1286"/>
      <c r="EF305" s="1286"/>
      <c r="EG305" s="1286"/>
      <c r="EH305" s="1286"/>
      <c r="EI305" s="1286"/>
      <c r="EJ305" s="1286"/>
      <c r="EK305" s="1286"/>
      <c r="EL305" s="1286"/>
      <c r="EM305" s="1286"/>
      <c r="EN305" s="1286"/>
      <c r="EO305" s="1286"/>
      <c r="EP305" s="1286"/>
      <c r="EQ305" s="1286"/>
      <c r="ER305" s="1286"/>
      <c r="ES305" s="1286"/>
      <c r="ET305" s="1286"/>
      <c r="EU305" s="1286"/>
      <c r="EV305" s="1286"/>
      <c r="EW305" s="1286"/>
      <c r="EX305" s="1286"/>
      <c r="EY305" s="1286"/>
      <c r="EZ305" s="1286"/>
      <c r="FA305" s="1286"/>
      <c r="FB305" s="1286"/>
      <c r="FC305" s="1286"/>
      <c r="FD305" s="1286"/>
      <c r="FE305" s="1286"/>
      <c r="FF305" s="1286"/>
      <c r="FG305" s="1286"/>
      <c r="FH305" s="1286"/>
      <c r="FI305" s="1286"/>
      <c r="FJ305" s="1286"/>
      <c r="FK305" s="1286"/>
      <c r="FL305" s="1286"/>
      <c r="FM305" s="1286"/>
      <c r="FN305" s="1286"/>
      <c r="FO305" s="1286"/>
      <c r="FP305" s="1286"/>
      <c r="FQ305" s="1286"/>
      <c r="FR305" s="1286"/>
      <c r="FS305" s="1286"/>
      <c r="FT305" s="1286"/>
      <c r="FU305" s="1286"/>
      <c r="FV305" s="1286"/>
      <c r="FW305" s="1286"/>
      <c r="FX305" s="1286"/>
      <c r="FY305" s="1286"/>
      <c r="FZ305" s="1286"/>
      <c r="GA305" s="1286"/>
      <c r="GB305" s="1286"/>
      <c r="GC305" s="1286"/>
      <c r="GD305" s="1286"/>
      <c r="GE305" s="1286"/>
      <c r="GF305" s="1286"/>
      <c r="GG305" s="1286"/>
      <c r="GH305" s="1286"/>
      <c r="GI305" s="1286"/>
      <c r="GJ305" s="1286"/>
      <c r="GK305" s="1286"/>
      <c r="GL305" s="1286"/>
      <c r="GM305" s="1286"/>
      <c r="GN305" s="1286"/>
      <c r="GO305" s="1286"/>
      <c r="GP305" s="1286"/>
      <c r="GQ305" s="1286"/>
      <c r="GR305" s="1286"/>
      <c r="GS305" s="1286"/>
      <c r="GT305" s="1286"/>
      <c r="GU305" s="1286"/>
      <c r="GV305" s="1286"/>
      <c r="GW305" s="1286"/>
      <c r="GX305" s="1286"/>
      <c r="GY305" s="1286"/>
      <c r="GZ305" s="1286"/>
      <c r="HA305" s="1286"/>
      <c r="HB305" s="1286"/>
      <c r="HC305" s="1286"/>
      <c r="HD305" s="1286"/>
      <c r="HE305" s="1286"/>
      <c r="HF305" s="1286"/>
      <c r="HG305" s="1286"/>
      <c r="HH305" s="1286"/>
      <c r="HI305" s="1286"/>
      <c r="HJ305" s="1286"/>
      <c r="HK305" s="1286"/>
      <c r="HL305" s="1286"/>
      <c r="HM305" s="1286"/>
      <c r="HN305" s="1286"/>
      <c r="HO305" s="1286"/>
      <c r="HP305" s="1286"/>
      <c r="HQ305" s="1286"/>
      <c r="HR305" s="1286"/>
      <c r="HS305" s="1286"/>
      <c r="HT305" s="1286"/>
      <c r="HU305" s="1286"/>
      <c r="HV305" s="1286"/>
      <c r="HW305" s="1286"/>
      <c r="HX305" s="1286"/>
      <c r="HY305" s="1286"/>
      <c r="HZ305" s="1286"/>
      <c r="IA305" s="1286"/>
      <c r="IB305" s="1286"/>
      <c r="IC305" s="1286"/>
      <c r="ID305" s="1286"/>
      <c r="IE305" s="1286"/>
      <c r="IF305" s="1286"/>
      <c r="IG305" s="1286"/>
      <c r="IH305" s="1286"/>
      <c r="II305" s="1286"/>
      <c r="IJ305" s="1286"/>
      <c r="IK305" s="1286"/>
      <c r="IL305" s="1286"/>
      <c r="IM305" s="1286"/>
      <c r="IN305" s="1286"/>
      <c r="IO305" s="1286"/>
      <c r="IP305" s="1286"/>
      <c r="IQ305" s="1286"/>
      <c r="IR305" s="1286"/>
      <c r="IS305" s="1286"/>
      <c r="IT305" s="1286"/>
      <c r="IU305" s="1286"/>
      <c r="IV305" s="1286"/>
    </row>
    <row r="306" spans="1:256">
      <c r="A306" s="1286"/>
      <c r="B306" s="1360"/>
      <c r="C306" s="1360"/>
      <c r="D306" s="1360"/>
      <c r="E306" s="1360"/>
      <c r="F306" s="1360"/>
      <c r="G306" s="1360"/>
      <c r="H306" s="1286"/>
      <c r="I306" s="1286"/>
      <c r="J306" s="1286"/>
      <c r="K306" s="1286"/>
      <c r="L306" s="1286"/>
      <c r="M306" s="1286"/>
      <c r="N306" s="1286"/>
      <c r="O306" s="1286"/>
      <c r="P306" s="1286"/>
      <c r="Q306" s="1286"/>
      <c r="R306" s="1286"/>
      <c r="S306" s="1286"/>
      <c r="T306" s="1286"/>
      <c r="U306" s="1286"/>
      <c r="V306" s="1286"/>
      <c r="W306" s="1286"/>
      <c r="X306" s="1286"/>
      <c r="Y306" s="1286"/>
      <c r="Z306" s="1286"/>
      <c r="AA306" s="1286"/>
      <c r="AB306" s="1286"/>
      <c r="AC306" s="1286"/>
      <c r="AD306" s="1286"/>
      <c r="AE306" s="1286"/>
      <c r="AF306" s="1286"/>
      <c r="AG306" s="1286"/>
      <c r="AH306" s="1286"/>
      <c r="AI306" s="1286"/>
      <c r="AJ306" s="1286"/>
      <c r="AK306" s="1286"/>
      <c r="AL306" s="1286"/>
      <c r="AM306" s="1286"/>
      <c r="AN306" s="1286"/>
      <c r="AO306" s="1286"/>
      <c r="AP306" s="1286"/>
      <c r="AQ306" s="1286"/>
      <c r="AR306" s="1286"/>
      <c r="AS306" s="1286"/>
      <c r="AT306" s="1286"/>
      <c r="AU306" s="1286"/>
      <c r="AV306" s="1286"/>
      <c r="AW306" s="1286"/>
      <c r="AX306" s="1286"/>
      <c r="AY306" s="1286"/>
      <c r="AZ306" s="1286"/>
      <c r="BA306" s="1286"/>
      <c r="BB306" s="1286"/>
      <c r="BC306" s="1286"/>
      <c r="BD306" s="1286"/>
      <c r="BE306" s="1286"/>
      <c r="BF306" s="1286"/>
      <c r="BG306" s="1286"/>
      <c r="BH306" s="1286"/>
      <c r="BI306" s="1286"/>
      <c r="BJ306" s="1286"/>
      <c r="BK306" s="1286"/>
      <c r="BL306" s="1286"/>
      <c r="BM306" s="1286"/>
      <c r="BN306" s="1286"/>
      <c r="BO306" s="1286"/>
      <c r="BP306" s="1286"/>
      <c r="BQ306" s="1286"/>
      <c r="BR306" s="1286"/>
      <c r="BS306" s="1286"/>
      <c r="BT306" s="1286"/>
      <c r="BU306" s="1286"/>
      <c r="BV306" s="1286"/>
      <c r="BW306" s="1286"/>
      <c r="BX306" s="1286"/>
      <c r="BY306" s="1286"/>
      <c r="BZ306" s="1286"/>
      <c r="CA306" s="1286"/>
      <c r="CB306" s="1286"/>
      <c r="CC306" s="1286"/>
      <c r="CD306" s="1286"/>
      <c r="CE306" s="1286"/>
      <c r="CF306" s="1286"/>
      <c r="CG306" s="1286"/>
      <c r="CH306" s="1286"/>
      <c r="CI306" s="1286"/>
      <c r="CJ306" s="1286"/>
      <c r="CK306" s="1286"/>
      <c r="CL306" s="1286"/>
      <c r="CM306" s="1286"/>
      <c r="CN306" s="1286"/>
      <c r="CO306" s="1286"/>
      <c r="CP306" s="1286"/>
      <c r="CQ306" s="1286"/>
      <c r="CR306" s="1286"/>
      <c r="CS306" s="1286"/>
      <c r="CT306" s="1286"/>
      <c r="CU306" s="1286"/>
      <c r="CV306" s="1286"/>
      <c r="CW306" s="1286"/>
      <c r="CX306" s="1286"/>
      <c r="CY306" s="1286"/>
      <c r="CZ306" s="1286"/>
      <c r="DA306" s="1286"/>
      <c r="DB306" s="1286"/>
      <c r="DC306" s="1286"/>
      <c r="DD306" s="1286"/>
      <c r="DE306" s="1286"/>
      <c r="DF306" s="1286"/>
      <c r="DG306" s="1286"/>
      <c r="DH306" s="1286"/>
      <c r="DI306" s="1286"/>
      <c r="DJ306" s="1286"/>
      <c r="DK306" s="1286"/>
      <c r="DL306" s="1286"/>
      <c r="DM306" s="1286"/>
      <c r="DN306" s="1286"/>
      <c r="DO306" s="1286"/>
      <c r="DP306" s="1286"/>
      <c r="DQ306" s="1286"/>
      <c r="DR306" s="1286"/>
      <c r="DS306" s="1286"/>
      <c r="DT306" s="1286"/>
      <c r="DU306" s="1286"/>
      <c r="DV306" s="1286"/>
      <c r="DW306" s="1286"/>
      <c r="DX306" s="1286"/>
      <c r="DY306" s="1286"/>
      <c r="DZ306" s="1286"/>
      <c r="EA306" s="1286"/>
      <c r="EB306" s="1286"/>
      <c r="EC306" s="1286"/>
      <c r="ED306" s="1286"/>
      <c r="EE306" s="1286"/>
      <c r="EF306" s="1286"/>
      <c r="EG306" s="1286"/>
      <c r="EH306" s="1286"/>
      <c r="EI306" s="1286"/>
      <c r="EJ306" s="1286"/>
      <c r="EK306" s="1286"/>
      <c r="EL306" s="1286"/>
      <c r="EM306" s="1286"/>
      <c r="EN306" s="1286"/>
      <c r="EO306" s="1286"/>
      <c r="EP306" s="1286"/>
      <c r="EQ306" s="1286"/>
      <c r="ER306" s="1286"/>
      <c r="ES306" s="1286"/>
      <c r="ET306" s="1286"/>
      <c r="EU306" s="1286"/>
      <c r="EV306" s="1286"/>
      <c r="EW306" s="1286"/>
      <c r="EX306" s="1286"/>
      <c r="EY306" s="1286"/>
      <c r="EZ306" s="1286"/>
      <c r="FA306" s="1286"/>
      <c r="FB306" s="1286"/>
      <c r="FC306" s="1286"/>
      <c r="FD306" s="1286"/>
      <c r="FE306" s="1286"/>
      <c r="FF306" s="1286"/>
      <c r="FG306" s="1286"/>
      <c r="FH306" s="1286"/>
      <c r="FI306" s="1286"/>
      <c r="FJ306" s="1286"/>
      <c r="FK306" s="1286"/>
      <c r="FL306" s="1286"/>
      <c r="FM306" s="1286"/>
      <c r="FN306" s="1286"/>
      <c r="FO306" s="1286"/>
      <c r="FP306" s="1286"/>
      <c r="FQ306" s="1286"/>
      <c r="FR306" s="1286"/>
      <c r="FS306" s="1286"/>
      <c r="FT306" s="1286"/>
      <c r="FU306" s="1286"/>
      <c r="FV306" s="1286"/>
      <c r="FW306" s="1286"/>
      <c r="FX306" s="1286"/>
      <c r="FY306" s="1286"/>
      <c r="FZ306" s="1286"/>
      <c r="GA306" s="1286"/>
      <c r="GB306" s="1286"/>
      <c r="GC306" s="1286"/>
      <c r="GD306" s="1286"/>
      <c r="GE306" s="1286"/>
      <c r="GF306" s="1286"/>
      <c r="GG306" s="1286"/>
      <c r="GH306" s="1286"/>
      <c r="GI306" s="1286"/>
      <c r="GJ306" s="1286"/>
      <c r="GK306" s="1286"/>
      <c r="GL306" s="1286"/>
      <c r="GM306" s="1286"/>
      <c r="GN306" s="1286"/>
      <c r="GO306" s="1286"/>
      <c r="GP306" s="1286"/>
      <c r="GQ306" s="1286"/>
      <c r="GR306" s="1286"/>
      <c r="GS306" s="1286"/>
      <c r="GT306" s="1286"/>
      <c r="GU306" s="1286"/>
      <c r="GV306" s="1286"/>
      <c r="GW306" s="1286"/>
      <c r="GX306" s="1286"/>
      <c r="GY306" s="1286"/>
      <c r="GZ306" s="1286"/>
      <c r="HA306" s="1286"/>
      <c r="HB306" s="1286"/>
      <c r="HC306" s="1286"/>
      <c r="HD306" s="1286"/>
      <c r="HE306" s="1286"/>
      <c r="HF306" s="1286"/>
      <c r="HG306" s="1286"/>
      <c r="HH306" s="1286"/>
      <c r="HI306" s="1286"/>
      <c r="HJ306" s="1286"/>
      <c r="HK306" s="1286"/>
      <c r="HL306" s="1286"/>
      <c r="HM306" s="1286"/>
      <c r="HN306" s="1286"/>
      <c r="HO306" s="1286"/>
      <c r="HP306" s="1286"/>
      <c r="HQ306" s="1286"/>
      <c r="HR306" s="1286"/>
      <c r="HS306" s="1286"/>
      <c r="HT306" s="1286"/>
      <c r="HU306" s="1286"/>
      <c r="HV306" s="1286"/>
      <c r="HW306" s="1286"/>
      <c r="HX306" s="1286"/>
      <c r="HY306" s="1286"/>
      <c r="HZ306" s="1286"/>
      <c r="IA306" s="1286"/>
      <c r="IB306" s="1286"/>
      <c r="IC306" s="1286"/>
      <c r="ID306" s="1286"/>
      <c r="IE306" s="1286"/>
      <c r="IF306" s="1286"/>
      <c r="IG306" s="1286"/>
      <c r="IH306" s="1286"/>
      <c r="II306" s="1286"/>
      <c r="IJ306" s="1286"/>
      <c r="IK306" s="1286"/>
      <c r="IL306" s="1286"/>
      <c r="IM306" s="1286"/>
      <c r="IN306" s="1286"/>
      <c r="IO306" s="1286"/>
      <c r="IP306" s="1286"/>
      <c r="IQ306" s="1286"/>
      <c r="IR306" s="1286"/>
      <c r="IS306" s="1286"/>
      <c r="IT306" s="1286"/>
      <c r="IU306" s="1286"/>
      <c r="IV306" s="1286"/>
    </row>
    <row r="307" spans="1:256">
      <c r="A307" s="1286"/>
      <c r="B307" s="1360"/>
      <c r="C307" s="1360"/>
      <c r="D307" s="1360"/>
      <c r="E307" s="1360"/>
      <c r="F307" s="1360"/>
      <c r="G307" s="1360"/>
      <c r="H307" s="1286"/>
      <c r="I307" s="1286"/>
      <c r="J307" s="1286"/>
      <c r="K307" s="1286"/>
      <c r="L307" s="1286"/>
      <c r="M307" s="1286"/>
      <c r="N307" s="1286"/>
      <c r="O307" s="1286"/>
      <c r="P307" s="1286"/>
      <c r="Q307" s="1286"/>
      <c r="R307" s="1286"/>
      <c r="S307" s="1286"/>
      <c r="T307" s="1286"/>
      <c r="U307" s="1286"/>
      <c r="V307" s="1286"/>
      <c r="W307" s="1286"/>
      <c r="X307" s="1286"/>
      <c r="Y307" s="1286"/>
      <c r="Z307" s="1286"/>
      <c r="AA307" s="1286"/>
      <c r="AB307" s="1286"/>
      <c r="AC307" s="1286"/>
      <c r="AD307" s="1286"/>
      <c r="AE307" s="1286"/>
      <c r="AF307" s="1286"/>
      <c r="AG307" s="1286"/>
      <c r="AH307" s="1286"/>
      <c r="AI307" s="1286"/>
      <c r="AJ307" s="1286"/>
      <c r="AK307" s="1286"/>
      <c r="AL307" s="1286"/>
      <c r="AM307" s="1286"/>
      <c r="AN307" s="1286"/>
      <c r="AO307" s="1286"/>
      <c r="AP307" s="1286"/>
      <c r="AQ307" s="1286"/>
      <c r="AR307" s="1286"/>
      <c r="AS307" s="1286"/>
      <c r="AT307" s="1286"/>
      <c r="AU307" s="1286"/>
      <c r="AV307" s="1286"/>
      <c r="AW307" s="1286"/>
      <c r="AX307" s="1286"/>
      <c r="AY307" s="1286"/>
      <c r="AZ307" s="1286"/>
      <c r="BA307" s="1286"/>
      <c r="BB307" s="1286"/>
      <c r="BC307" s="1286"/>
      <c r="BD307" s="1286"/>
      <c r="BE307" s="1286"/>
      <c r="BF307" s="1286"/>
      <c r="BG307" s="1286"/>
      <c r="BH307" s="1286"/>
      <c r="BI307" s="1286"/>
      <c r="BJ307" s="1286"/>
      <c r="BK307" s="1286"/>
      <c r="BL307" s="1286"/>
      <c r="BM307" s="1286"/>
      <c r="BN307" s="1286"/>
      <c r="BO307" s="1286"/>
      <c r="BP307" s="1286"/>
      <c r="BQ307" s="1286"/>
      <c r="BR307" s="1286"/>
      <c r="BS307" s="1286"/>
      <c r="BT307" s="1286"/>
      <c r="BU307" s="1286"/>
      <c r="BV307" s="1286"/>
      <c r="BW307" s="1286"/>
      <c r="BX307" s="1286"/>
      <c r="BY307" s="1286"/>
      <c r="BZ307" s="1286"/>
      <c r="CA307" s="1286"/>
      <c r="CB307" s="1286"/>
      <c r="CC307" s="1286"/>
      <c r="CD307" s="1286"/>
      <c r="CE307" s="1286"/>
      <c r="CF307" s="1286"/>
      <c r="CG307" s="1286"/>
      <c r="CH307" s="1286"/>
      <c r="CI307" s="1286"/>
      <c r="CJ307" s="1286"/>
      <c r="CK307" s="1286"/>
      <c r="CL307" s="1286"/>
      <c r="CM307" s="1286"/>
      <c r="CN307" s="1286"/>
      <c r="CO307" s="1286"/>
      <c r="CP307" s="1286"/>
      <c r="CQ307" s="1286"/>
      <c r="CR307" s="1286"/>
      <c r="CS307" s="1286"/>
      <c r="CT307" s="1286"/>
      <c r="CU307" s="1286"/>
      <c r="CV307" s="1286"/>
      <c r="CW307" s="1286"/>
      <c r="CX307" s="1286"/>
      <c r="CY307" s="1286"/>
      <c r="CZ307" s="1286"/>
      <c r="DA307" s="1286"/>
      <c r="DB307" s="1286"/>
      <c r="DC307" s="1286"/>
      <c r="DD307" s="1286"/>
      <c r="DE307" s="1286"/>
      <c r="DF307" s="1286"/>
      <c r="DG307" s="1286"/>
      <c r="DH307" s="1286"/>
      <c r="DI307" s="1286"/>
      <c r="DJ307" s="1286"/>
      <c r="DK307" s="1286"/>
      <c r="DL307" s="1286"/>
      <c r="DM307" s="1286"/>
      <c r="DN307" s="1286"/>
      <c r="DO307" s="1286"/>
      <c r="DP307" s="1286"/>
      <c r="DQ307" s="1286"/>
      <c r="DR307" s="1286"/>
      <c r="DS307" s="1286"/>
      <c r="DT307" s="1286"/>
      <c r="DU307" s="1286"/>
      <c r="DV307" s="1286"/>
      <c r="DW307" s="1286"/>
      <c r="DX307" s="1286"/>
      <c r="DY307" s="1286"/>
      <c r="DZ307" s="1286"/>
      <c r="EA307" s="1286"/>
      <c r="EB307" s="1286"/>
      <c r="EC307" s="1286"/>
      <c r="ED307" s="1286"/>
      <c r="EE307" s="1286"/>
      <c r="EF307" s="1286"/>
      <c r="EG307" s="1286"/>
      <c r="EH307" s="1286"/>
      <c r="EI307" s="1286"/>
      <c r="EJ307" s="1286"/>
      <c r="EK307" s="1286"/>
      <c r="EL307" s="1286"/>
      <c r="EM307" s="1286"/>
      <c r="EN307" s="1286"/>
      <c r="EO307" s="1286"/>
      <c r="EP307" s="1286"/>
      <c r="EQ307" s="1286"/>
      <c r="ER307" s="1286"/>
      <c r="ES307" s="1286"/>
      <c r="ET307" s="1286"/>
      <c r="EU307" s="1286"/>
      <c r="EV307" s="1286"/>
      <c r="EW307" s="1286"/>
      <c r="EX307" s="1286"/>
      <c r="EY307" s="1286"/>
      <c r="EZ307" s="1286"/>
      <c r="FA307" s="1286"/>
      <c r="FB307" s="1286"/>
      <c r="FC307" s="1286"/>
      <c r="FD307" s="1286"/>
      <c r="FE307" s="1286"/>
      <c r="FF307" s="1286"/>
      <c r="FG307" s="1286"/>
      <c r="FH307" s="1286"/>
      <c r="FI307" s="1286"/>
      <c r="FJ307" s="1286"/>
      <c r="FK307" s="1286"/>
      <c r="FL307" s="1286"/>
      <c r="FM307" s="1286"/>
      <c r="FN307" s="1286"/>
      <c r="FO307" s="1286"/>
      <c r="FP307" s="1286"/>
      <c r="FQ307" s="1286"/>
      <c r="FR307" s="1286"/>
      <c r="FS307" s="1286"/>
      <c r="FT307" s="1286"/>
      <c r="FU307" s="1286"/>
      <c r="FV307" s="1286"/>
      <c r="FW307" s="1286"/>
      <c r="FX307" s="1286"/>
      <c r="FY307" s="1286"/>
      <c r="FZ307" s="1286"/>
      <c r="GA307" s="1286"/>
      <c r="GB307" s="1286"/>
      <c r="GC307" s="1286"/>
      <c r="GD307" s="1286"/>
      <c r="GE307" s="1286"/>
      <c r="GF307" s="1286"/>
      <c r="GG307" s="1286"/>
      <c r="GH307" s="1286"/>
      <c r="GI307" s="1286"/>
      <c r="GJ307" s="1286"/>
      <c r="GK307" s="1286"/>
      <c r="GL307" s="1286"/>
      <c r="GM307" s="1286"/>
      <c r="GN307" s="1286"/>
      <c r="GO307" s="1286"/>
      <c r="GP307" s="1286"/>
      <c r="GQ307" s="1286"/>
      <c r="GR307" s="1286"/>
      <c r="GS307" s="1286"/>
      <c r="GT307" s="1286"/>
      <c r="GU307" s="1286"/>
      <c r="GV307" s="1286"/>
      <c r="GW307" s="1286"/>
      <c r="GX307" s="1286"/>
      <c r="GY307" s="1286"/>
      <c r="GZ307" s="1286"/>
      <c r="HA307" s="1286"/>
      <c r="HB307" s="1286"/>
      <c r="HC307" s="1286"/>
      <c r="HD307" s="1286"/>
      <c r="HE307" s="1286"/>
      <c r="HF307" s="1286"/>
      <c r="HG307" s="1286"/>
      <c r="HH307" s="1286"/>
      <c r="HI307" s="1286"/>
      <c r="HJ307" s="1286"/>
      <c r="HK307" s="1286"/>
      <c r="HL307" s="1286"/>
      <c r="HM307" s="1286"/>
      <c r="HN307" s="1286"/>
      <c r="HO307" s="1286"/>
      <c r="HP307" s="1286"/>
      <c r="HQ307" s="1286"/>
      <c r="HR307" s="1286"/>
      <c r="HS307" s="1286"/>
      <c r="HT307" s="1286"/>
      <c r="HU307" s="1286"/>
      <c r="HV307" s="1286"/>
      <c r="HW307" s="1286"/>
      <c r="HX307" s="1286"/>
      <c r="HY307" s="1286"/>
      <c r="HZ307" s="1286"/>
      <c r="IA307" s="1286"/>
      <c r="IB307" s="1286"/>
      <c r="IC307" s="1286"/>
      <c r="ID307" s="1286"/>
      <c r="IE307" s="1286"/>
      <c r="IF307" s="1286"/>
      <c r="IG307" s="1286"/>
      <c r="IH307" s="1286"/>
      <c r="II307" s="1286"/>
      <c r="IJ307" s="1286"/>
      <c r="IK307" s="1286"/>
      <c r="IL307" s="1286"/>
      <c r="IM307" s="1286"/>
      <c r="IN307" s="1286"/>
      <c r="IO307" s="1286"/>
      <c r="IP307" s="1286"/>
      <c r="IQ307" s="1286"/>
      <c r="IR307" s="1286"/>
      <c r="IS307" s="1286"/>
      <c r="IT307" s="1286"/>
      <c r="IU307" s="1286"/>
      <c r="IV307" s="1286"/>
    </row>
    <row r="308" spans="1:256">
      <c r="A308" s="1286"/>
      <c r="B308" s="1360"/>
      <c r="C308" s="1360"/>
      <c r="D308" s="1360"/>
      <c r="E308" s="1360"/>
      <c r="F308" s="1360"/>
      <c r="G308" s="1360"/>
      <c r="H308" s="1286"/>
      <c r="I308" s="1286"/>
      <c r="J308" s="1286"/>
      <c r="K308" s="1286"/>
      <c r="L308" s="1286"/>
      <c r="M308" s="1286"/>
      <c r="N308" s="1286"/>
      <c r="O308" s="1286"/>
      <c r="P308" s="1286"/>
      <c r="Q308" s="1286"/>
      <c r="R308" s="1286"/>
      <c r="S308" s="1286"/>
      <c r="T308" s="1286"/>
      <c r="U308" s="1286"/>
      <c r="V308" s="1286"/>
      <c r="W308" s="1286"/>
      <c r="X308" s="1286"/>
      <c r="Y308" s="1286"/>
      <c r="Z308" s="1286"/>
      <c r="AA308" s="1286"/>
      <c r="AB308" s="1286"/>
      <c r="AC308" s="1286"/>
      <c r="AD308" s="1286"/>
      <c r="AE308" s="1286"/>
      <c r="AF308" s="1286"/>
      <c r="AG308" s="1286"/>
      <c r="AH308" s="1286"/>
      <c r="AI308" s="1286"/>
      <c r="AJ308" s="1286"/>
      <c r="AK308" s="1286"/>
      <c r="AL308" s="1286"/>
      <c r="AM308" s="1286"/>
      <c r="AN308" s="1286"/>
      <c r="AO308" s="1286"/>
      <c r="AP308" s="1286"/>
      <c r="AQ308" s="1286"/>
      <c r="AR308" s="1286"/>
      <c r="AS308" s="1286"/>
      <c r="AT308" s="1286"/>
      <c r="AU308" s="1286"/>
      <c r="AV308" s="1286"/>
      <c r="AW308" s="1286"/>
      <c r="AX308" s="1286"/>
      <c r="AY308" s="1286"/>
      <c r="AZ308" s="1286"/>
      <c r="BA308" s="1286"/>
      <c r="BB308" s="1286"/>
      <c r="BC308" s="1286"/>
      <c r="BD308" s="1286"/>
      <c r="BE308" s="1286"/>
      <c r="BF308" s="1286"/>
      <c r="BG308" s="1286"/>
      <c r="BH308" s="1286"/>
      <c r="BI308" s="1286"/>
      <c r="BJ308" s="1286"/>
      <c r="BK308" s="1286"/>
      <c r="BL308" s="1286"/>
      <c r="BM308" s="1286"/>
      <c r="BN308" s="1286"/>
      <c r="BO308" s="1286"/>
      <c r="BP308" s="1286"/>
      <c r="BQ308" s="1286"/>
      <c r="BR308" s="1286"/>
      <c r="BS308" s="1286"/>
      <c r="BT308" s="1286"/>
      <c r="BU308" s="1286"/>
      <c r="BV308" s="1286"/>
      <c r="BW308" s="1286"/>
      <c r="BX308" s="1286"/>
      <c r="BY308" s="1286"/>
      <c r="BZ308" s="1286"/>
      <c r="CA308" s="1286"/>
      <c r="CB308" s="1286"/>
      <c r="CC308" s="1286"/>
      <c r="CD308" s="1286"/>
      <c r="CE308" s="1286"/>
      <c r="CF308" s="1286"/>
      <c r="CG308" s="1286"/>
      <c r="CH308" s="1286"/>
      <c r="CI308" s="1286"/>
      <c r="CJ308" s="1286"/>
      <c r="CK308" s="1286"/>
      <c r="CL308" s="1286"/>
      <c r="CM308" s="1286"/>
      <c r="CN308" s="1286"/>
      <c r="CO308" s="1286"/>
      <c r="CP308" s="1286"/>
      <c r="CQ308" s="1286"/>
      <c r="CR308" s="1286"/>
      <c r="CS308" s="1286"/>
      <c r="CT308" s="1286"/>
      <c r="CU308" s="1286"/>
      <c r="CV308" s="1286"/>
      <c r="CW308" s="1286"/>
      <c r="CX308" s="1286"/>
      <c r="CY308" s="1286"/>
      <c r="CZ308" s="1286"/>
      <c r="DA308" s="1286"/>
      <c r="DB308" s="1286"/>
      <c r="DC308" s="1286"/>
      <c r="DD308" s="1286"/>
      <c r="DE308" s="1286"/>
      <c r="DF308" s="1286"/>
      <c r="DG308" s="1286"/>
      <c r="DH308" s="1286"/>
      <c r="DI308" s="1286"/>
      <c r="DJ308" s="1286"/>
      <c r="DK308" s="1286"/>
      <c r="DL308" s="1286"/>
      <c r="DM308" s="1286"/>
      <c r="DN308" s="1286"/>
      <c r="DO308" s="1286"/>
      <c r="DP308" s="1286"/>
      <c r="DQ308" s="1286"/>
      <c r="DR308" s="1286"/>
      <c r="DS308" s="1286"/>
      <c r="DT308" s="1286"/>
      <c r="DU308" s="1286"/>
      <c r="DV308" s="1286"/>
      <c r="DW308" s="1286"/>
      <c r="DX308" s="1286"/>
      <c r="DY308" s="1286"/>
      <c r="DZ308" s="1286"/>
      <c r="EA308" s="1286"/>
      <c r="EB308" s="1286"/>
      <c r="EC308" s="1286"/>
      <c r="ED308" s="1286"/>
      <c r="EE308" s="1286"/>
      <c r="EF308" s="1286"/>
      <c r="EG308" s="1286"/>
      <c r="EH308" s="1286"/>
      <c r="EI308" s="1286"/>
      <c r="EJ308" s="1286"/>
      <c r="EK308" s="1286"/>
      <c r="EL308" s="1286"/>
      <c r="EM308" s="1286"/>
      <c r="EN308" s="1286"/>
      <c r="EO308" s="1286"/>
      <c r="EP308" s="1286"/>
      <c r="EQ308" s="1286"/>
      <c r="ER308" s="1286"/>
      <c r="ES308" s="1286"/>
      <c r="ET308" s="1286"/>
      <c r="EU308" s="1286"/>
      <c r="EV308" s="1286"/>
      <c r="EW308" s="1286"/>
      <c r="EX308" s="1286"/>
      <c r="EY308" s="1286"/>
      <c r="EZ308" s="1286"/>
      <c r="FA308" s="1286"/>
      <c r="FB308" s="1286"/>
      <c r="FC308" s="1286"/>
      <c r="FD308" s="1286"/>
      <c r="FE308" s="1286"/>
      <c r="FF308" s="1286"/>
      <c r="FG308" s="1286"/>
      <c r="FH308" s="1286"/>
      <c r="FI308" s="1286"/>
      <c r="FJ308" s="1286"/>
      <c r="FK308" s="1286"/>
      <c r="FL308" s="1286"/>
      <c r="FM308" s="1286"/>
      <c r="FN308" s="1286"/>
      <c r="FO308" s="1286"/>
      <c r="FP308" s="1286"/>
      <c r="FQ308" s="1286"/>
      <c r="FR308" s="1286"/>
      <c r="FS308" s="1286"/>
      <c r="FT308" s="1286"/>
      <c r="FU308" s="1286"/>
      <c r="FV308" s="1286"/>
      <c r="FW308" s="1286"/>
      <c r="FX308" s="1286"/>
      <c r="FY308" s="1286"/>
      <c r="FZ308" s="1286"/>
      <c r="GA308" s="1286"/>
      <c r="GB308" s="1286"/>
      <c r="GC308" s="1286"/>
      <c r="GD308" s="1286"/>
      <c r="GE308" s="1286"/>
      <c r="GF308" s="1286"/>
      <c r="GG308" s="1286"/>
      <c r="GH308" s="1286"/>
      <c r="GI308" s="1286"/>
      <c r="GJ308" s="1286"/>
      <c r="GK308" s="1286"/>
      <c r="GL308" s="1286"/>
      <c r="GM308" s="1286"/>
      <c r="GN308" s="1286"/>
      <c r="GO308" s="1286"/>
      <c r="GP308" s="1286"/>
      <c r="GQ308" s="1286"/>
      <c r="GR308" s="1286"/>
      <c r="GS308" s="1286"/>
      <c r="GT308" s="1286"/>
      <c r="GU308" s="1286"/>
      <c r="GV308" s="1286"/>
      <c r="GW308" s="1286"/>
      <c r="GX308" s="1286"/>
      <c r="GY308" s="1286"/>
      <c r="GZ308" s="1286"/>
      <c r="HA308" s="1286"/>
      <c r="HB308" s="1286"/>
      <c r="HC308" s="1286"/>
      <c r="HD308" s="1286"/>
      <c r="HE308" s="1286"/>
      <c r="HF308" s="1286"/>
      <c r="HG308" s="1286"/>
      <c r="HH308" s="1286"/>
      <c r="HI308" s="1286"/>
      <c r="HJ308" s="1286"/>
      <c r="HK308" s="1286"/>
      <c r="HL308" s="1286"/>
      <c r="HM308" s="1286"/>
      <c r="HN308" s="1286"/>
      <c r="HO308" s="1286"/>
      <c r="HP308" s="1286"/>
      <c r="HQ308" s="1286"/>
      <c r="HR308" s="1286"/>
      <c r="HS308" s="1286"/>
      <c r="HT308" s="1286"/>
      <c r="HU308" s="1286"/>
      <c r="HV308" s="1286"/>
      <c r="HW308" s="1286"/>
      <c r="HX308" s="1286"/>
      <c r="HY308" s="1286"/>
      <c r="HZ308" s="1286"/>
      <c r="IA308" s="1286"/>
      <c r="IB308" s="1286"/>
      <c r="IC308" s="1286"/>
      <c r="ID308" s="1286"/>
      <c r="IE308" s="1286"/>
      <c r="IF308" s="1286"/>
      <c r="IG308" s="1286"/>
      <c r="IH308" s="1286"/>
      <c r="II308" s="1286"/>
      <c r="IJ308" s="1286"/>
      <c r="IK308" s="1286"/>
      <c r="IL308" s="1286"/>
      <c r="IM308" s="1286"/>
      <c r="IN308" s="1286"/>
      <c r="IO308" s="1286"/>
      <c r="IP308" s="1286"/>
      <c r="IQ308" s="1286"/>
      <c r="IR308" s="1286"/>
      <c r="IS308" s="1286"/>
      <c r="IT308" s="1286"/>
      <c r="IU308" s="1286"/>
      <c r="IV308" s="1286"/>
    </row>
    <row r="309" spans="1:256">
      <c r="A309" s="1286"/>
      <c r="B309" s="1360"/>
      <c r="C309" s="1360"/>
      <c r="D309" s="1360"/>
      <c r="E309" s="1360"/>
      <c r="F309" s="1360"/>
      <c r="G309" s="1360"/>
      <c r="H309" s="1286"/>
      <c r="I309" s="1286"/>
      <c r="J309" s="1286"/>
      <c r="K309" s="1286"/>
      <c r="L309" s="1286"/>
      <c r="M309" s="1286"/>
      <c r="N309" s="1286"/>
      <c r="O309" s="1286"/>
      <c r="P309" s="1286"/>
      <c r="Q309" s="1286"/>
      <c r="R309" s="1286"/>
      <c r="S309" s="1286"/>
      <c r="T309" s="1286"/>
      <c r="U309" s="1286"/>
      <c r="V309" s="1286"/>
      <c r="W309" s="1286"/>
      <c r="X309" s="1286"/>
      <c r="Y309" s="1286"/>
      <c r="Z309" s="1286"/>
      <c r="AA309" s="1286"/>
      <c r="AB309" s="1286"/>
      <c r="AC309" s="1286"/>
      <c r="AD309" s="1286"/>
      <c r="AE309" s="1286"/>
      <c r="AF309" s="1286"/>
      <c r="AG309" s="1286"/>
      <c r="AH309" s="1286"/>
      <c r="AI309" s="1286"/>
      <c r="AJ309" s="1286"/>
      <c r="AK309" s="1286"/>
      <c r="AL309" s="1286"/>
      <c r="AM309" s="1286"/>
      <c r="AN309" s="1286"/>
      <c r="AO309" s="1286"/>
      <c r="AP309" s="1286"/>
      <c r="AQ309" s="1286"/>
      <c r="AR309" s="1286"/>
      <c r="AS309" s="1286"/>
      <c r="AT309" s="1286"/>
      <c r="AU309" s="1286"/>
      <c r="AV309" s="1286"/>
      <c r="AW309" s="1286"/>
      <c r="AX309" s="1286"/>
      <c r="AY309" s="1286"/>
      <c r="AZ309" s="1286"/>
      <c r="BA309" s="1286"/>
      <c r="BB309" s="1286"/>
      <c r="BC309" s="1286"/>
      <c r="BD309" s="1286"/>
      <c r="BE309" s="1286"/>
      <c r="BF309" s="1286"/>
      <c r="BG309" s="1286"/>
      <c r="BH309" s="1286"/>
      <c r="BI309" s="1286"/>
      <c r="BJ309" s="1286"/>
      <c r="BK309" s="1286"/>
      <c r="BL309" s="1286"/>
      <c r="BM309" s="1286"/>
      <c r="BN309" s="1286"/>
      <c r="BO309" s="1286"/>
      <c r="BP309" s="1286"/>
      <c r="BQ309" s="1286"/>
      <c r="BR309" s="1286"/>
      <c r="BS309" s="1286"/>
      <c r="BT309" s="1286"/>
      <c r="BU309" s="1286"/>
      <c r="BV309" s="1286"/>
      <c r="BW309" s="1286"/>
      <c r="BX309" s="1286"/>
      <c r="BY309" s="1286"/>
      <c r="BZ309" s="1286"/>
      <c r="CA309" s="1286"/>
      <c r="CB309" s="1286"/>
      <c r="CC309" s="1286"/>
      <c r="CD309" s="1286"/>
      <c r="CE309" s="1286"/>
      <c r="CF309" s="1286"/>
      <c r="CG309" s="1286"/>
      <c r="CH309" s="1286"/>
      <c r="CI309" s="1286"/>
      <c r="CJ309" s="1286"/>
      <c r="CK309" s="1286"/>
      <c r="CL309" s="1286"/>
      <c r="CM309" s="1286"/>
      <c r="CN309" s="1286"/>
      <c r="CO309" s="1286"/>
      <c r="CP309" s="1286"/>
      <c r="CQ309" s="1286"/>
      <c r="CR309" s="1286"/>
      <c r="CS309" s="1286"/>
      <c r="CT309" s="1286"/>
      <c r="CU309" s="1286"/>
      <c r="CV309" s="1286"/>
      <c r="CW309" s="1286"/>
      <c r="CX309" s="1286"/>
      <c r="CY309" s="1286"/>
      <c r="CZ309" s="1286"/>
      <c r="DA309" s="1286"/>
      <c r="DB309" s="1286"/>
      <c r="DC309" s="1286"/>
      <c r="DD309" s="1286"/>
      <c r="DE309" s="1286"/>
      <c r="DF309" s="1286"/>
      <c r="DG309" s="1286"/>
      <c r="DH309" s="1286"/>
      <c r="DI309" s="1286"/>
      <c r="DJ309" s="1286"/>
      <c r="DK309" s="1286"/>
      <c r="DL309" s="1286"/>
      <c r="DM309" s="1286"/>
      <c r="DN309" s="1286"/>
      <c r="DO309" s="1286"/>
      <c r="DP309" s="1286"/>
      <c r="DQ309" s="1286"/>
      <c r="DR309" s="1286"/>
      <c r="DS309" s="1286"/>
      <c r="DT309" s="1286"/>
      <c r="DU309" s="1286"/>
      <c r="DV309" s="1286"/>
      <c r="DW309" s="1286"/>
      <c r="DX309" s="1286"/>
      <c r="DY309" s="1286"/>
      <c r="DZ309" s="1286"/>
      <c r="EA309" s="1286"/>
      <c r="EB309" s="1286"/>
      <c r="EC309" s="1286"/>
      <c r="ED309" s="1286"/>
      <c r="EE309" s="1286"/>
      <c r="EF309" s="1286"/>
      <c r="EG309" s="1286"/>
      <c r="EH309" s="1286"/>
      <c r="EI309" s="1286"/>
      <c r="EJ309" s="1286"/>
      <c r="EK309" s="1286"/>
      <c r="EL309" s="1286"/>
      <c r="EM309" s="1286"/>
      <c r="EN309" s="1286"/>
      <c r="EO309" s="1286"/>
      <c r="EP309" s="1286"/>
      <c r="EQ309" s="1286"/>
      <c r="ER309" s="1286"/>
      <c r="ES309" s="1286"/>
      <c r="ET309" s="1286"/>
      <c r="EU309" s="1286"/>
      <c r="EV309" s="1286"/>
      <c r="EW309" s="1286"/>
      <c r="EX309" s="1286"/>
      <c r="EY309" s="1286"/>
      <c r="EZ309" s="1286"/>
      <c r="FA309" s="1286"/>
      <c r="FB309" s="1286"/>
      <c r="FC309" s="1286"/>
      <c r="FD309" s="1286"/>
      <c r="FE309" s="1286"/>
      <c r="FF309" s="1286"/>
      <c r="FG309" s="1286"/>
      <c r="FH309" s="1286"/>
      <c r="FI309" s="1286"/>
      <c r="FJ309" s="1286"/>
      <c r="FK309" s="1286"/>
      <c r="FL309" s="1286"/>
      <c r="FM309" s="1286"/>
      <c r="FN309" s="1286"/>
      <c r="FO309" s="1286"/>
      <c r="FP309" s="1286"/>
      <c r="FQ309" s="1286"/>
      <c r="FR309" s="1286"/>
      <c r="FS309" s="1286"/>
      <c r="FT309" s="1286"/>
      <c r="FU309" s="1286"/>
      <c r="FV309" s="1286"/>
      <c r="FW309" s="1286"/>
      <c r="FX309" s="1286"/>
      <c r="FY309" s="1286"/>
      <c r="FZ309" s="1286"/>
      <c r="GA309" s="1286"/>
      <c r="GB309" s="1286"/>
      <c r="GC309" s="1286"/>
      <c r="GD309" s="1286"/>
      <c r="GE309" s="1286"/>
      <c r="GF309" s="1286"/>
      <c r="GG309" s="1286"/>
      <c r="GH309" s="1286"/>
      <c r="GI309" s="1286"/>
      <c r="GJ309" s="1286"/>
      <c r="GK309" s="1286"/>
      <c r="GL309" s="1286"/>
      <c r="GM309" s="1286"/>
      <c r="GN309" s="1286"/>
      <c r="GO309" s="1286"/>
      <c r="GP309" s="1286"/>
      <c r="GQ309" s="1286"/>
      <c r="GR309" s="1286"/>
      <c r="GS309" s="1286"/>
      <c r="GT309" s="1286"/>
      <c r="GU309" s="1286"/>
      <c r="GV309" s="1286"/>
      <c r="GW309" s="1286"/>
      <c r="GX309" s="1286"/>
      <c r="GY309" s="1286"/>
      <c r="GZ309" s="1286"/>
      <c r="HA309" s="1286"/>
      <c r="HB309" s="1286"/>
      <c r="HC309" s="1286"/>
      <c r="HD309" s="1286"/>
      <c r="HE309" s="1286"/>
      <c r="HF309" s="1286"/>
      <c r="HG309" s="1286"/>
      <c r="HH309" s="1286"/>
      <c r="HI309" s="1286"/>
      <c r="HJ309" s="1286"/>
      <c r="HK309" s="1286"/>
      <c r="HL309" s="1286"/>
      <c r="HM309" s="1286"/>
      <c r="HN309" s="1286"/>
      <c r="HO309" s="1286"/>
      <c r="HP309" s="1286"/>
      <c r="HQ309" s="1286"/>
      <c r="HR309" s="1286"/>
      <c r="HS309" s="1286"/>
      <c r="HT309" s="1286"/>
      <c r="HU309" s="1286"/>
      <c r="HV309" s="1286"/>
      <c r="HW309" s="1286"/>
      <c r="HX309" s="1286"/>
      <c r="HY309" s="1286"/>
      <c r="HZ309" s="1286"/>
      <c r="IA309" s="1286"/>
      <c r="IB309" s="1286"/>
      <c r="IC309" s="1286"/>
      <c r="ID309" s="1286"/>
      <c r="IE309" s="1286"/>
      <c r="IF309" s="1286"/>
      <c r="IG309" s="1286"/>
      <c r="IH309" s="1286"/>
      <c r="II309" s="1286"/>
      <c r="IJ309" s="1286"/>
      <c r="IK309" s="1286"/>
      <c r="IL309" s="1286"/>
      <c r="IM309" s="1286"/>
      <c r="IN309" s="1286"/>
      <c r="IO309" s="1286"/>
      <c r="IP309" s="1286"/>
      <c r="IQ309" s="1286"/>
      <c r="IR309" s="1286"/>
      <c r="IS309" s="1286"/>
      <c r="IT309" s="1286"/>
      <c r="IU309" s="1286"/>
      <c r="IV309" s="1286"/>
    </row>
    <row r="310" spans="1:256">
      <c r="A310" s="1286"/>
      <c r="B310" s="1360"/>
      <c r="C310" s="1360"/>
      <c r="D310" s="1360"/>
      <c r="E310" s="1360"/>
      <c r="F310" s="1360"/>
      <c r="G310" s="1360"/>
      <c r="H310" s="1286"/>
      <c r="I310" s="1286"/>
      <c r="J310" s="1286"/>
      <c r="K310" s="1286"/>
      <c r="L310" s="1286"/>
      <c r="M310" s="1286"/>
      <c r="N310" s="1286"/>
      <c r="O310" s="1286"/>
      <c r="P310" s="1286"/>
      <c r="Q310" s="1286"/>
      <c r="R310" s="1286"/>
      <c r="S310" s="1286"/>
      <c r="T310" s="1286"/>
      <c r="U310" s="1286"/>
      <c r="V310" s="1286"/>
      <c r="W310" s="1286"/>
      <c r="X310" s="1286"/>
      <c r="Y310" s="1286"/>
      <c r="Z310" s="1286"/>
      <c r="AA310" s="1286"/>
      <c r="AB310" s="1286"/>
      <c r="AC310" s="1286"/>
      <c r="AD310" s="1286"/>
      <c r="AE310" s="1286"/>
      <c r="AF310" s="1286"/>
      <c r="AG310" s="1286"/>
      <c r="AH310" s="1286"/>
      <c r="AI310" s="1286"/>
      <c r="AJ310" s="1286"/>
      <c r="AK310" s="1286"/>
      <c r="AL310" s="1286"/>
      <c r="AM310" s="1286"/>
      <c r="AN310" s="1286"/>
      <c r="AO310" s="1286"/>
      <c r="AP310" s="1286"/>
      <c r="AQ310" s="1286"/>
      <c r="AR310" s="1286"/>
      <c r="AS310" s="1286"/>
      <c r="AT310" s="1286"/>
      <c r="AU310" s="1286"/>
      <c r="AV310" s="1286"/>
      <c r="AW310" s="1286"/>
      <c r="AX310" s="1286"/>
      <c r="AY310" s="1286"/>
      <c r="AZ310" s="1286"/>
      <c r="BA310" s="1286"/>
      <c r="BB310" s="1286"/>
      <c r="BC310" s="1286"/>
      <c r="BD310" s="1286"/>
      <c r="BE310" s="1286"/>
      <c r="BF310" s="1286"/>
      <c r="BG310" s="1286"/>
      <c r="BH310" s="1286"/>
      <c r="BI310" s="1286"/>
      <c r="BJ310" s="1286"/>
      <c r="BK310" s="1286"/>
      <c r="BL310" s="1286"/>
      <c r="BM310" s="1286"/>
      <c r="BN310" s="1286"/>
      <c r="BO310" s="1286"/>
      <c r="BP310" s="1286"/>
      <c r="BQ310" s="1286"/>
      <c r="BR310" s="1286"/>
      <c r="BS310" s="1286"/>
      <c r="BT310" s="1286"/>
      <c r="BU310" s="1286"/>
      <c r="BV310" s="1286"/>
      <c r="BW310" s="1286"/>
      <c r="BX310" s="1286"/>
      <c r="BY310" s="1286"/>
      <c r="BZ310" s="1286"/>
      <c r="CA310" s="1286"/>
      <c r="CB310" s="1286"/>
      <c r="CC310" s="1286"/>
      <c r="CD310" s="1286"/>
      <c r="CE310" s="1286"/>
      <c r="CF310" s="1286"/>
      <c r="CG310" s="1286"/>
      <c r="CH310" s="1286"/>
      <c r="CI310" s="1286"/>
      <c r="CJ310" s="1286"/>
      <c r="CK310" s="1286"/>
      <c r="CL310" s="1286"/>
      <c r="CM310" s="1286"/>
      <c r="CN310" s="1286"/>
      <c r="CO310" s="1286"/>
      <c r="CP310" s="1286"/>
      <c r="CQ310" s="1286"/>
      <c r="CR310" s="1286"/>
      <c r="CS310" s="1286"/>
      <c r="CT310" s="1286"/>
      <c r="CU310" s="1286"/>
      <c r="CV310" s="1286"/>
      <c r="CW310" s="1286"/>
      <c r="CX310" s="1286"/>
      <c r="CY310" s="1286"/>
      <c r="CZ310" s="1286"/>
      <c r="DA310" s="1286"/>
      <c r="DB310" s="1286"/>
      <c r="DC310" s="1286"/>
      <c r="DD310" s="1286"/>
      <c r="DE310" s="1286"/>
      <c r="DF310" s="1286"/>
      <c r="DG310" s="1286"/>
      <c r="DH310" s="1286"/>
      <c r="DI310" s="1286"/>
      <c r="DJ310" s="1286"/>
      <c r="DK310" s="1286"/>
      <c r="DL310" s="1286"/>
      <c r="DM310" s="1286"/>
      <c r="DN310" s="1286"/>
      <c r="DO310" s="1286"/>
      <c r="DP310" s="1286"/>
      <c r="DQ310" s="1286"/>
      <c r="DR310" s="1286"/>
      <c r="DS310" s="1286"/>
      <c r="DT310" s="1286"/>
      <c r="DU310" s="1286"/>
      <c r="DV310" s="1286"/>
      <c r="DW310" s="1286"/>
      <c r="DX310" s="1286"/>
      <c r="DY310" s="1286"/>
      <c r="DZ310" s="1286"/>
      <c r="EA310" s="1286"/>
      <c r="EB310" s="1286"/>
      <c r="EC310" s="1286"/>
      <c r="ED310" s="1286"/>
      <c r="EE310" s="1286"/>
      <c r="EF310" s="1286"/>
      <c r="EG310" s="1286"/>
      <c r="EH310" s="1286"/>
      <c r="EI310" s="1286"/>
      <c r="EJ310" s="1286"/>
      <c r="EK310" s="1286"/>
      <c r="EL310" s="1286"/>
      <c r="EM310" s="1286"/>
      <c r="EN310" s="1286"/>
      <c r="EO310" s="1286"/>
      <c r="EP310" s="1286"/>
      <c r="EQ310" s="1286"/>
      <c r="ER310" s="1286"/>
      <c r="ES310" s="1286"/>
      <c r="ET310" s="1286"/>
      <c r="EU310" s="1286"/>
      <c r="EV310" s="1286"/>
      <c r="EW310" s="1286"/>
      <c r="EX310" s="1286"/>
      <c r="EY310" s="1286"/>
      <c r="EZ310" s="1286"/>
      <c r="FA310" s="1286"/>
      <c r="FB310" s="1286"/>
      <c r="FC310" s="1286"/>
      <c r="FD310" s="1286"/>
      <c r="FE310" s="1286"/>
      <c r="FF310" s="1286"/>
      <c r="FG310" s="1286"/>
      <c r="FH310" s="1286"/>
      <c r="FI310" s="1286"/>
      <c r="FJ310" s="1286"/>
      <c r="FK310" s="1286"/>
      <c r="FL310" s="1286"/>
      <c r="FM310" s="1286"/>
      <c r="FN310" s="1286"/>
      <c r="FO310" s="1286"/>
      <c r="FP310" s="1286"/>
      <c r="FQ310" s="1286"/>
      <c r="FR310" s="1286"/>
      <c r="FS310" s="1286"/>
      <c r="FT310" s="1286"/>
      <c r="FU310" s="1286"/>
      <c r="FV310" s="1286"/>
      <c r="FW310" s="1286"/>
      <c r="FX310" s="1286"/>
      <c r="FY310" s="1286"/>
      <c r="FZ310" s="1286"/>
      <c r="GA310" s="1286"/>
      <c r="GB310" s="1286"/>
      <c r="GC310" s="1286"/>
      <c r="GD310" s="1286"/>
      <c r="GE310" s="1286"/>
      <c r="GF310" s="1286"/>
      <c r="GG310" s="1286"/>
      <c r="GH310" s="1286"/>
      <c r="GI310" s="1286"/>
      <c r="GJ310" s="1286"/>
      <c r="GK310" s="1286"/>
      <c r="GL310" s="1286"/>
      <c r="GM310" s="1286"/>
      <c r="GN310" s="1286"/>
      <c r="GO310" s="1286"/>
      <c r="GP310" s="1286"/>
      <c r="GQ310" s="1286"/>
      <c r="GR310" s="1286"/>
      <c r="GS310" s="1286"/>
      <c r="GT310" s="1286"/>
      <c r="GU310" s="1286"/>
      <c r="GV310" s="1286"/>
      <c r="GW310" s="1286"/>
      <c r="GX310" s="1286"/>
      <c r="GY310" s="1286"/>
      <c r="GZ310" s="1286"/>
      <c r="HA310" s="1286"/>
      <c r="HB310" s="1286"/>
      <c r="HC310" s="1286"/>
      <c r="HD310" s="1286"/>
      <c r="HE310" s="1286"/>
      <c r="HF310" s="1286"/>
      <c r="HG310" s="1286"/>
      <c r="HH310" s="1286"/>
      <c r="HI310" s="1286"/>
      <c r="HJ310" s="1286"/>
      <c r="HK310" s="1286"/>
      <c r="HL310" s="1286"/>
      <c r="HM310" s="1286"/>
      <c r="HN310" s="1286"/>
      <c r="HO310" s="1286"/>
      <c r="HP310" s="1286"/>
      <c r="HQ310" s="1286"/>
      <c r="HR310" s="1286"/>
      <c r="HS310" s="1286"/>
      <c r="HT310" s="1286"/>
      <c r="HU310" s="1286"/>
      <c r="HV310" s="1286"/>
      <c r="HW310" s="1286"/>
      <c r="HX310" s="1286"/>
      <c r="HY310" s="1286"/>
      <c r="HZ310" s="1286"/>
      <c r="IA310" s="1286"/>
      <c r="IB310" s="1286"/>
      <c r="IC310" s="1286"/>
      <c r="ID310" s="1286"/>
      <c r="IE310" s="1286"/>
      <c r="IF310" s="1286"/>
      <c r="IG310" s="1286"/>
      <c r="IH310" s="1286"/>
      <c r="II310" s="1286"/>
      <c r="IJ310" s="1286"/>
      <c r="IK310" s="1286"/>
      <c r="IL310" s="1286"/>
      <c r="IM310" s="1286"/>
      <c r="IN310" s="1286"/>
      <c r="IO310" s="1286"/>
      <c r="IP310" s="1286"/>
      <c r="IQ310" s="1286"/>
      <c r="IR310" s="1286"/>
      <c r="IS310" s="1286"/>
      <c r="IT310" s="1286"/>
      <c r="IU310" s="1286"/>
      <c r="IV310" s="1286"/>
    </row>
    <row r="311" spans="1:256">
      <c r="A311" s="1286"/>
      <c r="B311" s="1360"/>
      <c r="C311" s="1360"/>
      <c r="D311" s="1360"/>
      <c r="E311" s="1360"/>
      <c r="F311" s="1360"/>
      <c r="G311" s="1360"/>
      <c r="H311" s="1286"/>
      <c r="I311" s="1286"/>
      <c r="J311" s="1286"/>
      <c r="K311" s="1286"/>
      <c r="L311" s="1286"/>
      <c r="M311" s="1286"/>
      <c r="N311" s="1286"/>
      <c r="O311" s="1286"/>
      <c r="P311" s="1286"/>
      <c r="Q311" s="1286"/>
      <c r="R311" s="1286"/>
      <c r="S311" s="1286"/>
      <c r="T311" s="1286"/>
      <c r="U311" s="1286"/>
      <c r="V311" s="1286"/>
      <c r="W311" s="1286"/>
      <c r="X311" s="1286"/>
      <c r="Y311" s="1286"/>
      <c r="Z311" s="1286"/>
      <c r="AA311" s="1286"/>
      <c r="AB311" s="1286"/>
      <c r="AC311" s="1286"/>
      <c r="AD311" s="1286"/>
      <c r="AE311" s="1286"/>
      <c r="AF311" s="1286"/>
      <c r="AG311" s="1286"/>
      <c r="AH311" s="1286"/>
      <c r="AI311" s="1286"/>
      <c r="AJ311" s="1286"/>
      <c r="AK311" s="1286"/>
      <c r="AL311" s="1286"/>
      <c r="AM311" s="1286"/>
      <c r="AN311" s="1286"/>
      <c r="AO311" s="1286"/>
      <c r="AP311" s="1286"/>
      <c r="AQ311" s="1286"/>
      <c r="AR311" s="1286"/>
      <c r="AS311" s="1286"/>
      <c r="AT311" s="1286"/>
      <c r="AU311" s="1286"/>
      <c r="AV311" s="1286"/>
      <c r="AW311" s="1286"/>
      <c r="AX311" s="1286"/>
      <c r="AY311" s="1286"/>
      <c r="AZ311" s="1286"/>
      <c r="BA311" s="1286"/>
      <c r="BB311" s="1286"/>
      <c r="BC311" s="1286"/>
      <c r="BD311" s="1286"/>
      <c r="BE311" s="1286"/>
      <c r="BF311" s="1286"/>
      <c r="BG311" s="1286"/>
      <c r="BH311" s="1286"/>
      <c r="BI311" s="1286"/>
      <c r="BJ311" s="1286"/>
      <c r="BK311" s="1286"/>
      <c r="BL311" s="1286"/>
      <c r="BM311" s="1286"/>
      <c r="BN311" s="1286"/>
      <c r="BO311" s="1286"/>
      <c r="BP311" s="1286"/>
      <c r="BQ311" s="1286"/>
      <c r="BR311" s="1286"/>
      <c r="BS311" s="1286"/>
      <c r="BT311" s="1286"/>
      <c r="BU311" s="1286"/>
      <c r="BV311" s="1286"/>
      <c r="BW311" s="1286"/>
      <c r="BX311" s="1286"/>
      <c r="BY311" s="1286"/>
      <c r="BZ311" s="1286"/>
      <c r="CA311" s="1286"/>
      <c r="CB311" s="1286"/>
      <c r="CC311" s="1286"/>
      <c r="CD311" s="1286"/>
      <c r="CE311" s="1286"/>
      <c r="CF311" s="1286"/>
      <c r="CG311" s="1286"/>
      <c r="CH311" s="1286"/>
      <c r="CI311" s="1286"/>
      <c r="CJ311" s="1286"/>
      <c r="CK311" s="1286"/>
      <c r="CL311" s="1286"/>
      <c r="CM311" s="1286"/>
      <c r="CN311" s="1286"/>
      <c r="CO311" s="1286"/>
      <c r="CP311" s="1286"/>
      <c r="CQ311" s="1286"/>
      <c r="CR311" s="1286"/>
      <c r="CS311" s="1286"/>
      <c r="CT311" s="1286"/>
      <c r="CU311" s="1286"/>
      <c r="CV311" s="1286"/>
      <c r="CW311" s="1286"/>
      <c r="CX311" s="1286"/>
      <c r="CY311" s="1286"/>
      <c r="CZ311" s="1286"/>
      <c r="DA311" s="1286"/>
      <c r="DB311" s="1286"/>
      <c r="DC311" s="1286"/>
      <c r="DD311" s="1286"/>
      <c r="DE311" s="1286"/>
      <c r="DF311" s="1286"/>
      <c r="DG311" s="1286"/>
      <c r="DH311" s="1286"/>
      <c r="DI311" s="1286"/>
      <c r="DJ311" s="1286"/>
      <c r="DK311" s="1286"/>
      <c r="DL311" s="1286"/>
      <c r="DM311" s="1286"/>
      <c r="DN311" s="1286"/>
      <c r="DO311" s="1286"/>
      <c r="DP311" s="1286"/>
      <c r="DQ311" s="1286"/>
      <c r="DR311" s="1286"/>
      <c r="DS311" s="1286"/>
      <c r="DT311" s="1286"/>
      <c r="DU311" s="1286"/>
      <c r="DV311" s="1286"/>
      <c r="DW311" s="1286"/>
      <c r="DX311" s="1286"/>
      <c r="DY311" s="1286"/>
      <c r="DZ311" s="1286"/>
      <c r="EA311" s="1286"/>
      <c r="EB311" s="1286"/>
      <c r="EC311" s="1286"/>
      <c r="ED311" s="1286"/>
      <c r="EE311" s="1286"/>
      <c r="EF311" s="1286"/>
      <c r="EG311" s="1286"/>
      <c r="EH311" s="1286"/>
      <c r="EI311" s="1286"/>
      <c r="EJ311" s="1286"/>
      <c r="EK311" s="1286"/>
      <c r="EL311" s="1286"/>
      <c r="EM311" s="1286"/>
      <c r="EN311" s="1286"/>
      <c r="EO311" s="1286"/>
      <c r="EP311" s="1286"/>
      <c r="EQ311" s="1286"/>
      <c r="ER311" s="1286"/>
      <c r="ES311" s="1286"/>
      <c r="ET311" s="1286"/>
      <c r="EU311" s="1286"/>
      <c r="EV311" s="1286"/>
      <c r="EW311" s="1286"/>
      <c r="EX311" s="1286"/>
      <c r="EY311" s="1286"/>
      <c r="EZ311" s="1286"/>
      <c r="FA311" s="1286"/>
      <c r="FB311" s="1286"/>
      <c r="FC311" s="1286"/>
      <c r="FD311" s="1286"/>
      <c r="FE311" s="1286"/>
      <c r="FF311" s="1286"/>
      <c r="FG311" s="1286"/>
      <c r="FH311" s="1286"/>
      <c r="FI311" s="1286"/>
      <c r="FJ311" s="1286"/>
      <c r="FK311" s="1286"/>
      <c r="FL311" s="1286"/>
      <c r="FM311" s="1286"/>
      <c r="FN311" s="1286"/>
      <c r="FO311" s="1286"/>
      <c r="FP311" s="1286"/>
      <c r="FQ311" s="1286"/>
      <c r="FR311" s="1286"/>
      <c r="FS311" s="1286"/>
      <c r="FT311" s="1286"/>
      <c r="FU311" s="1286"/>
      <c r="FV311" s="1286"/>
      <c r="FW311" s="1286"/>
      <c r="FX311" s="1286"/>
      <c r="FY311" s="1286"/>
      <c r="FZ311" s="1286"/>
      <c r="GA311" s="1286"/>
      <c r="GB311" s="1286"/>
      <c r="GC311" s="1286"/>
      <c r="GD311" s="1286"/>
      <c r="GE311" s="1286"/>
      <c r="GF311" s="1286"/>
      <c r="GG311" s="1286"/>
      <c r="GH311" s="1286"/>
      <c r="GI311" s="1286"/>
      <c r="GJ311" s="1286"/>
      <c r="GK311" s="1286"/>
      <c r="GL311" s="1286"/>
      <c r="GM311" s="1286"/>
      <c r="GN311" s="1286"/>
      <c r="GO311" s="1286"/>
      <c r="GP311" s="1286"/>
      <c r="GQ311" s="1286"/>
      <c r="GR311" s="1286"/>
      <c r="GS311" s="1286"/>
      <c r="GT311" s="1286"/>
      <c r="GU311" s="1286"/>
      <c r="GV311" s="1286"/>
      <c r="GW311" s="1286"/>
      <c r="GX311" s="1286"/>
      <c r="GY311" s="1286"/>
      <c r="GZ311" s="1286"/>
      <c r="HA311" s="1286"/>
      <c r="HB311" s="1286"/>
      <c r="HC311" s="1286"/>
      <c r="HD311" s="1286"/>
      <c r="HE311" s="1286"/>
      <c r="HF311" s="1286"/>
      <c r="HG311" s="1286"/>
      <c r="HH311" s="1286"/>
      <c r="HI311" s="1286"/>
      <c r="HJ311" s="1286"/>
      <c r="HK311" s="1286"/>
      <c r="HL311" s="1286"/>
      <c r="HM311" s="1286"/>
      <c r="HN311" s="1286"/>
      <c r="HO311" s="1286"/>
      <c r="HP311" s="1286"/>
      <c r="HQ311" s="1286"/>
      <c r="HR311" s="1286"/>
      <c r="HS311" s="1286"/>
      <c r="HT311" s="1286"/>
      <c r="HU311" s="1286"/>
      <c r="HV311" s="1286"/>
      <c r="HW311" s="1286"/>
      <c r="HX311" s="1286"/>
      <c r="HY311" s="1286"/>
      <c r="HZ311" s="1286"/>
      <c r="IA311" s="1286"/>
      <c r="IB311" s="1286"/>
      <c r="IC311" s="1286"/>
      <c r="ID311" s="1286"/>
      <c r="IE311" s="1286"/>
      <c r="IF311" s="1286"/>
      <c r="IG311" s="1286"/>
      <c r="IH311" s="1286"/>
      <c r="II311" s="1286"/>
      <c r="IJ311" s="1286"/>
      <c r="IK311" s="1286"/>
      <c r="IL311" s="1286"/>
      <c r="IM311" s="1286"/>
      <c r="IN311" s="1286"/>
      <c r="IO311" s="1286"/>
      <c r="IP311" s="1286"/>
      <c r="IQ311" s="1286"/>
      <c r="IR311" s="1286"/>
      <c r="IS311" s="1286"/>
      <c r="IT311" s="1286"/>
      <c r="IU311" s="1286"/>
      <c r="IV311" s="1286"/>
    </row>
    <row r="312" spans="1:256">
      <c r="A312" s="1286"/>
      <c r="B312" s="1360"/>
      <c r="C312" s="1360"/>
      <c r="D312" s="1360"/>
      <c r="E312" s="1360"/>
      <c r="F312" s="1360"/>
      <c r="G312" s="1360"/>
      <c r="H312" s="1286"/>
      <c r="I312" s="1286"/>
      <c r="J312" s="1286"/>
      <c r="K312" s="1286"/>
      <c r="L312" s="1286"/>
      <c r="M312" s="1286"/>
      <c r="N312" s="1286"/>
      <c r="O312" s="1286"/>
      <c r="P312" s="1286"/>
      <c r="Q312" s="1286"/>
      <c r="R312" s="1286"/>
      <c r="S312" s="1286"/>
      <c r="T312" s="1286"/>
      <c r="U312" s="1286"/>
      <c r="V312" s="1286"/>
      <c r="W312" s="1286"/>
      <c r="X312" s="1286"/>
      <c r="Y312" s="1286"/>
      <c r="Z312" s="1286"/>
      <c r="AA312" s="1286"/>
      <c r="AB312" s="1286"/>
      <c r="AC312" s="1286"/>
      <c r="AD312" s="1286"/>
      <c r="AE312" s="1286"/>
      <c r="AF312" s="1286"/>
      <c r="AG312" s="1286"/>
      <c r="AH312" s="1286"/>
      <c r="AI312" s="1286"/>
      <c r="AJ312" s="1286"/>
      <c r="AK312" s="1286"/>
      <c r="AL312" s="1286"/>
      <c r="AM312" s="1286"/>
      <c r="AN312" s="1286"/>
      <c r="AO312" s="1286"/>
      <c r="AP312" s="1286"/>
      <c r="AQ312" s="1286"/>
      <c r="AR312" s="1286"/>
      <c r="AS312" s="1286"/>
      <c r="AT312" s="1286"/>
      <c r="AU312" s="1286"/>
      <c r="AV312" s="1286"/>
      <c r="AW312" s="1286"/>
      <c r="AX312" s="1286"/>
      <c r="AY312" s="1286"/>
      <c r="AZ312" s="1286"/>
      <c r="BA312" s="1286"/>
      <c r="BB312" s="1286"/>
      <c r="BC312" s="1286"/>
      <c r="BD312" s="1286"/>
      <c r="BE312" s="1286"/>
      <c r="BF312" s="1286"/>
      <c r="BG312" s="1286"/>
      <c r="BH312" s="1286"/>
      <c r="BI312" s="1286"/>
      <c r="BJ312" s="1286"/>
      <c r="BK312" s="1286"/>
      <c r="BL312" s="1286"/>
      <c r="BM312" s="1286"/>
      <c r="BN312" s="1286"/>
      <c r="BO312" s="1286"/>
      <c r="BP312" s="1286"/>
      <c r="BQ312" s="1286"/>
      <c r="BR312" s="1286"/>
      <c r="BS312" s="1286"/>
      <c r="BT312" s="1286"/>
      <c r="BU312" s="1286"/>
      <c r="BV312" s="1286"/>
      <c r="BW312" s="1286"/>
      <c r="BX312" s="1286"/>
      <c r="BY312" s="1286"/>
      <c r="BZ312" s="1286"/>
      <c r="CA312" s="1286"/>
      <c r="CB312" s="1286"/>
      <c r="CC312" s="1286"/>
      <c r="CD312" s="1286"/>
      <c r="CE312" s="1286"/>
      <c r="CF312" s="1286"/>
      <c r="CG312" s="1286"/>
      <c r="CH312" s="1286"/>
      <c r="CI312" s="1286"/>
      <c r="CJ312" s="1286"/>
      <c r="CK312" s="1286"/>
      <c r="CL312" s="1286"/>
      <c r="CM312" s="1286"/>
      <c r="CN312" s="1286"/>
      <c r="CO312" s="1286"/>
      <c r="CP312" s="1286"/>
      <c r="CQ312" s="1286"/>
      <c r="CR312" s="1286"/>
      <c r="CS312" s="1286"/>
      <c r="CT312" s="1286"/>
      <c r="CU312" s="1286"/>
      <c r="CV312" s="1286"/>
      <c r="CW312" s="1286"/>
      <c r="CX312" s="1286"/>
      <c r="CY312" s="1286"/>
      <c r="CZ312" s="1286"/>
      <c r="DA312" s="1286"/>
      <c r="DB312" s="1286"/>
      <c r="DC312" s="1286"/>
      <c r="DD312" s="1286"/>
      <c r="DE312" s="1286"/>
      <c r="DF312" s="1286"/>
      <c r="DG312" s="1286"/>
      <c r="DH312" s="1286"/>
      <c r="DI312" s="1286"/>
      <c r="DJ312" s="1286"/>
      <c r="DK312" s="1286"/>
      <c r="DL312" s="1286"/>
      <c r="DM312" s="1286"/>
      <c r="DN312" s="1286"/>
      <c r="DO312" s="1286"/>
      <c r="DP312" s="1286"/>
      <c r="DQ312" s="1286"/>
      <c r="DR312" s="1286"/>
      <c r="DS312" s="1286"/>
      <c r="DT312" s="1286"/>
      <c r="DU312" s="1286"/>
      <c r="DV312" s="1286"/>
      <c r="DW312" s="1286"/>
      <c r="DX312" s="1286"/>
      <c r="DY312" s="1286"/>
      <c r="DZ312" s="1286"/>
      <c r="EA312" s="1286"/>
      <c r="EB312" s="1286"/>
      <c r="EC312" s="1286"/>
      <c r="ED312" s="1286"/>
      <c r="EE312" s="1286"/>
      <c r="EF312" s="1286"/>
      <c r="EG312" s="1286"/>
      <c r="EH312" s="1286"/>
      <c r="EI312" s="1286"/>
      <c r="EJ312" s="1286"/>
      <c r="EK312" s="1286"/>
      <c r="EL312" s="1286"/>
      <c r="EM312" s="1286"/>
      <c r="EN312" s="1286"/>
      <c r="EO312" s="1286"/>
      <c r="EP312" s="1286"/>
      <c r="EQ312" s="1286"/>
      <c r="ER312" s="1286"/>
      <c r="ES312" s="1286"/>
      <c r="ET312" s="1286"/>
      <c r="EU312" s="1286"/>
      <c r="EV312" s="1286"/>
      <c r="EW312" s="1286"/>
      <c r="EX312" s="1286"/>
      <c r="EY312" s="1286"/>
      <c r="EZ312" s="1286"/>
      <c r="FA312" s="1286"/>
      <c r="FB312" s="1286"/>
      <c r="FC312" s="1286"/>
      <c r="FD312" s="1286"/>
      <c r="FE312" s="1286"/>
      <c r="FF312" s="1286"/>
      <c r="FG312" s="1286"/>
      <c r="FH312" s="1286"/>
      <c r="FI312" s="1286"/>
      <c r="FJ312" s="1286"/>
      <c r="FK312" s="1286"/>
      <c r="FL312" s="1286"/>
      <c r="FM312" s="1286"/>
      <c r="FN312" s="1286"/>
      <c r="FO312" s="1286"/>
      <c r="FP312" s="1286"/>
      <c r="FQ312" s="1286"/>
      <c r="FR312" s="1286"/>
      <c r="FS312" s="1286"/>
      <c r="FT312" s="1286"/>
      <c r="FU312" s="1286"/>
      <c r="FV312" s="1286"/>
      <c r="FW312" s="1286"/>
      <c r="FX312" s="1286"/>
      <c r="FY312" s="1286"/>
      <c r="FZ312" s="1286"/>
      <c r="GA312" s="1286"/>
      <c r="GB312" s="1286"/>
      <c r="GC312" s="1286"/>
      <c r="GD312" s="1286"/>
      <c r="GE312" s="1286"/>
      <c r="GF312" s="1286"/>
      <c r="GG312" s="1286"/>
      <c r="GH312" s="1286"/>
      <c r="GI312" s="1286"/>
      <c r="GJ312" s="1286"/>
      <c r="GK312" s="1286"/>
      <c r="GL312" s="1286"/>
      <c r="GM312" s="1286"/>
      <c r="GN312" s="1286"/>
      <c r="GO312" s="1286"/>
      <c r="GP312" s="1286"/>
      <c r="GQ312" s="1286"/>
      <c r="GR312" s="1286"/>
      <c r="GS312" s="1286"/>
      <c r="GT312" s="1286"/>
      <c r="GU312" s="1286"/>
      <c r="GV312" s="1286"/>
      <c r="GW312" s="1286"/>
      <c r="GX312" s="1286"/>
      <c r="GY312" s="1286"/>
      <c r="GZ312" s="1286"/>
      <c r="HA312" s="1286"/>
      <c r="HB312" s="1286"/>
      <c r="HC312" s="1286"/>
      <c r="HD312" s="1286"/>
      <c r="HE312" s="1286"/>
      <c r="HF312" s="1286"/>
      <c r="HG312" s="1286"/>
      <c r="HH312" s="1286"/>
      <c r="HI312" s="1286"/>
      <c r="HJ312" s="1286"/>
      <c r="HK312" s="1286"/>
      <c r="HL312" s="1286"/>
      <c r="HM312" s="1286"/>
      <c r="HN312" s="1286"/>
      <c r="HO312" s="1286"/>
      <c r="HP312" s="1286"/>
      <c r="HQ312" s="1286"/>
      <c r="HR312" s="1286"/>
      <c r="HS312" s="1286"/>
      <c r="HT312" s="1286"/>
      <c r="HU312" s="1286"/>
      <c r="HV312" s="1286"/>
      <c r="HW312" s="1286"/>
      <c r="HX312" s="1286"/>
      <c r="HY312" s="1286"/>
      <c r="HZ312" s="1286"/>
      <c r="IA312" s="1286"/>
      <c r="IB312" s="1286"/>
      <c r="IC312" s="1286"/>
      <c r="ID312" s="1286"/>
      <c r="IE312" s="1286"/>
      <c r="IF312" s="1286"/>
      <c r="IG312" s="1286"/>
      <c r="IH312" s="1286"/>
      <c r="II312" s="1286"/>
      <c r="IJ312" s="1286"/>
      <c r="IK312" s="1286"/>
      <c r="IL312" s="1286"/>
      <c r="IM312" s="1286"/>
      <c r="IN312" s="1286"/>
      <c r="IO312" s="1286"/>
      <c r="IP312" s="1286"/>
      <c r="IQ312" s="1286"/>
      <c r="IR312" s="1286"/>
      <c r="IS312" s="1286"/>
      <c r="IT312" s="1286"/>
      <c r="IU312" s="1286"/>
      <c r="IV312" s="1286"/>
    </row>
    <row r="313" spans="1:256">
      <c r="A313" s="1286"/>
      <c r="B313" s="1360"/>
      <c r="C313" s="1360"/>
      <c r="D313" s="1360"/>
      <c r="E313" s="1360"/>
      <c r="F313" s="1360"/>
      <c r="G313" s="1360"/>
      <c r="H313" s="1286"/>
      <c r="I313" s="1286"/>
      <c r="J313" s="1286"/>
      <c r="K313" s="1286"/>
      <c r="L313" s="1286"/>
      <c r="M313" s="1286"/>
      <c r="N313" s="1286"/>
      <c r="O313" s="1286"/>
      <c r="P313" s="1286"/>
      <c r="Q313" s="1286"/>
      <c r="R313" s="1286"/>
      <c r="S313" s="1286"/>
      <c r="T313" s="1286"/>
      <c r="U313" s="1286"/>
      <c r="V313" s="1286"/>
      <c r="W313" s="1286"/>
      <c r="X313" s="1286"/>
      <c r="Y313" s="1286"/>
      <c r="Z313" s="1286"/>
      <c r="AA313" s="1286"/>
      <c r="AB313" s="1286"/>
      <c r="AC313" s="1286"/>
      <c r="AD313" s="1286"/>
      <c r="AE313" s="1286"/>
      <c r="AF313" s="1286"/>
      <c r="AG313" s="1286"/>
      <c r="AH313" s="1286"/>
      <c r="AI313" s="1286"/>
      <c r="AJ313" s="1286"/>
      <c r="AK313" s="1286"/>
      <c r="AL313" s="1286"/>
      <c r="AM313" s="1286"/>
      <c r="AN313" s="1286"/>
      <c r="AO313" s="1286"/>
      <c r="AP313" s="1286"/>
      <c r="AQ313" s="1286"/>
      <c r="AR313" s="1286"/>
      <c r="AS313" s="1286"/>
      <c r="AT313" s="1286"/>
      <c r="AU313" s="1286"/>
      <c r="AV313" s="1286"/>
      <c r="AW313" s="1286"/>
      <c r="AX313" s="1286"/>
      <c r="AY313" s="1286"/>
      <c r="AZ313" s="1286"/>
      <c r="BA313" s="1286"/>
      <c r="BB313" s="1286"/>
      <c r="BC313" s="1286"/>
      <c r="BD313" s="1286"/>
      <c r="BE313" s="1286"/>
      <c r="BF313" s="1286"/>
      <c r="BG313" s="1286"/>
      <c r="BH313" s="1286"/>
      <c r="BI313" s="1286"/>
      <c r="BJ313" s="1286"/>
      <c r="BK313" s="1286"/>
      <c r="BL313" s="1286"/>
      <c r="BM313" s="1286"/>
      <c r="BN313" s="1286"/>
      <c r="BO313" s="1286"/>
      <c r="BP313" s="1286"/>
      <c r="BQ313" s="1286"/>
      <c r="BR313" s="1286"/>
      <c r="BS313" s="1286"/>
      <c r="BT313" s="1286"/>
      <c r="BU313" s="1286"/>
      <c r="BV313" s="1286"/>
      <c r="BW313" s="1286"/>
      <c r="BX313" s="1286"/>
      <c r="BY313" s="1286"/>
      <c r="BZ313" s="1286"/>
      <c r="CA313" s="1286"/>
      <c r="CB313" s="1286"/>
      <c r="CC313" s="1286"/>
      <c r="CD313" s="1286"/>
      <c r="CE313" s="1286"/>
      <c r="CF313" s="1286"/>
      <c r="CG313" s="1286"/>
      <c r="CH313" s="1286"/>
      <c r="CI313" s="1286"/>
      <c r="CJ313" s="1286"/>
      <c r="CK313" s="1286"/>
      <c r="CL313" s="1286"/>
      <c r="CM313" s="1286"/>
      <c r="CN313" s="1286"/>
      <c r="CO313" s="1286"/>
      <c r="CP313" s="1286"/>
      <c r="CQ313" s="1286"/>
      <c r="CR313" s="1286"/>
      <c r="CS313" s="1286"/>
      <c r="CT313" s="1286"/>
      <c r="CU313" s="1286"/>
      <c r="CV313" s="1286"/>
      <c r="CW313" s="1286"/>
      <c r="CX313" s="1286"/>
      <c r="CY313" s="1286"/>
      <c r="CZ313" s="1286"/>
      <c r="DA313" s="1286"/>
      <c r="DB313" s="1286"/>
      <c r="DC313" s="1286"/>
      <c r="DD313" s="1286"/>
      <c r="DE313" s="1286"/>
      <c r="DF313" s="1286"/>
      <c r="DG313" s="1286"/>
      <c r="DH313" s="1286"/>
      <c r="DI313" s="1286"/>
      <c r="DJ313" s="1286"/>
      <c r="DK313" s="1286"/>
      <c r="DL313" s="1286"/>
      <c r="DM313" s="1286"/>
      <c r="DN313" s="1286"/>
      <c r="DO313" s="1286"/>
      <c r="DP313" s="1286"/>
      <c r="DQ313" s="1286"/>
      <c r="DR313" s="1286"/>
      <c r="DS313" s="1286"/>
      <c r="DT313" s="1286"/>
      <c r="DU313" s="1286"/>
      <c r="DV313" s="1286"/>
      <c r="DW313" s="1286"/>
      <c r="DX313" s="1286"/>
      <c r="DY313" s="1286"/>
      <c r="DZ313" s="1286"/>
      <c r="EA313" s="1286"/>
      <c r="EB313" s="1286"/>
      <c r="EC313" s="1286"/>
      <c r="ED313" s="1286"/>
      <c r="EE313" s="1286"/>
      <c r="EF313" s="1286"/>
      <c r="EG313" s="1286"/>
      <c r="EH313" s="1286"/>
      <c r="EI313" s="1286"/>
      <c r="EJ313" s="1286"/>
      <c r="EK313" s="1286"/>
      <c r="EL313" s="1286"/>
      <c r="EM313" s="1286"/>
      <c r="EN313" s="1286"/>
      <c r="EO313" s="1286"/>
      <c r="EP313" s="1286"/>
      <c r="EQ313" s="1286"/>
      <c r="ER313" s="1286"/>
      <c r="ES313" s="1286"/>
      <c r="ET313" s="1286"/>
      <c r="EU313" s="1286"/>
      <c r="EV313" s="1286"/>
      <c r="EW313" s="1286"/>
      <c r="EX313" s="1286"/>
      <c r="EY313" s="1286"/>
      <c r="EZ313" s="1286"/>
      <c r="FA313" s="1286"/>
      <c r="FB313" s="1286"/>
      <c r="FC313" s="1286"/>
      <c r="FD313" s="1286"/>
      <c r="FE313" s="1286"/>
      <c r="FF313" s="1286"/>
      <c r="FG313" s="1286"/>
      <c r="FH313" s="1286"/>
      <c r="FI313" s="1286"/>
      <c r="FJ313" s="1286"/>
      <c r="FK313" s="1286"/>
      <c r="FL313" s="1286"/>
      <c r="FM313" s="1286"/>
      <c r="FN313" s="1286"/>
      <c r="FO313" s="1286"/>
      <c r="FP313" s="1286"/>
      <c r="FQ313" s="1286"/>
      <c r="FR313" s="1286"/>
      <c r="FS313" s="1286"/>
      <c r="FT313" s="1286"/>
      <c r="FU313" s="1286"/>
      <c r="FV313" s="1286"/>
      <c r="FW313" s="1286"/>
      <c r="FX313" s="1286"/>
      <c r="FY313" s="1286"/>
      <c r="FZ313" s="1286"/>
      <c r="GA313" s="1286"/>
      <c r="GB313" s="1286"/>
      <c r="GC313" s="1286"/>
      <c r="GD313" s="1286"/>
      <c r="GE313" s="1286"/>
      <c r="GF313" s="1286"/>
      <c r="GG313" s="1286"/>
      <c r="GH313" s="1286"/>
      <c r="GI313" s="1286"/>
      <c r="GJ313" s="1286"/>
      <c r="GK313" s="1286"/>
      <c r="GL313" s="1286"/>
      <c r="GM313" s="1286"/>
      <c r="GN313" s="1286"/>
      <c r="GO313" s="1286"/>
      <c r="GP313" s="1286"/>
      <c r="GQ313" s="1286"/>
      <c r="GR313" s="1286"/>
      <c r="GS313" s="1286"/>
      <c r="GT313" s="1286"/>
      <c r="GU313" s="1286"/>
      <c r="GV313" s="1286"/>
      <c r="GW313" s="1286"/>
      <c r="GX313" s="1286"/>
      <c r="GY313" s="1286"/>
      <c r="GZ313" s="1286"/>
      <c r="HA313" s="1286"/>
      <c r="HB313" s="1286"/>
      <c r="HC313" s="1286"/>
      <c r="HD313" s="1286"/>
      <c r="HE313" s="1286"/>
      <c r="HF313" s="1286"/>
      <c r="HG313" s="1286"/>
      <c r="HH313" s="1286"/>
      <c r="HI313" s="1286"/>
      <c r="HJ313" s="1286"/>
      <c r="HK313" s="1286"/>
      <c r="HL313" s="1286"/>
      <c r="HM313" s="1286"/>
      <c r="HN313" s="1286"/>
      <c r="HO313" s="1286"/>
      <c r="HP313" s="1286"/>
      <c r="HQ313" s="1286"/>
      <c r="HR313" s="1286"/>
      <c r="HS313" s="1286"/>
      <c r="HT313" s="1286"/>
      <c r="HU313" s="1286"/>
      <c r="HV313" s="1286"/>
      <c r="HW313" s="1286"/>
      <c r="HX313" s="1286"/>
      <c r="HY313" s="1286"/>
      <c r="HZ313" s="1286"/>
      <c r="IA313" s="1286"/>
      <c r="IB313" s="1286"/>
      <c r="IC313" s="1286"/>
      <c r="ID313" s="1286"/>
      <c r="IE313" s="1286"/>
      <c r="IF313" s="1286"/>
      <c r="IG313" s="1286"/>
      <c r="IH313" s="1286"/>
      <c r="II313" s="1286"/>
      <c r="IJ313" s="1286"/>
      <c r="IK313" s="1286"/>
      <c r="IL313" s="1286"/>
      <c r="IM313" s="1286"/>
      <c r="IN313" s="1286"/>
      <c r="IO313" s="1286"/>
      <c r="IP313" s="1286"/>
      <c r="IQ313" s="1286"/>
      <c r="IR313" s="1286"/>
      <c r="IS313" s="1286"/>
      <c r="IT313" s="1286"/>
      <c r="IU313" s="1286"/>
      <c r="IV313" s="1286"/>
    </row>
    <row r="314" spans="1:256">
      <c r="A314" s="1286"/>
      <c r="B314" s="1360"/>
      <c r="C314" s="1360"/>
      <c r="D314" s="1360"/>
      <c r="E314" s="1360"/>
      <c r="F314" s="1360"/>
      <c r="G314" s="1360"/>
      <c r="H314" s="1286"/>
      <c r="I314" s="1286"/>
      <c r="J314" s="1286"/>
      <c r="K314" s="1286"/>
      <c r="L314" s="1286"/>
      <c r="M314" s="1286"/>
      <c r="N314" s="1286"/>
      <c r="O314" s="1286"/>
      <c r="P314" s="1286"/>
      <c r="Q314" s="1286"/>
      <c r="R314" s="1286"/>
      <c r="S314" s="1286"/>
      <c r="T314" s="1286"/>
      <c r="U314" s="1286"/>
      <c r="V314" s="1286"/>
      <c r="W314" s="1286"/>
      <c r="X314" s="1286"/>
      <c r="Y314" s="1286"/>
      <c r="Z314" s="1286"/>
      <c r="AA314" s="1286"/>
      <c r="AB314" s="1286"/>
      <c r="AC314" s="1286"/>
      <c r="AD314" s="1286"/>
      <c r="AE314" s="1286"/>
      <c r="AF314" s="1286"/>
      <c r="AG314" s="1286"/>
      <c r="AH314" s="1286"/>
      <c r="AI314" s="1286"/>
      <c r="AJ314" s="1286"/>
      <c r="AK314" s="1286"/>
      <c r="AL314" s="1286"/>
      <c r="AM314" s="1286"/>
      <c r="AN314" s="1286"/>
      <c r="AO314" s="1286"/>
      <c r="AP314" s="1286"/>
      <c r="AQ314" s="1286"/>
      <c r="AR314" s="1286"/>
      <c r="AS314" s="1286"/>
      <c r="AT314" s="1286"/>
      <c r="AU314" s="1286"/>
      <c r="AV314" s="1286"/>
      <c r="AW314" s="1286"/>
      <c r="AX314" s="1286"/>
      <c r="AY314" s="1286"/>
      <c r="AZ314" s="1286"/>
      <c r="BA314" s="1286"/>
      <c r="BB314" s="1286"/>
      <c r="BC314" s="1286"/>
      <c r="BD314" s="1286"/>
      <c r="BE314" s="1286"/>
      <c r="BF314" s="1286"/>
      <c r="BG314" s="1286"/>
      <c r="BH314" s="1286"/>
      <c r="BI314" s="1286"/>
      <c r="BJ314" s="1286"/>
      <c r="BK314" s="1286"/>
      <c r="BL314" s="1286"/>
      <c r="BM314" s="1286"/>
      <c r="BN314" s="1286"/>
      <c r="BO314" s="1286"/>
      <c r="BP314" s="1286"/>
      <c r="BQ314" s="1286"/>
      <c r="BR314" s="1286"/>
      <c r="BS314" s="1286"/>
      <c r="BT314" s="1286"/>
      <c r="BU314" s="1286"/>
      <c r="BV314" s="1286"/>
      <c r="BW314" s="1286"/>
      <c r="BX314" s="1286"/>
      <c r="BY314" s="1286"/>
      <c r="BZ314" s="1286"/>
      <c r="CA314" s="1286"/>
      <c r="CB314" s="1286"/>
      <c r="CC314" s="1286"/>
      <c r="CD314" s="1286"/>
      <c r="CE314" s="1286"/>
      <c r="CF314" s="1286"/>
      <c r="CG314" s="1286"/>
      <c r="CH314" s="1286"/>
      <c r="CI314" s="1286"/>
      <c r="CJ314" s="1286"/>
      <c r="CK314" s="1286"/>
      <c r="CL314" s="1286"/>
      <c r="CM314" s="1286"/>
      <c r="CN314" s="1286"/>
      <c r="CO314" s="1286"/>
      <c r="CP314" s="1286"/>
      <c r="CQ314" s="1286"/>
      <c r="CR314" s="1286"/>
      <c r="CS314" s="1286"/>
      <c r="CT314" s="1286"/>
      <c r="CU314" s="1286"/>
      <c r="CV314" s="1286"/>
      <c r="CW314" s="1286"/>
      <c r="CX314" s="1286"/>
      <c r="CY314" s="1286"/>
      <c r="CZ314" s="1286"/>
      <c r="DA314" s="1286"/>
      <c r="DB314" s="1286"/>
      <c r="DC314" s="1286"/>
      <c r="DD314" s="1286"/>
      <c r="DE314" s="1286"/>
      <c r="DF314" s="1286"/>
      <c r="DG314" s="1286"/>
      <c r="DH314" s="1286"/>
      <c r="DI314" s="1286"/>
      <c r="DJ314" s="1286"/>
      <c r="DK314" s="1286"/>
      <c r="DL314" s="1286"/>
      <c r="DM314" s="1286"/>
      <c r="DN314" s="1286"/>
      <c r="DO314" s="1286"/>
      <c r="DP314" s="1286"/>
      <c r="DQ314" s="1286"/>
      <c r="DR314" s="1286"/>
      <c r="DS314" s="1286"/>
      <c r="DT314" s="1286"/>
      <c r="DU314" s="1286"/>
      <c r="DV314" s="1286"/>
      <c r="DW314" s="1286"/>
      <c r="DX314" s="1286"/>
      <c r="DY314" s="1286"/>
      <c r="DZ314" s="1286"/>
      <c r="EA314" s="1286"/>
      <c r="EB314" s="1286"/>
      <c r="EC314" s="1286"/>
      <c r="ED314" s="1286"/>
      <c r="EE314" s="1286"/>
      <c r="EF314" s="1286"/>
      <c r="EG314" s="1286"/>
      <c r="EH314" s="1286"/>
      <c r="EI314" s="1286"/>
      <c r="EJ314" s="1286"/>
      <c r="EK314" s="1286"/>
      <c r="EL314" s="1286"/>
      <c r="EM314" s="1286"/>
      <c r="EN314" s="1286"/>
      <c r="EO314" s="1286"/>
      <c r="EP314" s="1286"/>
      <c r="EQ314" s="1286"/>
      <c r="ER314" s="1286"/>
      <c r="ES314" s="1286"/>
      <c r="ET314" s="1286"/>
      <c r="EU314" s="1286"/>
      <c r="EV314" s="1286"/>
      <c r="EW314" s="1286"/>
      <c r="EX314" s="1286"/>
      <c r="EY314" s="1286"/>
      <c r="EZ314" s="1286"/>
      <c r="FA314" s="1286"/>
      <c r="FB314" s="1286"/>
      <c r="FC314" s="1286"/>
      <c r="FD314" s="1286"/>
      <c r="FE314" s="1286"/>
      <c r="FF314" s="1286"/>
      <c r="FG314" s="1286"/>
      <c r="FH314" s="1286"/>
      <c r="FI314" s="1286"/>
      <c r="FJ314" s="1286"/>
      <c r="FK314" s="1286"/>
      <c r="FL314" s="1286"/>
      <c r="FM314" s="1286"/>
      <c r="FN314" s="1286"/>
      <c r="FO314" s="1286"/>
      <c r="FP314" s="1286"/>
      <c r="FQ314" s="1286"/>
      <c r="FR314" s="1286"/>
      <c r="FS314" s="1286"/>
      <c r="FT314" s="1286"/>
      <c r="FU314" s="1286"/>
      <c r="FV314" s="1286"/>
      <c r="FW314" s="1286"/>
      <c r="FX314" s="1286"/>
      <c r="FY314" s="1286"/>
      <c r="FZ314" s="1286"/>
      <c r="GA314" s="1286"/>
      <c r="GB314" s="1286"/>
      <c r="GC314" s="1286"/>
      <c r="GD314" s="1286"/>
      <c r="GE314" s="1286"/>
      <c r="GF314" s="1286"/>
      <c r="GG314" s="1286"/>
      <c r="GH314" s="1286"/>
      <c r="GI314" s="1286"/>
      <c r="GJ314" s="1286"/>
      <c r="GK314" s="1286"/>
      <c r="GL314" s="1286"/>
      <c r="GM314" s="1286"/>
      <c r="GN314" s="1286"/>
      <c r="GO314" s="1286"/>
      <c r="GP314" s="1286"/>
      <c r="GQ314" s="1286"/>
      <c r="GR314" s="1286"/>
      <c r="GS314" s="1286"/>
      <c r="GT314" s="1286"/>
      <c r="GU314" s="1286"/>
      <c r="GV314" s="1286"/>
      <c r="GW314" s="1286"/>
      <c r="GX314" s="1286"/>
      <c r="GY314" s="1286"/>
      <c r="GZ314" s="1286"/>
      <c r="HA314" s="1286"/>
      <c r="HB314" s="1286"/>
      <c r="HC314" s="1286"/>
      <c r="HD314" s="1286"/>
      <c r="HE314" s="1286"/>
      <c r="HF314" s="1286"/>
      <c r="HG314" s="1286"/>
      <c r="HH314" s="1286"/>
      <c r="HI314" s="1286"/>
      <c r="HJ314" s="1286"/>
      <c r="HK314" s="1286"/>
      <c r="HL314" s="1286"/>
      <c r="HM314" s="1286"/>
      <c r="HN314" s="1286"/>
      <c r="HO314" s="1286"/>
      <c r="HP314" s="1286"/>
      <c r="HQ314" s="1286"/>
      <c r="HR314" s="1286"/>
      <c r="HS314" s="1286"/>
      <c r="HT314" s="1286"/>
      <c r="HU314" s="1286"/>
      <c r="HV314" s="1286"/>
      <c r="HW314" s="1286"/>
      <c r="HX314" s="1286"/>
      <c r="HY314" s="1286"/>
      <c r="HZ314" s="1286"/>
      <c r="IA314" s="1286"/>
      <c r="IB314" s="1286"/>
      <c r="IC314" s="1286"/>
      <c r="ID314" s="1286"/>
      <c r="IE314" s="1286"/>
      <c r="IF314" s="1286"/>
      <c r="IG314" s="1286"/>
      <c r="IH314" s="1286"/>
      <c r="II314" s="1286"/>
      <c r="IJ314" s="1286"/>
      <c r="IK314" s="1286"/>
      <c r="IL314" s="1286"/>
      <c r="IM314" s="1286"/>
      <c r="IN314" s="1286"/>
      <c r="IO314" s="1286"/>
      <c r="IP314" s="1286"/>
      <c r="IQ314" s="1286"/>
      <c r="IR314" s="1286"/>
      <c r="IS314" s="1286"/>
      <c r="IT314" s="1286"/>
      <c r="IU314" s="1286"/>
      <c r="IV314" s="1286"/>
    </row>
    <row r="315" spans="1:256">
      <c r="A315" s="1286"/>
      <c r="B315" s="1360"/>
      <c r="C315" s="1360"/>
      <c r="D315" s="1360"/>
      <c r="E315" s="1360"/>
      <c r="F315" s="1360"/>
      <c r="G315" s="1360"/>
      <c r="H315" s="1286"/>
      <c r="I315" s="1286"/>
      <c r="J315" s="1286"/>
      <c r="K315" s="1286"/>
      <c r="L315" s="1286"/>
      <c r="M315" s="1286"/>
      <c r="N315" s="1286"/>
      <c r="O315" s="1286"/>
      <c r="P315" s="1286"/>
      <c r="Q315" s="1286"/>
      <c r="R315" s="1286"/>
      <c r="S315" s="1286"/>
      <c r="T315" s="1286"/>
      <c r="U315" s="1286"/>
      <c r="V315" s="1286"/>
      <c r="W315" s="1286"/>
      <c r="X315" s="1286"/>
      <c r="Y315" s="1286"/>
      <c r="Z315" s="1286"/>
      <c r="AA315" s="1286"/>
      <c r="AB315" s="1286"/>
      <c r="AC315" s="1286"/>
      <c r="AD315" s="1286"/>
      <c r="AE315" s="1286"/>
      <c r="AF315" s="1286"/>
      <c r="AG315" s="1286"/>
      <c r="AH315" s="1286"/>
      <c r="AI315" s="1286"/>
      <c r="AJ315" s="1286"/>
      <c r="AK315" s="1286"/>
      <c r="AL315" s="1286"/>
      <c r="AM315" s="1286"/>
      <c r="AN315" s="1286"/>
      <c r="AO315" s="1286"/>
      <c r="AP315" s="1286"/>
      <c r="AQ315" s="1286"/>
      <c r="AR315" s="1286"/>
      <c r="AS315" s="1286"/>
      <c r="AT315" s="1286"/>
      <c r="AU315" s="1286"/>
      <c r="AV315" s="1286"/>
      <c r="AW315" s="1286"/>
      <c r="AX315" s="1286"/>
      <c r="AY315" s="1286"/>
      <c r="AZ315" s="1286"/>
      <c r="BA315" s="1286"/>
      <c r="BB315" s="1286"/>
      <c r="BC315" s="1286"/>
      <c r="BD315" s="1286"/>
      <c r="BE315" s="1286"/>
      <c r="BF315" s="1286"/>
      <c r="BG315" s="1286"/>
      <c r="BH315" s="1286"/>
      <c r="BI315" s="1286"/>
      <c r="BJ315" s="1286"/>
      <c r="BK315" s="1286"/>
      <c r="BL315" s="1286"/>
      <c r="BM315" s="1286"/>
      <c r="BN315" s="1286"/>
      <c r="BO315" s="1286"/>
      <c r="BP315" s="1286"/>
      <c r="BQ315" s="1286"/>
      <c r="BR315" s="1286"/>
      <c r="BS315" s="1286"/>
      <c r="BT315" s="1286"/>
      <c r="BU315" s="1286"/>
      <c r="BV315" s="1286"/>
      <c r="BW315" s="1286"/>
      <c r="BX315" s="1286"/>
      <c r="BY315" s="1286"/>
      <c r="BZ315" s="1286"/>
      <c r="CA315" s="1286"/>
      <c r="CB315" s="1286"/>
      <c r="CC315" s="1286"/>
      <c r="CD315" s="1286"/>
      <c r="CE315" s="1286"/>
      <c r="CF315" s="1286"/>
      <c r="CG315" s="1286"/>
      <c r="CH315" s="1286"/>
      <c r="CI315" s="1286"/>
      <c r="CJ315" s="1286"/>
      <c r="CK315" s="1286"/>
      <c r="CL315" s="1286"/>
      <c r="CM315" s="1286"/>
      <c r="CN315" s="1286"/>
      <c r="CO315" s="1286"/>
      <c r="CP315" s="1286"/>
      <c r="CQ315" s="1286"/>
      <c r="CR315" s="1286"/>
      <c r="CS315" s="1286"/>
      <c r="CT315" s="1286"/>
      <c r="CU315" s="1286"/>
      <c r="CV315" s="1286"/>
      <c r="CW315" s="1286"/>
      <c r="CX315" s="1286"/>
      <c r="CY315" s="1286"/>
      <c r="CZ315" s="1286"/>
      <c r="DA315" s="1286"/>
      <c r="DB315" s="1286"/>
      <c r="DC315" s="1286"/>
      <c r="DD315" s="1286"/>
      <c r="DE315" s="1286"/>
      <c r="DF315" s="1286"/>
      <c r="DG315" s="1286"/>
      <c r="DH315" s="1286"/>
      <c r="DI315" s="1286"/>
      <c r="DJ315" s="1286"/>
      <c r="DK315" s="1286"/>
      <c r="DL315" s="1286"/>
      <c r="DM315" s="1286"/>
      <c r="DN315" s="1286"/>
      <c r="DO315" s="1286"/>
      <c r="DP315" s="1286"/>
      <c r="DQ315" s="1286"/>
      <c r="DR315" s="1286"/>
      <c r="DS315" s="1286"/>
      <c r="DT315" s="1286"/>
      <c r="DU315" s="1286"/>
      <c r="DV315" s="1286"/>
      <c r="DW315" s="1286"/>
      <c r="DX315" s="1286"/>
      <c r="DY315" s="1286"/>
      <c r="DZ315" s="1286"/>
      <c r="EA315" s="1286"/>
      <c r="EB315" s="1286"/>
      <c r="EC315" s="1286"/>
      <c r="ED315" s="1286"/>
      <c r="EE315" s="1286"/>
      <c r="EF315" s="1286"/>
      <c r="EG315" s="1286"/>
      <c r="EH315" s="1286"/>
      <c r="EI315" s="1286"/>
      <c r="EJ315" s="1286"/>
      <c r="EK315" s="1286"/>
      <c r="EL315" s="1286"/>
      <c r="EM315" s="1286"/>
      <c r="EN315" s="1286"/>
      <c r="EO315" s="1286"/>
      <c r="EP315" s="1286"/>
      <c r="EQ315" s="1286"/>
      <c r="ER315" s="1286"/>
      <c r="ES315" s="1286"/>
      <c r="ET315" s="1286"/>
      <c r="EU315" s="1286"/>
      <c r="EV315" s="1286"/>
      <c r="EW315" s="1286"/>
      <c r="EX315" s="1286"/>
      <c r="EY315" s="1286"/>
      <c r="EZ315" s="1286"/>
      <c r="FA315" s="1286"/>
      <c r="FB315" s="1286"/>
      <c r="FC315" s="1286"/>
      <c r="FD315" s="1286"/>
      <c r="FE315" s="1286"/>
      <c r="FF315" s="1286"/>
      <c r="FG315" s="1286"/>
      <c r="FH315" s="1286"/>
      <c r="FI315" s="1286"/>
      <c r="FJ315" s="1286"/>
      <c r="FK315" s="1286"/>
      <c r="FL315" s="1286"/>
      <c r="FM315" s="1286"/>
      <c r="FN315" s="1286"/>
      <c r="FO315" s="1286"/>
      <c r="FP315" s="1286"/>
      <c r="FQ315" s="1286"/>
      <c r="FR315" s="1286"/>
      <c r="FS315" s="1286"/>
      <c r="FT315" s="1286"/>
      <c r="FU315" s="1286"/>
      <c r="FV315" s="1286"/>
      <c r="FW315" s="1286"/>
      <c r="FX315" s="1286"/>
      <c r="FY315" s="1286"/>
      <c r="FZ315" s="1286"/>
      <c r="GA315" s="1286"/>
      <c r="GB315" s="1286"/>
      <c r="GC315" s="1286"/>
      <c r="GD315" s="1286"/>
      <c r="GE315" s="1286"/>
      <c r="GF315" s="1286"/>
      <c r="GG315" s="1286"/>
      <c r="GH315" s="1286"/>
      <c r="GI315" s="1286"/>
      <c r="GJ315" s="1286"/>
      <c r="GK315" s="1286"/>
      <c r="GL315" s="1286"/>
      <c r="GM315" s="1286"/>
      <c r="GN315" s="1286"/>
      <c r="GO315" s="1286"/>
      <c r="GP315" s="1286"/>
      <c r="GQ315" s="1286"/>
      <c r="GR315" s="1286"/>
      <c r="GS315" s="1286"/>
      <c r="GT315" s="1286"/>
      <c r="GU315" s="1286"/>
      <c r="GV315" s="1286"/>
      <c r="GW315" s="1286"/>
      <c r="GX315" s="1286"/>
      <c r="GY315" s="1286"/>
      <c r="GZ315" s="1286"/>
      <c r="HA315" s="1286"/>
      <c r="HB315" s="1286"/>
      <c r="HC315" s="1286"/>
      <c r="HD315" s="1286"/>
      <c r="HE315" s="1286"/>
      <c r="HF315" s="1286"/>
      <c r="HG315" s="1286"/>
      <c r="HH315" s="1286"/>
      <c r="HI315" s="1286"/>
      <c r="HJ315" s="1286"/>
      <c r="HK315" s="1286"/>
      <c r="HL315" s="1286"/>
      <c r="HM315" s="1286"/>
      <c r="HN315" s="1286"/>
      <c r="HO315" s="1286"/>
      <c r="HP315" s="1286"/>
      <c r="HQ315" s="1286"/>
      <c r="HR315" s="1286"/>
      <c r="HS315" s="1286"/>
      <c r="HT315" s="1286"/>
      <c r="HU315" s="1286"/>
      <c r="HV315" s="1286"/>
      <c r="HW315" s="1286"/>
      <c r="HX315" s="1286"/>
      <c r="HY315" s="1286"/>
      <c r="HZ315" s="1286"/>
      <c r="IA315" s="1286"/>
      <c r="IB315" s="1286"/>
      <c r="IC315" s="1286"/>
      <c r="ID315" s="1286"/>
      <c r="IE315" s="1286"/>
      <c r="IF315" s="1286"/>
      <c r="IG315" s="1286"/>
      <c r="IH315" s="1286"/>
      <c r="II315" s="1286"/>
      <c r="IJ315" s="1286"/>
      <c r="IK315" s="1286"/>
      <c r="IL315" s="1286"/>
      <c r="IM315" s="1286"/>
      <c r="IN315" s="1286"/>
      <c r="IO315" s="1286"/>
      <c r="IP315" s="1286"/>
      <c r="IQ315" s="1286"/>
      <c r="IR315" s="1286"/>
      <c r="IS315" s="1286"/>
      <c r="IT315" s="1286"/>
      <c r="IU315" s="1286"/>
      <c r="IV315" s="1286"/>
    </row>
    <row r="316" spans="1:256">
      <c r="A316" s="1286"/>
      <c r="B316" s="1360"/>
      <c r="C316" s="1360"/>
      <c r="D316" s="1360"/>
      <c r="E316" s="1360"/>
      <c r="F316" s="1360"/>
      <c r="G316" s="1360"/>
      <c r="H316" s="1286"/>
      <c r="I316" s="1286"/>
      <c r="J316" s="1286"/>
      <c r="K316" s="1286"/>
      <c r="L316" s="1286"/>
      <c r="M316" s="1286"/>
      <c r="N316" s="1286"/>
      <c r="O316" s="1286"/>
      <c r="P316" s="1286"/>
      <c r="Q316" s="1286"/>
      <c r="R316" s="1286"/>
      <c r="S316" s="1286"/>
      <c r="T316" s="1286"/>
      <c r="U316" s="1286"/>
      <c r="V316" s="1286"/>
      <c r="W316" s="1286"/>
      <c r="X316" s="1286"/>
      <c r="Y316" s="1286"/>
      <c r="Z316" s="1286"/>
      <c r="AA316" s="1286"/>
      <c r="AB316" s="1286"/>
      <c r="AC316" s="1286"/>
      <c r="AD316" s="1286"/>
      <c r="AE316" s="1286"/>
      <c r="AF316" s="1286"/>
      <c r="AG316" s="1286"/>
      <c r="AH316" s="1286"/>
      <c r="AI316" s="1286"/>
      <c r="AJ316" s="1286"/>
      <c r="AK316" s="1286"/>
      <c r="AL316" s="1286"/>
      <c r="AM316" s="1286"/>
      <c r="AN316" s="1286"/>
      <c r="AO316" s="1286"/>
      <c r="AP316" s="1286"/>
      <c r="AQ316" s="1286"/>
      <c r="AR316" s="1286"/>
      <c r="AS316" s="1286"/>
      <c r="AT316" s="1286"/>
      <c r="AU316" s="1286"/>
      <c r="AV316" s="1286"/>
      <c r="AW316" s="1286"/>
      <c r="AX316" s="1286"/>
      <c r="AY316" s="1286"/>
      <c r="AZ316" s="1286"/>
      <c r="BA316" s="1286"/>
      <c r="BB316" s="1286"/>
      <c r="BC316" s="1286"/>
      <c r="BD316" s="1286"/>
      <c r="BE316" s="1286"/>
      <c r="BF316" s="1286"/>
      <c r="BG316" s="1286"/>
      <c r="BH316" s="1286"/>
      <c r="BI316" s="1286"/>
      <c r="BJ316" s="1286"/>
      <c r="BK316" s="1286"/>
      <c r="BL316" s="1286"/>
      <c r="BM316" s="1286"/>
      <c r="BN316" s="1286"/>
      <c r="BO316" s="1286"/>
      <c r="BP316" s="1286"/>
      <c r="BQ316" s="1286"/>
      <c r="BR316" s="1286"/>
      <c r="BS316" s="1286"/>
      <c r="BT316" s="1286"/>
      <c r="BU316" s="1286"/>
      <c r="BV316" s="1286"/>
      <c r="BW316" s="1286"/>
      <c r="BX316" s="1286"/>
      <c r="BY316" s="1286"/>
      <c r="BZ316" s="1286"/>
      <c r="CA316" s="1286"/>
      <c r="CB316" s="1286"/>
      <c r="CC316" s="1286"/>
      <c r="CD316" s="1286"/>
      <c r="CE316" s="1286"/>
      <c r="CF316" s="1286"/>
      <c r="CG316" s="1286"/>
      <c r="CH316" s="1286"/>
      <c r="CI316" s="1286"/>
      <c r="CJ316" s="1286"/>
      <c r="CK316" s="1286"/>
      <c r="CL316" s="1286"/>
      <c r="CM316" s="1286"/>
      <c r="CN316" s="1286"/>
      <c r="CO316" s="1286"/>
      <c r="CP316" s="1286"/>
      <c r="CQ316" s="1286"/>
      <c r="CR316" s="1286"/>
      <c r="CS316" s="1286"/>
      <c r="CT316" s="1286"/>
      <c r="CU316" s="1286"/>
      <c r="CV316" s="1286"/>
      <c r="CW316" s="1286"/>
      <c r="CX316" s="1286"/>
      <c r="CY316" s="1286"/>
      <c r="CZ316" s="1286"/>
      <c r="DA316" s="1286"/>
      <c r="DB316" s="1286"/>
      <c r="DC316" s="1286"/>
      <c r="DD316" s="1286"/>
      <c r="DE316" s="1286"/>
      <c r="DF316" s="1286"/>
      <c r="DG316" s="1286"/>
      <c r="DH316" s="1286"/>
      <c r="DI316" s="1286"/>
      <c r="DJ316" s="1286"/>
      <c r="DK316" s="1286"/>
      <c r="DL316" s="1286"/>
      <c r="DM316" s="1286"/>
      <c r="DN316" s="1286"/>
      <c r="DO316" s="1286"/>
      <c r="DP316" s="1286"/>
      <c r="DQ316" s="1286"/>
      <c r="DR316" s="1286"/>
      <c r="DS316" s="1286"/>
      <c r="DT316" s="1286"/>
      <c r="DU316" s="1286"/>
      <c r="DV316" s="1286"/>
      <c r="DW316" s="1286"/>
      <c r="DX316" s="1286"/>
      <c r="DY316" s="1286"/>
      <c r="DZ316" s="1286"/>
      <c r="EA316" s="1286"/>
      <c r="EB316" s="1286"/>
      <c r="EC316" s="1286"/>
      <c r="ED316" s="1286"/>
      <c r="EE316" s="1286"/>
      <c r="EF316" s="1286"/>
      <c r="EG316" s="1286"/>
      <c r="EH316" s="1286"/>
      <c r="EI316" s="1286"/>
      <c r="EJ316" s="1286"/>
      <c r="EK316" s="1286"/>
      <c r="EL316" s="1286"/>
      <c r="EM316" s="1286"/>
      <c r="EN316" s="1286"/>
      <c r="EO316" s="1286"/>
      <c r="EP316" s="1286"/>
      <c r="EQ316" s="1286"/>
      <c r="ER316" s="1286"/>
      <c r="ES316" s="1286"/>
      <c r="ET316" s="1286"/>
      <c r="EU316" s="1286"/>
      <c r="EV316" s="1286"/>
      <c r="EW316" s="1286"/>
      <c r="EX316" s="1286"/>
      <c r="EY316" s="1286"/>
      <c r="EZ316" s="1286"/>
      <c r="FA316" s="1286"/>
      <c r="FB316" s="1286"/>
      <c r="FC316" s="1286"/>
      <c r="FD316" s="1286"/>
      <c r="FE316" s="1286"/>
      <c r="FF316" s="1286"/>
      <c r="FG316" s="1286"/>
      <c r="FH316" s="1286"/>
      <c r="FI316" s="1286"/>
      <c r="FJ316" s="1286"/>
      <c r="FK316" s="1286"/>
      <c r="FL316" s="1286"/>
      <c r="FM316" s="1286"/>
      <c r="FN316" s="1286"/>
      <c r="FO316" s="1286"/>
      <c r="FP316" s="1286"/>
      <c r="FQ316" s="1286"/>
      <c r="FR316" s="1286"/>
      <c r="FS316" s="1286"/>
      <c r="FT316" s="1286"/>
      <c r="FU316" s="1286"/>
      <c r="FV316" s="1286"/>
      <c r="FW316" s="1286"/>
      <c r="FX316" s="1286"/>
      <c r="FY316" s="1286"/>
      <c r="FZ316" s="1286"/>
      <c r="GA316" s="1286"/>
      <c r="GB316" s="1286"/>
      <c r="GC316" s="1286"/>
      <c r="GD316" s="1286"/>
      <c r="GE316" s="1286"/>
      <c r="GF316" s="1286"/>
      <c r="GG316" s="1286"/>
      <c r="GH316" s="1286"/>
      <c r="GI316" s="1286"/>
      <c r="GJ316" s="1286"/>
      <c r="GK316" s="1286"/>
      <c r="GL316" s="1286"/>
      <c r="GM316" s="1286"/>
      <c r="GN316" s="1286"/>
      <c r="GO316" s="1286"/>
      <c r="GP316" s="1286"/>
      <c r="GQ316" s="1286"/>
      <c r="GR316" s="1286"/>
      <c r="GS316" s="1286"/>
      <c r="GT316" s="1286"/>
      <c r="GU316" s="1286"/>
      <c r="GV316" s="1286"/>
      <c r="GW316" s="1286"/>
      <c r="GX316" s="1286"/>
      <c r="GY316" s="1286"/>
      <c r="GZ316" s="1286"/>
      <c r="HA316" s="1286"/>
      <c r="HB316" s="1286"/>
      <c r="HC316" s="1286"/>
      <c r="HD316" s="1286"/>
      <c r="HE316" s="1286"/>
      <c r="HF316" s="1286"/>
      <c r="HG316" s="1286"/>
      <c r="HH316" s="1286"/>
      <c r="HI316" s="1286"/>
      <c r="HJ316" s="1286"/>
      <c r="HK316" s="1286"/>
      <c r="HL316" s="1286"/>
      <c r="HM316" s="1286"/>
      <c r="HN316" s="1286"/>
      <c r="HO316" s="1286"/>
      <c r="HP316" s="1286"/>
      <c r="HQ316" s="1286"/>
      <c r="HR316" s="1286"/>
      <c r="HS316" s="1286"/>
      <c r="HT316" s="1286"/>
      <c r="HU316" s="1286"/>
      <c r="HV316" s="1286"/>
      <c r="HW316" s="1286"/>
      <c r="HX316" s="1286"/>
      <c r="HY316" s="1286"/>
      <c r="HZ316" s="1286"/>
      <c r="IA316" s="1286"/>
      <c r="IB316" s="1286"/>
      <c r="IC316" s="1286"/>
      <c r="ID316" s="1286"/>
      <c r="IE316" s="1286"/>
      <c r="IF316" s="1286"/>
      <c r="IG316" s="1286"/>
      <c r="IH316" s="1286"/>
      <c r="II316" s="1286"/>
      <c r="IJ316" s="1286"/>
      <c r="IK316" s="1286"/>
      <c r="IL316" s="1286"/>
      <c r="IM316" s="1286"/>
      <c r="IN316" s="1286"/>
      <c r="IO316" s="1286"/>
      <c r="IP316" s="1286"/>
      <c r="IQ316" s="1286"/>
      <c r="IR316" s="1286"/>
      <c r="IS316" s="1286"/>
      <c r="IT316" s="1286"/>
      <c r="IU316" s="1286"/>
      <c r="IV316" s="1286"/>
    </row>
    <row r="317" spans="1:256">
      <c r="A317" s="1286"/>
      <c r="B317" s="1360"/>
      <c r="C317" s="1360"/>
      <c r="D317" s="1360"/>
      <c r="E317" s="1360"/>
      <c r="F317" s="1360"/>
      <c r="G317" s="1360"/>
      <c r="H317" s="1286"/>
      <c r="I317" s="1286"/>
      <c r="J317" s="1286"/>
      <c r="K317" s="1286"/>
      <c r="L317" s="1286"/>
      <c r="M317" s="1286"/>
      <c r="N317" s="1286"/>
      <c r="O317" s="1286"/>
      <c r="P317" s="1286"/>
      <c r="Q317" s="1286"/>
      <c r="R317" s="1286"/>
      <c r="S317" s="1286"/>
      <c r="T317" s="1286"/>
      <c r="U317" s="1286"/>
      <c r="V317" s="1286"/>
      <c r="W317" s="1286"/>
      <c r="X317" s="1286"/>
      <c r="Y317" s="1286"/>
      <c r="Z317" s="1286"/>
      <c r="AA317" s="1286"/>
      <c r="AB317" s="1286"/>
      <c r="AC317" s="1286"/>
      <c r="AD317" s="1286"/>
      <c r="AE317" s="1286"/>
      <c r="AF317" s="1286"/>
      <c r="AG317" s="1286"/>
      <c r="AH317" s="1286"/>
      <c r="AI317" s="1286"/>
      <c r="AJ317" s="1286"/>
      <c r="AK317" s="1286"/>
      <c r="AL317" s="1286"/>
      <c r="AM317" s="1286"/>
      <c r="AN317" s="1286"/>
      <c r="AO317" s="1286"/>
      <c r="AP317" s="1286"/>
      <c r="AQ317" s="1286"/>
      <c r="AR317" s="1286"/>
      <c r="AS317" s="1286"/>
      <c r="AT317" s="1286"/>
      <c r="AU317" s="1286"/>
      <c r="AV317" s="1286"/>
      <c r="AW317" s="1286"/>
      <c r="AX317" s="1286"/>
      <c r="AY317" s="1286"/>
      <c r="AZ317" s="1286"/>
      <c r="BA317" s="1286"/>
      <c r="BB317" s="1286"/>
      <c r="BC317" s="1286"/>
      <c r="BD317" s="1286"/>
      <c r="BE317" s="1286"/>
      <c r="BF317" s="1286"/>
      <c r="BG317" s="1286"/>
      <c r="BH317" s="1286"/>
      <c r="BI317" s="1286"/>
      <c r="BJ317" s="1286"/>
      <c r="BK317" s="1286"/>
      <c r="BL317" s="1286"/>
      <c r="BM317" s="1286"/>
      <c r="BN317" s="1286"/>
      <c r="BO317" s="1286"/>
      <c r="BP317" s="1286"/>
      <c r="BQ317" s="1286"/>
      <c r="BR317" s="1286"/>
      <c r="BS317" s="1286"/>
      <c r="BT317" s="1286"/>
      <c r="BU317" s="1286"/>
      <c r="BV317" s="1286"/>
      <c r="BW317" s="1286"/>
      <c r="BX317" s="1286"/>
      <c r="BY317" s="1286"/>
      <c r="BZ317" s="1286"/>
      <c r="CA317" s="1286"/>
      <c r="CB317" s="1286"/>
      <c r="CC317" s="1286"/>
      <c r="CD317" s="1286"/>
      <c r="CE317" s="1286"/>
      <c r="CF317" s="1286"/>
      <c r="CG317" s="1286"/>
      <c r="CH317" s="1286"/>
      <c r="CI317" s="1286"/>
      <c r="CJ317" s="1286"/>
      <c r="CK317" s="1286"/>
      <c r="CL317" s="1286"/>
      <c r="CM317" s="1286"/>
      <c r="CN317" s="1286"/>
      <c r="CO317" s="1286"/>
      <c r="CP317" s="1286"/>
      <c r="CQ317" s="1286"/>
      <c r="CR317" s="1286"/>
      <c r="CS317" s="1286"/>
      <c r="CT317" s="1286"/>
      <c r="CU317" s="1286"/>
      <c r="CV317" s="1286"/>
      <c r="CW317" s="1286"/>
      <c r="CX317" s="1286"/>
      <c r="CY317" s="1286"/>
      <c r="CZ317" s="1286"/>
      <c r="DA317" s="1286"/>
      <c r="DB317" s="1286"/>
      <c r="DC317" s="1286"/>
      <c r="DD317" s="1286"/>
      <c r="DE317" s="1286"/>
      <c r="DF317" s="1286"/>
      <c r="DG317" s="1286"/>
      <c r="DH317" s="1286"/>
      <c r="DI317" s="1286"/>
      <c r="DJ317" s="1286"/>
      <c r="DK317" s="1286"/>
      <c r="DL317" s="1286"/>
      <c r="DM317" s="1286"/>
      <c r="DN317" s="1286"/>
      <c r="DO317" s="1286"/>
      <c r="DP317" s="1286"/>
      <c r="DQ317" s="1286"/>
      <c r="DR317" s="1286"/>
      <c r="DS317" s="1286"/>
      <c r="DT317" s="1286"/>
      <c r="DU317" s="1286"/>
      <c r="DV317" s="1286"/>
      <c r="DW317" s="1286"/>
      <c r="DX317" s="1286"/>
      <c r="DY317" s="1286"/>
      <c r="DZ317" s="1286"/>
      <c r="EA317" s="1286"/>
      <c r="EB317" s="1286"/>
      <c r="EC317" s="1286"/>
      <c r="ED317" s="1286"/>
      <c r="EE317" s="1286"/>
      <c r="EF317" s="1286"/>
      <c r="EG317" s="1286"/>
      <c r="EH317" s="1286"/>
      <c r="EI317" s="1286"/>
      <c r="EJ317" s="1286"/>
      <c r="EK317" s="1286"/>
      <c r="EL317" s="1286"/>
      <c r="EM317" s="1286"/>
      <c r="EN317" s="1286"/>
      <c r="EO317" s="1286"/>
      <c r="EP317" s="1286"/>
      <c r="EQ317" s="1286"/>
      <c r="ER317" s="1286"/>
      <c r="ES317" s="1286"/>
      <c r="ET317" s="1286"/>
      <c r="EU317" s="1286"/>
      <c r="EV317" s="1286"/>
      <c r="EW317" s="1286"/>
      <c r="EX317" s="1286"/>
      <c r="EY317" s="1286"/>
      <c r="EZ317" s="1286"/>
      <c r="FA317" s="1286"/>
      <c r="FB317" s="1286"/>
      <c r="FC317" s="1286"/>
      <c r="FD317" s="1286"/>
      <c r="FE317" s="1286"/>
      <c r="FF317" s="1286"/>
      <c r="FG317" s="1286"/>
      <c r="FH317" s="1286"/>
      <c r="FI317" s="1286"/>
      <c r="FJ317" s="1286"/>
      <c r="FK317" s="1286"/>
      <c r="FL317" s="1286"/>
      <c r="FM317" s="1286"/>
      <c r="FN317" s="1286"/>
      <c r="FO317" s="1286"/>
      <c r="FP317" s="1286"/>
      <c r="FQ317" s="1286"/>
      <c r="FR317" s="1286"/>
      <c r="FS317" s="1286"/>
      <c r="FT317" s="1286"/>
      <c r="FU317" s="1286"/>
      <c r="FV317" s="1286"/>
      <c r="FW317" s="1286"/>
      <c r="FX317" s="1286"/>
      <c r="FY317" s="1286"/>
      <c r="FZ317" s="1286"/>
      <c r="GA317" s="1286"/>
      <c r="GB317" s="1286"/>
      <c r="GC317" s="1286"/>
      <c r="GD317" s="1286"/>
      <c r="GE317" s="1286"/>
      <c r="GF317" s="1286"/>
      <c r="GG317" s="1286"/>
      <c r="GH317" s="1286"/>
      <c r="GI317" s="1286"/>
      <c r="GJ317" s="1286"/>
      <c r="GK317" s="1286"/>
      <c r="GL317" s="1286"/>
      <c r="GM317" s="1286"/>
      <c r="GN317" s="1286"/>
      <c r="GO317" s="1286"/>
      <c r="GP317" s="1286"/>
      <c r="GQ317" s="1286"/>
      <c r="GR317" s="1286"/>
      <c r="GS317" s="1286"/>
      <c r="GT317" s="1286"/>
      <c r="GU317" s="1286"/>
      <c r="GV317" s="1286"/>
      <c r="GW317" s="1286"/>
      <c r="GX317" s="1286"/>
      <c r="GY317" s="1286"/>
      <c r="GZ317" s="1286"/>
      <c r="HA317" s="1286"/>
      <c r="HB317" s="1286"/>
      <c r="HC317" s="1286"/>
      <c r="HD317" s="1286"/>
      <c r="HE317" s="1286"/>
      <c r="HF317" s="1286"/>
      <c r="HG317" s="1286"/>
      <c r="HH317" s="1286"/>
      <c r="HI317" s="1286"/>
      <c r="HJ317" s="1286"/>
      <c r="HK317" s="1286"/>
      <c r="HL317" s="1286"/>
      <c r="HM317" s="1286"/>
      <c r="HN317" s="1286"/>
      <c r="HO317" s="1286"/>
      <c r="HP317" s="1286"/>
      <c r="HQ317" s="1286"/>
      <c r="HR317" s="1286"/>
      <c r="HS317" s="1286"/>
      <c r="HT317" s="1286"/>
      <c r="HU317" s="1286"/>
      <c r="HV317" s="1286"/>
      <c r="HW317" s="1286"/>
      <c r="HX317" s="1286"/>
      <c r="HY317" s="1286"/>
      <c r="HZ317" s="1286"/>
      <c r="IA317" s="1286"/>
      <c r="IB317" s="1286"/>
      <c r="IC317" s="1286"/>
      <c r="ID317" s="1286"/>
      <c r="IE317" s="1286"/>
      <c r="IF317" s="1286"/>
      <c r="IG317" s="1286"/>
      <c r="IH317" s="1286"/>
      <c r="II317" s="1286"/>
      <c r="IJ317" s="1286"/>
      <c r="IK317" s="1286"/>
      <c r="IL317" s="1286"/>
      <c r="IM317" s="1286"/>
      <c r="IN317" s="1286"/>
      <c r="IO317" s="1286"/>
      <c r="IP317" s="1286"/>
      <c r="IQ317" s="1286"/>
      <c r="IR317" s="1286"/>
      <c r="IS317" s="1286"/>
      <c r="IT317" s="1286"/>
      <c r="IU317" s="1286"/>
      <c r="IV317" s="1286"/>
    </row>
    <row r="318" spans="1:256">
      <c r="A318" s="1286"/>
      <c r="B318" s="1360"/>
      <c r="C318" s="1360"/>
      <c r="D318" s="1360"/>
      <c r="E318" s="1360"/>
      <c r="F318" s="1360"/>
      <c r="G318" s="1360"/>
      <c r="H318" s="1286"/>
      <c r="I318" s="1286"/>
      <c r="J318" s="1286"/>
      <c r="K318" s="1286"/>
      <c r="L318" s="1286"/>
      <c r="M318" s="1286"/>
      <c r="N318" s="1286"/>
      <c r="O318" s="1286"/>
      <c r="P318" s="1286"/>
      <c r="Q318" s="1286"/>
      <c r="R318" s="1286"/>
      <c r="S318" s="1286"/>
      <c r="T318" s="1286"/>
      <c r="U318" s="1286"/>
      <c r="V318" s="1286"/>
      <c r="W318" s="1286"/>
      <c r="X318" s="1286"/>
      <c r="Y318" s="1286"/>
      <c r="Z318" s="1286"/>
      <c r="AA318" s="1286"/>
      <c r="AB318" s="1286"/>
      <c r="AC318" s="1286"/>
      <c r="AD318" s="1286"/>
      <c r="AE318" s="1286"/>
      <c r="AF318" s="1286"/>
      <c r="AG318" s="1286"/>
      <c r="AH318" s="1286"/>
      <c r="AI318" s="1286"/>
      <c r="AJ318" s="1286"/>
      <c r="AK318" s="1286"/>
      <c r="AL318" s="1286"/>
      <c r="AM318" s="1286"/>
      <c r="AN318" s="1286"/>
      <c r="AO318" s="1286"/>
      <c r="AP318" s="1286"/>
      <c r="AQ318" s="1286"/>
      <c r="AR318" s="1286"/>
      <c r="AS318" s="1286"/>
      <c r="AT318" s="1286"/>
      <c r="AU318" s="1286"/>
      <c r="AV318" s="1286"/>
      <c r="AW318" s="1286"/>
      <c r="AX318" s="1286"/>
      <c r="AY318" s="1286"/>
      <c r="AZ318" s="1286"/>
      <c r="BA318" s="1286"/>
      <c r="BB318" s="1286"/>
      <c r="BC318" s="1286"/>
      <c r="BD318" s="1286"/>
      <c r="BE318" s="1286"/>
      <c r="BF318" s="1286"/>
      <c r="BG318" s="1286"/>
      <c r="BH318" s="1286"/>
      <c r="BI318" s="1286"/>
      <c r="BJ318" s="1286"/>
      <c r="BK318" s="1286"/>
      <c r="BL318" s="1286"/>
      <c r="BM318" s="1286"/>
      <c r="BN318" s="1286"/>
      <c r="BO318" s="1286"/>
      <c r="BP318" s="1286"/>
      <c r="BQ318" s="1286"/>
      <c r="BR318" s="1286"/>
      <c r="BS318" s="1286"/>
      <c r="BT318" s="1286"/>
      <c r="BU318" s="1286"/>
      <c r="BV318" s="1286"/>
      <c r="BW318" s="1286"/>
      <c r="BX318" s="1286"/>
      <c r="BY318" s="1286"/>
      <c r="BZ318" s="1286"/>
      <c r="CA318" s="1286"/>
      <c r="CB318" s="1286"/>
      <c r="CC318" s="1286"/>
      <c r="CD318" s="1286"/>
      <c r="CE318" s="1286"/>
      <c r="CF318" s="1286"/>
      <c r="CG318" s="1286"/>
      <c r="CH318" s="1286"/>
      <c r="CI318" s="1286"/>
      <c r="CJ318" s="1286"/>
      <c r="CK318" s="1286"/>
      <c r="CL318" s="1286"/>
      <c r="CM318" s="1286"/>
      <c r="CN318" s="1286"/>
      <c r="CO318" s="1286"/>
      <c r="CP318" s="1286"/>
      <c r="CQ318" s="1286"/>
      <c r="CR318" s="1286"/>
      <c r="CS318" s="1286"/>
      <c r="CT318" s="1286"/>
      <c r="CU318" s="1286"/>
      <c r="CV318" s="1286"/>
      <c r="CW318" s="1286"/>
      <c r="CX318" s="1286"/>
      <c r="CY318" s="1286"/>
      <c r="CZ318" s="1286"/>
      <c r="DA318" s="1286"/>
      <c r="DB318" s="1286"/>
      <c r="DC318" s="1286"/>
      <c r="DD318" s="1286"/>
      <c r="DE318" s="1286"/>
      <c r="DF318" s="1286"/>
      <c r="DG318" s="1286"/>
      <c r="DH318" s="1286"/>
      <c r="DI318" s="1286"/>
      <c r="DJ318" s="1286"/>
      <c r="DK318" s="1286"/>
      <c r="DL318" s="1286"/>
      <c r="DM318" s="1286"/>
      <c r="DN318" s="1286"/>
      <c r="DO318" s="1286"/>
      <c r="DP318" s="1286"/>
      <c r="DQ318" s="1286"/>
      <c r="DR318" s="1286"/>
      <c r="DS318" s="1286"/>
      <c r="DT318" s="1286"/>
      <c r="DU318" s="1286"/>
      <c r="DV318" s="1286"/>
      <c r="DW318" s="1286"/>
      <c r="DX318" s="1286"/>
      <c r="DY318" s="1286"/>
      <c r="DZ318" s="1286"/>
      <c r="EA318" s="1286"/>
      <c r="EB318" s="1286"/>
      <c r="EC318" s="1286"/>
      <c r="ED318" s="1286"/>
      <c r="EE318" s="1286"/>
      <c r="EF318" s="1286"/>
      <c r="EG318" s="1286"/>
      <c r="EH318" s="1286"/>
      <c r="EI318" s="1286"/>
      <c r="EJ318" s="1286"/>
      <c r="EK318" s="1286"/>
      <c r="EL318" s="1286"/>
      <c r="EM318" s="1286"/>
      <c r="EN318" s="1286"/>
      <c r="EO318" s="1286"/>
      <c r="EP318" s="1286"/>
      <c r="EQ318" s="1286"/>
      <c r="ER318" s="1286"/>
      <c r="ES318" s="1286"/>
      <c r="ET318" s="1286"/>
      <c r="EU318" s="1286"/>
      <c r="EV318" s="1286"/>
      <c r="EW318" s="1286"/>
      <c r="EX318" s="1286"/>
      <c r="EY318" s="1286"/>
      <c r="EZ318" s="1286"/>
      <c r="FA318" s="1286"/>
      <c r="FB318" s="1286"/>
      <c r="FC318" s="1286"/>
      <c r="FD318" s="1286"/>
      <c r="FE318" s="1286"/>
      <c r="FF318" s="1286"/>
      <c r="FG318" s="1286"/>
      <c r="FH318" s="1286"/>
      <c r="FI318" s="1286"/>
      <c r="FJ318" s="1286"/>
      <c r="FK318" s="1286"/>
      <c r="FL318" s="1286"/>
      <c r="FM318" s="1286"/>
      <c r="FN318" s="1286"/>
      <c r="FO318" s="1286"/>
      <c r="FP318" s="1286"/>
      <c r="FQ318" s="1286"/>
      <c r="FR318" s="1286"/>
      <c r="FS318" s="1286"/>
      <c r="FT318" s="1286"/>
      <c r="FU318" s="1286"/>
      <c r="FV318" s="1286"/>
      <c r="FW318" s="1286"/>
      <c r="FX318" s="1286"/>
      <c r="FY318" s="1286"/>
      <c r="FZ318" s="1286"/>
      <c r="GA318" s="1286"/>
      <c r="GB318" s="1286"/>
      <c r="GC318" s="1286"/>
      <c r="GD318" s="1286"/>
      <c r="GE318" s="1286"/>
      <c r="GF318" s="1286"/>
      <c r="GG318" s="1286"/>
      <c r="GH318" s="1286"/>
      <c r="GI318" s="1286"/>
      <c r="GJ318" s="1286"/>
      <c r="GK318" s="1286"/>
      <c r="GL318" s="1286"/>
      <c r="GM318" s="1286"/>
      <c r="GN318" s="1286"/>
      <c r="GO318" s="1286"/>
      <c r="GP318" s="1286"/>
      <c r="GQ318" s="1286"/>
      <c r="GR318" s="1286"/>
      <c r="GS318" s="1286"/>
      <c r="GT318" s="1286"/>
      <c r="GU318" s="1286"/>
      <c r="GV318" s="1286"/>
      <c r="GW318" s="1286"/>
      <c r="GX318" s="1286"/>
      <c r="GY318" s="1286"/>
      <c r="GZ318" s="1286"/>
      <c r="HA318" s="1286"/>
      <c r="HB318" s="1286"/>
      <c r="HC318" s="1286"/>
      <c r="HD318" s="1286"/>
      <c r="HE318" s="1286"/>
      <c r="HF318" s="1286"/>
      <c r="HG318" s="1286"/>
      <c r="HH318" s="1286"/>
      <c r="HI318" s="1286"/>
      <c r="HJ318" s="1286"/>
      <c r="HK318" s="1286"/>
      <c r="HL318" s="1286"/>
      <c r="HM318" s="1286"/>
      <c r="HN318" s="1286"/>
      <c r="HO318" s="1286"/>
      <c r="HP318" s="1286"/>
      <c r="HQ318" s="1286"/>
      <c r="HR318" s="1286"/>
      <c r="HS318" s="1286"/>
      <c r="HT318" s="1286"/>
      <c r="HU318" s="1286"/>
      <c r="HV318" s="1286"/>
      <c r="HW318" s="1286"/>
      <c r="HX318" s="1286"/>
      <c r="HY318" s="1286"/>
      <c r="HZ318" s="1286"/>
      <c r="IA318" s="1286"/>
      <c r="IB318" s="1286"/>
      <c r="IC318" s="1286"/>
      <c r="ID318" s="1286"/>
      <c r="IE318" s="1286"/>
      <c r="IF318" s="1286"/>
      <c r="IG318" s="1286"/>
      <c r="IH318" s="1286"/>
      <c r="II318" s="1286"/>
      <c r="IJ318" s="1286"/>
      <c r="IK318" s="1286"/>
      <c r="IL318" s="1286"/>
      <c r="IM318" s="1286"/>
      <c r="IN318" s="1286"/>
      <c r="IO318" s="1286"/>
      <c r="IP318" s="1286"/>
      <c r="IQ318" s="1286"/>
      <c r="IR318" s="1286"/>
      <c r="IS318" s="1286"/>
      <c r="IT318" s="1286"/>
      <c r="IU318" s="1286"/>
      <c r="IV318" s="1286"/>
    </row>
    <row r="319" spans="1:256">
      <c r="A319" s="1286"/>
      <c r="B319" s="1360"/>
      <c r="C319" s="1360"/>
      <c r="D319" s="1360"/>
      <c r="E319" s="1360"/>
      <c r="F319" s="1360"/>
      <c r="G319" s="1360"/>
      <c r="H319" s="1286"/>
      <c r="I319" s="1286"/>
      <c r="J319" s="1286"/>
      <c r="K319" s="1286"/>
      <c r="L319" s="1286"/>
      <c r="M319" s="1286"/>
      <c r="N319" s="1286"/>
      <c r="O319" s="1286"/>
      <c r="P319" s="1286"/>
      <c r="Q319" s="1286"/>
      <c r="R319" s="1286"/>
      <c r="S319" s="1286"/>
      <c r="T319" s="1286"/>
      <c r="U319" s="1286"/>
      <c r="V319" s="1286"/>
      <c r="W319" s="1286"/>
      <c r="X319" s="1286"/>
      <c r="Y319" s="1286"/>
      <c r="Z319" s="1286"/>
      <c r="AA319" s="1286"/>
      <c r="AB319" s="1286"/>
      <c r="AC319" s="1286"/>
      <c r="AD319" s="1286"/>
      <c r="AE319" s="1286"/>
      <c r="AF319" s="1286"/>
      <c r="AG319" s="1286"/>
      <c r="AH319" s="1286"/>
      <c r="AI319" s="1286"/>
      <c r="AJ319" s="1286"/>
      <c r="AK319" s="1286"/>
      <c r="AL319" s="1286"/>
      <c r="AM319" s="1286"/>
      <c r="AN319" s="1286"/>
      <c r="AO319" s="1286"/>
      <c r="AP319" s="1286"/>
      <c r="AQ319" s="1286"/>
      <c r="AR319" s="1286"/>
      <c r="AS319" s="1286"/>
      <c r="AT319" s="1286"/>
      <c r="AU319" s="1286"/>
      <c r="AV319" s="1286"/>
      <c r="AW319" s="1286"/>
      <c r="AX319" s="1286"/>
      <c r="AY319" s="1286"/>
      <c r="AZ319" s="1286"/>
      <c r="BA319" s="1286"/>
      <c r="BB319" s="1286"/>
      <c r="BC319" s="1286"/>
      <c r="BD319" s="1286"/>
      <c r="BE319" s="1286"/>
      <c r="BF319" s="1286"/>
      <c r="BG319" s="1286"/>
      <c r="BH319" s="1286"/>
      <c r="BI319" s="1286"/>
      <c r="BJ319" s="1286"/>
      <c r="BK319" s="1286"/>
      <c r="BL319" s="1286"/>
      <c r="BM319" s="1286"/>
      <c r="BN319" s="1286"/>
      <c r="BO319" s="1286"/>
      <c r="BP319" s="1286"/>
      <c r="BQ319" s="1286"/>
      <c r="BR319" s="1286"/>
      <c r="BS319" s="1286"/>
      <c r="BT319" s="1286"/>
      <c r="BU319" s="1286"/>
      <c r="BV319" s="1286"/>
      <c r="BW319" s="1286"/>
      <c r="BX319" s="1286"/>
      <c r="BY319" s="1286"/>
      <c r="BZ319" s="1286"/>
      <c r="CA319" s="1286"/>
      <c r="CB319" s="1286"/>
      <c r="CC319" s="1286"/>
      <c r="CD319" s="1286"/>
      <c r="CE319" s="1286"/>
      <c r="CF319" s="1286"/>
      <c r="CG319" s="1286"/>
      <c r="CH319" s="1286"/>
      <c r="CI319" s="1286"/>
      <c r="CJ319" s="1286"/>
      <c r="CK319" s="1286"/>
      <c r="CL319" s="1286"/>
      <c r="CM319" s="1286"/>
      <c r="CN319" s="1286"/>
      <c r="CO319" s="1286"/>
      <c r="CP319" s="1286"/>
      <c r="CQ319" s="1286"/>
      <c r="CR319" s="1286"/>
      <c r="CS319" s="1286"/>
      <c r="CT319" s="1286"/>
      <c r="CU319" s="1286"/>
      <c r="CV319" s="1286"/>
      <c r="CW319" s="1286"/>
      <c r="CX319" s="1286"/>
      <c r="CY319" s="1286"/>
      <c r="CZ319" s="1286"/>
      <c r="DA319" s="1286"/>
      <c r="DB319" s="1286"/>
      <c r="DC319" s="1286"/>
      <c r="DD319" s="1286"/>
      <c r="DE319" s="1286"/>
      <c r="DF319" s="1286"/>
      <c r="DG319" s="1286"/>
      <c r="DH319" s="1286"/>
      <c r="DI319" s="1286"/>
      <c r="DJ319" s="1286"/>
      <c r="DK319" s="1286"/>
      <c r="DL319" s="1286"/>
      <c r="DM319" s="1286"/>
      <c r="DN319" s="1286"/>
      <c r="DO319" s="1286"/>
      <c r="DP319" s="1286"/>
      <c r="DQ319" s="1286"/>
      <c r="DR319" s="1286"/>
      <c r="DS319" s="1286"/>
      <c r="DT319" s="1286"/>
      <c r="DU319" s="1286"/>
      <c r="DV319" s="1286"/>
      <c r="DW319" s="1286"/>
      <c r="DX319" s="1286"/>
      <c r="DY319" s="1286"/>
      <c r="DZ319" s="1286"/>
      <c r="EA319" s="1286"/>
      <c r="EB319" s="1286"/>
      <c r="EC319" s="1286"/>
      <c r="ED319" s="1286"/>
      <c r="EE319" s="1286"/>
      <c r="EF319" s="1286"/>
      <c r="EG319" s="1286"/>
      <c r="EH319" s="1286"/>
      <c r="EI319" s="1286"/>
      <c r="EJ319" s="1286"/>
      <c r="EK319" s="1286"/>
      <c r="EL319" s="1286"/>
      <c r="EM319" s="1286"/>
      <c r="EN319" s="1286"/>
      <c r="EO319" s="1286"/>
      <c r="EP319" s="1286"/>
      <c r="EQ319" s="1286"/>
      <c r="ER319" s="1286"/>
      <c r="ES319" s="1286"/>
      <c r="ET319" s="1286"/>
      <c r="EU319" s="1286"/>
      <c r="EV319" s="1286"/>
      <c r="EW319" s="1286"/>
      <c r="EX319" s="1286"/>
      <c r="EY319" s="1286"/>
      <c r="EZ319" s="1286"/>
      <c r="FA319" s="1286"/>
      <c r="FB319" s="1286"/>
      <c r="FC319" s="1286"/>
      <c r="FD319" s="1286"/>
      <c r="FE319" s="1286"/>
      <c r="FF319" s="1286"/>
      <c r="FG319" s="1286"/>
      <c r="FH319" s="1286"/>
      <c r="FI319" s="1286"/>
      <c r="FJ319" s="1286"/>
      <c r="FK319" s="1286"/>
      <c r="FL319" s="1286"/>
      <c r="FM319" s="1286"/>
      <c r="FN319" s="1286"/>
      <c r="FO319" s="1286"/>
      <c r="FP319" s="1286"/>
      <c r="FQ319" s="1286"/>
      <c r="FR319" s="1286"/>
      <c r="FS319" s="1286"/>
      <c r="FT319" s="1286"/>
      <c r="FU319" s="1286"/>
      <c r="FV319" s="1286"/>
      <c r="FW319" s="1286"/>
      <c r="FX319" s="1286"/>
      <c r="FY319" s="1286"/>
      <c r="FZ319" s="1286"/>
      <c r="GA319" s="1286"/>
      <c r="GB319" s="1286"/>
      <c r="GC319" s="1286"/>
      <c r="GD319" s="1286"/>
      <c r="GE319" s="1286"/>
      <c r="GF319" s="1286"/>
      <c r="GG319" s="1286"/>
      <c r="GH319" s="1286"/>
      <c r="GI319" s="1286"/>
      <c r="GJ319" s="1286"/>
      <c r="GK319" s="1286"/>
      <c r="GL319" s="1286"/>
      <c r="GM319" s="1286"/>
      <c r="GN319" s="1286"/>
      <c r="GO319" s="1286"/>
      <c r="GP319" s="1286"/>
      <c r="GQ319" s="1286"/>
      <c r="GR319" s="1286"/>
      <c r="GS319" s="1286"/>
      <c r="GT319" s="1286"/>
      <c r="GU319" s="1286"/>
      <c r="GV319" s="1286"/>
      <c r="GW319" s="1286"/>
      <c r="GX319" s="1286"/>
      <c r="GY319" s="1286"/>
      <c r="GZ319" s="1286"/>
      <c r="HA319" s="1286"/>
      <c r="HB319" s="1286"/>
      <c r="HC319" s="1286"/>
      <c r="HD319" s="1286"/>
      <c r="HE319" s="1286"/>
      <c r="HF319" s="1286"/>
      <c r="HG319" s="1286"/>
      <c r="HH319" s="1286"/>
      <c r="HI319" s="1286"/>
      <c r="HJ319" s="1286"/>
      <c r="HK319" s="1286"/>
      <c r="HL319" s="1286"/>
      <c r="HM319" s="1286"/>
      <c r="HN319" s="1286"/>
      <c r="HO319" s="1286"/>
      <c r="HP319" s="1286"/>
      <c r="HQ319" s="1286"/>
      <c r="HR319" s="1286"/>
      <c r="HS319" s="1286"/>
      <c r="HT319" s="1286"/>
      <c r="HU319" s="1286"/>
      <c r="HV319" s="1286"/>
      <c r="HW319" s="1286"/>
      <c r="HX319" s="1286"/>
      <c r="HY319" s="1286"/>
      <c r="HZ319" s="1286"/>
      <c r="IA319" s="1286"/>
      <c r="IB319" s="1286"/>
      <c r="IC319" s="1286"/>
      <c r="ID319" s="1286"/>
      <c r="IE319" s="1286"/>
      <c r="IF319" s="1286"/>
      <c r="IG319" s="1286"/>
      <c r="IH319" s="1286"/>
      <c r="II319" s="1286"/>
      <c r="IJ319" s="1286"/>
      <c r="IK319" s="1286"/>
      <c r="IL319" s="1286"/>
      <c r="IM319" s="1286"/>
      <c r="IN319" s="1286"/>
      <c r="IO319" s="1286"/>
      <c r="IP319" s="1286"/>
      <c r="IQ319" s="1286"/>
      <c r="IR319" s="1286"/>
      <c r="IS319" s="1286"/>
      <c r="IT319" s="1286"/>
      <c r="IU319" s="1286"/>
      <c r="IV319" s="1286"/>
    </row>
    <row r="320" spans="1:256">
      <c r="A320" s="1286"/>
      <c r="B320" s="1360"/>
      <c r="C320" s="1360"/>
      <c r="D320" s="1360"/>
      <c r="E320" s="1360"/>
      <c r="F320" s="1360"/>
      <c r="G320" s="1360"/>
      <c r="H320" s="1286"/>
      <c r="I320" s="1286"/>
      <c r="J320" s="1286"/>
      <c r="K320" s="1286"/>
      <c r="L320" s="1286"/>
      <c r="M320" s="1286"/>
      <c r="N320" s="1286"/>
      <c r="O320" s="1286"/>
      <c r="P320" s="1286"/>
      <c r="Q320" s="1286"/>
      <c r="R320" s="1286"/>
      <c r="S320" s="1286"/>
      <c r="T320" s="1286"/>
      <c r="U320" s="1286"/>
      <c r="V320" s="1286"/>
      <c r="W320" s="1286"/>
      <c r="X320" s="1286"/>
      <c r="Y320" s="1286"/>
      <c r="Z320" s="1286"/>
      <c r="AA320" s="1286"/>
      <c r="AB320" s="1286"/>
      <c r="AC320" s="1286"/>
      <c r="AD320" s="1286"/>
      <c r="AE320" s="1286"/>
      <c r="AF320" s="1286"/>
      <c r="AG320" s="1286"/>
      <c r="AH320" s="1286"/>
      <c r="AI320" s="1286"/>
      <c r="AJ320" s="1286"/>
      <c r="AK320" s="1286"/>
      <c r="AL320" s="1286"/>
      <c r="AM320" s="1286"/>
      <c r="AN320" s="1286"/>
      <c r="AO320" s="1286"/>
      <c r="AP320" s="1286"/>
      <c r="AQ320" s="1286"/>
      <c r="AR320" s="1286"/>
      <c r="AS320" s="1286"/>
      <c r="AT320" s="1286"/>
      <c r="AU320" s="1286"/>
      <c r="AV320" s="1286"/>
      <c r="AW320" s="1286"/>
      <c r="AX320" s="1286"/>
      <c r="AY320" s="1286"/>
      <c r="AZ320" s="1286"/>
      <c r="BA320" s="1286"/>
      <c r="BB320" s="1286"/>
      <c r="BC320" s="1286"/>
      <c r="BD320" s="1286"/>
      <c r="BE320" s="1286"/>
      <c r="BF320" s="1286"/>
      <c r="BG320" s="1286"/>
      <c r="BH320" s="1286"/>
      <c r="BI320" s="1286"/>
      <c r="BJ320" s="1286"/>
      <c r="BK320" s="1286"/>
      <c r="BL320" s="1286"/>
      <c r="BM320" s="1286"/>
      <c r="BN320" s="1286"/>
      <c r="BO320" s="1286"/>
      <c r="BP320" s="1286"/>
      <c r="BQ320" s="1286"/>
      <c r="BR320" s="1286"/>
      <c r="BS320" s="1286"/>
      <c r="BT320" s="1286"/>
      <c r="BU320" s="1286"/>
      <c r="BV320" s="1286"/>
      <c r="BW320" s="1286"/>
      <c r="BX320" s="1286"/>
      <c r="BY320" s="1286"/>
      <c r="BZ320" s="1286"/>
      <c r="CA320" s="1286"/>
      <c r="CB320" s="1286"/>
      <c r="CC320" s="1286"/>
      <c r="CD320" s="1286"/>
      <c r="CE320" s="1286"/>
      <c r="CF320" s="1286"/>
      <c r="CG320" s="1286"/>
      <c r="CH320" s="1286"/>
      <c r="CI320" s="1286"/>
      <c r="CJ320" s="1286"/>
      <c r="CK320" s="1286"/>
      <c r="CL320" s="1286"/>
      <c r="CM320" s="1286"/>
      <c r="CN320" s="1286"/>
      <c r="CO320" s="1286"/>
      <c r="CP320" s="1286"/>
      <c r="CQ320" s="1286"/>
      <c r="CR320" s="1286"/>
      <c r="CS320" s="1286"/>
      <c r="CT320" s="1286"/>
      <c r="CU320" s="1286"/>
      <c r="CV320" s="1286"/>
      <c r="CW320" s="1286"/>
      <c r="CX320" s="1286"/>
      <c r="CY320" s="1286"/>
      <c r="CZ320" s="1286"/>
      <c r="DA320" s="1286"/>
      <c r="DB320" s="1286"/>
      <c r="DC320" s="1286"/>
      <c r="DD320" s="1286"/>
      <c r="DE320" s="1286"/>
      <c r="DF320" s="1286"/>
      <c r="DG320" s="1286"/>
      <c r="DH320" s="1286"/>
      <c r="DI320" s="1286"/>
      <c r="DJ320" s="1286"/>
      <c r="DK320" s="1286"/>
      <c r="DL320" s="1286"/>
      <c r="DM320" s="1286"/>
      <c r="DN320" s="1286"/>
      <c r="DO320" s="1286"/>
      <c r="DP320" s="1286"/>
      <c r="DQ320" s="1286"/>
      <c r="DR320" s="1286"/>
      <c r="DS320" s="1286"/>
      <c r="DT320" s="1286"/>
      <c r="DU320" s="1286"/>
      <c r="DV320" s="1286"/>
      <c r="DW320" s="1286"/>
      <c r="DX320" s="1286"/>
      <c r="DY320" s="1286"/>
      <c r="DZ320" s="1286"/>
      <c r="EA320" s="1286"/>
      <c r="EB320" s="1286"/>
      <c r="EC320" s="1286"/>
      <c r="ED320" s="1286"/>
      <c r="EE320" s="1286"/>
      <c r="EF320" s="1286"/>
      <c r="EG320" s="1286"/>
      <c r="EH320" s="1286"/>
      <c r="EI320" s="1286"/>
      <c r="EJ320" s="1286"/>
      <c r="EK320" s="1286"/>
      <c r="EL320" s="1286"/>
      <c r="EM320" s="1286"/>
      <c r="EN320" s="1286"/>
      <c r="EO320" s="1286"/>
      <c r="EP320" s="1286"/>
      <c r="EQ320" s="1286"/>
      <c r="ER320" s="1286"/>
      <c r="ES320" s="1286"/>
      <c r="ET320" s="1286"/>
      <c r="EU320" s="1286"/>
      <c r="EV320" s="1286"/>
      <c r="EW320" s="1286"/>
      <c r="EX320" s="1286"/>
      <c r="EY320" s="1286"/>
      <c r="EZ320" s="1286"/>
      <c r="FA320" s="1286"/>
      <c r="FB320" s="1286"/>
      <c r="FC320" s="1286"/>
      <c r="FD320" s="1286"/>
      <c r="FE320" s="1286"/>
      <c r="FF320" s="1286"/>
      <c r="FG320" s="1286"/>
      <c r="FH320" s="1286"/>
      <c r="FI320" s="1286"/>
      <c r="FJ320" s="1286"/>
      <c r="FK320" s="1286"/>
      <c r="FL320" s="1286"/>
      <c r="FM320" s="1286"/>
      <c r="FN320" s="1286"/>
      <c r="FO320" s="1286"/>
      <c r="FP320" s="1286"/>
      <c r="FQ320" s="1286"/>
      <c r="FR320" s="1286"/>
      <c r="FS320" s="1286"/>
      <c r="FT320" s="1286"/>
      <c r="FU320" s="1286"/>
      <c r="FV320" s="1286"/>
      <c r="FW320" s="1286"/>
      <c r="FX320" s="1286"/>
      <c r="FY320" s="1286"/>
      <c r="FZ320" s="1286"/>
      <c r="GA320" s="1286"/>
      <c r="GB320" s="1286"/>
      <c r="GC320" s="1286"/>
      <c r="GD320" s="1286"/>
      <c r="GE320" s="1286"/>
      <c r="GF320" s="1286"/>
      <c r="GG320" s="1286"/>
      <c r="GH320" s="1286"/>
      <c r="GI320" s="1286"/>
      <c r="GJ320" s="1286"/>
      <c r="GK320" s="1286"/>
      <c r="GL320" s="1286"/>
      <c r="GM320" s="1286"/>
      <c r="GN320" s="1286"/>
      <c r="GO320" s="1286"/>
      <c r="GP320" s="1286"/>
      <c r="GQ320" s="1286"/>
      <c r="GR320" s="1286"/>
      <c r="GS320" s="1286"/>
      <c r="GT320" s="1286"/>
      <c r="GU320" s="1286"/>
      <c r="GV320" s="1286"/>
      <c r="GW320" s="1286"/>
      <c r="GX320" s="1286"/>
      <c r="GY320" s="1286"/>
      <c r="GZ320" s="1286"/>
      <c r="HA320" s="1286"/>
      <c r="HB320" s="1286"/>
      <c r="HC320" s="1286"/>
      <c r="HD320" s="1286"/>
      <c r="HE320" s="1286"/>
      <c r="HF320" s="1286"/>
      <c r="HG320" s="1286"/>
      <c r="HH320" s="1286"/>
      <c r="HI320" s="1286"/>
      <c r="HJ320" s="1286"/>
      <c r="HK320" s="1286"/>
      <c r="HL320" s="1286"/>
      <c r="HM320" s="1286"/>
      <c r="HN320" s="1286"/>
      <c r="HO320" s="1286"/>
      <c r="HP320" s="1286"/>
      <c r="HQ320" s="1286"/>
      <c r="HR320" s="1286"/>
      <c r="HS320" s="1286"/>
      <c r="HT320" s="1286"/>
      <c r="HU320" s="1286"/>
      <c r="HV320" s="1286"/>
      <c r="HW320" s="1286"/>
      <c r="HX320" s="1286"/>
      <c r="HY320" s="1286"/>
      <c r="HZ320" s="1286"/>
      <c r="IA320" s="1286"/>
      <c r="IB320" s="1286"/>
      <c r="IC320" s="1286"/>
      <c r="ID320" s="1286"/>
      <c r="IE320" s="1286"/>
      <c r="IF320" s="1286"/>
      <c r="IG320" s="1286"/>
      <c r="IH320" s="1286"/>
      <c r="II320" s="1286"/>
      <c r="IJ320" s="1286"/>
      <c r="IK320" s="1286"/>
      <c r="IL320" s="1286"/>
      <c r="IM320" s="1286"/>
      <c r="IN320" s="1286"/>
      <c r="IO320" s="1286"/>
      <c r="IP320" s="1286"/>
      <c r="IQ320" s="1286"/>
      <c r="IR320" s="1286"/>
      <c r="IS320" s="1286"/>
      <c r="IT320" s="1286"/>
      <c r="IU320" s="1286"/>
      <c r="IV320" s="1286"/>
    </row>
    <row r="321" spans="1:256">
      <c r="A321" s="1286"/>
      <c r="B321" s="1360"/>
      <c r="C321" s="1360"/>
      <c r="D321" s="1360"/>
      <c r="E321" s="1360"/>
      <c r="F321" s="1360"/>
      <c r="G321" s="1360"/>
      <c r="H321" s="1286"/>
      <c r="I321" s="1286"/>
      <c r="J321" s="1286"/>
      <c r="K321" s="1286"/>
      <c r="L321" s="1286"/>
      <c r="M321" s="1286"/>
      <c r="N321" s="1286"/>
      <c r="O321" s="1286"/>
      <c r="P321" s="1286"/>
      <c r="Q321" s="1286"/>
      <c r="R321" s="1286"/>
      <c r="S321" s="1286"/>
      <c r="T321" s="1286"/>
      <c r="U321" s="1286"/>
      <c r="V321" s="1286"/>
      <c r="W321" s="1286"/>
      <c r="X321" s="1286"/>
      <c r="Y321" s="1286"/>
      <c r="Z321" s="1286"/>
      <c r="AA321" s="1286"/>
      <c r="AB321" s="1286"/>
      <c r="AC321" s="1286"/>
      <c r="AD321" s="1286"/>
      <c r="AE321" s="1286"/>
      <c r="AF321" s="1286"/>
      <c r="AG321" s="1286"/>
      <c r="AH321" s="1286"/>
      <c r="AI321" s="1286"/>
      <c r="AJ321" s="1286"/>
      <c r="AK321" s="1286"/>
      <c r="AL321" s="1286"/>
      <c r="AM321" s="1286"/>
      <c r="AN321" s="1286"/>
      <c r="AO321" s="1286"/>
      <c r="AP321" s="1286"/>
      <c r="AQ321" s="1286"/>
      <c r="AR321" s="1286"/>
      <c r="AS321" s="1286"/>
      <c r="AT321" s="1286"/>
      <c r="AU321" s="1286"/>
      <c r="AV321" s="1286"/>
      <c r="AW321" s="1286"/>
      <c r="AX321" s="1286"/>
      <c r="AY321" s="1286"/>
      <c r="AZ321" s="1286"/>
      <c r="BA321" s="1286"/>
      <c r="BB321" s="1286"/>
      <c r="BC321" s="1286"/>
      <c r="BD321" s="1286"/>
      <c r="BE321" s="1286"/>
      <c r="BF321" s="1286"/>
      <c r="BG321" s="1286"/>
      <c r="BH321" s="1286"/>
      <c r="BI321" s="1286"/>
      <c r="BJ321" s="1286"/>
      <c r="BK321" s="1286"/>
      <c r="BL321" s="1286"/>
      <c r="BM321" s="1286"/>
      <c r="BN321" s="1286"/>
      <c r="BO321" s="1286"/>
      <c r="BP321" s="1286"/>
      <c r="BQ321" s="1286"/>
      <c r="BR321" s="1286"/>
      <c r="BS321" s="1286"/>
      <c r="BT321" s="1286"/>
      <c r="BU321" s="1286"/>
      <c r="BV321" s="1286"/>
      <c r="BW321" s="1286"/>
      <c r="BX321" s="1286"/>
      <c r="BY321" s="1286"/>
      <c r="BZ321" s="1286"/>
      <c r="CA321" s="1286"/>
      <c r="CB321" s="1286"/>
      <c r="CC321" s="1286"/>
      <c r="CD321" s="1286"/>
      <c r="CE321" s="1286"/>
      <c r="CF321" s="1286"/>
      <c r="CG321" s="1286"/>
      <c r="CH321" s="1286"/>
      <c r="CI321" s="1286"/>
      <c r="CJ321" s="1286"/>
      <c r="CK321" s="1286"/>
      <c r="CL321" s="1286"/>
      <c r="CM321" s="1286"/>
      <c r="CN321" s="1286"/>
      <c r="CO321" s="1286"/>
      <c r="CP321" s="1286"/>
      <c r="CQ321" s="1286"/>
      <c r="CR321" s="1286"/>
      <c r="CS321" s="1286"/>
      <c r="CT321" s="1286"/>
      <c r="CU321" s="1286"/>
      <c r="CV321" s="1286"/>
      <c r="CW321" s="1286"/>
      <c r="CX321" s="1286"/>
      <c r="CY321" s="1286"/>
      <c r="CZ321" s="1286"/>
      <c r="DA321" s="1286"/>
      <c r="DB321" s="1286"/>
      <c r="DC321" s="1286"/>
      <c r="DD321" s="1286"/>
      <c r="DE321" s="1286"/>
      <c r="DF321" s="1286"/>
      <c r="DG321" s="1286"/>
      <c r="DH321" s="1286"/>
      <c r="DI321" s="1286"/>
      <c r="DJ321" s="1286"/>
      <c r="DK321" s="1286"/>
      <c r="DL321" s="1286"/>
      <c r="DM321" s="1286"/>
      <c r="DN321" s="1286"/>
      <c r="DO321" s="1286"/>
      <c r="DP321" s="1286"/>
      <c r="DQ321" s="1286"/>
      <c r="DR321" s="1286"/>
      <c r="DS321" s="1286"/>
      <c r="DT321" s="1286"/>
      <c r="DU321" s="1286"/>
      <c r="DV321" s="1286"/>
      <c r="DW321" s="1286"/>
      <c r="DX321" s="1286"/>
      <c r="DY321" s="1286"/>
      <c r="DZ321" s="1286"/>
      <c r="EA321" s="1286"/>
      <c r="EB321" s="1286"/>
      <c r="EC321" s="1286"/>
      <c r="ED321" s="1286"/>
      <c r="EE321" s="1286"/>
      <c r="EF321" s="1286"/>
      <c r="EG321" s="1286"/>
      <c r="EH321" s="1286"/>
      <c r="EI321" s="1286"/>
      <c r="EJ321" s="1286"/>
      <c r="EK321" s="1286"/>
      <c r="EL321" s="1286"/>
      <c r="EM321" s="1286"/>
      <c r="EN321" s="1286"/>
      <c r="EO321" s="1286"/>
      <c r="EP321" s="1286"/>
      <c r="EQ321" s="1286"/>
      <c r="ER321" s="1286"/>
      <c r="ES321" s="1286"/>
      <c r="ET321" s="1286"/>
      <c r="EU321" s="1286"/>
      <c r="EV321" s="1286"/>
      <c r="EW321" s="1286"/>
      <c r="EX321" s="1286"/>
      <c r="EY321" s="1286"/>
      <c r="EZ321" s="1286"/>
      <c r="FA321" s="1286"/>
      <c r="FB321" s="1286"/>
      <c r="FC321" s="1286"/>
      <c r="FD321" s="1286"/>
      <c r="FE321" s="1286"/>
      <c r="FF321" s="1286"/>
      <c r="FG321" s="1286"/>
      <c r="FH321" s="1286"/>
      <c r="FI321" s="1286"/>
      <c r="FJ321" s="1286"/>
      <c r="FK321" s="1286"/>
      <c r="FL321" s="1286"/>
      <c r="FM321" s="1286"/>
      <c r="FN321" s="1286"/>
      <c r="FO321" s="1286"/>
      <c r="FP321" s="1286"/>
      <c r="FQ321" s="1286"/>
      <c r="FR321" s="1286"/>
      <c r="FS321" s="1286"/>
      <c r="FT321" s="1286"/>
      <c r="FU321" s="1286"/>
      <c r="FV321" s="1286"/>
      <c r="FW321" s="1286"/>
      <c r="FX321" s="1286"/>
      <c r="FY321" s="1286"/>
      <c r="FZ321" s="1286"/>
      <c r="GA321" s="1286"/>
      <c r="GB321" s="1286"/>
      <c r="GC321" s="1286"/>
      <c r="GD321" s="1286"/>
      <c r="GE321" s="1286"/>
      <c r="GF321" s="1286"/>
      <c r="GG321" s="1286"/>
      <c r="GH321" s="1286"/>
      <c r="GI321" s="1286"/>
      <c r="GJ321" s="1286"/>
      <c r="GK321" s="1286"/>
      <c r="GL321" s="1286"/>
      <c r="GM321" s="1286"/>
      <c r="GN321" s="1286"/>
      <c r="GO321" s="1286"/>
      <c r="GP321" s="1286"/>
      <c r="GQ321" s="1286"/>
      <c r="GR321" s="1286"/>
      <c r="GS321" s="1286"/>
      <c r="GT321" s="1286"/>
      <c r="GU321" s="1286"/>
      <c r="GV321" s="1286"/>
      <c r="GW321" s="1286"/>
      <c r="GX321" s="1286"/>
      <c r="GY321" s="1286"/>
      <c r="GZ321" s="1286"/>
      <c r="HA321" s="1286"/>
      <c r="HB321" s="1286"/>
      <c r="HC321" s="1286"/>
      <c r="HD321" s="1286"/>
      <c r="HE321" s="1286"/>
      <c r="HF321" s="1286"/>
      <c r="HG321" s="1286"/>
      <c r="HH321" s="1286"/>
      <c r="HI321" s="1286"/>
      <c r="HJ321" s="1286"/>
      <c r="HK321" s="1286"/>
      <c r="HL321" s="1286"/>
      <c r="HM321" s="1286"/>
      <c r="HN321" s="1286"/>
      <c r="HO321" s="1286"/>
      <c r="HP321" s="1286"/>
      <c r="HQ321" s="1286"/>
      <c r="HR321" s="1286"/>
      <c r="HS321" s="1286"/>
      <c r="HT321" s="1286"/>
      <c r="HU321" s="1286"/>
      <c r="HV321" s="1286"/>
      <c r="HW321" s="1286"/>
      <c r="HX321" s="1286"/>
      <c r="HY321" s="1286"/>
      <c r="HZ321" s="1286"/>
      <c r="IA321" s="1286"/>
      <c r="IB321" s="1286"/>
      <c r="IC321" s="1286"/>
      <c r="ID321" s="1286"/>
      <c r="IE321" s="1286"/>
      <c r="IF321" s="1286"/>
      <c r="IG321" s="1286"/>
      <c r="IH321" s="1286"/>
      <c r="II321" s="1286"/>
      <c r="IJ321" s="1286"/>
      <c r="IK321" s="1286"/>
      <c r="IL321" s="1286"/>
      <c r="IM321" s="1286"/>
      <c r="IN321" s="1286"/>
      <c r="IO321" s="1286"/>
      <c r="IP321" s="1286"/>
      <c r="IQ321" s="1286"/>
      <c r="IR321" s="1286"/>
      <c r="IS321" s="1286"/>
      <c r="IT321" s="1286"/>
      <c r="IU321" s="1286"/>
      <c r="IV321" s="1286"/>
    </row>
    <row r="322" spans="1:256">
      <c r="A322" s="1286"/>
      <c r="B322" s="1360"/>
      <c r="C322" s="1360"/>
      <c r="D322" s="1360"/>
      <c r="E322" s="1360"/>
      <c r="F322" s="1360"/>
      <c r="G322" s="1360"/>
      <c r="H322" s="1286"/>
      <c r="I322" s="1286"/>
      <c r="J322" s="1286"/>
      <c r="K322" s="1286"/>
      <c r="L322" s="1286"/>
      <c r="M322" s="1286"/>
      <c r="N322" s="1286"/>
      <c r="O322" s="1286"/>
      <c r="P322" s="1286"/>
      <c r="Q322" s="1286"/>
      <c r="R322" s="1286"/>
      <c r="S322" s="1286"/>
      <c r="T322" s="1286"/>
      <c r="U322" s="1286"/>
      <c r="V322" s="1286"/>
      <c r="W322" s="1286"/>
      <c r="X322" s="1286"/>
      <c r="Y322" s="1286"/>
      <c r="Z322" s="1286"/>
      <c r="AA322" s="1286"/>
      <c r="AB322" s="1286"/>
      <c r="AC322" s="1286"/>
      <c r="AD322" s="1286"/>
      <c r="AE322" s="1286"/>
      <c r="AF322" s="1286"/>
      <c r="AG322" s="1286"/>
      <c r="AH322" s="1286"/>
      <c r="AI322" s="1286"/>
      <c r="AJ322" s="1286"/>
      <c r="AK322" s="1286"/>
      <c r="AL322" s="1286"/>
      <c r="AM322" s="1286"/>
      <c r="AN322" s="1286"/>
      <c r="AO322" s="1286"/>
      <c r="AP322" s="1286"/>
      <c r="AQ322" s="1286"/>
      <c r="AR322" s="1286"/>
      <c r="AS322" s="1286"/>
      <c r="AT322" s="1286"/>
      <c r="AU322" s="1286"/>
      <c r="AV322" s="1286"/>
      <c r="AW322" s="1286"/>
      <c r="AX322" s="1286"/>
      <c r="AY322" s="1286"/>
      <c r="AZ322" s="1286"/>
      <c r="BA322" s="1286"/>
      <c r="BB322" s="1286"/>
      <c r="BC322" s="1286"/>
      <c r="BD322" s="1286"/>
      <c r="BE322" s="1286"/>
      <c r="BF322" s="1286"/>
      <c r="BG322" s="1286"/>
      <c r="BH322" s="1286"/>
      <c r="BI322" s="1286"/>
      <c r="BJ322" s="1286"/>
      <c r="BK322" s="1286"/>
      <c r="BL322" s="1286"/>
      <c r="BM322" s="1286"/>
      <c r="BN322" s="1286"/>
      <c r="BO322" s="1286"/>
      <c r="BP322" s="1286"/>
      <c r="BQ322" s="1286"/>
      <c r="BR322" s="1286"/>
      <c r="BS322" s="1286"/>
      <c r="BT322" s="1286"/>
      <c r="BU322" s="1286"/>
      <c r="BV322" s="1286"/>
      <c r="BW322" s="1286"/>
      <c r="BX322" s="1286"/>
      <c r="BY322" s="1286"/>
      <c r="BZ322" s="1286"/>
      <c r="CA322" s="1286"/>
      <c r="CB322" s="1286"/>
      <c r="CC322" s="1286"/>
      <c r="CD322" s="1286"/>
      <c r="CE322" s="1286"/>
      <c r="CF322" s="1286"/>
      <c r="CG322" s="1286"/>
      <c r="CH322" s="1286"/>
      <c r="CI322" s="1286"/>
      <c r="CJ322" s="1286"/>
      <c r="CK322" s="1286"/>
      <c r="CL322" s="1286"/>
      <c r="CM322" s="1286"/>
      <c r="CN322" s="1286"/>
      <c r="CO322" s="1286"/>
      <c r="CP322" s="1286"/>
      <c r="CQ322" s="1286"/>
      <c r="CR322" s="1286"/>
      <c r="CS322" s="1286"/>
      <c r="CT322" s="1286"/>
      <c r="CU322" s="1286"/>
      <c r="CV322" s="1286"/>
      <c r="CW322" s="1286"/>
      <c r="CX322" s="1286"/>
      <c r="CY322" s="1286"/>
      <c r="CZ322" s="1286"/>
      <c r="DA322" s="1286"/>
      <c r="DB322" s="1286"/>
      <c r="DC322" s="1286"/>
      <c r="DD322" s="1286"/>
      <c r="DE322" s="1286"/>
      <c r="DF322" s="1286"/>
      <c r="DG322" s="1286"/>
      <c r="DH322" s="1286"/>
      <c r="DI322" s="1286"/>
      <c r="DJ322" s="1286"/>
      <c r="DK322" s="1286"/>
      <c r="DL322" s="1286"/>
      <c r="DM322" s="1286"/>
      <c r="DN322" s="1286"/>
      <c r="DO322" s="1286"/>
      <c r="DP322" s="1286"/>
      <c r="DQ322" s="1286"/>
      <c r="DR322" s="1286"/>
      <c r="DS322" s="1286"/>
      <c r="DT322" s="1286"/>
      <c r="DU322" s="1286"/>
      <c r="DV322" s="1286"/>
      <c r="DW322" s="1286"/>
      <c r="DX322" s="1286"/>
      <c r="DY322" s="1286"/>
      <c r="DZ322" s="1286"/>
      <c r="EA322" s="1286"/>
      <c r="EB322" s="1286"/>
      <c r="EC322" s="1286"/>
      <c r="ED322" s="1286"/>
      <c r="EE322" s="1286"/>
      <c r="EF322" s="1286"/>
      <c r="EG322" s="1286"/>
      <c r="EH322" s="1286"/>
      <c r="EI322" s="1286"/>
      <c r="EJ322" s="1286"/>
      <c r="EK322" s="1286"/>
      <c r="EL322" s="1286"/>
      <c r="EM322" s="1286"/>
      <c r="EN322" s="1286"/>
      <c r="EO322" s="1286"/>
      <c r="EP322" s="1286"/>
      <c r="EQ322" s="1286"/>
      <c r="ER322" s="1286"/>
      <c r="ES322" s="1286"/>
      <c r="ET322" s="1286"/>
      <c r="EU322" s="1286"/>
      <c r="EV322" s="1286"/>
      <c r="EW322" s="1286"/>
      <c r="EX322" s="1286"/>
      <c r="EY322" s="1286"/>
      <c r="EZ322" s="1286"/>
      <c r="FA322" s="1286"/>
      <c r="FB322" s="1286"/>
      <c r="FC322" s="1286"/>
      <c r="FD322" s="1286"/>
      <c r="FE322" s="1286"/>
      <c r="FF322" s="1286"/>
      <c r="FG322" s="1286"/>
      <c r="FH322" s="1286"/>
      <c r="FI322" s="1286"/>
      <c r="FJ322" s="1286"/>
      <c r="FK322" s="1286"/>
      <c r="FL322" s="1286"/>
      <c r="FM322" s="1286"/>
      <c r="FN322" s="1286"/>
      <c r="FO322" s="1286"/>
      <c r="FP322" s="1286"/>
      <c r="FQ322" s="1286"/>
      <c r="FR322" s="1286"/>
      <c r="FS322" s="1286"/>
      <c r="FT322" s="1286"/>
      <c r="FU322" s="1286"/>
      <c r="FV322" s="1286"/>
      <c r="FW322" s="1286"/>
      <c r="FX322" s="1286"/>
      <c r="FY322" s="1286"/>
      <c r="FZ322" s="1286"/>
      <c r="GA322" s="1286"/>
      <c r="GB322" s="1286"/>
      <c r="GC322" s="1286"/>
      <c r="GD322" s="1286"/>
      <c r="GE322" s="1286"/>
      <c r="GF322" s="1286"/>
      <c r="GG322" s="1286"/>
      <c r="GH322" s="1286"/>
      <c r="GI322" s="1286"/>
      <c r="GJ322" s="1286"/>
      <c r="GK322" s="1286"/>
      <c r="GL322" s="1286"/>
      <c r="GM322" s="1286"/>
      <c r="GN322" s="1286"/>
      <c r="GO322" s="1286"/>
      <c r="GP322" s="1286"/>
      <c r="GQ322" s="1286"/>
      <c r="GR322" s="1286"/>
      <c r="GS322" s="1286"/>
      <c r="GT322" s="1286"/>
      <c r="GU322" s="1286"/>
      <c r="GV322" s="1286"/>
      <c r="GW322" s="1286"/>
      <c r="GX322" s="1286"/>
      <c r="GY322" s="1286"/>
      <c r="GZ322" s="1286"/>
      <c r="HA322" s="1286"/>
      <c r="HB322" s="1286"/>
      <c r="HC322" s="1286"/>
      <c r="HD322" s="1286"/>
      <c r="HE322" s="1286"/>
      <c r="HF322" s="1286"/>
      <c r="HG322" s="1286"/>
      <c r="HH322" s="1286"/>
      <c r="HI322" s="1286"/>
      <c r="HJ322" s="1286"/>
      <c r="HK322" s="1286"/>
      <c r="HL322" s="1286"/>
      <c r="HM322" s="1286"/>
      <c r="HN322" s="1286"/>
      <c r="HO322" s="1286"/>
      <c r="HP322" s="1286"/>
      <c r="HQ322" s="1286"/>
      <c r="HR322" s="1286"/>
      <c r="HS322" s="1286"/>
      <c r="HT322" s="1286"/>
      <c r="HU322" s="1286"/>
      <c r="HV322" s="1286"/>
      <c r="HW322" s="1286"/>
      <c r="HX322" s="1286"/>
      <c r="HY322" s="1286"/>
      <c r="HZ322" s="1286"/>
      <c r="IA322" s="1286"/>
      <c r="IB322" s="1286"/>
      <c r="IC322" s="1286"/>
      <c r="ID322" s="1286"/>
      <c r="IE322" s="1286"/>
      <c r="IF322" s="1286"/>
      <c r="IG322" s="1286"/>
      <c r="IH322" s="1286"/>
      <c r="II322" s="1286"/>
      <c r="IJ322" s="1286"/>
      <c r="IK322" s="1286"/>
      <c r="IL322" s="1286"/>
      <c r="IM322" s="1286"/>
      <c r="IN322" s="1286"/>
      <c r="IO322" s="1286"/>
      <c r="IP322" s="1286"/>
      <c r="IQ322" s="1286"/>
      <c r="IR322" s="1286"/>
      <c r="IS322" s="1286"/>
      <c r="IT322" s="1286"/>
      <c r="IU322" s="1286"/>
      <c r="IV322" s="1286"/>
    </row>
    <row r="323" spans="1:256">
      <c r="A323" s="1286"/>
      <c r="B323" s="1360"/>
      <c r="C323" s="1360"/>
      <c r="D323" s="1360"/>
      <c r="E323" s="1360"/>
      <c r="F323" s="1360"/>
      <c r="G323" s="1360"/>
      <c r="H323" s="1286"/>
      <c r="I323" s="1286"/>
      <c r="J323" s="1286"/>
      <c r="K323" s="1286"/>
      <c r="L323" s="1286"/>
      <c r="M323" s="1286"/>
      <c r="N323" s="1286"/>
      <c r="O323" s="1286"/>
      <c r="P323" s="1286"/>
      <c r="Q323" s="1286"/>
      <c r="R323" s="1286"/>
      <c r="S323" s="1286"/>
      <c r="T323" s="1286"/>
      <c r="U323" s="1286"/>
      <c r="V323" s="1286"/>
      <c r="W323" s="1286"/>
      <c r="X323" s="1286"/>
      <c r="Y323" s="1286"/>
      <c r="Z323" s="1286"/>
      <c r="AA323" s="1286"/>
      <c r="AB323" s="1286"/>
      <c r="AC323" s="1286"/>
      <c r="AD323" s="1286"/>
      <c r="AE323" s="1286"/>
      <c r="AF323" s="1286"/>
      <c r="AG323" s="1286"/>
      <c r="AH323" s="1286"/>
      <c r="AI323" s="1286"/>
      <c r="AJ323" s="1286"/>
      <c r="AK323" s="1286"/>
      <c r="AL323" s="1286"/>
      <c r="AM323" s="1286"/>
      <c r="AN323" s="1286"/>
      <c r="AO323" s="1286"/>
      <c r="AP323" s="1286"/>
      <c r="AQ323" s="1286"/>
      <c r="AR323" s="1286"/>
      <c r="AS323" s="1286"/>
      <c r="AT323" s="1286"/>
      <c r="AU323" s="1286"/>
      <c r="AV323" s="1286"/>
      <c r="AW323" s="1286"/>
      <c r="AX323" s="1286"/>
      <c r="AY323" s="1286"/>
      <c r="AZ323" s="1286"/>
      <c r="BA323" s="1286"/>
      <c r="BB323" s="1286"/>
      <c r="BC323" s="1286"/>
      <c r="BD323" s="1286"/>
      <c r="BE323" s="1286"/>
      <c r="BF323" s="1286"/>
      <c r="BG323" s="1286"/>
      <c r="BH323" s="1286"/>
      <c r="BI323" s="1286"/>
      <c r="BJ323" s="1286"/>
      <c r="BK323" s="1286"/>
      <c r="BL323" s="1286"/>
      <c r="BM323" s="1286"/>
      <c r="BN323" s="1286"/>
      <c r="BO323" s="1286"/>
      <c r="BP323" s="1286"/>
      <c r="BQ323" s="1286"/>
      <c r="BR323" s="1286"/>
      <c r="BS323" s="1286"/>
      <c r="BT323" s="1286"/>
      <c r="BU323" s="1286"/>
      <c r="BV323" s="1286"/>
      <c r="BW323" s="1286"/>
      <c r="BX323" s="1286"/>
      <c r="BY323" s="1286"/>
      <c r="BZ323" s="1286"/>
      <c r="CA323" s="1286"/>
      <c r="CB323" s="1286"/>
      <c r="CC323" s="1286"/>
      <c r="CD323" s="1286"/>
      <c r="CE323" s="1286"/>
      <c r="CF323" s="1286"/>
      <c r="CG323" s="1286"/>
      <c r="CH323" s="1286"/>
      <c r="CI323" s="1286"/>
      <c r="CJ323" s="1286"/>
      <c r="CK323" s="1286"/>
      <c r="CL323" s="1286"/>
      <c r="CM323" s="1286"/>
      <c r="CN323" s="1286"/>
      <c r="CO323" s="1286"/>
      <c r="CP323" s="1286"/>
      <c r="CQ323" s="1286"/>
      <c r="CR323" s="1286"/>
      <c r="CS323" s="1286"/>
      <c r="CT323" s="1286"/>
      <c r="CU323" s="1286"/>
      <c r="CV323" s="1286"/>
      <c r="CW323" s="1286"/>
      <c r="CX323" s="1286"/>
      <c r="CY323" s="1286"/>
      <c r="CZ323" s="1286"/>
      <c r="DA323" s="1286"/>
      <c r="DB323" s="1286"/>
      <c r="DC323" s="1286"/>
      <c r="DD323" s="1286"/>
      <c r="DE323" s="1286"/>
      <c r="DF323" s="1286"/>
      <c r="DG323" s="1286"/>
      <c r="DH323" s="1286"/>
      <c r="DI323" s="1286"/>
      <c r="DJ323" s="1286"/>
      <c r="DK323" s="1286"/>
      <c r="DL323" s="1286"/>
      <c r="DM323" s="1286"/>
      <c r="DN323" s="1286"/>
      <c r="DO323" s="1286"/>
      <c r="DP323" s="1286"/>
      <c r="DQ323" s="1286"/>
      <c r="DR323" s="1286"/>
      <c r="DS323" s="1286"/>
      <c r="DT323" s="1286"/>
      <c r="DU323" s="1286"/>
      <c r="DV323" s="1286"/>
      <c r="DW323" s="1286"/>
      <c r="DX323" s="1286"/>
      <c r="DY323" s="1286"/>
      <c r="DZ323" s="1286"/>
      <c r="EA323" s="1286"/>
      <c r="EB323" s="1286"/>
      <c r="EC323" s="1286"/>
      <c r="ED323" s="1286"/>
      <c r="EE323" s="1286"/>
      <c r="EF323" s="1286"/>
      <c r="EG323" s="1286"/>
      <c r="EH323" s="1286"/>
      <c r="EI323" s="1286"/>
      <c r="EJ323" s="1286"/>
      <c r="EK323" s="1286"/>
      <c r="EL323" s="1286"/>
      <c r="EM323" s="1286"/>
      <c r="EN323" s="1286"/>
      <c r="EO323" s="1286"/>
      <c r="EP323" s="1286"/>
      <c r="EQ323" s="1286"/>
      <c r="ER323" s="1286"/>
      <c r="ES323" s="1286"/>
      <c r="ET323" s="1286"/>
      <c r="EU323" s="1286"/>
      <c r="EV323" s="1286"/>
      <c r="EW323" s="1286"/>
      <c r="EX323" s="1286"/>
      <c r="EY323" s="1286"/>
      <c r="EZ323" s="1286"/>
      <c r="FA323" s="1286"/>
      <c r="FB323" s="1286"/>
      <c r="FC323" s="1286"/>
      <c r="FD323" s="1286"/>
      <c r="FE323" s="1286"/>
      <c r="FF323" s="1286"/>
      <c r="FG323" s="1286"/>
      <c r="FH323" s="1286"/>
      <c r="FI323" s="1286"/>
      <c r="FJ323" s="1286"/>
      <c r="FK323" s="1286"/>
      <c r="FL323" s="1286"/>
      <c r="FM323" s="1286"/>
      <c r="FN323" s="1286"/>
      <c r="FO323" s="1286"/>
      <c r="FP323" s="1286"/>
      <c r="FQ323" s="1286"/>
      <c r="FR323" s="1286"/>
      <c r="FS323" s="1286"/>
      <c r="FT323" s="1286"/>
      <c r="FU323" s="1286"/>
      <c r="FV323" s="1286"/>
      <c r="FW323" s="1286"/>
      <c r="FX323" s="1286"/>
      <c r="FY323" s="1286"/>
      <c r="FZ323" s="1286"/>
      <c r="GA323" s="1286"/>
      <c r="GB323" s="1286"/>
      <c r="GC323" s="1286"/>
      <c r="GD323" s="1286"/>
      <c r="GE323" s="1286"/>
      <c r="GF323" s="1286"/>
      <c r="GG323" s="1286"/>
      <c r="GH323" s="1286"/>
      <c r="GI323" s="1286"/>
      <c r="GJ323" s="1286"/>
      <c r="GK323" s="1286"/>
      <c r="GL323" s="1286"/>
      <c r="GM323" s="1286"/>
      <c r="GN323" s="1286"/>
      <c r="GO323" s="1286"/>
      <c r="GP323" s="1286"/>
      <c r="GQ323" s="1286"/>
      <c r="GR323" s="1286"/>
      <c r="GS323" s="1286"/>
      <c r="GT323" s="1286"/>
      <c r="GU323" s="1286"/>
      <c r="GV323" s="1286"/>
      <c r="GW323" s="1286"/>
      <c r="GX323" s="1286"/>
      <c r="GY323" s="1286"/>
      <c r="GZ323" s="1286"/>
      <c r="HA323" s="1286"/>
      <c r="HB323" s="1286"/>
      <c r="HC323" s="1286"/>
      <c r="HD323" s="1286"/>
      <c r="HE323" s="1286"/>
      <c r="HF323" s="1286"/>
      <c r="HG323" s="1286"/>
      <c r="HH323" s="1286"/>
      <c r="HI323" s="1286"/>
      <c r="HJ323" s="1286"/>
      <c r="HK323" s="1286"/>
      <c r="HL323" s="1286"/>
      <c r="HM323" s="1286"/>
      <c r="HN323" s="1286"/>
      <c r="HO323" s="1286"/>
      <c r="HP323" s="1286"/>
      <c r="HQ323" s="1286"/>
      <c r="HR323" s="1286"/>
      <c r="HS323" s="1286"/>
      <c r="HT323" s="1286"/>
      <c r="HU323" s="1286"/>
      <c r="HV323" s="1286"/>
      <c r="HW323" s="1286"/>
      <c r="HX323" s="1286"/>
      <c r="HY323" s="1286"/>
      <c r="HZ323" s="1286"/>
      <c r="IA323" s="1286"/>
      <c r="IB323" s="1286"/>
      <c r="IC323" s="1286"/>
      <c r="ID323" s="1286"/>
      <c r="IE323" s="1286"/>
      <c r="IF323" s="1286"/>
      <c r="IG323" s="1286"/>
      <c r="IH323" s="1286"/>
      <c r="II323" s="1286"/>
      <c r="IJ323" s="1286"/>
      <c r="IK323" s="1286"/>
      <c r="IL323" s="1286"/>
      <c r="IM323" s="1286"/>
      <c r="IN323" s="1286"/>
      <c r="IO323" s="1286"/>
      <c r="IP323" s="1286"/>
      <c r="IQ323" s="1286"/>
      <c r="IR323" s="1286"/>
      <c r="IS323" s="1286"/>
      <c r="IT323" s="1286"/>
      <c r="IU323" s="1286"/>
      <c r="IV323" s="1286"/>
    </row>
    <row r="324" spans="1:256">
      <c r="A324" s="1286"/>
      <c r="B324" s="1360"/>
      <c r="C324" s="1360"/>
      <c r="D324" s="1360"/>
      <c r="E324" s="1360"/>
      <c r="F324" s="1360"/>
      <c r="G324" s="1360"/>
      <c r="H324" s="1286"/>
      <c r="I324" s="1286"/>
      <c r="J324" s="1286"/>
      <c r="K324" s="1286"/>
      <c r="L324" s="1286"/>
      <c r="M324" s="1286"/>
      <c r="N324" s="1286"/>
      <c r="O324" s="1286"/>
      <c r="P324" s="1286"/>
      <c r="Q324" s="1286"/>
      <c r="R324" s="1286"/>
      <c r="S324" s="1286"/>
      <c r="T324" s="1286"/>
      <c r="U324" s="1286"/>
      <c r="V324" s="1286"/>
      <c r="W324" s="1286"/>
      <c r="X324" s="1286"/>
      <c r="Y324" s="1286"/>
      <c r="Z324" s="1286"/>
      <c r="AA324" s="1286"/>
      <c r="AB324" s="1286"/>
      <c r="AC324" s="1286"/>
      <c r="AD324" s="1286"/>
      <c r="AE324" s="1286"/>
      <c r="AF324" s="1286"/>
      <c r="AG324" s="1286"/>
      <c r="AH324" s="1286"/>
      <c r="AI324" s="1286"/>
      <c r="AJ324" s="1286"/>
      <c r="AK324" s="1286"/>
      <c r="AL324" s="1286"/>
      <c r="AM324" s="1286"/>
      <c r="AN324" s="1286"/>
      <c r="AO324" s="1286"/>
      <c r="AP324" s="1286"/>
      <c r="AQ324" s="1286"/>
      <c r="AR324" s="1286"/>
      <c r="AS324" s="1286"/>
      <c r="AT324" s="1286"/>
      <c r="AU324" s="1286"/>
      <c r="AV324" s="1286"/>
      <c r="AW324" s="1286"/>
      <c r="AX324" s="1286"/>
      <c r="AY324" s="1286"/>
      <c r="AZ324" s="1286"/>
      <c r="BA324" s="1286"/>
      <c r="BB324" s="1286"/>
      <c r="BC324" s="1286"/>
      <c r="BD324" s="1286"/>
      <c r="BE324" s="1286"/>
      <c r="BF324" s="1286"/>
      <c r="BG324" s="1286"/>
      <c r="BH324" s="1286"/>
      <c r="BI324" s="1286"/>
      <c r="BJ324" s="1286"/>
      <c r="BK324" s="1286"/>
      <c r="BL324" s="1286"/>
      <c r="BM324" s="1286"/>
      <c r="BN324" s="1286"/>
      <c r="BO324" s="1286"/>
      <c r="BP324" s="1286"/>
      <c r="BQ324" s="1286"/>
      <c r="BR324" s="1286"/>
      <c r="BS324" s="1286"/>
      <c r="BT324" s="1286"/>
      <c r="BU324" s="1286"/>
      <c r="BV324" s="1286"/>
      <c r="BW324" s="1286"/>
      <c r="BX324" s="1286"/>
      <c r="BY324" s="1286"/>
      <c r="BZ324" s="1286"/>
      <c r="CA324" s="1286"/>
      <c r="CB324" s="1286"/>
      <c r="CC324" s="1286"/>
      <c r="CD324" s="1286"/>
      <c r="CE324" s="1286"/>
      <c r="CF324" s="1286"/>
      <c r="CG324" s="1286"/>
      <c r="CH324" s="1286"/>
      <c r="CI324" s="1286"/>
      <c r="CJ324" s="1286"/>
      <c r="CK324" s="1286"/>
      <c r="CL324" s="1286"/>
      <c r="CM324" s="1286"/>
      <c r="CN324" s="1286"/>
      <c r="CO324" s="1286"/>
      <c r="CP324" s="1286"/>
      <c r="CQ324" s="1286"/>
      <c r="CR324" s="1286"/>
      <c r="CS324" s="1286"/>
      <c r="CT324" s="1286"/>
      <c r="CU324" s="1286"/>
      <c r="CV324" s="1286"/>
      <c r="CW324" s="1286"/>
      <c r="CX324" s="1286"/>
      <c r="CY324" s="1286"/>
      <c r="CZ324" s="1286"/>
      <c r="DA324" s="1286"/>
      <c r="DB324" s="1286"/>
      <c r="DC324" s="1286"/>
      <c r="DD324" s="1286"/>
      <c r="DE324" s="1286"/>
      <c r="DF324" s="1286"/>
      <c r="DG324" s="1286"/>
      <c r="DH324" s="1286"/>
      <c r="DI324" s="1286"/>
      <c r="DJ324" s="1286"/>
      <c r="DK324" s="1286"/>
      <c r="DL324" s="1286"/>
      <c r="DM324" s="1286"/>
      <c r="DN324" s="1286"/>
      <c r="DO324" s="1286"/>
      <c r="DP324" s="1286"/>
      <c r="DQ324" s="1286"/>
      <c r="DR324" s="1286"/>
      <c r="DS324" s="1286"/>
      <c r="DT324" s="1286"/>
      <c r="DU324" s="1286"/>
      <c r="DV324" s="1286"/>
      <c r="DW324" s="1286"/>
      <c r="DX324" s="1286"/>
      <c r="DY324" s="1286"/>
      <c r="DZ324" s="1286"/>
      <c r="EA324" s="1286"/>
      <c r="EB324" s="1286"/>
      <c r="EC324" s="1286"/>
      <c r="ED324" s="1286"/>
      <c r="EE324" s="1286"/>
      <c r="EF324" s="1286"/>
      <c r="EG324" s="1286"/>
      <c r="EH324" s="1286"/>
      <c r="EI324" s="1286"/>
      <c r="EJ324" s="1286"/>
      <c r="EK324" s="1286"/>
      <c r="EL324" s="1286"/>
      <c r="EM324" s="1286"/>
      <c r="EN324" s="1286"/>
      <c r="EO324" s="1286"/>
      <c r="EP324" s="1286"/>
      <c r="EQ324" s="1286"/>
      <c r="ER324" s="1286"/>
      <c r="ES324" s="1286"/>
      <c r="ET324" s="1286"/>
      <c r="EU324" s="1286"/>
      <c r="EV324" s="1286"/>
      <c r="EW324" s="1286"/>
      <c r="EX324" s="1286"/>
      <c r="EY324" s="1286"/>
      <c r="EZ324" s="1286"/>
      <c r="FA324" s="1286"/>
      <c r="FB324" s="1286"/>
      <c r="FC324" s="1286"/>
      <c r="FD324" s="1286"/>
      <c r="FE324" s="1286"/>
      <c r="FF324" s="1286"/>
      <c r="FG324" s="1286"/>
      <c r="FH324" s="1286"/>
      <c r="FI324" s="1286"/>
      <c r="FJ324" s="1286"/>
      <c r="FK324" s="1286"/>
      <c r="FL324" s="1286"/>
      <c r="FM324" s="1286"/>
      <c r="FN324" s="1286"/>
      <c r="FO324" s="1286"/>
      <c r="FP324" s="1286"/>
      <c r="FQ324" s="1286"/>
      <c r="FR324" s="1286"/>
      <c r="FS324" s="1286"/>
      <c r="FT324" s="1286"/>
      <c r="FU324" s="1286"/>
      <c r="FV324" s="1286"/>
      <c r="FW324" s="1286"/>
      <c r="FX324" s="1286"/>
      <c r="FY324" s="1286"/>
      <c r="FZ324" s="1286"/>
      <c r="GA324" s="1286"/>
      <c r="GB324" s="1286"/>
      <c r="GC324" s="1286"/>
      <c r="GD324" s="1286"/>
      <c r="GE324" s="1286"/>
      <c r="GF324" s="1286"/>
      <c r="GG324" s="1286"/>
      <c r="GH324" s="1286"/>
      <c r="GI324" s="1286"/>
      <c r="GJ324" s="1286"/>
      <c r="GK324" s="1286"/>
      <c r="GL324" s="1286"/>
      <c r="GM324" s="1286"/>
      <c r="GN324" s="1286"/>
      <c r="GO324" s="1286"/>
      <c r="GP324" s="1286"/>
      <c r="GQ324" s="1286"/>
      <c r="GR324" s="1286"/>
      <c r="GS324" s="1286"/>
      <c r="GT324" s="1286"/>
      <c r="GU324" s="1286"/>
      <c r="GV324" s="1286"/>
      <c r="GW324" s="1286"/>
      <c r="GX324" s="1286"/>
      <c r="GY324" s="1286"/>
      <c r="GZ324" s="1286"/>
      <c r="HA324" s="1286"/>
      <c r="HB324" s="1286"/>
      <c r="HC324" s="1286"/>
      <c r="HD324" s="1286"/>
      <c r="HE324" s="1286"/>
      <c r="HF324" s="1286"/>
      <c r="HG324" s="1286"/>
      <c r="HH324" s="1286"/>
      <c r="HI324" s="1286"/>
      <c r="HJ324" s="1286"/>
      <c r="HK324" s="1286"/>
      <c r="HL324" s="1286"/>
      <c r="HM324" s="1286"/>
      <c r="HN324" s="1286"/>
      <c r="HO324" s="1286"/>
      <c r="HP324" s="1286"/>
      <c r="HQ324" s="1286"/>
      <c r="HR324" s="1286"/>
      <c r="HS324" s="1286"/>
      <c r="HT324" s="1286"/>
      <c r="HU324" s="1286"/>
      <c r="HV324" s="1286"/>
      <c r="HW324" s="1286"/>
      <c r="HX324" s="1286"/>
      <c r="HY324" s="1286"/>
      <c r="HZ324" s="1286"/>
      <c r="IA324" s="1286"/>
      <c r="IB324" s="1286"/>
      <c r="IC324" s="1286"/>
      <c r="ID324" s="1286"/>
      <c r="IE324" s="1286"/>
      <c r="IF324" s="1286"/>
      <c r="IG324" s="1286"/>
      <c r="IH324" s="1286"/>
      <c r="II324" s="1286"/>
      <c r="IJ324" s="1286"/>
      <c r="IK324" s="1286"/>
      <c r="IL324" s="1286"/>
      <c r="IM324" s="1286"/>
      <c r="IN324" s="1286"/>
      <c r="IO324" s="1286"/>
      <c r="IP324" s="1286"/>
      <c r="IQ324" s="1286"/>
      <c r="IR324" s="1286"/>
      <c r="IS324" s="1286"/>
      <c r="IT324" s="1286"/>
      <c r="IU324" s="1286"/>
      <c r="IV324" s="1286"/>
    </row>
    <row r="325" spans="1:256">
      <c r="A325" s="1286"/>
      <c r="B325" s="1360"/>
      <c r="C325" s="1360"/>
      <c r="D325" s="1360"/>
      <c r="E325" s="1360"/>
      <c r="F325" s="1360"/>
      <c r="G325" s="1360"/>
      <c r="H325" s="1286"/>
      <c r="I325" s="1286"/>
      <c r="J325" s="1286"/>
      <c r="K325" s="1286"/>
      <c r="L325" s="1286"/>
      <c r="M325" s="1286"/>
      <c r="N325" s="1286"/>
      <c r="O325" s="1286"/>
      <c r="P325" s="1286"/>
      <c r="Q325" s="1286"/>
      <c r="R325" s="1286"/>
      <c r="S325" s="1286"/>
      <c r="T325" s="1286"/>
      <c r="U325" s="1286"/>
      <c r="V325" s="1286"/>
      <c r="W325" s="1286"/>
      <c r="X325" s="1286"/>
      <c r="Y325" s="1286"/>
      <c r="Z325" s="1286"/>
      <c r="AA325" s="1286"/>
      <c r="AB325" s="1286"/>
      <c r="AC325" s="1286"/>
      <c r="AD325" s="1286"/>
      <c r="AE325" s="1286"/>
      <c r="AF325" s="1286"/>
      <c r="AG325" s="1286"/>
      <c r="AH325" s="1286"/>
      <c r="AI325" s="1286"/>
      <c r="AJ325" s="1286"/>
      <c r="AK325" s="1286"/>
      <c r="AL325" s="1286"/>
      <c r="AM325" s="1286"/>
      <c r="AN325" s="1286"/>
      <c r="AO325" s="1286"/>
      <c r="AP325" s="1286"/>
      <c r="AQ325" s="1286"/>
      <c r="AR325" s="1286"/>
      <c r="AS325" s="1286"/>
      <c r="AT325" s="1286"/>
      <c r="AU325" s="1286"/>
      <c r="AV325" s="1286"/>
      <c r="AW325" s="1286"/>
      <c r="AX325" s="1286"/>
      <c r="AY325" s="1286"/>
      <c r="AZ325" s="1286"/>
      <c r="BA325" s="1286"/>
      <c r="BB325" s="1286"/>
      <c r="BC325" s="1286"/>
      <c r="BD325" s="1286"/>
      <c r="BE325" s="1286"/>
      <c r="BF325" s="1286"/>
      <c r="BG325" s="1286"/>
      <c r="BH325" s="1286"/>
      <c r="BI325" s="1286"/>
      <c r="BJ325" s="1286"/>
      <c r="BK325" s="1286"/>
      <c r="BL325" s="1286"/>
      <c r="BM325" s="1286"/>
      <c r="BN325" s="1286"/>
      <c r="BO325" s="1286"/>
      <c r="BP325" s="1286"/>
      <c r="BQ325" s="1286"/>
      <c r="BR325" s="1286"/>
      <c r="BS325" s="1286"/>
      <c r="BT325" s="1286"/>
      <c r="BU325" s="1286"/>
      <c r="BV325" s="1286"/>
      <c r="BW325" s="1286"/>
      <c r="BX325" s="1286"/>
      <c r="BY325" s="1286"/>
      <c r="BZ325" s="1286"/>
      <c r="CA325" s="1286"/>
      <c r="CB325" s="1286"/>
      <c r="CC325" s="1286"/>
      <c r="CD325" s="1286"/>
      <c r="CE325" s="1286"/>
      <c r="CF325" s="1286"/>
      <c r="CG325" s="1286"/>
      <c r="CH325" s="1286"/>
      <c r="CI325" s="1286"/>
      <c r="CJ325" s="1286"/>
      <c r="CK325" s="1286"/>
      <c r="CL325" s="1286"/>
      <c r="CM325" s="1286"/>
      <c r="CN325" s="1286"/>
      <c r="CO325" s="1286"/>
      <c r="CP325" s="1286"/>
      <c r="CQ325" s="1286"/>
      <c r="CR325" s="1286"/>
      <c r="CS325" s="1286"/>
      <c r="CT325" s="1286"/>
      <c r="CU325" s="1286"/>
      <c r="CV325" s="1286"/>
      <c r="CW325" s="1286"/>
      <c r="CX325" s="1286"/>
      <c r="CY325" s="1286"/>
      <c r="CZ325" s="1286"/>
      <c r="DA325" s="1286"/>
      <c r="DB325" s="1286"/>
      <c r="DC325" s="1286"/>
      <c r="DD325" s="1286"/>
      <c r="DE325" s="1286"/>
      <c r="DF325" s="1286"/>
      <c r="DG325" s="1286"/>
      <c r="DH325" s="1286"/>
      <c r="DI325" s="1286"/>
      <c r="DJ325" s="1286"/>
      <c r="DK325" s="1286"/>
      <c r="DL325" s="1286"/>
      <c r="DM325" s="1286"/>
      <c r="DN325" s="1286"/>
      <c r="DO325" s="1286"/>
      <c r="DP325" s="1286"/>
      <c r="DQ325" s="1286"/>
      <c r="DR325" s="1286"/>
      <c r="DS325" s="1286"/>
      <c r="DT325" s="1286"/>
      <c r="DU325" s="1286"/>
      <c r="DV325" s="1286"/>
      <c r="DW325" s="1286"/>
      <c r="DX325" s="1286"/>
      <c r="DY325" s="1286"/>
      <c r="DZ325" s="1286"/>
      <c r="EA325" s="1286"/>
      <c r="EB325" s="1286"/>
      <c r="EC325" s="1286"/>
      <c r="ED325" s="1286"/>
      <c r="EE325" s="1286"/>
      <c r="EF325" s="1286"/>
      <c r="EG325" s="1286"/>
      <c r="EH325" s="1286"/>
      <c r="EI325" s="1286"/>
      <c r="EJ325" s="1286"/>
      <c r="EK325" s="1286"/>
      <c r="EL325" s="1286"/>
      <c r="EM325" s="1286"/>
      <c r="EN325" s="1286"/>
      <c r="EO325" s="1286"/>
      <c r="EP325" s="1286"/>
      <c r="EQ325" s="1286"/>
      <c r="ER325" s="1286"/>
      <c r="ES325" s="1286"/>
      <c r="ET325" s="1286"/>
      <c r="EU325" s="1286"/>
      <c r="EV325" s="1286"/>
      <c r="EW325" s="1286"/>
      <c r="EX325" s="1286"/>
      <c r="EY325" s="1286"/>
      <c r="EZ325" s="1286"/>
      <c r="FA325" s="1286"/>
      <c r="FB325" s="1286"/>
      <c r="FC325" s="1286"/>
      <c r="FD325" s="1286"/>
      <c r="FE325" s="1286"/>
      <c r="FF325" s="1286"/>
      <c r="FG325" s="1286"/>
      <c r="FH325" s="1286"/>
      <c r="FI325" s="1286"/>
      <c r="FJ325" s="1286"/>
      <c r="FK325" s="1286"/>
      <c r="FL325" s="1286"/>
      <c r="FM325" s="1286"/>
      <c r="FN325" s="1286"/>
      <c r="FO325" s="1286"/>
      <c r="FP325" s="1286"/>
      <c r="FQ325" s="1286"/>
      <c r="FR325" s="1286"/>
      <c r="FS325" s="1286"/>
      <c r="FT325" s="1286"/>
      <c r="FU325" s="1286"/>
      <c r="FV325" s="1286"/>
      <c r="FW325" s="1286"/>
      <c r="FX325" s="1286"/>
      <c r="FY325" s="1286"/>
      <c r="FZ325" s="1286"/>
      <c r="GA325" s="1286"/>
      <c r="GB325" s="1286"/>
      <c r="GC325" s="1286"/>
      <c r="GD325" s="1286"/>
      <c r="GE325" s="1286"/>
      <c r="GF325" s="1286"/>
      <c r="GG325" s="1286"/>
      <c r="GH325" s="1286"/>
      <c r="GI325" s="1286"/>
      <c r="GJ325" s="1286"/>
      <c r="GK325" s="1286"/>
      <c r="GL325" s="1286"/>
      <c r="GM325" s="1286"/>
      <c r="GN325" s="1286"/>
      <c r="GO325" s="1286"/>
      <c r="GP325" s="1286"/>
      <c r="GQ325" s="1286"/>
      <c r="GR325" s="1286"/>
      <c r="GS325" s="1286"/>
      <c r="GT325" s="1286"/>
      <c r="GU325" s="1286"/>
      <c r="GV325" s="1286"/>
      <c r="GW325" s="1286"/>
      <c r="GX325" s="1286"/>
      <c r="GY325" s="1286"/>
      <c r="GZ325" s="1286"/>
      <c r="HA325" s="1286"/>
      <c r="HB325" s="1286"/>
      <c r="HC325" s="1286"/>
      <c r="HD325" s="1286"/>
      <c r="HE325" s="1286"/>
      <c r="HF325" s="1286"/>
      <c r="HG325" s="1286"/>
      <c r="HH325" s="1286"/>
      <c r="HI325" s="1286"/>
      <c r="HJ325" s="1286"/>
      <c r="HK325" s="1286"/>
      <c r="HL325" s="1286"/>
      <c r="HM325" s="1286"/>
      <c r="HN325" s="1286"/>
      <c r="HO325" s="1286"/>
      <c r="HP325" s="1286"/>
      <c r="HQ325" s="1286"/>
      <c r="HR325" s="1286"/>
      <c r="HS325" s="1286"/>
      <c r="HT325" s="1286"/>
      <c r="HU325" s="1286"/>
      <c r="HV325" s="1286"/>
      <c r="HW325" s="1286"/>
      <c r="HX325" s="1286"/>
      <c r="HY325" s="1286"/>
      <c r="HZ325" s="1286"/>
      <c r="IA325" s="1286"/>
      <c r="IB325" s="1286"/>
      <c r="IC325" s="1286"/>
      <c r="ID325" s="1286"/>
      <c r="IE325" s="1286"/>
      <c r="IF325" s="1286"/>
      <c r="IG325" s="1286"/>
      <c r="IH325" s="1286"/>
      <c r="II325" s="1286"/>
      <c r="IJ325" s="1286"/>
      <c r="IK325" s="1286"/>
      <c r="IL325" s="1286"/>
      <c r="IM325" s="1286"/>
      <c r="IN325" s="1286"/>
      <c r="IO325" s="1286"/>
      <c r="IP325" s="1286"/>
      <c r="IQ325" s="1286"/>
      <c r="IR325" s="1286"/>
      <c r="IS325" s="1286"/>
      <c r="IT325" s="1286"/>
      <c r="IU325" s="1286"/>
      <c r="IV325" s="1286"/>
    </row>
    <row r="326" spans="1:256">
      <c r="A326" s="1286"/>
      <c r="B326" s="1360"/>
      <c r="C326" s="1360"/>
      <c r="D326" s="1360"/>
      <c r="E326" s="1360"/>
      <c r="F326" s="1360"/>
      <c r="G326" s="1360"/>
      <c r="H326" s="1286"/>
      <c r="I326" s="1286"/>
      <c r="J326" s="1286"/>
      <c r="K326" s="1286"/>
      <c r="L326" s="1286"/>
      <c r="M326" s="1286"/>
      <c r="N326" s="1286"/>
      <c r="O326" s="1286"/>
      <c r="P326" s="1286"/>
      <c r="Q326" s="1286"/>
      <c r="R326" s="1286"/>
      <c r="S326" s="1286"/>
      <c r="T326" s="1286"/>
      <c r="U326" s="1286"/>
      <c r="V326" s="1286"/>
      <c r="W326" s="1286"/>
      <c r="X326" s="1286"/>
      <c r="Y326" s="1286"/>
      <c r="Z326" s="1286"/>
      <c r="AA326" s="1286"/>
      <c r="AB326" s="1286"/>
      <c r="AC326" s="1286"/>
      <c r="AD326" s="1286"/>
      <c r="AE326" s="1286"/>
      <c r="AF326" s="1286"/>
      <c r="AG326" s="1286"/>
      <c r="AH326" s="1286"/>
      <c r="AI326" s="1286"/>
      <c r="AJ326" s="1286"/>
      <c r="AK326" s="1286"/>
      <c r="AL326" s="1286"/>
      <c r="AM326" s="1286"/>
      <c r="AN326" s="1286"/>
      <c r="AO326" s="1286"/>
      <c r="AP326" s="1286"/>
      <c r="AQ326" s="1286"/>
      <c r="AR326" s="1286"/>
      <c r="AS326" s="1286"/>
      <c r="AT326" s="1286"/>
      <c r="AU326" s="1286"/>
      <c r="AV326" s="1286"/>
      <c r="AW326" s="1286"/>
      <c r="AX326" s="1286"/>
      <c r="AY326" s="1286"/>
      <c r="AZ326" s="1286"/>
      <c r="BA326" s="1286"/>
      <c r="BB326" s="1286"/>
      <c r="BC326" s="1286"/>
      <c r="BD326" s="1286"/>
      <c r="BE326" s="1286"/>
      <c r="BF326" s="1286"/>
      <c r="BG326" s="1286"/>
      <c r="BH326" s="1286"/>
      <c r="BI326" s="1286"/>
      <c r="BJ326" s="1286"/>
      <c r="BK326" s="1286"/>
      <c r="BL326" s="1286"/>
      <c r="BM326" s="1286"/>
      <c r="BN326" s="1286"/>
      <c r="BO326" s="1286"/>
      <c r="BP326" s="1286"/>
      <c r="BQ326" s="1286"/>
      <c r="BR326" s="1286"/>
      <c r="BS326" s="1286"/>
      <c r="BT326" s="1286"/>
      <c r="BU326" s="1286"/>
      <c r="BV326" s="1286"/>
      <c r="BW326" s="1286"/>
      <c r="BX326" s="1286"/>
      <c r="BY326" s="1286"/>
      <c r="BZ326" s="1286"/>
      <c r="CA326" s="1286"/>
      <c r="CB326" s="1286"/>
      <c r="CC326" s="1286"/>
      <c r="CD326" s="1286"/>
      <c r="CE326" s="1286"/>
      <c r="CF326" s="1286"/>
      <c r="CG326" s="1286"/>
      <c r="CH326" s="1286"/>
      <c r="CI326" s="1286"/>
      <c r="CJ326" s="1286"/>
      <c r="CK326" s="1286"/>
      <c r="CL326" s="1286"/>
      <c r="CM326" s="1286"/>
      <c r="CN326" s="1286"/>
      <c r="CO326" s="1286"/>
      <c r="CP326" s="1286"/>
      <c r="CQ326" s="1286"/>
      <c r="CR326" s="1286"/>
      <c r="CS326" s="1286"/>
      <c r="CT326" s="1286"/>
      <c r="CU326" s="1286"/>
      <c r="CV326" s="1286"/>
      <c r="CW326" s="1286"/>
      <c r="CX326" s="1286"/>
      <c r="CY326" s="1286"/>
      <c r="CZ326" s="1286"/>
      <c r="DA326" s="1286"/>
      <c r="DB326" s="1286"/>
      <c r="DC326" s="1286"/>
      <c r="DD326" s="1286"/>
      <c r="DE326" s="1286"/>
      <c r="DF326" s="1286"/>
      <c r="DG326" s="1286"/>
      <c r="DH326" s="1286"/>
      <c r="DI326" s="1286"/>
      <c r="DJ326" s="1286"/>
      <c r="DK326" s="1286"/>
      <c r="DL326" s="1286"/>
      <c r="DM326" s="1286"/>
      <c r="DN326" s="1286"/>
      <c r="DO326" s="1286"/>
      <c r="DP326" s="1286"/>
      <c r="DQ326" s="1286"/>
      <c r="DR326" s="1286"/>
      <c r="DS326" s="1286"/>
      <c r="DT326" s="1286"/>
      <c r="DU326" s="1286"/>
      <c r="DV326" s="1286"/>
      <c r="DW326" s="1286"/>
      <c r="DX326" s="1286"/>
      <c r="DY326" s="1286"/>
      <c r="DZ326" s="1286"/>
      <c r="EA326" s="1286"/>
      <c r="EB326" s="1286"/>
      <c r="EC326" s="1286"/>
      <c r="ED326" s="1286"/>
      <c r="EE326" s="1286"/>
      <c r="EF326" s="1286"/>
      <c r="EG326" s="1286"/>
      <c r="EH326" s="1286"/>
      <c r="EI326" s="1286"/>
      <c r="EJ326" s="1286"/>
      <c r="EK326" s="1286"/>
      <c r="EL326" s="1286"/>
      <c r="EM326" s="1286"/>
      <c r="EN326" s="1286"/>
      <c r="EO326" s="1286"/>
      <c r="EP326" s="1286"/>
      <c r="EQ326" s="1286"/>
      <c r="ER326" s="1286"/>
      <c r="ES326" s="1286"/>
      <c r="ET326" s="1286"/>
      <c r="EU326" s="1286"/>
      <c r="EV326" s="1286"/>
      <c r="EW326" s="1286"/>
      <c r="EX326" s="1286"/>
      <c r="EY326" s="1286"/>
      <c r="EZ326" s="1286"/>
      <c r="FA326" s="1286"/>
      <c r="FB326" s="1286"/>
      <c r="FC326" s="1286"/>
      <c r="FD326" s="1286"/>
      <c r="FE326" s="1286"/>
      <c r="FF326" s="1286"/>
      <c r="FG326" s="1286"/>
      <c r="FH326" s="1286"/>
      <c r="FI326" s="1286"/>
      <c r="FJ326" s="1286"/>
      <c r="FK326" s="1286"/>
      <c r="FL326" s="1286"/>
      <c r="FM326" s="1286"/>
      <c r="FN326" s="1286"/>
      <c r="FO326" s="1286"/>
      <c r="FP326" s="1286"/>
      <c r="FQ326" s="1286"/>
      <c r="FR326" s="1286"/>
      <c r="FS326" s="1286"/>
      <c r="FT326" s="1286"/>
      <c r="FU326" s="1286"/>
      <c r="FV326" s="1286"/>
      <c r="FW326" s="1286"/>
      <c r="FX326" s="1286"/>
      <c r="FY326" s="1286"/>
      <c r="FZ326" s="1286"/>
      <c r="GA326" s="1286"/>
      <c r="GB326" s="1286"/>
      <c r="GC326" s="1286"/>
      <c r="GD326" s="1286"/>
      <c r="GE326" s="1286"/>
      <c r="GF326" s="1286"/>
      <c r="GG326" s="1286"/>
      <c r="GH326" s="1286"/>
      <c r="GI326" s="1286"/>
      <c r="GJ326" s="1286"/>
      <c r="GK326" s="1286"/>
      <c r="GL326" s="1286"/>
      <c r="GM326" s="1286"/>
      <c r="GN326" s="1286"/>
      <c r="GO326" s="1286"/>
      <c r="GP326" s="1286"/>
      <c r="GQ326" s="1286"/>
      <c r="GR326" s="1286"/>
      <c r="GS326" s="1286"/>
      <c r="GT326" s="1286"/>
      <c r="GU326" s="1286"/>
      <c r="GV326" s="1286"/>
      <c r="GW326" s="1286"/>
      <c r="GX326" s="1286"/>
      <c r="GY326" s="1286"/>
      <c r="GZ326" s="1286"/>
      <c r="HA326" s="1286"/>
      <c r="HB326" s="1286"/>
      <c r="HC326" s="1286"/>
      <c r="HD326" s="1286"/>
      <c r="HE326" s="1286"/>
      <c r="HF326" s="1286"/>
      <c r="HG326" s="1286"/>
      <c r="HH326" s="1286"/>
      <c r="HI326" s="1286"/>
      <c r="HJ326" s="1286"/>
      <c r="HK326" s="1286"/>
      <c r="HL326" s="1286"/>
      <c r="HM326" s="1286"/>
      <c r="HN326" s="1286"/>
      <c r="HO326" s="1286"/>
      <c r="HP326" s="1286"/>
      <c r="HQ326" s="1286"/>
      <c r="HR326" s="1286"/>
      <c r="HS326" s="1286"/>
      <c r="HT326" s="1286"/>
      <c r="HU326" s="1286"/>
      <c r="HV326" s="1286"/>
      <c r="HW326" s="1286"/>
      <c r="HX326" s="1286"/>
      <c r="HY326" s="1286"/>
      <c r="HZ326" s="1286"/>
      <c r="IA326" s="1286"/>
      <c r="IB326" s="1286"/>
      <c r="IC326" s="1286"/>
      <c r="ID326" s="1286"/>
      <c r="IE326" s="1286"/>
      <c r="IF326" s="1286"/>
      <c r="IG326" s="1286"/>
      <c r="IH326" s="1286"/>
      <c r="II326" s="1286"/>
      <c r="IJ326" s="1286"/>
      <c r="IK326" s="1286"/>
      <c r="IL326" s="1286"/>
      <c r="IM326" s="1286"/>
      <c r="IN326" s="1286"/>
      <c r="IO326" s="1286"/>
      <c r="IP326" s="1286"/>
      <c r="IQ326" s="1286"/>
      <c r="IR326" s="1286"/>
      <c r="IS326" s="1286"/>
      <c r="IT326" s="1286"/>
      <c r="IU326" s="1286"/>
      <c r="IV326" s="1286"/>
    </row>
    <row r="327" spans="1:256">
      <c r="A327" s="1286"/>
      <c r="B327" s="1360"/>
      <c r="C327" s="1360"/>
      <c r="D327" s="1360"/>
      <c r="E327" s="1360"/>
      <c r="F327" s="1360"/>
      <c r="G327" s="1360"/>
      <c r="H327" s="1286"/>
      <c r="I327" s="1286"/>
      <c r="J327" s="1286"/>
      <c r="K327" s="1286"/>
      <c r="L327" s="1286"/>
      <c r="M327" s="1286"/>
      <c r="N327" s="1286"/>
      <c r="O327" s="1286"/>
      <c r="P327" s="1286"/>
      <c r="Q327" s="1286"/>
      <c r="R327" s="1286"/>
      <c r="S327" s="1286"/>
      <c r="T327" s="1286"/>
      <c r="U327" s="1286"/>
      <c r="V327" s="1286"/>
      <c r="W327" s="1286"/>
      <c r="X327" s="1286"/>
      <c r="Y327" s="1286"/>
      <c r="Z327" s="1286"/>
      <c r="AA327" s="1286"/>
      <c r="AB327" s="1286"/>
      <c r="AC327" s="1286"/>
      <c r="AD327" s="1286"/>
      <c r="AE327" s="1286"/>
      <c r="AF327" s="1286"/>
      <c r="AG327" s="1286"/>
      <c r="AH327" s="1286"/>
      <c r="AI327" s="1286"/>
      <c r="AJ327" s="1286"/>
      <c r="AK327" s="1286"/>
      <c r="AL327" s="1286"/>
      <c r="AM327" s="1286"/>
      <c r="AN327" s="1286"/>
      <c r="AO327" s="1286"/>
      <c r="AP327" s="1286"/>
      <c r="AQ327" s="1286"/>
      <c r="AR327" s="1286"/>
      <c r="AS327" s="1286"/>
      <c r="AT327" s="1286"/>
      <c r="AU327" s="1286"/>
      <c r="AV327" s="1286"/>
      <c r="AW327" s="1286"/>
      <c r="AX327" s="1286"/>
      <c r="AY327" s="1286"/>
      <c r="AZ327" s="1286"/>
      <c r="BA327" s="1286"/>
      <c r="BB327" s="1286"/>
      <c r="BC327" s="1286"/>
      <c r="BD327" s="1286"/>
      <c r="BE327" s="1286"/>
      <c r="BF327" s="1286"/>
      <c r="BG327" s="1286"/>
      <c r="BH327" s="1286"/>
      <c r="BI327" s="1286"/>
      <c r="BJ327" s="1286"/>
      <c r="BK327" s="1286"/>
      <c r="BL327" s="1286"/>
      <c r="BM327" s="1286"/>
      <c r="BN327" s="1286"/>
      <c r="BO327" s="1286"/>
      <c r="BP327" s="1286"/>
      <c r="BQ327" s="1286"/>
      <c r="BR327" s="1286"/>
      <c r="BS327" s="1286"/>
      <c r="BT327" s="1286"/>
      <c r="BU327" s="1286"/>
      <c r="BV327" s="1286"/>
      <c r="BW327" s="1286"/>
      <c r="BX327" s="1286"/>
      <c r="BY327" s="1286"/>
      <c r="BZ327" s="1286"/>
      <c r="CA327" s="1286"/>
      <c r="CB327" s="1286"/>
      <c r="CC327" s="1286"/>
      <c r="CD327" s="1286"/>
      <c r="CE327" s="1286"/>
      <c r="CF327" s="1286"/>
      <c r="CG327" s="1286"/>
      <c r="CH327" s="1286"/>
      <c r="CI327" s="1286"/>
      <c r="CJ327" s="1286"/>
      <c r="CK327" s="1286"/>
      <c r="CL327" s="1286"/>
      <c r="CM327" s="1286"/>
      <c r="CN327" s="1286"/>
      <c r="CO327" s="1286"/>
      <c r="CP327" s="1286"/>
      <c r="CQ327" s="1286"/>
      <c r="CR327" s="1286"/>
      <c r="CS327" s="1286"/>
      <c r="CT327" s="1286"/>
      <c r="CU327" s="1286"/>
      <c r="CV327" s="1286"/>
      <c r="CW327" s="1286"/>
      <c r="CX327" s="1286"/>
      <c r="CY327" s="1286"/>
      <c r="CZ327" s="1286"/>
      <c r="DA327" s="1286"/>
      <c r="DB327" s="1286"/>
      <c r="DC327" s="1286"/>
      <c r="DD327" s="1286"/>
      <c r="DE327" s="1286"/>
      <c r="DF327" s="1286"/>
      <c r="DG327" s="1286"/>
      <c r="DH327" s="1286"/>
      <c r="DI327" s="1286"/>
      <c r="DJ327" s="1286"/>
      <c r="DK327" s="1286"/>
      <c r="DL327" s="1286"/>
      <c r="DM327" s="1286"/>
      <c r="DN327" s="1286"/>
      <c r="DO327" s="1286"/>
      <c r="DP327" s="1286"/>
      <c r="DQ327" s="1286"/>
      <c r="DR327" s="1286"/>
      <c r="DS327" s="1286"/>
      <c r="DT327" s="1286"/>
      <c r="DU327" s="1286"/>
      <c r="DV327" s="1286"/>
      <c r="DW327" s="1286"/>
      <c r="DX327" s="1286"/>
      <c r="DY327" s="1286"/>
      <c r="DZ327" s="1286"/>
      <c r="EA327" s="1286"/>
      <c r="EB327" s="1286"/>
      <c r="EC327" s="1286"/>
      <c r="ED327" s="1286"/>
      <c r="EE327" s="1286"/>
      <c r="EF327" s="1286"/>
      <c r="EG327" s="1286"/>
      <c r="EH327" s="1286"/>
      <c r="EI327" s="1286"/>
      <c r="EJ327" s="1286"/>
      <c r="EK327" s="1286"/>
      <c r="EL327" s="1286"/>
      <c r="EM327" s="1286"/>
      <c r="EN327" s="1286"/>
      <c r="EO327" s="1286"/>
      <c r="EP327" s="1286"/>
      <c r="EQ327" s="1286"/>
      <c r="ER327" s="1286"/>
      <c r="ES327" s="1286"/>
      <c r="ET327" s="1286"/>
      <c r="EU327" s="1286"/>
      <c r="EV327" s="1286"/>
      <c r="EW327" s="1286"/>
      <c r="EX327" s="1286"/>
      <c r="EY327" s="1286"/>
      <c r="EZ327" s="1286"/>
      <c r="FA327" s="1286"/>
      <c r="FB327" s="1286"/>
      <c r="FC327" s="1286"/>
      <c r="FD327" s="1286"/>
      <c r="FE327" s="1286"/>
      <c r="FF327" s="1286"/>
      <c r="FG327" s="1286"/>
      <c r="FH327" s="1286"/>
      <c r="FI327" s="1286"/>
      <c r="FJ327" s="1286"/>
      <c r="FK327" s="1286"/>
      <c r="FL327" s="1286"/>
      <c r="FM327" s="1286"/>
      <c r="FN327" s="1286"/>
      <c r="FO327" s="1286"/>
      <c r="FP327" s="1286"/>
      <c r="FQ327" s="1286"/>
      <c r="FR327" s="1286"/>
      <c r="FS327" s="1286"/>
      <c r="FT327" s="1286"/>
      <c r="FU327" s="1286"/>
      <c r="FV327" s="1286"/>
      <c r="FW327" s="1286"/>
      <c r="FX327" s="1286"/>
      <c r="FY327" s="1286"/>
      <c r="FZ327" s="1286"/>
      <c r="GA327" s="1286"/>
      <c r="GB327" s="1286"/>
      <c r="GC327" s="1286"/>
      <c r="GD327" s="1286"/>
      <c r="GE327" s="1286"/>
      <c r="GF327" s="1286"/>
      <c r="GG327" s="1286"/>
      <c r="GH327" s="1286"/>
      <c r="GI327" s="1286"/>
      <c r="GJ327" s="1286"/>
      <c r="GK327" s="1286"/>
      <c r="GL327" s="1286"/>
      <c r="GM327" s="1286"/>
      <c r="GN327" s="1286"/>
      <c r="GO327" s="1286"/>
      <c r="GP327" s="1286"/>
      <c r="GQ327" s="1286"/>
      <c r="GR327" s="1286"/>
      <c r="GS327" s="1286"/>
      <c r="GT327" s="1286"/>
      <c r="GU327" s="1286"/>
      <c r="GV327" s="1286"/>
      <c r="GW327" s="1286"/>
      <c r="GX327" s="1286"/>
      <c r="GY327" s="1286"/>
      <c r="GZ327" s="1286"/>
      <c r="HA327" s="1286"/>
      <c r="HB327" s="1286"/>
      <c r="HC327" s="1286"/>
      <c r="HD327" s="1286"/>
      <c r="HE327" s="1286"/>
      <c r="HF327" s="1286"/>
      <c r="HG327" s="1286"/>
      <c r="HH327" s="1286"/>
      <c r="HI327" s="1286"/>
      <c r="HJ327" s="1286"/>
      <c r="HK327" s="1286"/>
      <c r="HL327" s="1286"/>
      <c r="HM327" s="1286"/>
      <c r="HN327" s="1286"/>
      <c r="HO327" s="1286"/>
      <c r="HP327" s="1286"/>
      <c r="HQ327" s="1286"/>
      <c r="HR327" s="1286"/>
      <c r="HS327" s="1286"/>
      <c r="HT327" s="1286"/>
      <c r="HU327" s="1286"/>
      <c r="HV327" s="1286"/>
      <c r="HW327" s="1286"/>
      <c r="HX327" s="1286"/>
      <c r="HY327" s="1286"/>
      <c r="HZ327" s="1286"/>
      <c r="IA327" s="1286"/>
      <c r="IB327" s="1286"/>
      <c r="IC327" s="1286"/>
      <c r="ID327" s="1286"/>
      <c r="IE327" s="1286"/>
      <c r="IF327" s="1286"/>
      <c r="IG327" s="1286"/>
      <c r="IH327" s="1286"/>
      <c r="II327" s="1286"/>
      <c r="IJ327" s="1286"/>
      <c r="IK327" s="1286"/>
      <c r="IL327" s="1286"/>
      <c r="IM327" s="1286"/>
      <c r="IN327" s="1286"/>
      <c r="IO327" s="1286"/>
      <c r="IP327" s="1286"/>
      <c r="IQ327" s="1286"/>
      <c r="IR327" s="1286"/>
      <c r="IS327" s="1286"/>
      <c r="IT327" s="1286"/>
      <c r="IU327" s="1286"/>
      <c r="IV327" s="1286"/>
    </row>
    <row r="328" spans="1:256">
      <c r="A328" s="1286"/>
      <c r="B328" s="1360"/>
      <c r="C328" s="1360"/>
      <c r="D328" s="1360"/>
      <c r="E328" s="1360"/>
      <c r="F328" s="1360"/>
      <c r="G328" s="1360"/>
      <c r="H328" s="1286"/>
      <c r="I328" s="1286"/>
      <c r="J328" s="1286"/>
      <c r="K328" s="1286"/>
      <c r="L328" s="1286"/>
      <c r="M328" s="1286"/>
      <c r="N328" s="1286"/>
      <c r="O328" s="1286"/>
      <c r="P328" s="1286"/>
      <c r="Q328" s="1286"/>
      <c r="R328" s="1286"/>
      <c r="S328" s="1286"/>
      <c r="T328" s="1286"/>
      <c r="U328" s="1286"/>
      <c r="V328" s="1286"/>
      <c r="W328" s="1286"/>
      <c r="X328" s="1286"/>
      <c r="Y328" s="1286"/>
      <c r="Z328" s="1286"/>
      <c r="AA328" s="1286"/>
      <c r="AB328" s="1286"/>
      <c r="AC328" s="1286"/>
      <c r="AD328" s="1286"/>
      <c r="AE328" s="1286"/>
      <c r="AF328" s="1286"/>
      <c r="AG328" s="1286"/>
      <c r="AH328" s="1286"/>
      <c r="AI328" s="1286"/>
      <c r="AJ328" s="1286"/>
      <c r="AK328" s="1286"/>
      <c r="AL328" s="1286"/>
      <c r="AM328" s="1286"/>
      <c r="AN328" s="1286"/>
      <c r="AO328" s="1286"/>
      <c r="AP328" s="1286"/>
      <c r="AQ328" s="1286"/>
      <c r="AR328" s="1286"/>
      <c r="AS328" s="1286"/>
      <c r="AT328" s="1286"/>
      <c r="AU328" s="1286"/>
      <c r="AV328" s="1286"/>
      <c r="AW328" s="1286"/>
      <c r="AX328" s="1286"/>
      <c r="AY328" s="1286"/>
      <c r="AZ328" s="1286"/>
      <c r="BA328" s="1286"/>
      <c r="BB328" s="1286"/>
      <c r="BC328" s="1286"/>
      <c r="BD328" s="1286"/>
      <c r="BE328" s="1286"/>
      <c r="BF328" s="1286"/>
      <c r="BG328" s="1286"/>
      <c r="BH328" s="1286"/>
      <c r="BI328" s="1286"/>
      <c r="BJ328" s="1286"/>
      <c r="BK328" s="1286"/>
      <c r="BL328" s="1286"/>
      <c r="BM328" s="1286"/>
      <c r="BN328" s="1286"/>
      <c r="BO328" s="1286"/>
      <c r="BP328" s="1286"/>
      <c r="BQ328" s="1286"/>
      <c r="BR328" s="1286"/>
      <c r="BS328" s="1286"/>
      <c r="BT328" s="1286"/>
      <c r="BU328" s="1286"/>
      <c r="BV328" s="1286"/>
      <c r="BW328" s="1286"/>
      <c r="BX328" s="1286"/>
      <c r="BY328" s="1286"/>
      <c r="BZ328" s="1286"/>
      <c r="CA328" s="1286"/>
      <c r="CB328" s="1286"/>
      <c r="CC328" s="1286"/>
      <c r="CD328" s="1286"/>
      <c r="CE328" s="1286"/>
      <c r="CF328" s="1286"/>
      <c r="CG328" s="1286"/>
      <c r="CH328" s="1286"/>
      <c r="CI328" s="1286"/>
      <c r="CJ328" s="1286"/>
      <c r="CK328" s="1286"/>
      <c r="CL328" s="1286"/>
      <c r="CM328" s="1286"/>
      <c r="CN328" s="1286"/>
      <c r="CO328" s="1286"/>
      <c r="CP328" s="1286"/>
      <c r="CQ328" s="1286"/>
      <c r="CR328" s="1286"/>
      <c r="CS328" s="1286"/>
      <c r="CT328" s="1286"/>
      <c r="CU328" s="1286"/>
      <c r="CV328" s="1286"/>
      <c r="CW328" s="1286"/>
      <c r="CX328" s="1286"/>
      <c r="CY328" s="1286"/>
      <c r="CZ328" s="1286"/>
      <c r="DA328" s="1286"/>
      <c r="DB328" s="1286"/>
      <c r="DC328" s="1286"/>
      <c r="DD328" s="1286"/>
      <c r="DE328" s="1286"/>
      <c r="DF328" s="1286"/>
      <c r="DG328" s="1286"/>
      <c r="DH328" s="1286"/>
      <c r="DI328" s="1286"/>
      <c r="DJ328" s="1286"/>
      <c r="DK328" s="1286"/>
      <c r="DL328" s="1286"/>
      <c r="DM328" s="1286"/>
      <c r="DN328" s="1286"/>
      <c r="DO328" s="1286"/>
      <c r="DP328" s="1286"/>
      <c r="DQ328" s="1286"/>
      <c r="DR328" s="1286"/>
      <c r="DS328" s="1286"/>
      <c r="DT328" s="1286"/>
      <c r="DU328" s="1286"/>
      <c r="DV328" s="1286"/>
      <c r="DW328" s="1286"/>
      <c r="DX328" s="1286"/>
      <c r="DY328" s="1286"/>
      <c r="DZ328" s="1286"/>
      <c r="EA328" s="1286"/>
      <c r="EB328" s="1286"/>
      <c r="EC328" s="1286"/>
      <c r="ED328" s="1286"/>
      <c r="EE328" s="1286"/>
      <c r="EF328" s="1286"/>
      <c r="EG328" s="1286"/>
      <c r="EH328" s="1286"/>
      <c r="EI328" s="1286"/>
      <c r="EJ328" s="1286"/>
      <c r="EK328" s="1286"/>
      <c r="EL328" s="1286"/>
      <c r="EM328" s="1286"/>
      <c r="EN328" s="1286"/>
      <c r="EO328" s="1286"/>
      <c r="EP328" s="1286"/>
      <c r="EQ328" s="1286"/>
      <c r="ER328" s="1286"/>
      <c r="ES328" s="1286"/>
      <c r="ET328" s="1286"/>
      <c r="EU328" s="1286"/>
      <c r="EV328" s="1286"/>
      <c r="EW328" s="1286"/>
      <c r="EX328" s="1286"/>
      <c r="EY328" s="1286"/>
      <c r="EZ328" s="1286"/>
      <c r="FA328" s="1286"/>
      <c r="FB328" s="1286"/>
      <c r="FC328" s="1286"/>
      <c r="FD328" s="1286"/>
      <c r="FE328" s="1286"/>
      <c r="FF328" s="1286"/>
      <c r="FG328" s="1286"/>
      <c r="FH328" s="1286"/>
      <c r="FI328" s="1286"/>
      <c r="FJ328" s="1286"/>
      <c r="FK328" s="1286"/>
      <c r="FL328" s="1286"/>
      <c r="FM328" s="1286"/>
      <c r="FN328" s="1286"/>
      <c r="FO328" s="1286"/>
      <c r="FP328" s="1286"/>
      <c r="FQ328" s="1286"/>
      <c r="FR328" s="1286"/>
      <c r="FS328" s="1286"/>
      <c r="FT328" s="1286"/>
      <c r="FU328" s="1286"/>
      <c r="FV328" s="1286"/>
      <c r="FW328" s="1286"/>
      <c r="FX328" s="1286"/>
      <c r="FY328" s="1286"/>
      <c r="FZ328" s="1286"/>
      <c r="GA328" s="1286"/>
      <c r="GB328" s="1286"/>
      <c r="GC328" s="1286"/>
      <c r="GD328" s="1286"/>
      <c r="GE328" s="1286"/>
      <c r="GF328" s="1286"/>
      <c r="GG328" s="1286"/>
      <c r="GH328" s="1286"/>
      <c r="GI328" s="1286"/>
      <c r="GJ328" s="1286"/>
      <c r="GK328" s="1286"/>
      <c r="GL328" s="1286"/>
      <c r="GM328" s="1286"/>
      <c r="GN328" s="1286"/>
      <c r="GO328" s="1286"/>
      <c r="GP328" s="1286"/>
      <c r="GQ328" s="1286"/>
      <c r="GR328" s="1286"/>
      <c r="GS328" s="1286"/>
      <c r="GT328" s="1286"/>
      <c r="GU328" s="1286"/>
      <c r="GV328" s="1286"/>
      <c r="GW328" s="1286"/>
      <c r="GX328" s="1286"/>
      <c r="GY328" s="1286"/>
      <c r="GZ328" s="1286"/>
      <c r="HA328" s="1286"/>
      <c r="HB328" s="1286"/>
      <c r="HC328" s="1286"/>
      <c r="HD328" s="1286"/>
      <c r="HE328" s="1286"/>
      <c r="HF328" s="1286"/>
      <c r="HG328" s="1286"/>
      <c r="HH328" s="1286"/>
      <c r="HI328" s="1286"/>
      <c r="HJ328" s="1286"/>
      <c r="HK328" s="1286"/>
      <c r="HL328" s="1286"/>
      <c r="HM328" s="1286"/>
      <c r="HN328" s="1286"/>
      <c r="HO328" s="1286"/>
      <c r="HP328" s="1286"/>
      <c r="HQ328" s="1286"/>
      <c r="HR328" s="1286"/>
      <c r="HS328" s="1286"/>
      <c r="HT328" s="1286"/>
      <c r="HU328" s="1286"/>
      <c r="HV328" s="1286"/>
      <c r="HW328" s="1286"/>
      <c r="HX328" s="1286"/>
      <c r="HY328" s="1286"/>
      <c r="HZ328" s="1286"/>
      <c r="IA328" s="1286"/>
      <c r="IB328" s="1286"/>
      <c r="IC328" s="1286"/>
      <c r="ID328" s="1286"/>
      <c r="IE328" s="1286"/>
      <c r="IF328" s="1286"/>
      <c r="IG328" s="1286"/>
      <c r="IH328" s="1286"/>
      <c r="II328" s="1286"/>
      <c r="IJ328" s="1286"/>
      <c r="IK328" s="1286"/>
      <c r="IL328" s="1286"/>
      <c r="IM328" s="1286"/>
      <c r="IN328" s="1286"/>
      <c r="IO328" s="1286"/>
      <c r="IP328" s="1286"/>
      <c r="IQ328" s="1286"/>
      <c r="IR328" s="1286"/>
      <c r="IS328" s="1286"/>
      <c r="IT328" s="1286"/>
      <c r="IU328" s="1286"/>
      <c r="IV328" s="1286"/>
    </row>
    <row r="329" spans="1:256">
      <c r="A329" s="1286"/>
      <c r="B329" s="1360"/>
      <c r="C329" s="1360"/>
      <c r="D329" s="1360"/>
      <c r="E329" s="1360"/>
      <c r="F329" s="1360"/>
      <c r="G329" s="1360"/>
      <c r="H329" s="1286"/>
      <c r="I329" s="1286"/>
      <c r="J329" s="1286"/>
      <c r="K329" s="1286"/>
      <c r="L329" s="1286"/>
      <c r="M329" s="1286"/>
      <c r="N329" s="1286"/>
      <c r="O329" s="1286"/>
      <c r="P329" s="1286"/>
      <c r="Q329" s="1286"/>
      <c r="R329" s="1286"/>
      <c r="S329" s="1286"/>
      <c r="T329" s="1286"/>
      <c r="U329" s="1286"/>
      <c r="V329" s="1286"/>
      <c r="W329" s="1286"/>
      <c r="X329" s="1286"/>
      <c r="Y329" s="1286"/>
      <c r="Z329" s="1286"/>
      <c r="AA329" s="1286"/>
      <c r="AB329" s="1286"/>
      <c r="AC329" s="1286"/>
      <c r="AD329" s="1286"/>
      <c r="AE329" s="1286"/>
      <c r="AF329" s="1286"/>
      <c r="AG329" s="1286"/>
      <c r="AH329" s="1286"/>
      <c r="AI329" s="1286"/>
      <c r="AJ329" s="1286"/>
      <c r="AK329" s="1286"/>
      <c r="AL329" s="1286"/>
      <c r="AM329" s="1286"/>
      <c r="AN329" s="1286"/>
      <c r="AO329" s="1286"/>
      <c r="AP329" s="1286"/>
      <c r="AQ329" s="1286"/>
      <c r="AR329" s="1286"/>
      <c r="AS329" s="1286"/>
      <c r="AT329" s="1286"/>
      <c r="AU329" s="1286"/>
      <c r="AV329" s="1286"/>
      <c r="AW329" s="1286"/>
      <c r="AX329" s="1286"/>
      <c r="AY329" s="1286"/>
      <c r="AZ329" s="1286"/>
      <c r="BA329" s="1286"/>
      <c r="BB329" s="1286"/>
      <c r="BC329" s="1286"/>
      <c r="BD329" s="1286"/>
      <c r="BE329" s="1286"/>
      <c r="BF329" s="1286"/>
      <c r="BG329" s="1286"/>
      <c r="BH329" s="1286"/>
      <c r="BI329" s="1286"/>
      <c r="BJ329" s="1286"/>
      <c r="BK329" s="1286"/>
      <c r="BL329" s="1286"/>
      <c r="BM329" s="1286"/>
      <c r="BN329" s="1286"/>
      <c r="BO329" s="1286"/>
      <c r="BP329" s="1286"/>
      <c r="BQ329" s="1286"/>
      <c r="BR329" s="1286"/>
      <c r="BS329" s="1286"/>
      <c r="BT329" s="1286"/>
      <c r="BU329" s="1286"/>
      <c r="BV329" s="1286"/>
      <c r="BW329" s="1286"/>
      <c r="BX329" s="1286"/>
      <c r="BY329" s="1286"/>
      <c r="BZ329" s="1286"/>
      <c r="CA329" s="1286"/>
      <c r="CB329" s="1286"/>
      <c r="CC329" s="1286"/>
      <c r="CD329" s="1286"/>
      <c r="CE329" s="1286"/>
      <c r="CF329" s="1286"/>
      <c r="CG329" s="1286"/>
      <c r="CH329" s="1286"/>
      <c r="CI329" s="1286"/>
      <c r="CJ329" s="1286"/>
      <c r="CK329" s="1286"/>
      <c r="CL329" s="1286"/>
      <c r="CM329" s="1286"/>
      <c r="CN329" s="1286"/>
      <c r="CO329" s="1286"/>
      <c r="CP329" s="1286"/>
      <c r="CQ329" s="1286"/>
      <c r="CR329" s="1286"/>
      <c r="CS329" s="1286"/>
      <c r="CT329" s="1286"/>
      <c r="CU329" s="1286"/>
      <c r="CV329" s="1286"/>
      <c r="CW329" s="1286"/>
      <c r="CX329" s="1286"/>
      <c r="CY329" s="1286"/>
      <c r="CZ329" s="1286"/>
      <c r="DA329" s="1286"/>
      <c r="DB329" s="1286"/>
      <c r="DC329" s="1286"/>
      <c r="DD329" s="1286"/>
      <c r="DE329" s="1286"/>
      <c r="DF329" s="1286"/>
      <c r="DG329" s="1286"/>
      <c r="DH329" s="1286"/>
      <c r="DI329" s="1286"/>
      <c r="DJ329" s="1286"/>
      <c r="DK329" s="1286"/>
      <c r="DL329" s="1286"/>
      <c r="DM329" s="1286"/>
      <c r="DN329" s="1286"/>
      <c r="DO329" s="1286"/>
      <c r="DP329" s="1286"/>
      <c r="DQ329" s="1286"/>
      <c r="DR329" s="1286"/>
      <c r="DS329" s="1286"/>
      <c r="DT329" s="1286"/>
      <c r="DU329" s="1286"/>
      <c r="DV329" s="1286"/>
      <c r="DW329" s="1286"/>
      <c r="DX329" s="1286"/>
      <c r="DY329" s="1286"/>
      <c r="DZ329" s="1286"/>
      <c r="EA329" s="1286"/>
      <c r="EB329" s="1286"/>
      <c r="EC329" s="1286"/>
      <c r="ED329" s="1286"/>
      <c r="EE329" s="1286"/>
      <c r="EF329" s="1286"/>
      <c r="EG329" s="1286"/>
      <c r="EH329" s="1286"/>
      <c r="EI329" s="1286"/>
      <c r="EJ329" s="1286"/>
      <c r="EK329" s="1286"/>
      <c r="EL329" s="1286"/>
      <c r="EM329" s="1286"/>
      <c r="EN329" s="1286"/>
      <c r="EO329" s="1286"/>
      <c r="EP329" s="1286"/>
      <c r="EQ329" s="1286"/>
      <c r="ER329" s="1286"/>
      <c r="ES329" s="1286"/>
      <c r="ET329" s="1286"/>
      <c r="EU329" s="1286"/>
      <c r="EV329" s="1286"/>
      <c r="EW329" s="1286"/>
      <c r="EX329" s="1286"/>
      <c r="EY329" s="1286"/>
      <c r="EZ329" s="1286"/>
      <c r="FA329" s="1286"/>
      <c r="FB329" s="1286"/>
      <c r="FC329" s="1286"/>
      <c r="FD329" s="1286"/>
      <c r="FE329" s="1286"/>
      <c r="FF329" s="1286"/>
      <c r="FG329" s="1286"/>
      <c r="FH329" s="1286"/>
      <c r="FI329" s="1286"/>
      <c r="FJ329" s="1286"/>
      <c r="FK329" s="1286"/>
      <c r="FL329" s="1286"/>
      <c r="FM329" s="1286"/>
      <c r="FN329" s="1286"/>
      <c r="FO329" s="1286"/>
      <c r="FP329" s="1286"/>
      <c r="FQ329" s="1286"/>
      <c r="FR329" s="1286"/>
      <c r="FS329" s="1286"/>
      <c r="FT329" s="1286"/>
      <c r="FU329" s="1286"/>
      <c r="FV329" s="1286"/>
      <c r="FW329" s="1286"/>
      <c r="FX329" s="1286"/>
      <c r="FY329" s="1286"/>
      <c r="FZ329" s="1286"/>
      <c r="GA329" s="1286"/>
      <c r="GB329" s="1286"/>
      <c r="GC329" s="1286"/>
      <c r="GD329" s="1286"/>
      <c r="GE329" s="1286"/>
      <c r="GF329" s="1286"/>
      <c r="GG329" s="1286"/>
      <c r="GH329" s="1286"/>
      <c r="GI329" s="1286"/>
      <c r="GJ329" s="1286"/>
      <c r="GK329" s="1286"/>
      <c r="GL329" s="1286"/>
      <c r="GM329" s="1286"/>
      <c r="GN329" s="1286"/>
      <c r="GO329" s="1286"/>
      <c r="GP329" s="1286"/>
      <c r="GQ329" s="1286"/>
      <c r="GR329" s="1286"/>
      <c r="GS329" s="1286"/>
      <c r="GT329" s="1286"/>
      <c r="GU329" s="1286"/>
      <c r="GV329" s="1286"/>
      <c r="GW329" s="1286"/>
      <c r="GX329" s="1286"/>
      <c r="GY329" s="1286"/>
      <c r="GZ329" s="1286"/>
      <c r="HA329" s="1286"/>
      <c r="HB329" s="1286"/>
      <c r="HC329" s="1286"/>
      <c r="HD329" s="1286"/>
      <c r="HE329" s="1286"/>
      <c r="HF329" s="1286"/>
      <c r="HG329" s="1286"/>
      <c r="HH329" s="1286"/>
      <c r="HI329" s="1286"/>
      <c r="HJ329" s="1286"/>
      <c r="HK329" s="1286"/>
      <c r="HL329" s="1286"/>
      <c r="HM329" s="1286"/>
      <c r="HN329" s="1286"/>
      <c r="HO329" s="1286"/>
      <c r="HP329" s="1286"/>
      <c r="HQ329" s="1286"/>
      <c r="HR329" s="1286"/>
      <c r="HS329" s="1286"/>
      <c r="HT329" s="1286"/>
      <c r="HU329" s="1286"/>
      <c r="HV329" s="1286"/>
      <c r="HW329" s="1286"/>
      <c r="HX329" s="1286"/>
      <c r="HY329" s="1286"/>
      <c r="HZ329" s="1286"/>
      <c r="IA329" s="1286"/>
      <c r="IB329" s="1286"/>
      <c r="IC329" s="1286"/>
      <c r="ID329" s="1286"/>
      <c r="IE329" s="1286"/>
      <c r="IF329" s="1286"/>
      <c r="IG329" s="1286"/>
      <c r="IH329" s="1286"/>
      <c r="II329" s="1286"/>
      <c r="IJ329" s="1286"/>
      <c r="IK329" s="1286"/>
      <c r="IL329" s="1286"/>
      <c r="IM329" s="1286"/>
      <c r="IN329" s="1286"/>
      <c r="IO329" s="1286"/>
      <c r="IP329" s="1286"/>
      <c r="IQ329" s="1286"/>
      <c r="IR329" s="1286"/>
      <c r="IS329" s="1286"/>
      <c r="IT329" s="1286"/>
      <c r="IU329" s="1286"/>
      <c r="IV329" s="1286"/>
    </row>
    <row r="330" spans="1:256">
      <c r="A330" s="1286"/>
      <c r="B330" s="1360"/>
      <c r="C330" s="1360"/>
      <c r="D330" s="1360"/>
      <c r="E330" s="1360"/>
      <c r="F330" s="1360"/>
      <c r="G330" s="1360"/>
      <c r="H330" s="1286"/>
      <c r="I330" s="1286"/>
      <c r="J330" s="1286"/>
      <c r="K330" s="1286"/>
      <c r="L330" s="1286"/>
      <c r="M330" s="1286"/>
      <c r="N330" s="1286"/>
      <c r="O330" s="1286"/>
      <c r="P330" s="1286"/>
      <c r="Q330" s="1286"/>
      <c r="R330" s="1286"/>
      <c r="S330" s="1286"/>
      <c r="T330" s="1286"/>
      <c r="U330" s="1286"/>
      <c r="V330" s="1286"/>
      <c r="W330" s="1286"/>
      <c r="X330" s="1286"/>
      <c r="Y330" s="1286"/>
      <c r="Z330" s="1286"/>
      <c r="AA330" s="1286"/>
      <c r="AB330" s="1286"/>
      <c r="AC330" s="1286"/>
      <c r="AD330" s="1286"/>
      <c r="AE330" s="1286"/>
      <c r="AF330" s="1286"/>
      <c r="AG330" s="1286"/>
      <c r="AH330" s="1286"/>
      <c r="AI330" s="1286"/>
      <c r="AJ330" s="1286"/>
      <c r="AK330" s="1286"/>
      <c r="AL330" s="1286"/>
      <c r="AM330" s="1286"/>
      <c r="AN330" s="1286"/>
      <c r="AO330" s="1286"/>
      <c r="AP330" s="1286"/>
      <c r="AQ330" s="1286"/>
      <c r="AR330" s="1286"/>
      <c r="AS330" s="1286"/>
      <c r="AT330" s="1286"/>
      <c r="AU330" s="1286"/>
      <c r="AV330" s="1286"/>
      <c r="AW330" s="1286"/>
      <c r="AX330" s="1286"/>
      <c r="AY330" s="1286"/>
      <c r="AZ330" s="1286"/>
      <c r="BA330" s="1286"/>
      <c r="BB330" s="1286"/>
      <c r="BC330" s="1286"/>
      <c r="BD330" s="1286"/>
      <c r="BE330" s="1286"/>
      <c r="BF330" s="1286"/>
      <c r="BG330" s="1286"/>
      <c r="BH330" s="1286"/>
      <c r="BI330" s="1286"/>
      <c r="BJ330" s="1286"/>
      <c r="BK330" s="1286"/>
      <c r="BL330" s="1286"/>
      <c r="BM330" s="1286"/>
      <c r="BN330" s="1286"/>
      <c r="BO330" s="1286"/>
      <c r="BP330" s="1286"/>
      <c r="BQ330" s="1286"/>
      <c r="BR330" s="1286"/>
      <c r="BS330" s="1286"/>
      <c r="BT330" s="1286"/>
      <c r="BU330" s="1286"/>
      <c r="BV330" s="1286"/>
      <c r="BW330" s="1286"/>
      <c r="BX330" s="1286"/>
      <c r="BY330" s="1286"/>
      <c r="BZ330" s="1286"/>
      <c r="CA330" s="1286"/>
      <c r="CB330" s="1286"/>
      <c r="CC330" s="1286"/>
      <c r="CD330" s="1286"/>
      <c r="CE330" s="1286"/>
      <c r="CF330" s="1286"/>
      <c r="CG330" s="1286"/>
      <c r="CH330" s="1286"/>
      <c r="CI330" s="1286"/>
      <c r="CJ330" s="1286"/>
      <c r="CK330" s="1286"/>
      <c r="CL330" s="1286"/>
      <c r="CM330" s="1286"/>
      <c r="CN330" s="1286"/>
      <c r="CO330" s="1286"/>
      <c r="CP330" s="1286"/>
      <c r="CQ330" s="1286"/>
      <c r="CR330" s="1286"/>
      <c r="CS330" s="1286"/>
      <c r="CT330" s="1286"/>
      <c r="CU330" s="1286"/>
      <c r="CV330" s="1286"/>
      <c r="CW330" s="1286"/>
      <c r="CX330" s="1286"/>
      <c r="CY330" s="1286"/>
      <c r="CZ330" s="1286"/>
      <c r="DA330" s="1286"/>
      <c r="DB330" s="1286"/>
      <c r="DC330" s="1286"/>
      <c r="DD330" s="1286"/>
      <c r="DE330" s="1286"/>
      <c r="DF330" s="1286"/>
      <c r="DG330" s="1286"/>
      <c r="DH330" s="1286"/>
      <c r="DI330" s="1286"/>
      <c r="DJ330" s="1286"/>
      <c r="DK330" s="1286"/>
      <c r="DL330" s="1286"/>
      <c r="DM330" s="1286"/>
      <c r="DN330" s="1286"/>
      <c r="DO330" s="1286"/>
      <c r="DP330" s="1286"/>
      <c r="DQ330" s="1286"/>
      <c r="DR330" s="1286"/>
      <c r="DS330" s="1286"/>
      <c r="DT330" s="1286"/>
      <c r="DU330" s="1286"/>
      <c r="DV330" s="1286"/>
      <c r="DW330" s="1286"/>
      <c r="DX330" s="1286"/>
      <c r="DY330" s="1286"/>
      <c r="DZ330" s="1286"/>
      <c r="EA330" s="1286"/>
      <c r="EB330" s="1286"/>
      <c r="EC330" s="1286"/>
      <c r="ED330" s="1286"/>
      <c r="EE330" s="1286"/>
      <c r="EF330" s="1286"/>
      <c r="EG330" s="1286"/>
      <c r="EH330" s="1286"/>
      <c r="EI330" s="1286"/>
      <c r="EJ330" s="1286"/>
      <c r="EK330" s="1286"/>
      <c r="EL330" s="1286"/>
      <c r="EM330" s="1286"/>
      <c r="EN330" s="1286"/>
      <c r="EO330" s="1286"/>
      <c r="EP330" s="1286"/>
      <c r="EQ330" s="1286"/>
      <c r="ER330" s="1286"/>
      <c r="ES330" s="1286"/>
      <c r="ET330" s="1286"/>
      <c r="EU330" s="1286"/>
      <c r="EV330" s="1286"/>
      <c r="EW330" s="1286"/>
      <c r="EX330" s="1286"/>
      <c r="EY330" s="1286"/>
      <c r="EZ330" s="1286"/>
      <c r="FA330" s="1286"/>
      <c r="FB330" s="1286"/>
      <c r="FC330" s="1286"/>
      <c r="FD330" s="1286"/>
      <c r="FE330" s="1286"/>
      <c r="FF330" s="1286"/>
      <c r="FG330" s="1286"/>
      <c r="FH330" s="1286"/>
      <c r="FI330" s="1286"/>
      <c r="FJ330" s="1286"/>
      <c r="FK330" s="1286"/>
      <c r="FL330" s="1286"/>
      <c r="FM330" s="1286"/>
      <c r="FN330" s="1286"/>
      <c r="FO330" s="1286"/>
      <c r="FP330" s="1286"/>
      <c r="FQ330" s="1286"/>
      <c r="FR330" s="1286"/>
      <c r="FS330" s="1286"/>
      <c r="FT330" s="1286"/>
      <c r="FU330" s="1286"/>
      <c r="FV330" s="1286"/>
      <c r="FW330" s="1286"/>
      <c r="FX330" s="1286"/>
      <c r="FY330" s="1286"/>
      <c r="FZ330" s="1286"/>
      <c r="GA330" s="1286"/>
      <c r="GB330" s="1286"/>
      <c r="GC330" s="1286"/>
      <c r="GD330" s="1286"/>
      <c r="GE330" s="1286"/>
      <c r="GF330" s="1286"/>
      <c r="GG330" s="1286"/>
      <c r="GH330" s="1286"/>
      <c r="GI330" s="1286"/>
      <c r="GJ330" s="1286"/>
      <c r="GK330" s="1286"/>
      <c r="GL330" s="1286"/>
      <c r="GM330" s="1286"/>
      <c r="GN330" s="1286"/>
      <c r="GO330" s="1286"/>
      <c r="GP330" s="1286"/>
      <c r="GQ330" s="1286"/>
      <c r="GR330" s="1286"/>
      <c r="GS330" s="1286"/>
      <c r="GT330" s="1286"/>
      <c r="GU330" s="1286"/>
      <c r="GV330" s="1286"/>
      <c r="GW330" s="1286"/>
      <c r="GX330" s="1286"/>
      <c r="GY330" s="1286"/>
      <c r="GZ330" s="1286"/>
      <c r="HA330" s="1286"/>
      <c r="HB330" s="1286"/>
      <c r="HC330" s="1286"/>
      <c r="HD330" s="1286"/>
      <c r="HE330" s="1286"/>
      <c r="HF330" s="1286"/>
      <c r="HG330" s="1286"/>
      <c r="HH330" s="1286"/>
      <c r="HI330" s="1286"/>
      <c r="HJ330" s="1286"/>
      <c r="HK330" s="1286"/>
      <c r="HL330" s="1286"/>
      <c r="HM330" s="1286"/>
      <c r="HN330" s="1286"/>
      <c r="HO330" s="1286"/>
      <c r="HP330" s="1286"/>
      <c r="HQ330" s="1286"/>
      <c r="HR330" s="1286"/>
      <c r="HS330" s="1286"/>
      <c r="HT330" s="1286"/>
      <c r="HU330" s="1286"/>
      <c r="HV330" s="1286"/>
      <c r="HW330" s="1286"/>
      <c r="HX330" s="1286"/>
      <c r="HY330" s="1286"/>
      <c r="HZ330" s="1286"/>
      <c r="IA330" s="1286"/>
      <c r="IB330" s="1286"/>
      <c r="IC330" s="1286"/>
      <c r="ID330" s="1286"/>
      <c r="IE330" s="1286"/>
      <c r="IF330" s="1286"/>
      <c r="IG330" s="1286"/>
      <c r="IH330" s="1286"/>
      <c r="II330" s="1286"/>
      <c r="IJ330" s="1286"/>
      <c r="IK330" s="1286"/>
      <c r="IL330" s="1286"/>
      <c r="IM330" s="1286"/>
      <c r="IN330" s="1286"/>
      <c r="IO330" s="1286"/>
      <c r="IP330" s="1286"/>
      <c r="IQ330" s="1286"/>
      <c r="IR330" s="1286"/>
      <c r="IS330" s="1286"/>
      <c r="IT330" s="1286"/>
      <c r="IU330" s="1286"/>
      <c r="IV330" s="1286"/>
    </row>
    <row r="331" spans="1:256">
      <c r="A331" s="1286"/>
      <c r="B331" s="1360"/>
      <c r="C331" s="1360"/>
      <c r="D331" s="1360"/>
      <c r="E331" s="1360"/>
      <c r="F331" s="1360"/>
      <c r="G331" s="1360"/>
      <c r="H331" s="1286"/>
      <c r="I331" s="1286"/>
      <c r="J331" s="1286"/>
      <c r="K331" s="1286"/>
      <c r="L331" s="1286"/>
      <c r="M331" s="1286"/>
      <c r="N331" s="1286"/>
      <c r="O331" s="1286"/>
      <c r="P331" s="1286"/>
      <c r="Q331" s="1286"/>
      <c r="R331" s="1286"/>
      <c r="S331" s="1286"/>
      <c r="T331" s="1286"/>
      <c r="U331" s="1286"/>
      <c r="V331" s="1286"/>
      <c r="W331" s="1286"/>
      <c r="X331" s="1286"/>
      <c r="Y331" s="1286"/>
      <c r="Z331" s="1286"/>
      <c r="AA331" s="1286"/>
      <c r="AB331" s="1286"/>
      <c r="AC331" s="1286"/>
      <c r="AD331" s="1286"/>
      <c r="AE331" s="1286"/>
      <c r="AF331" s="1286"/>
      <c r="AG331" s="1286"/>
      <c r="AH331" s="1286"/>
      <c r="AI331" s="1286"/>
      <c r="AJ331" s="1286"/>
      <c r="AK331" s="1286"/>
      <c r="AL331" s="1286"/>
      <c r="AM331" s="1286"/>
      <c r="AN331" s="1286"/>
      <c r="AO331" s="1286"/>
      <c r="AP331" s="1286"/>
      <c r="AQ331" s="1286"/>
      <c r="AR331" s="1286"/>
      <c r="AS331" s="1286"/>
      <c r="AT331" s="1286"/>
      <c r="AU331" s="1286"/>
      <c r="AV331" s="1286"/>
      <c r="AW331" s="1286"/>
      <c r="AX331" s="1286"/>
      <c r="AY331" s="1286"/>
      <c r="AZ331" s="1286"/>
      <c r="BA331" s="1286"/>
      <c r="BB331" s="1286"/>
      <c r="BC331" s="1286"/>
      <c r="BD331" s="1286"/>
      <c r="BE331" s="1286"/>
      <c r="BF331" s="1286"/>
      <c r="BG331" s="1286"/>
      <c r="BH331" s="1286"/>
      <c r="BI331" s="1286"/>
      <c r="BJ331" s="1286"/>
      <c r="BK331" s="1286"/>
      <c r="BL331" s="1286"/>
      <c r="BM331" s="1286"/>
      <c r="BN331" s="1286"/>
      <c r="BO331" s="1286"/>
      <c r="BP331" s="1286"/>
      <c r="BQ331" s="1286"/>
      <c r="BR331" s="1286"/>
      <c r="BS331" s="1286"/>
      <c r="BT331" s="1286"/>
      <c r="BU331" s="1286"/>
      <c r="BV331" s="1286"/>
      <c r="BW331" s="1286"/>
      <c r="BX331" s="1286"/>
      <c r="BY331" s="1286"/>
      <c r="BZ331" s="1286"/>
      <c r="CA331" s="1286"/>
      <c r="CB331" s="1286"/>
      <c r="CC331" s="1286"/>
      <c r="CD331" s="1286"/>
      <c r="CE331" s="1286"/>
      <c r="CF331" s="1286"/>
      <c r="CG331" s="1286"/>
      <c r="CH331" s="1286"/>
      <c r="CI331" s="1286"/>
      <c r="CJ331" s="1286"/>
      <c r="CK331" s="1286"/>
      <c r="CL331" s="1286"/>
      <c r="CM331" s="1286"/>
      <c r="CN331" s="1286"/>
      <c r="CO331" s="1286"/>
      <c r="CP331" s="1286"/>
      <c r="CQ331" s="1286"/>
      <c r="CR331" s="1286"/>
      <c r="CS331" s="1286"/>
      <c r="CT331" s="1286"/>
      <c r="CU331" s="1286"/>
      <c r="CV331" s="1286"/>
      <c r="CW331" s="1286"/>
      <c r="CX331" s="1286"/>
      <c r="CY331" s="1286"/>
      <c r="CZ331" s="1286"/>
      <c r="DA331" s="1286"/>
      <c r="DB331" s="1286"/>
      <c r="DC331" s="1286"/>
      <c r="DD331" s="1286"/>
      <c r="DE331" s="1286"/>
      <c r="DF331" s="1286"/>
      <c r="DG331" s="1286"/>
      <c r="DH331" s="1286"/>
      <c r="DI331" s="1286"/>
      <c r="DJ331" s="1286"/>
      <c r="DK331" s="1286"/>
      <c r="DL331" s="1286"/>
      <c r="DM331" s="1286"/>
      <c r="DN331" s="1286"/>
      <c r="DO331" s="1286"/>
      <c r="DP331" s="1286"/>
      <c r="DQ331" s="1286"/>
      <c r="DR331" s="1286"/>
      <c r="DS331" s="1286"/>
      <c r="DT331" s="1286"/>
      <c r="DU331" s="1286"/>
      <c r="DV331" s="1286"/>
      <c r="DW331" s="1286"/>
      <c r="DX331" s="1286"/>
      <c r="DY331" s="1286"/>
      <c r="DZ331" s="1286"/>
      <c r="EA331" s="1286"/>
      <c r="EB331" s="1286"/>
      <c r="EC331" s="1286"/>
      <c r="ED331" s="1286"/>
      <c r="EE331" s="1286"/>
      <c r="EF331" s="1286"/>
      <c r="EG331" s="1286"/>
      <c r="EH331" s="1286"/>
      <c r="EI331" s="1286"/>
      <c r="EJ331" s="1286"/>
      <c r="EK331" s="1286"/>
      <c r="EL331" s="1286"/>
      <c r="EM331" s="1286"/>
      <c r="EN331" s="1286"/>
      <c r="EO331" s="1286"/>
      <c r="EP331" s="1286"/>
      <c r="EQ331" s="1286"/>
      <c r="ER331" s="1286"/>
      <c r="ES331" s="1286"/>
      <c r="ET331" s="1286"/>
      <c r="EU331" s="1286"/>
      <c r="EV331" s="1286"/>
      <c r="EW331" s="1286"/>
      <c r="EX331" s="1286"/>
      <c r="EY331" s="1286"/>
      <c r="EZ331" s="1286"/>
      <c r="FA331" s="1286"/>
      <c r="FB331" s="1286"/>
      <c r="FC331" s="1286"/>
      <c r="FD331" s="1286"/>
      <c r="FE331" s="1286"/>
      <c r="FF331" s="1286"/>
      <c r="FG331" s="1286"/>
      <c r="FH331" s="1286"/>
      <c r="FI331" s="1286"/>
      <c r="FJ331" s="1286"/>
      <c r="FK331" s="1286"/>
      <c r="FL331" s="1286"/>
      <c r="FM331" s="1286"/>
      <c r="FN331" s="1286"/>
      <c r="FO331" s="1286"/>
      <c r="FP331" s="1286"/>
      <c r="FQ331" s="1286"/>
      <c r="FR331" s="1286"/>
      <c r="FS331" s="1286"/>
      <c r="FT331" s="1286"/>
      <c r="FU331" s="1286"/>
      <c r="FV331" s="1286"/>
      <c r="FW331" s="1286"/>
      <c r="FX331" s="1286"/>
      <c r="FY331" s="1286"/>
      <c r="FZ331" s="1286"/>
      <c r="GA331" s="1286"/>
      <c r="GB331" s="1286"/>
      <c r="GC331" s="1286"/>
      <c r="GD331" s="1286"/>
      <c r="GE331" s="1286"/>
      <c r="GF331" s="1286"/>
      <c r="GG331" s="1286"/>
      <c r="GH331" s="1286"/>
      <c r="GI331" s="1286"/>
      <c r="GJ331" s="1286"/>
      <c r="GK331" s="1286"/>
      <c r="GL331" s="1286"/>
      <c r="GM331" s="1286"/>
      <c r="GN331" s="1286"/>
      <c r="GO331" s="1286"/>
      <c r="GP331" s="1286"/>
      <c r="GQ331" s="1286"/>
      <c r="GR331" s="1286"/>
      <c r="GS331" s="1286"/>
      <c r="GT331" s="1286"/>
      <c r="GU331" s="1286"/>
      <c r="GV331" s="1286"/>
      <c r="GW331" s="1286"/>
      <c r="GX331" s="1286"/>
      <c r="GY331" s="1286"/>
      <c r="GZ331" s="1286"/>
      <c r="HA331" s="1286"/>
      <c r="HB331" s="1286"/>
      <c r="HC331" s="1286"/>
      <c r="HD331" s="1286"/>
      <c r="HE331" s="1286"/>
      <c r="HF331" s="1286"/>
      <c r="HG331" s="1286"/>
      <c r="HH331" s="1286"/>
      <c r="HI331" s="1286"/>
      <c r="HJ331" s="1286"/>
      <c r="HK331" s="1286"/>
      <c r="HL331" s="1286"/>
      <c r="HM331" s="1286"/>
      <c r="HN331" s="1286"/>
      <c r="HO331" s="1286"/>
      <c r="HP331" s="1286"/>
      <c r="HQ331" s="1286"/>
      <c r="HR331" s="1286"/>
      <c r="HS331" s="1286"/>
      <c r="HT331" s="1286"/>
      <c r="HU331" s="1286"/>
      <c r="HV331" s="1286"/>
      <c r="HW331" s="1286"/>
      <c r="HX331" s="1286"/>
      <c r="HY331" s="1286"/>
      <c r="HZ331" s="1286"/>
      <c r="IA331" s="1286"/>
      <c r="IB331" s="1286"/>
      <c r="IC331" s="1286"/>
      <c r="ID331" s="1286"/>
      <c r="IE331" s="1286"/>
      <c r="IF331" s="1286"/>
      <c r="IG331" s="1286"/>
      <c r="IH331" s="1286"/>
      <c r="II331" s="1286"/>
      <c r="IJ331" s="1286"/>
      <c r="IK331" s="1286"/>
      <c r="IL331" s="1286"/>
      <c r="IM331" s="1286"/>
      <c r="IN331" s="1286"/>
      <c r="IO331" s="1286"/>
      <c r="IP331" s="1286"/>
      <c r="IQ331" s="1286"/>
      <c r="IR331" s="1286"/>
      <c r="IS331" s="1286"/>
      <c r="IT331" s="1286"/>
      <c r="IU331" s="1286"/>
      <c r="IV331" s="1286"/>
    </row>
    <row r="332" spans="1:256">
      <c r="A332" s="1286"/>
      <c r="B332" s="1360"/>
      <c r="C332" s="1360"/>
      <c r="D332" s="1360"/>
      <c r="E332" s="1360"/>
      <c r="F332" s="1360"/>
      <c r="G332" s="1360"/>
      <c r="H332" s="1286"/>
      <c r="I332" s="1286"/>
      <c r="J332" s="1286"/>
      <c r="K332" s="1286"/>
      <c r="L332" s="1286"/>
      <c r="M332" s="1286"/>
      <c r="N332" s="1286"/>
      <c r="O332" s="1286"/>
      <c r="P332" s="1286"/>
      <c r="Q332" s="1286"/>
      <c r="R332" s="1286"/>
      <c r="S332" s="1286"/>
      <c r="T332" s="1286"/>
      <c r="U332" s="1286"/>
      <c r="V332" s="1286"/>
      <c r="W332" s="1286"/>
      <c r="X332" s="1286"/>
      <c r="Y332" s="1286"/>
      <c r="Z332" s="1286"/>
      <c r="AA332" s="1286"/>
      <c r="AB332" s="1286"/>
      <c r="AC332" s="1286"/>
      <c r="AD332" s="1286"/>
      <c r="AE332" s="1286"/>
      <c r="AF332" s="1286"/>
      <c r="AG332" s="1286"/>
      <c r="AH332" s="1286"/>
      <c r="AI332" s="1286"/>
      <c r="AJ332" s="1286"/>
      <c r="AK332" s="1286"/>
      <c r="AL332" s="1286"/>
      <c r="AM332" s="1286"/>
      <c r="AN332" s="1286"/>
      <c r="AO332" s="1286"/>
      <c r="AP332" s="1286"/>
      <c r="AQ332" s="1286"/>
      <c r="AR332" s="1286"/>
      <c r="AS332" s="1286"/>
      <c r="AT332" s="1286"/>
      <c r="AU332" s="1286"/>
      <c r="AV332" s="1286"/>
      <c r="AW332" s="1286"/>
      <c r="AX332" s="1286"/>
      <c r="AY332" s="1286"/>
      <c r="AZ332" s="1286"/>
      <c r="BA332" s="1286"/>
      <c r="BB332" s="1286"/>
      <c r="BC332" s="1286"/>
      <c r="BD332" s="1286"/>
      <c r="BE332" s="1286"/>
      <c r="BF332" s="1286"/>
      <c r="BG332" s="1286"/>
      <c r="BH332" s="1286"/>
      <c r="BI332" s="1286"/>
      <c r="BJ332" s="1286"/>
      <c r="BK332" s="1286"/>
      <c r="BL332" s="1286"/>
      <c r="BM332" s="1286"/>
      <c r="BN332" s="1286"/>
      <c r="BO332" s="1286"/>
      <c r="BP332" s="1286"/>
      <c r="BQ332" s="1286"/>
      <c r="BR332" s="1286"/>
      <c r="BS332" s="1286"/>
      <c r="BT332" s="1286"/>
      <c r="BU332" s="1286"/>
      <c r="BV332" s="1286"/>
      <c r="BW332" s="1286"/>
      <c r="BX332" s="1286"/>
      <c r="BY332" s="1286"/>
      <c r="BZ332" s="1286"/>
      <c r="CA332" s="1286"/>
      <c r="CB332" s="1286"/>
      <c r="CC332" s="1286"/>
      <c r="CD332" s="1286"/>
      <c r="CE332" s="1286"/>
      <c r="CF332" s="1286"/>
      <c r="CG332" s="1286"/>
      <c r="CH332" s="1286"/>
      <c r="CI332" s="1286"/>
      <c r="CJ332" s="1286"/>
      <c r="CK332" s="1286"/>
      <c r="CL332" s="1286"/>
      <c r="CM332" s="1286"/>
      <c r="CN332" s="1286"/>
      <c r="CO332" s="1286"/>
      <c r="CP332" s="1286"/>
      <c r="CQ332" s="1286"/>
      <c r="CR332" s="1286"/>
      <c r="CS332" s="1286"/>
      <c r="CT332" s="1286"/>
      <c r="CU332" s="1286"/>
      <c r="CV332" s="1286"/>
      <c r="CW332" s="1286"/>
      <c r="CX332" s="1286"/>
      <c r="CY332" s="1286"/>
      <c r="CZ332" s="1286"/>
      <c r="DA332" s="1286"/>
      <c r="DB332" s="1286"/>
      <c r="DC332" s="1286"/>
      <c r="DD332" s="1286"/>
      <c r="DE332" s="1286"/>
      <c r="DF332" s="1286"/>
      <c r="DG332" s="1286"/>
      <c r="DH332" s="1286"/>
      <c r="DI332" s="1286"/>
      <c r="DJ332" s="1286"/>
      <c r="DK332" s="1286"/>
      <c r="DL332" s="1286"/>
      <c r="DM332" s="1286"/>
      <c r="DN332" s="1286"/>
      <c r="DO332" s="1286"/>
      <c r="DP332" s="1286"/>
      <c r="DQ332" s="1286"/>
      <c r="DR332" s="1286"/>
      <c r="DS332" s="1286"/>
      <c r="DT332" s="1286"/>
      <c r="DU332" s="1286"/>
      <c r="DV332" s="1286"/>
      <c r="DW332" s="1286"/>
      <c r="DX332" s="1286"/>
      <c r="DY332" s="1286"/>
      <c r="DZ332" s="1286"/>
      <c r="EA332" s="1286"/>
      <c r="EB332" s="1286"/>
      <c r="EC332" s="1286"/>
      <c r="ED332" s="1286"/>
      <c r="EE332" s="1286"/>
      <c r="EF332" s="1286"/>
      <c r="EG332" s="1286"/>
      <c r="EH332" s="1286"/>
      <c r="EI332" s="1286"/>
      <c r="EJ332" s="1286"/>
      <c r="EK332" s="1286"/>
      <c r="EL332" s="1286"/>
      <c r="EM332" s="1286"/>
      <c r="EN332" s="1286"/>
      <c r="EO332" s="1286"/>
      <c r="EP332" s="1286"/>
      <c r="EQ332" s="1286"/>
      <c r="ER332" s="1286"/>
      <c r="ES332" s="1286"/>
      <c r="ET332" s="1286"/>
      <c r="EU332" s="1286"/>
      <c r="EV332" s="1286"/>
      <c r="EW332" s="1286"/>
      <c r="EX332" s="1286"/>
      <c r="EY332" s="1286"/>
      <c r="EZ332" s="1286"/>
      <c r="FA332" s="1286"/>
      <c r="FB332" s="1286"/>
      <c r="FC332" s="1286"/>
      <c r="FD332" s="1286"/>
      <c r="FE332" s="1286"/>
      <c r="FF332" s="1286"/>
      <c r="FG332" s="1286"/>
      <c r="FH332" s="1286"/>
      <c r="FI332" s="1286"/>
      <c r="FJ332" s="1286"/>
      <c r="FK332" s="1286"/>
      <c r="FL332" s="1286"/>
      <c r="FM332" s="1286"/>
      <c r="FN332" s="1286"/>
      <c r="FO332" s="1286"/>
      <c r="FP332" s="1286"/>
      <c r="FQ332" s="1286"/>
      <c r="FR332" s="1286"/>
      <c r="FS332" s="1286"/>
      <c r="FT332" s="1286"/>
      <c r="FU332" s="1286"/>
      <c r="FV332" s="1286"/>
      <c r="FW332" s="1286"/>
      <c r="FX332" s="1286"/>
      <c r="FY332" s="1286"/>
      <c r="FZ332" s="1286"/>
      <c r="GA332" s="1286"/>
      <c r="GB332" s="1286"/>
      <c r="GC332" s="1286"/>
      <c r="GD332" s="1286"/>
      <c r="GE332" s="1286"/>
      <c r="GF332" s="1286"/>
      <c r="GG332" s="1286"/>
      <c r="GH332" s="1286"/>
      <c r="GI332" s="1286"/>
      <c r="GJ332" s="1286"/>
      <c r="GK332" s="1286"/>
      <c r="GL332" s="1286"/>
      <c r="GM332" s="1286"/>
      <c r="GN332" s="1286"/>
      <c r="GO332" s="1286"/>
      <c r="GP332" s="1286"/>
      <c r="GQ332" s="1286"/>
      <c r="GR332" s="1286"/>
      <c r="GS332" s="1286"/>
      <c r="GT332" s="1286"/>
      <c r="GU332" s="1286"/>
      <c r="GV332" s="1286"/>
      <c r="GW332" s="1286"/>
      <c r="GX332" s="1286"/>
      <c r="GY332" s="1286"/>
      <c r="GZ332" s="1286"/>
      <c r="HA332" s="1286"/>
      <c r="HB332" s="1286"/>
      <c r="HC332" s="1286"/>
      <c r="HD332" s="1286"/>
      <c r="HE332" s="1286"/>
      <c r="HF332" s="1286"/>
      <c r="HG332" s="1286"/>
      <c r="HH332" s="1286"/>
      <c r="HI332" s="1286"/>
      <c r="HJ332" s="1286"/>
      <c r="HK332" s="1286"/>
      <c r="HL332" s="1286"/>
      <c r="HM332" s="1286"/>
      <c r="HN332" s="1286"/>
      <c r="HO332" s="1286"/>
      <c r="HP332" s="1286"/>
      <c r="HQ332" s="1286"/>
      <c r="HR332" s="1286"/>
      <c r="HS332" s="1286"/>
      <c r="HT332" s="1286"/>
      <c r="HU332" s="1286"/>
      <c r="HV332" s="1286"/>
      <c r="HW332" s="1286"/>
      <c r="HX332" s="1286"/>
      <c r="HY332" s="1286"/>
      <c r="HZ332" s="1286"/>
      <c r="IA332" s="1286"/>
      <c r="IB332" s="1286"/>
      <c r="IC332" s="1286"/>
      <c r="ID332" s="1286"/>
      <c r="IE332" s="1286"/>
      <c r="IF332" s="1286"/>
      <c r="IG332" s="1286"/>
      <c r="IH332" s="1286"/>
      <c r="II332" s="1286"/>
      <c r="IJ332" s="1286"/>
      <c r="IK332" s="1286"/>
      <c r="IL332" s="1286"/>
      <c r="IM332" s="1286"/>
      <c r="IN332" s="1286"/>
      <c r="IO332" s="1286"/>
      <c r="IP332" s="1286"/>
      <c r="IQ332" s="1286"/>
      <c r="IR332" s="1286"/>
      <c r="IS332" s="1286"/>
      <c r="IT332" s="1286"/>
      <c r="IU332" s="1286"/>
      <c r="IV332" s="1286"/>
    </row>
    <row r="333" spans="1:256">
      <c r="A333" s="1286"/>
      <c r="B333" s="1360"/>
      <c r="C333" s="1360"/>
      <c r="D333" s="1360"/>
      <c r="E333" s="1360"/>
      <c r="F333" s="1360"/>
      <c r="G333" s="1360"/>
      <c r="H333" s="1286"/>
      <c r="I333" s="1286"/>
      <c r="J333" s="1286"/>
      <c r="K333" s="1286"/>
      <c r="L333" s="1286"/>
      <c r="M333" s="1286"/>
      <c r="N333" s="1286"/>
      <c r="O333" s="1286"/>
      <c r="P333" s="1286"/>
      <c r="Q333" s="1286"/>
      <c r="R333" s="1286"/>
      <c r="S333" s="1286"/>
      <c r="T333" s="1286"/>
      <c r="U333" s="1286"/>
      <c r="V333" s="1286"/>
      <c r="W333" s="1286"/>
      <c r="X333" s="1286"/>
      <c r="Y333" s="1286"/>
      <c r="Z333" s="1286"/>
      <c r="AA333" s="1286"/>
      <c r="AB333" s="1286"/>
      <c r="AC333" s="1286"/>
      <c r="AD333" s="1286"/>
      <c r="AE333" s="1286"/>
      <c r="AF333" s="1286"/>
      <c r="AG333" s="1286"/>
      <c r="AH333" s="1286"/>
      <c r="AI333" s="1286"/>
      <c r="AJ333" s="1286"/>
      <c r="AK333" s="1286"/>
      <c r="AL333" s="1286"/>
      <c r="AM333" s="1286"/>
      <c r="AN333" s="1286"/>
      <c r="AO333" s="1286"/>
      <c r="AP333" s="1286"/>
      <c r="AQ333" s="1286"/>
      <c r="AR333" s="1286"/>
      <c r="AS333" s="1286"/>
      <c r="AT333" s="1286"/>
      <c r="AU333" s="1286"/>
      <c r="AV333" s="1286"/>
      <c r="AW333" s="1286"/>
      <c r="AX333" s="1286"/>
      <c r="AY333" s="1286"/>
      <c r="AZ333" s="1286"/>
      <c r="BA333" s="1286"/>
      <c r="BB333" s="1286"/>
      <c r="BC333" s="1286"/>
      <c r="BD333" s="1286"/>
      <c r="BE333" s="1286"/>
      <c r="BF333" s="1286"/>
      <c r="BG333" s="1286"/>
      <c r="BH333" s="1286"/>
      <c r="BI333" s="1286"/>
      <c r="BJ333" s="1286"/>
      <c r="BK333" s="1286"/>
      <c r="BL333" s="1286"/>
      <c r="BM333" s="1286"/>
      <c r="BN333" s="1286"/>
      <c r="BO333" s="1286"/>
      <c r="BP333" s="1286"/>
      <c r="BQ333" s="1286"/>
      <c r="BR333" s="1286"/>
      <c r="BS333" s="1286"/>
      <c r="BT333" s="1286"/>
      <c r="BU333" s="1286"/>
      <c r="BV333" s="1286"/>
      <c r="BW333" s="1286"/>
      <c r="BX333" s="1286"/>
      <c r="BY333" s="1286"/>
      <c r="BZ333" s="1286"/>
      <c r="CA333" s="1286"/>
      <c r="CB333" s="1286"/>
      <c r="CC333" s="1286"/>
      <c r="CD333" s="1286"/>
      <c r="CE333" s="1286"/>
      <c r="CF333" s="1286"/>
      <c r="CG333" s="1286"/>
      <c r="CH333" s="1286"/>
      <c r="CI333" s="1286"/>
      <c r="CJ333" s="1286"/>
      <c r="CK333" s="1286"/>
      <c r="CL333" s="1286"/>
      <c r="CM333" s="1286"/>
      <c r="CN333" s="1286"/>
      <c r="CO333" s="1286"/>
      <c r="CP333" s="1286"/>
      <c r="CQ333" s="1286"/>
      <c r="CR333" s="1286"/>
      <c r="CS333" s="1286"/>
      <c r="CT333" s="1286"/>
      <c r="CU333" s="1286"/>
      <c r="CV333" s="1286"/>
      <c r="CW333" s="1286"/>
      <c r="CX333" s="1286"/>
      <c r="CY333" s="1286"/>
      <c r="CZ333" s="1286"/>
      <c r="DA333" s="1286"/>
      <c r="DB333" s="1286"/>
      <c r="DC333" s="1286"/>
      <c r="DD333" s="1286"/>
      <c r="DE333" s="1286"/>
      <c r="DF333" s="1286"/>
      <c r="DG333" s="1286"/>
      <c r="DH333" s="1286"/>
      <c r="DI333" s="1286"/>
      <c r="DJ333" s="1286"/>
      <c r="DK333" s="1286"/>
      <c r="DL333" s="1286"/>
      <c r="DM333" s="1286"/>
      <c r="DN333" s="1286"/>
      <c r="DO333" s="1286"/>
      <c r="DP333" s="1286"/>
      <c r="DQ333" s="1286"/>
      <c r="DR333" s="1286"/>
      <c r="DS333" s="1286"/>
      <c r="DT333" s="1286"/>
      <c r="DU333" s="1286"/>
      <c r="DV333" s="1286"/>
      <c r="DW333" s="1286"/>
      <c r="DX333" s="1286"/>
      <c r="DY333" s="1286"/>
      <c r="DZ333" s="1286"/>
      <c r="EA333" s="1286"/>
      <c r="EB333" s="1286"/>
      <c r="EC333" s="1286"/>
      <c r="ED333" s="1286"/>
      <c r="EE333" s="1286"/>
      <c r="EF333" s="1286"/>
      <c r="EG333" s="1286"/>
      <c r="EH333" s="1286"/>
      <c r="EI333" s="1286"/>
      <c r="EJ333" s="1286"/>
      <c r="EK333" s="1286"/>
      <c r="EL333" s="1286"/>
      <c r="EM333" s="1286"/>
      <c r="EN333" s="1286"/>
      <c r="EO333" s="1286"/>
      <c r="EP333" s="1286"/>
      <c r="EQ333" s="1286"/>
      <c r="ER333" s="1286"/>
      <c r="ES333" s="1286"/>
      <c r="ET333" s="1286"/>
      <c r="EU333" s="1286"/>
      <c r="EV333" s="1286"/>
      <c r="EW333" s="1286"/>
      <c r="EX333" s="1286"/>
      <c r="EY333" s="1286"/>
      <c r="EZ333" s="1286"/>
      <c r="FA333" s="1286"/>
      <c r="FB333" s="1286"/>
      <c r="FC333" s="1286"/>
      <c r="FD333" s="1286"/>
      <c r="FE333" s="1286"/>
      <c r="FF333" s="1286"/>
      <c r="FG333" s="1286"/>
      <c r="FH333" s="1286"/>
      <c r="FI333" s="1286"/>
      <c r="FJ333" s="1286"/>
      <c r="FK333" s="1286"/>
      <c r="FL333" s="1286"/>
      <c r="FM333" s="1286"/>
      <c r="FN333" s="1286"/>
      <c r="FO333" s="1286"/>
      <c r="FP333" s="1286"/>
      <c r="FQ333" s="1286"/>
      <c r="FR333" s="1286"/>
      <c r="FS333" s="1286"/>
      <c r="FT333" s="1286"/>
      <c r="FU333" s="1286"/>
      <c r="FV333" s="1286"/>
      <c r="FW333" s="1286"/>
      <c r="FX333" s="1286"/>
      <c r="FY333" s="1286"/>
      <c r="FZ333" s="1286"/>
      <c r="GA333" s="1286"/>
      <c r="GB333" s="1286"/>
      <c r="GC333" s="1286"/>
      <c r="GD333" s="1286"/>
      <c r="GE333" s="1286"/>
      <c r="GF333" s="1286"/>
      <c r="GG333" s="1286"/>
      <c r="GH333" s="1286"/>
      <c r="GI333" s="1286"/>
      <c r="GJ333" s="1286"/>
      <c r="GK333" s="1286"/>
      <c r="GL333" s="1286"/>
      <c r="GM333" s="1286"/>
      <c r="GN333" s="1286"/>
      <c r="GO333" s="1286"/>
      <c r="GP333" s="1286"/>
      <c r="GQ333" s="1286"/>
      <c r="GR333" s="1286"/>
      <c r="GS333" s="1286"/>
      <c r="GT333" s="1286"/>
      <c r="GU333" s="1286"/>
      <c r="GV333" s="1286"/>
      <c r="GW333" s="1286"/>
      <c r="GX333" s="1286"/>
      <c r="GY333" s="1286"/>
      <c r="GZ333" s="1286"/>
      <c r="HA333" s="1286"/>
      <c r="HB333" s="1286"/>
      <c r="HC333" s="1286"/>
      <c r="HD333" s="1286"/>
      <c r="HE333" s="1286"/>
      <c r="HF333" s="1286"/>
      <c r="HG333" s="1286"/>
      <c r="HH333" s="1286"/>
      <c r="HI333" s="1286"/>
      <c r="HJ333" s="1286"/>
      <c r="HK333" s="1286"/>
      <c r="HL333" s="1286"/>
      <c r="HM333" s="1286"/>
      <c r="HN333" s="1286"/>
      <c r="HO333" s="1286"/>
      <c r="HP333" s="1286"/>
      <c r="HQ333" s="1286"/>
      <c r="HR333" s="1286"/>
      <c r="HS333" s="1286"/>
      <c r="HT333" s="1286"/>
      <c r="HU333" s="1286"/>
      <c r="HV333" s="1286"/>
      <c r="HW333" s="1286"/>
      <c r="HX333" s="1286"/>
      <c r="HY333" s="1286"/>
      <c r="HZ333" s="1286"/>
      <c r="IA333" s="1286"/>
      <c r="IB333" s="1286"/>
      <c r="IC333" s="1286"/>
      <c r="ID333" s="1286"/>
      <c r="IE333" s="1286"/>
      <c r="IF333" s="1286"/>
      <c r="IG333" s="1286"/>
      <c r="IH333" s="1286"/>
      <c r="II333" s="1286"/>
      <c r="IJ333" s="1286"/>
      <c r="IK333" s="1286"/>
      <c r="IL333" s="1286"/>
      <c r="IM333" s="1286"/>
      <c r="IN333" s="1286"/>
      <c r="IO333" s="1286"/>
      <c r="IP333" s="1286"/>
      <c r="IQ333" s="1286"/>
      <c r="IR333" s="1286"/>
      <c r="IS333" s="1286"/>
      <c r="IT333" s="1286"/>
      <c r="IU333" s="1286"/>
      <c r="IV333" s="1286"/>
    </row>
    <row r="334" spans="1:256">
      <c r="A334" s="1286"/>
      <c r="B334" s="1360"/>
      <c r="C334" s="1360"/>
      <c r="D334" s="1360"/>
      <c r="E334" s="1360"/>
      <c r="F334" s="1360"/>
      <c r="G334" s="1360"/>
      <c r="H334" s="1286"/>
      <c r="I334" s="1286"/>
      <c r="J334" s="1286"/>
      <c r="K334" s="1286"/>
      <c r="L334" s="1286"/>
      <c r="M334" s="1286"/>
      <c r="N334" s="1286"/>
      <c r="O334" s="1286"/>
      <c r="P334" s="1286"/>
      <c r="Q334" s="1286"/>
      <c r="R334" s="1286"/>
      <c r="S334" s="1286"/>
      <c r="T334" s="1286"/>
      <c r="U334" s="1286"/>
      <c r="V334" s="1286"/>
      <c r="W334" s="1286"/>
      <c r="X334" s="1286"/>
      <c r="Y334" s="1286"/>
      <c r="Z334" s="1286"/>
      <c r="AA334" s="1286"/>
      <c r="AB334" s="1286"/>
      <c r="AC334" s="1286"/>
      <c r="AD334" s="1286"/>
      <c r="AE334" s="1286"/>
      <c r="AF334" s="1286"/>
      <c r="AG334" s="1286"/>
      <c r="AH334" s="1286"/>
      <c r="AI334" s="1286"/>
      <c r="AJ334" s="1286"/>
      <c r="AK334" s="1286"/>
      <c r="AL334" s="1286"/>
      <c r="AM334" s="1286"/>
      <c r="AN334" s="1286"/>
      <c r="AO334" s="1286"/>
      <c r="AP334" s="1286"/>
      <c r="AQ334" s="1286"/>
      <c r="AR334" s="1286"/>
      <c r="AS334" s="1286"/>
      <c r="AT334" s="1286"/>
      <c r="AU334" s="1286"/>
      <c r="AV334" s="1286"/>
      <c r="AW334" s="1286"/>
      <c r="AX334" s="1286"/>
      <c r="AY334" s="1286"/>
      <c r="AZ334" s="1286"/>
      <c r="BA334" s="1286"/>
      <c r="BB334" s="1286"/>
      <c r="BC334" s="1286"/>
      <c r="BD334" s="1286"/>
      <c r="BE334" s="1286"/>
      <c r="BF334" s="1286"/>
      <c r="BG334" s="1286"/>
      <c r="BH334" s="1286"/>
      <c r="BI334" s="1286"/>
      <c r="BJ334" s="1286"/>
      <c r="BK334" s="1286"/>
      <c r="BL334" s="1286"/>
      <c r="BM334" s="1286"/>
      <c r="BN334" s="1286"/>
      <c r="BO334" s="1286"/>
      <c r="BP334" s="1286"/>
      <c r="BQ334" s="1286"/>
      <c r="BR334" s="1286"/>
      <c r="BS334" s="1286"/>
      <c r="BT334" s="1286"/>
      <c r="BU334" s="1286"/>
      <c r="BV334" s="1286"/>
      <c r="BW334" s="1286"/>
      <c r="BX334" s="1286"/>
      <c r="BY334" s="1286"/>
      <c r="BZ334" s="1286"/>
      <c r="CA334" s="1286"/>
      <c r="CB334" s="1286"/>
      <c r="CC334" s="1286"/>
      <c r="CD334" s="1286"/>
      <c r="CE334" s="1286"/>
      <c r="CF334" s="1286"/>
      <c r="CG334" s="1286"/>
      <c r="CH334" s="1286"/>
      <c r="CI334" s="1286"/>
      <c r="CJ334" s="1286"/>
      <c r="CK334" s="1286"/>
      <c r="CL334" s="1286"/>
      <c r="CM334" s="1286"/>
      <c r="CN334" s="1286"/>
      <c r="CO334" s="1286"/>
      <c r="CP334" s="1286"/>
      <c r="CQ334" s="1286"/>
      <c r="CR334" s="1286"/>
      <c r="CS334" s="1286"/>
      <c r="CT334" s="1286"/>
      <c r="CU334" s="1286"/>
      <c r="CV334" s="1286"/>
      <c r="CW334" s="1286"/>
      <c r="CX334" s="1286"/>
      <c r="CY334" s="1286"/>
      <c r="CZ334" s="1286"/>
      <c r="DA334" s="1286"/>
      <c r="DB334" s="1286"/>
      <c r="DC334" s="1286"/>
      <c r="DD334" s="1286"/>
      <c r="DE334" s="1286"/>
      <c r="DF334" s="1286"/>
      <c r="DG334" s="1286"/>
      <c r="DH334" s="1286"/>
      <c r="DI334" s="1286"/>
      <c r="DJ334" s="1286"/>
      <c r="DK334" s="1286"/>
      <c r="DL334" s="1286"/>
      <c r="DM334" s="1286"/>
      <c r="DN334" s="1286"/>
      <c r="DO334" s="1286"/>
      <c r="DP334" s="1286"/>
      <c r="DQ334" s="1286"/>
      <c r="DR334" s="1286"/>
      <c r="DS334" s="1286"/>
      <c r="DT334" s="1286"/>
      <c r="DU334" s="1286"/>
      <c r="DV334" s="1286"/>
      <c r="DW334" s="1286"/>
      <c r="DX334" s="1286"/>
      <c r="DY334" s="1286"/>
      <c r="DZ334" s="1286"/>
      <c r="EA334" s="1286"/>
      <c r="EB334" s="1286"/>
      <c r="EC334" s="1286"/>
      <c r="ED334" s="1286"/>
      <c r="EE334" s="1286"/>
      <c r="EF334" s="1286"/>
      <c r="EG334" s="1286"/>
      <c r="EH334" s="1286"/>
      <c r="EI334" s="1286"/>
      <c r="EJ334" s="1286"/>
      <c r="EK334" s="1286"/>
      <c r="EL334" s="1286"/>
      <c r="EM334" s="1286"/>
      <c r="EN334" s="1286"/>
      <c r="EO334" s="1286"/>
      <c r="EP334" s="1286"/>
      <c r="EQ334" s="1286"/>
      <c r="ER334" s="1286"/>
      <c r="ES334" s="1286"/>
      <c r="ET334" s="1286"/>
      <c r="EU334" s="1286"/>
      <c r="EV334" s="1286"/>
      <c r="EW334" s="1286"/>
      <c r="EX334" s="1286"/>
      <c r="EY334" s="1286"/>
      <c r="EZ334" s="1286"/>
      <c r="FA334" s="1286"/>
      <c r="FB334" s="1286"/>
      <c r="FC334" s="1286"/>
      <c r="FD334" s="1286"/>
      <c r="FE334" s="1286"/>
      <c r="FF334" s="1286"/>
      <c r="FG334" s="1286"/>
      <c r="FH334" s="1286"/>
      <c r="FI334" s="1286"/>
      <c r="FJ334" s="1286"/>
      <c r="FK334" s="1286"/>
      <c r="FL334" s="1286"/>
      <c r="FM334" s="1286"/>
      <c r="FN334" s="1286"/>
      <c r="FO334" s="1286"/>
      <c r="FP334" s="1286"/>
      <c r="FQ334" s="1286"/>
      <c r="FR334" s="1286"/>
      <c r="FS334" s="1286"/>
      <c r="FT334" s="1286"/>
      <c r="FU334" s="1286"/>
      <c r="FV334" s="1286"/>
      <c r="FW334" s="1286"/>
      <c r="FX334" s="1286"/>
      <c r="FY334" s="1286"/>
      <c r="FZ334" s="1286"/>
      <c r="GA334" s="1286"/>
      <c r="GB334" s="1286"/>
      <c r="GC334" s="1286"/>
      <c r="GD334" s="1286"/>
      <c r="GE334" s="1286"/>
      <c r="GF334" s="1286"/>
      <c r="GG334" s="1286"/>
      <c r="GH334" s="1286"/>
      <c r="GI334" s="1286"/>
      <c r="GJ334" s="1286"/>
      <c r="GK334" s="1286"/>
      <c r="GL334" s="1286"/>
      <c r="GM334" s="1286"/>
      <c r="GN334" s="1286"/>
      <c r="GO334" s="1286"/>
      <c r="GP334" s="1286"/>
      <c r="GQ334" s="1286"/>
      <c r="GR334" s="1286"/>
      <c r="GS334" s="1286"/>
      <c r="GT334" s="1286"/>
      <c r="GU334" s="1286"/>
      <c r="GV334" s="1286"/>
      <c r="GW334" s="1286"/>
      <c r="GX334" s="1286"/>
      <c r="GY334" s="1286"/>
      <c r="GZ334" s="1286"/>
      <c r="HA334" s="1286"/>
      <c r="HB334" s="1286"/>
      <c r="HC334" s="1286"/>
      <c r="HD334" s="1286"/>
      <c r="HE334" s="1286"/>
      <c r="HF334" s="1286"/>
      <c r="HG334" s="1286"/>
      <c r="HH334" s="1286"/>
      <c r="HI334" s="1286"/>
      <c r="HJ334" s="1286"/>
      <c r="HK334" s="1286"/>
      <c r="HL334" s="1286"/>
      <c r="HM334" s="1286"/>
      <c r="HN334" s="1286"/>
      <c r="HO334" s="1286"/>
      <c r="HP334" s="1286"/>
      <c r="HQ334" s="1286"/>
      <c r="HR334" s="1286"/>
      <c r="HS334" s="1286"/>
      <c r="HT334" s="1286"/>
      <c r="HU334" s="1286"/>
      <c r="HV334" s="1286"/>
      <c r="HW334" s="1286"/>
      <c r="HX334" s="1286"/>
      <c r="HY334" s="1286"/>
      <c r="HZ334" s="1286"/>
      <c r="IA334" s="1286"/>
      <c r="IB334" s="1286"/>
      <c r="IC334" s="1286"/>
      <c r="ID334" s="1286"/>
      <c r="IE334" s="1286"/>
      <c r="IF334" s="1286"/>
      <c r="IG334" s="1286"/>
      <c r="IH334" s="1286"/>
      <c r="II334" s="1286"/>
      <c r="IJ334" s="1286"/>
      <c r="IK334" s="1286"/>
      <c r="IL334" s="1286"/>
      <c r="IM334" s="1286"/>
      <c r="IN334" s="1286"/>
      <c r="IO334" s="1286"/>
      <c r="IP334" s="1286"/>
      <c r="IQ334" s="1286"/>
      <c r="IR334" s="1286"/>
      <c r="IS334" s="1286"/>
      <c r="IT334" s="1286"/>
      <c r="IU334" s="1286"/>
      <c r="IV334" s="1286"/>
    </row>
    <row r="335" spans="1:256">
      <c r="A335" s="1286"/>
      <c r="B335" s="1360"/>
      <c r="C335" s="1360"/>
      <c r="D335" s="1360"/>
      <c r="E335" s="1360"/>
      <c r="F335" s="1360"/>
      <c r="G335" s="1360"/>
      <c r="H335" s="1286"/>
      <c r="I335" s="1286"/>
      <c r="J335" s="1286"/>
      <c r="K335" s="1286"/>
      <c r="L335" s="1286"/>
      <c r="M335" s="1286"/>
      <c r="N335" s="1286"/>
      <c r="O335" s="1286"/>
      <c r="P335" s="1286"/>
      <c r="Q335" s="1286"/>
      <c r="R335" s="1286"/>
      <c r="S335" s="1286"/>
      <c r="T335" s="1286"/>
      <c r="U335" s="1286"/>
      <c r="V335" s="1286"/>
      <c r="W335" s="1286"/>
      <c r="X335" s="1286"/>
      <c r="Y335" s="1286"/>
      <c r="Z335" s="1286"/>
      <c r="AA335" s="1286"/>
      <c r="AB335" s="1286"/>
      <c r="AC335" s="1286"/>
      <c r="AD335" s="1286"/>
      <c r="AE335" s="1286"/>
      <c r="AF335" s="1286"/>
      <c r="AG335" s="1286"/>
      <c r="AH335" s="1286"/>
      <c r="AI335" s="1286"/>
      <c r="AJ335" s="1286"/>
      <c r="AK335" s="1286"/>
      <c r="AL335" s="1286"/>
      <c r="AM335" s="1286"/>
      <c r="AN335" s="1286"/>
      <c r="AO335" s="1286"/>
      <c r="AP335" s="1286"/>
      <c r="AQ335" s="1286"/>
      <c r="AR335" s="1286"/>
      <c r="AS335" s="1286"/>
      <c r="AT335" s="1286"/>
      <c r="AU335" s="1286"/>
      <c r="AV335" s="1286"/>
      <c r="AW335" s="1286"/>
      <c r="AX335" s="1286"/>
      <c r="AY335" s="1286"/>
      <c r="AZ335" s="1286"/>
      <c r="BA335" s="1286"/>
      <c r="BB335" s="1286"/>
      <c r="BC335" s="1286"/>
      <c r="BD335" s="1286"/>
      <c r="BE335" s="1286"/>
      <c r="BF335" s="1286"/>
      <c r="BG335" s="1286"/>
      <c r="BH335" s="1286"/>
      <c r="BI335" s="1286"/>
      <c r="BJ335" s="1286"/>
      <c r="BK335" s="1286"/>
      <c r="BL335" s="1286"/>
      <c r="BM335" s="1286"/>
      <c r="BN335" s="1286"/>
      <c r="BO335" s="1286"/>
      <c r="BP335" s="1286"/>
      <c r="BQ335" s="1286"/>
      <c r="BR335" s="1286"/>
      <c r="BS335" s="1286"/>
      <c r="BT335" s="1286"/>
      <c r="BU335" s="1286"/>
      <c r="BV335" s="1286"/>
      <c r="BW335" s="1286"/>
      <c r="BX335" s="1286"/>
      <c r="BY335" s="1286"/>
      <c r="BZ335" s="1286"/>
      <c r="CA335" s="1286"/>
      <c r="CB335" s="1286"/>
      <c r="CC335" s="1286"/>
      <c r="CD335" s="1286"/>
      <c r="CE335" s="1286"/>
      <c r="CF335" s="1286"/>
      <c r="CG335" s="1286"/>
      <c r="CH335" s="1286"/>
      <c r="CI335" s="1286"/>
      <c r="CJ335" s="1286"/>
      <c r="CK335" s="1286"/>
      <c r="CL335" s="1286"/>
      <c r="CM335" s="1286"/>
      <c r="CN335" s="1286"/>
      <c r="CO335" s="1286"/>
      <c r="CP335" s="1286"/>
      <c r="CQ335" s="1286"/>
      <c r="CR335" s="1286"/>
      <c r="CS335" s="1286"/>
      <c r="CT335" s="1286"/>
      <c r="CU335" s="1286"/>
      <c r="CV335" s="1286"/>
      <c r="CW335" s="1286"/>
      <c r="CX335" s="1286"/>
      <c r="CY335" s="1286"/>
      <c r="CZ335" s="1286"/>
      <c r="DA335" s="1286"/>
      <c r="DB335" s="1286"/>
      <c r="DC335" s="1286"/>
      <c r="DD335" s="1286"/>
      <c r="DE335" s="1286"/>
      <c r="DF335" s="1286"/>
      <c r="DG335" s="1286"/>
      <c r="DH335" s="1286"/>
      <c r="DI335" s="1286"/>
      <c r="DJ335" s="1286"/>
      <c r="DK335" s="1286"/>
      <c r="DL335" s="1286"/>
      <c r="DM335" s="1286"/>
      <c r="DN335" s="1286"/>
      <c r="DO335" s="1286"/>
      <c r="DP335" s="1286"/>
      <c r="DQ335" s="1286"/>
      <c r="DR335" s="1286"/>
      <c r="DS335" s="1286"/>
      <c r="DT335" s="1286"/>
      <c r="DU335" s="1286"/>
      <c r="DV335" s="1286"/>
      <c r="DW335" s="1286"/>
      <c r="DX335" s="1286"/>
      <c r="DY335" s="1286"/>
      <c r="DZ335" s="1286"/>
      <c r="EA335" s="1286"/>
      <c r="EB335" s="1286"/>
      <c r="EC335" s="1286"/>
      <c r="ED335" s="1286"/>
      <c r="EE335" s="1286"/>
      <c r="EF335" s="1286"/>
      <c r="EG335" s="1286"/>
      <c r="EH335" s="1286"/>
      <c r="EI335" s="1286"/>
      <c r="EJ335" s="1286"/>
      <c r="EK335" s="1286"/>
      <c r="EL335" s="1286"/>
      <c r="EM335" s="1286"/>
      <c r="EN335" s="1286"/>
      <c r="EO335" s="1286"/>
      <c r="EP335" s="1286"/>
      <c r="EQ335" s="1286"/>
      <c r="ER335" s="1286"/>
      <c r="ES335" s="1286"/>
      <c r="ET335" s="1286"/>
      <c r="EU335" s="1286"/>
      <c r="EV335" s="1286"/>
      <c r="EW335" s="1286"/>
      <c r="EX335" s="1286"/>
      <c r="EY335" s="1286"/>
      <c r="EZ335" s="1286"/>
      <c r="FA335" s="1286"/>
      <c r="FB335" s="1286"/>
      <c r="FC335" s="1286"/>
      <c r="FD335" s="1286"/>
      <c r="FE335" s="1286"/>
      <c r="FF335" s="1286"/>
      <c r="FG335" s="1286"/>
      <c r="FH335" s="1286"/>
      <c r="FI335" s="1286"/>
      <c r="FJ335" s="1286"/>
      <c r="FK335" s="1286"/>
      <c r="FL335" s="1286"/>
      <c r="FM335" s="1286"/>
      <c r="FN335" s="1286"/>
      <c r="FO335" s="1286"/>
      <c r="FP335" s="1286"/>
      <c r="FQ335" s="1286"/>
      <c r="FR335" s="1286"/>
      <c r="FS335" s="1286"/>
      <c r="FT335" s="1286"/>
      <c r="FU335" s="1286"/>
      <c r="FV335" s="1286"/>
      <c r="FW335" s="1286"/>
      <c r="FX335" s="1286"/>
      <c r="FY335" s="1286"/>
      <c r="FZ335" s="1286"/>
      <c r="GA335" s="1286"/>
      <c r="GB335" s="1286"/>
      <c r="GC335" s="1286"/>
      <c r="GD335" s="1286"/>
      <c r="GE335" s="1286"/>
      <c r="GF335" s="1286"/>
      <c r="GG335" s="1286"/>
      <c r="GH335" s="1286"/>
      <c r="GI335" s="1286"/>
      <c r="GJ335" s="1286"/>
      <c r="GK335" s="1286"/>
      <c r="GL335" s="1286"/>
      <c r="GM335" s="1286"/>
      <c r="GN335" s="1286"/>
      <c r="GO335" s="1286"/>
      <c r="GP335" s="1286"/>
      <c r="GQ335" s="1286"/>
      <c r="GR335" s="1286"/>
      <c r="GS335" s="1286"/>
      <c r="GT335" s="1286"/>
      <c r="GU335" s="1286"/>
      <c r="GV335" s="1286"/>
      <c r="GW335" s="1286"/>
      <c r="GX335" s="1286"/>
      <c r="GY335" s="1286"/>
      <c r="GZ335" s="1286"/>
      <c r="HA335" s="1286"/>
      <c r="HB335" s="1286"/>
      <c r="HC335" s="1286"/>
      <c r="HD335" s="1286"/>
      <c r="HE335" s="1286"/>
      <c r="HF335" s="1286"/>
      <c r="HG335" s="1286"/>
      <c r="HH335" s="1286"/>
      <c r="HI335" s="1286"/>
      <c r="HJ335" s="1286"/>
      <c r="HK335" s="1286"/>
      <c r="HL335" s="1286"/>
      <c r="HM335" s="1286"/>
      <c r="HN335" s="1286"/>
      <c r="HO335" s="1286"/>
      <c r="HP335" s="1286"/>
      <c r="HQ335" s="1286"/>
      <c r="HR335" s="1286"/>
      <c r="HS335" s="1286"/>
      <c r="HT335" s="1286"/>
      <c r="HU335" s="1286"/>
      <c r="HV335" s="1286"/>
      <c r="HW335" s="1286"/>
      <c r="HX335" s="1286"/>
      <c r="HY335" s="1286"/>
      <c r="HZ335" s="1286"/>
      <c r="IA335" s="1286"/>
      <c r="IB335" s="1286"/>
      <c r="IC335" s="1286"/>
      <c r="ID335" s="1286"/>
      <c r="IE335" s="1286"/>
      <c r="IF335" s="1286"/>
      <c r="IG335" s="1286"/>
      <c r="IH335" s="1286"/>
      <c r="II335" s="1286"/>
      <c r="IJ335" s="1286"/>
      <c r="IK335" s="1286"/>
      <c r="IL335" s="1286"/>
      <c r="IM335" s="1286"/>
      <c r="IN335" s="1286"/>
      <c r="IO335" s="1286"/>
      <c r="IP335" s="1286"/>
      <c r="IQ335" s="1286"/>
      <c r="IR335" s="1286"/>
      <c r="IS335" s="1286"/>
      <c r="IT335" s="1286"/>
      <c r="IU335" s="1286"/>
      <c r="IV335" s="1286"/>
    </row>
    <row r="336" spans="1:256">
      <c r="A336" s="1286"/>
      <c r="B336" s="1360"/>
      <c r="C336" s="1360"/>
      <c r="D336" s="1360"/>
      <c r="E336" s="1360"/>
      <c r="F336" s="1360"/>
      <c r="G336" s="1360"/>
      <c r="H336" s="1286"/>
      <c r="I336" s="1286"/>
      <c r="J336" s="1286"/>
      <c r="K336" s="1286"/>
      <c r="L336" s="1286"/>
      <c r="M336" s="1286"/>
      <c r="N336" s="1286"/>
      <c r="O336" s="1286"/>
      <c r="P336" s="1286"/>
      <c r="Q336" s="1286"/>
      <c r="R336" s="1286"/>
      <c r="S336" s="1286"/>
      <c r="T336" s="1286"/>
      <c r="U336" s="1286"/>
      <c r="V336" s="1286"/>
      <c r="W336" s="1286"/>
      <c r="X336" s="1286"/>
      <c r="Y336" s="1286"/>
      <c r="Z336" s="1286"/>
      <c r="AA336" s="1286"/>
      <c r="AB336" s="1286"/>
      <c r="AC336" s="1286"/>
      <c r="AD336" s="1286"/>
      <c r="AE336" s="1286"/>
      <c r="AF336" s="1286"/>
      <c r="AG336" s="1286"/>
      <c r="AH336" s="1286"/>
      <c r="AI336" s="1286"/>
      <c r="AJ336" s="1286"/>
      <c r="AK336" s="1286"/>
      <c r="AL336" s="1286"/>
      <c r="AM336" s="1286"/>
      <c r="AN336" s="1286"/>
      <c r="AO336" s="1286"/>
      <c r="AP336" s="1286"/>
      <c r="AQ336" s="1286"/>
      <c r="AR336" s="1286"/>
      <c r="AS336" s="1286"/>
      <c r="AT336" s="1286"/>
      <c r="AU336" s="1286"/>
      <c r="AV336" s="1286"/>
      <c r="AW336" s="1286"/>
      <c r="AX336" s="1286"/>
      <c r="AY336" s="1286"/>
      <c r="AZ336" s="1286"/>
      <c r="BA336" s="1286"/>
      <c r="BB336" s="1286"/>
      <c r="BC336" s="1286"/>
      <c r="BD336" s="1286"/>
      <c r="BE336" s="1286"/>
      <c r="BF336" s="1286"/>
      <c r="BG336" s="1286"/>
      <c r="BH336" s="1286"/>
      <c r="BI336" s="1286"/>
      <c r="BJ336" s="1286"/>
      <c r="BK336" s="1286"/>
      <c r="BL336" s="1286"/>
      <c r="BM336" s="1286"/>
      <c r="BN336" s="1286"/>
      <c r="BO336" s="1286"/>
      <c r="BP336" s="1286"/>
      <c r="BQ336" s="1286"/>
      <c r="BR336" s="1286"/>
      <c r="BS336" s="1286"/>
      <c r="BT336" s="1286"/>
      <c r="BU336" s="1286"/>
      <c r="BV336" s="1286"/>
      <c r="BW336" s="1286"/>
      <c r="BX336" s="1286"/>
      <c r="BY336" s="1286"/>
      <c r="BZ336" s="1286"/>
      <c r="CA336" s="1286"/>
      <c r="CB336" s="1286"/>
      <c r="CC336" s="1286"/>
      <c r="CD336" s="1286"/>
      <c r="CE336" s="1286"/>
      <c r="CF336" s="1286"/>
      <c r="CG336" s="1286"/>
      <c r="CH336" s="1286"/>
      <c r="CI336" s="1286"/>
      <c r="CJ336" s="1286"/>
      <c r="CK336" s="1286"/>
      <c r="CL336" s="1286"/>
      <c r="CM336" s="1286"/>
      <c r="CN336" s="1286"/>
      <c r="CO336" s="1286"/>
      <c r="CP336" s="1286"/>
      <c r="CQ336" s="1286"/>
      <c r="CR336" s="1286"/>
      <c r="CS336" s="1286"/>
      <c r="CT336" s="1286"/>
      <c r="CU336" s="1286"/>
      <c r="CV336" s="1286"/>
      <c r="CW336" s="1286"/>
      <c r="CX336" s="1286"/>
      <c r="CY336" s="1286"/>
      <c r="CZ336" s="1286"/>
      <c r="DA336" s="1286"/>
      <c r="DB336" s="1286"/>
      <c r="DC336" s="1286"/>
      <c r="DD336" s="1286"/>
      <c r="DE336" s="1286"/>
      <c r="DF336" s="1286"/>
      <c r="DG336" s="1286"/>
      <c r="DH336" s="1286"/>
      <c r="DI336" s="1286"/>
      <c r="DJ336" s="1286"/>
      <c r="DK336" s="1286"/>
      <c r="DL336" s="1286"/>
      <c r="DM336" s="1286"/>
      <c r="DN336" s="1286"/>
      <c r="DO336" s="1286"/>
      <c r="DP336" s="1286"/>
      <c r="DQ336" s="1286"/>
      <c r="DR336" s="1286"/>
      <c r="DS336" s="1286"/>
      <c r="DT336" s="1286"/>
      <c r="DU336" s="1286"/>
      <c r="DV336" s="1286"/>
      <c r="DW336" s="1286"/>
      <c r="DX336" s="1286"/>
      <c r="DY336" s="1286"/>
      <c r="DZ336" s="1286"/>
      <c r="EA336" s="1286"/>
      <c r="EB336" s="1286"/>
      <c r="EC336" s="1286"/>
      <c r="ED336" s="1286"/>
      <c r="EE336" s="1286"/>
      <c r="EF336" s="1286"/>
      <c r="EG336" s="1286"/>
      <c r="EH336" s="1286"/>
      <c r="EI336" s="1286"/>
      <c r="EJ336" s="1286"/>
      <c r="EK336" s="1286"/>
      <c r="EL336" s="1286"/>
      <c r="EM336" s="1286"/>
      <c r="EN336" s="1286"/>
      <c r="EO336" s="1286"/>
      <c r="EP336" s="1286"/>
      <c r="EQ336" s="1286"/>
      <c r="ER336" s="1286"/>
      <c r="ES336" s="1286"/>
      <c r="ET336" s="1286"/>
      <c r="EU336" s="1286"/>
      <c r="EV336" s="1286"/>
      <c r="EW336" s="1286"/>
      <c r="EX336" s="1286"/>
      <c r="EY336" s="1286"/>
      <c r="EZ336" s="1286"/>
      <c r="FA336" s="1286"/>
      <c r="FB336" s="1286"/>
      <c r="FC336" s="1286"/>
      <c r="FD336" s="1286"/>
      <c r="FE336" s="1286"/>
      <c r="FF336" s="1286"/>
      <c r="FG336" s="1286"/>
      <c r="FH336" s="1286"/>
      <c r="FI336" s="1286"/>
      <c r="FJ336" s="1286"/>
      <c r="FK336" s="1286"/>
      <c r="FL336" s="1286"/>
      <c r="FM336" s="1286"/>
      <c r="FN336" s="1286"/>
      <c r="FO336" s="1286"/>
      <c r="FP336" s="1286"/>
      <c r="FQ336" s="1286"/>
      <c r="FR336" s="1286"/>
      <c r="FS336" s="1286"/>
      <c r="FT336" s="1286"/>
      <c r="FU336" s="1286"/>
      <c r="FV336" s="1286"/>
      <c r="FW336" s="1286"/>
      <c r="FX336" s="1286"/>
      <c r="FY336" s="1286"/>
      <c r="FZ336" s="1286"/>
      <c r="GA336" s="1286"/>
      <c r="GB336" s="1286"/>
      <c r="GC336" s="1286"/>
      <c r="GD336" s="1286"/>
      <c r="GE336" s="1286"/>
      <c r="GF336" s="1286"/>
      <c r="GG336" s="1286"/>
      <c r="GH336" s="1286"/>
      <c r="GI336" s="1286"/>
      <c r="GJ336" s="1286"/>
      <c r="GK336" s="1286"/>
      <c r="GL336" s="1286"/>
      <c r="GM336" s="1286"/>
      <c r="GN336" s="1286"/>
      <c r="GO336" s="1286"/>
      <c r="GP336" s="1286"/>
      <c r="GQ336" s="1286"/>
      <c r="GR336" s="1286"/>
      <c r="GS336" s="1286"/>
      <c r="GT336" s="1286"/>
      <c r="GU336" s="1286"/>
      <c r="GV336" s="1286"/>
      <c r="GW336" s="1286"/>
      <c r="GX336" s="1286"/>
      <c r="GY336" s="1286"/>
      <c r="GZ336" s="1286"/>
      <c r="HA336" s="1286"/>
      <c r="HB336" s="1286"/>
      <c r="HC336" s="1286"/>
      <c r="HD336" s="1286"/>
      <c r="HE336" s="1286"/>
      <c r="HF336" s="1286"/>
      <c r="HG336" s="1286"/>
      <c r="HH336" s="1286"/>
      <c r="HI336" s="1286"/>
      <c r="HJ336" s="1286"/>
      <c r="HK336" s="1286"/>
      <c r="HL336" s="1286"/>
      <c r="HM336" s="1286"/>
      <c r="HN336" s="1286"/>
      <c r="HO336" s="1286"/>
      <c r="HP336" s="1286"/>
      <c r="HQ336" s="1286"/>
      <c r="HR336" s="1286"/>
      <c r="HS336" s="1286"/>
      <c r="HT336" s="1286"/>
      <c r="HU336" s="1286"/>
      <c r="HV336" s="1286"/>
      <c r="HW336" s="1286"/>
      <c r="HX336" s="1286"/>
      <c r="HY336" s="1286"/>
      <c r="HZ336" s="1286"/>
      <c r="IA336" s="1286"/>
      <c r="IB336" s="1286"/>
      <c r="IC336" s="1286"/>
      <c r="ID336" s="1286"/>
      <c r="IE336" s="1286"/>
      <c r="IF336" s="1286"/>
      <c r="IG336" s="1286"/>
      <c r="IH336" s="1286"/>
      <c r="II336" s="1286"/>
      <c r="IJ336" s="1286"/>
      <c r="IK336" s="1286"/>
      <c r="IL336" s="1286"/>
      <c r="IM336" s="1286"/>
      <c r="IN336" s="1286"/>
      <c r="IO336" s="1286"/>
      <c r="IP336" s="1286"/>
      <c r="IQ336" s="1286"/>
      <c r="IR336" s="1286"/>
      <c r="IS336" s="1286"/>
      <c r="IT336" s="1286"/>
      <c r="IU336" s="1286"/>
      <c r="IV336" s="1286"/>
    </row>
    <row r="337" spans="1:256">
      <c r="A337" s="1286"/>
      <c r="B337" s="1360"/>
      <c r="C337" s="1360"/>
      <c r="D337" s="1360"/>
      <c r="E337" s="1360"/>
      <c r="F337" s="1360"/>
      <c r="G337" s="1360"/>
      <c r="H337" s="1286"/>
      <c r="I337" s="1286"/>
      <c r="J337" s="1286"/>
      <c r="K337" s="1286"/>
      <c r="L337" s="1286"/>
      <c r="M337" s="1286"/>
      <c r="N337" s="1286"/>
      <c r="O337" s="1286"/>
      <c r="P337" s="1286"/>
      <c r="Q337" s="1286"/>
      <c r="R337" s="1286"/>
      <c r="S337" s="1286"/>
      <c r="T337" s="1286"/>
      <c r="U337" s="1286"/>
      <c r="V337" s="1286"/>
      <c r="W337" s="1286"/>
      <c r="X337" s="1286"/>
      <c r="Y337" s="1286"/>
      <c r="Z337" s="1286"/>
      <c r="AA337" s="1286"/>
      <c r="AB337" s="1286"/>
      <c r="AC337" s="1286"/>
      <c r="AD337" s="1286"/>
      <c r="AE337" s="1286"/>
      <c r="AF337" s="1286"/>
      <c r="AG337" s="1286"/>
      <c r="AH337" s="1286"/>
      <c r="AI337" s="1286"/>
      <c r="AJ337" s="1286"/>
      <c r="AK337" s="1286"/>
      <c r="AL337" s="1286"/>
      <c r="AM337" s="1286"/>
      <c r="AN337" s="1286"/>
      <c r="AO337" s="1286"/>
      <c r="AP337" s="1286"/>
      <c r="AQ337" s="1286"/>
      <c r="AR337" s="1286"/>
      <c r="AS337" s="1286"/>
      <c r="AT337" s="1286"/>
      <c r="AU337" s="1286"/>
      <c r="AV337" s="1286"/>
      <c r="AW337" s="1286"/>
      <c r="AX337" s="1286"/>
      <c r="AY337" s="1286"/>
      <c r="AZ337" s="1286"/>
      <c r="BA337" s="1286"/>
      <c r="BB337" s="1286"/>
      <c r="BC337" s="1286"/>
      <c r="BD337" s="1286"/>
      <c r="BE337" s="1286"/>
      <c r="BF337" s="1286"/>
      <c r="BG337" s="1286"/>
      <c r="BH337" s="1286"/>
      <c r="BI337" s="1286"/>
      <c r="BJ337" s="1286"/>
      <c r="BK337" s="1286"/>
      <c r="BL337" s="1286"/>
      <c r="BM337" s="1286"/>
      <c r="BN337" s="1286"/>
      <c r="BO337" s="1286"/>
      <c r="BP337" s="1286"/>
      <c r="BQ337" s="1286"/>
      <c r="BR337" s="1286"/>
      <c r="BS337" s="1286"/>
      <c r="BT337" s="1286"/>
      <c r="BU337" s="1286"/>
      <c r="BV337" s="1286"/>
      <c r="BW337" s="1286"/>
      <c r="BX337" s="1286"/>
      <c r="BY337" s="1286"/>
      <c r="BZ337" s="1286"/>
      <c r="CA337" s="1286"/>
      <c r="CB337" s="1286"/>
      <c r="CC337" s="1286"/>
      <c r="CD337" s="1286"/>
      <c r="CE337" s="1286"/>
      <c r="CF337" s="1286"/>
      <c r="CG337" s="1286"/>
      <c r="CH337" s="1286"/>
      <c r="CI337" s="1286"/>
      <c r="CJ337" s="1286"/>
      <c r="CK337" s="1286"/>
      <c r="CL337" s="1286"/>
      <c r="CM337" s="1286"/>
      <c r="CN337" s="1286"/>
      <c r="CO337" s="1286"/>
      <c r="CP337" s="1286"/>
      <c r="CQ337" s="1286"/>
      <c r="CR337" s="1286"/>
      <c r="CS337" s="1286"/>
      <c r="CT337" s="1286"/>
      <c r="CU337" s="1286"/>
      <c r="CV337" s="1286"/>
      <c r="CW337" s="1286"/>
      <c r="CX337" s="1286"/>
      <c r="CY337" s="1286"/>
      <c r="CZ337" s="1286"/>
      <c r="DA337" s="1286"/>
      <c r="DB337" s="1286"/>
      <c r="DC337" s="1286"/>
      <c r="DD337" s="1286"/>
      <c r="DE337" s="1286"/>
      <c r="DF337" s="1286"/>
      <c r="DG337" s="1286"/>
      <c r="DH337" s="1286"/>
      <c r="DI337" s="1286"/>
      <c r="DJ337" s="1286"/>
      <c r="DK337" s="1286"/>
      <c r="DL337" s="1286"/>
      <c r="DM337" s="1286"/>
      <c r="DN337" s="1286"/>
      <c r="DO337" s="1286"/>
      <c r="DP337" s="1286"/>
      <c r="DQ337" s="1286"/>
      <c r="DR337" s="1286"/>
      <c r="DS337" s="1286"/>
      <c r="DT337" s="1286"/>
      <c r="DU337" s="1286"/>
      <c r="DV337" s="1286"/>
      <c r="DW337" s="1286"/>
      <c r="DX337" s="1286"/>
      <c r="DY337" s="1286"/>
      <c r="DZ337" s="1286"/>
      <c r="EA337" s="1286"/>
      <c r="EB337" s="1286"/>
      <c r="EC337" s="1286"/>
      <c r="ED337" s="1286"/>
      <c r="EE337" s="1286"/>
      <c r="EF337" s="1286"/>
      <c r="EG337" s="1286"/>
      <c r="EH337" s="1286"/>
      <c r="EI337" s="1286"/>
      <c r="EJ337" s="1286"/>
      <c r="EK337" s="1286"/>
      <c r="EL337" s="1286"/>
      <c r="EM337" s="1286"/>
      <c r="EN337" s="1286"/>
      <c r="EO337" s="1286"/>
      <c r="EP337" s="1286"/>
      <c r="EQ337" s="1286"/>
      <c r="ER337" s="1286"/>
      <c r="ES337" s="1286"/>
      <c r="ET337" s="1286"/>
      <c r="EU337" s="1286"/>
      <c r="EV337" s="1286"/>
      <c r="EW337" s="1286"/>
      <c r="EX337" s="1286"/>
      <c r="EY337" s="1286"/>
      <c r="EZ337" s="1286"/>
      <c r="FA337" s="1286"/>
      <c r="FB337" s="1286"/>
      <c r="FC337" s="1286"/>
      <c r="FD337" s="1286"/>
      <c r="FE337" s="1286"/>
      <c r="FF337" s="1286"/>
      <c r="FG337" s="1286"/>
      <c r="FH337" s="1286"/>
      <c r="FI337" s="1286"/>
      <c r="FJ337" s="1286"/>
      <c r="FK337" s="1286"/>
      <c r="FL337" s="1286"/>
      <c r="FM337" s="1286"/>
      <c r="FN337" s="1286"/>
      <c r="FO337" s="1286"/>
      <c r="FP337" s="1286"/>
      <c r="FQ337" s="1286"/>
      <c r="FR337" s="1286"/>
      <c r="FS337" s="1286"/>
      <c r="FT337" s="1286"/>
      <c r="FU337" s="1286"/>
      <c r="FV337" s="1286"/>
      <c r="FW337" s="1286"/>
      <c r="FX337" s="1286"/>
      <c r="FY337" s="1286"/>
      <c r="FZ337" s="1286"/>
      <c r="GA337" s="1286"/>
      <c r="GB337" s="1286"/>
      <c r="GC337" s="1286"/>
      <c r="GD337" s="1286"/>
      <c r="GE337" s="1286"/>
      <c r="GF337" s="1286"/>
      <c r="GG337" s="1286"/>
      <c r="GH337" s="1286"/>
      <c r="GI337" s="1286"/>
      <c r="GJ337" s="1286"/>
      <c r="GK337" s="1286"/>
      <c r="GL337" s="1286"/>
      <c r="GM337" s="1286"/>
      <c r="GN337" s="1286"/>
      <c r="GO337" s="1286"/>
      <c r="GP337" s="1286"/>
      <c r="GQ337" s="1286"/>
      <c r="GR337" s="1286"/>
      <c r="GS337" s="1286"/>
      <c r="GT337" s="1286"/>
      <c r="GU337" s="1286"/>
      <c r="GV337" s="1286"/>
      <c r="GW337" s="1286"/>
      <c r="GX337" s="1286"/>
      <c r="GY337" s="1286"/>
      <c r="GZ337" s="1286"/>
      <c r="HA337" s="1286"/>
      <c r="HB337" s="1286"/>
      <c r="HC337" s="1286"/>
      <c r="HD337" s="1286"/>
      <c r="HE337" s="1286"/>
      <c r="HF337" s="1286"/>
      <c r="HG337" s="1286"/>
      <c r="HH337" s="1286"/>
      <c r="HI337" s="1286"/>
      <c r="HJ337" s="1286"/>
      <c r="HK337" s="1286"/>
      <c r="HL337" s="1286"/>
      <c r="HM337" s="1286"/>
      <c r="HN337" s="1286"/>
      <c r="HO337" s="1286"/>
      <c r="HP337" s="1286"/>
      <c r="HQ337" s="1286"/>
      <c r="HR337" s="1286"/>
      <c r="HS337" s="1286"/>
      <c r="HT337" s="1286"/>
      <c r="HU337" s="1286"/>
      <c r="HV337" s="1286"/>
      <c r="HW337" s="1286"/>
      <c r="HX337" s="1286"/>
      <c r="HY337" s="1286"/>
      <c r="HZ337" s="1286"/>
      <c r="IA337" s="1286"/>
      <c r="IB337" s="1286"/>
      <c r="IC337" s="1286"/>
      <c r="ID337" s="1286"/>
      <c r="IE337" s="1286"/>
      <c r="IF337" s="1286"/>
      <c r="IG337" s="1286"/>
      <c r="IH337" s="1286"/>
      <c r="II337" s="1286"/>
      <c r="IJ337" s="1286"/>
      <c r="IK337" s="1286"/>
      <c r="IL337" s="1286"/>
      <c r="IM337" s="1286"/>
      <c r="IN337" s="1286"/>
      <c r="IO337" s="1286"/>
      <c r="IP337" s="1286"/>
      <c r="IQ337" s="1286"/>
      <c r="IR337" s="1286"/>
      <c r="IS337" s="1286"/>
      <c r="IT337" s="1286"/>
      <c r="IU337" s="1286"/>
      <c r="IV337" s="1286"/>
    </row>
    <row r="338" spans="1:256">
      <c r="A338" s="1286"/>
      <c r="B338" s="1360"/>
      <c r="C338" s="1360"/>
      <c r="D338" s="1360"/>
      <c r="E338" s="1360"/>
      <c r="F338" s="1360"/>
      <c r="G338" s="1360"/>
      <c r="H338" s="1286"/>
      <c r="I338" s="1286"/>
      <c r="J338" s="1286"/>
      <c r="K338" s="1286"/>
      <c r="L338" s="1286"/>
      <c r="M338" s="1286"/>
      <c r="N338" s="1286"/>
      <c r="O338" s="1286"/>
      <c r="P338" s="1286"/>
      <c r="Q338" s="1286"/>
      <c r="R338" s="1286"/>
      <c r="S338" s="1286"/>
      <c r="T338" s="1286"/>
      <c r="U338" s="1286"/>
      <c r="V338" s="1286"/>
      <c r="W338" s="1286"/>
      <c r="X338" s="1286"/>
      <c r="Y338" s="1286"/>
      <c r="Z338" s="1286"/>
      <c r="AA338" s="1286"/>
      <c r="AB338" s="1286"/>
      <c r="AC338" s="1286"/>
      <c r="AD338" s="1286"/>
      <c r="AE338" s="1286"/>
      <c r="AF338" s="1286"/>
      <c r="AG338" s="1286"/>
      <c r="AH338" s="1286"/>
      <c r="AI338" s="1286"/>
      <c r="AJ338" s="1286"/>
      <c r="AK338" s="1286"/>
      <c r="AL338" s="1286"/>
      <c r="AM338" s="1286"/>
      <c r="AN338" s="1286"/>
      <c r="AO338" s="1286"/>
      <c r="AP338" s="1286"/>
      <c r="AQ338" s="1286"/>
      <c r="AR338" s="1286"/>
      <c r="AS338" s="1286"/>
      <c r="AT338" s="1286"/>
      <c r="AU338" s="1286"/>
      <c r="AV338" s="1286"/>
      <c r="AW338" s="1286"/>
      <c r="AX338" s="1286"/>
      <c r="AY338" s="1286"/>
      <c r="AZ338" s="1286"/>
      <c r="BA338" s="1286"/>
      <c r="BB338" s="1286"/>
      <c r="BC338" s="1286"/>
      <c r="BD338" s="1286"/>
      <c r="BE338" s="1286"/>
      <c r="BF338" s="1286"/>
      <c r="BG338" s="1286"/>
      <c r="BH338" s="1286"/>
      <c r="BI338" s="1286"/>
      <c r="BJ338" s="1286"/>
      <c r="BK338" s="1286"/>
      <c r="BL338" s="1286"/>
      <c r="BM338" s="1286"/>
      <c r="BN338" s="1286"/>
      <c r="BO338" s="1286"/>
      <c r="BP338" s="1286"/>
      <c r="BQ338" s="1286"/>
      <c r="BR338" s="1286"/>
      <c r="BS338" s="1286"/>
      <c r="BT338" s="1286"/>
      <c r="BU338" s="1286"/>
      <c r="BV338" s="1286"/>
      <c r="BW338" s="1286"/>
      <c r="BX338" s="1286"/>
      <c r="BY338" s="1286"/>
      <c r="BZ338" s="1286"/>
      <c r="CA338" s="1286"/>
      <c r="CB338" s="1286"/>
      <c r="CC338" s="1286"/>
      <c r="CD338" s="1286"/>
      <c r="CE338" s="1286"/>
      <c r="CF338" s="1286"/>
      <c r="CG338" s="1286"/>
      <c r="CH338" s="1286"/>
      <c r="CI338" s="1286"/>
      <c r="CJ338" s="1286"/>
      <c r="CK338" s="1286"/>
      <c r="CL338" s="1286"/>
      <c r="CM338" s="1286"/>
      <c r="CN338" s="1286"/>
      <c r="CO338" s="1286"/>
      <c r="CP338" s="1286"/>
      <c r="CQ338" s="1286"/>
      <c r="CR338" s="1286"/>
      <c r="CS338" s="1286"/>
      <c r="CT338" s="1286"/>
      <c r="CU338" s="1286"/>
      <c r="CV338" s="1286"/>
      <c r="CW338" s="1286"/>
      <c r="CX338" s="1286"/>
      <c r="CY338" s="1286"/>
      <c r="CZ338" s="1286"/>
      <c r="DA338" s="1286"/>
      <c r="DB338" s="1286"/>
      <c r="DC338" s="1286"/>
      <c r="DD338" s="1286"/>
      <c r="DE338" s="1286"/>
      <c r="DF338" s="1286"/>
      <c r="DG338" s="1286"/>
      <c r="DH338" s="1286"/>
      <c r="DI338" s="1286"/>
      <c r="DJ338" s="1286"/>
      <c r="DK338" s="1286"/>
      <c r="DL338" s="1286"/>
      <c r="DM338" s="1286"/>
      <c r="DN338" s="1286"/>
      <c r="DO338" s="1286"/>
      <c r="DP338" s="1286"/>
      <c r="DQ338" s="1286"/>
      <c r="DR338" s="1286"/>
      <c r="DS338" s="1286"/>
      <c r="DT338" s="1286"/>
      <c r="DU338" s="1286"/>
      <c r="DV338" s="1286"/>
      <c r="DW338" s="1286"/>
      <c r="DX338" s="1286"/>
      <c r="DY338" s="1286"/>
      <c r="DZ338" s="1286"/>
      <c r="EA338" s="1286"/>
      <c r="EB338" s="1286"/>
      <c r="EC338" s="1286"/>
      <c r="ED338" s="1286"/>
      <c r="EE338" s="1286"/>
      <c r="EF338" s="1286"/>
      <c r="EG338" s="1286"/>
      <c r="EH338" s="1286"/>
      <c r="EI338" s="1286"/>
      <c r="EJ338" s="1286"/>
      <c r="EK338" s="1286"/>
      <c r="EL338" s="1286"/>
      <c r="EM338" s="1286"/>
      <c r="EN338" s="1286"/>
      <c r="EO338" s="1286"/>
      <c r="EP338" s="1286"/>
      <c r="EQ338" s="1286"/>
      <c r="ER338" s="1286"/>
      <c r="ES338" s="1286"/>
      <c r="ET338" s="1286"/>
      <c r="EU338" s="1286"/>
      <c r="EV338" s="1286"/>
      <c r="EW338" s="1286"/>
      <c r="EX338" s="1286"/>
      <c r="EY338" s="1286"/>
      <c r="EZ338" s="1286"/>
      <c r="FA338" s="1286"/>
      <c r="FB338" s="1286"/>
      <c r="FC338" s="1286"/>
      <c r="FD338" s="1286"/>
      <c r="FE338" s="1286"/>
      <c r="FF338" s="1286"/>
      <c r="FG338" s="1286"/>
      <c r="FH338" s="1286"/>
      <c r="FI338" s="1286"/>
      <c r="FJ338" s="1286"/>
      <c r="FK338" s="1286"/>
      <c r="FL338" s="1286"/>
      <c r="FM338" s="1286"/>
      <c r="FN338" s="1286"/>
      <c r="FO338" s="1286"/>
      <c r="FP338" s="1286"/>
      <c r="FQ338" s="1286"/>
      <c r="FR338" s="1286"/>
      <c r="FS338" s="1286"/>
      <c r="FT338" s="1286"/>
      <c r="FU338" s="1286"/>
      <c r="FV338" s="1286"/>
      <c r="FW338" s="1286"/>
      <c r="FX338" s="1286"/>
      <c r="FY338" s="1286"/>
      <c r="FZ338" s="1286"/>
      <c r="GA338" s="1286"/>
      <c r="GB338" s="1286"/>
      <c r="GC338" s="1286"/>
      <c r="GD338" s="1286"/>
      <c r="GE338" s="1286"/>
      <c r="GF338" s="1286"/>
      <c r="GG338" s="1286"/>
      <c r="GH338" s="1286"/>
      <c r="GI338" s="1286"/>
      <c r="GJ338" s="1286"/>
      <c r="GK338" s="1286"/>
      <c r="GL338" s="1286"/>
      <c r="GM338" s="1286"/>
      <c r="GN338" s="1286"/>
      <c r="GO338" s="1286"/>
      <c r="GP338" s="1286"/>
      <c r="GQ338" s="1286"/>
      <c r="GR338" s="1286"/>
      <c r="GS338" s="1286"/>
      <c r="GT338" s="1286"/>
      <c r="GU338" s="1286"/>
      <c r="GV338" s="1286"/>
      <c r="GW338" s="1286"/>
      <c r="GX338" s="1286"/>
      <c r="GY338" s="1286"/>
      <c r="GZ338" s="1286"/>
      <c r="HA338" s="1286"/>
      <c r="HB338" s="1286"/>
      <c r="HC338" s="1286"/>
      <c r="HD338" s="1286"/>
      <c r="HE338" s="1286"/>
      <c r="HF338" s="1286"/>
      <c r="HG338" s="1286"/>
      <c r="HH338" s="1286"/>
      <c r="HI338" s="1286"/>
      <c r="HJ338" s="1286"/>
      <c r="HK338" s="1286"/>
      <c r="HL338" s="1286"/>
      <c r="HM338" s="1286"/>
      <c r="HN338" s="1286"/>
      <c r="HO338" s="1286"/>
      <c r="HP338" s="1286"/>
      <c r="HQ338" s="1286"/>
      <c r="HR338" s="1286"/>
      <c r="HS338" s="1286"/>
      <c r="HT338" s="1286"/>
      <c r="HU338" s="1286"/>
      <c r="HV338" s="1286"/>
      <c r="HW338" s="1286"/>
      <c r="HX338" s="1286"/>
      <c r="HY338" s="1286"/>
      <c r="HZ338" s="1286"/>
      <c r="IA338" s="1286"/>
      <c r="IB338" s="1286"/>
      <c r="IC338" s="1286"/>
      <c r="ID338" s="1286"/>
      <c r="IE338" s="1286"/>
      <c r="IF338" s="1286"/>
      <c r="IG338" s="1286"/>
      <c r="IH338" s="1286"/>
      <c r="II338" s="1286"/>
      <c r="IJ338" s="1286"/>
      <c r="IK338" s="1286"/>
      <c r="IL338" s="1286"/>
      <c r="IM338" s="1286"/>
      <c r="IN338" s="1286"/>
      <c r="IO338" s="1286"/>
      <c r="IP338" s="1286"/>
      <c r="IQ338" s="1286"/>
      <c r="IR338" s="1286"/>
      <c r="IS338" s="1286"/>
      <c r="IT338" s="1286"/>
      <c r="IU338" s="1286"/>
      <c r="IV338" s="1286"/>
    </row>
    <row r="339" spans="1:256">
      <c r="A339" s="1286"/>
      <c r="B339" s="1360"/>
      <c r="C339" s="1360"/>
      <c r="D339" s="1360"/>
      <c r="E339" s="1360"/>
      <c r="F339" s="1360"/>
      <c r="G339" s="1360"/>
      <c r="H339" s="1286"/>
      <c r="I339" s="1286"/>
      <c r="J339" s="1286"/>
      <c r="K339" s="1286"/>
      <c r="L339" s="1286"/>
      <c r="M339" s="1286"/>
      <c r="N339" s="1286"/>
      <c r="O339" s="1286"/>
      <c r="P339" s="1286"/>
      <c r="Q339" s="1286"/>
      <c r="R339" s="1286"/>
      <c r="S339" s="1286"/>
      <c r="T339" s="1286"/>
      <c r="U339" s="1286"/>
      <c r="V339" s="1286"/>
      <c r="W339" s="1286"/>
      <c r="X339" s="1286"/>
      <c r="Y339" s="1286"/>
      <c r="Z339" s="1286"/>
      <c r="AA339" s="1286"/>
      <c r="AB339" s="1286"/>
      <c r="AC339" s="1286"/>
      <c r="AD339" s="1286"/>
      <c r="AE339" s="1286"/>
      <c r="AF339" s="1286"/>
      <c r="AG339" s="1286"/>
      <c r="AH339" s="1286"/>
      <c r="AI339" s="1286"/>
      <c r="AJ339" s="1286"/>
      <c r="AK339" s="1286"/>
      <c r="AL339" s="1286"/>
      <c r="AM339" s="1286"/>
      <c r="AN339" s="1286"/>
      <c r="AO339" s="1286"/>
      <c r="AP339" s="1286"/>
      <c r="AQ339" s="1286"/>
      <c r="AR339" s="1286"/>
      <c r="AS339" s="1286"/>
      <c r="AT339" s="1286"/>
      <c r="AU339" s="1286"/>
      <c r="AV339" s="1286"/>
      <c r="AW339" s="1286"/>
      <c r="AX339" s="1286"/>
      <c r="AY339" s="1286"/>
      <c r="AZ339" s="1286"/>
      <c r="BA339" s="1286"/>
      <c r="BB339" s="1286"/>
      <c r="BC339" s="1286"/>
      <c r="BD339" s="1286"/>
      <c r="BE339" s="1286"/>
      <c r="BF339" s="1286"/>
      <c r="BG339" s="1286"/>
      <c r="BH339" s="1286"/>
      <c r="BI339" s="1286"/>
      <c r="BJ339" s="1286"/>
      <c r="BK339" s="1286"/>
      <c r="BL339" s="1286"/>
      <c r="BM339" s="1286"/>
      <c r="BN339" s="1286"/>
      <c r="BO339" s="1286"/>
      <c r="BP339" s="1286"/>
      <c r="BQ339" s="1286"/>
      <c r="BR339" s="1286"/>
      <c r="BS339" s="1286"/>
      <c r="BT339" s="1286"/>
      <c r="BU339" s="1286"/>
      <c r="BV339" s="1286"/>
      <c r="BW339" s="1286"/>
      <c r="BX339" s="1286"/>
      <c r="BY339" s="1286"/>
      <c r="BZ339" s="1286"/>
      <c r="CA339" s="1286"/>
      <c r="CB339" s="1286"/>
      <c r="CC339" s="1286"/>
      <c r="CD339" s="1286"/>
      <c r="CE339" s="1286"/>
      <c r="CF339" s="1286"/>
      <c r="CG339" s="1286"/>
      <c r="CH339" s="1286"/>
      <c r="CI339" s="1286"/>
      <c r="CJ339" s="1286"/>
      <c r="CK339" s="1286"/>
      <c r="CL339" s="1286"/>
      <c r="CM339" s="1286"/>
      <c r="CN339" s="1286"/>
      <c r="CO339" s="1286"/>
      <c r="CP339" s="1286"/>
      <c r="CQ339" s="1286"/>
      <c r="CR339" s="1286"/>
      <c r="CS339" s="1286"/>
      <c r="CT339" s="1286"/>
      <c r="CU339" s="1286"/>
      <c r="CV339" s="1286"/>
      <c r="CW339" s="1286"/>
      <c r="CX339" s="1286"/>
      <c r="CY339" s="1286"/>
      <c r="CZ339" s="1286"/>
      <c r="DA339" s="1286"/>
      <c r="DB339" s="1286"/>
      <c r="DC339" s="1286"/>
      <c r="DD339" s="1286"/>
      <c r="DE339" s="1286"/>
      <c r="DF339" s="1286"/>
      <c r="DG339" s="1286"/>
      <c r="DH339" s="1286"/>
      <c r="DI339" s="1286"/>
      <c r="DJ339" s="1286"/>
      <c r="DK339" s="1286"/>
      <c r="DL339" s="1286"/>
      <c r="DM339" s="1286"/>
      <c r="DN339" s="1286"/>
      <c r="DO339" s="1286"/>
      <c r="DP339" s="1286"/>
      <c r="DQ339" s="1286"/>
      <c r="DR339" s="1286"/>
      <c r="DS339" s="1286"/>
      <c r="DT339" s="1286"/>
      <c r="DU339" s="1286"/>
      <c r="DV339" s="1286"/>
      <c r="DW339" s="1286"/>
      <c r="DX339" s="1286"/>
      <c r="DY339" s="1286"/>
      <c r="DZ339" s="1286"/>
      <c r="EA339" s="1286"/>
      <c r="EB339" s="1286"/>
      <c r="EC339" s="1286"/>
      <c r="ED339" s="1286"/>
      <c r="EE339" s="1286"/>
      <c r="EF339" s="1286"/>
      <c r="EG339" s="1286"/>
      <c r="EH339" s="1286"/>
      <c r="EI339" s="1286"/>
      <c r="EJ339" s="1286"/>
      <c r="EK339" s="1286"/>
      <c r="EL339" s="1286"/>
      <c r="EM339" s="1286"/>
      <c r="EN339" s="1286"/>
      <c r="EO339" s="1286"/>
      <c r="EP339" s="1286"/>
      <c r="EQ339" s="1286"/>
      <c r="ER339" s="1286"/>
      <c r="ES339" s="1286"/>
      <c r="ET339" s="1286"/>
      <c r="EU339" s="1286"/>
      <c r="EV339" s="1286"/>
      <c r="EW339" s="1286"/>
      <c r="EX339" s="1286"/>
      <c r="EY339" s="1286"/>
      <c r="EZ339" s="1286"/>
      <c r="FA339" s="1286"/>
      <c r="FB339" s="1286"/>
      <c r="FC339" s="1286"/>
      <c r="FD339" s="1286"/>
      <c r="FE339" s="1286"/>
      <c r="FF339" s="1286"/>
      <c r="FG339" s="1286"/>
      <c r="FH339" s="1286"/>
      <c r="FI339" s="1286"/>
      <c r="FJ339" s="1286"/>
      <c r="FK339" s="1286"/>
      <c r="FL339" s="1286"/>
      <c r="FM339" s="1286"/>
      <c r="FN339" s="1286"/>
      <c r="FO339" s="1286"/>
      <c r="FP339" s="1286"/>
      <c r="FQ339" s="1286"/>
      <c r="FR339" s="1286"/>
      <c r="FS339" s="1286"/>
      <c r="FT339" s="1286"/>
      <c r="FU339" s="1286"/>
      <c r="FV339" s="1286"/>
      <c r="FW339" s="1286"/>
      <c r="FX339" s="1286"/>
      <c r="FY339" s="1286"/>
      <c r="FZ339" s="1286"/>
      <c r="GA339" s="1286"/>
      <c r="GB339" s="1286"/>
      <c r="GC339" s="1286"/>
      <c r="GD339" s="1286"/>
      <c r="GE339" s="1286"/>
      <c r="GF339" s="1286"/>
      <c r="GG339" s="1286"/>
      <c r="GH339" s="1286"/>
      <c r="GI339" s="1286"/>
      <c r="GJ339" s="1286"/>
      <c r="GK339" s="1286"/>
      <c r="GL339" s="1286"/>
      <c r="GM339" s="1286"/>
      <c r="GN339" s="1286"/>
      <c r="GO339" s="1286"/>
      <c r="GP339" s="1286"/>
      <c r="GQ339" s="1286"/>
      <c r="GR339" s="1286"/>
      <c r="GS339" s="1286"/>
      <c r="GT339" s="1286"/>
      <c r="GU339" s="1286"/>
      <c r="GV339" s="1286"/>
      <c r="GW339" s="1286"/>
      <c r="GX339" s="1286"/>
      <c r="GY339" s="1286"/>
      <c r="GZ339" s="1286"/>
      <c r="HA339" s="1286"/>
      <c r="HB339" s="1286"/>
      <c r="HC339" s="1286"/>
      <c r="HD339" s="1286"/>
      <c r="HE339" s="1286"/>
      <c r="HF339" s="1286"/>
      <c r="HG339" s="1286"/>
      <c r="HH339" s="1286"/>
      <c r="HI339" s="1286"/>
      <c r="HJ339" s="1286"/>
      <c r="HK339" s="1286"/>
      <c r="HL339" s="1286"/>
      <c r="HM339" s="1286"/>
      <c r="HN339" s="1286"/>
      <c r="HO339" s="1286"/>
      <c r="HP339" s="1286"/>
      <c r="HQ339" s="1286"/>
      <c r="HR339" s="1286"/>
      <c r="HS339" s="1286"/>
      <c r="HT339" s="1286"/>
      <c r="HU339" s="1286"/>
      <c r="HV339" s="1286"/>
      <c r="HW339" s="1286"/>
      <c r="HX339" s="1286"/>
      <c r="HY339" s="1286"/>
      <c r="HZ339" s="1286"/>
      <c r="IA339" s="1286"/>
      <c r="IB339" s="1286"/>
      <c r="IC339" s="1286"/>
      <c r="ID339" s="1286"/>
      <c r="IE339" s="1286"/>
      <c r="IF339" s="1286"/>
      <c r="IG339" s="1286"/>
      <c r="IH339" s="1286"/>
      <c r="II339" s="1286"/>
      <c r="IJ339" s="1286"/>
      <c r="IK339" s="1286"/>
      <c r="IL339" s="1286"/>
      <c r="IM339" s="1286"/>
      <c r="IN339" s="1286"/>
      <c r="IO339" s="1286"/>
      <c r="IP339" s="1286"/>
      <c r="IQ339" s="1286"/>
      <c r="IR339" s="1286"/>
      <c r="IS339" s="1286"/>
      <c r="IT339" s="1286"/>
      <c r="IU339" s="1286"/>
      <c r="IV339" s="1286"/>
    </row>
    <row r="340" spans="1:256">
      <c r="A340" s="1286"/>
      <c r="B340" s="1360"/>
      <c r="C340" s="1360"/>
      <c r="D340" s="1360"/>
      <c r="E340" s="1360"/>
      <c r="F340" s="1360"/>
      <c r="G340" s="1360"/>
      <c r="H340" s="1286"/>
      <c r="I340" s="1286"/>
      <c r="J340" s="1286"/>
      <c r="K340" s="1286"/>
      <c r="L340" s="1286"/>
      <c r="M340" s="1286"/>
      <c r="N340" s="1286"/>
      <c r="O340" s="1286"/>
      <c r="P340" s="1286"/>
      <c r="Q340" s="1286"/>
      <c r="R340" s="1286"/>
      <c r="S340" s="1286"/>
      <c r="T340" s="1286"/>
      <c r="U340" s="1286"/>
      <c r="V340" s="1286"/>
      <c r="W340" s="1286"/>
      <c r="X340" s="1286"/>
      <c r="Y340" s="1286"/>
      <c r="Z340" s="1286"/>
      <c r="AA340" s="1286"/>
      <c r="AB340" s="1286"/>
      <c r="AC340" s="1286"/>
      <c r="AD340" s="1286"/>
      <c r="AE340" s="1286"/>
      <c r="AF340" s="1286"/>
      <c r="AG340" s="1286"/>
      <c r="AH340" s="1286"/>
      <c r="AI340" s="1286"/>
      <c r="AJ340" s="1286"/>
      <c r="AK340" s="1286"/>
      <c r="AL340" s="1286"/>
      <c r="AM340" s="1286"/>
      <c r="AN340" s="1286"/>
      <c r="AO340" s="1286"/>
      <c r="AP340" s="1286"/>
      <c r="AQ340" s="1286"/>
      <c r="AR340" s="1286"/>
      <c r="AS340" s="1286"/>
      <c r="AT340" s="1286"/>
      <c r="AU340" s="1286"/>
      <c r="AV340" s="1286"/>
      <c r="AW340" s="1286"/>
      <c r="AX340" s="1286"/>
      <c r="AY340" s="1286"/>
      <c r="AZ340" s="1286"/>
      <c r="BA340" s="1286"/>
      <c r="BB340" s="1286"/>
      <c r="BC340" s="1286"/>
      <c r="BD340" s="1286"/>
      <c r="BE340" s="1286"/>
      <c r="BF340" s="1286"/>
      <c r="BG340" s="1286"/>
      <c r="BH340" s="1286"/>
      <c r="BI340" s="1286"/>
      <c r="BJ340" s="1286"/>
      <c r="BK340" s="1286"/>
      <c r="BL340" s="1286"/>
      <c r="BM340" s="1286"/>
      <c r="BN340" s="1286"/>
      <c r="BO340" s="1286"/>
      <c r="BP340" s="1286"/>
      <c r="BQ340" s="1286"/>
      <c r="BR340" s="1286"/>
      <c r="BS340" s="1286"/>
      <c r="BT340" s="1286"/>
      <c r="BU340" s="1286"/>
      <c r="BV340" s="1286"/>
      <c r="BW340" s="1286"/>
      <c r="BX340" s="1286"/>
      <c r="BY340" s="1286"/>
      <c r="BZ340" s="1286"/>
      <c r="CA340" s="1286"/>
      <c r="CB340" s="1286"/>
      <c r="CC340" s="1286"/>
      <c r="CD340" s="1286"/>
      <c r="CE340" s="1286"/>
      <c r="CF340" s="1286"/>
      <c r="CG340" s="1286"/>
      <c r="CH340" s="1286"/>
      <c r="CI340" s="1286"/>
      <c r="CJ340" s="1286"/>
      <c r="CK340" s="1286"/>
      <c r="CL340" s="1286"/>
      <c r="CM340" s="1286"/>
      <c r="CN340" s="1286"/>
      <c r="CO340" s="1286"/>
      <c r="CP340" s="1286"/>
      <c r="CQ340" s="1286"/>
      <c r="CR340" s="1286"/>
      <c r="CS340" s="1286"/>
      <c r="CT340" s="1286"/>
      <c r="CU340" s="1286"/>
      <c r="CV340" s="1286"/>
      <c r="CW340" s="1286"/>
      <c r="CX340" s="1286"/>
      <c r="CY340" s="1286"/>
      <c r="CZ340" s="1286"/>
      <c r="DA340" s="1286"/>
      <c r="DB340" s="1286"/>
      <c r="DC340" s="1286"/>
      <c r="DD340" s="1286"/>
      <c r="DE340" s="1286"/>
      <c r="DF340" s="1286"/>
      <c r="DG340" s="1286"/>
      <c r="DH340" s="1286"/>
      <c r="DI340" s="1286"/>
      <c r="DJ340" s="1286"/>
      <c r="DK340" s="1286"/>
      <c r="DL340" s="1286"/>
      <c r="DM340" s="1286"/>
      <c r="DN340" s="1286"/>
      <c r="DO340" s="1286"/>
      <c r="DP340" s="1286"/>
      <c r="DQ340" s="1286"/>
      <c r="DR340" s="1286"/>
      <c r="DS340" s="1286"/>
      <c r="DT340" s="1286"/>
      <c r="DU340" s="1286"/>
      <c r="DV340" s="1286"/>
      <c r="DW340" s="1286"/>
      <c r="DX340" s="1286"/>
      <c r="DY340" s="1286"/>
      <c r="DZ340" s="1286"/>
      <c r="EA340" s="1286"/>
      <c r="EB340" s="1286"/>
      <c r="EC340" s="1286"/>
      <c r="ED340" s="1286"/>
      <c r="EE340" s="1286"/>
      <c r="EF340" s="1286"/>
      <c r="EG340" s="1286"/>
      <c r="EH340" s="1286"/>
      <c r="EI340" s="1286"/>
      <c r="EJ340" s="1286"/>
      <c r="EK340" s="1286"/>
      <c r="EL340" s="1286"/>
      <c r="EM340" s="1286"/>
      <c r="EN340" s="1286"/>
      <c r="EO340" s="1286"/>
      <c r="EP340" s="1286"/>
      <c r="EQ340" s="1286"/>
      <c r="ER340" s="1286"/>
      <c r="ES340" s="1286"/>
      <c r="ET340" s="1286"/>
      <c r="EU340" s="1286"/>
      <c r="EV340" s="1286"/>
      <c r="EW340" s="1286"/>
      <c r="EX340" s="1286"/>
      <c r="EY340" s="1286"/>
      <c r="EZ340" s="1286"/>
      <c r="FA340" s="1286"/>
      <c r="FB340" s="1286"/>
      <c r="FC340" s="1286"/>
      <c r="FD340" s="1286"/>
      <c r="FE340" s="1286"/>
      <c r="FF340" s="1286"/>
      <c r="FG340" s="1286"/>
      <c r="FH340" s="1286"/>
      <c r="FI340" s="1286"/>
      <c r="FJ340" s="1286"/>
      <c r="FK340" s="1286"/>
      <c r="FL340" s="1286"/>
      <c r="FM340" s="1286"/>
      <c r="FN340" s="1286"/>
      <c r="FO340" s="1286"/>
      <c r="FP340" s="1286"/>
      <c r="FQ340" s="1286"/>
      <c r="FR340" s="1286"/>
      <c r="FS340" s="1286"/>
      <c r="FT340" s="1286"/>
      <c r="FU340" s="1286"/>
      <c r="FV340" s="1286"/>
      <c r="FW340" s="1286"/>
      <c r="FX340" s="1286"/>
      <c r="FY340" s="1286"/>
      <c r="FZ340" s="1286"/>
      <c r="GA340" s="1286"/>
      <c r="GB340" s="1286"/>
      <c r="GC340" s="1286"/>
      <c r="GD340" s="1286"/>
      <c r="GE340" s="1286"/>
      <c r="GF340" s="1286"/>
      <c r="GG340" s="1286"/>
      <c r="GH340" s="1286"/>
      <c r="GI340" s="1286"/>
      <c r="GJ340" s="1286"/>
      <c r="GK340" s="1286"/>
      <c r="GL340" s="1286"/>
      <c r="GM340" s="1286"/>
      <c r="GN340" s="1286"/>
      <c r="GO340" s="1286"/>
      <c r="GP340" s="1286"/>
      <c r="GQ340" s="1286"/>
      <c r="GR340" s="1286"/>
      <c r="GS340" s="1286"/>
      <c r="GT340" s="1286"/>
      <c r="GU340" s="1286"/>
      <c r="GV340" s="1286"/>
      <c r="GW340" s="1286"/>
      <c r="GX340" s="1286"/>
      <c r="GY340" s="1286"/>
      <c r="GZ340" s="1286"/>
      <c r="HA340" s="1286"/>
      <c r="HB340" s="1286"/>
      <c r="HC340" s="1286"/>
      <c r="HD340" s="1286"/>
      <c r="HE340" s="1286"/>
      <c r="HF340" s="1286"/>
      <c r="HG340" s="1286"/>
      <c r="HH340" s="1286"/>
      <c r="HI340" s="1286"/>
      <c r="HJ340" s="1286"/>
      <c r="HK340" s="1286"/>
      <c r="HL340" s="1286"/>
      <c r="HM340" s="1286"/>
      <c r="HN340" s="1286"/>
      <c r="HO340" s="1286"/>
      <c r="HP340" s="1286"/>
      <c r="HQ340" s="1286"/>
      <c r="HR340" s="1286"/>
      <c r="HS340" s="1286"/>
      <c r="HT340" s="1286"/>
      <c r="HU340" s="1286"/>
      <c r="HV340" s="1286"/>
      <c r="HW340" s="1286"/>
      <c r="HX340" s="1286"/>
      <c r="HY340" s="1286"/>
      <c r="HZ340" s="1286"/>
      <c r="IA340" s="1286"/>
      <c r="IB340" s="1286"/>
      <c r="IC340" s="1286"/>
      <c r="ID340" s="1286"/>
      <c r="IE340" s="1286"/>
      <c r="IF340" s="1286"/>
      <c r="IG340" s="1286"/>
      <c r="IH340" s="1286"/>
      <c r="II340" s="1286"/>
      <c r="IJ340" s="1286"/>
      <c r="IK340" s="1286"/>
      <c r="IL340" s="1286"/>
      <c r="IM340" s="1286"/>
      <c r="IN340" s="1286"/>
      <c r="IO340" s="1286"/>
      <c r="IP340" s="1286"/>
      <c r="IQ340" s="1286"/>
      <c r="IR340" s="1286"/>
      <c r="IS340" s="1286"/>
      <c r="IT340" s="1286"/>
      <c r="IU340" s="1286"/>
      <c r="IV340" s="1286"/>
    </row>
    <row r="341" spans="1:256">
      <c r="A341" s="1286"/>
      <c r="B341" s="1360"/>
      <c r="C341" s="1360"/>
      <c r="D341" s="1360"/>
      <c r="E341" s="1360"/>
      <c r="F341" s="1360"/>
      <c r="G341" s="1360"/>
      <c r="H341" s="1286"/>
      <c r="I341" s="1286"/>
      <c r="J341" s="1286"/>
      <c r="K341" s="1286"/>
      <c r="L341" s="1286"/>
      <c r="M341" s="1286"/>
      <c r="N341" s="1286"/>
      <c r="O341" s="1286"/>
      <c r="P341" s="1286"/>
      <c r="Q341" s="1286"/>
      <c r="R341" s="1286"/>
      <c r="S341" s="1286"/>
      <c r="T341" s="1286"/>
      <c r="U341" s="1286"/>
      <c r="V341" s="1286"/>
      <c r="W341" s="1286"/>
      <c r="X341" s="1286"/>
      <c r="Y341" s="1286"/>
      <c r="Z341" s="1286"/>
      <c r="AA341" s="1286"/>
      <c r="AB341" s="1286"/>
      <c r="AC341" s="1286"/>
      <c r="AD341" s="1286"/>
      <c r="AE341" s="1286"/>
      <c r="AF341" s="1286"/>
      <c r="AG341" s="1286"/>
      <c r="AH341" s="1286"/>
      <c r="AI341" s="1286"/>
      <c r="AJ341" s="1286"/>
      <c r="AK341" s="1286"/>
      <c r="AL341" s="1286"/>
      <c r="AM341" s="1286"/>
      <c r="AN341" s="1286"/>
      <c r="AO341" s="1286"/>
      <c r="AP341" s="1286"/>
      <c r="AQ341" s="1286"/>
      <c r="AR341" s="1286"/>
      <c r="AS341" s="1286"/>
      <c r="AT341" s="1286"/>
      <c r="AU341" s="1286"/>
      <c r="AV341" s="1286"/>
      <c r="AW341" s="1286"/>
      <c r="AX341" s="1286"/>
      <c r="AY341" s="1286"/>
      <c r="AZ341" s="1286"/>
      <c r="BA341" s="1286"/>
      <c r="BB341" s="1286"/>
      <c r="BC341" s="1286"/>
      <c r="BD341" s="1286"/>
      <c r="BE341" s="1286"/>
      <c r="BF341" s="1286"/>
      <c r="BG341" s="1286"/>
      <c r="BH341" s="1286"/>
      <c r="BI341" s="1286"/>
      <c r="BJ341" s="1286"/>
      <c r="BK341" s="1286"/>
      <c r="BL341" s="1286"/>
      <c r="BM341" s="1286"/>
      <c r="BN341" s="1286"/>
      <c r="BO341" s="1286"/>
      <c r="BP341" s="1286"/>
      <c r="BQ341" s="1286"/>
      <c r="BR341" s="1286"/>
      <c r="BS341" s="1286"/>
      <c r="BT341" s="1286"/>
      <c r="BU341" s="1286"/>
      <c r="BV341" s="1286"/>
      <c r="BW341" s="1286"/>
      <c r="BX341" s="1286"/>
      <c r="BY341" s="1286"/>
      <c r="BZ341" s="1286"/>
      <c r="CA341" s="1286"/>
      <c r="CB341" s="1286"/>
      <c r="CC341" s="1286"/>
      <c r="CD341" s="1286"/>
      <c r="CE341" s="1286"/>
      <c r="CF341" s="1286"/>
      <c r="CG341" s="1286"/>
      <c r="CH341" s="1286"/>
      <c r="CI341" s="1286"/>
      <c r="CJ341" s="1286"/>
      <c r="CK341" s="1286"/>
      <c r="CL341" s="1286"/>
      <c r="CM341" s="1286"/>
      <c r="CN341" s="1286"/>
      <c r="CO341" s="1286"/>
      <c r="CP341" s="1286"/>
      <c r="CQ341" s="1286"/>
      <c r="CR341" s="1286"/>
      <c r="CS341" s="1286"/>
      <c r="CT341" s="1286"/>
      <c r="CU341" s="1286"/>
      <c r="CV341" s="1286"/>
      <c r="CW341" s="1286"/>
      <c r="CX341" s="1286"/>
      <c r="CY341" s="1286"/>
      <c r="CZ341" s="1286"/>
      <c r="DA341" s="1286"/>
      <c r="DB341" s="1286"/>
      <c r="DC341" s="1286"/>
      <c r="DD341" s="1286"/>
      <c r="DE341" s="1286"/>
      <c r="DF341" s="1286"/>
      <c r="DG341" s="1286"/>
      <c r="DH341" s="1286"/>
      <c r="DI341" s="1286"/>
      <c r="DJ341" s="1286"/>
      <c r="DK341" s="1286"/>
      <c r="DL341" s="1286"/>
      <c r="DM341" s="1286"/>
      <c r="DN341" s="1286"/>
      <c r="DO341" s="1286"/>
      <c r="DP341" s="1286"/>
      <c r="DQ341" s="1286"/>
      <c r="DR341" s="1286"/>
      <c r="DS341" s="1286"/>
      <c r="DT341" s="1286"/>
      <c r="DU341" s="1286"/>
      <c r="DV341" s="1286"/>
      <c r="DW341" s="1286"/>
      <c r="DX341" s="1286"/>
      <c r="DY341" s="1286"/>
      <c r="DZ341" s="1286"/>
      <c r="EA341" s="1286"/>
      <c r="EB341" s="1286"/>
      <c r="EC341" s="1286"/>
      <c r="ED341" s="1286"/>
      <c r="EE341" s="1286"/>
      <c r="EF341" s="1286"/>
      <c r="EG341" s="1286"/>
      <c r="EH341" s="1286"/>
      <c r="EI341" s="1286"/>
      <c r="EJ341" s="1286"/>
      <c r="EK341" s="1286"/>
      <c r="EL341" s="1286"/>
      <c r="EM341" s="1286"/>
      <c r="EN341" s="1286"/>
      <c r="EO341" s="1286"/>
      <c r="EP341" s="1286"/>
      <c r="EQ341" s="1286"/>
      <c r="ER341" s="1286"/>
      <c r="ES341" s="1286"/>
      <c r="ET341" s="1286"/>
      <c r="EU341" s="1286"/>
      <c r="EV341" s="1286"/>
      <c r="EW341" s="1286"/>
      <c r="EX341" s="1286"/>
      <c r="EY341" s="1286"/>
      <c r="EZ341" s="1286"/>
      <c r="FA341" s="1286"/>
      <c r="FB341" s="1286"/>
      <c r="FC341" s="1286"/>
      <c r="FD341" s="1286"/>
      <c r="FE341" s="1286"/>
      <c r="FF341" s="1286"/>
      <c r="FG341" s="1286"/>
      <c r="FH341" s="1286"/>
      <c r="FI341" s="1286"/>
      <c r="FJ341" s="1286"/>
      <c r="FK341" s="1286"/>
      <c r="FL341" s="1286"/>
      <c r="FM341" s="1286"/>
      <c r="FN341" s="1286"/>
      <c r="FO341" s="1286"/>
      <c r="FP341" s="1286"/>
      <c r="FQ341" s="1286"/>
      <c r="FR341" s="1286"/>
      <c r="FS341" s="1286"/>
      <c r="FT341" s="1286"/>
      <c r="FU341" s="1286"/>
      <c r="FV341" s="1286"/>
      <c r="FW341" s="1286"/>
      <c r="FX341" s="1286"/>
      <c r="FY341" s="1286"/>
      <c r="FZ341" s="1286"/>
      <c r="GA341" s="1286"/>
      <c r="GB341" s="1286"/>
      <c r="GC341" s="1286"/>
      <c r="GD341" s="1286"/>
      <c r="GE341" s="1286"/>
      <c r="GF341" s="1286"/>
      <c r="GG341" s="1286"/>
      <c r="GH341" s="1286"/>
      <c r="GI341" s="1286"/>
      <c r="GJ341" s="1286"/>
      <c r="GK341" s="1286"/>
      <c r="GL341" s="1286"/>
      <c r="GM341" s="1286"/>
      <c r="GN341" s="1286"/>
      <c r="GO341" s="1286"/>
      <c r="GP341" s="1286"/>
      <c r="GQ341" s="1286"/>
      <c r="GR341" s="1286"/>
      <c r="GS341" s="1286"/>
      <c r="GT341" s="1286"/>
      <c r="GU341" s="1286"/>
      <c r="GV341" s="1286"/>
      <c r="GW341" s="1286"/>
      <c r="GX341" s="1286"/>
      <c r="GY341" s="1286"/>
      <c r="GZ341" s="1286"/>
      <c r="HA341" s="1286"/>
      <c r="HB341" s="1286"/>
      <c r="HC341" s="1286"/>
      <c r="HD341" s="1286"/>
      <c r="HE341" s="1286"/>
      <c r="HF341" s="1286"/>
      <c r="HG341" s="1286"/>
      <c r="HH341" s="1286"/>
      <c r="HI341" s="1286"/>
      <c r="HJ341" s="1286"/>
      <c r="HK341" s="1286"/>
      <c r="HL341" s="1286"/>
      <c r="HM341" s="1286"/>
      <c r="HN341" s="1286"/>
      <c r="HO341" s="1286"/>
      <c r="HP341" s="1286"/>
      <c r="HQ341" s="1286"/>
      <c r="HR341" s="1286"/>
      <c r="HS341" s="1286"/>
      <c r="HT341" s="1286"/>
      <c r="HU341" s="1286"/>
      <c r="HV341" s="1286"/>
      <c r="HW341" s="1286"/>
      <c r="HX341" s="1286"/>
      <c r="HY341" s="1286"/>
      <c r="HZ341" s="1286"/>
      <c r="IA341" s="1286"/>
      <c r="IB341" s="1286"/>
      <c r="IC341" s="1286"/>
      <c r="ID341" s="1286"/>
      <c r="IE341" s="1286"/>
      <c r="IF341" s="1286"/>
      <c r="IG341" s="1286"/>
      <c r="IH341" s="1286"/>
      <c r="II341" s="1286"/>
      <c r="IJ341" s="1286"/>
      <c r="IK341" s="1286"/>
      <c r="IL341" s="1286"/>
      <c r="IM341" s="1286"/>
      <c r="IN341" s="1286"/>
      <c r="IO341" s="1286"/>
      <c r="IP341" s="1286"/>
      <c r="IQ341" s="1286"/>
      <c r="IR341" s="1286"/>
      <c r="IS341" s="1286"/>
      <c r="IT341" s="1286"/>
      <c r="IU341" s="1286"/>
      <c r="IV341" s="1286"/>
    </row>
    <row r="342" spans="1:256">
      <c r="A342" s="1286"/>
      <c r="B342" s="1360"/>
      <c r="C342" s="1360"/>
      <c r="D342" s="1360"/>
      <c r="E342" s="1360"/>
      <c r="F342" s="1360"/>
      <c r="G342" s="1360"/>
      <c r="H342" s="1286"/>
      <c r="I342" s="1286"/>
      <c r="J342" s="1286"/>
      <c r="K342" s="1286"/>
      <c r="L342" s="1286"/>
      <c r="M342" s="1286"/>
      <c r="N342" s="1286"/>
      <c r="O342" s="1286"/>
      <c r="P342" s="1286"/>
      <c r="Q342" s="1286"/>
      <c r="R342" s="1286"/>
      <c r="S342" s="1286"/>
      <c r="T342" s="1286"/>
      <c r="U342" s="1286"/>
      <c r="V342" s="1286"/>
      <c r="W342" s="1286"/>
      <c r="X342" s="1286"/>
      <c r="Y342" s="1286"/>
      <c r="Z342" s="1286"/>
      <c r="AA342" s="1286"/>
      <c r="AB342" s="1286"/>
      <c r="AC342" s="1286"/>
      <c r="AD342" s="1286"/>
      <c r="AE342" s="1286"/>
      <c r="AF342" s="1286"/>
      <c r="AG342" s="1286"/>
      <c r="AH342" s="1286"/>
      <c r="AI342" s="1286"/>
      <c r="AJ342" s="1286"/>
      <c r="AK342" s="1286"/>
      <c r="AL342" s="1286"/>
      <c r="AM342" s="1286"/>
      <c r="AN342" s="1286"/>
      <c r="AO342" s="1286"/>
      <c r="AP342" s="1286"/>
      <c r="AQ342" s="1286"/>
      <c r="AR342" s="1286"/>
      <c r="AS342" s="1286"/>
      <c r="AT342" s="1286"/>
      <c r="AU342" s="1286"/>
      <c r="AV342" s="1286"/>
      <c r="AW342" s="1286"/>
      <c r="AX342" s="1286"/>
      <c r="AY342" s="1286"/>
      <c r="AZ342" s="1286"/>
      <c r="BA342" s="1286"/>
      <c r="BB342" s="1286"/>
      <c r="BC342" s="1286"/>
      <c r="BD342" s="1286"/>
      <c r="BE342" s="1286"/>
      <c r="BF342" s="1286"/>
      <c r="BG342" s="1286"/>
      <c r="BH342" s="1286"/>
      <c r="BI342" s="1286"/>
      <c r="BJ342" s="1286"/>
      <c r="BK342" s="1286"/>
      <c r="BL342" s="1286"/>
      <c r="BM342" s="1286"/>
      <c r="BN342" s="1286"/>
      <c r="BO342" s="1286"/>
      <c r="BP342" s="1286"/>
      <c r="BQ342" s="1286"/>
      <c r="BR342" s="1286"/>
      <c r="BS342" s="1286"/>
      <c r="BT342" s="1286"/>
      <c r="BU342" s="1286"/>
      <c r="BV342" s="1286"/>
      <c r="BW342" s="1286"/>
      <c r="BX342" s="1286"/>
      <c r="BY342" s="1286"/>
      <c r="BZ342" s="1286"/>
      <c r="CA342" s="1286"/>
      <c r="CB342" s="1286"/>
      <c r="CC342" s="1286"/>
      <c r="CD342" s="1286"/>
      <c r="CE342" s="1286"/>
      <c r="CF342" s="1286"/>
      <c r="CG342" s="1286"/>
      <c r="CH342" s="1286"/>
      <c r="CI342" s="1286"/>
      <c r="CJ342" s="1286"/>
      <c r="CK342" s="1286"/>
      <c r="CL342" s="1286"/>
      <c r="CM342" s="1286"/>
      <c r="CN342" s="1286"/>
      <c r="CO342" s="1286"/>
      <c r="CP342" s="1286"/>
      <c r="CQ342" s="1286"/>
      <c r="CR342" s="1286"/>
      <c r="CS342" s="1286"/>
      <c r="CT342" s="1286"/>
      <c r="CU342" s="1286"/>
      <c r="CV342" s="1286"/>
      <c r="CW342" s="1286"/>
      <c r="CX342" s="1286"/>
      <c r="CY342" s="1286"/>
      <c r="CZ342" s="1286"/>
      <c r="DA342" s="1286"/>
      <c r="DB342" s="1286"/>
      <c r="DC342" s="1286"/>
      <c r="DD342" s="1286"/>
      <c r="DE342" s="1286"/>
      <c r="DF342" s="1286"/>
      <c r="DG342" s="1286"/>
      <c r="DH342" s="1286"/>
      <c r="DI342" s="1286"/>
      <c r="DJ342" s="1286"/>
      <c r="DK342" s="1286"/>
      <c r="DL342" s="1286"/>
      <c r="DM342" s="1286"/>
      <c r="DN342" s="1286"/>
      <c r="DO342" s="1286"/>
      <c r="DP342" s="1286"/>
      <c r="DQ342" s="1286"/>
      <c r="DR342" s="1286"/>
      <c r="DS342" s="1286"/>
      <c r="DT342" s="1286"/>
      <c r="DU342" s="1286"/>
      <c r="DV342" s="1286"/>
      <c r="DW342" s="1286"/>
      <c r="DX342" s="1286"/>
      <c r="DY342" s="1286"/>
      <c r="DZ342" s="1286"/>
      <c r="EA342" s="1286"/>
      <c r="EB342" s="1286"/>
      <c r="EC342" s="1286"/>
      <c r="ED342" s="1286"/>
      <c r="EE342" s="1286"/>
      <c r="EF342" s="1286"/>
      <c r="EG342" s="1286"/>
      <c r="EH342" s="1286"/>
      <c r="EI342" s="1286"/>
      <c r="EJ342" s="1286"/>
      <c r="EK342" s="1286"/>
      <c r="EL342" s="1286"/>
      <c r="EM342" s="1286"/>
      <c r="EN342" s="1286"/>
      <c r="EO342" s="1286"/>
      <c r="EP342" s="1286"/>
      <c r="EQ342" s="1286"/>
      <c r="ER342" s="1286"/>
      <c r="ES342" s="1286"/>
      <c r="ET342" s="1286"/>
      <c r="EU342" s="1286"/>
      <c r="EV342" s="1286"/>
      <c r="EW342" s="1286"/>
      <c r="EX342" s="1286"/>
      <c r="EY342" s="1286"/>
      <c r="EZ342" s="1286"/>
      <c r="FA342" s="1286"/>
      <c r="FB342" s="1286"/>
      <c r="FC342" s="1286"/>
      <c r="FD342" s="1286"/>
      <c r="FE342" s="1286"/>
      <c r="FF342" s="1286"/>
      <c r="FG342" s="1286"/>
      <c r="FH342" s="1286"/>
      <c r="FI342" s="1286"/>
      <c r="FJ342" s="1286"/>
      <c r="FK342" s="1286"/>
      <c r="FL342" s="1286"/>
      <c r="FM342" s="1286"/>
      <c r="FN342" s="1286"/>
      <c r="FO342" s="1286"/>
      <c r="FP342" s="1286"/>
      <c r="FQ342" s="1286"/>
      <c r="FR342" s="1286"/>
      <c r="FS342" s="1286"/>
      <c r="FT342" s="1286"/>
      <c r="FU342" s="1286"/>
      <c r="FV342" s="1286"/>
      <c r="FW342" s="1286"/>
      <c r="FX342" s="1286"/>
      <c r="FY342" s="1286"/>
      <c r="FZ342" s="1286"/>
      <c r="GA342" s="1286"/>
      <c r="GB342" s="1286"/>
      <c r="GC342" s="1286"/>
      <c r="GD342" s="1286"/>
      <c r="GE342" s="1286"/>
      <c r="GF342" s="1286"/>
      <c r="GG342" s="1286"/>
      <c r="GH342" s="1286"/>
      <c r="GI342" s="1286"/>
      <c r="GJ342" s="1286"/>
      <c r="GK342" s="1286"/>
      <c r="GL342" s="1286"/>
      <c r="GM342" s="1286"/>
      <c r="GN342" s="1286"/>
      <c r="GO342" s="1286"/>
      <c r="GP342" s="1286"/>
      <c r="GQ342" s="1286"/>
      <c r="GR342" s="1286"/>
      <c r="GS342" s="1286"/>
      <c r="GT342" s="1286"/>
      <c r="GU342" s="1286"/>
      <c r="GV342" s="1286"/>
      <c r="GW342" s="1286"/>
      <c r="GX342" s="1286"/>
      <c r="GY342" s="1286"/>
      <c r="GZ342" s="1286"/>
      <c r="HA342" s="1286"/>
      <c r="HB342" s="1286"/>
      <c r="HC342" s="1286"/>
      <c r="HD342" s="1286"/>
      <c r="HE342" s="1286"/>
      <c r="HF342" s="1286"/>
      <c r="HG342" s="1286"/>
      <c r="HH342" s="1286"/>
      <c r="HI342" s="1286"/>
      <c r="HJ342" s="1286"/>
      <c r="HK342" s="1286"/>
      <c r="HL342" s="1286"/>
      <c r="HM342" s="1286"/>
      <c r="HN342" s="1286"/>
      <c r="HO342" s="1286"/>
      <c r="HP342" s="1286"/>
      <c r="HQ342" s="1286"/>
      <c r="HR342" s="1286"/>
      <c r="HS342" s="1286"/>
      <c r="HT342" s="1286"/>
      <c r="HU342" s="1286"/>
      <c r="HV342" s="1286"/>
      <c r="HW342" s="1286"/>
      <c r="HX342" s="1286"/>
      <c r="HY342" s="1286"/>
      <c r="HZ342" s="1286"/>
      <c r="IA342" s="1286"/>
      <c r="IB342" s="1286"/>
      <c r="IC342" s="1286"/>
      <c r="ID342" s="1286"/>
      <c r="IE342" s="1286"/>
      <c r="IF342" s="1286"/>
      <c r="IG342" s="1286"/>
      <c r="IH342" s="1286"/>
      <c r="II342" s="1286"/>
      <c r="IJ342" s="1286"/>
      <c r="IK342" s="1286"/>
      <c r="IL342" s="1286"/>
      <c r="IM342" s="1286"/>
      <c r="IN342" s="1286"/>
      <c r="IO342" s="1286"/>
      <c r="IP342" s="1286"/>
      <c r="IQ342" s="1286"/>
      <c r="IR342" s="1286"/>
      <c r="IS342" s="1286"/>
      <c r="IT342" s="1286"/>
      <c r="IU342" s="1286"/>
      <c r="IV342" s="1286"/>
    </row>
    <row r="343" spans="1:256">
      <c r="A343" s="1286"/>
      <c r="B343" s="1360"/>
      <c r="C343" s="1360"/>
      <c r="D343" s="1360"/>
      <c r="E343" s="1360"/>
      <c r="F343" s="1360"/>
      <c r="G343" s="1360"/>
      <c r="H343" s="1286"/>
      <c r="I343" s="1286"/>
      <c r="J343" s="1286"/>
      <c r="K343" s="1286"/>
      <c r="L343" s="1286"/>
      <c r="M343" s="1286"/>
      <c r="N343" s="1286"/>
      <c r="O343" s="1286"/>
      <c r="P343" s="1286"/>
      <c r="Q343" s="1286"/>
      <c r="R343" s="1286"/>
      <c r="S343" s="1286"/>
      <c r="T343" s="1286"/>
      <c r="U343" s="1286"/>
      <c r="V343" s="1286"/>
      <c r="W343" s="1286"/>
      <c r="X343" s="1286"/>
      <c r="Y343" s="1286"/>
      <c r="Z343" s="1286"/>
      <c r="AA343" s="1286"/>
      <c r="AB343" s="1286"/>
      <c r="AC343" s="1286"/>
      <c r="AD343" s="1286"/>
      <c r="AE343" s="1286"/>
      <c r="AF343" s="1286"/>
      <c r="AG343" s="1286"/>
      <c r="AH343" s="1286"/>
      <c r="AI343" s="1286"/>
      <c r="AJ343" s="1286"/>
      <c r="AK343" s="1286"/>
      <c r="AL343" s="1286"/>
      <c r="AM343" s="1286"/>
      <c r="AN343" s="1286"/>
      <c r="AO343" s="1286"/>
      <c r="AP343" s="1286"/>
      <c r="AQ343" s="1286"/>
      <c r="AR343" s="1286"/>
      <c r="AS343" s="1286"/>
      <c r="AT343" s="1286"/>
      <c r="AU343" s="1286"/>
      <c r="AV343" s="1286"/>
      <c r="AW343" s="1286"/>
      <c r="AX343" s="1286"/>
      <c r="AY343" s="1286"/>
      <c r="AZ343" s="1286"/>
      <c r="BA343" s="1286"/>
      <c r="BB343" s="1286"/>
      <c r="BC343" s="1286"/>
      <c r="BD343" s="1286"/>
      <c r="BE343" s="1286"/>
      <c r="BF343" s="1286"/>
      <c r="BG343" s="1286"/>
      <c r="BH343" s="1286"/>
      <c r="BI343" s="1286"/>
      <c r="BJ343" s="1286"/>
      <c r="BK343" s="1286"/>
      <c r="BL343" s="1286"/>
      <c r="BM343" s="1286"/>
      <c r="BN343" s="1286"/>
      <c r="BO343" s="1286"/>
      <c r="BP343" s="1286"/>
      <c r="BQ343" s="1286"/>
      <c r="BR343" s="1286"/>
      <c r="BS343" s="1286"/>
      <c r="BT343" s="1286"/>
      <c r="BU343" s="1286"/>
      <c r="BV343" s="1286"/>
      <c r="BW343" s="1286"/>
      <c r="BX343" s="1286"/>
      <c r="BY343" s="1286"/>
      <c r="BZ343" s="1286"/>
      <c r="CA343" s="1286"/>
      <c r="CB343" s="1286"/>
      <c r="CC343" s="1286"/>
      <c r="CD343" s="1286"/>
      <c r="CE343" s="1286"/>
      <c r="CF343" s="1286"/>
      <c r="CG343" s="1286"/>
      <c r="CH343" s="1286"/>
      <c r="CI343" s="1286"/>
      <c r="CJ343" s="1286"/>
      <c r="CK343" s="1286"/>
      <c r="CL343" s="1286"/>
      <c r="CM343" s="1286"/>
      <c r="CN343" s="1286"/>
      <c r="CO343" s="1286"/>
      <c r="CP343" s="1286"/>
      <c r="CQ343" s="1286"/>
      <c r="CR343" s="1286"/>
      <c r="CS343" s="1286"/>
      <c r="CT343" s="1286"/>
      <c r="CU343" s="1286"/>
      <c r="CV343" s="1286"/>
      <c r="CW343" s="1286"/>
      <c r="CX343" s="1286"/>
      <c r="CY343" s="1286"/>
      <c r="CZ343" s="1286"/>
      <c r="DA343" s="1286"/>
      <c r="DB343" s="1286"/>
      <c r="DC343" s="1286"/>
      <c r="DD343" s="1286"/>
      <c r="DE343" s="1286"/>
      <c r="DF343" s="1286"/>
      <c r="DG343" s="1286"/>
      <c r="DH343" s="1286"/>
      <c r="DI343" s="1286"/>
      <c r="DJ343" s="1286"/>
      <c r="DK343" s="1286"/>
      <c r="DL343" s="1286"/>
      <c r="DM343" s="1286"/>
      <c r="DN343" s="1286"/>
      <c r="DO343" s="1286"/>
      <c r="DP343" s="1286"/>
      <c r="DQ343" s="1286"/>
      <c r="DR343" s="1286"/>
      <c r="DS343" s="1286"/>
      <c r="DT343" s="1286"/>
      <c r="DU343" s="1286"/>
      <c r="DV343" s="1286"/>
      <c r="DW343" s="1286"/>
      <c r="DX343" s="1286"/>
      <c r="DY343" s="1286"/>
      <c r="DZ343" s="1286"/>
      <c r="EA343" s="1286"/>
      <c r="EB343" s="1286"/>
      <c r="EC343" s="1286"/>
      <c r="ED343" s="1286"/>
      <c r="EE343" s="1286"/>
      <c r="EF343" s="1286"/>
      <c r="EG343" s="1286"/>
      <c r="EH343" s="1286"/>
      <c r="EI343" s="1286"/>
      <c r="EJ343" s="1286"/>
      <c r="EK343" s="1286"/>
      <c r="EL343" s="1286"/>
      <c r="EM343" s="1286"/>
      <c r="EN343" s="1286"/>
      <c r="EO343" s="1286"/>
      <c r="EP343" s="1286"/>
      <c r="EQ343" s="1286"/>
      <c r="ER343" s="1286"/>
      <c r="ES343" s="1286"/>
      <c r="ET343" s="1286"/>
      <c r="EU343" s="1286"/>
      <c r="EV343" s="1286"/>
      <c r="EW343" s="1286"/>
      <c r="EX343" s="1286"/>
      <c r="EY343" s="1286"/>
      <c r="EZ343" s="1286"/>
      <c r="FA343" s="1286"/>
      <c r="FB343" s="1286"/>
      <c r="FC343" s="1286"/>
      <c r="FD343" s="1286"/>
      <c r="FE343" s="1286"/>
      <c r="FF343" s="1286"/>
      <c r="FG343" s="1286"/>
      <c r="FH343" s="1286"/>
      <c r="FI343" s="1286"/>
      <c r="FJ343" s="1286"/>
      <c r="FK343" s="1286"/>
      <c r="FL343" s="1286"/>
      <c r="FM343" s="1286"/>
      <c r="FN343" s="1286"/>
      <c r="FO343" s="1286"/>
      <c r="FP343" s="1286"/>
      <c r="FQ343" s="1286"/>
      <c r="FR343" s="1286"/>
      <c r="FS343" s="1286"/>
      <c r="FT343" s="1286"/>
      <c r="FU343" s="1286"/>
      <c r="FV343" s="1286"/>
      <c r="FW343" s="1286"/>
      <c r="FX343" s="1286"/>
      <c r="FY343" s="1286"/>
      <c r="FZ343" s="1286"/>
      <c r="GA343" s="1286"/>
      <c r="GB343" s="1286"/>
      <c r="GC343" s="1286"/>
      <c r="GD343" s="1286"/>
      <c r="GE343" s="1286"/>
      <c r="GF343" s="1286"/>
      <c r="GG343" s="1286"/>
      <c r="GH343" s="1286"/>
      <c r="GI343" s="1286"/>
      <c r="GJ343" s="1286"/>
      <c r="GK343" s="1286"/>
      <c r="GL343" s="1286"/>
      <c r="GM343" s="1286"/>
      <c r="GN343" s="1286"/>
      <c r="GO343" s="1286"/>
      <c r="GP343" s="1286"/>
      <c r="GQ343" s="1286"/>
      <c r="GR343" s="1286"/>
      <c r="GS343" s="1286"/>
      <c r="GT343" s="1286"/>
      <c r="GU343" s="1286"/>
      <c r="GV343" s="1286"/>
      <c r="GW343" s="1286"/>
      <c r="GX343" s="1286"/>
      <c r="GY343" s="1286"/>
      <c r="GZ343" s="1286"/>
      <c r="HA343" s="1286"/>
      <c r="HB343" s="1286"/>
      <c r="HC343" s="1286"/>
      <c r="HD343" s="1286"/>
      <c r="HE343" s="1286"/>
      <c r="HF343" s="1286"/>
      <c r="HG343" s="1286"/>
      <c r="HH343" s="1286"/>
      <c r="HI343" s="1286"/>
      <c r="HJ343" s="1286"/>
      <c r="HK343" s="1286"/>
      <c r="HL343" s="1286"/>
      <c r="HM343" s="1286"/>
      <c r="HN343" s="1286"/>
      <c r="HO343" s="1286"/>
      <c r="HP343" s="1286"/>
      <c r="HQ343" s="1286"/>
      <c r="HR343" s="1286"/>
      <c r="HS343" s="1286"/>
      <c r="HT343" s="1286"/>
      <c r="HU343" s="1286"/>
      <c r="HV343" s="1286"/>
      <c r="HW343" s="1286"/>
      <c r="HX343" s="1286"/>
      <c r="HY343" s="1286"/>
      <c r="HZ343" s="1286"/>
      <c r="IA343" s="1286"/>
      <c r="IB343" s="1286"/>
      <c r="IC343" s="1286"/>
      <c r="ID343" s="1286"/>
      <c r="IE343" s="1286"/>
      <c r="IF343" s="1286"/>
      <c r="IG343" s="1286"/>
      <c r="IH343" s="1286"/>
      <c r="II343" s="1286"/>
      <c r="IJ343" s="1286"/>
      <c r="IK343" s="1286"/>
      <c r="IL343" s="1286"/>
      <c r="IM343" s="1286"/>
      <c r="IN343" s="1286"/>
      <c r="IO343" s="1286"/>
      <c r="IP343" s="1286"/>
      <c r="IQ343" s="1286"/>
      <c r="IR343" s="1286"/>
      <c r="IS343" s="1286"/>
      <c r="IT343" s="1286"/>
      <c r="IU343" s="1286"/>
      <c r="IV343" s="1286"/>
    </row>
    <row r="344" spans="1:256">
      <c r="A344" s="1286"/>
      <c r="B344" s="1360"/>
      <c r="C344" s="1360"/>
      <c r="D344" s="1360"/>
      <c r="E344" s="1360"/>
      <c r="F344" s="1360"/>
      <c r="G344" s="1360"/>
      <c r="H344" s="1286"/>
      <c r="I344" s="1286"/>
      <c r="J344" s="1286"/>
      <c r="K344" s="1286"/>
      <c r="L344" s="1286"/>
      <c r="M344" s="1286"/>
      <c r="N344" s="1286"/>
      <c r="O344" s="1286"/>
      <c r="P344" s="1286"/>
      <c r="Q344" s="1286"/>
      <c r="R344" s="1286"/>
      <c r="S344" s="1286"/>
      <c r="T344" s="1286"/>
      <c r="U344" s="1286"/>
      <c r="V344" s="1286"/>
      <c r="W344" s="1286"/>
      <c r="X344" s="1286"/>
      <c r="Y344" s="1286"/>
      <c r="Z344" s="1286"/>
      <c r="AA344" s="1286"/>
      <c r="AB344" s="1286"/>
      <c r="AC344" s="1286"/>
      <c r="AD344" s="1286"/>
      <c r="AE344" s="1286"/>
      <c r="AF344" s="1286"/>
      <c r="AG344" s="1286"/>
      <c r="AH344" s="1286"/>
      <c r="AI344" s="1286"/>
      <c r="AJ344" s="1286"/>
      <c r="AK344" s="1286"/>
      <c r="AL344" s="1286"/>
      <c r="AM344" s="1286"/>
      <c r="AN344" s="1286"/>
      <c r="AO344" s="1286"/>
      <c r="AP344" s="1286"/>
      <c r="AQ344" s="1286"/>
      <c r="AR344" s="1286"/>
      <c r="AS344" s="1286"/>
      <c r="AT344" s="1286"/>
      <c r="AU344" s="1286"/>
      <c r="AV344" s="1286"/>
      <c r="AW344" s="1286"/>
      <c r="AX344" s="1286"/>
      <c r="AY344" s="1286"/>
      <c r="AZ344" s="1286"/>
      <c r="BA344" s="1286"/>
      <c r="BB344" s="1286"/>
      <c r="BC344" s="1286"/>
      <c r="BD344" s="1286"/>
      <c r="BE344" s="1286"/>
      <c r="BF344" s="1286"/>
      <c r="BG344" s="1286"/>
      <c r="BH344" s="1286"/>
      <c r="BI344" s="1286"/>
      <c r="BJ344" s="1286"/>
      <c r="BK344" s="1286"/>
      <c r="BL344" s="1286"/>
      <c r="BM344" s="1286"/>
      <c r="BN344" s="1286"/>
      <c r="BO344" s="1286"/>
      <c r="BP344" s="1286"/>
      <c r="BQ344" s="1286"/>
      <c r="BR344" s="1286"/>
      <c r="BS344" s="1286"/>
      <c r="BT344" s="1286"/>
      <c r="BU344" s="1286"/>
      <c r="BV344" s="1286"/>
      <c r="BW344" s="1286"/>
      <c r="BX344" s="1286"/>
      <c r="BY344" s="1286"/>
      <c r="BZ344" s="1286"/>
      <c r="CA344" s="1286"/>
      <c r="CB344" s="1286"/>
      <c r="CC344" s="1286"/>
      <c r="CD344" s="1286"/>
      <c r="CE344" s="1286"/>
      <c r="CF344" s="1286"/>
      <c r="CG344" s="1286"/>
      <c r="CH344" s="1286"/>
      <c r="CI344" s="1286"/>
      <c r="CJ344" s="1286"/>
      <c r="CK344" s="1286"/>
      <c r="CL344" s="1286"/>
      <c r="CM344" s="1286"/>
      <c r="CN344" s="1286"/>
      <c r="CO344" s="1286"/>
      <c r="CP344" s="1286"/>
      <c r="CQ344" s="1286"/>
      <c r="CR344" s="1286"/>
      <c r="CS344" s="1286"/>
      <c r="CT344" s="1286"/>
      <c r="CU344" s="1286"/>
      <c r="CV344" s="1286"/>
      <c r="CW344" s="1286"/>
      <c r="CX344" s="1286"/>
      <c r="CY344" s="1286"/>
      <c r="CZ344" s="1286"/>
      <c r="DA344" s="1286"/>
      <c r="DB344" s="1286"/>
      <c r="DC344" s="1286"/>
      <c r="DD344" s="1286"/>
      <c r="DE344" s="1286"/>
      <c r="DF344" s="1286"/>
      <c r="DG344" s="1286"/>
      <c r="DH344" s="1286"/>
      <c r="DI344" s="1286"/>
      <c r="DJ344" s="1286"/>
      <c r="DK344" s="1286"/>
      <c r="DL344" s="1286"/>
      <c r="DM344" s="1286"/>
      <c r="DN344" s="1286"/>
      <c r="DO344" s="1286"/>
      <c r="DP344" s="1286"/>
      <c r="DQ344" s="1286"/>
      <c r="DR344" s="1286"/>
      <c r="DS344" s="1286"/>
      <c r="DT344" s="1286"/>
      <c r="DU344" s="1286"/>
      <c r="DV344" s="1286"/>
      <c r="DW344" s="1286"/>
      <c r="DX344" s="1286"/>
      <c r="DY344" s="1286"/>
      <c r="DZ344" s="1286"/>
      <c r="EA344" s="1286"/>
      <c r="EB344" s="1286"/>
      <c r="EC344" s="1286"/>
      <c r="ED344" s="1286"/>
      <c r="EE344" s="1286"/>
      <c r="EF344" s="1286"/>
      <c r="EG344" s="1286"/>
      <c r="EH344" s="1286"/>
      <c r="EI344" s="1286"/>
      <c r="EJ344" s="1286"/>
      <c r="EK344" s="1286"/>
      <c r="EL344" s="1286"/>
      <c r="EM344" s="1286"/>
      <c r="EN344" s="1286"/>
      <c r="EO344" s="1286"/>
      <c r="EP344" s="1286"/>
      <c r="EQ344" s="1286"/>
      <c r="ER344" s="1286"/>
      <c r="ES344" s="1286"/>
      <c r="ET344" s="1286"/>
      <c r="EU344" s="1286"/>
      <c r="EV344" s="1286"/>
      <c r="EW344" s="1286"/>
      <c r="EX344" s="1286"/>
      <c r="EY344" s="1286"/>
      <c r="EZ344" s="1286"/>
      <c r="FA344" s="1286"/>
      <c r="FB344" s="1286"/>
      <c r="FC344" s="1286"/>
      <c r="FD344" s="1286"/>
      <c r="FE344" s="1286"/>
      <c r="FF344" s="1286"/>
      <c r="FG344" s="1286"/>
      <c r="FH344" s="1286"/>
      <c r="FI344" s="1286"/>
      <c r="FJ344" s="1286"/>
      <c r="FK344" s="1286"/>
      <c r="FL344" s="1286"/>
      <c r="FM344" s="1286"/>
      <c r="FN344" s="1286"/>
      <c r="FO344" s="1286"/>
      <c r="FP344" s="1286"/>
      <c r="FQ344" s="1286"/>
      <c r="FR344" s="1286"/>
      <c r="FS344" s="1286"/>
      <c r="FT344" s="1286"/>
      <c r="FU344" s="1286"/>
      <c r="FV344" s="1286"/>
      <c r="FW344" s="1286"/>
      <c r="FX344" s="1286"/>
      <c r="FY344" s="1286"/>
      <c r="FZ344" s="1286"/>
      <c r="GA344" s="1286"/>
      <c r="GB344" s="1286"/>
      <c r="GC344" s="1286"/>
      <c r="GD344" s="1286"/>
      <c r="GE344" s="1286"/>
      <c r="GF344" s="1286"/>
      <c r="GG344" s="1286"/>
      <c r="GH344" s="1286"/>
      <c r="GI344" s="1286"/>
      <c r="GJ344" s="1286"/>
      <c r="GK344" s="1286"/>
      <c r="GL344" s="1286"/>
      <c r="GM344" s="1286"/>
      <c r="GN344" s="1286"/>
      <c r="GO344" s="1286"/>
      <c r="GP344" s="1286"/>
      <c r="GQ344" s="1286"/>
      <c r="GR344" s="1286"/>
      <c r="GS344" s="1286"/>
      <c r="GT344" s="1286"/>
      <c r="GU344" s="1286"/>
      <c r="GV344" s="1286"/>
      <c r="GW344" s="1286"/>
      <c r="GX344" s="1286"/>
      <c r="GY344" s="1286"/>
      <c r="GZ344" s="1286"/>
      <c r="HA344" s="1286"/>
      <c r="HB344" s="1286"/>
      <c r="HC344" s="1286"/>
      <c r="HD344" s="1286"/>
      <c r="HE344" s="1286"/>
      <c r="HF344" s="1286"/>
      <c r="HG344" s="1286"/>
      <c r="HH344" s="1286"/>
      <c r="HI344" s="1286"/>
      <c r="HJ344" s="1286"/>
      <c r="HK344" s="1286"/>
      <c r="HL344" s="1286"/>
      <c r="HM344" s="1286"/>
      <c r="HN344" s="1286"/>
      <c r="HO344" s="1286"/>
      <c r="HP344" s="1286"/>
      <c r="HQ344" s="1286"/>
      <c r="HR344" s="1286"/>
      <c r="HS344" s="1286"/>
      <c r="HT344" s="1286"/>
      <c r="HU344" s="1286"/>
      <c r="HV344" s="1286"/>
      <c r="HW344" s="1286"/>
      <c r="HX344" s="1286"/>
      <c r="HY344" s="1286"/>
      <c r="HZ344" s="1286"/>
      <c r="IA344" s="1286"/>
      <c r="IB344" s="1286"/>
      <c r="IC344" s="1286"/>
      <c r="ID344" s="1286"/>
      <c r="IE344" s="1286"/>
      <c r="IF344" s="1286"/>
      <c r="IG344" s="1286"/>
      <c r="IH344" s="1286"/>
      <c r="II344" s="1286"/>
      <c r="IJ344" s="1286"/>
      <c r="IK344" s="1286"/>
      <c r="IL344" s="1286"/>
      <c r="IM344" s="1286"/>
      <c r="IN344" s="1286"/>
      <c r="IO344" s="1286"/>
      <c r="IP344" s="1286"/>
      <c r="IQ344" s="1286"/>
      <c r="IR344" s="1286"/>
      <c r="IS344" s="1286"/>
      <c r="IT344" s="1286"/>
      <c r="IU344" s="1286"/>
      <c r="IV344" s="1286"/>
    </row>
    <row r="345" spans="1:256">
      <c r="A345" s="1286"/>
      <c r="B345" s="1360"/>
      <c r="C345" s="1360"/>
      <c r="D345" s="1360"/>
      <c r="E345" s="1360"/>
      <c r="F345" s="1360"/>
      <c r="G345" s="1360"/>
      <c r="H345" s="1286"/>
      <c r="I345" s="1286"/>
      <c r="J345" s="1286"/>
      <c r="K345" s="1286"/>
      <c r="L345" s="1286"/>
      <c r="M345" s="1286"/>
      <c r="N345" s="1286"/>
      <c r="O345" s="1286"/>
      <c r="P345" s="1286"/>
      <c r="Q345" s="1286"/>
      <c r="R345" s="1286"/>
      <c r="S345" s="1286"/>
      <c r="T345" s="1286"/>
      <c r="U345" s="1286"/>
      <c r="V345" s="1286"/>
      <c r="W345" s="1286"/>
      <c r="X345" s="1286"/>
      <c r="Y345" s="1286"/>
      <c r="Z345" s="1286"/>
      <c r="AA345" s="1286"/>
      <c r="AB345" s="1286"/>
      <c r="AC345" s="1286"/>
      <c r="AD345" s="1286"/>
      <c r="AE345" s="1286"/>
      <c r="AF345" s="1286"/>
      <c r="AG345" s="1286"/>
      <c r="AH345" s="1286"/>
      <c r="AI345" s="1286"/>
      <c r="AJ345" s="1286"/>
      <c r="AK345" s="1286"/>
      <c r="AL345" s="1286"/>
      <c r="AM345" s="1286"/>
      <c r="AN345" s="1286"/>
      <c r="AO345" s="1286"/>
      <c r="AP345" s="1286"/>
      <c r="AQ345" s="1286"/>
      <c r="AR345" s="1286"/>
      <c r="AS345" s="1286"/>
      <c r="AT345" s="1286"/>
      <c r="AU345" s="1286"/>
      <c r="AV345" s="1286"/>
      <c r="AW345" s="1286"/>
      <c r="AX345" s="1286"/>
      <c r="AY345" s="1286"/>
      <c r="AZ345" s="1286"/>
      <c r="BA345" s="1286"/>
      <c r="BB345" s="1286"/>
      <c r="BC345" s="1286"/>
      <c r="BD345" s="1286"/>
      <c r="BE345" s="1286"/>
      <c r="BF345" s="1286"/>
      <c r="BG345" s="1286"/>
      <c r="BH345" s="1286"/>
      <c r="BI345" s="1286"/>
      <c r="BJ345" s="1286"/>
      <c r="BK345" s="1286"/>
      <c r="BL345" s="1286"/>
      <c r="BM345" s="1286"/>
      <c r="BN345" s="1286"/>
      <c r="BO345" s="1286"/>
      <c r="BP345" s="1286"/>
      <c r="BQ345" s="1286"/>
      <c r="BR345" s="1286"/>
      <c r="BS345" s="1286"/>
      <c r="BT345" s="1286"/>
      <c r="BU345" s="1286"/>
      <c r="BV345" s="1286"/>
      <c r="BW345" s="1286"/>
      <c r="BX345" s="1286"/>
      <c r="BY345" s="1286"/>
      <c r="BZ345" s="1286"/>
      <c r="CA345" s="1286"/>
      <c r="CB345" s="1286"/>
      <c r="CC345" s="1286"/>
      <c r="CD345" s="1286"/>
      <c r="CE345" s="1286"/>
      <c r="CF345" s="1286"/>
      <c r="CG345" s="1286"/>
      <c r="CH345" s="1286"/>
      <c r="CI345" s="1286"/>
      <c r="CJ345" s="1286"/>
      <c r="CK345" s="1286"/>
      <c r="CL345" s="1286"/>
      <c r="CM345" s="1286"/>
      <c r="CN345" s="1286"/>
      <c r="CO345" s="1286"/>
      <c r="CP345" s="1286"/>
      <c r="CQ345" s="1286"/>
      <c r="CR345" s="1286"/>
      <c r="CS345" s="1286"/>
      <c r="CT345" s="1286"/>
      <c r="CU345" s="1286"/>
      <c r="CV345" s="1286"/>
      <c r="CW345" s="1286"/>
      <c r="CX345" s="1286"/>
      <c r="CY345" s="1286"/>
      <c r="CZ345" s="1286"/>
      <c r="DA345" s="1286"/>
      <c r="DB345" s="1286"/>
      <c r="DC345" s="1286"/>
      <c r="DD345" s="1286"/>
      <c r="DE345" s="1286"/>
      <c r="DF345" s="1286"/>
      <c r="DG345" s="1286"/>
      <c r="DH345" s="1286"/>
      <c r="DI345" s="1286"/>
      <c r="DJ345" s="1286"/>
      <c r="DK345" s="1286"/>
      <c r="DL345" s="1286"/>
      <c r="DM345" s="1286"/>
      <c r="DN345" s="1286"/>
      <c r="DO345" s="1286"/>
      <c r="DP345" s="1286"/>
      <c r="DQ345" s="1286"/>
      <c r="DR345" s="1286"/>
      <c r="DS345" s="1286"/>
      <c r="DT345" s="1286"/>
      <c r="DU345" s="1286"/>
      <c r="DV345" s="1286"/>
      <c r="DW345" s="1286"/>
      <c r="DX345" s="1286"/>
      <c r="DY345" s="1286"/>
      <c r="DZ345" s="1286"/>
      <c r="EA345" s="1286"/>
      <c r="EB345" s="1286"/>
      <c r="EC345" s="1286"/>
      <c r="ED345" s="1286"/>
      <c r="EE345" s="1286"/>
      <c r="EF345" s="1286"/>
      <c r="EG345" s="1286"/>
      <c r="EH345" s="1286"/>
      <c r="EI345" s="1286"/>
      <c r="EJ345" s="1286"/>
      <c r="EK345" s="1286"/>
      <c r="EL345" s="1286"/>
      <c r="EM345" s="1286"/>
      <c r="EN345" s="1286"/>
      <c r="EO345" s="1286"/>
      <c r="EP345" s="1286"/>
      <c r="EQ345" s="1286"/>
      <c r="ER345" s="1286"/>
      <c r="ES345" s="1286"/>
      <c r="ET345" s="1286"/>
      <c r="EU345" s="1286"/>
      <c r="EV345" s="1286"/>
      <c r="EW345" s="1286"/>
      <c r="EX345" s="1286"/>
      <c r="EY345" s="1286"/>
      <c r="EZ345" s="1286"/>
      <c r="FA345" s="1286"/>
      <c r="FB345" s="1286"/>
      <c r="FC345" s="1286"/>
      <c r="FD345" s="1286"/>
      <c r="FE345" s="1286"/>
      <c r="FF345" s="1286"/>
      <c r="FG345" s="1286"/>
      <c r="FH345" s="1286"/>
      <c r="FI345" s="1286"/>
      <c r="FJ345" s="1286"/>
      <c r="FK345" s="1286"/>
      <c r="FL345" s="1286"/>
      <c r="FM345" s="1286"/>
      <c r="FN345" s="1286"/>
      <c r="FO345" s="1286"/>
      <c r="FP345" s="1286"/>
      <c r="FQ345" s="1286"/>
      <c r="FR345" s="1286"/>
      <c r="FS345" s="1286"/>
      <c r="FT345" s="1286"/>
      <c r="FU345" s="1286"/>
      <c r="FV345" s="1286"/>
      <c r="FW345" s="1286"/>
      <c r="FX345" s="1286"/>
      <c r="FY345" s="1286"/>
      <c r="FZ345" s="1286"/>
      <c r="GA345" s="1286"/>
      <c r="GB345" s="1286"/>
      <c r="GC345" s="1286"/>
      <c r="GD345" s="1286"/>
      <c r="GE345" s="1286"/>
      <c r="GF345" s="1286"/>
      <c r="GG345" s="1286"/>
      <c r="GH345" s="1286"/>
      <c r="GI345" s="1286"/>
      <c r="GJ345" s="1286"/>
      <c r="GK345" s="1286"/>
      <c r="GL345" s="1286"/>
      <c r="GM345" s="1286"/>
      <c r="GN345" s="1286"/>
      <c r="GO345" s="1286"/>
      <c r="GP345" s="1286"/>
      <c r="GQ345" s="1286"/>
      <c r="GR345" s="1286"/>
      <c r="GS345" s="1286"/>
      <c r="GT345" s="1286"/>
      <c r="GU345" s="1286"/>
      <c r="GV345" s="1286"/>
      <c r="GW345" s="1286"/>
      <c r="GX345" s="1286"/>
      <c r="GY345" s="1286"/>
      <c r="GZ345" s="1286"/>
      <c r="HA345" s="1286"/>
      <c r="HB345" s="1286"/>
      <c r="HC345" s="1286"/>
      <c r="HD345" s="1286"/>
      <c r="HE345" s="1286"/>
      <c r="HF345" s="1286"/>
      <c r="HG345" s="1286"/>
      <c r="HH345" s="1286"/>
      <c r="HI345" s="1286"/>
      <c r="HJ345" s="1286"/>
      <c r="HK345" s="1286"/>
      <c r="HL345" s="1286"/>
      <c r="HM345" s="1286"/>
      <c r="HN345" s="1286"/>
      <c r="HO345" s="1286"/>
      <c r="HP345" s="1286"/>
      <c r="HQ345" s="1286"/>
      <c r="HR345" s="1286"/>
      <c r="HS345" s="1286"/>
      <c r="HT345" s="1286"/>
      <c r="HU345" s="1286"/>
      <c r="HV345" s="1286"/>
      <c r="HW345" s="1286"/>
      <c r="HX345" s="1286"/>
      <c r="HY345" s="1286"/>
      <c r="HZ345" s="1286"/>
      <c r="IA345" s="1286"/>
      <c r="IB345" s="1286"/>
      <c r="IC345" s="1286"/>
      <c r="ID345" s="1286"/>
      <c r="IE345" s="1286"/>
      <c r="IF345" s="1286"/>
      <c r="IG345" s="1286"/>
      <c r="IH345" s="1286"/>
      <c r="II345" s="1286"/>
      <c r="IJ345" s="1286"/>
      <c r="IK345" s="1286"/>
      <c r="IL345" s="1286"/>
      <c r="IM345" s="1286"/>
      <c r="IN345" s="1286"/>
      <c r="IO345" s="1286"/>
      <c r="IP345" s="1286"/>
      <c r="IQ345" s="1286"/>
      <c r="IR345" s="1286"/>
      <c r="IS345" s="1286"/>
      <c r="IT345" s="1286"/>
      <c r="IU345" s="1286"/>
      <c r="IV345" s="1286"/>
    </row>
    <row r="346" spans="1:256">
      <c r="A346" s="1286"/>
      <c r="B346" s="1360"/>
      <c r="C346" s="1360"/>
      <c r="D346" s="1360"/>
      <c r="E346" s="1360"/>
      <c r="F346" s="1360"/>
      <c r="G346" s="1360"/>
      <c r="H346" s="1286"/>
      <c r="I346" s="1286"/>
      <c r="J346" s="1286"/>
      <c r="K346" s="1286"/>
      <c r="L346" s="1286"/>
      <c r="M346" s="1286"/>
      <c r="N346" s="1286"/>
      <c r="O346" s="1286"/>
      <c r="P346" s="1286"/>
      <c r="Q346" s="1286"/>
      <c r="R346" s="1286"/>
      <c r="S346" s="1286"/>
      <c r="T346" s="1286"/>
      <c r="U346" s="1286"/>
      <c r="V346" s="1286"/>
      <c r="W346" s="1286"/>
      <c r="X346" s="1286"/>
      <c r="Y346" s="1286"/>
      <c r="Z346" s="1286"/>
      <c r="AA346" s="1286"/>
      <c r="AB346" s="1286"/>
      <c r="AC346" s="1286"/>
      <c r="AD346" s="1286"/>
      <c r="AE346" s="1286"/>
      <c r="AF346" s="1286"/>
      <c r="AG346" s="1286"/>
      <c r="AH346" s="1286"/>
      <c r="AI346" s="1286"/>
      <c r="AJ346" s="1286"/>
      <c r="AK346" s="1286"/>
      <c r="AL346" s="1286"/>
      <c r="AM346" s="1286"/>
      <c r="AN346" s="1286"/>
      <c r="AO346" s="1286"/>
      <c r="AP346" s="1286"/>
      <c r="AQ346" s="1286"/>
      <c r="AR346" s="1286"/>
      <c r="AS346" s="1286"/>
      <c r="AT346" s="1286"/>
      <c r="AU346" s="1286"/>
      <c r="AV346" s="1286"/>
      <c r="AW346" s="1286"/>
      <c r="AX346" s="1286"/>
      <c r="AY346" s="1286"/>
      <c r="AZ346" s="1286"/>
      <c r="BA346" s="1286"/>
      <c r="BB346" s="1286"/>
      <c r="BC346" s="1286"/>
      <c r="BD346" s="1286"/>
      <c r="BE346" s="1286"/>
      <c r="BF346" s="1286"/>
      <c r="BG346" s="1286"/>
      <c r="BH346" s="1286"/>
      <c r="BI346" s="1286"/>
      <c r="BJ346" s="1286"/>
      <c r="BK346" s="1286"/>
      <c r="BL346" s="1286"/>
      <c r="BM346" s="1286"/>
      <c r="BN346" s="1286"/>
      <c r="BO346" s="1286"/>
      <c r="BP346" s="1286"/>
      <c r="BQ346" s="1286"/>
      <c r="BR346" s="1286"/>
      <c r="BS346" s="1286"/>
      <c r="BT346" s="1286"/>
      <c r="BU346" s="1286"/>
      <c r="BV346" s="1286"/>
      <c r="BW346" s="1286"/>
      <c r="BX346" s="1286"/>
      <c r="BY346" s="1286"/>
      <c r="BZ346" s="1286"/>
      <c r="CA346" s="1286"/>
      <c r="CB346" s="1286"/>
      <c r="CC346" s="1286"/>
      <c r="CD346" s="1286"/>
      <c r="CE346" s="1286"/>
      <c r="CF346" s="1286"/>
      <c r="CG346" s="1286"/>
      <c r="CH346" s="1286"/>
      <c r="CI346" s="1286"/>
      <c r="CJ346" s="1286"/>
      <c r="CK346" s="1286"/>
      <c r="CL346" s="1286"/>
      <c r="CM346" s="1286"/>
      <c r="CN346" s="1286"/>
      <c r="CO346" s="1286"/>
      <c r="CP346" s="1286"/>
      <c r="CQ346" s="1286"/>
      <c r="CR346" s="1286"/>
      <c r="CS346" s="1286"/>
      <c r="CT346" s="1286"/>
      <c r="CU346" s="1286"/>
      <c r="CV346" s="1286"/>
      <c r="CW346" s="1286"/>
      <c r="CX346" s="1286"/>
      <c r="CY346" s="1286"/>
      <c r="CZ346" s="1286"/>
      <c r="DA346" s="1286"/>
      <c r="DB346" s="1286"/>
      <c r="DC346" s="1286"/>
      <c r="DD346" s="1286"/>
      <c r="DE346" s="1286"/>
      <c r="DF346" s="1286"/>
      <c r="DG346" s="1286"/>
      <c r="DH346" s="1286"/>
      <c r="DI346" s="1286"/>
      <c r="DJ346" s="1286"/>
      <c r="DK346" s="1286"/>
      <c r="DL346" s="1286"/>
      <c r="DM346" s="1286"/>
      <c r="DN346" s="1286"/>
      <c r="DO346" s="1286"/>
      <c r="DP346" s="1286"/>
      <c r="DQ346" s="1286"/>
      <c r="DR346" s="1286"/>
      <c r="DS346" s="1286"/>
      <c r="DT346" s="1286"/>
      <c r="DU346" s="1286"/>
      <c r="DV346" s="1286"/>
      <c r="DW346" s="1286"/>
      <c r="DX346" s="1286"/>
      <c r="DY346" s="1286"/>
      <c r="DZ346" s="1286"/>
      <c r="EA346" s="1286"/>
      <c r="EB346" s="1286"/>
      <c r="EC346" s="1286"/>
      <c r="ED346" s="1286"/>
      <c r="EE346" s="1286"/>
      <c r="EF346" s="1286"/>
      <c r="EG346" s="1286"/>
      <c r="EH346" s="1286"/>
      <c r="EI346" s="1286"/>
      <c r="EJ346" s="1286"/>
      <c r="EK346" s="1286"/>
      <c r="EL346" s="1286"/>
      <c r="EM346" s="1286"/>
      <c r="EN346" s="1286"/>
      <c r="EO346" s="1286"/>
      <c r="EP346" s="1286"/>
      <c r="EQ346" s="1286"/>
      <c r="ER346" s="1286"/>
      <c r="ES346" s="1286"/>
      <c r="ET346" s="1286"/>
      <c r="EU346" s="1286"/>
      <c r="EV346" s="1286"/>
      <c r="EW346" s="1286"/>
      <c r="EX346" s="1286"/>
      <c r="EY346" s="1286"/>
      <c r="EZ346" s="1286"/>
      <c r="FA346" s="1286"/>
      <c r="FB346" s="1286"/>
      <c r="FC346" s="1286"/>
      <c r="FD346" s="1286"/>
      <c r="FE346" s="1286"/>
      <c r="FF346" s="1286"/>
      <c r="FG346" s="1286"/>
      <c r="FH346" s="1286"/>
      <c r="FI346" s="1286"/>
      <c r="FJ346" s="1286"/>
      <c r="FK346" s="1286"/>
      <c r="FL346" s="1286"/>
      <c r="FM346" s="1286"/>
      <c r="FN346" s="1286"/>
      <c r="FO346" s="1286"/>
      <c r="FP346" s="1286"/>
      <c r="FQ346" s="1286"/>
      <c r="FR346" s="1286"/>
      <c r="FS346" s="1286"/>
      <c r="FT346" s="1286"/>
      <c r="FU346" s="1286"/>
      <c r="FV346" s="1286"/>
      <c r="FW346" s="1286"/>
      <c r="FX346" s="1286"/>
      <c r="FY346" s="1286"/>
      <c r="FZ346" s="1286"/>
      <c r="GA346" s="1286"/>
      <c r="GB346" s="1286"/>
      <c r="GC346" s="1286"/>
      <c r="GD346" s="1286"/>
      <c r="GE346" s="1286"/>
      <c r="GF346" s="1286"/>
      <c r="GG346" s="1286"/>
      <c r="GH346" s="1286"/>
      <c r="GI346" s="1286"/>
      <c r="GJ346" s="1286"/>
      <c r="GK346" s="1286"/>
      <c r="GL346" s="1286"/>
      <c r="GM346" s="1286"/>
      <c r="GN346" s="1286"/>
      <c r="GO346" s="1286"/>
      <c r="GP346" s="1286"/>
      <c r="GQ346" s="1286"/>
      <c r="GR346" s="1286"/>
      <c r="GS346" s="1286"/>
      <c r="GT346" s="1286"/>
      <c r="GU346" s="1286"/>
      <c r="GV346" s="1286"/>
      <c r="GW346" s="1286"/>
      <c r="GX346" s="1286"/>
      <c r="GY346" s="1286"/>
      <c r="GZ346" s="1286"/>
      <c r="HA346" s="1286"/>
      <c r="HB346" s="1286"/>
      <c r="HC346" s="1286"/>
      <c r="HD346" s="1286"/>
      <c r="HE346" s="1286"/>
      <c r="HF346" s="1286"/>
      <c r="HG346" s="1286"/>
      <c r="HH346" s="1286"/>
      <c r="HI346" s="1286"/>
      <c r="HJ346" s="1286"/>
      <c r="HK346" s="1286"/>
      <c r="HL346" s="1286"/>
      <c r="HM346" s="1286"/>
      <c r="HN346" s="1286"/>
      <c r="HO346" s="1286"/>
      <c r="HP346" s="1286"/>
      <c r="HQ346" s="1286"/>
      <c r="HR346" s="1286"/>
      <c r="HS346" s="1286"/>
      <c r="HT346" s="1286"/>
      <c r="HU346" s="1286"/>
      <c r="HV346" s="1286"/>
      <c r="HW346" s="1286"/>
      <c r="HX346" s="1286"/>
      <c r="HY346" s="1286"/>
      <c r="HZ346" s="1286"/>
      <c r="IA346" s="1286"/>
      <c r="IB346" s="1286"/>
      <c r="IC346" s="1286"/>
      <c r="ID346" s="1286"/>
      <c r="IE346" s="1286"/>
      <c r="IF346" s="1286"/>
      <c r="IG346" s="1286"/>
      <c r="IH346" s="1286"/>
      <c r="II346" s="1286"/>
      <c r="IJ346" s="1286"/>
      <c r="IK346" s="1286"/>
      <c r="IL346" s="1286"/>
      <c r="IM346" s="1286"/>
      <c r="IN346" s="1286"/>
      <c r="IO346" s="1286"/>
      <c r="IP346" s="1286"/>
      <c r="IQ346" s="1286"/>
      <c r="IR346" s="1286"/>
      <c r="IS346" s="1286"/>
      <c r="IT346" s="1286"/>
      <c r="IU346" s="1286"/>
      <c r="IV346" s="1286"/>
    </row>
    <row r="347" spans="1:256">
      <c r="A347" s="1286"/>
      <c r="B347" s="1360"/>
      <c r="C347" s="1360"/>
      <c r="D347" s="1360"/>
      <c r="E347" s="1360"/>
      <c r="F347" s="1360"/>
      <c r="G347" s="1360"/>
      <c r="H347" s="1286"/>
      <c r="I347" s="1286"/>
      <c r="J347" s="1286"/>
      <c r="K347" s="1286"/>
      <c r="L347" s="1286"/>
      <c r="M347" s="1286"/>
      <c r="N347" s="1286"/>
      <c r="O347" s="1286"/>
      <c r="P347" s="1286"/>
      <c r="Q347" s="1286"/>
      <c r="R347" s="1286"/>
      <c r="S347" s="1286"/>
      <c r="T347" s="1286"/>
      <c r="U347" s="1286"/>
      <c r="V347" s="1286"/>
      <c r="W347" s="1286"/>
      <c r="X347" s="1286"/>
      <c r="Y347" s="1286"/>
      <c r="Z347" s="1286"/>
      <c r="AA347" s="1286"/>
      <c r="AB347" s="1286"/>
      <c r="AC347" s="1286"/>
      <c r="AD347" s="1286"/>
      <c r="AE347" s="1286"/>
      <c r="AF347" s="1286"/>
      <c r="AG347" s="1286"/>
      <c r="AH347" s="1286"/>
      <c r="AI347" s="1286"/>
      <c r="AJ347" s="1286"/>
      <c r="AK347" s="1286"/>
      <c r="AL347" s="1286"/>
      <c r="AM347" s="1286"/>
      <c r="AN347" s="1286"/>
      <c r="AO347" s="1286"/>
      <c r="AP347" s="1286"/>
      <c r="AQ347" s="1286"/>
      <c r="AR347" s="1286"/>
      <c r="AS347" s="1286"/>
      <c r="AT347" s="1286"/>
      <c r="AU347" s="1286"/>
      <c r="AV347" s="1286"/>
      <c r="AW347" s="1286"/>
      <c r="AX347" s="1286"/>
      <c r="AY347" s="1286"/>
      <c r="AZ347" s="1286"/>
      <c r="BA347" s="1286"/>
      <c r="BB347" s="1286"/>
      <c r="BC347" s="1286"/>
      <c r="BD347" s="1286"/>
      <c r="BE347" s="1286"/>
      <c r="BF347" s="1286"/>
      <c r="BG347" s="1286"/>
      <c r="BH347" s="1286"/>
      <c r="BI347" s="1286"/>
      <c r="BJ347" s="1286"/>
      <c r="BK347" s="1286"/>
      <c r="BL347" s="1286"/>
      <c r="BM347" s="1286"/>
      <c r="BN347" s="1286"/>
      <c r="BO347" s="1286"/>
      <c r="BP347" s="1286"/>
      <c r="BQ347" s="1286"/>
      <c r="BR347" s="1286"/>
      <c r="BS347" s="1286"/>
      <c r="BT347" s="1286"/>
      <c r="BU347" s="1286"/>
      <c r="BV347" s="1286"/>
      <c r="BW347" s="1286"/>
      <c r="BX347" s="1286"/>
      <c r="BY347" s="1286"/>
      <c r="BZ347" s="1286"/>
      <c r="CA347" s="1286"/>
      <c r="CB347" s="1286"/>
      <c r="CC347" s="1286"/>
      <c r="CD347" s="1286"/>
      <c r="CE347" s="1286"/>
      <c r="CF347" s="1286"/>
      <c r="CG347" s="1286"/>
      <c r="CH347" s="1286"/>
      <c r="CI347" s="1286"/>
      <c r="CJ347" s="1286"/>
      <c r="CK347" s="1286"/>
      <c r="CL347" s="1286"/>
      <c r="CM347" s="1286"/>
      <c r="CN347" s="1286"/>
      <c r="CO347" s="1286"/>
      <c r="CP347" s="1286"/>
      <c r="CQ347" s="1286"/>
      <c r="CR347" s="1286"/>
      <c r="CS347" s="1286"/>
      <c r="CT347" s="1286"/>
      <c r="CU347" s="1286"/>
      <c r="CV347" s="1286"/>
      <c r="CW347" s="1286"/>
      <c r="CX347" s="1286"/>
      <c r="CY347" s="1286"/>
      <c r="CZ347" s="1286"/>
      <c r="DA347" s="1286"/>
      <c r="DB347" s="1286"/>
      <c r="DC347" s="1286"/>
      <c r="DD347" s="1286"/>
      <c r="DE347" s="1286"/>
      <c r="DF347" s="1286"/>
      <c r="DG347" s="1286"/>
      <c r="DH347" s="1286"/>
      <c r="DI347" s="1286"/>
      <c r="DJ347" s="1286"/>
      <c r="DK347" s="1286"/>
      <c r="DL347" s="1286"/>
      <c r="DM347" s="1286"/>
      <c r="DN347" s="1286"/>
      <c r="DO347" s="1286"/>
      <c r="DP347" s="1286"/>
      <c r="DQ347" s="1286"/>
      <c r="DR347" s="1286"/>
      <c r="DS347" s="1286"/>
      <c r="DT347" s="1286"/>
      <c r="DU347" s="1286"/>
      <c r="DV347" s="1286"/>
      <c r="DW347" s="1286"/>
      <c r="DX347" s="1286"/>
      <c r="DY347" s="1286"/>
      <c r="DZ347" s="1286"/>
      <c r="EA347" s="1286"/>
      <c r="EB347" s="1286"/>
      <c r="EC347" s="1286"/>
      <c r="ED347" s="1286"/>
      <c r="EE347" s="1286"/>
      <c r="EF347" s="1286"/>
      <c r="EG347" s="1286"/>
      <c r="EH347" s="1286"/>
      <c r="EI347" s="1286"/>
      <c r="EJ347" s="1286"/>
      <c r="EK347" s="1286"/>
      <c r="EL347" s="1286"/>
      <c r="EM347" s="1286"/>
      <c r="EN347" s="1286"/>
      <c r="EO347" s="1286"/>
      <c r="EP347" s="1286"/>
      <c r="EQ347" s="1286"/>
      <c r="ER347" s="1286"/>
      <c r="ES347" s="1286"/>
      <c r="ET347" s="1286"/>
      <c r="EU347" s="1286"/>
      <c r="EV347" s="1286"/>
      <c r="EW347" s="1286"/>
      <c r="EX347" s="1286"/>
      <c r="EY347" s="1286"/>
      <c r="EZ347" s="1286"/>
      <c r="FA347" s="1286"/>
      <c r="FB347" s="1286"/>
      <c r="FC347" s="1286"/>
      <c r="FD347" s="1286"/>
      <c r="FE347" s="1286"/>
      <c r="FF347" s="1286"/>
      <c r="FG347" s="1286"/>
      <c r="FH347" s="1286"/>
      <c r="FI347" s="1286"/>
      <c r="FJ347" s="1286"/>
      <c r="FK347" s="1286"/>
      <c r="FL347" s="1286"/>
      <c r="FM347" s="1286"/>
      <c r="FN347" s="1286"/>
      <c r="FO347" s="1286"/>
      <c r="FP347" s="1286"/>
      <c r="FQ347" s="1286"/>
      <c r="FR347" s="1286"/>
      <c r="FS347" s="1286"/>
      <c r="FT347" s="1286"/>
      <c r="FU347" s="1286"/>
      <c r="FV347" s="1286"/>
      <c r="FW347" s="1286"/>
      <c r="FX347" s="1286"/>
      <c r="FY347" s="1286"/>
      <c r="FZ347" s="1286"/>
      <c r="GA347" s="1286"/>
      <c r="GB347" s="1286"/>
      <c r="GC347" s="1286"/>
      <c r="GD347" s="1286"/>
      <c r="GE347" s="1286"/>
      <c r="GF347" s="1286"/>
      <c r="GG347" s="1286"/>
      <c r="GH347" s="1286"/>
      <c r="GI347" s="1286"/>
      <c r="GJ347" s="1286"/>
      <c r="GK347" s="1286"/>
      <c r="GL347" s="1286"/>
      <c r="GM347" s="1286"/>
      <c r="GN347" s="1286"/>
      <c r="GO347" s="1286"/>
      <c r="GP347" s="1286"/>
      <c r="GQ347" s="1286"/>
      <c r="GR347" s="1286"/>
      <c r="GS347" s="1286"/>
      <c r="GT347" s="1286"/>
      <c r="GU347" s="1286"/>
      <c r="GV347" s="1286"/>
      <c r="GW347" s="1286"/>
      <c r="GX347" s="1286"/>
      <c r="GY347" s="1286"/>
      <c r="GZ347" s="1286"/>
      <c r="HA347" s="1286"/>
      <c r="HB347" s="1286"/>
      <c r="HC347" s="1286"/>
      <c r="HD347" s="1286"/>
      <c r="HE347" s="1286"/>
      <c r="HF347" s="1286"/>
      <c r="HG347" s="1286"/>
      <c r="HH347" s="1286"/>
      <c r="HI347" s="1286"/>
      <c r="HJ347" s="1286"/>
      <c r="HK347" s="1286"/>
      <c r="HL347" s="1286"/>
      <c r="HM347" s="1286"/>
      <c r="HN347" s="1286"/>
      <c r="HO347" s="1286"/>
      <c r="HP347" s="1286"/>
      <c r="HQ347" s="1286"/>
      <c r="HR347" s="1286"/>
      <c r="HS347" s="1286"/>
      <c r="HT347" s="1286"/>
      <c r="HU347" s="1286"/>
      <c r="HV347" s="1286"/>
      <c r="HW347" s="1286"/>
      <c r="HX347" s="1286"/>
      <c r="HY347" s="1286"/>
      <c r="HZ347" s="1286"/>
      <c r="IA347" s="1286"/>
      <c r="IB347" s="1286"/>
      <c r="IC347" s="1286"/>
      <c r="ID347" s="1286"/>
      <c r="IE347" s="1286"/>
      <c r="IF347" s="1286"/>
      <c r="IG347" s="1286"/>
      <c r="IH347" s="1286"/>
      <c r="II347" s="1286"/>
      <c r="IJ347" s="1286"/>
      <c r="IK347" s="1286"/>
      <c r="IL347" s="1286"/>
      <c r="IM347" s="1286"/>
      <c r="IN347" s="1286"/>
      <c r="IO347" s="1286"/>
      <c r="IP347" s="1286"/>
      <c r="IQ347" s="1286"/>
      <c r="IR347" s="1286"/>
      <c r="IS347" s="1286"/>
      <c r="IT347" s="1286"/>
      <c r="IU347" s="1286"/>
      <c r="IV347" s="1286"/>
    </row>
    <row r="348" spans="1:256" ht="13.5" thickBot="1">
      <c r="A348" s="1286"/>
      <c r="B348" s="1361"/>
      <c r="C348" s="1361"/>
      <c r="D348" s="1361"/>
      <c r="E348" s="1361"/>
      <c r="F348" s="1361"/>
      <c r="G348" s="1361"/>
      <c r="H348" s="1286"/>
      <c r="I348" s="1286"/>
      <c r="J348" s="1286"/>
      <c r="K348" s="1286"/>
      <c r="L348" s="1286"/>
      <c r="M348" s="1286"/>
      <c r="N348" s="1286"/>
      <c r="O348" s="1286"/>
      <c r="P348" s="1286"/>
      <c r="Q348" s="1286"/>
      <c r="R348" s="1286"/>
      <c r="S348" s="1286"/>
      <c r="T348" s="1286"/>
      <c r="U348" s="1286"/>
      <c r="V348" s="1286"/>
      <c r="W348" s="1286"/>
      <c r="X348" s="1286"/>
      <c r="Y348" s="1286"/>
      <c r="Z348" s="1286"/>
      <c r="AA348" s="1286"/>
      <c r="AB348" s="1286"/>
      <c r="AC348" s="1286"/>
      <c r="AD348" s="1286"/>
      <c r="AE348" s="1286"/>
      <c r="AF348" s="1286"/>
      <c r="AG348" s="1286"/>
      <c r="AH348" s="1286"/>
      <c r="AI348" s="1286"/>
      <c r="AJ348" s="1286"/>
      <c r="AK348" s="1286"/>
      <c r="AL348" s="1286"/>
      <c r="AM348" s="1286"/>
      <c r="AN348" s="1286"/>
      <c r="AO348" s="1286"/>
      <c r="AP348" s="1286"/>
      <c r="AQ348" s="1286"/>
      <c r="AR348" s="1286"/>
      <c r="AS348" s="1286"/>
      <c r="AT348" s="1286"/>
      <c r="AU348" s="1286"/>
      <c r="AV348" s="1286"/>
      <c r="AW348" s="1286"/>
      <c r="AX348" s="1286"/>
      <c r="AY348" s="1286"/>
      <c r="AZ348" s="1286"/>
      <c r="BA348" s="1286"/>
      <c r="BB348" s="1286"/>
      <c r="BC348" s="1286"/>
      <c r="BD348" s="1286"/>
      <c r="BE348" s="1286"/>
      <c r="BF348" s="1286"/>
      <c r="BG348" s="1286"/>
      <c r="BH348" s="1286"/>
      <c r="BI348" s="1286"/>
      <c r="BJ348" s="1286"/>
      <c r="BK348" s="1286"/>
      <c r="BL348" s="1286"/>
      <c r="BM348" s="1286"/>
      <c r="BN348" s="1286"/>
      <c r="BO348" s="1286"/>
      <c r="BP348" s="1286"/>
      <c r="BQ348" s="1286"/>
      <c r="BR348" s="1286"/>
      <c r="BS348" s="1286"/>
      <c r="BT348" s="1286"/>
      <c r="BU348" s="1286"/>
      <c r="BV348" s="1286"/>
      <c r="BW348" s="1286"/>
      <c r="BX348" s="1286"/>
      <c r="BY348" s="1286"/>
      <c r="BZ348" s="1286"/>
      <c r="CA348" s="1286"/>
      <c r="CB348" s="1286"/>
      <c r="CC348" s="1286"/>
      <c r="CD348" s="1286"/>
      <c r="CE348" s="1286"/>
      <c r="CF348" s="1286"/>
      <c r="CG348" s="1286"/>
      <c r="CH348" s="1286"/>
      <c r="CI348" s="1286"/>
      <c r="CJ348" s="1286"/>
      <c r="CK348" s="1286"/>
      <c r="CL348" s="1286"/>
      <c r="CM348" s="1286"/>
      <c r="CN348" s="1286"/>
      <c r="CO348" s="1286"/>
      <c r="CP348" s="1286"/>
      <c r="CQ348" s="1286"/>
      <c r="CR348" s="1286"/>
      <c r="CS348" s="1286"/>
      <c r="CT348" s="1286"/>
      <c r="CU348" s="1286"/>
      <c r="CV348" s="1286"/>
      <c r="CW348" s="1286"/>
      <c r="CX348" s="1286"/>
      <c r="CY348" s="1286"/>
      <c r="CZ348" s="1286"/>
      <c r="DA348" s="1286"/>
      <c r="DB348" s="1286"/>
      <c r="DC348" s="1286"/>
      <c r="DD348" s="1286"/>
      <c r="DE348" s="1286"/>
      <c r="DF348" s="1286"/>
      <c r="DG348" s="1286"/>
      <c r="DH348" s="1286"/>
      <c r="DI348" s="1286"/>
      <c r="DJ348" s="1286"/>
      <c r="DK348" s="1286"/>
      <c r="DL348" s="1286"/>
      <c r="DM348" s="1286"/>
      <c r="DN348" s="1286"/>
      <c r="DO348" s="1286"/>
      <c r="DP348" s="1286"/>
      <c r="DQ348" s="1286"/>
      <c r="DR348" s="1286"/>
      <c r="DS348" s="1286"/>
      <c r="DT348" s="1286"/>
      <c r="DU348" s="1286"/>
      <c r="DV348" s="1286"/>
      <c r="DW348" s="1286"/>
      <c r="DX348" s="1286"/>
      <c r="DY348" s="1286"/>
      <c r="DZ348" s="1286"/>
      <c r="EA348" s="1286"/>
      <c r="EB348" s="1286"/>
      <c r="EC348" s="1286"/>
      <c r="ED348" s="1286"/>
      <c r="EE348" s="1286"/>
      <c r="EF348" s="1286"/>
      <c r="EG348" s="1286"/>
      <c r="EH348" s="1286"/>
      <c r="EI348" s="1286"/>
      <c r="EJ348" s="1286"/>
      <c r="EK348" s="1286"/>
      <c r="EL348" s="1286"/>
      <c r="EM348" s="1286"/>
      <c r="EN348" s="1286"/>
      <c r="EO348" s="1286"/>
      <c r="EP348" s="1286"/>
      <c r="EQ348" s="1286"/>
      <c r="ER348" s="1286"/>
      <c r="ES348" s="1286"/>
      <c r="ET348" s="1286"/>
      <c r="EU348" s="1286"/>
      <c r="EV348" s="1286"/>
      <c r="EW348" s="1286"/>
      <c r="EX348" s="1286"/>
      <c r="EY348" s="1286"/>
      <c r="EZ348" s="1286"/>
      <c r="FA348" s="1286"/>
      <c r="FB348" s="1286"/>
      <c r="FC348" s="1286"/>
      <c r="FD348" s="1286"/>
      <c r="FE348" s="1286"/>
      <c r="FF348" s="1286"/>
      <c r="FG348" s="1286"/>
      <c r="FH348" s="1286"/>
      <c r="FI348" s="1286"/>
      <c r="FJ348" s="1286"/>
      <c r="FK348" s="1286"/>
      <c r="FL348" s="1286"/>
      <c r="FM348" s="1286"/>
      <c r="FN348" s="1286"/>
      <c r="FO348" s="1286"/>
      <c r="FP348" s="1286"/>
      <c r="FQ348" s="1286"/>
      <c r="FR348" s="1286"/>
      <c r="FS348" s="1286"/>
      <c r="FT348" s="1286"/>
      <c r="FU348" s="1286"/>
      <c r="FV348" s="1286"/>
      <c r="FW348" s="1286"/>
      <c r="FX348" s="1286"/>
      <c r="FY348" s="1286"/>
      <c r="FZ348" s="1286"/>
      <c r="GA348" s="1286"/>
      <c r="GB348" s="1286"/>
      <c r="GC348" s="1286"/>
      <c r="GD348" s="1286"/>
      <c r="GE348" s="1286"/>
      <c r="GF348" s="1286"/>
      <c r="GG348" s="1286"/>
      <c r="GH348" s="1286"/>
      <c r="GI348" s="1286"/>
      <c r="GJ348" s="1286"/>
      <c r="GK348" s="1286"/>
      <c r="GL348" s="1286"/>
      <c r="GM348" s="1286"/>
      <c r="GN348" s="1286"/>
      <c r="GO348" s="1286"/>
      <c r="GP348" s="1286"/>
      <c r="GQ348" s="1286"/>
      <c r="GR348" s="1286"/>
      <c r="GS348" s="1286"/>
      <c r="GT348" s="1286"/>
      <c r="GU348" s="1286"/>
      <c r="GV348" s="1286"/>
      <c r="GW348" s="1286"/>
      <c r="GX348" s="1286"/>
      <c r="GY348" s="1286"/>
      <c r="GZ348" s="1286"/>
      <c r="HA348" s="1286"/>
      <c r="HB348" s="1286"/>
      <c r="HC348" s="1286"/>
      <c r="HD348" s="1286"/>
      <c r="HE348" s="1286"/>
      <c r="HF348" s="1286"/>
      <c r="HG348" s="1286"/>
      <c r="HH348" s="1286"/>
      <c r="HI348" s="1286"/>
      <c r="HJ348" s="1286"/>
      <c r="HK348" s="1286"/>
      <c r="HL348" s="1286"/>
      <c r="HM348" s="1286"/>
      <c r="HN348" s="1286"/>
      <c r="HO348" s="1286"/>
      <c r="HP348" s="1286"/>
      <c r="HQ348" s="1286"/>
      <c r="HR348" s="1286"/>
      <c r="HS348" s="1286"/>
      <c r="HT348" s="1286"/>
      <c r="HU348" s="1286"/>
      <c r="HV348" s="1286"/>
      <c r="HW348" s="1286"/>
      <c r="HX348" s="1286"/>
      <c r="HY348" s="1286"/>
      <c r="HZ348" s="1286"/>
      <c r="IA348" s="1286"/>
      <c r="IB348" s="1286"/>
      <c r="IC348" s="1286"/>
      <c r="ID348" s="1286"/>
      <c r="IE348" s="1286"/>
      <c r="IF348" s="1286"/>
      <c r="IG348" s="1286"/>
      <c r="IH348" s="1286"/>
      <c r="II348" s="1286"/>
      <c r="IJ348" s="1286"/>
      <c r="IK348" s="1286"/>
      <c r="IL348" s="1286"/>
      <c r="IM348" s="1286"/>
      <c r="IN348" s="1286"/>
      <c r="IO348" s="1286"/>
      <c r="IP348" s="1286"/>
      <c r="IQ348" s="1286"/>
      <c r="IR348" s="1286"/>
      <c r="IS348" s="1286"/>
      <c r="IT348" s="1286"/>
      <c r="IU348" s="1286"/>
      <c r="IV348" s="1286"/>
    </row>
    <row r="349" spans="1:256" ht="15.75" thickBot="1">
      <c r="A349" s="1286"/>
      <c r="B349" s="1379"/>
      <c r="C349" s="1599" t="s">
        <v>7360</v>
      </c>
      <c r="D349" s="1380"/>
      <c r="E349" s="1381"/>
      <c r="F349" s="1380"/>
      <c r="G349" s="1382"/>
      <c r="H349" s="1286"/>
      <c r="I349" s="1286"/>
      <c r="J349" s="1286"/>
      <c r="K349" s="1286"/>
      <c r="L349" s="1286"/>
      <c r="M349" s="1286"/>
      <c r="N349" s="1286"/>
      <c r="O349" s="1286"/>
      <c r="P349" s="1286"/>
      <c r="Q349" s="1286"/>
      <c r="R349" s="1286"/>
      <c r="S349" s="1286"/>
      <c r="T349" s="1286"/>
      <c r="U349" s="1286"/>
      <c r="V349" s="1286"/>
      <c r="W349" s="1286"/>
      <c r="X349" s="1286"/>
      <c r="Y349" s="1286"/>
      <c r="Z349" s="1286"/>
      <c r="AA349" s="1286"/>
      <c r="AB349" s="1286"/>
      <c r="AC349" s="1286"/>
      <c r="AD349" s="1286"/>
      <c r="AE349" s="1286"/>
      <c r="AF349" s="1286"/>
      <c r="AG349" s="1286"/>
      <c r="AH349" s="1286"/>
      <c r="AI349" s="1286"/>
      <c r="AJ349" s="1286"/>
      <c r="AK349" s="1286"/>
      <c r="AL349" s="1286"/>
      <c r="AM349" s="1286"/>
      <c r="AN349" s="1286"/>
      <c r="AO349" s="1286"/>
      <c r="AP349" s="1286"/>
      <c r="AQ349" s="1286"/>
      <c r="AR349" s="1286"/>
      <c r="AS349" s="1286"/>
      <c r="AT349" s="1286"/>
      <c r="AU349" s="1286"/>
      <c r="AV349" s="1286"/>
      <c r="AW349" s="1286"/>
      <c r="AX349" s="1286"/>
      <c r="AY349" s="1286"/>
      <c r="AZ349" s="1286"/>
      <c r="BA349" s="1286"/>
      <c r="BB349" s="1286"/>
      <c r="BC349" s="1286"/>
      <c r="BD349" s="1286"/>
      <c r="BE349" s="1286"/>
      <c r="BF349" s="1286"/>
      <c r="BG349" s="1286"/>
      <c r="BH349" s="1286"/>
      <c r="BI349" s="1286"/>
      <c r="BJ349" s="1286"/>
      <c r="BK349" s="1286"/>
      <c r="BL349" s="1286"/>
      <c r="BM349" s="1286"/>
      <c r="BN349" s="1286"/>
      <c r="BO349" s="1286"/>
      <c r="BP349" s="1286"/>
      <c r="BQ349" s="1286"/>
      <c r="BR349" s="1286"/>
      <c r="BS349" s="1286"/>
      <c r="BT349" s="1286"/>
      <c r="BU349" s="1286"/>
      <c r="BV349" s="1286"/>
      <c r="BW349" s="1286"/>
      <c r="BX349" s="1286"/>
      <c r="BY349" s="1286"/>
      <c r="BZ349" s="1286"/>
      <c r="CA349" s="1286"/>
      <c r="CB349" s="1286"/>
      <c r="CC349" s="1286"/>
      <c r="CD349" s="1286"/>
      <c r="CE349" s="1286"/>
      <c r="CF349" s="1286"/>
      <c r="CG349" s="1286"/>
      <c r="CH349" s="1286"/>
      <c r="CI349" s="1286"/>
      <c r="CJ349" s="1286"/>
      <c r="CK349" s="1286"/>
      <c r="CL349" s="1286"/>
      <c r="CM349" s="1286"/>
      <c r="CN349" s="1286"/>
      <c r="CO349" s="1286"/>
      <c r="CP349" s="1286"/>
      <c r="CQ349" s="1286"/>
      <c r="CR349" s="1286"/>
      <c r="CS349" s="1286"/>
      <c r="CT349" s="1286"/>
      <c r="CU349" s="1286"/>
      <c r="CV349" s="1286"/>
      <c r="CW349" s="1286"/>
      <c r="CX349" s="1286"/>
      <c r="CY349" s="1286"/>
      <c r="CZ349" s="1286"/>
      <c r="DA349" s="1286"/>
      <c r="DB349" s="1286"/>
      <c r="DC349" s="1286"/>
      <c r="DD349" s="1286"/>
      <c r="DE349" s="1286"/>
      <c r="DF349" s="1286"/>
      <c r="DG349" s="1286"/>
      <c r="DH349" s="1286"/>
      <c r="DI349" s="1286"/>
      <c r="DJ349" s="1286"/>
      <c r="DK349" s="1286"/>
      <c r="DL349" s="1286"/>
      <c r="DM349" s="1286"/>
      <c r="DN349" s="1286"/>
      <c r="DO349" s="1286"/>
      <c r="DP349" s="1286"/>
      <c r="DQ349" s="1286"/>
      <c r="DR349" s="1286"/>
      <c r="DS349" s="1286"/>
      <c r="DT349" s="1286"/>
      <c r="DU349" s="1286"/>
      <c r="DV349" s="1286"/>
      <c r="DW349" s="1286"/>
      <c r="DX349" s="1286"/>
      <c r="DY349" s="1286"/>
      <c r="DZ349" s="1286"/>
      <c r="EA349" s="1286"/>
      <c r="EB349" s="1286"/>
      <c r="EC349" s="1286"/>
      <c r="ED349" s="1286"/>
      <c r="EE349" s="1286"/>
      <c r="EF349" s="1286"/>
      <c r="EG349" s="1286"/>
      <c r="EH349" s="1286"/>
      <c r="EI349" s="1286"/>
      <c r="EJ349" s="1286"/>
      <c r="EK349" s="1286"/>
      <c r="EL349" s="1286"/>
      <c r="EM349" s="1286"/>
      <c r="EN349" s="1286"/>
      <c r="EO349" s="1286"/>
      <c r="EP349" s="1286"/>
      <c r="EQ349" s="1286"/>
      <c r="ER349" s="1286"/>
      <c r="ES349" s="1286"/>
      <c r="ET349" s="1286"/>
      <c r="EU349" s="1286"/>
      <c r="EV349" s="1286"/>
      <c r="EW349" s="1286"/>
      <c r="EX349" s="1286"/>
      <c r="EY349" s="1286"/>
      <c r="EZ349" s="1286"/>
      <c r="FA349" s="1286"/>
      <c r="FB349" s="1286"/>
      <c r="FC349" s="1286"/>
      <c r="FD349" s="1286"/>
      <c r="FE349" s="1286"/>
      <c r="FF349" s="1286"/>
      <c r="FG349" s="1286"/>
      <c r="FH349" s="1286"/>
      <c r="FI349" s="1286"/>
      <c r="FJ349" s="1286"/>
      <c r="FK349" s="1286"/>
      <c r="FL349" s="1286"/>
      <c r="FM349" s="1286"/>
      <c r="FN349" s="1286"/>
      <c r="FO349" s="1286"/>
      <c r="FP349" s="1286"/>
      <c r="FQ349" s="1286"/>
      <c r="FR349" s="1286"/>
      <c r="FS349" s="1286"/>
      <c r="FT349" s="1286"/>
      <c r="FU349" s="1286"/>
      <c r="FV349" s="1286"/>
      <c r="FW349" s="1286"/>
      <c r="FX349" s="1286"/>
      <c r="FY349" s="1286"/>
      <c r="FZ349" s="1286"/>
      <c r="GA349" s="1286"/>
      <c r="GB349" s="1286"/>
      <c r="GC349" s="1286"/>
      <c r="GD349" s="1286"/>
      <c r="GE349" s="1286"/>
      <c r="GF349" s="1286"/>
      <c r="GG349" s="1286"/>
      <c r="GH349" s="1286"/>
      <c r="GI349" s="1286"/>
      <c r="GJ349" s="1286"/>
      <c r="GK349" s="1286"/>
      <c r="GL349" s="1286"/>
      <c r="GM349" s="1286"/>
      <c r="GN349" s="1286"/>
      <c r="GO349" s="1286"/>
      <c r="GP349" s="1286"/>
      <c r="GQ349" s="1286"/>
      <c r="GR349" s="1286"/>
      <c r="GS349" s="1286"/>
      <c r="GT349" s="1286"/>
      <c r="GU349" s="1286"/>
      <c r="GV349" s="1286"/>
      <c r="GW349" s="1286"/>
      <c r="GX349" s="1286"/>
      <c r="GY349" s="1286"/>
      <c r="GZ349" s="1286"/>
      <c r="HA349" s="1286"/>
      <c r="HB349" s="1286"/>
      <c r="HC349" s="1286"/>
      <c r="HD349" s="1286"/>
      <c r="HE349" s="1286"/>
      <c r="HF349" s="1286"/>
      <c r="HG349" s="1286"/>
      <c r="HH349" s="1286"/>
      <c r="HI349" s="1286"/>
      <c r="HJ349" s="1286"/>
      <c r="HK349" s="1286"/>
      <c r="HL349" s="1286"/>
      <c r="HM349" s="1286"/>
      <c r="HN349" s="1286"/>
      <c r="HO349" s="1286"/>
      <c r="HP349" s="1286"/>
      <c r="HQ349" s="1286"/>
      <c r="HR349" s="1286"/>
      <c r="HS349" s="1286"/>
      <c r="HT349" s="1286"/>
      <c r="HU349" s="1286"/>
      <c r="HV349" s="1286"/>
      <c r="HW349" s="1286"/>
      <c r="HX349" s="1286"/>
      <c r="HY349" s="1286"/>
      <c r="HZ349" s="1286"/>
      <c r="IA349" s="1286"/>
      <c r="IB349" s="1286"/>
      <c r="IC349" s="1286"/>
      <c r="ID349" s="1286"/>
      <c r="IE349" s="1286"/>
      <c r="IF349" s="1286"/>
      <c r="IG349" s="1286"/>
      <c r="IH349" s="1286"/>
      <c r="II349" s="1286"/>
      <c r="IJ349" s="1286"/>
      <c r="IK349" s="1286"/>
      <c r="IL349" s="1286"/>
      <c r="IM349" s="1286"/>
      <c r="IN349" s="1286"/>
      <c r="IO349" s="1286"/>
      <c r="IP349" s="1286"/>
      <c r="IQ349" s="1286"/>
      <c r="IR349" s="1286"/>
      <c r="IS349" s="1286"/>
      <c r="IT349" s="1286"/>
      <c r="IU349" s="1286"/>
      <c r="IV349" s="1286"/>
    </row>
    <row r="350" spans="1:256" ht="13.5" thickBot="1">
      <c r="A350" s="1286"/>
      <c r="B350" s="2103" t="s">
        <v>7361</v>
      </c>
      <c r="C350" s="2104"/>
      <c r="D350" s="1598" t="s">
        <v>7362</v>
      </c>
      <c r="E350" s="1598" t="s">
        <v>7363</v>
      </c>
      <c r="F350" s="1598" t="s">
        <v>7364</v>
      </c>
      <c r="G350" s="1383" t="s">
        <v>7424</v>
      </c>
      <c r="H350" s="1286"/>
      <c r="I350" s="1286"/>
      <c r="J350" s="1286"/>
      <c r="K350" s="1286"/>
      <c r="L350" s="1286"/>
      <c r="M350" s="1286"/>
      <c r="N350" s="1286"/>
      <c r="O350" s="1286"/>
      <c r="P350" s="1286"/>
      <c r="Q350" s="1286"/>
      <c r="R350" s="1286"/>
      <c r="S350" s="1286"/>
      <c r="T350" s="1286"/>
      <c r="U350" s="1286"/>
      <c r="V350" s="1286"/>
      <c r="W350" s="1286"/>
      <c r="X350" s="1286"/>
      <c r="Y350" s="1286"/>
      <c r="Z350" s="1286"/>
      <c r="AA350" s="1286"/>
      <c r="AB350" s="1286"/>
      <c r="AC350" s="1286"/>
      <c r="AD350" s="1286"/>
      <c r="AE350" s="1286"/>
      <c r="AF350" s="1286"/>
      <c r="AG350" s="1286"/>
      <c r="AH350" s="1286"/>
      <c r="AI350" s="1286"/>
      <c r="AJ350" s="1286"/>
      <c r="AK350" s="1286"/>
      <c r="AL350" s="1286"/>
      <c r="AM350" s="1286"/>
      <c r="AN350" s="1286"/>
      <c r="AO350" s="1286"/>
      <c r="AP350" s="1286"/>
      <c r="AQ350" s="1286"/>
      <c r="AR350" s="1286"/>
      <c r="AS350" s="1286"/>
      <c r="AT350" s="1286"/>
      <c r="AU350" s="1286"/>
      <c r="AV350" s="1286"/>
      <c r="AW350" s="1286"/>
      <c r="AX350" s="1286"/>
      <c r="AY350" s="1286"/>
      <c r="AZ350" s="1286"/>
      <c r="BA350" s="1286"/>
      <c r="BB350" s="1286"/>
      <c r="BC350" s="1286"/>
      <c r="BD350" s="1286"/>
      <c r="BE350" s="1286"/>
      <c r="BF350" s="1286"/>
      <c r="BG350" s="1286"/>
      <c r="BH350" s="1286"/>
      <c r="BI350" s="1286"/>
      <c r="BJ350" s="1286"/>
      <c r="BK350" s="1286"/>
      <c r="BL350" s="1286"/>
      <c r="BM350" s="1286"/>
      <c r="BN350" s="1286"/>
      <c r="BO350" s="1286"/>
      <c r="BP350" s="1286"/>
      <c r="BQ350" s="1286"/>
      <c r="BR350" s="1286"/>
      <c r="BS350" s="1286"/>
      <c r="BT350" s="1286"/>
      <c r="BU350" s="1286"/>
      <c r="BV350" s="1286"/>
      <c r="BW350" s="1286"/>
      <c r="BX350" s="1286"/>
      <c r="BY350" s="1286"/>
      <c r="BZ350" s="1286"/>
      <c r="CA350" s="1286"/>
      <c r="CB350" s="1286"/>
      <c r="CC350" s="1286"/>
      <c r="CD350" s="1286"/>
      <c r="CE350" s="1286"/>
      <c r="CF350" s="1286"/>
      <c r="CG350" s="1286"/>
      <c r="CH350" s="1286"/>
      <c r="CI350" s="1286"/>
      <c r="CJ350" s="1286"/>
      <c r="CK350" s="1286"/>
      <c r="CL350" s="1286"/>
      <c r="CM350" s="1286"/>
      <c r="CN350" s="1286"/>
      <c r="CO350" s="1286"/>
      <c r="CP350" s="1286"/>
      <c r="CQ350" s="1286"/>
      <c r="CR350" s="1286"/>
      <c r="CS350" s="1286"/>
      <c r="CT350" s="1286"/>
      <c r="CU350" s="1286"/>
      <c r="CV350" s="1286"/>
      <c r="CW350" s="1286"/>
      <c r="CX350" s="1286"/>
      <c r="CY350" s="1286"/>
      <c r="CZ350" s="1286"/>
      <c r="DA350" s="1286"/>
      <c r="DB350" s="1286"/>
      <c r="DC350" s="1286"/>
      <c r="DD350" s="1286"/>
      <c r="DE350" s="1286"/>
      <c r="DF350" s="1286"/>
      <c r="DG350" s="1286"/>
      <c r="DH350" s="1286"/>
      <c r="DI350" s="1286"/>
      <c r="DJ350" s="1286"/>
      <c r="DK350" s="1286"/>
      <c r="DL350" s="1286"/>
      <c r="DM350" s="1286"/>
      <c r="DN350" s="1286"/>
      <c r="DO350" s="1286"/>
      <c r="DP350" s="1286"/>
      <c r="DQ350" s="1286"/>
      <c r="DR350" s="1286"/>
      <c r="DS350" s="1286"/>
      <c r="DT350" s="1286"/>
      <c r="DU350" s="1286"/>
      <c r="DV350" s="1286"/>
      <c r="DW350" s="1286"/>
      <c r="DX350" s="1286"/>
      <c r="DY350" s="1286"/>
      <c r="DZ350" s="1286"/>
      <c r="EA350" s="1286"/>
      <c r="EB350" s="1286"/>
      <c r="EC350" s="1286"/>
      <c r="ED350" s="1286"/>
      <c r="EE350" s="1286"/>
      <c r="EF350" s="1286"/>
      <c r="EG350" s="1286"/>
      <c r="EH350" s="1286"/>
      <c r="EI350" s="1286"/>
      <c r="EJ350" s="1286"/>
      <c r="EK350" s="1286"/>
      <c r="EL350" s="1286"/>
      <c r="EM350" s="1286"/>
      <c r="EN350" s="1286"/>
      <c r="EO350" s="1286"/>
      <c r="EP350" s="1286"/>
      <c r="EQ350" s="1286"/>
      <c r="ER350" s="1286"/>
      <c r="ES350" s="1286"/>
      <c r="ET350" s="1286"/>
      <c r="EU350" s="1286"/>
      <c r="EV350" s="1286"/>
      <c r="EW350" s="1286"/>
      <c r="EX350" s="1286"/>
      <c r="EY350" s="1286"/>
      <c r="EZ350" s="1286"/>
      <c r="FA350" s="1286"/>
      <c r="FB350" s="1286"/>
      <c r="FC350" s="1286"/>
      <c r="FD350" s="1286"/>
      <c r="FE350" s="1286"/>
      <c r="FF350" s="1286"/>
      <c r="FG350" s="1286"/>
      <c r="FH350" s="1286"/>
      <c r="FI350" s="1286"/>
      <c r="FJ350" s="1286"/>
      <c r="FK350" s="1286"/>
      <c r="FL350" s="1286"/>
      <c r="FM350" s="1286"/>
      <c r="FN350" s="1286"/>
      <c r="FO350" s="1286"/>
      <c r="FP350" s="1286"/>
      <c r="FQ350" s="1286"/>
      <c r="FR350" s="1286"/>
      <c r="FS350" s="1286"/>
      <c r="FT350" s="1286"/>
      <c r="FU350" s="1286"/>
      <c r="FV350" s="1286"/>
      <c r="FW350" s="1286"/>
      <c r="FX350" s="1286"/>
      <c r="FY350" s="1286"/>
      <c r="FZ350" s="1286"/>
      <c r="GA350" s="1286"/>
      <c r="GB350" s="1286"/>
      <c r="GC350" s="1286"/>
      <c r="GD350" s="1286"/>
      <c r="GE350" s="1286"/>
      <c r="GF350" s="1286"/>
      <c r="GG350" s="1286"/>
      <c r="GH350" s="1286"/>
      <c r="GI350" s="1286"/>
      <c r="GJ350" s="1286"/>
      <c r="GK350" s="1286"/>
      <c r="GL350" s="1286"/>
      <c r="GM350" s="1286"/>
      <c r="GN350" s="1286"/>
      <c r="GO350" s="1286"/>
      <c r="GP350" s="1286"/>
      <c r="GQ350" s="1286"/>
      <c r="GR350" s="1286"/>
      <c r="GS350" s="1286"/>
      <c r="GT350" s="1286"/>
      <c r="GU350" s="1286"/>
      <c r="GV350" s="1286"/>
      <c r="GW350" s="1286"/>
      <c r="GX350" s="1286"/>
      <c r="GY350" s="1286"/>
      <c r="GZ350" s="1286"/>
      <c r="HA350" s="1286"/>
      <c r="HB350" s="1286"/>
      <c r="HC350" s="1286"/>
      <c r="HD350" s="1286"/>
      <c r="HE350" s="1286"/>
      <c r="HF350" s="1286"/>
      <c r="HG350" s="1286"/>
      <c r="HH350" s="1286"/>
      <c r="HI350" s="1286"/>
      <c r="HJ350" s="1286"/>
      <c r="HK350" s="1286"/>
      <c r="HL350" s="1286"/>
      <c r="HM350" s="1286"/>
      <c r="HN350" s="1286"/>
      <c r="HO350" s="1286"/>
      <c r="HP350" s="1286"/>
      <c r="HQ350" s="1286"/>
      <c r="HR350" s="1286"/>
      <c r="HS350" s="1286"/>
      <c r="HT350" s="1286"/>
      <c r="HU350" s="1286"/>
      <c r="HV350" s="1286"/>
      <c r="HW350" s="1286"/>
      <c r="HX350" s="1286"/>
      <c r="HY350" s="1286"/>
      <c r="HZ350" s="1286"/>
      <c r="IA350" s="1286"/>
      <c r="IB350" s="1286"/>
      <c r="IC350" s="1286"/>
      <c r="ID350" s="1286"/>
      <c r="IE350" s="1286"/>
      <c r="IF350" s="1286"/>
      <c r="IG350" s="1286"/>
      <c r="IH350" s="1286"/>
      <c r="II350" s="1286"/>
      <c r="IJ350" s="1286"/>
      <c r="IK350" s="1286"/>
      <c r="IL350" s="1286"/>
      <c r="IM350" s="1286"/>
      <c r="IN350" s="1286"/>
      <c r="IO350" s="1286"/>
      <c r="IP350" s="1286"/>
      <c r="IQ350" s="1286"/>
      <c r="IR350" s="1286"/>
      <c r="IS350" s="1286"/>
      <c r="IT350" s="1286"/>
      <c r="IU350" s="1286"/>
      <c r="IV350" s="1286"/>
    </row>
    <row r="351" spans="1:256">
      <c r="A351" s="1286"/>
      <c r="B351" s="1384" t="s">
        <v>1997</v>
      </c>
      <c r="C351" s="1385" t="s">
        <v>7425</v>
      </c>
      <c r="D351" s="1386">
        <v>1840</v>
      </c>
      <c r="E351" s="1387">
        <v>1226.25</v>
      </c>
      <c r="F351" s="1388">
        <v>1990</v>
      </c>
      <c r="G351" s="1389">
        <f>MEDIAN(D351:F351)</f>
        <v>1840</v>
      </c>
      <c r="H351" s="1286"/>
      <c r="I351" s="1286"/>
      <c r="J351" s="1286"/>
      <c r="K351" s="1286"/>
      <c r="L351" s="1286"/>
      <c r="M351" s="1286"/>
      <c r="N351" s="1286"/>
      <c r="O351" s="1286"/>
      <c r="P351" s="1286"/>
      <c r="Q351" s="1286"/>
      <c r="R351" s="1286"/>
      <c r="S351" s="1286"/>
      <c r="T351" s="1286"/>
      <c r="U351" s="1286"/>
      <c r="V351" s="1286"/>
      <c r="W351" s="1286"/>
      <c r="X351" s="1286"/>
      <c r="Y351" s="1286"/>
      <c r="Z351" s="1286"/>
      <c r="AA351" s="1286"/>
      <c r="AB351" s="1286"/>
      <c r="AC351" s="1286"/>
      <c r="AD351" s="1286"/>
      <c r="AE351" s="1286"/>
      <c r="AF351" s="1286"/>
      <c r="AG351" s="1286"/>
      <c r="AH351" s="1286"/>
      <c r="AI351" s="1286"/>
      <c r="AJ351" s="1286"/>
      <c r="AK351" s="1286"/>
      <c r="AL351" s="1286"/>
      <c r="AM351" s="1286"/>
      <c r="AN351" s="1286"/>
      <c r="AO351" s="1286"/>
      <c r="AP351" s="1286"/>
      <c r="AQ351" s="1286"/>
      <c r="AR351" s="1286"/>
      <c r="AS351" s="1286"/>
      <c r="AT351" s="1286"/>
      <c r="AU351" s="1286"/>
      <c r="AV351" s="1286"/>
      <c r="AW351" s="1286"/>
      <c r="AX351" s="1286"/>
      <c r="AY351" s="1286"/>
      <c r="AZ351" s="1286"/>
      <c r="BA351" s="1286"/>
      <c r="BB351" s="1286"/>
      <c r="BC351" s="1286"/>
      <c r="BD351" s="1286"/>
      <c r="BE351" s="1286"/>
      <c r="BF351" s="1286"/>
      <c r="BG351" s="1286"/>
      <c r="BH351" s="1286"/>
      <c r="BI351" s="1286"/>
      <c r="BJ351" s="1286"/>
      <c r="BK351" s="1286"/>
      <c r="BL351" s="1286"/>
      <c r="BM351" s="1286"/>
      <c r="BN351" s="1286"/>
      <c r="BO351" s="1286"/>
      <c r="BP351" s="1286"/>
      <c r="BQ351" s="1286"/>
      <c r="BR351" s="1286"/>
      <c r="BS351" s="1286"/>
      <c r="BT351" s="1286"/>
      <c r="BU351" s="1286"/>
      <c r="BV351" s="1286"/>
      <c r="BW351" s="1286"/>
      <c r="BX351" s="1286"/>
      <c r="BY351" s="1286"/>
      <c r="BZ351" s="1286"/>
      <c r="CA351" s="1286"/>
      <c r="CB351" s="1286"/>
      <c r="CC351" s="1286"/>
      <c r="CD351" s="1286"/>
      <c r="CE351" s="1286"/>
      <c r="CF351" s="1286"/>
      <c r="CG351" s="1286"/>
      <c r="CH351" s="1286"/>
      <c r="CI351" s="1286"/>
      <c r="CJ351" s="1286"/>
      <c r="CK351" s="1286"/>
      <c r="CL351" s="1286"/>
      <c r="CM351" s="1286"/>
      <c r="CN351" s="1286"/>
      <c r="CO351" s="1286"/>
      <c r="CP351" s="1286"/>
      <c r="CQ351" s="1286"/>
      <c r="CR351" s="1286"/>
      <c r="CS351" s="1286"/>
      <c r="CT351" s="1286"/>
      <c r="CU351" s="1286"/>
      <c r="CV351" s="1286"/>
      <c r="CW351" s="1286"/>
      <c r="CX351" s="1286"/>
      <c r="CY351" s="1286"/>
      <c r="CZ351" s="1286"/>
      <c r="DA351" s="1286"/>
      <c r="DB351" s="1286"/>
      <c r="DC351" s="1286"/>
      <c r="DD351" s="1286"/>
      <c r="DE351" s="1286"/>
      <c r="DF351" s="1286"/>
      <c r="DG351" s="1286"/>
      <c r="DH351" s="1286"/>
      <c r="DI351" s="1286"/>
      <c r="DJ351" s="1286"/>
      <c r="DK351" s="1286"/>
      <c r="DL351" s="1286"/>
      <c r="DM351" s="1286"/>
      <c r="DN351" s="1286"/>
      <c r="DO351" s="1286"/>
      <c r="DP351" s="1286"/>
      <c r="DQ351" s="1286"/>
      <c r="DR351" s="1286"/>
      <c r="DS351" s="1286"/>
      <c r="DT351" s="1286"/>
      <c r="DU351" s="1286"/>
      <c r="DV351" s="1286"/>
      <c r="DW351" s="1286"/>
      <c r="DX351" s="1286"/>
      <c r="DY351" s="1286"/>
      <c r="DZ351" s="1286"/>
      <c r="EA351" s="1286"/>
      <c r="EB351" s="1286"/>
      <c r="EC351" s="1286"/>
      <c r="ED351" s="1286"/>
      <c r="EE351" s="1286"/>
      <c r="EF351" s="1286"/>
      <c r="EG351" s="1286"/>
      <c r="EH351" s="1286"/>
      <c r="EI351" s="1286"/>
      <c r="EJ351" s="1286"/>
      <c r="EK351" s="1286"/>
      <c r="EL351" s="1286"/>
      <c r="EM351" s="1286"/>
      <c r="EN351" s="1286"/>
      <c r="EO351" s="1286"/>
      <c r="EP351" s="1286"/>
      <c r="EQ351" s="1286"/>
      <c r="ER351" s="1286"/>
      <c r="ES351" s="1286"/>
      <c r="ET351" s="1286"/>
      <c r="EU351" s="1286"/>
      <c r="EV351" s="1286"/>
      <c r="EW351" s="1286"/>
      <c r="EX351" s="1286"/>
      <c r="EY351" s="1286"/>
      <c r="EZ351" s="1286"/>
      <c r="FA351" s="1286"/>
      <c r="FB351" s="1286"/>
      <c r="FC351" s="1286"/>
      <c r="FD351" s="1286"/>
      <c r="FE351" s="1286"/>
      <c r="FF351" s="1286"/>
      <c r="FG351" s="1286"/>
      <c r="FH351" s="1286"/>
      <c r="FI351" s="1286"/>
      <c r="FJ351" s="1286"/>
      <c r="FK351" s="1286"/>
      <c r="FL351" s="1286"/>
      <c r="FM351" s="1286"/>
      <c r="FN351" s="1286"/>
      <c r="FO351" s="1286"/>
      <c r="FP351" s="1286"/>
      <c r="FQ351" s="1286"/>
      <c r="FR351" s="1286"/>
      <c r="FS351" s="1286"/>
      <c r="FT351" s="1286"/>
      <c r="FU351" s="1286"/>
      <c r="FV351" s="1286"/>
      <c r="FW351" s="1286"/>
      <c r="FX351" s="1286"/>
      <c r="FY351" s="1286"/>
      <c r="FZ351" s="1286"/>
      <c r="GA351" s="1286"/>
      <c r="GB351" s="1286"/>
      <c r="GC351" s="1286"/>
      <c r="GD351" s="1286"/>
      <c r="GE351" s="1286"/>
      <c r="GF351" s="1286"/>
      <c r="GG351" s="1286"/>
      <c r="GH351" s="1286"/>
      <c r="GI351" s="1286"/>
      <c r="GJ351" s="1286"/>
      <c r="GK351" s="1286"/>
      <c r="GL351" s="1286"/>
      <c r="GM351" s="1286"/>
      <c r="GN351" s="1286"/>
      <c r="GO351" s="1286"/>
      <c r="GP351" s="1286"/>
      <c r="GQ351" s="1286"/>
      <c r="GR351" s="1286"/>
      <c r="GS351" s="1286"/>
      <c r="GT351" s="1286"/>
      <c r="GU351" s="1286"/>
      <c r="GV351" s="1286"/>
      <c r="GW351" s="1286"/>
      <c r="GX351" s="1286"/>
      <c r="GY351" s="1286"/>
      <c r="GZ351" s="1286"/>
      <c r="HA351" s="1286"/>
      <c r="HB351" s="1286"/>
      <c r="HC351" s="1286"/>
      <c r="HD351" s="1286"/>
      <c r="HE351" s="1286"/>
      <c r="HF351" s="1286"/>
      <c r="HG351" s="1286"/>
      <c r="HH351" s="1286"/>
      <c r="HI351" s="1286"/>
      <c r="HJ351" s="1286"/>
      <c r="HK351" s="1286"/>
      <c r="HL351" s="1286"/>
      <c r="HM351" s="1286"/>
      <c r="HN351" s="1286"/>
      <c r="HO351" s="1286"/>
      <c r="HP351" s="1286"/>
      <c r="HQ351" s="1286"/>
      <c r="HR351" s="1286"/>
      <c r="HS351" s="1286"/>
      <c r="HT351" s="1286"/>
      <c r="HU351" s="1286"/>
      <c r="HV351" s="1286"/>
      <c r="HW351" s="1286"/>
      <c r="HX351" s="1286"/>
      <c r="HY351" s="1286"/>
      <c r="HZ351" s="1286"/>
      <c r="IA351" s="1286"/>
      <c r="IB351" s="1286"/>
      <c r="IC351" s="1286"/>
      <c r="ID351" s="1286"/>
      <c r="IE351" s="1286"/>
      <c r="IF351" s="1286"/>
      <c r="IG351" s="1286"/>
      <c r="IH351" s="1286"/>
      <c r="II351" s="1286"/>
      <c r="IJ351" s="1286"/>
      <c r="IK351" s="1286"/>
      <c r="IL351" s="1286"/>
      <c r="IM351" s="1286"/>
      <c r="IN351" s="1286"/>
      <c r="IO351" s="1286"/>
      <c r="IP351" s="1286"/>
      <c r="IQ351" s="1286"/>
      <c r="IR351" s="1286"/>
      <c r="IS351" s="1286"/>
      <c r="IT351" s="1286"/>
      <c r="IU351" s="1286"/>
      <c r="IV351" s="1286"/>
    </row>
    <row r="352" spans="1:256">
      <c r="A352" s="1286"/>
      <c r="B352" s="1390" t="s">
        <v>2049</v>
      </c>
      <c r="C352" s="1391" t="s">
        <v>7426</v>
      </c>
      <c r="D352" s="1392">
        <v>1040</v>
      </c>
      <c r="E352" s="1393">
        <v>1185</v>
      </c>
      <c r="F352" s="1394">
        <v>1890</v>
      </c>
      <c r="G352" s="1389">
        <f>MEDIAN(D352:F352)</f>
        <v>1185</v>
      </c>
      <c r="H352" s="1286"/>
      <c r="I352" s="1286"/>
      <c r="J352" s="1286"/>
      <c r="K352" s="1286"/>
      <c r="L352" s="1286"/>
      <c r="M352" s="1286"/>
      <c r="N352" s="1286"/>
      <c r="O352" s="1286"/>
      <c r="P352" s="1286"/>
      <c r="Q352" s="1286"/>
      <c r="R352" s="1286"/>
      <c r="S352" s="1286"/>
      <c r="T352" s="1286"/>
      <c r="U352" s="1286"/>
      <c r="V352" s="1286"/>
      <c r="W352" s="1286"/>
      <c r="X352" s="1286"/>
      <c r="Y352" s="1286"/>
      <c r="Z352" s="1286"/>
      <c r="AA352" s="1286"/>
      <c r="AB352" s="1286"/>
      <c r="AC352" s="1286"/>
      <c r="AD352" s="1286"/>
      <c r="AE352" s="1286"/>
      <c r="AF352" s="1286"/>
      <c r="AG352" s="1286"/>
      <c r="AH352" s="1286"/>
      <c r="AI352" s="1286"/>
      <c r="AJ352" s="1286"/>
      <c r="AK352" s="1286"/>
      <c r="AL352" s="1286"/>
      <c r="AM352" s="1286"/>
      <c r="AN352" s="1286"/>
      <c r="AO352" s="1286"/>
      <c r="AP352" s="1286"/>
      <c r="AQ352" s="1286"/>
      <c r="AR352" s="1286"/>
      <c r="AS352" s="1286"/>
      <c r="AT352" s="1286"/>
      <c r="AU352" s="1286"/>
      <c r="AV352" s="1286"/>
      <c r="AW352" s="1286"/>
      <c r="AX352" s="1286"/>
      <c r="AY352" s="1286"/>
      <c r="AZ352" s="1286"/>
      <c r="BA352" s="1286"/>
      <c r="BB352" s="1286"/>
      <c r="BC352" s="1286"/>
      <c r="BD352" s="1286"/>
      <c r="BE352" s="1286"/>
      <c r="BF352" s="1286"/>
      <c r="BG352" s="1286"/>
      <c r="BH352" s="1286"/>
      <c r="BI352" s="1286"/>
      <c r="BJ352" s="1286"/>
      <c r="BK352" s="1286"/>
      <c r="BL352" s="1286"/>
      <c r="BM352" s="1286"/>
      <c r="BN352" s="1286"/>
      <c r="BO352" s="1286"/>
      <c r="BP352" s="1286"/>
      <c r="BQ352" s="1286"/>
      <c r="BR352" s="1286"/>
      <c r="BS352" s="1286"/>
      <c r="BT352" s="1286"/>
      <c r="BU352" s="1286"/>
      <c r="BV352" s="1286"/>
      <c r="BW352" s="1286"/>
      <c r="BX352" s="1286"/>
      <c r="BY352" s="1286"/>
      <c r="BZ352" s="1286"/>
      <c r="CA352" s="1286"/>
      <c r="CB352" s="1286"/>
      <c r="CC352" s="1286"/>
      <c r="CD352" s="1286"/>
      <c r="CE352" s="1286"/>
      <c r="CF352" s="1286"/>
      <c r="CG352" s="1286"/>
      <c r="CH352" s="1286"/>
      <c r="CI352" s="1286"/>
      <c r="CJ352" s="1286"/>
      <c r="CK352" s="1286"/>
      <c r="CL352" s="1286"/>
      <c r="CM352" s="1286"/>
      <c r="CN352" s="1286"/>
      <c r="CO352" s="1286"/>
      <c r="CP352" s="1286"/>
      <c r="CQ352" s="1286"/>
      <c r="CR352" s="1286"/>
      <c r="CS352" s="1286"/>
      <c r="CT352" s="1286"/>
      <c r="CU352" s="1286"/>
      <c r="CV352" s="1286"/>
      <c r="CW352" s="1286"/>
      <c r="CX352" s="1286"/>
      <c r="CY352" s="1286"/>
      <c r="CZ352" s="1286"/>
      <c r="DA352" s="1286"/>
      <c r="DB352" s="1286"/>
      <c r="DC352" s="1286"/>
      <c r="DD352" s="1286"/>
      <c r="DE352" s="1286"/>
      <c r="DF352" s="1286"/>
      <c r="DG352" s="1286"/>
      <c r="DH352" s="1286"/>
      <c r="DI352" s="1286"/>
      <c r="DJ352" s="1286"/>
      <c r="DK352" s="1286"/>
      <c r="DL352" s="1286"/>
      <c r="DM352" s="1286"/>
      <c r="DN352" s="1286"/>
      <c r="DO352" s="1286"/>
      <c r="DP352" s="1286"/>
      <c r="DQ352" s="1286"/>
      <c r="DR352" s="1286"/>
      <c r="DS352" s="1286"/>
      <c r="DT352" s="1286"/>
      <c r="DU352" s="1286"/>
      <c r="DV352" s="1286"/>
      <c r="DW352" s="1286"/>
      <c r="DX352" s="1286"/>
      <c r="DY352" s="1286"/>
      <c r="DZ352" s="1286"/>
      <c r="EA352" s="1286"/>
      <c r="EB352" s="1286"/>
      <c r="EC352" s="1286"/>
      <c r="ED352" s="1286"/>
      <c r="EE352" s="1286"/>
      <c r="EF352" s="1286"/>
      <c r="EG352" s="1286"/>
      <c r="EH352" s="1286"/>
      <c r="EI352" s="1286"/>
      <c r="EJ352" s="1286"/>
      <c r="EK352" s="1286"/>
      <c r="EL352" s="1286"/>
      <c r="EM352" s="1286"/>
      <c r="EN352" s="1286"/>
      <c r="EO352" s="1286"/>
      <c r="EP352" s="1286"/>
      <c r="EQ352" s="1286"/>
      <c r="ER352" s="1286"/>
      <c r="ES352" s="1286"/>
      <c r="ET352" s="1286"/>
      <c r="EU352" s="1286"/>
      <c r="EV352" s="1286"/>
      <c r="EW352" s="1286"/>
      <c r="EX352" s="1286"/>
      <c r="EY352" s="1286"/>
      <c r="EZ352" s="1286"/>
      <c r="FA352" s="1286"/>
      <c r="FB352" s="1286"/>
      <c r="FC352" s="1286"/>
      <c r="FD352" s="1286"/>
      <c r="FE352" s="1286"/>
      <c r="FF352" s="1286"/>
      <c r="FG352" s="1286"/>
      <c r="FH352" s="1286"/>
      <c r="FI352" s="1286"/>
      <c r="FJ352" s="1286"/>
      <c r="FK352" s="1286"/>
      <c r="FL352" s="1286"/>
      <c r="FM352" s="1286"/>
      <c r="FN352" s="1286"/>
      <c r="FO352" s="1286"/>
      <c r="FP352" s="1286"/>
      <c r="FQ352" s="1286"/>
      <c r="FR352" s="1286"/>
      <c r="FS352" s="1286"/>
      <c r="FT352" s="1286"/>
      <c r="FU352" s="1286"/>
      <c r="FV352" s="1286"/>
      <c r="FW352" s="1286"/>
      <c r="FX352" s="1286"/>
      <c r="FY352" s="1286"/>
      <c r="FZ352" s="1286"/>
      <c r="GA352" s="1286"/>
      <c r="GB352" s="1286"/>
      <c r="GC352" s="1286"/>
      <c r="GD352" s="1286"/>
      <c r="GE352" s="1286"/>
      <c r="GF352" s="1286"/>
      <c r="GG352" s="1286"/>
      <c r="GH352" s="1286"/>
      <c r="GI352" s="1286"/>
      <c r="GJ352" s="1286"/>
      <c r="GK352" s="1286"/>
      <c r="GL352" s="1286"/>
      <c r="GM352" s="1286"/>
      <c r="GN352" s="1286"/>
      <c r="GO352" s="1286"/>
      <c r="GP352" s="1286"/>
      <c r="GQ352" s="1286"/>
      <c r="GR352" s="1286"/>
      <c r="GS352" s="1286"/>
      <c r="GT352" s="1286"/>
      <c r="GU352" s="1286"/>
      <c r="GV352" s="1286"/>
      <c r="GW352" s="1286"/>
      <c r="GX352" s="1286"/>
      <c r="GY352" s="1286"/>
      <c r="GZ352" s="1286"/>
      <c r="HA352" s="1286"/>
      <c r="HB352" s="1286"/>
      <c r="HC352" s="1286"/>
      <c r="HD352" s="1286"/>
      <c r="HE352" s="1286"/>
      <c r="HF352" s="1286"/>
      <c r="HG352" s="1286"/>
      <c r="HH352" s="1286"/>
      <c r="HI352" s="1286"/>
      <c r="HJ352" s="1286"/>
      <c r="HK352" s="1286"/>
      <c r="HL352" s="1286"/>
      <c r="HM352" s="1286"/>
      <c r="HN352" s="1286"/>
      <c r="HO352" s="1286"/>
      <c r="HP352" s="1286"/>
      <c r="HQ352" s="1286"/>
      <c r="HR352" s="1286"/>
      <c r="HS352" s="1286"/>
      <c r="HT352" s="1286"/>
      <c r="HU352" s="1286"/>
      <c r="HV352" s="1286"/>
      <c r="HW352" s="1286"/>
      <c r="HX352" s="1286"/>
      <c r="HY352" s="1286"/>
      <c r="HZ352" s="1286"/>
      <c r="IA352" s="1286"/>
      <c r="IB352" s="1286"/>
      <c r="IC352" s="1286"/>
      <c r="ID352" s="1286"/>
      <c r="IE352" s="1286"/>
      <c r="IF352" s="1286"/>
      <c r="IG352" s="1286"/>
      <c r="IH352" s="1286"/>
      <c r="II352" s="1286"/>
      <c r="IJ352" s="1286"/>
      <c r="IK352" s="1286"/>
      <c r="IL352" s="1286"/>
      <c r="IM352" s="1286"/>
      <c r="IN352" s="1286"/>
      <c r="IO352" s="1286"/>
      <c r="IP352" s="1286"/>
      <c r="IQ352" s="1286"/>
      <c r="IR352" s="1286"/>
      <c r="IS352" s="1286"/>
      <c r="IT352" s="1286"/>
      <c r="IU352" s="1286"/>
      <c r="IV352" s="1286"/>
    </row>
    <row r="353" spans="1:256">
      <c r="A353" s="1286"/>
      <c r="B353" s="1395" t="s">
        <v>7367</v>
      </c>
      <c r="C353" s="1391" t="s">
        <v>7427</v>
      </c>
      <c r="D353" s="1392">
        <v>1960</v>
      </c>
      <c r="E353" s="1396">
        <v>2048.75</v>
      </c>
      <c r="F353" s="1397">
        <v>3990</v>
      </c>
      <c r="G353" s="1389">
        <f>MEDIAN(D353:F353)</f>
        <v>2048.75</v>
      </c>
      <c r="H353" s="1286"/>
      <c r="I353" s="1286"/>
      <c r="J353" s="1286"/>
      <c r="K353" s="1286"/>
      <c r="L353" s="1286"/>
      <c r="M353" s="1286"/>
      <c r="N353" s="1286"/>
      <c r="O353" s="1286"/>
      <c r="P353" s="1286"/>
      <c r="Q353" s="1286"/>
      <c r="R353" s="1286"/>
      <c r="S353" s="1286"/>
      <c r="T353" s="1286"/>
      <c r="U353" s="1286"/>
      <c r="V353" s="1286"/>
      <c r="W353" s="1286"/>
      <c r="X353" s="1286"/>
      <c r="Y353" s="1286"/>
      <c r="Z353" s="1286"/>
      <c r="AA353" s="1286"/>
      <c r="AB353" s="1286"/>
      <c r="AC353" s="1286"/>
      <c r="AD353" s="1286"/>
      <c r="AE353" s="1286"/>
      <c r="AF353" s="1286"/>
      <c r="AG353" s="1286"/>
      <c r="AH353" s="1286"/>
      <c r="AI353" s="1286"/>
      <c r="AJ353" s="1286"/>
      <c r="AK353" s="1286"/>
      <c r="AL353" s="1286"/>
      <c r="AM353" s="1286"/>
      <c r="AN353" s="1286"/>
      <c r="AO353" s="1286"/>
      <c r="AP353" s="1286"/>
      <c r="AQ353" s="1286"/>
      <c r="AR353" s="1286"/>
      <c r="AS353" s="1286"/>
      <c r="AT353" s="1286"/>
      <c r="AU353" s="1286"/>
      <c r="AV353" s="1286"/>
      <c r="AW353" s="1286"/>
      <c r="AX353" s="1286"/>
      <c r="AY353" s="1286"/>
      <c r="AZ353" s="1286"/>
      <c r="BA353" s="1286"/>
      <c r="BB353" s="1286"/>
      <c r="BC353" s="1286"/>
      <c r="BD353" s="1286"/>
      <c r="BE353" s="1286"/>
      <c r="BF353" s="1286"/>
      <c r="BG353" s="1286"/>
      <c r="BH353" s="1286"/>
      <c r="BI353" s="1286"/>
      <c r="BJ353" s="1286"/>
      <c r="BK353" s="1286"/>
      <c r="BL353" s="1286"/>
      <c r="BM353" s="1286"/>
      <c r="BN353" s="1286"/>
      <c r="BO353" s="1286"/>
      <c r="BP353" s="1286"/>
      <c r="BQ353" s="1286"/>
      <c r="BR353" s="1286"/>
      <c r="BS353" s="1286"/>
      <c r="BT353" s="1286"/>
      <c r="BU353" s="1286"/>
      <c r="BV353" s="1286"/>
      <c r="BW353" s="1286"/>
      <c r="BX353" s="1286"/>
      <c r="BY353" s="1286"/>
      <c r="BZ353" s="1286"/>
      <c r="CA353" s="1286"/>
      <c r="CB353" s="1286"/>
      <c r="CC353" s="1286"/>
      <c r="CD353" s="1286"/>
      <c r="CE353" s="1286"/>
      <c r="CF353" s="1286"/>
      <c r="CG353" s="1286"/>
      <c r="CH353" s="1286"/>
      <c r="CI353" s="1286"/>
      <c r="CJ353" s="1286"/>
      <c r="CK353" s="1286"/>
      <c r="CL353" s="1286"/>
      <c r="CM353" s="1286"/>
      <c r="CN353" s="1286"/>
      <c r="CO353" s="1286"/>
      <c r="CP353" s="1286"/>
      <c r="CQ353" s="1286"/>
      <c r="CR353" s="1286"/>
      <c r="CS353" s="1286"/>
      <c r="CT353" s="1286"/>
      <c r="CU353" s="1286"/>
      <c r="CV353" s="1286"/>
      <c r="CW353" s="1286"/>
      <c r="CX353" s="1286"/>
      <c r="CY353" s="1286"/>
      <c r="CZ353" s="1286"/>
      <c r="DA353" s="1286"/>
      <c r="DB353" s="1286"/>
      <c r="DC353" s="1286"/>
      <c r="DD353" s="1286"/>
      <c r="DE353" s="1286"/>
      <c r="DF353" s="1286"/>
      <c r="DG353" s="1286"/>
      <c r="DH353" s="1286"/>
      <c r="DI353" s="1286"/>
      <c r="DJ353" s="1286"/>
      <c r="DK353" s="1286"/>
      <c r="DL353" s="1286"/>
      <c r="DM353" s="1286"/>
      <c r="DN353" s="1286"/>
      <c r="DO353" s="1286"/>
      <c r="DP353" s="1286"/>
      <c r="DQ353" s="1286"/>
      <c r="DR353" s="1286"/>
      <c r="DS353" s="1286"/>
      <c r="DT353" s="1286"/>
      <c r="DU353" s="1286"/>
      <c r="DV353" s="1286"/>
      <c r="DW353" s="1286"/>
      <c r="DX353" s="1286"/>
      <c r="DY353" s="1286"/>
      <c r="DZ353" s="1286"/>
      <c r="EA353" s="1286"/>
      <c r="EB353" s="1286"/>
      <c r="EC353" s="1286"/>
      <c r="ED353" s="1286"/>
      <c r="EE353" s="1286"/>
      <c r="EF353" s="1286"/>
      <c r="EG353" s="1286"/>
      <c r="EH353" s="1286"/>
      <c r="EI353" s="1286"/>
      <c r="EJ353" s="1286"/>
      <c r="EK353" s="1286"/>
      <c r="EL353" s="1286"/>
      <c r="EM353" s="1286"/>
      <c r="EN353" s="1286"/>
      <c r="EO353" s="1286"/>
      <c r="EP353" s="1286"/>
      <c r="EQ353" s="1286"/>
      <c r="ER353" s="1286"/>
      <c r="ES353" s="1286"/>
      <c r="ET353" s="1286"/>
      <c r="EU353" s="1286"/>
      <c r="EV353" s="1286"/>
      <c r="EW353" s="1286"/>
      <c r="EX353" s="1286"/>
      <c r="EY353" s="1286"/>
      <c r="EZ353" s="1286"/>
      <c r="FA353" s="1286"/>
      <c r="FB353" s="1286"/>
      <c r="FC353" s="1286"/>
      <c r="FD353" s="1286"/>
      <c r="FE353" s="1286"/>
      <c r="FF353" s="1286"/>
      <c r="FG353" s="1286"/>
      <c r="FH353" s="1286"/>
      <c r="FI353" s="1286"/>
      <c r="FJ353" s="1286"/>
      <c r="FK353" s="1286"/>
      <c r="FL353" s="1286"/>
      <c r="FM353" s="1286"/>
      <c r="FN353" s="1286"/>
      <c r="FO353" s="1286"/>
      <c r="FP353" s="1286"/>
      <c r="FQ353" s="1286"/>
      <c r="FR353" s="1286"/>
      <c r="FS353" s="1286"/>
      <c r="FT353" s="1286"/>
      <c r="FU353" s="1286"/>
      <c r="FV353" s="1286"/>
      <c r="FW353" s="1286"/>
      <c r="FX353" s="1286"/>
      <c r="FY353" s="1286"/>
      <c r="FZ353" s="1286"/>
      <c r="GA353" s="1286"/>
      <c r="GB353" s="1286"/>
      <c r="GC353" s="1286"/>
      <c r="GD353" s="1286"/>
      <c r="GE353" s="1286"/>
      <c r="GF353" s="1286"/>
      <c r="GG353" s="1286"/>
      <c r="GH353" s="1286"/>
      <c r="GI353" s="1286"/>
      <c r="GJ353" s="1286"/>
      <c r="GK353" s="1286"/>
      <c r="GL353" s="1286"/>
      <c r="GM353" s="1286"/>
      <c r="GN353" s="1286"/>
      <c r="GO353" s="1286"/>
      <c r="GP353" s="1286"/>
      <c r="GQ353" s="1286"/>
      <c r="GR353" s="1286"/>
      <c r="GS353" s="1286"/>
      <c r="GT353" s="1286"/>
      <c r="GU353" s="1286"/>
      <c r="GV353" s="1286"/>
      <c r="GW353" s="1286"/>
      <c r="GX353" s="1286"/>
      <c r="GY353" s="1286"/>
      <c r="GZ353" s="1286"/>
      <c r="HA353" s="1286"/>
      <c r="HB353" s="1286"/>
      <c r="HC353" s="1286"/>
      <c r="HD353" s="1286"/>
      <c r="HE353" s="1286"/>
      <c r="HF353" s="1286"/>
      <c r="HG353" s="1286"/>
      <c r="HH353" s="1286"/>
      <c r="HI353" s="1286"/>
      <c r="HJ353" s="1286"/>
      <c r="HK353" s="1286"/>
      <c r="HL353" s="1286"/>
      <c r="HM353" s="1286"/>
      <c r="HN353" s="1286"/>
      <c r="HO353" s="1286"/>
      <c r="HP353" s="1286"/>
      <c r="HQ353" s="1286"/>
      <c r="HR353" s="1286"/>
      <c r="HS353" s="1286"/>
      <c r="HT353" s="1286"/>
      <c r="HU353" s="1286"/>
      <c r="HV353" s="1286"/>
      <c r="HW353" s="1286"/>
      <c r="HX353" s="1286"/>
      <c r="HY353" s="1286"/>
      <c r="HZ353" s="1286"/>
      <c r="IA353" s="1286"/>
      <c r="IB353" s="1286"/>
      <c r="IC353" s="1286"/>
      <c r="ID353" s="1286"/>
      <c r="IE353" s="1286"/>
      <c r="IF353" s="1286"/>
      <c r="IG353" s="1286"/>
      <c r="IH353" s="1286"/>
      <c r="II353" s="1286"/>
      <c r="IJ353" s="1286"/>
      <c r="IK353" s="1286"/>
      <c r="IL353" s="1286"/>
      <c r="IM353" s="1286"/>
      <c r="IN353" s="1286"/>
      <c r="IO353" s="1286"/>
      <c r="IP353" s="1286"/>
      <c r="IQ353" s="1286"/>
      <c r="IR353" s="1286"/>
      <c r="IS353" s="1286"/>
      <c r="IT353" s="1286"/>
      <c r="IU353" s="1286"/>
      <c r="IV353" s="1286"/>
    </row>
    <row r="354" spans="1:256" ht="13.5" thickBot="1">
      <c r="A354" s="1286"/>
      <c r="B354" s="1398" t="s">
        <v>7369</v>
      </c>
      <c r="C354" s="1399" t="s">
        <v>7428</v>
      </c>
      <c r="D354" s="1400">
        <v>7020</v>
      </c>
      <c r="E354" s="1401">
        <v>5500</v>
      </c>
      <c r="F354" s="1402">
        <v>9590</v>
      </c>
      <c r="G354" s="1403">
        <f>MEDIAN(D354:F354)</f>
        <v>7020</v>
      </c>
      <c r="H354" s="1286"/>
      <c r="I354" s="1286"/>
      <c r="J354" s="1286"/>
      <c r="K354" s="1286"/>
      <c r="L354" s="1286"/>
      <c r="M354" s="1286"/>
      <c r="N354" s="1286"/>
      <c r="O354" s="1286"/>
      <c r="P354" s="1286"/>
      <c r="Q354" s="1286"/>
      <c r="R354" s="1286"/>
      <c r="S354" s="1286"/>
      <c r="T354" s="1286"/>
      <c r="U354" s="1286"/>
      <c r="V354" s="1286"/>
      <c r="W354" s="1286"/>
      <c r="X354" s="1286"/>
      <c r="Y354" s="1286"/>
      <c r="Z354" s="1286"/>
      <c r="AA354" s="1286"/>
      <c r="AB354" s="1286"/>
      <c r="AC354" s="1286"/>
      <c r="AD354" s="1286"/>
      <c r="AE354" s="1286"/>
      <c r="AF354" s="1286"/>
      <c r="AG354" s="1286"/>
      <c r="AH354" s="1286"/>
      <c r="AI354" s="1286"/>
      <c r="AJ354" s="1286"/>
      <c r="AK354" s="1286"/>
      <c r="AL354" s="1286"/>
      <c r="AM354" s="1286"/>
      <c r="AN354" s="1286"/>
      <c r="AO354" s="1286"/>
      <c r="AP354" s="1286"/>
      <c r="AQ354" s="1286"/>
      <c r="AR354" s="1286"/>
      <c r="AS354" s="1286"/>
      <c r="AT354" s="1286"/>
      <c r="AU354" s="1286"/>
      <c r="AV354" s="1286"/>
      <c r="AW354" s="1286"/>
      <c r="AX354" s="1286"/>
      <c r="AY354" s="1286"/>
      <c r="AZ354" s="1286"/>
      <c r="BA354" s="1286"/>
      <c r="BB354" s="1286"/>
      <c r="BC354" s="1286"/>
      <c r="BD354" s="1286"/>
      <c r="BE354" s="1286"/>
      <c r="BF354" s="1286"/>
      <c r="BG354" s="1286"/>
      <c r="BH354" s="1286"/>
      <c r="BI354" s="1286"/>
      <c r="BJ354" s="1286"/>
      <c r="BK354" s="1286"/>
      <c r="BL354" s="1286"/>
      <c r="BM354" s="1286"/>
      <c r="BN354" s="1286"/>
      <c r="BO354" s="1286"/>
      <c r="BP354" s="1286"/>
      <c r="BQ354" s="1286"/>
      <c r="BR354" s="1286"/>
      <c r="BS354" s="1286"/>
      <c r="BT354" s="1286"/>
      <c r="BU354" s="1286"/>
      <c r="BV354" s="1286"/>
      <c r="BW354" s="1286"/>
      <c r="BX354" s="1286"/>
      <c r="BY354" s="1286"/>
      <c r="BZ354" s="1286"/>
      <c r="CA354" s="1286"/>
      <c r="CB354" s="1286"/>
      <c r="CC354" s="1286"/>
      <c r="CD354" s="1286"/>
      <c r="CE354" s="1286"/>
      <c r="CF354" s="1286"/>
      <c r="CG354" s="1286"/>
      <c r="CH354" s="1286"/>
      <c r="CI354" s="1286"/>
      <c r="CJ354" s="1286"/>
      <c r="CK354" s="1286"/>
      <c r="CL354" s="1286"/>
      <c r="CM354" s="1286"/>
      <c r="CN354" s="1286"/>
      <c r="CO354" s="1286"/>
      <c r="CP354" s="1286"/>
      <c r="CQ354" s="1286"/>
      <c r="CR354" s="1286"/>
      <c r="CS354" s="1286"/>
      <c r="CT354" s="1286"/>
      <c r="CU354" s="1286"/>
      <c r="CV354" s="1286"/>
      <c r="CW354" s="1286"/>
      <c r="CX354" s="1286"/>
      <c r="CY354" s="1286"/>
      <c r="CZ354" s="1286"/>
      <c r="DA354" s="1286"/>
      <c r="DB354" s="1286"/>
      <c r="DC354" s="1286"/>
      <c r="DD354" s="1286"/>
      <c r="DE354" s="1286"/>
      <c r="DF354" s="1286"/>
      <c r="DG354" s="1286"/>
      <c r="DH354" s="1286"/>
      <c r="DI354" s="1286"/>
      <c r="DJ354" s="1286"/>
      <c r="DK354" s="1286"/>
      <c r="DL354" s="1286"/>
      <c r="DM354" s="1286"/>
      <c r="DN354" s="1286"/>
      <c r="DO354" s="1286"/>
      <c r="DP354" s="1286"/>
      <c r="DQ354" s="1286"/>
      <c r="DR354" s="1286"/>
      <c r="DS354" s="1286"/>
      <c r="DT354" s="1286"/>
      <c r="DU354" s="1286"/>
      <c r="DV354" s="1286"/>
      <c r="DW354" s="1286"/>
      <c r="DX354" s="1286"/>
      <c r="DY354" s="1286"/>
      <c r="DZ354" s="1286"/>
      <c r="EA354" s="1286"/>
      <c r="EB354" s="1286"/>
      <c r="EC354" s="1286"/>
      <c r="ED354" s="1286"/>
      <c r="EE354" s="1286"/>
      <c r="EF354" s="1286"/>
      <c r="EG354" s="1286"/>
      <c r="EH354" s="1286"/>
      <c r="EI354" s="1286"/>
      <c r="EJ354" s="1286"/>
      <c r="EK354" s="1286"/>
      <c r="EL354" s="1286"/>
      <c r="EM354" s="1286"/>
      <c r="EN354" s="1286"/>
      <c r="EO354" s="1286"/>
      <c r="EP354" s="1286"/>
      <c r="EQ354" s="1286"/>
      <c r="ER354" s="1286"/>
      <c r="ES354" s="1286"/>
      <c r="ET354" s="1286"/>
      <c r="EU354" s="1286"/>
      <c r="EV354" s="1286"/>
      <c r="EW354" s="1286"/>
      <c r="EX354" s="1286"/>
      <c r="EY354" s="1286"/>
      <c r="EZ354" s="1286"/>
      <c r="FA354" s="1286"/>
      <c r="FB354" s="1286"/>
      <c r="FC354" s="1286"/>
      <c r="FD354" s="1286"/>
      <c r="FE354" s="1286"/>
      <c r="FF354" s="1286"/>
      <c r="FG354" s="1286"/>
      <c r="FH354" s="1286"/>
      <c r="FI354" s="1286"/>
      <c r="FJ354" s="1286"/>
      <c r="FK354" s="1286"/>
      <c r="FL354" s="1286"/>
      <c r="FM354" s="1286"/>
      <c r="FN354" s="1286"/>
      <c r="FO354" s="1286"/>
      <c r="FP354" s="1286"/>
      <c r="FQ354" s="1286"/>
      <c r="FR354" s="1286"/>
      <c r="FS354" s="1286"/>
      <c r="FT354" s="1286"/>
      <c r="FU354" s="1286"/>
      <c r="FV354" s="1286"/>
      <c r="FW354" s="1286"/>
      <c r="FX354" s="1286"/>
      <c r="FY354" s="1286"/>
      <c r="FZ354" s="1286"/>
      <c r="GA354" s="1286"/>
      <c r="GB354" s="1286"/>
      <c r="GC354" s="1286"/>
      <c r="GD354" s="1286"/>
      <c r="GE354" s="1286"/>
      <c r="GF354" s="1286"/>
      <c r="GG354" s="1286"/>
      <c r="GH354" s="1286"/>
      <c r="GI354" s="1286"/>
      <c r="GJ354" s="1286"/>
      <c r="GK354" s="1286"/>
      <c r="GL354" s="1286"/>
      <c r="GM354" s="1286"/>
      <c r="GN354" s="1286"/>
      <c r="GO354" s="1286"/>
      <c r="GP354" s="1286"/>
      <c r="GQ354" s="1286"/>
      <c r="GR354" s="1286"/>
      <c r="GS354" s="1286"/>
      <c r="GT354" s="1286"/>
      <c r="GU354" s="1286"/>
      <c r="GV354" s="1286"/>
      <c r="GW354" s="1286"/>
      <c r="GX354" s="1286"/>
      <c r="GY354" s="1286"/>
      <c r="GZ354" s="1286"/>
      <c r="HA354" s="1286"/>
      <c r="HB354" s="1286"/>
      <c r="HC354" s="1286"/>
      <c r="HD354" s="1286"/>
      <c r="HE354" s="1286"/>
      <c r="HF354" s="1286"/>
      <c r="HG354" s="1286"/>
      <c r="HH354" s="1286"/>
      <c r="HI354" s="1286"/>
      <c r="HJ354" s="1286"/>
      <c r="HK354" s="1286"/>
      <c r="HL354" s="1286"/>
      <c r="HM354" s="1286"/>
      <c r="HN354" s="1286"/>
      <c r="HO354" s="1286"/>
      <c r="HP354" s="1286"/>
      <c r="HQ354" s="1286"/>
      <c r="HR354" s="1286"/>
      <c r="HS354" s="1286"/>
      <c r="HT354" s="1286"/>
      <c r="HU354" s="1286"/>
      <c r="HV354" s="1286"/>
      <c r="HW354" s="1286"/>
      <c r="HX354" s="1286"/>
      <c r="HY354" s="1286"/>
      <c r="HZ354" s="1286"/>
      <c r="IA354" s="1286"/>
      <c r="IB354" s="1286"/>
      <c r="IC354" s="1286"/>
      <c r="ID354" s="1286"/>
      <c r="IE354" s="1286"/>
      <c r="IF354" s="1286"/>
      <c r="IG354" s="1286"/>
      <c r="IH354" s="1286"/>
      <c r="II354" s="1286"/>
      <c r="IJ354" s="1286"/>
      <c r="IK354" s="1286"/>
      <c r="IL354" s="1286"/>
      <c r="IM354" s="1286"/>
      <c r="IN354" s="1286"/>
      <c r="IO354" s="1286"/>
      <c r="IP354" s="1286"/>
      <c r="IQ354" s="1286"/>
      <c r="IR354" s="1286"/>
      <c r="IS354" s="1286"/>
      <c r="IT354" s="1286"/>
      <c r="IU354" s="1286"/>
      <c r="IV354" s="1286"/>
    </row>
    <row r="355" spans="1:256">
      <c r="A355" s="1286"/>
      <c r="B355" s="1404"/>
      <c r="C355" s="1404"/>
      <c r="D355" s="1404"/>
      <c r="E355" s="1404"/>
      <c r="F355" s="1404"/>
      <c r="G355" s="1404"/>
      <c r="H355" s="1286"/>
      <c r="I355" s="1286"/>
      <c r="J355" s="1286"/>
      <c r="K355" s="1286"/>
      <c r="L355" s="1286"/>
      <c r="M355" s="1286"/>
      <c r="N355" s="1286"/>
      <c r="O355" s="1286"/>
      <c r="P355" s="1286"/>
      <c r="Q355" s="1286"/>
      <c r="R355" s="1286"/>
      <c r="S355" s="1286"/>
      <c r="T355" s="1286"/>
      <c r="U355" s="1286"/>
      <c r="V355" s="1286"/>
      <c r="W355" s="1286"/>
      <c r="X355" s="1286"/>
      <c r="Y355" s="1286"/>
      <c r="Z355" s="1286"/>
      <c r="AA355" s="1286"/>
      <c r="AB355" s="1286"/>
      <c r="AC355" s="1286"/>
      <c r="AD355" s="1286"/>
      <c r="AE355" s="1286"/>
      <c r="AF355" s="1286"/>
      <c r="AG355" s="1286"/>
      <c r="AH355" s="1286"/>
      <c r="AI355" s="1286"/>
      <c r="AJ355" s="1286"/>
      <c r="AK355" s="1286"/>
      <c r="AL355" s="1286"/>
      <c r="AM355" s="1286"/>
      <c r="AN355" s="1286"/>
      <c r="AO355" s="1286"/>
      <c r="AP355" s="1286"/>
      <c r="AQ355" s="1286"/>
      <c r="AR355" s="1286"/>
      <c r="AS355" s="1286"/>
      <c r="AT355" s="1286"/>
      <c r="AU355" s="1286"/>
      <c r="AV355" s="1286"/>
      <c r="AW355" s="1286"/>
      <c r="AX355" s="1286"/>
      <c r="AY355" s="1286"/>
      <c r="AZ355" s="1286"/>
      <c r="BA355" s="1286"/>
      <c r="BB355" s="1286"/>
      <c r="BC355" s="1286"/>
      <c r="BD355" s="1286"/>
      <c r="BE355" s="1286"/>
      <c r="BF355" s="1286"/>
      <c r="BG355" s="1286"/>
      <c r="BH355" s="1286"/>
      <c r="BI355" s="1286"/>
      <c r="BJ355" s="1286"/>
      <c r="BK355" s="1286"/>
      <c r="BL355" s="1286"/>
      <c r="BM355" s="1286"/>
      <c r="BN355" s="1286"/>
      <c r="BO355" s="1286"/>
      <c r="BP355" s="1286"/>
      <c r="BQ355" s="1286"/>
      <c r="BR355" s="1286"/>
      <c r="BS355" s="1286"/>
      <c r="BT355" s="1286"/>
      <c r="BU355" s="1286"/>
      <c r="BV355" s="1286"/>
      <c r="BW355" s="1286"/>
      <c r="BX355" s="1286"/>
      <c r="BY355" s="1286"/>
      <c r="BZ355" s="1286"/>
      <c r="CA355" s="1286"/>
      <c r="CB355" s="1286"/>
      <c r="CC355" s="1286"/>
      <c r="CD355" s="1286"/>
      <c r="CE355" s="1286"/>
      <c r="CF355" s="1286"/>
      <c r="CG355" s="1286"/>
      <c r="CH355" s="1286"/>
      <c r="CI355" s="1286"/>
      <c r="CJ355" s="1286"/>
      <c r="CK355" s="1286"/>
      <c r="CL355" s="1286"/>
      <c r="CM355" s="1286"/>
      <c r="CN355" s="1286"/>
      <c r="CO355" s="1286"/>
      <c r="CP355" s="1286"/>
      <c r="CQ355" s="1286"/>
      <c r="CR355" s="1286"/>
      <c r="CS355" s="1286"/>
      <c r="CT355" s="1286"/>
      <c r="CU355" s="1286"/>
      <c r="CV355" s="1286"/>
      <c r="CW355" s="1286"/>
      <c r="CX355" s="1286"/>
      <c r="CY355" s="1286"/>
      <c r="CZ355" s="1286"/>
      <c r="DA355" s="1286"/>
      <c r="DB355" s="1286"/>
      <c r="DC355" s="1286"/>
      <c r="DD355" s="1286"/>
      <c r="DE355" s="1286"/>
      <c r="DF355" s="1286"/>
      <c r="DG355" s="1286"/>
      <c r="DH355" s="1286"/>
      <c r="DI355" s="1286"/>
      <c r="DJ355" s="1286"/>
      <c r="DK355" s="1286"/>
      <c r="DL355" s="1286"/>
      <c r="DM355" s="1286"/>
      <c r="DN355" s="1286"/>
      <c r="DO355" s="1286"/>
      <c r="DP355" s="1286"/>
      <c r="DQ355" s="1286"/>
      <c r="DR355" s="1286"/>
      <c r="DS355" s="1286"/>
      <c r="DT355" s="1286"/>
      <c r="DU355" s="1286"/>
      <c r="DV355" s="1286"/>
      <c r="DW355" s="1286"/>
      <c r="DX355" s="1286"/>
      <c r="DY355" s="1286"/>
      <c r="DZ355" s="1286"/>
      <c r="EA355" s="1286"/>
      <c r="EB355" s="1286"/>
      <c r="EC355" s="1286"/>
      <c r="ED355" s="1286"/>
      <c r="EE355" s="1286"/>
      <c r="EF355" s="1286"/>
      <c r="EG355" s="1286"/>
      <c r="EH355" s="1286"/>
      <c r="EI355" s="1286"/>
      <c r="EJ355" s="1286"/>
      <c r="EK355" s="1286"/>
      <c r="EL355" s="1286"/>
      <c r="EM355" s="1286"/>
      <c r="EN355" s="1286"/>
      <c r="EO355" s="1286"/>
      <c r="EP355" s="1286"/>
      <c r="EQ355" s="1286"/>
      <c r="ER355" s="1286"/>
      <c r="ES355" s="1286"/>
      <c r="ET355" s="1286"/>
      <c r="EU355" s="1286"/>
      <c r="EV355" s="1286"/>
      <c r="EW355" s="1286"/>
      <c r="EX355" s="1286"/>
      <c r="EY355" s="1286"/>
      <c r="EZ355" s="1286"/>
      <c r="FA355" s="1286"/>
      <c r="FB355" s="1286"/>
      <c r="FC355" s="1286"/>
      <c r="FD355" s="1286"/>
      <c r="FE355" s="1286"/>
      <c r="FF355" s="1286"/>
      <c r="FG355" s="1286"/>
      <c r="FH355" s="1286"/>
      <c r="FI355" s="1286"/>
      <c r="FJ355" s="1286"/>
      <c r="FK355" s="1286"/>
      <c r="FL355" s="1286"/>
      <c r="FM355" s="1286"/>
      <c r="FN355" s="1286"/>
      <c r="FO355" s="1286"/>
      <c r="FP355" s="1286"/>
      <c r="FQ355" s="1286"/>
      <c r="FR355" s="1286"/>
      <c r="FS355" s="1286"/>
      <c r="FT355" s="1286"/>
      <c r="FU355" s="1286"/>
      <c r="FV355" s="1286"/>
      <c r="FW355" s="1286"/>
      <c r="FX355" s="1286"/>
      <c r="FY355" s="1286"/>
      <c r="FZ355" s="1286"/>
      <c r="GA355" s="1286"/>
      <c r="GB355" s="1286"/>
      <c r="GC355" s="1286"/>
      <c r="GD355" s="1286"/>
      <c r="GE355" s="1286"/>
      <c r="GF355" s="1286"/>
      <c r="GG355" s="1286"/>
      <c r="GH355" s="1286"/>
      <c r="GI355" s="1286"/>
      <c r="GJ355" s="1286"/>
      <c r="GK355" s="1286"/>
      <c r="GL355" s="1286"/>
      <c r="GM355" s="1286"/>
      <c r="GN355" s="1286"/>
      <c r="GO355" s="1286"/>
      <c r="GP355" s="1286"/>
      <c r="GQ355" s="1286"/>
      <c r="GR355" s="1286"/>
      <c r="GS355" s="1286"/>
      <c r="GT355" s="1286"/>
      <c r="GU355" s="1286"/>
      <c r="GV355" s="1286"/>
      <c r="GW355" s="1286"/>
      <c r="GX355" s="1286"/>
      <c r="GY355" s="1286"/>
      <c r="GZ355" s="1286"/>
      <c r="HA355" s="1286"/>
      <c r="HB355" s="1286"/>
      <c r="HC355" s="1286"/>
      <c r="HD355" s="1286"/>
      <c r="HE355" s="1286"/>
      <c r="HF355" s="1286"/>
      <c r="HG355" s="1286"/>
      <c r="HH355" s="1286"/>
      <c r="HI355" s="1286"/>
      <c r="HJ355" s="1286"/>
      <c r="HK355" s="1286"/>
      <c r="HL355" s="1286"/>
      <c r="HM355" s="1286"/>
      <c r="HN355" s="1286"/>
      <c r="HO355" s="1286"/>
      <c r="HP355" s="1286"/>
      <c r="HQ355" s="1286"/>
      <c r="HR355" s="1286"/>
      <c r="HS355" s="1286"/>
      <c r="HT355" s="1286"/>
      <c r="HU355" s="1286"/>
      <c r="HV355" s="1286"/>
      <c r="HW355" s="1286"/>
      <c r="HX355" s="1286"/>
      <c r="HY355" s="1286"/>
      <c r="HZ355" s="1286"/>
      <c r="IA355" s="1286"/>
      <c r="IB355" s="1286"/>
      <c r="IC355" s="1286"/>
      <c r="ID355" s="1286"/>
      <c r="IE355" s="1286"/>
      <c r="IF355" s="1286"/>
      <c r="IG355" s="1286"/>
      <c r="IH355" s="1286"/>
      <c r="II355" s="1286"/>
      <c r="IJ355" s="1286"/>
      <c r="IK355" s="1286"/>
      <c r="IL355" s="1286"/>
      <c r="IM355" s="1286"/>
      <c r="IN355" s="1286"/>
      <c r="IO355" s="1286"/>
      <c r="IP355" s="1286"/>
      <c r="IQ355" s="1286"/>
      <c r="IR355" s="1286"/>
      <c r="IS355" s="1286"/>
      <c r="IT355" s="1286"/>
      <c r="IU355" s="1286"/>
      <c r="IV355" s="1286"/>
    </row>
    <row r="356" spans="1:256" ht="13.5" thickBot="1">
      <c r="A356" s="1286"/>
      <c r="B356" s="1405"/>
      <c r="C356" s="1406"/>
      <c r="D356" s="1407"/>
      <c r="E356" s="1407"/>
      <c r="F356" s="1407"/>
      <c r="G356" s="1408"/>
      <c r="H356" s="1286"/>
      <c r="I356" s="1286"/>
      <c r="J356" s="1286"/>
      <c r="K356" s="1286"/>
      <c r="L356" s="1286"/>
      <c r="M356" s="1286"/>
      <c r="N356" s="1286"/>
      <c r="O356" s="1286"/>
      <c r="P356" s="1286"/>
      <c r="Q356" s="1286"/>
      <c r="R356" s="1286"/>
      <c r="S356" s="1286"/>
      <c r="T356" s="1286"/>
      <c r="U356" s="1286"/>
      <c r="V356" s="1286"/>
      <c r="W356" s="1286"/>
      <c r="X356" s="1286"/>
      <c r="Y356" s="1286"/>
      <c r="Z356" s="1286"/>
      <c r="AA356" s="1286"/>
      <c r="AB356" s="1286"/>
      <c r="AC356" s="1286"/>
      <c r="AD356" s="1286"/>
      <c r="AE356" s="1286"/>
      <c r="AF356" s="1286"/>
      <c r="AG356" s="1286"/>
      <c r="AH356" s="1286"/>
      <c r="AI356" s="1286"/>
      <c r="AJ356" s="1286"/>
      <c r="AK356" s="1286"/>
      <c r="AL356" s="1286"/>
      <c r="AM356" s="1286"/>
      <c r="AN356" s="1286"/>
      <c r="AO356" s="1286"/>
      <c r="AP356" s="1286"/>
      <c r="AQ356" s="1286"/>
      <c r="AR356" s="1286"/>
      <c r="AS356" s="1286"/>
      <c r="AT356" s="1286"/>
      <c r="AU356" s="1286"/>
      <c r="AV356" s="1286"/>
      <c r="AW356" s="1286"/>
      <c r="AX356" s="1286"/>
      <c r="AY356" s="1286"/>
      <c r="AZ356" s="1286"/>
      <c r="BA356" s="1286"/>
      <c r="BB356" s="1286"/>
      <c r="BC356" s="1286"/>
      <c r="BD356" s="1286"/>
      <c r="BE356" s="1286"/>
      <c r="BF356" s="1286"/>
      <c r="BG356" s="1286"/>
      <c r="BH356" s="1286"/>
      <c r="BI356" s="1286"/>
      <c r="BJ356" s="1286"/>
      <c r="BK356" s="1286"/>
      <c r="BL356" s="1286"/>
      <c r="BM356" s="1286"/>
      <c r="BN356" s="1286"/>
      <c r="BO356" s="1286"/>
      <c r="BP356" s="1286"/>
      <c r="BQ356" s="1286"/>
      <c r="BR356" s="1286"/>
      <c r="BS356" s="1286"/>
      <c r="BT356" s="1286"/>
      <c r="BU356" s="1286"/>
      <c r="BV356" s="1286"/>
      <c r="BW356" s="1286"/>
      <c r="BX356" s="1286"/>
      <c r="BY356" s="1286"/>
      <c r="BZ356" s="1286"/>
      <c r="CA356" s="1286"/>
      <c r="CB356" s="1286"/>
      <c r="CC356" s="1286"/>
      <c r="CD356" s="1286"/>
      <c r="CE356" s="1286"/>
      <c r="CF356" s="1286"/>
      <c r="CG356" s="1286"/>
      <c r="CH356" s="1286"/>
      <c r="CI356" s="1286"/>
      <c r="CJ356" s="1286"/>
      <c r="CK356" s="1286"/>
      <c r="CL356" s="1286"/>
      <c r="CM356" s="1286"/>
      <c r="CN356" s="1286"/>
      <c r="CO356" s="1286"/>
      <c r="CP356" s="1286"/>
      <c r="CQ356" s="1286"/>
      <c r="CR356" s="1286"/>
      <c r="CS356" s="1286"/>
      <c r="CT356" s="1286"/>
      <c r="CU356" s="1286"/>
      <c r="CV356" s="1286"/>
      <c r="CW356" s="1286"/>
      <c r="CX356" s="1286"/>
      <c r="CY356" s="1286"/>
      <c r="CZ356" s="1286"/>
      <c r="DA356" s="1286"/>
      <c r="DB356" s="1286"/>
      <c r="DC356" s="1286"/>
      <c r="DD356" s="1286"/>
      <c r="DE356" s="1286"/>
      <c r="DF356" s="1286"/>
      <c r="DG356" s="1286"/>
      <c r="DH356" s="1286"/>
      <c r="DI356" s="1286"/>
      <c r="DJ356" s="1286"/>
      <c r="DK356" s="1286"/>
      <c r="DL356" s="1286"/>
      <c r="DM356" s="1286"/>
      <c r="DN356" s="1286"/>
      <c r="DO356" s="1286"/>
      <c r="DP356" s="1286"/>
      <c r="DQ356" s="1286"/>
      <c r="DR356" s="1286"/>
      <c r="DS356" s="1286"/>
      <c r="DT356" s="1286"/>
      <c r="DU356" s="1286"/>
      <c r="DV356" s="1286"/>
      <c r="DW356" s="1286"/>
      <c r="DX356" s="1286"/>
      <c r="DY356" s="1286"/>
      <c r="DZ356" s="1286"/>
      <c r="EA356" s="1286"/>
      <c r="EB356" s="1286"/>
      <c r="EC356" s="1286"/>
      <c r="ED356" s="1286"/>
      <c r="EE356" s="1286"/>
      <c r="EF356" s="1286"/>
      <c r="EG356" s="1286"/>
      <c r="EH356" s="1286"/>
      <c r="EI356" s="1286"/>
      <c r="EJ356" s="1286"/>
      <c r="EK356" s="1286"/>
      <c r="EL356" s="1286"/>
      <c r="EM356" s="1286"/>
      <c r="EN356" s="1286"/>
      <c r="EO356" s="1286"/>
      <c r="EP356" s="1286"/>
      <c r="EQ356" s="1286"/>
      <c r="ER356" s="1286"/>
      <c r="ES356" s="1286"/>
      <c r="ET356" s="1286"/>
      <c r="EU356" s="1286"/>
      <c r="EV356" s="1286"/>
      <c r="EW356" s="1286"/>
      <c r="EX356" s="1286"/>
      <c r="EY356" s="1286"/>
      <c r="EZ356" s="1286"/>
      <c r="FA356" s="1286"/>
      <c r="FB356" s="1286"/>
      <c r="FC356" s="1286"/>
      <c r="FD356" s="1286"/>
      <c r="FE356" s="1286"/>
      <c r="FF356" s="1286"/>
      <c r="FG356" s="1286"/>
      <c r="FH356" s="1286"/>
      <c r="FI356" s="1286"/>
      <c r="FJ356" s="1286"/>
      <c r="FK356" s="1286"/>
      <c r="FL356" s="1286"/>
      <c r="FM356" s="1286"/>
      <c r="FN356" s="1286"/>
      <c r="FO356" s="1286"/>
      <c r="FP356" s="1286"/>
      <c r="FQ356" s="1286"/>
      <c r="FR356" s="1286"/>
      <c r="FS356" s="1286"/>
      <c r="FT356" s="1286"/>
      <c r="FU356" s="1286"/>
      <c r="FV356" s="1286"/>
      <c r="FW356" s="1286"/>
      <c r="FX356" s="1286"/>
      <c r="FY356" s="1286"/>
      <c r="FZ356" s="1286"/>
      <c r="GA356" s="1286"/>
      <c r="GB356" s="1286"/>
      <c r="GC356" s="1286"/>
      <c r="GD356" s="1286"/>
      <c r="GE356" s="1286"/>
      <c r="GF356" s="1286"/>
      <c r="GG356" s="1286"/>
      <c r="GH356" s="1286"/>
      <c r="GI356" s="1286"/>
      <c r="GJ356" s="1286"/>
      <c r="GK356" s="1286"/>
      <c r="GL356" s="1286"/>
      <c r="GM356" s="1286"/>
      <c r="GN356" s="1286"/>
      <c r="GO356" s="1286"/>
      <c r="GP356" s="1286"/>
      <c r="GQ356" s="1286"/>
      <c r="GR356" s="1286"/>
      <c r="GS356" s="1286"/>
      <c r="GT356" s="1286"/>
      <c r="GU356" s="1286"/>
      <c r="GV356" s="1286"/>
      <c r="GW356" s="1286"/>
      <c r="GX356" s="1286"/>
      <c r="GY356" s="1286"/>
      <c r="GZ356" s="1286"/>
      <c r="HA356" s="1286"/>
      <c r="HB356" s="1286"/>
      <c r="HC356" s="1286"/>
      <c r="HD356" s="1286"/>
      <c r="HE356" s="1286"/>
      <c r="HF356" s="1286"/>
      <c r="HG356" s="1286"/>
      <c r="HH356" s="1286"/>
      <c r="HI356" s="1286"/>
      <c r="HJ356" s="1286"/>
      <c r="HK356" s="1286"/>
      <c r="HL356" s="1286"/>
      <c r="HM356" s="1286"/>
      <c r="HN356" s="1286"/>
      <c r="HO356" s="1286"/>
      <c r="HP356" s="1286"/>
      <c r="HQ356" s="1286"/>
      <c r="HR356" s="1286"/>
      <c r="HS356" s="1286"/>
      <c r="HT356" s="1286"/>
      <c r="HU356" s="1286"/>
      <c r="HV356" s="1286"/>
      <c r="HW356" s="1286"/>
      <c r="HX356" s="1286"/>
      <c r="HY356" s="1286"/>
      <c r="HZ356" s="1286"/>
      <c r="IA356" s="1286"/>
      <c r="IB356" s="1286"/>
      <c r="IC356" s="1286"/>
      <c r="ID356" s="1286"/>
      <c r="IE356" s="1286"/>
      <c r="IF356" s="1286"/>
      <c r="IG356" s="1286"/>
      <c r="IH356" s="1286"/>
      <c r="II356" s="1286"/>
      <c r="IJ356" s="1286"/>
      <c r="IK356" s="1286"/>
      <c r="IL356" s="1286"/>
      <c r="IM356" s="1286"/>
      <c r="IN356" s="1286"/>
      <c r="IO356" s="1286"/>
      <c r="IP356" s="1286"/>
      <c r="IQ356" s="1286"/>
      <c r="IR356" s="1286"/>
      <c r="IS356" s="1286"/>
      <c r="IT356" s="1286"/>
      <c r="IU356" s="1286"/>
      <c r="IV356" s="1286"/>
    </row>
    <row r="357" spans="1:256" ht="13.5" thickBot="1">
      <c r="A357" s="1286"/>
      <c r="B357" s="2112" t="s">
        <v>7429</v>
      </c>
      <c r="C357" s="2113"/>
      <c r="D357" s="2113"/>
      <c r="E357" s="2113"/>
      <c r="F357" s="2113"/>
      <c r="G357" s="2114"/>
      <c r="H357" s="1286"/>
      <c r="I357" s="1286"/>
      <c r="J357" s="1286"/>
      <c r="K357" s="1286"/>
      <c r="L357" s="1286"/>
      <c r="M357" s="1286"/>
      <c r="N357" s="1286"/>
      <c r="O357" s="1286"/>
      <c r="P357" s="1286"/>
      <c r="Q357" s="1286"/>
      <c r="R357" s="1286"/>
      <c r="S357" s="1286"/>
      <c r="T357" s="1286"/>
      <c r="U357" s="1286"/>
      <c r="V357" s="1286"/>
      <c r="W357" s="1286"/>
      <c r="X357" s="1286"/>
      <c r="Y357" s="1286"/>
      <c r="Z357" s="1286"/>
      <c r="AA357" s="1286"/>
      <c r="AB357" s="1286"/>
      <c r="AC357" s="1286"/>
      <c r="AD357" s="1286"/>
      <c r="AE357" s="1286"/>
      <c r="AF357" s="1286"/>
      <c r="AG357" s="1286"/>
      <c r="AH357" s="1286"/>
      <c r="AI357" s="1286"/>
      <c r="AJ357" s="1286"/>
      <c r="AK357" s="1286"/>
      <c r="AL357" s="1286"/>
      <c r="AM357" s="1286"/>
      <c r="AN357" s="1286"/>
      <c r="AO357" s="1286"/>
      <c r="AP357" s="1286"/>
      <c r="AQ357" s="1286"/>
      <c r="AR357" s="1286"/>
      <c r="AS357" s="1286"/>
      <c r="AT357" s="1286"/>
      <c r="AU357" s="1286"/>
      <c r="AV357" s="1286"/>
      <c r="AW357" s="1286"/>
      <c r="AX357" s="1286"/>
      <c r="AY357" s="1286"/>
      <c r="AZ357" s="1286"/>
      <c r="BA357" s="1286"/>
      <c r="BB357" s="1286"/>
      <c r="BC357" s="1286"/>
      <c r="BD357" s="1286"/>
      <c r="BE357" s="1286"/>
      <c r="BF357" s="1286"/>
      <c r="BG357" s="1286"/>
      <c r="BH357" s="1286"/>
      <c r="BI357" s="1286"/>
      <c r="BJ357" s="1286"/>
      <c r="BK357" s="1286"/>
      <c r="BL357" s="1286"/>
      <c r="BM357" s="1286"/>
      <c r="BN357" s="1286"/>
      <c r="BO357" s="1286"/>
      <c r="BP357" s="1286"/>
      <c r="BQ357" s="1286"/>
      <c r="BR357" s="1286"/>
      <c r="BS357" s="1286"/>
      <c r="BT357" s="1286"/>
      <c r="BU357" s="1286"/>
      <c r="BV357" s="1286"/>
      <c r="BW357" s="1286"/>
      <c r="BX357" s="1286"/>
      <c r="BY357" s="1286"/>
      <c r="BZ357" s="1286"/>
      <c r="CA357" s="1286"/>
      <c r="CB357" s="1286"/>
      <c r="CC357" s="1286"/>
      <c r="CD357" s="1286"/>
      <c r="CE357" s="1286"/>
      <c r="CF357" s="1286"/>
      <c r="CG357" s="1286"/>
      <c r="CH357" s="1286"/>
      <c r="CI357" s="1286"/>
      <c r="CJ357" s="1286"/>
      <c r="CK357" s="1286"/>
      <c r="CL357" s="1286"/>
      <c r="CM357" s="1286"/>
      <c r="CN357" s="1286"/>
      <c r="CO357" s="1286"/>
      <c r="CP357" s="1286"/>
      <c r="CQ357" s="1286"/>
      <c r="CR357" s="1286"/>
      <c r="CS357" s="1286"/>
      <c r="CT357" s="1286"/>
      <c r="CU357" s="1286"/>
      <c r="CV357" s="1286"/>
      <c r="CW357" s="1286"/>
      <c r="CX357" s="1286"/>
      <c r="CY357" s="1286"/>
      <c r="CZ357" s="1286"/>
      <c r="DA357" s="1286"/>
      <c r="DB357" s="1286"/>
      <c r="DC357" s="1286"/>
      <c r="DD357" s="1286"/>
      <c r="DE357" s="1286"/>
      <c r="DF357" s="1286"/>
      <c r="DG357" s="1286"/>
      <c r="DH357" s="1286"/>
      <c r="DI357" s="1286"/>
      <c r="DJ357" s="1286"/>
      <c r="DK357" s="1286"/>
      <c r="DL357" s="1286"/>
      <c r="DM357" s="1286"/>
      <c r="DN357" s="1286"/>
      <c r="DO357" s="1286"/>
      <c r="DP357" s="1286"/>
      <c r="DQ357" s="1286"/>
      <c r="DR357" s="1286"/>
      <c r="DS357" s="1286"/>
      <c r="DT357" s="1286"/>
      <c r="DU357" s="1286"/>
      <c r="DV357" s="1286"/>
      <c r="DW357" s="1286"/>
      <c r="DX357" s="1286"/>
      <c r="DY357" s="1286"/>
      <c r="DZ357" s="1286"/>
      <c r="EA357" s="1286"/>
      <c r="EB357" s="1286"/>
      <c r="EC357" s="1286"/>
      <c r="ED357" s="1286"/>
      <c r="EE357" s="1286"/>
      <c r="EF357" s="1286"/>
      <c r="EG357" s="1286"/>
      <c r="EH357" s="1286"/>
      <c r="EI357" s="1286"/>
      <c r="EJ357" s="1286"/>
      <c r="EK357" s="1286"/>
      <c r="EL357" s="1286"/>
      <c r="EM357" s="1286"/>
      <c r="EN357" s="1286"/>
      <c r="EO357" s="1286"/>
      <c r="EP357" s="1286"/>
      <c r="EQ357" s="1286"/>
      <c r="ER357" s="1286"/>
      <c r="ES357" s="1286"/>
      <c r="ET357" s="1286"/>
      <c r="EU357" s="1286"/>
      <c r="EV357" s="1286"/>
      <c r="EW357" s="1286"/>
      <c r="EX357" s="1286"/>
      <c r="EY357" s="1286"/>
      <c r="EZ357" s="1286"/>
      <c r="FA357" s="1286"/>
      <c r="FB357" s="1286"/>
      <c r="FC357" s="1286"/>
      <c r="FD357" s="1286"/>
      <c r="FE357" s="1286"/>
      <c r="FF357" s="1286"/>
      <c r="FG357" s="1286"/>
      <c r="FH357" s="1286"/>
      <c r="FI357" s="1286"/>
      <c r="FJ357" s="1286"/>
      <c r="FK357" s="1286"/>
      <c r="FL357" s="1286"/>
      <c r="FM357" s="1286"/>
      <c r="FN357" s="1286"/>
      <c r="FO357" s="1286"/>
      <c r="FP357" s="1286"/>
      <c r="FQ357" s="1286"/>
      <c r="FR357" s="1286"/>
      <c r="FS357" s="1286"/>
      <c r="FT357" s="1286"/>
      <c r="FU357" s="1286"/>
      <c r="FV357" s="1286"/>
      <c r="FW357" s="1286"/>
      <c r="FX357" s="1286"/>
      <c r="FY357" s="1286"/>
      <c r="FZ357" s="1286"/>
      <c r="GA357" s="1286"/>
      <c r="GB357" s="1286"/>
      <c r="GC357" s="1286"/>
      <c r="GD357" s="1286"/>
      <c r="GE357" s="1286"/>
      <c r="GF357" s="1286"/>
      <c r="GG357" s="1286"/>
      <c r="GH357" s="1286"/>
      <c r="GI357" s="1286"/>
      <c r="GJ357" s="1286"/>
      <c r="GK357" s="1286"/>
      <c r="GL357" s="1286"/>
      <c r="GM357" s="1286"/>
      <c r="GN357" s="1286"/>
      <c r="GO357" s="1286"/>
      <c r="GP357" s="1286"/>
      <c r="GQ357" s="1286"/>
      <c r="GR357" s="1286"/>
      <c r="GS357" s="1286"/>
      <c r="GT357" s="1286"/>
      <c r="GU357" s="1286"/>
      <c r="GV357" s="1286"/>
      <c r="GW357" s="1286"/>
      <c r="GX357" s="1286"/>
      <c r="GY357" s="1286"/>
      <c r="GZ357" s="1286"/>
      <c r="HA357" s="1286"/>
      <c r="HB357" s="1286"/>
      <c r="HC357" s="1286"/>
      <c r="HD357" s="1286"/>
      <c r="HE357" s="1286"/>
      <c r="HF357" s="1286"/>
      <c r="HG357" s="1286"/>
      <c r="HH357" s="1286"/>
      <c r="HI357" s="1286"/>
      <c r="HJ357" s="1286"/>
      <c r="HK357" s="1286"/>
      <c r="HL357" s="1286"/>
      <c r="HM357" s="1286"/>
      <c r="HN357" s="1286"/>
      <c r="HO357" s="1286"/>
      <c r="HP357" s="1286"/>
      <c r="HQ357" s="1286"/>
      <c r="HR357" s="1286"/>
      <c r="HS357" s="1286"/>
      <c r="HT357" s="1286"/>
      <c r="HU357" s="1286"/>
      <c r="HV357" s="1286"/>
      <c r="HW357" s="1286"/>
      <c r="HX357" s="1286"/>
      <c r="HY357" s="1286"/>
      <c r="HZ357" s="1286"/>
      <c r="IA357" s="1286"/>
      <c r="IB357" s="1286"/>
      <c r="IC357" s="1286"/>
      <c r="ID357" s="1286"/>
      <c r="IE357" s="1286"/>
      <c r="IF357" s="1286"/>
      <c r="IG357" s="1286"/>
      <c r="IH357" s="1286"/>
      <c r="II357" s="1286"/>
      <c r="IJ357" s="1286"/>
      <c r="IK357" s="1286"/>
      <c r="IL357" s="1286"/>
      <c r="IM357" s="1286"/>
      <c r="IN357" s="1286"/>
      <c r="IO357" s="1286"/>
      <c r="IP357" s="1286"/>
      <c r="IQ357" s="1286"/>
      <c r="IR357" s="1286"/>
      <c r="IS357" s="1286"/>
      <c r="IT357" s="1286"/>
      <c r="IU357" s="1286"/>
      <c r="IV357" s="1286"/>
    </row>
    <row r="358" spans="1:256" ht="13.5" thickBot="1">
      <c r="A358" s="1286"/>
      <c r="B358" s="2103" t="s">
        <v>7361</v>
      </c>
      <c r="C358" s="2104"/>
      <c r="D358" s="1598" t="s">
        <v>7362</v>
      </c>
      <c r="E358" s="1598" t="s">
        <v>7363</v>
      </c>
      <c r="F358" s="1598" t="s">
        <v>7364</v>
      </c>
      <c r="G358" s="1383" t="s">
        <v>7424</v>
      </c>
      <c r="H358" s="1286"/>
      <c r="I358" s="1286"/>
      <c r="J358" s="1286"/>
      <c r="K358" s="1286"/>
      <c r="L358" s="1286"/>
      <c r="M358" s="1286"/>
      <c r="N358" s="1286"/>
      <c r="O358" s="1286"/>
      <c r="P358" s="1286"/>
      <c r="Q358" s="1286"/>
      <c r="R358" s="1286"/>
      <c r="S358" s="1286"/>
      <c r="T358" s="1286"/>
      <c r="U358" s="1286"/>
      <c r="V358" s="1286"/>
      <c r="W358" s="1286"/>
      <c r="X358" s="1286"/>
      <c r="Y358" s="1286"/>
      <c r="Z358" s="1286"/>
      <c r="AA358" s="1286"/>
      <c r="AB358" s="1286"/>
      <c r="AC358" s="1286"/>
      <c r="AD358" s="1286"/>
      <c r="AE358" s="1286"/>
      <c r="AF358" s="1286"/>
      <c r="AG358" s="1286"/>
      <c r="AH358" s="1286"/>
      <c r="AI358" s="1286"/>
      <c r="AJ358" s="1286"/>
      <c r="AK358" s="1286"/>
      <c r="AL358" s="1286"/>
      <c r="AM358" s="1286"/>
      <c r="AN358" s="1286"/>
      <c r="AO358" s="1286"/>
      <c r="AP358" s="1286"/>
      <c r="AQ358" s="1286"/>
      <c r="AR358" s="1286"/>
      <c r="AS358" s="1286"/>
      <c r="AT358" s="1286"/>
      <c r="AU358" s="1286"/>
      <c r="AV358" s="1286"/>
      <c r="AW358" s="1286"/>
      <c r="AX358" s="1286"/>
      <c r="AY358" s="1286"/>
      <c r="AZ358" s="1286"/>
      <c r="BA358" s="1286"/>
      <c r="BB358" s="1286"/>
      <c r="BC358" s="1286"/>
      <c r="BD358" s="1286"/>
      <c r="BE358" s="1286"/>
      <c r="BF358" s="1286"/>
      <c r="BG358" s="1286"/>
      <c r="BH358" s="1286"/>
      <c r="BI358" s="1286"/>
      <c r="BJ358" s="1286"/>
      <c r="BK358" s="1286"/>
      <c r="BL358" s="1286"/>
      <c r="BM358" s="1286"/>
      <c r="BN358" s="1286"/>
      <c r="BO358" s="1286"/>
      <c r="BP358" s="1286"/>
      <c r="BQ358" s="1286"/>
      <c r="BR358" s="1286"/>
      <c r="BS358" s="1286"/>
      <c r="BT358" s="1286"/>
      <c r="BU358" s="1286"/>
      <c r="BV358" s="1286"/>
      <c r="BW358" s="1286"/>
      <c r="BX358" s="1286"/>
      <c r="BY358" s="1286"/>
      <c r="BZ358" s="1286"/>
      <c r="CA358" s="1286"/>
      <c r="CB358" s="1286"/>
      <c r="CC358" s="1286"/>
      <c r="CD358" s="1286"/>
      <c r="CE358" s="1286"/>
      <c r="CF358" s="1286"/>
      <c r="CG358" s="1286"/>
      <c r="CH358" s="1286"/>
      <c r="CI358" s="1286"/>
      <c r="CJ358" s="1286"/>
      <c r="CK358" s="1286"/>
      <c r="CL358" s="1286"/>
      <c r="CM358" s="1286"/>
      <c r="CN358" s="1286"/>
      <c r="CO358" s="1286"/>
      <c r="CP358" s="1286"/>
      <c r="CQ358" s="1286"/>
      <c r="CR358" s="1286"/>
      <c r="CS358" s="1286"/>
      <c r="CT358" s="1286"/>
      <c r="CU358" s="1286"/>
      <c r="CV358" s="1286"/>
      <c r="CW358" s="1286"/>
      <c r="CX358" s="1286"/>
      <c r="CY358" s="1286"/>
      <c r="CZ358" s="1286"/>
      <c r="DA358" s="1286"/>
      <c r="DB358" s="1286"/>
      <c r="DC358" s="1286"/>
      <c r="DD358" s="1286"/>
      <c r="DE358" s="1286"/>
      <c r="DF358" s="1286"/>
      <c r="DG358" s="1286"/>
      <c r="DH358" s="1286"/>
      <c r="DI358" s="1286"/>
      <c r="DJ358" s="1286"/>
      <c r="DK358" s="1286"/>
      <c r="DL358" s="1286"/>
      <c r="DM358" s="1286"/>
      <c r="DN358" s="1286"/>
      <c r="DO358" s="1286"/>
      <c r="DP358" s="1286"/>
      <c r="DQ358" s="1286"/>
      <c r="DR358" s="1286"/>
      <c r="DS358" s="1286"/>
      <c r="DT358" s="1286"/>
      <c r="DU358" s="1286"/>
      <c r="DV358" s="1286"/>
      <c r="DW358" s="1286"/>
      <c r="DX358" s="1286"/>
      <c r="DY358" s="1286"/>
      <c r="DZ358" s="1286"/>
      <c r="EA358" s="1286"/>
      <c r="EB358" s="1286"/>
      <c r="EC358" s="1286"/>
      <c r="ED358" s="1286"/>
      <c r="EE358" s="1286"/>
      <c r="EF358" s="1286"/>
      <c r="EG358" s="1286"/>
      <c r="EH358" s="1286"/>
      <c r="EI358" s="1286"/>
      <c r="EJ358" s="1286"/>
      <c r="EK358" s="1286"/>
      <c r="EL358" s="1286"/>
      <c r="EM358" s="1286"/>
      <c r="EN358" s="1286"/>
      <c r="EO358" s="1286"/>
      <c r="EP358" s="1286"/>
      <c r="EQ358" s="1286"/>
      <c r="ER358" s="1286"/>
      <c r="ES358" s="1286"/>
      <c r="ET358" s="1286"/>
      <c r="EU358" s="1286"/>
      <c r="EV358" s="1286"/>
      <c r="EW358" s="1286"/>
      <c r="EX358" s="1286"/>
      <c r="EY358" s="1286"/>
      <c r="EZ358" s="1286"/>
      <c r="FA358" s="1286"/>
      <c r="FB358" s="1286"/>
      <c r="FC358" s="1286"/>
      <c r="FD358" s="1286"/>
      <c r="FE358" s="1286"/>
      <c r="FF358" s="1286"/>
      <c r="FG358" s="1286"/>
      <c r="FH358" s="1286"/>
      <c r="FI358" s="1286"/>
      <c r="FJ358" s="1286"/>
      <c r="FK358" s="1286"/>
      <c r="FL358" s="1286"/>
      <c r="FM358" s="1286"/>
      <c r="FN358" s="1286"/>
      <c r="FO358" s="1286"/>
      <c r="FP358" s="1286"/>
      <c r="FQ358" s="1286"/>
      <c r="FR358" s="1286"/>
      <c r="FS358" s="1286"/>
      <c r="FT358" s="1286"/>
      <c r="FU358" s="1286"/>
      <c r="FV358" s="1286"/>
      <c r="FW358" s="1286"/>
      <c r="FX358" s="1286"/>
      <c r="FY358" s="1286"/>
      <c r="FZ358" s="1286"/>
      <c r="GA358" s="1286"/>
      <c r="GB358" s="1286"/>
      <c r="GC358" s="1286"/>
      <c r="GD358" s="1286"/>
      <c r="GE358" s="1286"/>
      <c r="GF358" s="1286"/>
      <c r="GG358" s="1286"/>
      <c r="GH358" s="1286"/>
      <c r="GI358" s="1286"/>
      <c r="GJ358" s="1286"/>
      <c r="GK358" s="1286"/>
      <c r="GL358" s="1286"/>
      <c r="GM358" s="1286"/>
      <c r="GN358" s="1286"/>
      <c r="GO358" s="1286"/>
      <c r="GP358" s="1286"/>
      <c r="GQ358" s="1286"/>
      <c r="GR358" s="1286"/>
      <c r="GS358" s="1286"/>
      <c r="GT358" s="1286"/>
      <c r="GU358" s="1286"/>
      <c r="GV358" s="1286"/>
      <c r="GW358" s="1286"/>
      <c r="GX358" s="1286"/>
      <c r="GY358" s="1286"/>
      <c r="GZ358" s="1286"/>
      <c r="HA358" s="1286"/>
      <c r="HB358" s="1286"/>
      <c r="HC358" s="1286"/>
      <c r="HD358" s="1286"/>
      <c r="HE358" s="1286"/>
      <c r="HF358" s="1286"/>
      <c r="HG358" s="1286"/>
      <c r="HH358" s="1286"/>
      <c r="HI358" s="1286"/>
      <c r="HJ358" s="1286"/>
      <c r="HK358" s="1286"/>
      <c r="HL358" s="1286"/>
      <c r="HM358" s="1286"/>
      <c r="HN358" s="1286"/>
      <c r="HO358" s="1286"/>
      <c r="HP358" s="1286"/>
      <c r="HQ358" s="1286"/>
      <c r="HR358" s="1286"/>
      <c r="HS358" s="1286"/>
      <c r="HT358" s="1286"/>
      <c r="HU358" s="1286"/>
      <c r="HV358" s="1286"/>
      <c r="HW358" s="1286"/>
      <c r="HX358" s="1286"/>
      <c r="HY358" s="1286"/>
      <c r="HZ358" s="1286"/>
      <c r="IA358" s="1286"/>
      <c r="IB358" s="1286"/>
      <c r="IC358" s="1286"/>
      <c r="ID358" s="1286"/>
      <c r="IE358" s="1286"/>
      <c r="IF358" s="1286"/>
      <c r="IG358" s="1286"/>
      <c r="IH358" s="1286"/>
      <c r="II358" s="1286"/>
      <c r="IJ358" s="1286"/>
      <c r="IK358" s="1286"/>
      <c r="IL358" s="1286"/>
      <c r="IM358" s="1286"/>
      <c r="IN358" s="1286"/>
      <c r="IO358" s="1286"/>
      <c r="IP358" s="1286"/>
      <c r="IQ358" s="1286"/>
      <c r="IR358" s="1286"/>
      <c r="IS358" s="1286"/>
      <c r="IT358" s="1286"/>
      <c r="IU358" s="1286"/>
      <c r="IV358" s="1286"/>
    </row>
    <row r="359" spans="1:256">
      <c r="A359" s="1286"/>
      <c r="B359" s="1384" t="s">
        <v>1997</v>
      </c>
      <c r="C359" s="1385" t="s">
        <v>7425</v>
      </c>
      <c r="D359" s="1386">
        <v>1621.64</v>
      </c>
      <c r="E359" s="1409">
        <v>1080.72</v>
      </c>
      <c r="F359" s="1388">
        <v>1753.83</v>
      </c>
      <c r="G359" s="1389">
        <f>MEDIAN(D359:F359)</f>
        <v>1621.64</v>
      </c>
      <c r="H359" s="1286"/>
      <c r="I359" s="1286"/>
      <c r="J359" s="1286"/>
      <c r="K359" s="1286"/>
      <c r="L359" s="1286"/>
      <c r="M359" s="1286"/>
      <c r="N359" s="1286"/>
      <c r="O359" s="1286"/>
      <c r="P359" s="1286"/>
      <c r="Q359" s="1286"/>
      <c r="R359" s="1286"/>
      <c r="S359" s="1286"/>
      <c r="T359" s="1286"/>
      <c r="U359" s="1286"/>
      <c r="V359" s="1286"/>
      <c r="W359" s="1286"/>
      <c r="X359" s="1286"/>
      <c r="Y359" s="1286"/>
      <c r="Z359" s="1286"/>
      <c r="AA359" s="1286"/>
      <c r="AB359" s="1286"/>
      <c r="AC359" s="1286"/>
      <c r="AD359" s="1286"/>
      <c r="AE359" s="1286"/>
      <c r="AF359" s="1286"/>
      <c r="AG359" s="1286"/>
      <c r="AH359" s="1286"/>
      <c r="AI359" s="1286"/>
      <c r="AJ359" s="1286"/>
      <c r="AK359" s="1286"/>
      <c r="AL359" s="1286"/>
      <c r="AM359" s="1286"/>
      <c r="AN359" s="1286"/>
      <c r="AO359" s="1286"/>
      <c r="AP359" s="1286"/>
      <c r="AQ359" s="1286"/>
      <c r="AR359" s="1286"/>
      <c r="AS359" s="1286"/>
      <c r="AT359" s="1286"/>
      <c r="AU359" s="1286"/>
      <c r="AV359" s="1286"/>
      <c r="AW359" s="1286"/>
      <c r="AX359" s="1286"/>
      <c r="AY359" s="1286"/>
      <c r="AZ359" s="1286"/>
      <c r="BA359" s="1286"/>
      <c r="BB359" s="1286"/>
      <c r="BC359" s="1286"/>
      <c r="BD359" s="1286"/>
      <c r="BE359" s="1286"/>
      <c r="BF359" s="1286"/>
      <c r="BG359" s="1286"/>
      <c r="BH359" s="1286"/>
      <c r="BI359" s="1286"/>
      <c r="BJ359" s="1286"/>
      <c r="BK359" s="1286"/>
      <c r="BL359" s="1286"/>
      <c r="BM359" s="1286"/>
      <c r="BN359" s="1286"/>
      <c r="BO359" s="1286"/>
      <c r="BP359" s="1286"/>
      <c r="BQ359" s="1286"/>
      <c r="BR359" s="1286"/>
      <c r="BS359" s="1286"/>
      <c r="BT359" s="1286"/>
      <c r="BU359" s="1286"/>
      <c r="BV359" s="1286"/>
      <c r="BW359" s="1286"/>
      <c r="BX359" s="1286"/>
      <c r="BY359" s="1286"/>
      <c r="BZ359" s="1286"/>
      <c r="CA359" s="1286"/>
      <c r="CB359" s="1286"/>
      <c r="CC359" s="1286"/>
      <c r="CD359" s="1286"/>
      <c r="CE359" s="1286"/>
      <c r="CF359" s="1286"/>
      <c r="CG359" s="1286"/>
      <c r="CH359" s="1286"/>
      <c r="CI359" s="1286"/>
      <c r="CJ359" s="1286"/>
      <c r="CK359" s="1286"/>
      <c r="CL359" s="1286"/>
      <c r="CM359" s="1286"/>
      <c r="CN359" s="1286"/>
      <c r="CO359" s="1286"/>
      <c r="CP359" s="1286"/>
      <c r="CQ359" s="1286"/>
      <c r="CR359" s="1286"/>
      <c r="CS359" s="1286"/>
      <c r="CT359" s="1286"/>
      <c r="CU359" s="1286"/>
      <c r="CV359" s="1286"/>
      <c r="CW359" s="1286"/>
      <c r="CX359" s="1286"/>
      <c r="CY359" s="1286"/>
      <c r="CZ359" s="1286"/>
      <c r="DA359" s="1286"/>
      <c r="DB359" s="1286"/>
      <c r="DC359" s="1286"/>
      <c r="DD359" s="1286"/>
      <c r="DE359" s="1286"/>
      <c r="DF359" s="1286"/>
      <c r="DG359" s="1286"/>
      <c r="DH359" s="1286"/>
      <c r="DI359" s="1286"/>
      <c r="DJ359" s="1286"/>
      <c r="DK359" s="1286"/>
      <c r="DL359" s="1286"/>
      <c r="DM359" s="1286"/>
      <c r="DN359" s="1286"/>
      <c r="DO359" s="1286"/>
      <c r="DP359" s="1286"/>
      <c r="DQ359" s="1286"/>
      <c r="DR359" s="1286"/>
      <c r="DS359" s="1286"/>
      <c r="DT359" s="1286"/>
      <c r="DU359" s="1286"/>
      <c r="DV359" s="1286"/>
      <c r="DW359" s="1286"/>
      <c r="DX359" s="1286"/>
      <c r="DY359" s="1286"/>
      <c r="DZ359" s="1286"/>
      <c r="EA359" s="1286"/>
      <c r="EB359" s="1286"/>
      <c r="EC359" s="1286"/>
      <c r="ED359" s="1286"/>
      <c r="EE359" s="1286"/>
      <c r="EF359" s="1286"/>
      <c r="EG359" s="1286"/>
      <c r="EH359" s="1286"/>
      <c r="EI359" s="1286"/>
      <c r="EJ359" s="1286"/>
      <c r="EK359" s="1286"/>
      <c r="EL359" s="1286"/>
      <c r="EM359" s="1286"/>
      <c r="EN359" s="1286"/>
      <c r="EO359" s="1286"/>
      <c r="EP359" s="1286"/>
      <c r="EQ359" s="1286"/>
      <c r="ER359" s="1286"/>
      <c r="ES359" s="1286"/>
      <c r="ET359" s="1286"/>
      <c r="EU359" s="1286"/>
      <c r="EV359" s="1286"/>
      <c r="EW359" s="1286"/>
      <c r="EX359" s="1286"/>
      <c r="EY359" s="1286"/>
      <c r="EZ359" s="1286"/>
      <c r="FA359" s="1286"/>
      <c r="FB359" s="1286"/>
      <c r="FC359" s="1286"/>
      <c r="FD359" s="1286"/>
      <c r="FE359" s="1286"/>
      <c r="FF359" s="1286"/>
      <c r="FG359" s="1286"/>
      <c r="FH359" s="1286"/>
      <c r="FI359" s="1286"/>
      <c r="FJ359" s="1286"/>
      <c r="FK359" s="1286"/>
      <c r="FL359" s="1286"/>
      <c r="FM359" s="1286"/>
      <c r="FN359" s="1286"/>
      <c r="FO359" s="1286"/>
      <c r="FP359" s="1286"/>
      <c r="FQ359" s="1286"/>
      <c r="FR359" s="1286"/>
      <c r="FS359" s="1286"/>
      <c r="FT359" s="1286"/>
      <c r="FU359" s="1286"/>
      <c r="FV359" s="1286"/>
      <c r="FW359" s="1286"/>
      <c r="FX359" s="1286"/>
      <c r="FY359" s="1286"/>
      <c r="FZ359" s="1286"/>
      <c r="GA359" s="1286"/>
      <c r="GB359" s="1286"/>
      <c r="GC359" s="1286"/>
      <c r="GD359" s="1286"/>
      <c r="GE359" s="1286"/>
      <c r="GF359" s="1286"/>
      <c r="GG359" s="1286"/>
      <c r="GH359" s="1286"/>
      <c r="GI359" s="1286"/>
      <c r="GJ359" s="1286"/>
      <c r="GK359" s="1286"/>
      <c r="GL359" s="1286"/>
      <c r="GM359" s="1286"/>
      <c r="GN359" s="1286"/>
      <c r="GO359" s="1286"/>
      <c r="GP359" s="1286"/>
      <c r="GQ359" s="1286"/>
      <c r="GR359" s="1286"/>
      <c r="GS359" s="1286"/>
      <c r="GT359" s="1286"/>
      <c r="GU359" s="1286"/>
      <c r="GV359" s="1286"/>
      <c r="GW359" s="1286"/>
      <c r="GX359" s="1286"/>
      <c r="GY359" s="1286"/>
      <c r="GZ359" s="1286"/>
      <c r="HA359" s="1286"/>
      <c r="HB359" s="1286"/>
      <c r="HC359" s="1286"/>
      <c r="HD359" s="1286"/>
      <c r="HE359" s="1286"/>
      <c r="HF359" s="1286"/>
      <c r="HG359" s="1286"/>
      <c r="HH359" s="1286"/>
      <c r="HI359" s="1286"/>
      <c r="HJ359" s="1286"/>
      <c r="HK359" s="1286"/>
      <c r="HL359" s="1286"/>
      <c r="HM359" s="1286"/>
      <c r="HN359" s="1286"/>
      <c r="HO359" s="1286"/>
      <c r="HP359" s="1286"/>
      <c r="HQ359" s="1286"/>
      <c r="HR359" s="1286"/>
      <c r="HS359" s="1286"/>
      <c r="HT359" s="1286"/>
      <c r="HU359" s="1286"/>
      <c r="HV359" s="1286"/>
      <c r="HW359" s="1286"/>
      <c r="HX359" s="1286"/>
      <c r="HY359" s="1286"/>
      <c r="HZ359" s="1286"/>
      <c r="IA359" s="1286"/>
      <c r="IB359" s="1286"/>
      <c r="IC359" s="1286"/>
      <c r="ID359" s="1286"/>
      <c r="IE359" s="1286"/>
      <c r="IF359" s="1286"/>
      <c r="IG359" s="1286"/>
      <c r="IH359" s="1286"/>
      <c r="II359" s="1286"/>
      <c r="IJ359" s="1286"/>
      <c r="IK359" s="1286"/>
      <c r="IL359" s="1286"/>
      <c r="IM359" s="1286"/>
      <c r="IN359" s="1286"/>
      <c r="IO359" s="1286"/>
      <c r="IP359" s="1286"/>
      <c r="IQ359" s="1286"/>
      <c r="IR359" s="1286"/>
      <c r="IS359" s="1286"/>
      <c r="IT359" s="1286"/>
      <c r="IU359" s="1286"/>
      <c r="IV359" s="1286"/>
    </row>
    <row r="360" spans="1:256">
      <c r="A360" s="1286"/>
      <c r="B360" s="1390" t="s">
        <v>2049</v>
      </c>
      <c r="C360" s="1391" t="s">
        <v>7426</v>
      </c>
      <c r="D360" s="1392">
        <v>916.57</v>
      </c>
      <c r="E360" s="1410">
        <v>1044.3699999999999</v>
      </c>
      <c r="F360" s="1397">
        <v>1665.7</v>
      </c>
      <c r="G360" s="1389">
        <f>MEDIAN(D360:F360)</f>
        <v>1044.3699999999999</v>
      </c>
      <c r="H360" s="1286"/>
      <c r="I360" s="1286"/>
      <c r="J360" s="1286"/>
      <c r="K360" s="1286"/>
      <c r="L360" s="1286"/>
      <c r="M360" s="1286"/>
      <c r="N360" s="1286"/>
      <c r="O360" s="1286"/>
      <c r="P360" s="1286"/>
      <c r="Q360" s="1286"/>
      <c r="R360" s="1286"/>
      <c r="S360" s="1286"/>
      <c r="T360" s="1286"/>
      <c r="U360" s="1286"/>
      <c r="V360" s="1286"/>
      <c r="W360" s="1286"/>
      <c r="X360" s="1286"/>
      <c r="Y360" s="1286"/>
      <c r="Z360" s="1286"/>
      <c r="AA360" s="1286"/>
      <c r="AB360" s="1286"/>
      <c r="AC360" s="1286"/>
      <c r="AD360" s="1286"/>
      <c r="AE360" s="1286"/>
      <c r="AF360" s="1286"/>
      <c r="AG360" s="1286"/>
      <c r="AH360" s="1286"/>
      <c r="AI360" s="1286"/>
      <c r="AJ360" s="1286"/>
      <c r="AK360" s="1286"/>
      <c r="AL360" s="1286"/>
      <c r="AM360" s="1286"/>
      <c r="AN360" s="1286"/>
      <c r="AO360" s="1286"/>
      <c r="AP360" s="1286"/>
      <c r="AQ360" s="1286"/>
      <c r="AR360" s="1286"/>
      <c r="AS360" s="1286"/>
      <c r="AT360" s="1286"/>
      <c r="AU360" s="1286"/>
      <c r="AV360" s="1286"/>
      <c r="AW360" s="1286"/>
      <c r="AX360" s="1286"/>
      <c r="AY360" s="1286"/>
      <c r="AZ360" s="1286"/>
      <c r="BA360" s="1286"/>
      <c r="BB360" s="1286"/>
      <c r="BC360" s="1286"/>
      <c r="BD360" s="1286"/>
      <c r="BE360" s="1286"/>
      <c r="BF360" s="1286"/>
      <c r="BG360" s="1286"/>
      <c r="BH360" s="1286"/>
      <c r="BI360" s="1286"/>
      <c r="BJ360" s="1286"/>
      <c r="BK360" s="1286"/>
      <c r="BL360" s="1286"/>
      <c r="BM360" s="1286"/>
      <c r="BN360" s="1286"/>
      <c r="BO360" s="1286"/>
      <c r="BP360" s="1286"/>
      <c r="BQ360" s="1286"/>
      <c r="BR360" s="1286"/>
      <c r="BS360" s="1286"/>
      <c r="BT360" s="1286"/>
      <c r="BU360" s="1286"/>
      <c r="BV360" s="1286"/>
      <c r="BW360" s="1286"/>
      <c r="BX360" s="1286"/>
      <c r="BY360" s="1286"/>
      <c r="BZ360" s="1286"/>
      <c r="CA360" s="1286"/>
      <c r="CB360" s="1286"/>
      <c r="CC360" s="1286"/>
      <c r="CD360" s="1286"/>
      <c r="CE360" s="1286"/>
      <c r="CF360" s="1286"/>
      <c r="CG360" s="1286"/>
      <c r="CH360" s="1286"/>
      <c r="CI360" s="1286"/>
      <c r="CJ360" s="1286"/>
      <c r="CK360" s="1286"/>
      <c r="CL360" s="1286"/>
      <c r="CM360" s="1286"/>
      <c r="CN360" s="1286"/>
      <c r="CO360" s="1286"/>
      <c r="CP360" s="1286"/>
      <c r="CQ360" s="1286"/>
      <c r="CR360" s="1286"/>
      <c r="CS360" s="1286"/>
      <c r="CT360" s="1286"/>
      <c r="CU360" s="1286"/>
      <c r="CV360" s="1286"/>
      <c r="CW360" s="1286"/>
      <c r="CX360" s="1286"/>
      <c r="CY360" s="1286"/>
      <c r="CZ360" s="1286"/>
      <c r="DA360" s="1286"/>
      <c r="DB360" s="1286"/>
      <c r="DC360" s="1286"/>
      <c r="DD360" s="1286"/>
      <c r="DE360" s="1286"/>
      <c r="DF360" s="1286"/>
      <c r="DG360" s="1286"/>
      <c r="DH360" s="1286"/>
      <c r="DI360" s="1286"/>
      <c r="DJ360" s="1286"/>
      <c r="DK360" s="1286"/>
      <c r="DL360" s="1286"/>
      <c r="DM360" s="1286"/>
      <c r="DN360" s="1286"/>
      <c r="DO360" s="1286"/>
      <c r="DP360" s="1286"/>
      <c r="DQ360" s="1286"/>
      <c r="DR360" s="1286"/>
      <c r="DS360" s="1286"/>
      <c r="DT360" s="1286"/>
      <c r="DU360" s="1286"/>
      <c r="DV360" s="1286"/>
      <c r="DW360" s="1286"/>
      <c r="DX360" s="1286"/>
      <c r="DY360" s="1286"/>
      <c r="DZ360" s="1286"/>
      <c r="EA360" s="1286"/>
      <c r="EB360" s="1286"/>
      <c r="EC360" s="1286"/>
      <c r="ED360" s="1286"/>
      <c r="EE360" s="1286"/>
      <c r="EF360" s="1286"/>
      <c r="EG360" s="1286"/>
      <c r="EH360" s="1286"/>
      <c r="EI360" s="1286"/>
      <c r="EJ360" s="1286"/>
      <c r="EK360" s="1286"/>
      <c r="EL360" s="1286"/>
      <c r="EM360" s="1286"/>
      <c r="EN360" s="1286"/>
      <c r="EO360" s="1286"/>
      <c r="EP360" s="1286"/>
      <c r="EQ360" s="1286"/>
      <c r="ER360" s="1286"/>
      <c r="ES360" s="1286"/>
      <c r="ET360" s="1286"/>
      <c r="EU360" s="1286"/>
      <c r="EV360" s="1286"/>
      <c r="EW360" s="1286"/>
      <c r="EX360" s="1286"/>
      <c r="EY360" s="1286"/>
      <c r="EZ360" s="1286"/>
      <c r="FA360" s="1286"/>
      <c r="FB360" s="1286"/>
      <c r="FC360" s="1286"/>
      <c r="FD360" s="1286"/>
      <c r="FE360" s="1286"/>
      <c r="FF360" s="1286"/>
      <c r="FG360" s="1286"/>
      <c r="FH360" s="1286"/>
      <c r="FI360" s="1286"/>
      <c r="FJ360" s="1286"/>
      <c r="FK360" s="1286"/>
      <c r="FL360" s="1286"/>
      <c r="FM360" s="1286"/>
      <c r="FN360" s="1286"/>
      <c r="FO360" s="1286"/>
      <c r="FP360" s="1286"/>
      <c r="FQ360" s="1286"/>
      <c r="FR360" s="1286"/>
      <c r="FS360" s="1286"/>
      <c r="FT360" s="1286"/>
      <c r="FU360" s="1286"/>
      <c r="FV360" s="1286"/>
      <c r="FW360" s="1286"/>
      <c r="FX360" s="1286"/>
      <c r="FY360" s="1286"/>
      <c r="FZ360" s="1286"/>
      <c r="GA360" s="1286"/>
      <c r="GB360" s="1286"/>
      <c r="GC360" s="1286"/>
      <c r="GD360" s="1286"/>
      <c r="GE360" s="1286"/>
      <c r="GF360" s="1286"/>
      <c r="GG360" s="1286"/>
      <c r="GH360" s="1286"/>
      <c r="GI360" s="1286"/>
      <c r="GJ360" s="1286"/>
      <c r="GK360" s="1286"/>
      <c r="GL360" s="1286"/>
      <c r="GM360" s="1286"/>
      <c r="GN360" s="1286"/>
      <c r="GO360" s="1286"/>
      <c r="GP360" s="1286"/>
      <c r="GQ360" s="1286"/>
      <c r="GR360" s="1286"/>
      <c r="GS360" s="1286"/>
      <c r="GT360" s="1286"/>
      <c r="GU360" s="1286"/>
      <c r="GV360" s="1286"/>
      <c r="GW360" s="1286"/>
      <c r="GX360" s="1286"/>
      <c r="GY360" s="1286"/>
      <c r="GZ360" s="1286"/>
      <c r="HA360" s="1286"/>
      <c r="HB360" s="1286"/>
      <c r="HC360" s="1286"/>
      <c r="HD360" s="1286"/>
      <c r="HE360" s="1286"/>
      <c r="HF360" s="1286"/>
      <c r="HG360" s="1286"/>
      <c r="HH360" s="1286"/>
      <c r="HI360" s="1286"/>
      <c r="HJ360" s="1286"/>
      <c r="HK360" s="1286"/>
      <c r="HL360" s="1286"/>
      <c r="HM360" s="1286"/>
      <c r="HN360" s="1286"/>
      <c r="HO360" s="1286"/>
      <c r="HP360" s="1286"/>
      <c r="HQ360" s="1286"/>
      <c r="HR360" s="1286"/>
      <c r="HS360" s="1286"/>
      <c r="HT360" s="1286"/>
      <c r="HU360" s="1286"/>
      <c r="HV360" s="1286"/>
      <c r="HW360" s="1286"/>
      <c r="HX360" s="1286"/>
      <c r="HY360" s="1286"/>
      <c r="HZ360" s="1286"/>
      <c r="IA360" s="1286"/>
      <c r="IB360" s="1286"/>
      <c r="IC360" s="1286"/>
      <c r="ID360" s="1286"/>
      <c r="IE360" s="1286"/>
      <c r="IF360" s="1286"/>
      <c r="IG360" s="1286"/>
      <c r="IH360" s="1286"/>
      <c r="II360" s="1286"/>
      <c r="IJ360" s="1286"/>
      <c r="IK360" s="1286"/>
      <c r="IL360" s="1286"/>
      <c r="IM360" s="1286"/>
      <c r="IN360" s="1286"/>
      <c r="IO360" s="1286"/>
      <c r="IP360" s="1286"/>
      <c r="IQ360" s="1286"/>
      <c r="IR360" s="1286"/>
      <c r="IS360" s="1286"/>
      <c r="IT360" s="1286"/>
      <c r="IU360" s="1286"/>
      <c r="IV360" s="1286"/>
    </row>
    <row r="361" spans="1:256">
      <c r="A361" s="1286"/>
      <c r="B361" s="1395" t="s">
        <v>7367</v>
      </c>
      <c r="C361" s="1391" t="s">
        <v>7427</v>
      </c>
      <c r="D361" s="1392">
        <v>1727.39</v>
      </c>
      <c r="E361" s="1410">
        <v>1805.61</v>
      </c>
      <c r="F361" s="1397">
        <v>3516.49</v>
      </c>
      <c r="G361" s="1389">
        <f>MEDIAN(D361:F361)</f>
        <v>1805.61</v>
      </c>
      <c r="H361" s="1286"/>
      <c r="I361" s="1286"/>
      <c r="J361" s="1286"/>
      <c r="K361" s="1286"/>
      <c r="L361" s="1286"/>
      <c r="M361" s="1286"/>
      <c r="N361" s="1286"/>
      <c r="O361" s="1286"/>
      <c r="P361" s="1286"/>
      <c r="Q361" s="1286"/>
      <c r="R361" s="1286"/>
      <c r="S361" s="1286"/>
      <c r="T361" s="1286"/>
      <c r="U361" s="1286"/>
      <c r="V361" s="1286"/>
      <c r="W361" s="1286"/>
      <c r="X361" s="1286"/>
      <c r="Y361" s="1286"/>
      <c r="Z361" s="1286"/>
      <c r="AA361" s="1286"/>
      <c r="AB361" s="1286"/>
      <c r="AC361" s="1286"/>
      <c r="AD361" s="1286"/>
      <c r="AE361" s="1286"/>
      <c r="AF361" s="1286"/>
      <c r="AG361" s="1286"/>
      <c r="AH361" s="1286"/>
      <c r="AI361" s="1286"/>
      <c r="AJ361" s="1286"/>
      <c r="AK361" s="1286"/>
      <c r="AL361" s="1286"/>
      <c r="AM361" s="1286"/>
      <c r="AN361" s="1286"/>
      <c r="AO361" s="1286"/>
      <c r="AP361" s="1286"/>
      <c r="AQ361" s="1286"/>
      <c r="AR361" s="1286"/>
      <c r="AS361" s="1286"/>
      <c r="AT361" s="1286"/>
      <c r="AU361" s="1286"/>
      <c r="AV361" s="1286"/>
      <c r="AW361" s="1286"/>
      <c r="AX361" s="1286"/>
      <c r="AY361" s="1286"/>
      <c r="AZ361" s="1286"/>
      <c r="BA361" s="1286"/>
      <c r="BB361" s="1286"/>
      <c r="BC361" s="1286"/>
      <c r="BD361" s="1286"/>
      <c r="BE361" s="1286"/>
      <c r="BF361" s="1286"/>
      <c r="BG361" s="1286"/>
      <c r="BH361" s="1286"/>
      <c r="BI361" s="1286"/>
      <c r="BJ361" s="1286"/>
      <c r="BK361" s="1286"/>
      <c r="BL361" s="1286"/>
      <c r="BM361" s="1286"/>
      <c r="BN361" s="1286"/>
      <c r="BO361" s="1286"/>
      <c r="BP361" s="1286"/>
      <c r="BQ361" s="1286"/>
      <c r="BR361" s="1286"/>
      <c r="BS361" s="1286"/>
      <c r="BT361" s="1286"/>
      <c r="BU361" s="1286"/>
      <c r="BV361" s="1286"/>
      <c r="BW361" s="1286"/>
      <c r="BX361" s="1286"/>
      <c r="BY361" s="1286"/>
      <c r="BZ361" s="1286"/>
      <c r="CA361" s="1286"/>
      <c r="CB361" s="1286"/>
      <c r="CC361" s="1286"/>
      <c r="CD361" s="1286"/>
      <c r="CE361" s="1286"/>
      <c r="CF361" s="1286"/>
      <c r="CG361" s="1286"/>
      <c r="CH361" s="1286"/>
      <c r="CI361" s="1286"/>
      <c r="CJ361" s="1286"/>
      <c r="CK361" s="1286"/>
      <c r="CL361" s="1286"/>
      <c r="CM361" s="1286"/>
      <c r="CN361" s="1286"/>
      <c r="CO361" s="1286"/>
      <c r="CP361" s="1286"/>
      <c r="CQ361" s="1286"/>
      <c r="CR361" s="1286"/>
      <c r="CS361" s="1286"/>
      <c r="CT361" s="1286"/>
      <c r="CU361" s="1286"/>
      <c r="CV361" s="1286"/>
      <c r="CW361" s="1286"/>
      <c r="CX361" s="1286"/>
      <c r="CY361" s="1286"/>
      <c r="CZ361" s="1286"/>
      <c r="DA361" s="1286"/>
      <c r="DB361" s="1286"/>
      <c r="DC361" s="1286"/>
      <c r="DD361" s="1286"/>
      <c r="DE361" s="1286"/>
      <c r="DF361" s="1286"/>
      <c r="DG361" s="1286"/>
      <c r="DH361" s="1286"/>
      <c r="DI361" s="1286"/>
      <c r="DJ361" s="1286"/>
      <c r="DK361" s="1286"/>
      <c r="DL361" s="1286"/>
      <c r="DM361" s="1286"/>
      <c r="DN361" s="1286"/>
      <c r="DO361" s="1286"/>
      <c r="DP361" s="1286"/>
      <c r="DQ361" s="1286"/>
      <c r="DR361" s="1286"/>
      <c r="DS361" s="1286"/>
      <c r="DT361" s="1286"/>
      <c r="DU361" s="1286"/>
      <c r="DV361" s="1286"/>
      <c r="DW361" s="1286"/>
      <c r="DX361" s="1286"/>
      <c r="DY361" s="1286"/>
      <c r="DZ361" s="1286"/>
      <c r="EA361" s="1286"/>
      <c r="EB361" s="1286"/>
      <c r="EC361" s="1286"/>
      <c r="ED361" s="1286"/>
      <c r="EE361" s="1286"/>
      <c r="EF361" s="1286"/>
      <c r="EG361" s="1286"/>
      <c r="EH361" s="1286"/>
      <c r="EI361" s="1286"/>
      <c r="EJ361" s="1286"/>
      <c r="EK361" s="1286"/>
      <c r="EL361" s="1286"/>
      <c r="EM361" s="1286"/>
      <c r="EN361" s="1286"/>
      <c r="EO361" s="1286"/>
      <c r="EP361" s="1286"/>
      <c r="EQ361" s="1286"/>
      <c r="ER361" s="1286"/>
      <c r="ES361" s="1286"/>
      <c r="ET361" s="1286"/>
      <c r="EU361" s="1286"/>
      <c r="EV361" s="1286"/>
      <c r="EW361" s="1286"/>
      <c r="EX361" s="1286"/>
      <c r="EY361" s="1286"/>
      <c r="EZ361" s="1286"/>
      <c r="FA361" s="1286"/>
      <c r="FB361" s="1286"/>
      <c r="FC361" s="1286"/>
      <c r="FD361" s="1286"/>
      <c r="FE361" s="1286"/>
      <c r="FF361" s="1286"/>
      <c r="FG361" s="1286"/>
      <c r="FH361" s="1286"/>
      <c r="FI361" s="1286"/>
      <c r="FJ361" s="1286"/>
      <c r="FK361" s="1286"/>
      <c r="FL361" s="1286"/>
      <c r="FM361" s="1286"/>
      <c r="FN361" s="1286"/>
      <c r="FO361" s="1286"/>
      <c r="FP361" s="1286"/>
      <c r="FQ361" s="1286"/>
      <c r="FR361" s="1286"/>
      <c r="FS361" s="1286"/>
      <c r="FT361" s="1286"/>
      <c r="FU361" s="1286"/>
      <c r="FV361" s="1286"/>
      <c r="FW361" s="1286"/>
      <c r="FX361" s="1286"/>
      <c r="FY361" s="1286"/>
      <c r="FZ361" s="1286"/>
      <c r="GA361" s="1286"/>
      <c r="GB361" s="1286"/>
      <c r="GC361" s="1286"/>
      <c r="GD361" s="1286"/>
      <c r="GE361" s="1286"/>
      <c r="GF361" s="1286"/>
      <c r="GG361" s="1286"/>
      <c r="GH361" s="1286"/>
      <c r="GI361" s="1286"/>
      <c r="GJ361" s="1286"/>
      <c r="GK361" s="1286"/>
      <c r="GL361" s="1286"/>
      <c r="GM361" s="1286"/>
      <c r="GN361" s="1286"/>
      <c r="GO361" s="1286"/>
      <c r="GP361" s="1286"/>
      <c r="GQ361" s="1286"/>
      <c r="GR361" s="1286"/>
      <c r="GS361" s="1286"/>
      <c r="GT361" s="1286"/>
      <c r="GU361" s="1286"/>
      <c r="GV361" s="1286"/>
      <c r="GW361" s="1286"/>
      <c r="GX361" s="1286"/>
      <c r="GY361" s="1286"/>
      <c r="GZ361" s="1286"/>
      <c r="HA361" s="1286"/>
      <c r="HB361" s="1286"/>
      <c r="HC361" s="1286"/>
      <c r="HD361" s="1286"/>
      <c r="HE361" s="1286"/>
      <c r="HF361" s="1286"/>
      <c r="HG361" s="1286"/>
      <c r="HH361" s="1286"/>
      <c r="HI361" s="1286"/>
      <c r="HJ361" s="1286"/>
      <c r="HK361" s="1286"/>
      <c r="HL361" s="1286"/>
      <c r="HM361" s="1286"/>
      <c r="HN361" s="1286"/>
      <c r="HO361" s="1286"/>
      <c r="HP361" s="1286"/>
      <c r="HQ361" s="1286"/>
      <c r="HR361" s="1286"/>
      <c r="HS361" s="1286"/>
      <c r="HT361" s="1286"/>
      <c r="HU361" s="1286"/>
      <c r="HV361" s="1286"/>
      <c r="HW361" s="1286"/>
      <c r="HX361" s="1286"/>
      <c r="HY361" s="1286"/>
      <c r="HZ361" s="1286"/>
      <c r="IA361" s="1286"/>
      <c r="IB361" s="1286"/>
      <c r="IC361" s="1286"/>
      <c r="ID361" s="1286"/>
      <c r="IE361" s="1286"/>
      <c r="IF361" s="1286"/>
      <c r="IG361" s="1286"/>
      <c r="IH361" s="1286"/>
      <c r="II361" s="1286"/>
      <c r="IJ361" s="1286"/>
      <c r="IK361" s="1286"/>
      <c r="IL361" s="1286"/>
      <c r="IM361" s="1286"/>
      <c r="IN361" s="1286"/>
      <c r="IO361" s="1286"/>
      <c r="IP361" s="1286"/>
      <c r="IQ361" s="1286"/>
      <c r="IR361" s="1286"/>
      <c r="IS361" s="1286"/>
      <c r="IT361" s="1286"/>
      <c r="IU361" s="1286"/>
      <c r="IV361" s="1286"/>
    </row>
    <row r="362" spans="1:256" ht="13.5" thickBot="1">
      <c r="A362" s="1286"/>
      <c r="B362" s="1398" t="s">
        <v>7369</v>
      </c>
      <c r="C362" s="1399" t="s">
        <v>7428</v>
      </c>
      <c r="D362" s="1400">
        <v>6280.47</v>
      </c>
      <c r="E362" s="1411">
        <v>4920.6000000000004</v>
      </c>
      <c r="F362" s="1402">
        <v>8579.73</v>
      </c>
      <c r="G362" s="1403">
        <f>MEDIAN(D362:F362)</f>
        <v>6280.47</v>
      </c>
      <c r="H362" s="1286"/>
      <c r="I362" s="1286"/>
      <c r="J362" s="1286"/>
      <c r="K362" s="1286"/>
      <c r="L362" s="1286"/>
      <c r="M362" s="1286"/>
      <c r="N362" s="1286"/>
      <c r="O362" s="1286"/>
      <c r="P362" s="1286"/>
      <c r="Q362" s="1286"/>
      <c r="R362" s="1286"/>
      <c r="S362" s="1286"/>
      <c r="T362" s="1286"/>
      <c r="U362" s="1286"/>
      <c r="V362" s="1286"/>
      <c r="W362" s="1286"/>
      <c r="X362" s="1286"/>
      <c r="Y362" s="1286"/>
      <c r="Z362" s="1286"/>
      <c r="AA362" s="1286"/>
      <c r="AB362" s="1286"/>
      <c r="AC362" s="1286"/>
      <c r="AD362" s="1286"/>
      <c r="AE362" s="1286"/>
      <c r="AF362" s="1286"/>
      <c r="AG362" s="1286"/>
      <c r="AH362" s="1286"/>
      <c r="AI362" s="1286"/>
      <c r="AJ362" s="1286"/>
      <c r="AK362" s="1286"/>
      <c r="AL362" s="1286"/>
      <c r="AM362" s="1286"/>
      <c r="AN362" s="1286"/>
      <c r="AO362" s="1286"/>
      <c r="AP362" s="1286"/>
      <c r="AQ362" s="1286"/>
      <c r="AR362" s="1286"/>
      <c r="AS362" s="1286"/>
      <c r="AT362" s="1286"/>
      <c r="AU362" s="1286"/>
      <c r="AV362" s="1286"/>
      <c r="AW362" s="1286"/>
      <c r="AX362" s="1286"/>
      <c r="AY362" s="1286"/>
      <c r="AZ362" s="1286"/>
      <c r="BA362" s="1286"/>
      <c r="BB362" s="1286"/>
      <c r="BC362" s="1286"/>
      <c r="BD362" s="1286"/>
      <c r="BE362" s="1286"/>
      <c r="BF362" s="1286"/>
      <c r="BG362" s="1286"/>
      <c r="BH362" s="1286"/>
      <c r="BI362" s="1286"/>
      <c r="BJ362" s="1286"/>
      <c r="BK362" s="1286"/>
      <c r="BL362" s="1286"/>
      <c r="BM362" s="1286"/>
      <c r="BN362" s="1286"/>
      <c r="BO362" s="1286"/>
      <c r="BP362" s="1286"/>
      <c r="BQ362" s="1286"/>
      <c r="BR362" s="1286"/>
      <c r="BS362" s="1286"/>
      <c r="BT362" s="1286"/>
      <c r="BU362" s="1286"/>
      <c r="BV362" s="1286"/>
      <c r="BW362" s="1286"/>
      <c r="BX362" s="1286"/>
      <c r="BY362" s="1286"/>
      <c r="BZ362" s="1286"/>
      <c r="CA362" s="1286"/>
      <c r="CB362" s="1286"/>
      <c r="CC362" s="1286"/>
      <c r="CD362" s="1286"/>
      <c r="CE362" s="1286"/>
      <c r="CF362" s="1286"/>
      <c r="CG362" s="1286"/>
      <c r="CH362" s="1286"/>
      <c r="CI362" s="1286"/>
      <c r="CJ362" s="1286"/>
      <c r="CK362" s="1286"/>
      <c r="CL362" s="1286"/>
      <c r="CM362" s="1286"/>
      <c r="CN362" s="1286"/>
      <c r="CO362" s="1286"/>
      <c r="CP362" s="1286"/>
      <c r="CQ362" s="1286"/>
      <c r="CR362" s="1286"/>
      <c r="CS362" s="1286"/>
      <c r="CT362" s="1286"/>
      <c r="CU362" s="1286"/>
      <c r="CV362" s="1286"/>
      <c r="CW362" s="1286"/>
      <c r="CX362" s="1286"/>
      <c r="CY362" s="1286"/>
      <c r="CZ362" s="1286"/>
      <c r="DA362" s="1286"/>
      <c r="DB362" s="1286"/>
      <c r="DC362" s="1286"/>
      <c r="DD362" s="1286"/>
      <c r="DE362" s="1286"/>
      <c r="DF362" s="1286"/>
      <c r="DG362" s="1286"/>
      <c r="DH362" s="1286"/>
      <c r="DI362" s="1286"/>
      <c r="DJ362" s="1286"/>
      <c r="DK362" s="1286"/>
      <c r="DL362" s="1286"/>
      <c r="DM362" s="1286"/>
      <c r="DN362" s="1286"/>
      <c r="DO362" s="1286"/>
      <c r="DP362" s="1286"/>
      <c r="DQ362" s="1286"/>
      <c r="DR362" s="1286"/>
      <c r="DS362" s="1286"/>
      <c r="DT362" s="1286"/>
      <c r="DU362" s="1286"/>
      <c r="DV362" s="1286"/>
      <c r="DW362" s="1286"/>
      <c r="DX362" s="1286"/>
      <c r="DY362" s="1286"/>
      <c r="DZ362" s="1286"/>
      <c r="EA362" s="1286"/>
      <c r="EB362" s="1286"/>
      <c r="EC362" s="1286"/>
      <c r="ED362" s="1286"/>
      <c r="EE362" s="1286"/>
      <c r="EF362" s="1286"/>
      <c r="EG362" s="1286"/>
      <c r="EH362" s="1286"/>
      <c r="EI362" s="1286"/>
      <c r="EJ362" s="1286"/>
      <c r="EK362" s="1286"/>
      <c r="EL362" s="1286"/>
      <c r="EM362" s="1286"/>
      <c r="EN362" s="1286"/>
      <c r="EO362" s="1286"/>
      <c r="EP362" s="1286"/>
      <c r="EQ362" s="1286"/>
      <c r="ER362" s="1286"/>
      <c r="ES362" s="1286"/>
      <c r="ET362" s="1286"/>
      <c r="EU362" s="1286"/>
      <c r="EV362" s="1286"/>
      <c r="EW362" s="1286"/>
      <c r="EX362" s="1286"/>
      <c r="EY362" s="1286"/>
      <c r="EZ362" s="1286"/>
      <c r="FA362" s="1286"/>
      <c r="FB362" s="1286"/>
      <c r="FC362" s="1286"/>
      <c r="FD362" s="1286"/>
      <c r="FE362" s="1286"/>
      <c r="FF362" s="1286"/>
      <c r="FG362" s="1286"/>
      <c r="FH362" s="1286"/>
      <c r="FI362" s="1286"/>
      <c r="FJ362" s="1286"/>
      <c r="FK362" s="1286"/>
      <c r="FL362" s="1286"/>
      <c r="FM362" s="1286"/>
      <c r="FN362" s="1286"/>
      <c r="FO362" s="1286"/>
      <c r="FP362" s="1286"/>
      <c r="FQ362" s="1286"/>
      <c r="FR362" s="1286"/>
      <c r="FS362" s="1286"/>
      <c r="FT362" s="1286"/>
      <c r="FU362" s="1286"/>
      <c r="FV362" s="1286"/>
      <c r="FW362" s="1286"/>
      <c r="FX362" s="1286"/>
      <c r="FY362" s="1286"/>
      <c r="FZ362" s="1286"/>
      <c r="GA362" s="1286"/>
      <c r="GB362" s="1286"/>
      <c r="GC362" s="1286"/>
      <c r="GD362" s="1286"/>
      <c r="GE362" s="1286"/>
      <c r="GF362" s="1286"/>
      <c r="GG362" s="1286"/>
      <c r="GH362" s="1286"/>
      <c r="GI362" s="1286"/>
      <c r="GJ362" s="1286"/>
      <c r="GK362" s="1286"/>
      <c r="GL362" s="1286"/>
      <c r="GM362" s="1286"/>
      <c r="GN362" s="1286"/>
      <c r="GO362" s="1286"/>
      <c r="GP362" s="1286"/>
      <c r="GQ362" s="1286"/>
      <c r="GR362" s="1286"/>
      <c r="GS362" s="1286"/>
      <c r="GT362" s="1286"/>
      <c r="GU362" s="1286"/>
      <c r="GV362" s="1286"/>
      <c r="GW362" s="1286"/>
      <c r="GX362" s="1286"/>
      <c r="GY362" s="1286"/>
      <c r="GZ362" s="1286"/>
      <c r="HA362" s="1286"/>
      <c r="HB362" s="1286"/>
      <c r="HC362" s="1286"/>
      <c r="HD362" s="1286"/>
      <c r="HE362" s="1286"/>
      <c r="HF362" s="1286"/>
      <c r="HG362" s="1286"/>
      <c r="HH362" s="1286"/>
      <c r="HI362" s="1286"/>
      <c r="HJ362" s="1286"/>
      <c r="HK362" s="1286"/>
      <c r="HL362" s="1286"/>
      <c r="HM362" s="1286"/>
      <c r="HN362" s="1286"/>
      <c r="HO362" s="1286"/>
      <c r="HP362" s="1286"/>
      <c r="HQ362" s="1286"/>
      <c r="HR362" s="1286"/>
      <c r="HS362" s="1286"/>
      <c r="HT362" s="1286"/>
      <c r="HU362" s="1286"/>
      <c r="HV362" s="1286"/>
      <c r="HW362" s="1286"/>
      <c r="HX362" s="1286"/>
      <c r="HY362" s="1286"/>
      <c r="HZ362" s="1286"/>
      <c r="IA362" s="1286"/>
      <c r="IB362" s="1286"/>
      <c r="IC362" s="1286"/>
      <c r="ID362" s="1286"/>
      <c r="IE362" s="1286"/>
      <c r="IF362" s="1286"/>
      <c r="IG362" s="1286"/>
      <c r="IH362" s="1286"/>
      <c r="II362" s="1286"/>
      <c r="IJ362" s="1286"/>
      <c r="IK362" s="1286"/>
      <c r="IL362" s="1286"/>
      <c r="IM362" s="1286"/>
      <c r="IN362" s="1286"/>
      <c r="IO362" s="1286"/>
      <c r="IP362" s="1286"/>
      <c r="IQ362" s="1286"/>
      <c r="IR362" s="1286"/>
      <c r="IS362" s="1286"/>
      <c r="IT362" s="1286"/>
      <c r="IU362" s="1286"/>
      <c r="IV362" s="1286"/>
    </row>
    <row r="363" spans="1:256" ht="13.5" thickBot="1">
      <c r="A363" s="1286"/>
      <c r="B363" s="1404"/>
      <c r="C363" s="1404"/>
      <c r="D363" s="1404"/>
      <c r="E363" s="1404"/>
      <c r="F363" s="1404"/>
      <c r="G363" s="1404"/>
      <c r="H363" s="1286"/>
      <c r="I363" s="1286"/>
      <c r="J363" s="1286"/>
      <c r="K363" s="1286"/>
      <c r="L363" s="1286"/>
      <c r="M363" s="1286"/>
      <c r="N363" s="1286"/>
      <c r="O363" s="1286"/>
      <c r="P363" s="1286"/>
      <c r="Q363" s="1286"/>
      <c r="R363" s="1286"/>
      <c r="S363" s="1286"/>
      <c r="T363" s="1286"/>
      <c r="U363" s="1286"/>
      <c r="V363" s="1286"/>
      <c r="W363" s="1286"/>
      <c r="X363" s="1286"/>
      <c r="Y363" s="1286"/>
      <c r="Z363" s="1286"/>
      <c r="AA363" s="1286"/>
      <c r="AB363" s="1286"/>
      <c r="AC363" s="1286"/>
      <c r="AD363" s="1286"/>
      <c r="AE363" s="1286"/>
      <c r="AF363" s="1286"/>
      <c r="AG363" s="1286"/>
      <c r="AH363" s="1286"/>
      <c r="AI363" s="1286"/>
      <c r="AJ363" s="1286"/>
      <c r="AK363" s="1286"/>
      <c r="AL363" s="1286"/>
      <c r="AM363" s="1286"/>
      <c r="AN363" s="1286"/>
      <c r="AO363" s="1286"/>
      <c r="AP363" s="1286"/>
      <c r="AQ363" s="1286"/>
      <c r="AR363" s="1286"/>
      <c r="AS363" s="1286"/>
      <c r="AT363" s="1286"/>
      <c r="AU363" s="1286"/>
      <c r="AV363" s="1286"/>
      <c r="AW363" s="1286"/>
      <c r="AX363" s="1286"/>
      <c r="AY363" s="1286"/>
      <c r="AZ363" s="1286"/>
      <c r="BA363" s="1286"/>
      <c r="BB363" s="1286"/>
      <c r="BC363" s="1286"/>
      <c r="BD363" s="1286"/>
      <c r="BE363" s="1286"/>
      <c r="BF363" s="1286"/>
      <c r="BG363" s="1286"/>
      <c r="BH363" s="1286"/>
      <c r="BI363" s="1286"/>
      <c r="BJ363" s="1286"/>
      <c r="BK363" s="1286"/>
      <c r="BL363" s="1286"/>
      <c r="BM363" s="1286"/>
      <c r="BN363" s="1286"/>
      <c r="BO363" s="1286"/>
      <c r="BP363" s="1286"/>
      <c r="BQ363" s="1286"/>
      <c r="BR363" s="1286"/>
      <c r="BS363" s="1286"/>
      <c r="BT363" s="1286"/>
      <c r="BU363" s="1286"/>
      <c r="BV363" s="1286"/>
      <c r="BW363" s="1286"/>
      <c r="BX363" s="1286"/>
      <c r="BY363" s="1286"/>
      <c r="BZ363" s="1286"/>
      <c r="CA363" s="1286"/>
      <c r="CB363" s="1286"/>
      <c r="CC363" s="1286"/>
      <c r="CD363" s="1286"/>
      <c r="CE363" s="1286"/>
      <c r="CF363" s="1286"/>
      <c r="CG363" s="1286"/>
      <c r="CH363" s="1286"/>
      <c r="CI363" s="1286"/>
      <c r="CJ363" s="1286"/>
      <c r="CK363" s="1286"/>
      <c r="CL363" s="1286"/>
      <c r="CM363" s="1286"/>
      <c r="CN363" s="1286"/>
      <c r="CO363" s="1286"/>
      <c r="CP363" s="1286"/>
      <c r="CQ363" s="1286"/>
      <c r="CR363" s="1286"/>
      <c r="CS363" s="1286"/>
      <c r="CT363" s="1286"/>
      <c r="CU363" s="1286"/>
      <c r="CV363" s="1286"/>
      <c r="CW363" s="1286"/>
      <c r="CX363" s="1286"/>
      <c r="CY363" s="1286"/>
      <c r="CZ363" s="1286"/>
      <c r="DA363" s="1286"/>
      <c r="DB363" s="1286"/>
      <c r="DC363" s="1286"/>
      <c r="DD363" s="1286"/>
      <c r="DE363" s="1286"/>
      <c r="DF363" s="1286"/>
      <c r="DG363" s="1286"/>
      <c r="DH363" s="1286"/>
      <c r="DI363" s="1286"/>
      <c r="DJ363" s="1286"/>
      <c r="DK363" s="1286"/>
      <c r="DL363" s="1286"/>
      <c r="DM363" s="1286"/>
      <c r="DN363" s="1286"/>
      <c r="DO363" s="1286"/>
      <c r="DP363" s="1286"/>
      <c r="DQ363" s="1286"/>
      <c r="DR363" s="1286"/>
      <c r="DS363" s="1286"/>
      <c r="DT363" s="1286"/>
      <c r="DU363" s="1286"/>
      <c r="DV363" s="1286"/>
      <c r="DW363" s="1286"/>
      <c r="DX363" s="1286"/>
      <c r="DY363" s="1286"/>
      <c r="DZ363" s="1286"/>
      <c r="EA363" s="1286"/>
      <c r="EB363" s="1286"/>
      <c r="EC363" s="1286"/>
      <c r="ED363" s="1286"/>
      <c r="EE363" s="1286"/>
      <c r="EF363" s="1286"/>
      <c r="EG363" s="1286"/>
      <c r="EH363" s="1286"/>
      <c r="EI363" s="1286"/>
      <c r="EJ363" s="1286"/>
      <c r="EK363" s="1286"/>
      <c r="EL363" s="1286"/>
      <c r="EM363" s="1286"/>
      <c r="EN363" s="1286"/>
      <c r="EO363" s="1286"/>
      <c r="EP363" s="1286"/>
      <c r="EQ363" s="1286"/>
      <c r="ER363" s="1286"/>
      <c r="ES363" s="1286"/>
      <c r="ET363" s="1286"/>
      <c r="EU363" s="1286"/>
      <c r="EV363" s="1286"/>
      <c r="EW363" s="1286"/>
      <c r="EX363" s="1286"/>
      <c r="EY363" s="1286"/>
      <c r="EZ363" s="1286"/>
      <c r="FA363" s="1286"/>
      <c r="FB363" s="1286"/>
      <c r="FC363" s="1286"/>
      <c r="FD363" s="1286"/>
      <c r="FE363" s="1286"/>
      <c r="FF363" s="1286"/>
      <c r="FG363" s="1286"/>
      <c r="FH363" s="1286"/>
      <c r="FI363" s="1286"/>
      <c r="FJ363" s="1286"/>
      <c r="FK363" s="1286"/>
      <c r="FL363" s="1286"/>
      <c r="FM363" s="1286"/>
      <c r="FN363" s="1286"/>
      <c r="FO363" s="1286"/>
      <c r="FP363" s="1286"/>
      <c r="FQ363" s="1286"/>
      <c r="FR363" s="1286"/>
      <c r="FS363" s="1286"/>
      <c r="FT363" s="1286"/>
      <c r="FU363" s="1286"/>
      <c r="FV363" s="1286"/>
      <c r="FW363" s="1286"/>
      <c r="FX363" s="1286"/>
      <c r="FY363" s="1286"/>
      <c r="FZ363" s="1286"/>
      <c r="GA363" s="1286"/>
      <c r="GB363" s="1286"/>
      <c r="GC363" s="1286"/>
      <c r="GD363" s="1286"/>
      <c r="GE363" s="1286"/>
      <c r="GF363" s="1286"/>
      <c r="GG363" s="1286"/>
      <c r="GH363" s="1286"/>
      <c r="GI363" s="1286"/>
      <c r="GJ363" s="1286"/>
      <c r="GK363" s="1286"/>
      <c r="GL363" s="1286"/>
      <c r="GM363" s="1286"/>
      <c r="GN363" s="1286"/>
      <c r="GO363" s="1286"/>
      <c r="GP363" s="1286"/>
      <c r="GQ363" s="1286"/>
      <c r="GR363" s="1286"/>
      <c r="GS363" s="1286"/>
      <c r="GT363" s="1286"/>
      <c r="GU363" s="1286"/>
      <c r="GV363" s="1286"/>
      <c r="GW363" s="1286"/>
      <c r="GX363" s="1286"/>
      <c r="GY363" s="1286"/>
      <c r="GZ363" s="1286"/>
      <c r="HA363" s="1286"/>
      <c r="HB363" s="1286"/>
      <c r="HC363" s="1286"/>
      <c r="HD363" s="1286"/>
      <c r="HE363" s="1286"/>
      <c r="HF363" s="1286"/>
      <c r="HG363" s="1286"/>
      <c r="HH363" s="1286"/>
      <c r="HI363" s="1286"/>
      <c r="HJ363" s="1286"/>
      <c r="HK363" s="1286"/>
      <c r="HL363" s="1286"/>
      <c r="HM363" s="1286"/>
      <c r="HN363" s="1286"/>
      <c r="HO363" s="1286"/>
      <c r="HP363" s="1286"/>
      <c r="HQ363" s="1286"/>
      <c r="HR363" s="1286"/>
      <c r="HS363" s="1286"/>
      <c r="HT363" s="1286"/>
      <c r="HU363" s="1286"/>
      <c r="HV363" s="1286"/>
      <c r="HW363" s="1286"/>
      <c r="HX363" s="1286"/>
      <c r="HY363" s="1286"/>
      <c r="HZ363" s="1286"/>
      <c r="IA363" s="1286"/>
      <c r="IB363" s="1286"/>
      <c r="IC363" s="1286"/>
      <c r="ID363" s="1286"/>
      <c r="IE363" s="1286"/>
      <c r="IF363" s="1286"/>
      <c r="IG363" s="1286"/>
      <c r="IH363" s="1286"/>
      <c r="II363" s="1286"/>
      <c r="IJ363" s="1286"/>
      <c r="IK363" s="1286"/>
      <c r="IL363" s="1286"/>
      <c r="IM363" s="1286"/>
      <c r="IN363" s="1286"/>
      <c r="IO363" s="1286"/>
      <c r="IP363" s="1286"/>
      <c r="IQ363" s="1286"/>
      <c r="IR363" s="1286"/>
      <c r="IS363" s="1286"/>
      <c r="IT363" s="1286"/>
      <c r="IU363" s="1286"/>
      <c r="IV363" s="1286"/>
    </row>
    <row r="364" spans="1:256" ht="13.5" thickBot="1">
      <c r="A364" s="1286"/>
      <c r="B364" s="1412" t="s">
        <v>7430</v>
      </c>
      <c r="C364" s="1413" t="s">
        <v>7431</v>
      </c>
      <c r="D364" s="1414"/>
      <c r="E364" s="1414"/>
      <c r="F364" s="1415"/>
      <c r="G364" s="1416" t="s">
        <v>30</v>
      </c>
      <c r="H364" s="1286"/>
      <c r="I364" s="1286"/>
      <c r="J364" s="1286"/>
      <c r="K364" s="1286"/>
      <c r="L364" s="1286"/>
      <c r="M364" s="1286"/>
      <c r="N364" s="1286"/>
      <c r="O364" s="1286"/>
      <c r="P364" s="1286"/>
      <c r="Q364" s="1286"/>
      <c r="R364" s="1286"/>
      <c r="S364" s="1286"/>
      <c r="T364" s="1286"/>
      <c r="U364" s="1286"/>
      <c r="V364" s="1286"/>
      <c r="W364" s="1286"/>
      <c r="X364" s="1286"/>
      <c r="Y364" s="1286"/>
      <c r="Z364" s="1286"/>
      <c r="AA364" s="1286"/>
      <c r="AB364" s="1286"/>
      <c r="AC364" s="1286"/>
      <c r="AD364" s="1286"/>
      <c r="AE364" s="1286"/>
      <c r="AF364" s="1286"/>
      <c r="AG364" s="1286"/>
      <c r="AH364" s="1286"/>
      <c r="AI364" s="1286"/>
      <c r="AJ364" s="1286"/>
      <c r="AK364" s="1286"/>
      <c r="AL364" s="1286"/>
      <c r="AM364" s="1286"/>
      <c r="AN364" s="1286"/>
      <c r="AO364" s="1286"/>
      <c r="AP364" s="1286"/>
      <c r="AQ364" s="1286"/>
      <c r="AR364" s="1286"/>
      <c r="AS364" s="1286"/>
      <c r="AT364" s="1286"/>
      <c r="AU364" s="1286"/>
      <c r="AV364" s="1286"/>
      <c r="AW364" s="1286"/>
      <c r="AX364" s="1286"/>
      <c r="AY364" s="1286"/>
      <c r="AZ364" s="1286"/>
      <c r="BA364" s="1286"/>
      <c r="BB364" s="1286"/>
      <c r="BC364" s="1286"/>
      <c r="BD364" s="1286"/>
      <c r="BE364" s="1286"/>
      <c r="BF364" s="1286"/>
      <c r="BG364" s="1286"/>
      <c r="BH364" s="1286"/>
      <c r="BI364" s="1286"/>
      <c r="BJ364" s="1286"/>
      <c r="BK364" s="1286"/>
      <c r="BL364" s="1286"/>
      <c r="BM364" s="1286"/>
      <c r="BN364" s="1286"/>
      <c r="BO364" s="1286"/>
      <c r="BP364" s="1286"/>
      <c r="BQ364" s="1286"/>
      <c r="BR364" s="1286"/>
      <c r="BS364" s="1286"/>
      <c r="BT364" s="1286"/>
      <c r="BU364" s="1286"/>
      <c r="BV364" s="1286"/>
      <c r="BW364" s="1286"/>
      <c r="BX364" s="1286"/>
      <c r="BY364" s="1286"/>
      <c r="BZ364" s="1286"/>
      <c r="CA364" s="1286"/>
      <c r="CB364" s="1286"/>
      <c r="CC364" s="1286"/>
      <c r="CD364" s="1286"/>
      <c r="CE364" s="1286"/>
      <c r="CF364" s="1286"/>
      <c r="CG364" s="1286"/>
      <c r="CH364" s="1286"/>
      <c r="CI364" s="1286"/>
      <c r="CJ364" s="1286"/>
      <c r="CK364" s="1286"/>
      <c r="CL364" s="1286"/>
      <c r="CM364" s="1286"/>
      <c r="CN364" s="1286"/>
      <c r="CO364" s="1286"/>
      <c r="CP364" s="1286"/>
      <c r="CQ364" s="1286"/>
      <c r="CR364" s="1286"/>
      <c r="CS364" s="1286"/>
      <c r="CT364" s="1286"/>
      <c r="CU364" s="1286"/>
      <c r="CV364" s="1286"/>
      <c r="CW364" s="1286"/>
      <c r="CX364" s="1286"/>
      <c r="CY364" s="1286"/>
      <c r="CZ364" s="1286"/>
      <c r="DA364" s="1286"/>
      <c r="DB364" s="1286"/>
      <c r="DC364" s="1286"/>
      <c r="DD364" s="1286"/>
      <c r="DE364" s="1286"/>
      <c r="DF364" s="1286"/>
      <c r="DG364" s="1286"/>
      <c r="DH364" s="1286"/>
      <c r="DI364" s="1286"/>
      <c r="DJ364" s="1286"/>
      <c r="DK364" s="1286"/>
      <c r="DL364" s="1286"/>
      <c r="DM364" s="1286"/>
      <c r="DN364" s="1286"/>
      <c r="DO364" s="1286"/>
      <c r="DP364" s="1286"/>
      <c r="DQ364" s="1286"/>
      <c r="DR364" s="1286"/>
      <c r="DS364" s="1286"/>
      <c r="DT364" s="1286"/>
      <c r="DU364" s="1286"/>
      <c r="DV364" s="1286"/>
      <c r="DW364" s="1286"/>
      <c r="DX364" s="1286"/>
      <c r="DY364" s="1286"/>
      <c r="DZ364" s="1286"/>
      <c r="EA364" s="1286"/>
      <c r="EB364" s="1286"/>
      <c r="EC364" s="1286"/>
      <c r="ED364" s="1286"/>
      <c r="EE364" s="1286"/>
      <c r="EF364" s="1286"/>
      <c r="EG364" s="1286"/>
      <c r="EH364" s="1286"/>
      <c r="EI364" s="1286"/>
      <c r="EJ364" s="1286"/>
      <c r="EK364" s="1286"/>
      <c r="EL364" s="1286"/>
      <c r="EM364" s="1286"/>
      <c r="EN364" s="1286"/>
      <c r="EO364" s="1286"/>
      <c r="EP364" s="1286"/>
      <c r="EQ364" s="1286"/>
      <c r="ER364" s="1286"/>
      <c r="ES364" s="1286"/>
      <c r="ET364" s="1286"/>
      <c r="EU364" s="1286"/>
      <c r="EV364" s="1286"/>
      <c r="EW364" s="1286"/>
      <c r="EX364" s="1286"/>
      <c r="EY364" s="1286"/>
      <c r="EZ364" s="1286"/>
      <c r="FA364" s="1286"/>
      <c r="FB364" s="1286"/>
      <c r="FC364" s="1286"/>
      <c r="FD364" s="1286"/>
      <c r="FE364" s="1286"/>
      <c r="FF364" s="1286"/>
      <c r="FG364" s="1286"/>
      <c r="FH364" s="1286"/>
      <c r="FI364" s="1286"/>
      <c r="FJ364" s="1286"/>
      <c r="FK364" s="1286"/>
      <c r="FL364" s="1286"/>
      <c r="FM364" s="1286"/>
      <c r="FN364" s="1286"/>
      <c r="FO364" s="1286"/>
      <c r="FP364" s="1286"/>
      <c r="FQ364" s="1286"/>
      <c r="FR364" s="1286"/>
      <c r="FS364" s="1286"/>
      <c r="FT364" s="1286"/>
      <c r="FU364" s="1286"/>
      <c r="FV364" s="1286"/>
      <c r="FW364" s="1286"/>
      <c r="FX364" s="1286"/>
      <c r="FY364" s="1286"/>
      <c r="FZ364" s="1286"/>
      <c r="GA364" s="1286"/>
      <c r="GB364" s="1286"/>
      <c r="GC364" s="1286"/>
      <c r="GD364" s="1286"/>
      <c r="GE364" s="1286"/>
      <c r="GF364" s="1286"/>
      <c r="GG364" s="1286"/>
      <c r="GH364" s="1286"/>
      <c r="GI364" s="1286"/>
      <c r="GJ364" s="1286"/>
      <c r="GK364" s="1286"/>
      <c r="GL364" s="1286"/>
      <c r="GM364" s="1286"/>
      <c r="GN364" s="1286"/>
      <c r="GO364" s="1286"/>
      <c r="GP364" s="1286"/>
      <c r="GQ364" s="1286"/>
      <c r="GR364" s="1286"/>
      <c r="GS364" s="1286"/>
      <c r="GT364" s="1286"/>
      <c r="GU364" s="1286"/>
      <c r="GV364" s="1286"/>
      <c r="GW364" s="1286"/>
      <c r="GX364" s="1286"/>
      <c r="GY364" s="1286"/>
      <c r="GZ364" s="1286"/>
      <c r="HA364" s="1286"/>
      <c r="HB364" s="1286"/>
      <c r="HC364" s="1286"/>
      <c r="HD364" s="1286"/>
      <c r="HE364" s="1286"/>
      <c r="HF364" s="1286"/>
      <c r="HG364" s="1286"/>
      <c r="HH364" s="1286"/>
      <c r="HI364" s="1286"/>
      <c r="HJ364" s="1286"/>
      <c r="HK364" s="1286"/>
      <c r="HL364" s="1286"/>
      <c r="HM364" s="1286"/>
      <c r="HN364" s="1286"/>
      <c r="HO364" s="1286"/>
      <c r="HP364" s="1286"/>
      <c r="HQ364" s="1286"/>
      <c r="HR364" s="1286"/>
      <c r="HS364" s="1286"/>
      <c r="HT364" s="1286"/>
      <c r="HU364" s="1286"/>
      <c r="HV364" s="1286"/>
      <c r="HW364" s="1286"/>
      <c r="HX364" s="1286"/>
      <c r="HY364" s="1286"/>
      <c r="HZ364" s="1286"/>
      <c r="IA364" s="1286"/>
      <c r="IB364" s="1286"/>
      <c r="IC364" s="1286"/>
      <c r="ID364" s="1286"/>
      <c r="IE364" s="1286"/>
      <c r="IF364" s="1286"/>
      <c r="IG364" s="1286"/>
      <c r="IH364" s="1286"/>
      <c r="II364" s="1286"/>
      <c r="IJ364" s="1286"/>
      <c r="IK364" s="1286"/>
      <c r="IL364" s="1286"/>
      <c r="IM364" s="1286"/>
      <c r="IN364" s="1286"/>
      <c r="IO364" s="1286"/>
      <c r="IP364" s="1286"/>
      <c r="IQ364" s="1286"/>
      <c r="IR364" s="1286"/>
      <c r="IS364" s="1286"/>
      <c r="IT364" s="1286"/>
      <c r="IU364" s="1286"/>
      <c r="IV364" s="1286"/>
    </row>
    <row r="365" spans="1:256" ht="26.25" thickBot="1">
      <c r="A365" s="1286"/>
      <c r="B365" s="1417" t="s">
        <v>2114</v>
      </c>
      <c r="C365" s="1418" t="s">
        <v>1947</v>
      </c>
      <c r="D365" s="1418" t="s">
        <v>30</v>
      </c>
      <c r="E365" s="1418" t="s">
        <v>1948</v>
      </c>
      <c r="F365" s="1419" t="s">
        <v>1995</v>
      </c>
      <c r="G365" s="1420" t="s">
        <v>1996</v>
      </c>
      <c r="H365" s="1286"/>
      <c r="I365" s="1286"/>
      <c r="J365" s="1286"/>
      <c r="K365" s="1286"/>
      <c r="L365" s="1286"/>
      <c r="M365" s="1286"/>
      <c r="N365" s="1286"/>
      <c r="O365" s="1286"/>
      <c r="P365" s="1286"/>
      <c r="Q365" s="1286"/>
      <c r="R365" s="1286"/>
      <c r="S365" s="1286"/>
      <c r="T365" s="1286"/>
      <c r="U365" s="1286"/>
      <c r="V365" s="1286"/>
      <c r="W365" s="1286"/>
      <c r="X365" s="1286"/>
      <c r="Y365" s="1286"/>
      <c r="Z365" s="1286"/>
      <c r="AA365" s="1286"/>
      <c r="AB365" s="1286"/>
      <c r="AC365" s="1286"/>
      <c r="AD365" s="1286"/>
      <c r="AE365" s="1286"/>
      <c r="AF365" s="1286"/>
      <c r="AG365" s="1286"/>
      <c r="AH365" s="1286"/>
      <c r="AI365" s="1286"/>
      <c r="AJ365" s="1286"/>
      <c r="AK365" s="1286"/>
      <c r="AL365" s="1286"/>
      <c r="AM365" s="1286"/>
      <c r="AN365" s="1286"/>
      <c r="AO365" s="1286"/>
      <c r="AP365" s="1286"/>
      <c r="AQ365" s="1286"/>
      <c r="AR365" s="1286"/>
      <c r="AS365" s="1286"/>
      <c r="AT365" s="1286"/>
      <c r="AU365" s="1286"/>
      <c r="AV365" s="1286"/>
      <c r="AW365" s="1286"/>
      <c r="AX365" s="1286"/>
      <c r="AY365" s="1286"/>
      <c r="AZ365" s="1286"/>
      <c r="BA365" s="1286"/>
      <c r="BB365" s="1286"/>
      <c r="BC365" s="1286"/>
      <c r="BD365" s="1286"/>
      <c r="BE365" s="1286"/>
      <c r="BF365" s="1286"/>
      <c r="BG365" s="1286"/>
      <c r="BH365" s="1286"/>
      <c r="BI365" s="1286"/>
      <c r="BJ365" s="1286"/>
      <c r="BK365" s="1286"/>
      <c r="BL365" s="1286"/>
      <c r="BM365" s="1286"/>
      <c r="BN365" s="1286"/>
      <c r="BO365" s="1286"/>
      <c r="BP365" s="1286"/>
      <c r="BQ365" s="1286"/>
      <c r="BR365" s="1286"/>
      <c r="BS365" s="1286"/>
      <c r="BT365" s="1286"/>
      <c r="BU365" s="1286"/>
      <c r="BV365" s="1286"/>
      <c r="BW365" s="1286"/>
      <c r="BX365" s="1286"/>
      <c r="BY365" s="1286"/>
      <c r="BZ365" s="1286"/>
      <c r="CA365" s="1286"/>
      <c r="CB365" s="1286"/>
      <c r="CC365" s="1286"/>
      <c r="CD365" s="1286"/>
      <c r="CE365" s="1286"/>
      <c r="CF365" s="1286"/>
      <c r="CG365" s="1286"/>
      <c r="CH365" s="1286"/>
      <c r="CI365" s="1286"/>
      <c r="CJ365" s="1286"/>
      <c r="CK365" s="1286"/>
      <c r="CL365" s="1286"/>
      <c r="CM365" s="1286"/>
      <c r="CN365" s="1286"/>
      <c r="CO365" s="1286"/>
      <c r="CP365" s="1286"/>
      <c r="CQ365" s="1286"/>
      <c r="CR365" s="1286"/>
      <c r="CS365" s="1286"/>
      <c r="CT365" s="1286"/>
      <c r="CU365" s="1286"/>
      <c r="CV365" s="1286"/>
      <c r="CW365" s="1286"/>
      <c r="CX365" s="1286"/>
      <c r="CY365" s="1286"/>
      <c r="CZ365" s="1286"/>
      <c r="DA365" s="1286"/>
      <c r="DB365" s="1286"/>
      <c r="DC365" s="1286"/>
      <c r="DD365" s="1286"/>
      <c r="DE365" s="1286"/>
      <c r="DF365" s="1286"/>
      <c r="DG365" s="1286"/>
      <c r="DH365" s="1286"/>
      <c r="DI365" s="1286"/>
      <c r="DJ365" s="1286"/>
      <c r="DK365" s="1286"/>
      <c r="DL365" s="1286"/>
      <c r="DM365" s="1286"/>
      <c r="DN365" s="1286"/>
      <c r="DO365" s="1286"/>
      <c r="DP365" s="1286"/>
      <c r="DQ365" s="1286"/>
      <c r="DR365" s="1286"/>
      <c r="DS365" s="1286"/>
      <c r="DT365" s="1286"/>
      <c r="DU365" s="1286"/>
      <c r="DV365" s="1286"/>
      <c r="DW365" s="1286"/>
      <c r="DX365" s="1286"/>
      <c r="DY365" s="1286"/>
      <c r="DZ365" s="1286"/>
      <c r="EA365" s="1286"/>
      <c r="EB365" s="1286"/>
      <c r="EC365" s="1286"/>
      <c r="ED365" s="1286"/>
      <c r="EE365" s="1286"/>
      <c r="EF365" s="1286"/>
      <c r="EG365" s="1286"/>
      <c r="EH365" s="1286"/>
      <c r="EI365" s="1286"/>
      <c r="EJ365" s="1286"/>
      <c r="EK365" s="1286"/>
      <c r="EL365" s="1286"/>
      <c r="EM365" s="1286"/>
      <c r="EN365" s="1286"/>
      <c r="EO365" s="1286"/>
      <c r="EP365" s="1286"/>
      <c r="EQ365" s="1286"/>
      <c r="ER365" s="1286"/>
      <c r="ES365" s="1286"/>
      <c r="ET365" s="1286"/>
      <c r="EU365" s="1286"/>
      <c r="EV365" s="1286"/>
      <c r="EW365" s="1286"/>
      <c r="EX365" s="1286"/>
      <c r="EY365" s="1286"/>
      <c r="EZ365" s="1286"/>
      <c r="FA365" s="1286"/>
      <c r="FB365" s="1286"/>
      <c r="FC365" s="1286"/>
      <c r="FD365" s="1286"/>
      <c r="FE365" s="1286"/>
      <c r="FF365" s="1286"/>
      <c r="FG365" s="1286"/>
      <c r="FH365" s="1286"/>
      <c r="FI365" s="1286"/>
      <c r="FJ365" s="1286"/>
      <c r="FK365" s="1286"/>
      <c r="FL365" s="1286"/>
      <c r="FM365" s="1286"/>
      <c r="FN365" s="1286"/>
      <c r="FO365" s="1286"/>
      <c r="FP365" s="1286"/>
      <c r="FQ365" s="1286"/>
      <c r="FR365" s="1286"/>
      <c r="FS365" s="1286"/>
      <c r="FT365" s="1286"/>
      <c r="FU365" s="1286"/>
      <c r="FV365" s="1286"/>
      <c r="FW365" s="1286"/>
      <c r="FX365" s="1286"/>
      <c r="FY365" s="1286"/>
      <c r="FZ365" s="1286"/>
      <c r="GA365" s="1286"/>
      <c r="GB365" s="1286"/>
      <c r="GC365" s="1286"/>
      <c r="GD365" s="1286"/>
      <c r="GE365" s="1286"/>
      <c r="GF365" s="1286"/>
      <c r="GG365" s="1286"/>
      <c r="GH365" s="1286"/>
      <c r="GI365" s="1286"/>
      <c r="GJ365" s="1286"/>
      <c r="GK365" s="1286"/>
      <c r="GL365" s="1286"/>
      <c r="GM365" s="1286"/>
      <c r="GN365" s="1286"/>
      <c r="GO365" s="1286"/>
      <c r="GP365" s="1286"/>
      <c r="GQ365" s="1286"/>
      <c r="GR365" s="1286"/>
      <c r="GS365" s="1286"/>
      <c r="GT365" s="1286"/>
      <c r="GU365" s="1286"/>
      <c r="GV365" s="1286"/>
      <c r="GW365" s="1286"/>
      <c r="GX365" s="1286"/>
      <c r="GY365" s="1286"/>
      <c r="GZ365" s="1286"/>
      <c r="HA365" s="1286"/>
      <c r="HB365" s="1286"/>
      <c r="HC365" s="1286"/>
      <c r="HD365" s="1286"/>
      <c r="HE365" s="1286"/>
      <c r="HF365" s="1286"/>
      <c r="HG365" s="1286"/>
      <c r="HH365" s="1286"/>
      <c r="HI365" s="1286"/>
      <c r="HJ365" s="1286"/>
      <c r="HK365" s="1286"/>
      <c r="HL365" s="1286"/>
      <c r="HM365" s="1286"/>
      <c r="HN365" s="1286"/>
      <c r="HO365" s="1286"/>
      <c r="HP365" s="1286"/>
      <c r="HQ365" s="1286"/>
      <c r="HR365" s="1286"/>
      <c r="HS365" s="1286"/>
      <c r="HT365" s="1286"/>
      <c r="HU365" s="1286"/>
      <c r="HV365" s="1286"/>
      <c r="HW365" s="1286"/>
      <c r="HX365" s="1286"/>
      <c r="HY365" s="1286"/>
      <c r="HZ365" s="1286"/>
      <c r="IA365" s="1286"/>
      <c r="IB365" s="1286"/>
      <c r="IC365" s="1286"/>
      <c r="ID365" s="1286"/>
      <c r="IE365" s="1286"/>
      <c r="IF365" s="1286"/>
      <c r="IG365" s="1286"/>
      <c r="IH365" s="1286"/>
      <c r="II365" s="1286"/>
      <c r="IJ365" s="1286"/>
      <c r="IK365" s="1286"/>
      <c r="IL365" s="1286"/>
      <c r="IM365" s="1286"/>
      <c r="IN365" s="1286"/>
      <c r="IO365" s="1286"/>
      <c r="IP365" s="1286"/>
      <c r="IQ365" s="1286"/>
      <c r="IR365" s="1286"/>
      <c r="IS365" s="1286"/>
      <c r="IT365" s="1286"/>
      <c r="IU365" s="1286"/>
      <c r="IV365" s="1286"/>
    </row>
    <row r="366" spans="1:256" ht="13.5" thickBot="1">
      <c r="A366" s="1286"/>
      <c r="B366" s="2105" t="s">
        <v>1951</v>
      </c>
      <c r="C366" s="2106"/>
      <c r="D366" s="2106"/>
      <c r="E366" s="2106"/>
      <c r="F366" s="2106"/>
      <c r="G366" s="2107"/>
      <c r="H366" s="1286"/>
      <c r="I366" s="1286"/>
      <c r="J366" s="1286"/>
      <c r="K366" s="1286"/>
      <c r="L366" s="1286"/>
      <c r="M366" s="1286"/>
      <c r="N366" s="1286"/>
      <c r="O366" s="1286"/>
      <c r="P366" s="1286"/>
      <c r="Q366" s="1286"/>
      <c r="R366" s="1286"/>
      <c r="S366" s="1286"/>
      <c r="T366" s="1286"/>
      <c r="U366" s="1286"/>
      <c r="V366" s="1286"/>
      <c r="W366" s="1286"/>
      <c r="X366" s="1286"/>
      <c r="Y366" s="1286"/>
      <c r="Z366" s="1286"/>
      <c r="AA366" s="1286"/>
      <c r="AB366" s="1286"/>
      <c r="AC366" s="1286"/>
      <c r="AD366" s="1286"/>
      <c r="AE366" s="1286"/>
      <c r="AF366" s="1286"/>
      <c r="AG366" s="1286"/>
      <c r="AH366" s="1286"/>
      <c r="AI366" s="1286"/>
      <c r="AJ366" s="1286"/>
      <c r="AK366" s="1286"/>
      <c r="AL366" s="1286"/>
      <c r="AM366" s="1286"/>
      <c r="AN366" s="1286"/>
      <c r="AO366" s="1286"/>
      <c r="AP366" s="1286"/>
      <c r="AQ366" s="1286"/>
      <c r="AR366" s="1286"/>
      <c r="AS366" s="1286"/>
      <c r="AT366" s="1286"/>
      <c r="AU366" s="1286"/>
      <c r="AV366" s="1286"/>
      <c r="AW366" s="1286"/>
      <c r="AX366" s="1286"/>
      <c r="AY366" s="1286"/>
      <c r="AZ366" s="1286"/>
      <c r="BA366" s="1286"/>
      <c r="BB366" s="1286"/>
      <c r="BC366" s="1286"/>
      <c r="BD366" s="1286"/>
      <c r="BE366" s="1286"/>
      <c r="BF366" s="1286"/>
      <c r="BG366" s="1286"/>
      <c r="BH366" s="1286"/>
      <c r="BI366" s="1286"/>
      <c r="BJ366" s="1286"/>
      <c r="BK366" s="1286"/>
      <c r="BL366" s="1286"/>
      <c r="BM366" s="1286"/>
      <c r="BN366" s="1286"/>
      <c r="BO366" s="1286"/>
      <c r="BP366" s="1286"/>
      <c r="BQ366" s="1286"/>
      <c r="BR366" s="1286"/>
      <c r="BS366" s="1286"/>
      <c r="BT366" s="1286"/>
      <c r="BU366" s="1286"/>
      <c r="BV366" s="1286"/>
      <c r="BW366" s="1286"/>
      <c r="BX366" s="1286"/>
      <c r="BY366" s="1286"/>
      <c r="BZ366" s="1286"/>
      <c r="CA366" s="1286"/>
      <c r="CB366" s="1286"/>
      <c r="CC366" s="1286"/>
      <c r="CD366" s="1286"/>
      <c r="CE366" s="1286"/>
      <c r="CF366" s="1286"/>
      <c r="CG366" s="1286"/>
      <c r="CH366" s="1286"/>
      <c r="CI366" s="1286"/>
      <c r="CJ366" s="1286"/>
      <c r="CK366" s="1286"/>
      <c r="CL366" s="1286"/>
      <c r="CM366" s="1286"/>
      <c r="CN366" s="1286"/>
      <c r="CO366" s="1286"/>
      <c r="CP366" s="1286"/>
      <c r="CQ366" s="1286"/>
      <c r="CR366" s="1286"/>
      <c r="CS366" s="1286"/>
      <c r="CT366" s="1286"/>
      <c r="CU366" s="1286"/>
      <c r="CV366" s="1286"/>
      <c r="CW366" s="1286"/>
      <c r="CX366" s="1286"/>
      <c r="CY366" s="1286"/>
      <c r="CZ366" s="1286"/>
      <c r="DA366" s="1286"/>
      <c r="DB366" s="1286"/>
      <c r="DC366" s="1286"/>
      <c r="DD366" s="1286"/>
      <c r="DE366" s="1286"/>
      <c r="DF366" s="1286"/>
      <c r="DG366" s="1286"/>
      <c r="DH366" s="1286"/>
      <c r="DI366" s="1286"/>
      <c r="DJ366" s="1286"/>
      <c r="DK366" s="1286"/>
      <c r="DL366" s="1286"/>
      <c r="DM366" s="1286"/>
      <c r="DN366" s="1286"/>
      <c r="DO366" s="1286"/>
      <c r="DP366" s="1286"/>
      <c r="DQ366" s="1286"/>
      <c r="DR366" s="1286"/>
      <c r="DS366" s="1286"/>
      <c r="DT366" s="1286"/>
      <c r="DU366" s="1286"/>
      <c r="DV366" s="1286"/>
      <c r="DW366" s="1286"/>
      <c r="DX366" s="1286"/>
      <c r="DY366" s="1286"/>
      <c r="DZ366" s="1286"/>
      <c r="EA366" s="1286"/>
      <c r="EB366" s="1286"/>
      <c r="EC366" s="1286"/>
      <c r="ED366" s="1286"/>
      <c r="EE366" s="1286"/>
      <c r="EF366" s="1286"/>
      <c r="EG366" s="1286"/>
      <c r="EH366" s="1286"/>
      <c r="EI366" s="1286"/>
      <c r="EJ366" s="1286"/>
      <c r="EK366" s="1286"/>
      <c r="EL366" s="1286"/>
      <c r="EM366" s="1286"/>
      <c r="EN366" s="1286"/>
      <c r="EO366" s="1286"/>
      <c r="EP366" s="1286"/>
      <c r="EQ366" s="1286"/>
      <c r="ER366" s="1286"/>
      <c r="ES366" s="1286"/>
      <c r="ET366" s="1286"/>
      <c r="EU366" s="1286"/>
      <c r="EV366" s="1286"/>
      <c r="EW366" s="1286"/>
      <c r="EX366" s="1286"/>
      <c r="EY366" s="1286"/>
      <c r="EZ366" s="1286"/>
      <c r="FA366" s="1286"/>
      <c r="FB366" s="1286"/>
      <c r="FC366" s="1286"/>
      <c r="FD366" s="1286"/>
      <c r="FE366" s="1286"/>
      <c r="FF366" s="1286"/>
      <c r="FG366" s="1286"/>
      <c r="FH366" s="1286"/>
      <c r="FI366" s="1286"/>
      <c r="FJ366" s="1286"/>
      <c r="FK366" s="1286"/>
      <c r="FL366" s="1286"/>
      <c r="FM366" s="1286"/>
      <c r="FN366" s="1286"/>
      <c r="FO366" s="1286"/>
      <c r="FP366" s="1286"/>
      <c r="FQ366" s="1286"/>
      <c r="FR366" s="1286"/>
      <c r="FS366" s="1286"/>
      <c r="FT366" s="1286"/>
      <c r="FU366" s="1286"/>
      <c r="FV366" s="1286"/>
      <c r="FW366" s="1286"/>
      <c r="FX366" s="1286"/>
      <c r="FY366" s="1286"/>
      <c r="FZ366" s="1286"/>
      <c r="GA366" s="1286"/>
      <c r="GB366" s="1286"/>
      <c r="GC366" s="1286"/>
      <c r="GD366" s="1286"/>
      <c r="GE366" s="1286"/>
      <c r="GF366" s="1286"/>
      <c r="GG366" s="1286"/>
      <c r="GH366" s="1286"/>
      <c r="GI366" s="1286"/>
      <c r="GJ366" s="1286"/>
      <c r="GK366" s="1286"/>
      <c r="GL366" s="1286"/>
      <c r="GM366" s="1286"/>
      <c r="GN366" s="1286"/>
      <c r="GO366" s="1286"/>
      <c r="GP366" s="1286"/>
      <c r="GQ366" s="1286"/>
      <c r="GR366" s="1286"/>
      <c r="GS366" s="1286"/>
      <c r="GT366" s="1286"/>
      <c r="GU366" s="1286"/>
      <c r="GV366" s="1286"/>
      <c r="GW366" s="1286"/>
      <c r="GX366" s="1286"/>
      <c r="GY366" s="1286"/>
      <c r="GZ366" s="1286"/>
      <c r="HA366" s="1286"/>
      <c r="HB366" s="1286"/>
      <c r="HC366" s="1286"/>
      <c r="HD366" s="1286"/>
      <c r="HE366" s="1286"/>
      <c r="HF366" s="1286"/>
      <c r="HG366" s="1286"/>
      <c r="HH366" s="1286"/>
      <c r="HI366" s="1286"/>
      <c r="HJ366" s="1286"/>
      <c r="HK366" s="1286"/>
      <c r="HL366" s="1286"/>
      <c r="HM366" s="1286"/>
      <c r="HN366" s="1286"/>
      <c r="HO366" s="1286"/>
      <c r="HP366" s="1286"/>
      <c r="HQ366" s="1286"/>
      <c r="HR366" s="1286"/>
      <c r="HS366" s="1286"/>
      <c r="HT366" s="1286"/>
      <c r="HU366" s="1286"/>
      <c r="HV366" s="1286"/>
      <c r="HW366" s="1286"/>
      <c r="HX366" s="1286"/>
      <c r="HY366" s="1286"/>
      <c r="HZ366" s="1286"/>
      <c r="IA366" s="1286"/>
      <c r="IB366" s="1286"/>
      <c r="IC366" s="1286"/>
      <c r="ID366" s="1286"/>
      <c r="IE366" s="1286"/>
      <c r="IF366" s="1286"/>
      <c r="IG366" s="1286"/>
      <c r="IH366" s="1286"/>
      <c r="II366" s="1286"/>
      <c r="IJ366" s="1286"/>
      <c r="IK366" s="1286"/>
      <c r="IL366" s="1286"/>
      <c r="IM366" s="1286"/>
      <c r="IN366" s="1286"/>
      <c r="IO366" s="1286"/>
      <c r="IP366" s="1286"/>
      <c r="IQ366" s="1286"/>
      <c r="IR366" s="1286"/>
      <c r="IS366" s="1286"/>
      <c r="IT366" s="1286"/>
      <c r="IU366" s="1286"/>
      <c r="IV366" s="1286"/>
    </row>
    <row r="367" spans="1:256" ht="15">
      <c r="A367" s="1286"/>
      <c r="B367" s="1421" t="s">
        <v>1997</v>
      </c>
      <c r="C367" s="1422" t="s">
        <v>7432</v>
      </c>
      <c r="D367" s="1423" t="s">
        <v>30</v>
      </c>
      <c r="E367" s="1424">
        <v>1</v>
      </c>
      <c r="F367" s="1425">
        <f>G359</f>
        <v>1621.64</v>
      </c>
      <c r="G367" s="1426">
        <f>TRUNC(F367*E367,2)</f>
        <v>1621.64</v>
      </c>
      <c r="H367" s="1286"/>
      <c r="I367" s="1286"/>
      <c r="J367" s="1286"/>
      <c r="K367" s="1286"/>
      <c r="L367" s="1286"/>
      <c r="M367" s="1286"/>
      <c r="N367" s="1286"/>
      <c r="O367" s="1286"/>
      <c r="P367" s="1286"/>
      <c r="Q367" s="1286"/>
      <c r="R367" s="1286"/>
      <c r="S367" s="1286"/>
      <c r="T367" s="1286"/>
      <c r="U367" s="1286"/>
      <c r="V367" s="1286"/>
      <c r="W367" s="1286"/>
      <c r="X367" s="1286"/>
      <c r="Y367" s="1286"/>
      <c r="Z367" s="1286"/>
      <c r="AA367" s="1286"/>
      <c r="AB367" s="1286"/>
      <c r="AC367" s="1286"/>
      <c r="AD367" s="1286"/>
      <c r="AE367" s="1286"/>
      <c r="AF367" s="1286"/>
      <c r="AG367" s="1286"/>
      <c r="AH367" s="1286"/>
      <c r="AI367" s="1286"/>
      <c r="AJ367" s="1286"/>
      <c r="AK367" s="1286"/>
      <c r="AL367" s="1286"/>
      <c r="AM367" s="1286"/>
      <c r="AN367" s="1286"/>
      <c r="AO367" s="1286"/>
      <c r="AP367" s="1286"/>
      <c r="AQ367" s="1286"/>
      <c r="AR367" s="1286"/>
      <c r="AS367" s="1286"/>
      <c r="AT367" s="1286"/>
      <c r="AU367" s="1286"/>
      <c r="AV367" s="1286"/>
      <c r="AW367" s="1286"/>
      <c r="AX367" s="1286"/>
      <c r="AY367" s="1286"/>
      <c r="AZ367" s="1286"/>
      <c r="BA367" s="1286"/>
      <c r="BB367" s="1286"/>
      <c r="BC367" s="1286"/>
      <c r="BD367" s="1286"/>
      <c r="BE367" s="1286"/>
      <c r="BF367" s="1286"/>
      <c r="BG367" s="1286"/>
      <c r="BH367" s="1286"/>
      <c r="BI367" s="1286"/>
      <c r="BJ367" s="1286"/>
      <c r="BK367" s="1286"/>
      <c r="BL367" s="1286"/>
      <c r="BM367" s="1286"/>
      <c r="BN367" s="1286"/>
      <c r="BO367" s="1286"/>
      <c r="BP367" s="1286"/>
      <c r="BQ367" s="1286"/>
      <c r="BR367" s="1286"/>
      <c r="BS367" s="1286"/>
      <c r="BT367" s="1286"/>
      <c r="BU367" s="1286"/>
      <c r="BV367" s="1286"/>
      <c r="BW367" s="1286"/>
      <c r="BX367" s="1286"/>
      <c r="BY367" s="1286"/>
      <c r="BZ367" s="1286"/>
      <c r="CA367" s="1286"/>
      <c r="CB367" s="1286"/>
      <c r="CC367" s="1286"/>
      <c r="CD367" s="1286"/>
      <c r="CE367" s="1286"/>
      <c r="CF367" s="1286"/>
      <c r="CG367" s="1286"/>
      <c r="CH367" s="1286"/>
      <c r="CI367" s="1286"/>
      <c r="CJ367" s="1286"/>
      <c r="CK367" s="1286"/>
      <c r="CL367" s="1286"/>
      <c r="CM367" s="1286"/>
      <c r="CN367" s="1286"/>
      <c r="CO367" s="1286"/>
      <c r="CP367" s="1286"/>
      <c r="CQ367" s="1286"/>
      <c r="CR367" s="1286"/>
      <c r="CS367" s="1286"/>
      <c r="CT367" s="1286"/>
      <c r="CU367" s="1286"/>
      <c r="CV367" s="1286"/>
      <c r="CW367" s="1286"/>
      <c r="CX367" s="1286"/>
      <c r="CY367" s="1286"/>
      <c r="CZ367" s="1286"/>
      <c r="DA367" s="1286"/>
      <c r="DB367" s="1286"/>
      <c r="DC367" s="1286"/>
      <c r="DD367" s="1286"/>
      <c r="DE367" s="1286"/>
      <c r="DF367" s="1286"/>
      <c r="DG367" s="1286"/>
      <c r="DH367" s="1286"/>
      <c r="DI367" s="1286"/>
      <c r="DJ367" s="1286"/>
      <c r="DK367" s="1286"/>
      <c r="DL367" s="1286"/>
      <c r="DM367" s="1286"/>
      <c r="DN367" s="1286"/>
      <c r="DO367" s="1286"/>
      <c r="DP367" s="1286"/>
      <c r="DQ367" s="1286"/>
      <c r="DR367" s="1286"/>
      <c r="DS367" s="1286"/>
      <c r="DT367" s="1286"/>
      <c r="DU367" s="1286"/>
      <c r="DV367" s="1286"/>
      <c r="DW367" s="1286"/>
      <c r="DX367" s="1286"/>
      <c r="DY367" s="1286"/>
      <c r="DZ367" s="1286"/>
      <c r="EA367" s="1286"/>
      <c r="EB367" s="1286"/>
      <c r="EC367" s="1286"/>
      <c r="ED367" s="1286"/>
      <c r="EE367" s="1286"/>
      <c r="EF367" s="1286"/>
      <c r="EG367" s="1286"/>
      <c r="EH367" s="1286"/>
      <c r="EI367" s="1286"/>
      <c r="EJ367" s="1286"/>
      <c r="EK367" s="1286"/>
      <c r="EL367" s="1286"/>
      <c r="EM367" s="1286"/>
      <c r="EN367" s="1286"/>
      <c r="EO367" s="1286"/>
      <c r="EP367" s="1286"/>
      <c r="EQ367" s="1286"/>
      <c r="ER367" s="1286"/>
      <c r="ES367" s="1286"/>
      <c r="ET367" s="1286"/>
      <c r="EU367" s="1286"/>
      <c r="EV367" s="1286"/>
      <c r="EW367" s="1286"/>
      <c r="EX367" s="1286"/>
      <c r="EY367" s="1286"/>
      <c r="EZ367" s="1286"/>
      <c r="FA367" s="1286"/>
      <c r="FB367" s="1286"/>
      <c r="FC367" s="1286"/>
      <c r="FD367" s="1286"/>
      <c r="FE367" s="1286"/>
      <c r="FF367" s="1286"/>
      <c r="FG367" s="1286"/>
      <c r="FH367" s="1286"/>
      <c r="FI367" s="1286"/>
      <c r="FJ367" s="1286"/>
      <c r="FK367" s="1286"/>
      <c r="FL367" s="1286"/>
      <c r="FM367" s="1286"/>
      <c r="FN367" s="1286"/>
      <c r="FO367" s="1286"/>
      <c r="FP367" s="1286"/>
      <c r="FQ367" s="1286"/>
      <c r="FR367" s="1286"/>
      <c r="FS367" s="1286"/>
      <c r="FT367" s="1286"/>
      <c r="FU367" s="1286"/>
      <c r="FV367" s="1286"/>
      <c r="FW367" s="1286"/>
      <c r="FX367" s="1286"/>
      <c r="FY367" s="1286"/>
      <c r="FZ367" s="1286"/>
      <c r="GA367" s="1286"/>
      <c r="GB367" s="1286"/>
      <c r="GC367" s="1286"/>
      <c r="GD367" s="1286"/>
      <c r="GE367" s="1286"/>
      <c r="GF367" s="1286"/>
      <c r="GG367" s="1286"/>
      <c r="GH367" s="1286"/>
      <c r="GI367" s="1286"/>
      <c r="GJ367" s="1286"/>
      <c r="GK367" s="1286"/>
      <c r="GL367" s="1286"/>
      <c r="GM367" s="1286"/>
      <c r="GN367" s="1286"/>
      <c r="GO367" s="1286"/>
      <c r="GP367" s="1286"/>
      <c r="GQ367" s="1286"/>
      <c r="GR367" s="1286"/>
      <c r="GS367" s="1286"/>
      <c r="GT367" s="1286"/>
      <c r="GU367" s="1286"/>
      <c r="GV367" s="1286"/>
      <c r="GW367" s="1286"/>
      <c r="GX367" s="1286"/>
      <c r="GY367" s="1286"/>
      <c r="GZ367" s="1286"/>
      <c r="HA367" s="1286"/>
      <c r="HB367" s="1286"/>
      <c r="HC367" s="1286"/>
      <c r="HD367" s="1286"/>
      <c r="HE367" s="1286"/>
      <c r="HF367" s="1286"/>
      <c r="HG367" s="1286"/>
      <c r="HH367" s="1286"/>
      <c r="HI367" s="1286"/>
      <c r="HJ367" s="1286"/>
      <c r="HK367" s="1286"/>
      <c r="HL367" s="1286"/>
      <c r="HM367" s="1286"/>
      <c r="HN367" s="1286"/>
      <c r="HO367" s="1286"/>
      <c r="HP367" s="1286"/>
      <c r="HQ367" s="1286"/>
      <c r="HR367" s="1286"/>
      <c r="HS367" s="1286"/>
      <c r="HT367" s="1286"/>
      <c r="HU367" s="1286"/>
      <c r="HV367" s="1286"/>
      <c r="HW367" s="1286"/>
      <c r="HX367" s="1286"/>
      <c r="HY367" s="1286"/>
      <c r="HZ367" s="1286"/>
      <c r="IA367" s="1286"/>
      <c r="IB367" s="1286"/>
      <c r="IC367" s="1286"/>
      <c r="ID367" s="1286"/>
      <c r="IE367" s="1286"/>
      <c r="IF367" s="1286"/>
      <c r="IG367" s="1286"/>
      <c r="IH367" s="1286"/>
      <c r="II367" s="1286"/>
      <c r="IJ367" s="1286"/>
      <c r="IK367" s="1286"/>
      <c r="IL367" s="1286"/>
      <c r="IM367" s="1286"/>
      <c r="IN367" s="1286"/>
      <c r="IO367" s="1286"/>
      <c r="IP367" s="1286"/>
      <c r="IQ367" s="1286"/>
      <c r="IR367" s="1286"/>
      <c r="IS367" s="1286"/>
      <c r="IT367" s="1286"/>
      <c r="IU367" s="1286"/>
      <c r="IV367" s="1286"/>
    </row>
    <row r="368" spans="1:256" ht="15.75" thickBot="1">
      <c r="A368" s="1286"/>
      <c r="B368" s="1427" t="s">
        <v>7433</v>
      </c>
      <c r="C368" s="1428" t="s">
        <v>7434</v>
      </c>
      <c r="D368" s="1429" t="s">
        <v>30</v>
      </c>
      <c r="E368" s="1430">
        <v>1</v>
      </c>
      <c r="F368" s="1430" t="e">
        <f>#REF!</f>
        <v>#REF!</v>
      </c>
      <c r="G368" s="1426" t="e">
        <f>TRUNC(F368*E368,2)</f>
        <v>#REF!</v>
      </c>
      <c r="H368" s="1286"/>
      <c r="I368" s="1286"/>
      <c r="J368" s="1286"/>
      <c r="K368" s="1286"/>
      <c r="L368" s="1286"/>
      <c r="M368" s="1286"/>
      <c r="N368" s="1286"/>
      <c r="O368" s="1286"/>
      <c r="P368" s="1286"/>
      <c r="Q368" s="1286"/>
      <c r="R368" s="1286"/>
      <c r="S368" s="1286"/>
      <c r="T368" s="1286"/>
      <c r="U368" s="1286"/>
      <c r="V368" s="1286"/>
      <c r="W368" s="1286"/>
      <c r="X368" s="1286"/>
      <c r="Y368" s="1286"/>
      <c r="Z368" s="1286"/>
      <c r="AA368" s="1286"/>
      <c r="AB368" s="1286"/>
      <c r="AC368" s="1286"/>
      <c r="AD368" s="1286"/>
      <c r="AE368" s="1286"/>
      <c r="AF368" s="1286"/>
      <c r="AG368" s="1286"/>
      <c r="AH368" s="1286"/>
      <c r="AI368" s="1286"/>
      <c r="AJ368" s="1286"/>
      <c r="AK368" s="1286"/>
      <c r="AL368" s="1286"/>
      <c r="AM368" s="1286"/>
      <c r="AN368" s="1286"/>
      <c r="AO368" s="1286"/>
      <c r="AP368" s="1286"/>
      <c r="AQ368" s="1286"/>
      <c r="AR368" s="1286"/>
      <c r="AS368" s="1286"/>
      <c r="AT368" s="1286"/>
      <c r="AU368" s="1286"/>
      <c r="AV368" s="1286"/>
      <c r="AW368" s="1286"/>
      <c r="AX368" s="1286"/>
      <c r="AY368" s="1286"/>
      <c r="AZ368" s="1286"/>
      <c r="BA368" s="1286"/>
      <c r="BB368" s="1286"/>
      <c r="BC368" s="1286"/>
      <c r="BD368" s="1286"/>
      <c r="BE368" s="1286"/>
      <c r="BF368" s="1286"/>
      <c r="BG368" s="1286"/>
      <c r="BH368" s="1286"/>
      <c r="BI368" s="1286"/>
      <c r="BJ368" s="1286"/>
      <c r="BK368" s="1286"/>
      <c r="BL368" s="1286"/>
      <c r="BM368" s="1286"/>
      <c r="BN368" s="1286"/>
      <c r="BO368" s="1286"/>
      <c r="BP368" s="1286"/>
      <c r="BQ368" s="1286"/>
      <c r="BR368" s="1286"/>
      <c r="BS368" s="1286"/>
      <c r="BT368" s="1286"/>
      <c r="BU368" s="1286"/>
      <c r="BV368" s="1286"/>
      <c r="BW368" s="1286"/>
      <c r="BX368" s="1286"/>
      <c r="BY368" s="1286"/>
      <c r="BZ368" s="1286"/>
      <c r="CA368" s="1286"/>
      <c r="CB368" s="1286"/>
      <c r="CC368" s="1286"/>
      <c r="CD368" s="1286"/>
      <c r="CE368" s="1286"/>
      <c r="CF368" s="1286"/>
      <c r="CG368" s="1286"/>
      <c r="CH368" s="1286"/>
      <c r="CI368" s="1286"/>
      <c r="CJ368" s="1286"/>
      <c r="CK368" s="1286"/>
      <c r="CL368" s="1286"/>
      <c r="CM368" s="1286"/>
      <c r="CN368" s="1286"/>
      <c r="CO368" s="1286"/>
      <c r="CP368" s="1286"/>
      <c r="CQ368" s="1286"/>
      <c r="CR368" s="1286"/>
      <c r="CS368" s="1286"/>
      <c r="CT368" s="1286"/>
      <c r="CU368" s="1286"/>
      <c r="CV368" s="1286"/>
      <c r="CW368" s="1286"/>
      <c r="CX368" s="1286"/>
      <c r="CY368" s="1286"/>
      <c r="CZ368" s="1286"/>
      <c r="DA368" s="1286"/>
      <c r="DB368" s="1286"/>
      <c r="DC368" s="1286"/>
      <c r="DD368" s="1286"/>
      <c r="DE368" s="1286"/>
      <c r="DF368" s="1286"/>
      <c r="DG368" s="1286"/>
      <c r="DH368" s="1286"/>
      <c r="DI368" s="1286"/>
      <c r="DJ368" s="1286"/>
      <c r="DK368" s="1286"/>
      <c r="DL368" s="1286"/>
      <c r="DM368" s="1286"/>
      <c r="DN368" s="1286"/>
      <c r="DO368" s="1286"/>
      <c r="DP368" s="1286"/>
      <c r="DQ368" s="1286"/>
      <c r="DR368" s="1286"/>
      <c r="DS368" s="1286"/>
      <c r="DT368" s="1286"/>
      <c r="DU368" s="1286"/>
      <c r="DV368" s="1286"/>
      <c r="DW368" s="1286"/>
      <c r="DX368" s="1286"/>
      <c r="DY368" s="1286"/>
      <c r="DZ368" s="1286"/>
      <c r="EA368" s="1286"/>
      <c r="EB368" s="1286"/>
      <c r="EC368" s="1286"/>
      <c r="ED368" s="1286"/>
      <c r="EE368" s="1286"/>
      <c r="EF368" s="1286"/>
      <c r="EG368" s="1286"/>
      <c r="EH368" s="1286"/>
      <c r="EI368" s="1286"/>
      <c r="EJ368" s="1286"/>
      <c r="EK368" s="1286"/>
      <c r="EL368" s="1286"/>
      <c r="EM368" s="1286"/>
      <c r="EN368" s="1286"/>
      <c r="EO368" s="1286"/>
      <c r="EP368" s="1286"/>
      <c r="EQ368" s="1286"/>
      <c r="ER368" s="1286"/>
      <c r="ES368" s="1286"/>
      <c r="ET368" s="1286"/>
      <c r="EU368" s="1286"/>
      <c r="EV368" s="1286"/>
      <c r="EW368" s="1286"/>
      <c r="EX368" s="1286"/>
      <c r="EY368" s="1286"/>
      <c r="EZ368" s="1286"/>
      <c r="FA368" s="1286"/>
      <c r="FB368" s="1286"/>
      <c r="FC368" s="1286"/>
      <c r="FD368" s="1286"/>
      <c r="FE368" s="1286"/>
      <c r="FF368" s="1286"/>
      <c r="FG368" s="1286"/>
      <c r="FH368" s="1286"/>
      <c r="FI368" s="1286"/>
      <c r="FJ368" s="1286"/>
      <c r="FK368" s="1286"/>
      <c r="FL368" s="1286"/>
      <c r="FM368" s="1286"/>
      <c r="FN368" s="1286"/>
      <c r="FO368" s="1286"/>
      <c r="FP368" s="1286"/>
      <c r="FQ368" s="1286"/>
      <c r="FR368" s="1286"/>
      <c r="FS368" s="1286"/>
      <c r="FT368" s="1286"/>
      <c r="FU368" s="1286"/>
      <c r="FV368" s="1286"/>
      <c r="FW368" s="1286"/>
      <c r="FX368" s="1286"/>
      <c r="FY368" s="1286"/>
      <c r="FZ368" s="1286"/>
      <c r="GA368" s="1286"/>
      <c r="GB368" s="1286"/>
      <c r="GC368" s="1286"/>
      <c r="GD368" s="1286"/>
      <c r="GE368" s="1286"/>
      <c r="GF368" s="1286"/>
      <c r="GG368" s="1286"/>
      <c r="GH368" s="1286"/>
      <c r="GI368" s="1286"/>
      <c r="GJ368" s="1286"/>
      <c r="GK368" s="1286"/>
      <c r="GL368" s="1286"/>
      <c r="GM368" s="1286"/>
      <c r="GN368" s="1286"/>
      <c r="GO368" s="1286"/>
      <c r="GP368" s="1286"/>
      <c r="GQ368" s="1286"/>
      <c r="GR368" s="1286"/>
      <c r="GS368" s="1286"/>
      <c r="GT368" s="1286"/>
      <c r="GU368" s="1286"/>
      <c r="GV368" s="1286"/>
      <c r="GW368" s="1286"/>
      <c r="GX368" s="1286"/>
      <c r="GY368" s="1286"/>
      <c r="GZ368" s="1286"/>
      <c r="HA368" s="1286"/>
      <c r="HB368" s="1286"/>
      <c r="HC368" s="1286"/>
      <c r="HD368" s="1286"/>
      <c r="HE368" s="1286"/>
      <c r="HF368" s="1286"/>
      <c r="HG368" s="1286"/>
      <c r="HH368" s="1286"/>
      <c r="HI368" s="1286"/>
      <c r="HJ368" s="1286"/>
      <c r="HK368" s="1286"/>
      <c r="HL368" s="1286"/>
      <c r="HM368" s="1286"/>
      <c r="HN368" s="1286"/>
      <c r="HO368" s="1286"/>
      <c r="HP368" s="1286"/>
      <c r="HQ368" s="1286"/>
      <c r="HR368" s="1286"/>
      <c r="HS368" s="1286"/>
      <c r="HT368" s="1286"/>
      <c r="HU368" s="1286"/>
      <c r="HV368" s="1286"/>
      <c r="HW368" s="1286"/>
      <c r="HX368" s="1286"/>
      <c r="HY368" s="1286"/>
      <c r="HZ368" s="1286"/>
      <c r="IA368" s="1286"/>
      <c r="IB368" s="1286"/>
      <c r="IC368" s="1286"/>
      <c r="ID368" s="1286"/>
      <c r="IE368" s="1286"/>
      <c r="IF368" s="1286"/>
      <c r="IG368" s="1286"/>
      <c r="IH368" s="1286"/>
      <c r="II368" s="1286"/>
      <c r="IJ368" s="1286"/>
      <c r="IK368" s="1286"/>
      <c r="IL368" s="1286"/>
      <c r="IM368" s="1286"/>
      <c r="IN368" s="1286"/>
      <c r="IO368" s="1286"/>
      <c r="IP368" s="1286"/>
      <c r="IQ368" s="1286"/>
      <c r="IR368" s="1286"/>
      <c r="IS368" s="1286"/>
      <c r="IT368" s="1286"/>
      <c r="IU368" s="1286"/>
      <c r="IV368" s="1286"/>
    </row>
    <row r="369" spans="1:256" ht="16.5" thickBot="1">
      <c r="A369" s="1286"/>
      <c r="B369" s="1288"/>
      <c r="C369" s="1352"/>
      <c r="D369" s="1353"/>
      <c r="E369" s="1354"/>
      <c r="F369" s="1355" t="s">
        <v>1953</v>
      </c>
      <c r="G369" s="1431" t="e">
        <f>TRUNC(SUM(G367:G368),2)</f>
        <v>#REF!</v>
      </c>
      <c r="H369" s="1286"/>
      <c r="I369" s="1286"/>
      <c r="J369" s="1286"/>
      <c r="K369" s="1286"/>
      <c r="L369" s="1286"/>
      <c r="M369" s="1286"/>
      <c r="N369" s="1286"/>
      <c r="O369" s="1286"/>
      <c r="P369" s="1286"/>
      <c r="Q369" s="1286"/>
      <c r="R369" s="1286"/>
      <c r="S369" s="1286"/>
      <c r="T369" s="1286"/>
      <c r="U369" s="1286"/>
      <c r="V369" s="1286"/>
      <c r="W369" s="1286"/>
      <c r="X369" s="1286"/>
      <c r="Y369" s="1286"/>
      <c r="Z369" s="1286"/>
      <c r="AA369" s="1286"/>
      <c r="AB369" s="1286"/>
      <c r="AC369" s="1286"/>
      <c r="AD369" s="1286"/>
      <c r="AE369" s="1286"/>
      <c r="AF369" s="1286"/>
      <c r="AG369" s="1286"/>
      <c r="AH369" s="1286"/>
      <c r="AI369" s="1286"/>
      <c r="AJ369" s="1286"/>
      <c r="AK369" s="1286"/>
      <c r="AL369" s="1286"/>
      <c r="AM369" s="1286"/>
      <c r="AN369" s="1286"/>
      <c r="AO369" s="1286"/>
      <c r="AP369" s="1286"/>
      <c r="AQ369" s="1286"/>
      <c r="AR369" s="1286"/>
      <c r="AS369" s="1286"/>
      <c r="AT369" s="1286"/>
      <c r="AU369" s="1286"/>
      <c r="AV369" s="1286"/>
      <c r="AW369" s="1286"/>
      <c r="AX369" s="1286"/>
      <c r="AY369" s="1286"/>
      <c r="AZ369" s="1286"/>
      <c r="BA369" s="1286"/>
      <c r="BB369" s="1286"/>
      <c r="BC369" s="1286"/>
      <c r="BD369" s="1286"/>
      <c r="BE369" s="1286"/>
      <c r="BF369" s="1286"/>
      <c r="BG369" s="1286"/>
      <c r="BH369" s="1286"/>
      <c r="BI369" s="1286"/>
      <c r="BJ369" s="1286"/>
      <c r="BK369" s="1286"/>
      <c r="BL369" s="1286"/>
      <c r="BM369" s="1286"/>
      <c r="BN369" s="1286"/>
      <c r="BO369" s="1286"/>
      <c r="BP369" s="1286"/>
      <c r="BQ369" s="1286"/>
      <c r="BR369" s="1286"/>
      <c r="BS369" s="1286"/>
      <c r="BT369" s="1286"/>
      <c r="BU369" s="1286"/>
      <c r="BV369" s="1286"/>
      <c r="BW369" s="1286"/>
      <c r="BX369" s="1286"/>
      <c r="BY369" s="1286"/>
      <c r="BZ369" s="1286"/>
      <c r="CA369" s="1286"/>
      <c r="CB369" s="1286"/>
      <c r="CC369" s="1286"/>
      <c r="CD369" s="1286"/>
      <c r="CE369" s="1286"/>
      <c r="CF369" s="1286"/>
      <c r="CG369" s="1286"/>
      <c r="CH369" s="1286"/>
      <c r="CI369" s="1286"/>
      <c r="CJ369" s="1286"/>
      <c r="CK369" s="1286"/>
      <c r="CL369" s="1286"/>
      <c r="CM369" s="1286"/>
      <c r="CN369" s="1286"/>
      <c r="CO369" s="1286"/>
      <c r="CP369" s="1286"/>
      <c r="CQ369" s="1286"/>
      <c r="CR369" s="1286"/>
      <c r="CS369" s="1286"/>
      <c r="CT369" s="1286"/>
      <c r="CU369" s="1286"/>
      <c r="CV369" s="1286"/>
      <c r="CW369" s="1286"/>
      <c r="CX369" s="1286"/>
      <c r="CY369" s="1286"/>
      <c r="CZ369" s="1286"/>
      <c r="DA369" s="1286"/>
      <c r="DB369" s="1286"/>
      <c r="DC369" s="1286"/>
      <c r="DD369" s="1286"/>
      <c r="DE369" s="1286"/>
      <c r="DF369" s="1286"/>
      <c r="DG369" s="1286"/>
      <c r="DH369" s="1286"/>
      <c r="DI369" s="1286"/>
      <c r="DJ369" s="1286"/>
      <c r="DK369" s="1286"/>
      <c r="DL369" s="1286"/>
      <c r="DM369" s="1286"/>
      <c r="DN369" s="1286"/>
      <c r="DO369" s="1286"/>
      <c r="DP369" s="1286"/>
      <c r="DQ369" s="1286"/>
      <c r="DR369" s="1286"/>
      <c r="DS369" s="1286"/>
      <c r="DT369" s="1286"/>
      <c r="DU369" s="1286"/>
      <c r="DV369" s="1286"/>
      <c r="DW369" s="1286"/>
      <c r="DX369" s="1286"/>
      <c r="DY369" s="1286"/>
      <c r="DZ369" s="1286"/>
      <c r="EA369" s="1286"/>
      <c r="EB369" s="1286"/>
      <c r="EC369" s="1286"/>
      <c r="ED369" s="1286"/>
      <c r="EE369" s="1286"/>
      <c r="EF369" s="1286"/>
      <c r="EG369" s="1286"/>
      <c r="EH369" s="1286"/>
      <c r="EI369" s="1286"/>
      <c r="EJ369" s="1286"/>
      <c r="EK369" s="1286"/>
      <c r="EL369" s="1286"/>
      <c r="EM369" s="1286"/>
      <c r="EN369" s="1286"/>
      <c r="EO369" s="1286"/>
      <c r="EP369" s="1286"/>
      <c r="EQ369" s="1286"/>
      <c r="ER369" s="1286"/>
      <c r="ES369" s="1286"/>
      <c r="ET369" s="1286"/>
      <c r="EU369" s="1286"/>
      <c r="EV369" s="1286"/>
      <c r="EW369" s="1286"/>
      <c r="EX369" s="1286"/>
      <c r="EY369" s="1286"/>
      <c r="EZ369" s="1286"/>
      <c r="FA369" s="1286"/>
      <c r="FB369" s="1286"/>
      <c r="FC369" s="1286"/>
      <c r="FD369" s="1286"/>
      <c r="FE369" s="1286"/>
      <c r="FF369" s="1286"/>
      <c r="FG369" s="1286"/>
      <c r="FH369" s="1286"/>
      <c r="FI369" s="1286"/>
      <c r="FJ369" s="1286"/>
      <c r="FK369" s="1286"/>
      <c r="FL369" s="1286"/>
      <c r="FM369" s="1286"/>
      <c r="FN369" s="1286"/>
      <c r="FO369" s="1286"/>
      <c r="FP369" s="1286"/>
      <c r="FQ369" s="1286"/>
      <c r="FR369" s="1286"/>
      <c r="FS369" s="1286"/>
      <c r="FT369" s="1286"/>
      <c r="FU369" s="1286"/>
      <c r="FV369" s="1286"/>
      <c r="FW369" s="1286"/>
      <c r="FX369" s="1286"/>
      <c r="FY369" s="1286"/>
      <c r="FZ369" s="1286"/>
      <c r="GA369" s="1286"/>
      <c r="GB369" s="1286"/>
      <c r="GC369" s="1286"/>
      <c r="GD369" s="1286"/>
      <c r="GE369" s="1286"/>
      <c r="GF369" s="1286"/>
      <c r="GG369" s="1286"/>
      <c r="GH369" s="1286"/>
      <c r="GI369" s="1286"/>
      <c r="GJ369" s="1286"/>
      <c r="GK369" s="1286"/>
      <c r="GL369" s="1286"/>
      <c r="GM369" s="1286"/>
      <c r="GN369" s="1286"/>
      <c r="GO369" s="1286"/>
      <c r="GP369" s="1286"/>
      <c r="GQ369" s="1286"/>
      <c r="GR369" s="1286"/>
      <c r="GS369" s="1286"/>
      <c r="GT369" s="1286"/>
      <c r="GU369" s="1286"/>
      <c r="GV369" s="1286"/>
      <c r="GW369" s="1286"/>
      <c r="GX369" s="1286"/>
      <c r="GY369" s="1286"/>
      <c r="GZ369" s="1286"/>
      <c r="HA369" s="1286"/>
      <c r="HB369" s="1286"/>
      <c r="HC369" s="1286"/>
      <c r="HD369" s="1286"/>
      <c r="HE369" s="1286"/>
      <c r="HF369" s="1286"/>
      <c r="HG369" s="1286"/>
      <c r="HH369" s="1286"/>
      <c r="HI369" s="1286"/>
      <c r="HJ369" s="1286"/>
      <c r="HK369" s="1286"/>
      <c r="HL369" s="1286"/>
      <c r="HM369" s="1286"/>
      <c r="HN369" s="1286"/>
      <c r="HO369" s="1286"/>
      <c r="HP369" s="1286"/>
      <c r="HQ369" s="1286"/>
      <c r="HR369" s="1286"/>
      <c r="HS369" s="1286"/>
      <c r="HT369" s="1286"/>
      <c r="HU369" s="1286"/>
      <c r="HV369" s="1286"/>
      <c r="HW369" s="1286"/>
      <c r="HX369" s="1286"/>
      <c r="HY369" s="1286"/>
      <c r="HZ369" s="1286"/>
      <c r="IA369" s="1286"/>
      <c r="IB369" s="1286"/>
      <c r="IC369" s="1286"/>
      <c r="ID369" s="1286"/>
      <c r="IE369" s="1286"/>
      <c r="IF369" s="1286"/>
      <c r="IG369" s="1286"/>
      <c r="IH369" s="1286"/>
      <c r="II369" s="1286"/>
      <c r="IJ369" s="1286"/>
      <c r="IK369" s="1286"/>
      <c r="IL369" s="1286"/>
      <c r="IM369" s="1286"/>
      <c r="IN369" s="1286"/>
      <c r="IO369" s="1286"/>
      <c r="IP369" s="1286"/>
      <c r="IQ369" s="1286"/>
      <c r="IR369" s="1286"/>
      <c r="IS369" s="1286"/>
      <c r="IT369" s="1286"/>
      <c r="IU369" s="1286"/>
      <c r="IV369" s="1286"/>
    </row>
    <row r="370" spans="1:256" ht="13.5" thickBot="1">
      <c r="A370" s="1286"/>
      <c r="B370" s="1374"/>
      <c r="C370" s="1374"/>
      <c r="D370" s="1375"/>
      <c r="E370" s="1376"/>
      <c r="F370" s="1377"/>
      <c r="G370" s="1378"/>
      <c r="H370" s="1286"/>
      <c r="I370" s="1286"/>
      <c r="J370" s="1286"/>
      <c r="K370" s="1286"/>
      <c r="L370" s="1286"/>
      <c r="M370" s="1286"/>
      <c r="N370" s="1286"/>
      <c r="O370" s="1286"/>
      <c r="P370" s="1286"/>
      <c r="Q370" s="1286"/>
      <c r="R370" s="1286"/>
      <c r="S370" s="1286"/>
      <c r="T370" s="1286"/>
      <c r="U370" s="1286"/>
      <c r="V370" s="1286"/>
      <c r="W370" s="1286"/>
      <c r="X370" s="1286"/>
      <c r="Y370" s="1286"/>
      <c r="Z370" s="1286"/>
      <c r="AA370" s="1286"/>
      <c r="AB370" s="1286"/>
      <c r="AC370" s="1286"/>
      <c r="AD370" s="1286"/>
      <c r="AE370" s="1286"/>
      <c r="AF370" s="1286"/>
      <c r="AG370" s="1286"/>
      <c r="AH370" s="1286"/>
      <c r="AI370" s="1286"/>
      <c r="AJ370" s="1286"/>
      <c r="AK370" s="1286"/>
      <c r="AL370" s="1286"/>
      <c r="AM370" s="1286"/>
      <c r="AN370" s="1286"/>
      <c r="AO370" s="1286"/>
      <c r="AP370" s="1286"/>
      <c r="AQ370" s="1286"/>
      <c r="AR370" s="1286"/>
      <c r="AS370" s="1286"/>
      <c r="AT370" s="1286"/>
      <c r="AU370" s="1286"/>
      <c r="AV370" s="1286"/>
      <c r="AW370" s="1286"/>
      <c r="AX370" s="1286"/>
      <c r="AY370" s="1286"/>
      <c r="AZ370" s="1286"/>
      <c r="BA370" s="1286"/>
      <c r="BB370" s="1286"/>
      <c r="BC370" s="1286"/>
      <c r="BD370" s="1286"/>
      <c r="BE370" s="1286"/>
      <c r="BF370" s="1286"/>
      <c r="BG370" s="1286"/>
      <c r="BH370" s="1286"/>
      <c r="BI370" s="1286"/>
      <c r="BJ370" s="1286"/>
      <c r="BK370" s="1286"/>
      <c r="BL370" s="1286"/>
      <c r="BM370" s="1286"/>
      <c r="BN370" s="1286"/>
      <c r="BO370" s="1286"/>
      <c r="BP370" s="1286"/>
      <c r="BQ370" s="1286"/>
      <c r="BR370" s="1286"/>
      <c r="BS370" s="1286"/>
      <c r="BT370" s="1286"/>
      <c r="BU370" s="1286"/>
      <c r="BV370" s="1286"/>
      <c r="BW370" s="1286"/>
      <c r="BX370" s="1286"/>
      <c r="BY370" s="1286"/>
      <c r="BZ370" s="1286"/>
      <c r="CA370" s="1286"/>
      <c r="CB370" s="1286"/>
      <c r="CC370" s="1286"/>
      <c r="CD370" s="1286"/>
      <c r="CE370" s="1286"/>
      <c r="CF370" s="1286"/>
      <c r="CG370" s="1286"/>
      <c r="CH370" s="1286"/>
      <c r="CI370" s="1286"/>
      <c r="CJ370" s="1286"/>
      <c r="CK370" s="1286"/>
      <c r="CL370" s="1286"/>
      <c r="CM370" s="1286"/>
      <c r="CN370" s="1286"/>
      <c r="CO370" s="1286"/>
      <c r="CP370" s="1286"/>
      <c r="CQ370" s="1286"/>
      <c r="CR370" s="1286"/>
      <c r="CS370" s="1286"/>
      <c r="CT370" s="1286"/>
      <c r="CU370" s="1286"/>
      <c r="CV370" s="1286"/>
      <c r="CW370" s="1286"/>
      <c r="CX370" s="1286"/>
      <c r="CY370" s="1286"/>
      <c r="CZ370" s="1286"/>
      <c r="DA370" s="1286"/>
      <c r="DB370" s="1286"/>
      <c r="DC370" s="1286"/>
      <c r="DD370" s="1286"/>
      <c r="DE370" s="1286"/>
      <c r="DF370" s="1286"/>
      <c r="DG370" s="1286"/>
      <c r="DH370" s="1286"/>
      <c r="DI370" s="1286"/>
      <c r="DJ370" s="1286"/>
      <c r="DK370" s="1286"/>
      <c r="DL370" s="1286"/>
      <c r="DM370" s="1286"/>
      <c r="DN370" s="1286"/>
      <c r="DO370" s="1286"/>
      <c r="DP370" s="1286"/>
      <c r="DQ370" s="1286"/>
      <c r="DR370" s="1286"/>
      <c r="DS370" s="1286"/>
      <c r="DT370" s="1286"/>
      <c r="DU370" s="1286"/>
      <c r="DV370" s="1286"/>
      <c r="DW370" s="1286"/>
      <c r="DX370" s="1286"/>
      <c r="DY370" s="1286"/>
      <c r="DZ370" s="1286"/>
      <c r="EA370" s="1286"/>
      <c r="EB370" s="1286"/>
      <c r="EC370" s="1286"/>
      <c r="ED370" s="1286"/>
      <c r="EE370" s="1286"/>
      <c r="EF370" s="1286"/>
      <c r="EG370" s="1286"/>
      <c r="EH370" s="1286"/>
      <c r="EI370" s="1286"/>
      <c r="EJ370" s="1286"/>
      <c r="EK370" s="1286"/>
      <c r="EL370" s="1286"/>
      <c r="EM370" s="1286"/>
      <c r="EN370" s="1286"/>
      <c r="EO370" s="1286"/>
      <c r="EP370" s="1286"/>
      <c r="EQ370" s="1286"/>
      <c r="ER370" s="1286"/>
      <c r="ES370" s="1286"/>
      <c r="ET370" s="1286"/>
      <c r="EU370" s="1286"/>
      <c r="EV370" s="1286"/>
      <c r="EW370" s="1286"/>
      <c r="EX370" s="1286"/>
      <c r="EY370" s="1286"/>
      <c r="EZ370" s="1286"/>
      <c r="FA370" s="1286"/>
      <c r="FB370" s="1286"/>
      <c r="FC370" s="1286"/>
      <c r="FD370" s="1286"/>
      <c r="FE370" s="1286"/>
      <c r="FF370" s="1286"/>
      <c r="FG370" s="1286"/>
      <c r="FH370" s="1286"/>
      <c r="FI370" s="1286"/>
      <c r="FJ370" s="1286"/>
      <c r="FK370" s="1286"/>
      <c r="FL370" s="1286"/>
      <c r="FM370" s="1286"/>
      <c r="FN370" s="1286"/>
      <c r="FO370" s="1286"/>
      <c r="FP370" s="1286"/>
      <c r="FQ370" s="1286"/>
      <c r="FR370" s="1286"/>
      <c r="FS370" s="1286"/>
      <c r="FT370" s="1286"/>
      <c r="FU370" s="1286"/>
      <c r="FV370" s="1286"/>
      <c r="FW370" s="1286"/>
      <c r="FX370" s="1286"/>
      <c r="FY370" s="1286"/>
      <c r="FZ370" s="1286"/>
      <c r="GA370" s="1286"/>
      <c r="GB370" s="1286"/>
      <c r="GC370" s="1286"/>
      <c r="GD370" s="1286"/>
      <c r="GE370" s="1286"/>
      <c r="GF370" s="1286"/>
      <c r="GG370" s="1286"/>
      <c r="GH370" s="1286"/>
      <c r="GI370" s="1286"/>
      <c r="GJ370" s="1286"/>
      <c r="GK370" s="1286"/>
      <c r="GL370" s="1286"/>
      <c r="GM370" s="1286"/>
      <c r="GN370" s="1286"/>
      <c r="GO370" s="1286"/>
      <c r="GP370" s="1286"/>
      <c r="GQ370" s="1286"/>
      <c r="GR370" s="1286"/>
      <c r="GS370" s="1286"/>
      <c r="GT370" s="1286"/>
      <c r="GU370" s="1286"/>
      <c r="GV370" s="1286"/>
      <c r="GW370" s="1286"/>
      <c r="GX370" s="1286"/>
      <c r="GY370" s="1286"/>
      <c r="GZ370" s="1286"/>
      <c r="HA370" s="1286"/>
      <c r="HB370" s="1286"/>
      <c r="HC370" s="1286"/>
      <c r="HD370" s="1286"/>
      <c r="HE370" s="1286"/>
      <c r="HF370" s="1286"/>
      <c r="HG370" s="1286"/>
      <c r="HH370" s="1286"/>
      <c r="HI370" s="1286"/>
      <c r="HJ370" s="1286"/>
      <c r="HK370" s="1286"/>
      <c r="HL370" s="1286"/>
      <c r="HM370" s="1286"/>
      <c r="HN370" s="1286"/>
      <c r="HO370" s="1286"/>
      <c r="HP370" s="1286"/>
      <c r="HQ370" s="1286"/>
      <c r="HR370" s="1286"/>
      <c r="HS370" s="1286"/>
      <c r="HT370" s="1286"/>
      <c r="HU370" s="1286"/>
      <c r="HV370" s="1286"/>
      <c r="HW370" s="1286"/>
      <c r="HX370" s="1286"/>
      <c r="HY370" s="1286"/>
      <c r="HZ370" s="1286"/>
      <c r="IA370" s="1286"/>
      <c r="IB370" s="1286"/>
      <c r="IC370" s="1286"/>
      <c r="ID370" s="1286"/>
      <c r="IE370" s="1286"/>
      <c r="IF370" s="1286"/>
      <c r="IG370" s="1286"/>
      <c r="IH370" s="1286"/>
      <c r="II370" s="1286"/>
      <c r="IJ370" s="1286"/>
      <c r="IK370" s="1286"/>
      <c r="IL370" s="1286"/>
      <c r="IM370" s="1286"/>
      <c r="IN370" s="1286"/>
      <c r="IO370" s="1286"/>
      <c r="IP370" s="1286"/>
      <c r="IQ370" s="1286"/>
      <c r="IR370" s="1286"/>
      <c r="IS370" s="1286"/>
      <c r="IT370" s="1286"/>
      <c r="IU370" s="1286"/>
      <c r="IV370" s="1286"/>
    </row>
    <row r="371" spans="1:256" ht="13.5" thickBot="1">
      <c r="A371" s="1286"/>
      <c r="B371" s="1412" t="s">
        <v>7435</v>
      </c>
      <c r="C371" s="1413" t="s">
        <v>7436</v>
      </c>
      <c r="D371" s="1414"/>
      <c r="E371" s="1414"/>
      <c r="F371" s="1415"/>
      <c r="G371" s="1416" t="s">
        <v>30</v>
      </c>
      <c r="H371" s="1286"/>
      <c r="I371" s="1286"/>
      <c r="J371" s="1286"/>
      <c r="K371" s="1286"/>
      <c r="L371" s="1286"/>
      <c r="M371" s="1286"/>
      <c r="N371" s="1286"/>
      <c r="O371" s="1286"/>
      <c r="P371" s="1286"/>
      <c r="Q371" s="1286"/>
      <c r="R371" s="1286"/>
      <c r="S371" s="1286"/>
      <c r="T371" s="1286"/>
      <c r="U371" s="1286"/>
      <c r="V371" s="1286"/>
      <c r="W371" s="1286"/>
      <c r="X371" s="1286"/>
      <c r="Y371" s="1286"/>
      <c r="Z371" s="1286"/>
      <c r="AA371" s="1286"/>
      <c r="AB371" s="1286"/>
      <c r="AC371" s="1286"/>
      <c r="AD371" s="1286"/>
      <c r="AE371" s="1286"/>
      <c r="AF371" s="1286"/>
      <c r="AG371" s="1286"/>
      <c r="AH371" s="1286"/>
      <c r="AI371" s="1286"/>
      <c r="AJ371" s="1286"/>
      <c r="AK371" s="1286"/>
      <c r="AL371" s="1286"/>
      <c r="AM371" s="1286"/>
      <c r="AN371" s="1286"/>
      <c r="AO371" s="1286"/>
      <c r="AP371" s="1286"/>
      <c r="AQ371" s="1286"/>
      <c r="AR371" s="1286"/>
      <c r="AS371" s="1286"/>
      <c r="AT371" s="1286"/>
      <c r="AU371" s="1286"/>
      <c r="AV371" s="1286"/>
      <c r="AW371" s="1286"/>
      <c r="AX371" s="1286"/>
      <c r="AY371" s="1286"/>
      <c r="AZ371" s="1286"/>
      <c r="BA371" s="1286"/>
      <c r="BB371" s="1286"/>
      <c r="BC371" s="1286"/>
      <c r="BD371" s="1286"/>
      <c r="BE371" s="1286"/>
      <c r="BF371" s="1286"/>
      <c r="BG371" s="1286"/>
      <c r="BH371" s="1286"/>
      <c r="BI371" s="1286"/>
      <c r="BJ371" s="1286"/>
      <c r="BK371" s="1286"/>
      <c r="BL371" s="1286"/>
      <c r="BM371" s="1286"/>
      <c r="BN371" s="1286"/>
      <c r="BO371" s="1286"/>
      <c r="BP371" s="1286"/>
      <c r="BQ371" s="1286"/>
      <c r="BR371" s="1286"/>
      <c r="BS371" s="1286"/>
      <c r="BT371" s="1286"/>
      <c r="BU371" s="1286"/>
      <c r="BV371" s="1286"/>
      <c r="BW371" s="1286"/>
      <c r="BX371" s="1286"/>
      <c r="BY371" s="1286"/>
      <c r="BZ371" s="1286"/>
      <c r="CA371" s="1286"/>
      <c r="CB371" s="1286"/>
      <c r="CC371" s="1286"/>
      <c r="CD371" s="1286"/>
      <c r="CE371" s="1286"/>
      <c r="CF371" s="1286"/>
      <c r="CG371" s="1286"/>
      <c r="CH371" s="1286"/>
      <c r="CI371" s="1286"/>
      <c r="CJ371" s="1286"/>
      <c r="CK371" s="1286"/>
      <c r="CL371" s="1286"/>
      <c r="CM371" s="1286"/>
      <c r="CN371" s="1286"/>
      <c r="CO371" s="1286"/>
      <c r="CP371" s="1286"/>
      <c r="CQ371" s="1286"/>
      <c r="CR371" s="1286"/>
      <c r="CS371" s="1286"/>
      <c r="CT371" s="1286"/>
      <c r="CU371" s="1286"/>
      <c r="CV371" s="1286"/>
      <c r="CW371" s="1286"/>
      <c r="CX371" s="1286"/>
      <c r="CY371" s="1286"/>
      <c r="CZ371" s="1286"/>
      <c r="DA371" s="1286"/>
      <c r="DB371" s="1286"/>
      <c r="DC371" s="1286"/>
      <c r="DD371" s="1286"/>
      <c r="DE371" s="1286"/>
      <c r="DF371" s="1286"/>
      <c r="DG371" s="1286"/>
      <c r="DH371" s="1286"/>
      <c r="DI371" s="1286"/>
      <c r="DJ371" s="1286"/>
      <c r="DK371" s="1286"/>
      <c r="DL371" s="1286"/>
      <c r="DM371" s="1286"/>
      <c r="DN371" s="1286"/>
      <c r="DO371" s="1286"/>
      <c r="DP371" s="1286"/>
      <c r="DQ371" s="1286"/>
      <c r="DR371" s="1286"/>
      <c r="DS371" s="1286"/>
      <c r="DT371" s="1286"/>
      <c r="DU371" s="1286"/>
      <c r="DV371" s="1286"/>
      <c r="DW371" s="1286"/>
      <c r="DX371" s="1286"/>
      <c r="DY371" s="1286"/>
      <c r="DZ371" s="1286"/>
      <c r="EA371" s="1286"/>
      <c r="EB371" s="1286"/>
      <c r="EC371" s="1286"/>
      <c r="ED371" s="1286"/>
      <c r="EE371" s="1286"/>
      <c r="EF371" s="1286"/>
      <c r="EG371" s="1286"/>
      <c r="EH371" s="1286"/>
      <c r="EI371" s="1286"/>
      <c r="EJ371" s="1286"/>
      <c r="EK371" s="1286"/>
      <c r="EL371" s="1286"/>
      <c r="EM371" s="1286"/>
      <c r="EN371" s="1286"/>
      <c r="EO371" s="1286"/>
      <c r="EP371" s="1286"/>
      <c r="EQ371" s="1286"/>
      <c r="ER371" s="1286"/>
      <c r="ES371" s="1286"/>
      <c r="ET371" s="1286"/>
      <c r="EU371" s="1286"/>
      <c r="EV371" s="1286"/>
      <c r="EW371" s="1286"/>
      <c r="EX371" s="1286"/>
      <c r="EY371" s="1286"/>
      <c r="EZ371" s="1286"/>
      <c r="FA371" s="1286"/>
      <c r="FB371" s="1286"/>
      <c r="FC371" s="1286"/>
      <c r="FD371" s="1286"/>
      <c r="FE371" s="1286"/>
      <c r="FF371" s="1286"/>
      <c r="FG371" s="1286"/>
      <c r="FH371" s="1286"/>
      <c r="FI371" s="1286"/>
      <c r="FJ371" s="1286"/>
      <c r="FK371" s="1286"/>
      <c r="FL371" s="1286"/>
      <c r="FM371" s="1286"/>
      <c r="FN371" s="1286"/>
      <c r="FO371" s="1286"/>
      <c r="FP371" s="1286"/>
      <c r="FQ371" s="1286"/>
      <c r="FR371" s="1286"/>
      <c r="FS371" s="1286"/>
      <c r="FT371" s="1286"/>
      <c r="FU371" s="1286"/>
      <c r="FV371" s="1286"/>
      <c r="FW371" s="1286"/>
      <c r="FX371" s="1286"/>
      <c r="FY371" s="1286"/>
      <c r="FZ371" s="1286"/>
      <c r="GA371" s="1286"/>
      <c r="GB371" s="1286"/>
      <c r="GC371" s="1286"/>
      <c r="GD371" s="1286"/>
      <c r="GE371" s="1286"/>
      <c r="GF371" s="1286"/>
      <c r="GG371" s="1286"/>
      <c r="GH371" s="1286"/>
      <c r="GI371" s="1286"/>
      <c r="GJ371" s="1286"/>
      <c r="GK371" s="1286"/>
      <c r="GL371" s="1286"/>
      <c r="GM371" s="1286"/>
      <c r="GN371" s="1286"/>
      <c r="GO371" s="1286"/>
      <c r="GP371" s="1286"/>
      <c r="GQ371" s="1286"/>
      <c r="GR371" s="1286"/>
      <c r="GS371" s="1286"/>
      <c r="GT371" s="1286"/>
      <c r="GU371" s="1286"/>
      <c r="GV371" s="1286"/>
      <c r="GW371" s="1286"/>
      <c r="GX371" s="1286"/>
      <c r="GY371" s="1286"/>
      <c r="GZ371" s="1286"/>
      <c r="HA371" s="1286"/>
      <c r="HB371" s="1286"/>
      <c r="HC371" s="1286"/>
      <c r="HD371" s="1286"/>
      <c r="HE371" s="1286"/>
      <c r="HF371" s="1286"/>
      <c r="HG371" s="1286"/>
      <c r="HH371" s="1286"/>
      <c r="HI371" s="1286"/>
      <c r="HJ371" s="1286"/>
      <c r="HK371" s="1286"/>
      <c r="HL371" s="1286"/>
      <c r="HM371" s="1286"/>
      <c r="HN371" s="1286"/>
      <c r="HO371" s="1286"/>
      <c r="HP371" s="1286"/>
      <c r="HQ371" s="1286"/>
      <c r="HR371" s="1286"/>
      <c r="HS371" s="1286"/>
      <c r="HT371" s="1286"/>
      <c r="HU371" s="1286"/>
      <c r="HV371" s="1286"/>
      <c r="HW371" s="1286"/>
      <c r="HX371" s="1286"/>
      <c r="HY371" s="1286"/>
      <c r="HZ371" s="1286"/>
      <c r="IA371" s="1286"/>
      <c r="IB371" s="1286"/>
      <c r="IC371" s="1286"/>
      <c r="ID371" s="1286"/>
      <c r="IE371" s="1286"/>
      <c r="IF371" s="1286"/>
      <c r="IG371" s="1286"/>
      <c r="IH371" s="1286"/>
      <c r="II371" s="1286"/>
      <c r="IJ371" s="1286"/>
      <c r="IK371" s="1286"/>
      <c r="IL371" s="1286"/>
      <c r="IM371" s="1286"/>
      <c r="IN371" s="1286"/>
      <c r="IO371" s="1286"/>
      <c r="IP371" s="1286"/>
      <c r="IQ371" s="1286"/>
      <c r="IR371" s="1286"/>
      <c r="IS371" s="1286"/>
      <c r="IT371" s="1286"/>
      <c r="IU371" s="1286"/>
      <c r="IV371" s="1286"/>
    </row>
    <row r="372" spans="1:256" ht="26.25" thickBot="1">
      <c r="A372" s="1286"/>
      <c r="B372" s="1417" t="s">
        <v>2114</v>
      </c>
      <c r="C372" s="1418" t="s">
        <v>1947</v>
      </c>
      <c r="D372" s="1418" t="s">
        <v>30</v>
      </c>
      <c r="E372" s="1418" t="s">
        <v>1948</v>
      </c>
      <c r="F372" s="1419" t="s">
        <v>1995</v>
      </c>
      <c r="G372" s="1420" t="s">
        <v>1996</v>
      </c>
      <c r="H372" s="1286"/>
      <c r="I372" s="1286"/>
      <c r="J372" s="1286"/>
      <c r="K372" s="1286"/>
      <c r="L372" s="1286"/>
      <c r="M372" s="1286"/>
      <c r="N372" s="1286"/>
      <c r="O372" s="1286"/>
      <c r="P372" s="1286"/>
      <c r="Q372" s="1286"/>
      <c r="R372" s="1286"/>
      <c r="S372" s="1286"/>
      <c r="T372" s="1286"/>
      <c r="U372" s="1286"/>
      <c r="V372" s="1286"/>
      <c r="W372" s="1286"/>
      <c r="X372" s="1286"/>
      <c r="Y372" s="1286"/>
      <c r="Z372" s="1286"/>
      <c r="AA372" s="1286"/>
      <c r="AB372" s="1286"/>
      <c r="AC372" s="1286"/>
      <c r="AD372" s="1286"/>
      <c r="AE372" s="1286"/>
      <c r="AF372" s="1286"/>
      <c r="AG372" s="1286"/>
      <c r="AH372" s="1286"/>
      <c r="AI372" s="1286"/>
      <c r="AJ372" s="1286"/>
      <c r="AK372" s="1286"/>
      <c r="AL372" s="1286"/>
      <c r="AM372" s="1286"/>
      <c r="AN372" s="1286"/>
      <c r="AO372" s="1286"/>
      <c r="AP372" s="1286"/>
      <c r="AQ372" s="1286"/>
      <c r="AR372" s="1286"/>
      <c r="AS372" s="1286"/>
      <c r="AT372" s="1286"/>
      <c r="AU372" s="1286"/>
      <c r="AV372" s="1286"/>
      <c r="AW372" s="1286"/>
      <c r="AX372" s="1286"/>
      <c r="AY372" s="1286"/>
      <c r="AZ372" s="1286"/>
      <c r="BA372" s="1286"/>
      <c r="BB372" s="1286"/>
      <c r="BC372" s="1286"/>
      <c r="BD372" s="1286"/>
      <c r="BE372" s="1286"/>
      <c r="BF372" s="1286"/>
      <c r="BG372" s="1286"/>
      <c r="BH372" s="1286"/>
      <c r="BI372" s="1286"/>
      <c r="BJ372" s="1286"/>
      <c r="BK372" s="1286"/>
      <c r="BL372" s="1286"/>
      <c r="BM372" s="1286"/>
      <c r="BN372" s="1286"/>
      <c r="BO372" s="1286"/>
      <c r="BP372" s="1286"/>
      <c r="BQ372" s="1286"/>
      <c r="BR372" s="1286"/>
      <c r="BS372" s="1286"/>
      <c r="BT372" s="1286"/>
      <c r="BU372" s="1286"/>
      <c r="BV372" s="1286"/>
      <c r="BW372" s="1286"/>
      <c r="BX372" s="1286"/>
      <c r="BY372" s="1286"/>
      <c r="BZ372" s="1286"/>
      <c r="CA372" s="1286"/>
      <c r="CB372" s="1286"/>
      <c r="CC372" s="1286"/>
      <c r="CD372" s="1286"/>
      <c r="CE372" s="1286"/>
      <c r="CF372" s="1286"/>
      <c r="CG372" s="1286"/>
      <c r="CH372" s="1286"/>
      <c r="CI372" s="1286"/>
      <c r="CJ372" s="1286"/>
      <c r="CK372" s="1286"/>
      <c r="CL372" s="1286"/>
      <c r="CM372" s="1286"/>
      <c r="CN372" s="1286"/>
      <c r="CO372" s="1286"/>
      <c r="CP372" s="1286"/>
      <c r="CQ372" s="1286"/>
      <c r="CR372" s="1286"/>
      <c r="CS372" s="1286"/>
      <c r="CT372" s="1286"/>
      <c r="CU372" s="1286"/>
      <c r="CV372" s="1286"/>
      <c r="CW372" s="1286"/>
      <c r="CX372" s="1286"/>
      <c r="CY372" s="1286"/>
      <c r="CZ372" s="1286"/>
      <c r="DA372" s="1286"/>
      <c r="DB372" s="1286"/>
      <c r="DC372" s="1286"/>
      <c r="DD372" s="1286"/>
      <c r="DE372" s="1286"/>
      <c r="DF372" s="1286"/>
      <c r="DG372" s="1286"/>
      <c r="DH372" s="1286"/>
      <c r="DI372" s="1286"/>
      <c r="DJ372" s="1286"/>
      <c r="DK372" s="1286"/>
      <c r="DL372" s="1286"/>
      <c r="DM372" s="1286"/>
      <c r="DN372" s="1286"/>
      <c r="DO372" s="1286"/>
      <c r="DP372" s="1286"/>
      <c r="DQ372" s="1286"/>
      <c r="DR372" s="1286"/>
      <c r="DS372" s="1286"/>
      <c r="DT372" s="1286"/>
      <c r="DU372" s="1286"/>
      <c r="DV372" s="1286"/>
      <c r="DW372" s="1286"/>
      <c r="DX372" s="1286"/>
      <c r="DY372" s="1286"/>
      <c r="DZ372" s="1286"/>
      <c r="EA372" s="1286"/>
      <c r="EB372" s="1286"/>
      <c r="EC372" s="1286"/>
      <c r="ED372" s="1286"/>
      <c r="EE372" s="1286"/>
      <c r="EF372" s="1286"/>
      <c r="EG372" s="1286"/>
      <c r="EH372" s="1286"/>
      <c r="EI372" s="1286"/>
      <c r="EJ372" s="1286"/>
      <c r="EK372" s="1286"/>
      <c r="EL372" s="1286"/>
      <c r="EM372" s="1286"/>
      <c r="EN372" s="1286"/>
      <c r="EO372" s="1286"/>
      <c r="EP372" s="1286"/>
      <c r="EQ372" s="1286"/>
      <c r="ER372" s="1286"/>
      <c r="ES372" s="1286"/>
      <c r="ET372" s="1286"/>
      <c r="EU372" s="1286"/>
      <c r="EV372" s="1286"/>
      <c r="EW372" s="1286"/>
      <c r="EX372" s="1286"/>
      <c r="EY372" s="1286"/>
      <c r="EZ372" s="1286"/>
      <c r="FA372" s="1286"/>
      <c r="FB372" s="1286"/>
      <c r="FC372" s="1286"/>
      <c r="FD372" s="1286"/>
      <c r="FE372" s="1286"/>
      <c r="FF372" s="1286"/>
      <c r="FG372" s="1286"/>
      <c r="FH372" s="1286"/>
      <c r="FI372" s="1286"/>
      <c r="FJ372" s="1286"/>
      <c r="FK372" s="1286"/>
      <c r="FL372" s="1286"/>
      <c r="FM372" s="1286"/>
      <c r="FN372" s="1286"/>
      <c r="FO372" s="1286"/>
      <c r="FP372" s="1286"/>
      <c r="FQ372" s="1286"/>
      <c r="FR372" s="1286"/>
      <c r="FS372" s="1286"/>
      <c r="FT372" s="1286"/>
      <c r="FU372" s="1286"/>
      <c r="FV372" s="1286"/>
      <c r="FW372" s="1286"/>
      <c r="FX372" s="1286"/>
      <c r="FY372" s="1286"/>
      <c r="FZ372" s="1286"/>
      <c r="GA372" s="1286"/>
      <c r="GB372" s="1286"/>
      <c r="GC372" s="1286"/>
      <c r="GD372" s="1286"/>
      <c r="GE372" s="1286"/>
      <c r="GF372" s="1286"/>
      <c r="GG372" s="1286"/>
      <c r="GH372" s="1286"/>
      <c r="GI372" s="1286"/>
      <c r="GJ372" s="1286"/>
      <c r="GK372" s="1286"/>
      <c r="GL372" s="1286"/>
      <c r="GM372" s="1286"/>
      <c r="GN372" s="1286"/>
      <c r="GO372" s="1286"/>
      <c r="GP372" s="1286"/>
      <c r="GQ372" s="1286"/>
      <c r="GR372" s="1286"/>
      <c r="GS372" s="1286"/>
      <c r="GT372" s="1286"/>
      <c r="GU372" s="1286"/>
      <c r="GV372" s="1286"/>
      <c r="GW372" s="1286"/>
      <c r="GX372" s="1286"/>
      <c r="GY372" s="1286"/>
      <c r="GZ372" s="1286"/>
      <c r="HA372" s="1286"/>
      <c r="HB372" s="1286"/>
      <c r="HC372" s="1286"/>
      <c r="HD372" s="1286"/>
      <c r="HE372" s="1286"/>
      <c r="HF372" s="1286"/>
      <c r="HG372" s="1286"/>
      <c r="HH372" s="1286"/>
      <c r="HI372" s="1286"/>
      <c r="HJ372" s="1286"/>
      <c r="HK372" s="1286"/>
      <c r="HL372" s="1286"/>
      <c r="HM372" s="1286"/>
      <c r="HN372" s="1286"/>
      <c r="HO372" s="1286"/>
      <c r="HP372" s="1286"/>
      <c r="HQ372" s="1286"/>
      <c r="HR372" s="1286"/>
      <c r="HS372" s="1286"/>
      <c r="HT372" s="1286"/>
      <c r="HU372" s="1286"/>
      <c r="HV372" s="1286"/>
      <c r="HW372" s="1286"/>
      <c r="HX372" s="1286"/>
      <c r="HY372" s="1286"/>
      <c r="HZ372" s="1286"/>
      <c r="IA372" s="1286"/>
      <c r="IB372" s="1286"/>
      <c r="IC372" s="1286"/>
      <c r="ID372" s="1286"/>
      <c r="IE372" s="1286"/>
      <c r="IF372" s="1286"/>
      <c r="IG372" s="1286"/>
      <c r="IH372" s="1286"/>
      <c r="II372" s="1286"/>
      <c r="IJ372" s="1286"/>
      <c r="IK372" s="1286"/>
      <c r="IL372" s="1286"/>
      <c r="IM372" s="1286"/>
      <c r="IN372" s="1286"/>
      <c r="IO372" s="1286"/>
      <c r="IP372" s="1286"/>
      <c r="IQ372" s="1286"/>
      <c r="IR372" s="1286"/>
      <c r="IS372" s="1286"/>
      <c r="IT372" s="1286"/>
      <c r="IU372" s="1286"/>
      <c r="IV372" s="1286"/>
    </row>
    <row r="373" spans="1:256" ht="13.5" thickBot="1">
      <c r="A373" s="1286"/>
      <c r="B373" s="2105" t="s">
        <v>1951</v>
      </c>
      <c r="C373" s="2106"/>
      <c r="D373" s="2106"/>
      <c r="E373" s="2106"/>
      <c r="F373" s="2106"/>
      <c r="G373" s="2107"/>
      <c r="H373" s="1286"/>
      <c r="I373" s="1286"/>
      <c r="J373" s="1286"/>
      <c r="K373" s="1286"/>
      <c r="L373" s="1286"/>
      <c r="M373" s="1286"/>
      <c r="N373" s="1286"/>
      <c r="O373" s="1286"/>
      <c r="P373" s="1286"/>
      <c r="Q373" s="1286"/>
      <c r="R373" s="1286"/>
      <c r="S373" s="1286"/>
      <c r="T373" s="1286"/>
      <c r="U373" s="1286"/>
      <c r="V373" s="1286"/>
      <c r="W373" s="1286"/>
      <c r="X373" s="1286"/>
      <c r="Y373" s="1286"/>
      <c r="Z373" s="1286"/>
      <c r="AA373" s="1286"/>
      <c r="AB373" s="1286"/>
      <c r="AC373" s="1286"/>
      <c r="AD373" s="1286"/>
      <c r="AE373" s="1286"/>
      <c r="AF373" s="1286"/>
      <c r="AG373" s="1286"/>
      <c r="AH373" s="1286"/>
      <c r="AI373" s="1286"/>
      <c r="AJ373" s="1286"/>
      <c r="AK373" s="1286"/>
      <c r="AL373" s="1286"/>
      <c r="AM373" s="1286"/>
      <c r="AN373" s="1286"/>
      <c r="AO373" s="1286"/>
      <c r="AP373" s="1286"/>
      <c r="AQ373" s="1286"/>
      <c r="AR373" s="1286"/>
      <c r="AS373" s="1286"/>
      <c r="AT373" s="1286"/>
      <c r="AU373" s="1286"/>
      <c r="AV373" s="1286"/>
      <c r="AW373" s="1286"/>
      <c r="AX373" s="1286"/>
      <c r="AY373" s="1286"/>
      <c r="AZ373" s="1286"/>
      <c r="BA373" s="1286"/>
      <c r="BB373" s="1286"/>
      <c r="BC373" s="1286"/>
      <c r="BD373" s="1286"/>
      <c r="BE373" s="1286"/>
      <c r="BF373" s="1286"/>
      <c r="BG373" s="1286"/>
      <c r="BH373" s="1286"/>
      <c r="BI373" s="1286"/>
      <c r="BJ373" s="1286"/>
      <c r="BK373" s="1286"/>
      <c r="BL373" s="1286"/>
      <c r="BM373" s="1286"/>
      <c r="BN373" s="1286"/>
      <c r="BO373" s="1286"/>
      <c r="BP373" s="1286"/>
      <c r="BQ373" s="1286"/>
      <c r="BR373" s="1286"/>
      <c r="BS373" s="1286"/>
      <c r="BT373" s="1286"/>
      <c r="BU373" s="1286"/>
      <c r="BV373" s="1286"/>
      <c r="BW373" s="1286"/>
      <c r="BX373" s="1286"/>
      <c r="BY373" s="1286"/>
      <c r="BZ373" s="1286"/>
      <c r="CA373" s="1286"/>
      <c r="CB373" s="1286"/>
      <c r="CC373" s="1286"/>
      <c r="CD373" s="1286"/>
      <c r="CE373" s="1286"/>
      <c r="CF373" s="1286"/>
      <c r="CG373" s="1286"/>
      <c r="CH373" s="1286"/>
      <c r="CI373" s="1286"/>
      <c r="CJ373" s="1286"/>
      <c r="CK373" s="1286"/>
      <c r="CL373" s="1286"/>
      <c r="CM373" s="1286"/>
      <c r="CN373" s="1286"/>
      <c r="CO373" s="1286"/>
      <c r="CP373" s="1286"/>
      <c r="CQ373" s="1286"/>
      <c r="CR373" s="1286"/>
      <c r="CS373" s="1286"/>
      <c r="CT373" s="1286"/>
      <c r="CU373" s="1286"/>
      <c r="CV373" s="1286"/>
      <c r="CW373" s="1286"/>
      <c r="CX373" s="1286"/>
      <c r="CY373" s="1286"/>
      <c r="CZ373" s="1286"/>
      <c r="DA373" s="1286"/>
      <c r="DB373" s="1286"/>
      <c r="DC373" s="1286"/>
      <c r="DD373" s="1286"/>
      <c r="DE373" s="1286"/>
      <c r="DF373" s="1286"/>
      <c r="DG373" s="1286"/>
      <c r="DH373" s="1286"/>
      <c r="DI373" s="1286"/>
      <c r="DJ373" s="1286"/>
      <c r="DK373" s="1286"/>
      <c r="DL373" s="1286"/>
      <c r="DM373" s="1286"/>
      <c r="DN373" s="1286"/>
      <c r="DO373" s="1286"/>
      <c r="DP373" s="1286"/>
      <c r="DQ373" s="1286"/>
      <c r="DR373" s="1286"/>
      <c r="DS373" s="1286"/>
      <c r="DT373" s="1286"/>
      <c r="DU373" s="1286"/>
      <c r="DV373" s="1286"/>
      <c r="DW373" s="1286"/>
      <c r="DX373" s="1286"/>
      <c r="DY373" s="1286"/>
      <c r="DZ373" s="1286"/>
      <c r="EA373" s="1286"/>
      <c r="EB373" s="1286"/>
      <c r="EC373" s="1286"/>
      <c r="ED373" s="1286"/>
      <c r="EE373" s="1286"/>
      <c r="EF373" s="1286"/>
      <c r="EG373" s="1286"/>
      <c r="EH373" s="1286"/>
      <c r="EI373" s="1286"/>
      <c r="EJ373" s="1286"/>
      <c r="EK373" s="1286"/>
      <c r="EL373" s="1286"/>
      <c r="EM373" s="1286"/>
      <c r="EN373" s="1286"/>
      <c r="EO373" s="1286"/>
      <c r="EP373" s="1286"/>
      <c r="EQ373" s="1286"/>
      <c r="ER373" s="1286"/>
      <c r="ES373" s="1286"/>
      <c r="ET373" s="1286"/>
      <c r="EU373" s="1286"/>
      <c r="EV373" s="1286"/>
      <c r="EW373" s="1286"/>
      <c r="EX373" s="1286"/>
      <c r="EY373" s="1286"/>
      <c r="EZ373" s="1286"/>
      <c r="FA373" s="1286"/>
      <c r="FB373" s="1286"/>
      <c r="FC373" s="1286"/>
      <c r="FD373" s="1286"/>
      <c r="FE373" s="1286"/>
      <c r="FF373" s="1286"/>
      <c r="FG373" s="1286"/>
      <c r="FH373" s="1286"/>
      <c r="FI373" s="1286"/>
      <c r="FJ373" s="1286"/>
      <c r="FK373" s="1286"/>
      <c r="FL373" s="1286"/>
      <c r="FM373" s="1286"/>
      <c r="FN373" s="1286"/>
      <c r="FO373" s="1286"/>
      <c r="FP373" s="1286"/>
      <c r="FQ373" s="1286"/>
      <c r="FR373" s="1286"/>
      <c r="FS373" s="1286"/>
      <c r="FT373" s="1286"/>
      <c r="FU373" s="1286"/>
      <c r="FV373" s="1286"/>
      <c r="FW373" s="1286"/>
      <c r="FX373" s="1286"/>
      <c r="FY373" s="1286"/>
      <c r="FZ373" s="1286"/>
      <c r="GA373" s="1286"/>
      <c r="GB373" s="1286"/>
      <c r="GC373" s="1286"/>
      <c r="GD373" s="1286"/>
      <c r="GE373" s="1286"/>
      <c r="GF373" s="1286"/>
      <c r="GG373" s="1286"/>
      <c r="GH373" s="1286"/>
      <c r="GI373" s="1286"/>
      <c r="GJ373" s="1286"/>
      <c r="GK373" s="1286"/>
      <c r="GL373" s="1286"/>
      <c r="GM373" s="1286"/>
      <c r="GN373" s="1286"/>
      <c r="GO373" s="1286"/>
      <c r="GP373" s="1286"/>
      <c r="GQ373" s="1286"/>
      <c r="GR373" s="1286"/>
      <c r="GS373" s="1286"/>
      <c r="GT373" s="1286"/>
      <c r="GU373" s="1286"/>
      <c r="GV373" s="1286"/>
      <c r="GW373" s="1286"/>
      <c r="GX373" s="1286"/>
      <c r="GY373" s="1286"/>
      <c r="GZ373" s="1286"/>
      <c r="HA373" s="1286"/>
      <c r="HB373" s="1286"/>
      <c r="HC373" s="1286"/>
      <c r="HD373" s="1286"/>
      <c r="HE373" s="1286"/>
      <c r="HF373" s="1286"/>
      <c r="HG373" s="1286"/>
      <c r="HH373" s="1286"/>
      <c r="HI373" s="1286"/>
      <c r="HJ373" s="1286"/>
      <c r="HK373" s="1286"/>
      <c r="HL373" s="1286"/>
      <c r="HM373" s="1286"/>
      <c r="HN373" s="1286"/>
      <c r="HO373" s="1286"/>
      <c r="HP373" s="1286"/>
      <c r="HQ373" s="1286"/>
      <c r="HR373" s="1286"/>
      <c r="HS373" s="1286"/>
      <c r="HT373" s="1286"/>
      <c r="HU373" s="1286"/>
      <c r="HV373" s="1286"/>
      <c r="HW373" s="1286"/>
      <c r="HX373" s="1286"/>
      <c r="HY373" s="1286"/>
      <c r="HZ373" s="1286"/>
      <c r="IA373" s="1286"/>
      <c r="IB373" s="1286"/>
      <c r="IC373" s="1286"/>
      <c r="ID373" s="1286"/>
      <c r="IE373" s="1286"/>
      <c r="IF373" s="1286"/>
      <c r="IG373" s="1286"/>
      <c r="IH373" s="1286"/>
      <c r="II373" s="1286"/>
      <c r="IJ373" s="1286"/>
      <c r="IK373" s="1286"/>
      <c r="IL373" s="1286"/>
      <c r="IM373" s="1286"/>
      <c r="IN373" s="1286"/>
      <c r="IO373" s="1286"/>
      <c r="IP373" s="1286"/>
      <c r="IQ373" s="1286"/>
      <c r="IR373" s="1286"/>
      <c r="IS373" s="1286"/>
      <c r="IT373" s="1286"/>
      <c r="IU373" s="1286"/>
      <c r="IV373" s="1286"/>
    </row>
    <row r="374" spans="1:256" ht="15">
      <c r="A374" s="1286"/>
      <c r="B374" s="1421" t="s">
        <v>7367</v>
      </c>
      <c r="C374" s="1422" t="s">
        <v>7426</v>
      </c>
      <c r="D374" s="1423" t="s">
        <v>30</v>
      </c>
      <c r="E374" s="1424">
        <v>1</v>
      </c>
      <c r="F374" s="1425">
        <f>G360</f>
        <v>1044.3699999999999</v>
      </c>
      <c r="G374" s="1426">
        <f>TRUNC(F374*E374,2)</f>
        <v>1044.3699999999999</v>
      </c>
      <c r="H374" s="1286"/>
      <c r="I374" s="1286"/>
      <c r="J374" s="1286"/>
      <c r="K374" s="1286"/>
      <c r="L374" s="1286"/>
      <c r="M374" s="1286"/>
      <c r="N374" s="1286"/>
      <c r="O374" s="1286"/>
      <c r="P374" s="1286"/>
      <c r="Q374" s="1286"/>
      <c r="R374" s="1286"/>
      <c r="S374" s="1286"/>
      <c r="T374" s="1286"/>
      <c r="U374" s="1286"/>
      <c r="V374" s="1286"/>
      <c r="W374" s="1286"/>
      <c r="X374" s="1286"/>
      <c r="Y374" s="1286"/>
      <c r="Z374" s="1286"/>
      <c r="AA374" s="1286"/>
      <c r="AB374" s="1286"/>
      <c r="AC374" s="1286"/>
      <c r="AD374" s="1286"/>
      <c r="AE374" s="1286"/>
      <c r="AF374" s="1286"/>
      <c r="AG374" s="1286"/>
      <c r="AH374" s="1286"/>
      <c r="AI374" s="1286"/>
      <c r="AJ374" s="1286"/>
      <c r="AK374" s="1286"/>
      <c r="AL374" s="1286"/>
      <c r="AM374" s="1286"/>
      <c r="AN374" s="1286"/>
      <c r="AO374" s="1286"/>
      <c r="AP374" s="1286"/>
      <c r="AQ374" s="1286"/>
      <c r="AR374" s="1286"/>
      <c r="AS374" s="1286"/>
      <c r="AT374" s="1286"/>
      <c r="AU374" s="1286"/>
      <c r="AV374" s="1286"/>
      <c r="AW374" s="1286"/>
      <c r="AX374" s="1286"/>
      <c r="AY374" s="1286"/>
      <c r="AZ374" s="1286"/>
      <c r="BA374" s="1286"/>
      <c r="BB374" s="1286"/>
      <c r="BC374" s="1286"/>
      <c r="BD374" s="1286"/>
      <c r="BE374" s="1286"/>
      <c r="BF374" s="1286"/>
      <c r="BG374" s="1286"/>
      <c r="BH374" s="1286"/>
      <c r="BI374" s="1286"/>
      <c r="BJ374" s="1286"/>
      <c r="BK374" s="1286"/>
      <c r="BL374" s="1286"/>
      <c r="BM374" s="1286"/>
      <c r="BN374" s="1286"/>
      <c r="BO374" s="1286"/>
      <c r="BP374" s="1286"/>
      <c r="BQ374" s="1286"/>
      <c r="BR374" s="1286"/>
      <c r="BS374" s="1286"/>
      <c r="BT374" s="1286"/>
      <c r="BU374" s="1286"/>
      <c r="BV374" s="1286"/>
      <c r="BW374" s="1286"/>
      <c r="BX374" s="1286"/>
      <c r="BY374" s="1286"/>
      <c r="BZ374" s="1286"/>
      <c r="CA374" s="1286"/>
      <c r="CB374" s="1286"/>
      <c r="CC374" s="1286"/>
      <c r="CD374" s="1286"/>
      <c r="CE374" s="1286"/>
      <c r="CF374" s="1286"/>
      <c r="CG374" s="1286"/>
      <c r="CH374" s="1286"/>
      <c r="CI374" s="1286"/>
      <c r="CJ374" s="1286"/>
      <c r="CK374" s="1286"/>
      <c r="CL374" s="1286"/>
      <c r="CM374" s="1286"/>
      <c r="CN374" s="1286"/>
      <c r="CO374" s="1286"/>
      <c r="CP374" s="1286"/>
      <c r="CQ374" s="1286"/>
      <c r="CR374" s="1286"/>
      <c r="CS374" s="1286"/>
      <c r="CT374" s="1286"/>
      <c r="CU374" s="1286"/>
      <c r="CV374" s="1286"/>
      <c r="CW374" s="1286"/>
      <c r="CX374" s="1286"/>
      <c r="CY374" s="1286"/>
      <c r="CZ374" s="1286"/>
      <c r="DA374" s="1286"/>
      <c r="DB374" s="1286"/>
      <c r="DC374" s="1286"/>
      <c r="DD374" s="1286"/>
      <c r="DE374" s="1286"/>
      <c r="DF374" s="1286"/>
      <c r="DG374" s="1286"/>
      <c r="DH374" s="1286"/>
      <c r="DI374" s="1286"/>
      <c r="DJ374" s="1286"/>
      <c r="DK374" s="1286"/>
      <c r="DL374" s="1286"/>
      <c r="DM374" s="1286"/>
      <c r="DN374" s="1286"/>
      <c r="DO374" s="1286"/>
      <c r="DP374" s="1286"/>
      <c r="DQ374" s="1286"/>
      <c r="DR374" s="1286"/>
      <c r="DS374" s="1286"/>
      <c r="DT374" s="1286"/>
      <c r="DU374" s="1286"/>
      <c r="DV374" s="1286"/>
      <c r="DW374" s="1286"/>
      <c r="DX374" s="1286"/>
      <c r="DY374" s="1286"/>
      <c r="DZ374" s="1286"/>
      <c r="EA374" s="1286"/>
      <c r="EB374" s="1286"/>
      <c r="EC374" s="1286"/>
      <c r="ED374" s="1286"/>
      <c r="EE374" s="1286"/>
      <c r="EF374" s="1286"/>
      <c r="EG374" s="1286"/>
      <c r="EH374" s="1286"/>
      <c r="EI374" s="1286"/>
      <c r="EJ374" s="1286"/>
      <c r="EK374" s="1286"/>
      <c r="EL374" s="1286"/>
      <c r="EM374" s="1286"/>
      <c r="EN374" s="1286"/>
      <c r="EO374" s="1286"/>
      <c r="EP374" s="1286"/>
      <c r="EQ374" s="1286"/>
      <c r="ER374" s="1286"/>
      <c r="ES374" s="1286"/>
      <c r="ET374" s="1286"/>
      <c r="EU374" s="1286"/>
      <c r="EV374" s="1286"/>
      <c r="EW374" s="1286"/>
      <c r="EX374" s="1286"/>
      <c r="EY374" s="1286"/>
      <c r="EZ374" s="1286"/>
      <c r="FA374" s="1286"/>
      <c r="FB374" s="1286"/>
      <c r="FC374" s="1286"/>
      <c r="FD374" s="1286"/>
      <c r="FE374" s="1286"/>
      <c r="FF374" s="1286"/>
      <c r="FG374" s="1286"/>
      <c r="FH374" s="1286"/>
      <c r="FI374" s="1286"/>
      <c r="FJ374" s="1286"/>
      <c r="FK374" s="1286"/>
      <c r="FL374" s="1286"/>
      <c r="FM374" s="1286"/>
      <c r="FN374" s="1286"/>
      <c r="FO374" s="1286"/>
      <c r="FP374" s="1286"/>
      <c r="FQ374" s="1286"/>
      <c r="FR374" s="1286"/>
      <c r="FS374" s="1286"/>
      <c r="FT374" s="1286"/>
      <c r="FU374" s="1286"/>
      <c r="FV374" s="1286"/>
      <c r="FW374" s="1286"/>
      <c r="FX374" s="1286"/>
      <c r="FY374" s="1286"/>
      <c r="FZ374" s="1286"/>
      <c r="GA374" s="1286"/>
      <c r="GB374" s="1286"/>
      <c r="GC374" s="1286"/>
      <c r="GD374" s="1286"/>
      <c r="GE374" s="1286"/>
      <c r="GF374" s="1286"/>
      <c r="GG374" s="1286"/>
      <c r="GH374" s="1286"/>
      <c r="GI374" s="1286"/>
      <c r="GJ374" s="1286"/>
      <c r="GK374" s="1286"/>
      <c r="GL374" s="1286"/>
      <c r="GM374" s="1286"/>
      <c r="GN374" s="1286"/>
      <c r="GO374" s="1286"/>
      <c r="GP374" s="1286"/>
      <c r="GQ374" s="1286"/>
      <c r="GR374" s="1286"/>
      <c r="GS374" s="1286"/>
      <c r="GT374" s="1286"/>
      <c r="GU374" s="1286"/>
      <c r="GV374" s="1286"/>
      <c r="GW374" s="1286"/>
      <c r="GX374" s="1286"/>
      <c r="GY374" s="1286"/>
      <c r="GZ374" s="1286"/>
      <c r="HA374" s="1286"/>
      <c r="HB374" s="1286"/>
      <c r="HC374" s="1286"/>
      <c r="HD374" s="1286"/>
      <c r="HE374" s="1286"/>
      <c r="HF374" s="1286"/>
      <c r="HG374" s="1286"/>
      <c r="HH374" s="1286"/>
      <c r="HI374" s="1286"/>
      <c r="HJ374" s="1286"/>
      <c r="HK374" s="1286"/>
      <c r="HL374" s="1286"/>
      <c r="HM374" s="1286"/>
      <c r="HN374" s="1286"/>
      <c r="HO374" s="1286"/>
      <c r="HP374" s="1286"/>
      <c r="HQ374" s="1286"/>
      <c r="HR374" s="1286"/>
      <c r="HS374" s="1286"/>
      <c r="HT374" s="1286"/>
      <c r="HU374" s="1286"/>
      <c r="HV374" s="1286"/>
      <c r="HW374" s="1286"/>
      <c r="HX374" s="1286"/>
      <c r="HY374" s="1286"/>
      <c r="HZ374" s="1286"/>
      <c r="IA374" s="1286"/>
      <c r="IB374" s="1286"/>
      <c r="IC374" s="1286"/>
      <c r="ID374" s="1286"/>
      <c r="IE374" s="1286"/>
      <c r="IF374" s="1286"/>
      <c r="IG374" s="1286"/>
      <c r="IH374" s="1286"/>
      <c r="II374" s="1286"/>
      <c r="IJ374" s="1286"/>
      <c r="IK374" s="1286"/>
      <c r="IL374" s="1286"/>
      <c r="IM374" s="1286"/>
      <c r="IN374" s="1286"/>
      <c r="IO374" s="1286"/>
      <c r="IP374" s="1286"/>
      <c r="IQ374" s="1286"/>
      <c r="IR374" s="1286"/>
      <c r="IS374" s="1286"/>
      <c r="IT374" s="1286"/>
      <c r="IU374" s="1286"/>
      <c r="IV374" s="1286"/>
    </row>
    <row r="375" spans="1:256" ht="15.75" thickBot="1">
      <c r="A375" s="1286"/>
      <c r="B375" s="1427" t="s">
        <v>7433</v>
      </c>
      <c r="C375" s="1428" t="s">
        <v>7434</v>
      </c>
      <c r="D375" s="1429" t="s">
        <v>30</v>
      </c>
      <c r="E375" s="1430">
        <v>1</v>
      </c>
      <c r="F375" s="1430" t="e">
        <f>#REF!</f>
        <v>#REF!</v>
      </c>
      <c r="G375" s="1426" t="e">
        <f>TRUNC(F375*E375,2)</f>
        <v>#REF!</v>
      </c>
      <c r="H375" s="1286"/>
      <c r="I375" s="1286"/>
      <c r="J375" s="1286"/>
      <c r="K375" s="1286"/>
      <c r="L375" s="1286"/>
      <c r="M375" s="1286"/>
      <c r="N375" s="1286"/>
      <c r="O375" s="1286"/>
      <c r="P375" s="1286"/>
      <c r="Q375" s="1286"/>
      <c r="R375" s="1286"/>
      <c r="S375" s="1286"/>
      <c r="T375" s="1286"/>
      <c r="U375" s="1286"/>
      <c r="V375" s="1286"/>
      <c r="W375" s="1286"/>
      <c r="X375" s="1286"/>
      <c r="Y375" s="1286"/>
      <c r="Z375" s="1286"/>
      <c r="AA375" s="1286"/>
      <c r="AB375" s="1286"/>
      <c r="AC375" s="1286"/>
      <c r="AD375" s="1286"/>
      <c r="AE375" s="1286"/>
      <c r="AF375" s="1286"/>
      <c r="AG375" s="1286"/>
      <c r="AH375" s="1286"/>
      <c r="AI375" s="1286"/>
      <c r="AJ375" s="1286"/>
      <c r="AK375" s="1286"/>
      <c r="AL375" s="1286"/>
      <c r="AM375" s="1286"/>
      <c r="AN375" s="1286"/>
      <c r="AO375" s="1286"/>
      <c r="AP375" s="1286"/>
      <c r="AQ375" s="1286"/>
      <c r="AR375" s="1286"/>
      <c r="AS375" s="1286"/>
      <c r="AT375" s="1286"/>
      <c r="AU375" s="1286"/>
      <c r="AV375" s="1286"/>
      <c r="AW375" s="1286"/>
      <c r="AX375" s="1286"/>
      <c r="AY375" s="1286"/>
      <c r="AZ375" s="1286"/>
      <c r="BA375" s="1286"/>
      <c r="BB375" s="1286"/>
      <c r="BC375" s="1286"/>
      <c r="BD375" s="1286"/>
      <c r="BE375" s="1286"/>
      <c r="BF375" s="1286"/>
      <c r="BG375" s="1286"/>
      <c r="BH375" s="1286"/>
      <c r="BI375" s="1286"/>
      <c r="BJ375" s="1286"/>
      <c r="BK375" s="1286"/>
      <c r="BL375" s="1286"/>
      <c r="BM375" s="1286"/>
      <c r="BN375" s="1286"/>
      <c r="BO375" s="1286"/>
      <c r="BP375" s="1286"/>
      <c r="BQ375" s="1286"/>
      <c r="BR375" s="1286"/>
      <c r="BS375" s="1286"/>
      <c r="BT375" s="1286"/>
      <c r="BU375" s="1286"/>
      <c r="BV375" s="1286"/>
      <c r="BW375" s="1286"/>
      <c r="BX375" s="1286"/>
      <c r="BY375" s="1286"/>
      <c r="BZ375" s="1286"/>
      <c r="CA375" s="1286"/>
      <c r="CB375" s="1286"/>
      <c r="CC375" s="1286"/>
      <c r="CD375" s="1286"/>
      <c r="CE375" s="1286"/>
      <c r="CF375" s="1286"/>
      <c r="CG375" s="1286"/>
      <c r="CH375" s="1286"/>
      <c r="CI375" s="1286"/>
      <c r="CJ375" s="1286"/>
      <c r="CK375" s="1286"/>
      <c r="CL375" s="1286"/>
      <c r="CM375" s="1286"/>
      <c r="CN375" s="1286"/>
      <c r="CO375" s="1286"/>
      <c r="CP375" s="1286"/>
      <c r="CQ375" s="1286"/>
      <c r="CR375" s="1286"/>
      <c r="CS375" s="1286"/>
      <c r="CT375" s="1286"/>
      <c r="CU375" s="1286"/>
      <c r="CV375" s="1286"/>
      <c r="CW375" s="1286"/>
      <c r="CX375" s="1286"/>
      <c r="CY375" s="1286"/>
      <c r="CZ375" s="1286"/>
      <c r="DA375" s="1286"/>
      <c r="DB375" s="1286"/>
      <c r="DC375" s="1286"/>
      <c r="DD375" s="1286"/>
      <c r="DE375" s="1286"/>
      <c r="DF375" s="1286"/>
      <c r="DG375" s="1286"/>
      <c r="DH375" s="1286"/>
      <c r="DI375" s="1286"/>
      <c r="DJ375" s="1286"/>
      <c r="DK375" s="1286"/>
      <c r="DL375" s="1286"/>
      <c r="DM375" s="1286"/>
      <c r="DN375" s="1286"/>
      <c r="DO375" s="1286"/>
      <c r="DP375" s="1286"/>
      <c r="DQ375" s="1286"/>
      <c r="DR375" s="1286"/>
      <c r="DS375" s="1286"/>
      <c r="DT375" s="1286"/>
      <c r="DU375" s="1286"/>
      <c r="DV375" s="1286"/>
      <c r="DW375" s="1286"/>
      <c r="DX375" s="1286"/>
      <c r="DY375" s="1286"/>
      <c r="DZ375" s="1286"/>
      <c r="EA375" s="1286"/>
      <c r="EB375" s="1286"/>
      <c r="EC375" s="1286"/>
      <c r="ED375" s="1286"/>
      <c r="EE375" s="1286"/>
      <c r="EF375" s="1286"/>
      <c r="EG375" s="1286"/>
      <c r="EH375" s="1286"/>
      <c r="EI375" s="1286"/>
      <c r="EJ375" s="1286"/>
      <c r="EK375" s="1286"/>
      <c r="EL375" s="1286"/>
      <c r="EM375" s="1286"/>
      <c r="EN375" s="1286"/>
      <c r="EO375" s="1286"/>
      <c r="EP375" s="1286"/>
      <c r="EQ375" s="1286"/>
      <c r="ER375" s="1286"/>
      <c r="ES375" s="1286"/>
      <c r="ET375" s="1286"/>
      <c r="EU375" s="1286"/>
      <c r="EV375" s="1286"/>
      <c r="EW375" s="1286"/>
      <c r="EX375" s="1286"/>
      <c r="EY375" s="1286"/>
      <c r="EZ375" s="1286"/>
      <c r="FA375" s="1286"/>
      <c r="FB375" s="1286"/>
      <c r="FC375" s="1286"/>
      <c r="FD375" s="1286"/>
      <c r="FE375" s="1286"/>
      <c r="FF375" s="1286"/>
      <c r="FG375" s="1286"/>
      <c r="FH375" s="1286"/>
      <c r="FI375" s="1286"/>
      <c r="FJ375" s="1286"/>
      <c r="FK375" s="1286"/>
      <c r="FL375" s="1286"/>
      <c r="FM375" s="1286"/>
      <c r="FN375" s="1286"/>
      <c r="FO375" s="1286"/>
      <c r="FP375" s="1286"/>
      <c r="FQ375" s="1286"/>
      <c r="FR375" s="1286"/>
      <c r="FS375" s="1286"/>
      <c r="FT375" s="1286"/>
      <c r="FU375" s="1286"/>
      <c r="FV375" s="1286"/>
      <c r="FW375" s="1286"/>
      <c r="FX375" s="1286"/>
      <c r="FY375" s="1286"/>
      <c r="FZ375" s="1286"/>
      <c r="GA375" s="1286"/>
      <c r="GB375" s="1286"/>
      <c r="GC375" s="1286"/>
      <c r="GD375" s="1286"/>
      <c r="GE375" s="1286"/>
      <c r="GF375" s="1286"/>
      <c r="GG375" s="1286"/>
      <c r="GH375" s="1286"/>
      <c r="GI375" s="1286"/>
      <c r="GJ375" s="1286"/>
      <c r="GK375" s="1286"/>
      <c r="GL375" s="1286"/>
      <c r="GM375" s="1286"/>
      <c r="GN375" s="1286"/>
      <c r="GO375" s="1286"/>
      <c r="GP375" s="1286"/>
      <c r="GQ375" s="1286"/>
      <c r="GR375" s="1286"/>
      <c r="GS375" s="1286"/>
      <c r="GT375" s="1286"/>
      <c r="GU375" s="1286"/>
      <c r="GV375" s="1286"/>
      <c r="GW375" s="1286"/>
      <c r="GX375" s="1286"/>
      <c r="GY375" s="1286"/>
      <c r="GZ375" s="1286"/>
      <c r="HA375" s="1286"/>
      <c r="HB375" s="1286"/>
      <c r="HC375" s="1286"/>
      <c r="HD375" s="1286"/>
      <c r="HE375" s="1286"/>
      <c r="HF375" s="1286"/>
      <c r="HG375" s="1286"/>
      <c r="HH375" s="1286"/>
      <c r="HI375" s="1286"/>
      <c r="HJ375" s="1286"/>
      <c r="HK375" s="1286"/>
      <c r="HL375" s="1286"/>
      <c r="HM375" s="1286"/>
      <c r="HN375" s="1286"/>
      <c r="HO375" s="1286"/>
      <c r="HP375" s="1286"/>
      <c r="HQ375" s="1286"/>
      <c r="HR375" s="1286"/>
      <c r="HS375" s="1286"/>
      <c r="HT375" s="1286"/>
      <c r="HU375" s="1286"/>
      <c r="HV375" s="1286"/>
      <c r="HW375" s="1286"/>
      <c r="HX375" s="1286"/>
      <c r="HY375" s="1286"/>
      <c r="HZ375" s="1286"/>
      <c r="IA375" s="1286"/>
      <c r="IB375" s="1286"/>
      <c r="IC375" s="1286"/>
      <c r="ID375" s="1286"/>
      <c r="IE375" s="1286"/>
      <c r="IF375" s="1286"/>
      <c r="IG375" s="1286"/>
      <c r="IH375" s="1286"/>
      <c r="II375" s="1286"/>
      <c r="IJ375" s="1286"/>
      <c r="IK375" s="1286"/>
      <c r="IL375" s="1286"/>
      <c r="IM375" s="1286"/>
      <c r="IN375" s="1286"/>
      <c r="IO375" s="1286"/>
      <c r="IP375" s="1286"/>
      <c r="IQ375" s="1286"/>
      <c r="IR375" s="1286"/>
      <c r="IS375" s="1286"/>
      <c r="IT375" s="1286"/>
      <c r="IU375" s="1286"/>
      <c r="IV375" s="1286"/>
    </row>
    <row r="376" spans="1:256" ht="16.5" thickBot="1">
      <c r="A376" s="1286"/>
      <c r="B376" s="1288"/>
      <c r="C376" s="1352"/>
      <c r="D376" s="1353"/>
      <c r="E376" s="1354"/>
      <c r="F376" s="1355" t="s">
        <v>1953</v>
      </c>
      <c r="G376" s="1431" t="e">
        <f>TRUNC(SUM(G374:G375),2)</f>
        <v>#REF!</v>
      </c>
      <c r="H376" s="1286"/>
      <c r="I376" s="1286"/>
      <c r="J376" s="1286"/>
      <c r="K376" s="1286"/>
      <c r="L376" s="1286"/>
      <c r="M376" s="1286"/>
      <c r="N376" s="1286"/>
      <c r="O376" s="1286"/>
      <c r="P376" s="1286"/>
      <c r="Q376" s="1286"/>
      <c r="R376" s="1286"/>
      <c r="S376" s="1286"/>
      <c r="T376" s="1286"/>
      <c r="U376" s="1286"/>
      <c r="V376" s="1286"/>
      <c r="W376" s="1286"/>
      <c r="X376" s="1286"/>
      <c r="Y376" s="1286"/>
      <c r="Z376" s="1286"/>
      <c r="AA376" s="1286"/>
      <c r="AB376" s="1286"/>
      <c r="AC376" s="1286"/>
      <c r="AD376" s="1286"/>
      <c r="AE376" s="1286"/>
      <c r="AF376" s="1286"/>
      <c r="AG376" s="1286"/>
      <c r="AH376" s="1286"/>
      <c r="AI376" s="1286"/>
      <c r="AJ376" s="1286"/>
      <c r="AK376" s="1286"/>
      <c r="AL376" s="1286"/>
      <c r="AM376" s="1286"/>
      <c r="AN376" s="1286"/>
      <c r="AO376" s="1286"/>
      <c r="AP376" s="1286"/>
      <c r="AQ376" s="1286"/>
      <c r="AR376" s="1286"/>
      <c r="AS376" s="1286"/>
      <c r="AT376" s="1286"/>
      <c r="AU376" s="1286"/>
      <c r="AV376" s="1286"/>
      <c r="AW376" s="1286"/>
      <c r="AX376" s="1286"/>
      <c r="AY376" s="1286"/>
      <c r="AZ376" s="1286"/>
      <c r="BA376" s="1286"/>
      <c r="BB376" s="1286"/>
      <c r="BC376" s="1286"/>
      <c r="BD376" s="1286"/>
      <c r="BE376" s="1286"/>
      <c r="BF376" s="1286"/>
      <c r="BG376" s="1286"/>
      <c r="BH376" s="1286"/>
      <c r="BI376" s="1286"/>
      <c r="BJ376" s="1286"/>
      <c r="BK376" s="1286"/>
      <c r="BL376" s="1286"/>
      <c r="BM376" s="1286"/>
      <c r="BN376" s="1286"/>
      <c r="BO376" s="1286"/>
      <c r="BP376" s="1286"/>
      <c r="BQ376" s="1286"/>
      <c r="BR376" s="1286"/>
      <c r="BS376" s="1286"/>
      <c r="BT376" s="1286"/>
      <c r="BU376" s="1286"/>
      <c r="BV376" s="1286"/>
      <c r="BW376" s="1286"/>
      <c r="BX376" s="1286"/>
      <c r="BY376" s="1286"/>
      <c r="BZ376" s="1286"/>
      <c r="CA376" s="1286"/>
      <c r="CB376" s="1286"/>
      <c r="CC376" s="1286"/>
      <c r="CD376" s="1286"/>
      <c r="CE376" s="1286"/>
      <c r="CF376" s="1286"/>
      <c r="CG376" s="1286"/>
      <c r="CH376" s="1286"/>
      <c r="CI376" s="1286"/>
      <c r="CJ376" s="1286"/>
      <c r="CK376" s="1286"/>
      <c r="CL376" s="1286"/>
      <c r="CM376" s="1286"/>
      <c r="CN376" s="1286"/>
      <c r="CO376" s="1286"/>
      <c r="CP376" s="1286"/>
      <c r="CQ376" s="1286"/>
      <c r="CR376" s="1286"/>
      <c r="CS376" s="1286"/>
      <c r="CT376" s="1286"/>
      <c r="CU376" s="1286"/>
      <c r="CV376" s="1286"/>
      <c r="CW376" s="1286"/>
      <c r="CX376" s="1286"/>
      <c r="CY376" s="1286"/>
      <c r="CZ376" s="1286"/>
      <c r="DA376" s="1286"/>
      <c r="DB376" s="1286"/>
      <c r="DC376" s="1286"/>
      <c r="DD376" s="1286"/>
      <c r="DE376" s="1286"/>
      <c r="DF376" s="1286"/>
      <c r="DG376" s="1286"/>
      <c r="DH376" s="1286"/>
      <c r="DI376" s="1286"/>
      <c r="DJ376" s="1286"/>
      <c r="DK376" s="1286"/>
      <c r="DL376" s="1286"/>
      <c r="DM376" s="1286"/>
      <c r="DN376" s="1286"/>
      <c r="DO376" s="1286"/>
      <c r="DP376" s="1286"/>
      <c r="DQ376" s="1286"/>
      <c r="DR376" s="1286"/>
      <c r="DS376" s="1286"/>
      <c r="DT376" s="1286"/>
      <c r="DU376" s="1286"/>
      <c r="DV376" s="1286"/>
      <c r="DW376" s="1286"/>
      <c r="DX376" s="1286"/>
      <c r="DY376" s="1286"/>
      <c r="DZ376" s="1286"/>
      <c r="EA376" s="1286"/>
      <c r="EB376" s="1286"/>
      <c r="EC376" s="1286"/>
      <c r="ED376" s="1286"/>
      <c r="EE376" s="1286"/>
      <c r="EF376" s="1286"/>
      <c r="EG376" s="1286"/>
      <c r="EH376" s="1286"/>
      <c r="EI376" s="1286"/>
      <c r="EJ376" s="1286"/>
      <c r="EK376" s="1286"/>
      <c r="EL376" s="1286"/>
      <c r="EM376" s="1286"/>
      <c r="EN376" s="1286"/>
      <c r="EO376" s="1286"/>
      <c r="EP376" s="1286"/>
      <c r="EQ376" s="1286"/>
      <c r="ER376" s="1286"/>
      <c r="ES376" s="1286"/>
      <c r="ET376" s="1286"/>
      <c r="EU376" s="1286"/>
      <c r="EV376" s="1286"/>
      <c r="EW376" s="1286"/>
      <c r="EX376" s="1286"/>
      <c r="EY376" s="1286"/>
      <c r="EZ376" s="1286"/>
      <c r="FA376" s="1286"/>
      <c r="FB376" s="1286"/>
      <c r="FC376" s="1286"/>
      <c r="FD376" s="1286"/>
      <c r="FE376" s="1286"/>
      <c r="FF376" s="1286"/>
      <c r="FG376" s="1286"/>
      <c r="FH376" s="1286"/>
      <c r="FI376" s="1286"/>
      <c r="FJ376" s="1286"/>
      <c r="FK376" s="1286"/>
      <c r="FL376" s="1286"/>
      <c r="FM376" s="1286"/>
      <c r="FN376" s="1286"/>
      <c r="FO376" s="1286"/>
      <c r="FP376" s="1286"/>
      <c r="FQ376" s="1286"/>
      <c r="FR376" s="1286"/>
      <c r="FS376" s="1286"/>
      <c r="FT376" s="1286"/>
      <c r="FU376" s="1286"/>
      <c r="FV376" s="1286"/>
      <c r="FW376" s="1286"/>
      <c r="FX376" s="1286"/>
      <c r="FY376" s="1286"/>
      <c r="FZ376" s="1286"/>
      <c r="GA376" s="1286"/>
      <c r="GB376" s="1286"/>
      <c r="GC376" s="1286"/>
      <c r="GD376" s="1286"/>
      <c r="GE376" s="1286"/>
      <c r="GF376" s="1286"/>
      <c r="GG376" s="1286"/>
      <c r="GH376" s="1286"/>
      <c r="GI376" s="1286"/>
      <c r="GJ376" s="1286"/>
      <c r="GK376" s="1286"/>
      <c r="GL376" s="1286"/>
      <c r="GM376" s="1286"/>
      <c r="GN376" s="1286"/>
      <c r="GO376" s="1286"/>
      <c r="GP376" s="1286"/>
      <c r="GQ376" s="1286"/>
      <c r="GR376" s="1286"/>
      <c r="GS376" s="1286"/>
      <c r="GT376" s="1286"/>
      <c r="GU376" s="1286"/>
      <c r="GV376" s="1286"/>
      <c r="GW376" s="1286"/>
      <c r="GX376" s="1286"/>
      <c r="GY376" s="1286"/>
      <c r="GZ376" s="1286"/>
      <c r="HA376" s="1286"/>
      <c r="HB376" s="1286"/>
      <c r="HC376" s="1286"/>
      <c r="HD376" s="1286"/>
      <c r="HE376" s="1286"/>
      <c r="HF376" s="1286"/>
      <c r="HG376" s="1286"/>
      <c r="HH376" s="1286"/>
      <c r="HI376" s="1286"/>
      <c r="HJ376" s="1286"/>
      <c r="HK376" s="1286"/>
      <c r="HL376" s="1286"/>
      <c r="HM376" s="1286"/>
      <c r="HN376" s="1286"/>
      <c r="HO376" s="1286"/>
      <c r="HP376" s="1286"/>
      <c r="HQ376" s="1286"/>
      <c r="HR376" s="1286"/>
      <c r="HS376" s="1286"/>
      <c r="HT376" s="1286"/>
      <c r="HU376" s="1286"/>
      <c r="HV376" s="1286"/>
      <c r="HW376" s="1286"/>
      <c r="HX376" s="1286"/>
      <c r="HY376" s="1286"/>
      <c r="HZ376" s="1286"/>
      <c r="IA376" s="1286"/>
      <c r="IB376" s="1286"/>
      <c r="IC376" s="1286"/>
      <c r="ID376" s="1286"/>
      <c r="IE376" s="1286"/>
      <c r="IF376" s="1286"/>
      <c r="IG376" s="1286"/>
      <c r="IH376" s="1286"/>
      <c r="II376" s="1286"/>
      <c r="IJ376" s="1286"/>
      <c r="IK376" s="1286"/>
      <c r="IL376" s="1286"/>
      <c r="IM376" s="1286"/>
      <c r="IN376" s="1286"/>
      <c r="IO376" s="1286"/>
      <c r="IP376" s="1286"/>
      <c r="IQ376" s="1286"/>
      <c r="IR376" s="1286"/>
      <c r="IS376" s="1286"/>
      <c r="IT376" s="1286"/>
      <c r="IU376" s="1286"/>
      <c r="IV376" s="1286"/>
    </row>
    <row r="377" spans="1:256" ht="13.5" thickBot="1">
      <c r="A377" s="1286"/>
      <c r="B377" s="1374"/>
      <c r="C377" s="1374"/>
      <c r="D377" s="1375"/>
      <c r="E377" s="1376"/>
      <c r="F377" s="1377"/>
      <c r="G377" s="1378"/>
      <c r="H377" s="1286"/>
      <c r="I377" s="1286"/>
      <c r="J377" s="1286"/>
      <c r="K377" s="1286"/>
      <c r="L377" s="1286"/>
      <c r="M377" s="1286"/>
      <c r="N377" s="1286"/>
      <c r="O377" s="1286"/>
      <c r="P377" s="1286"/>
      <c r="Q377" s="1286"/>
      <c r="R377" s="1286"/>
      <c r="S377" s="1286"/>
      <c r="T377" s="1286"/>
      <c r="U377" s="1286"/>
      <c r="V377" s="1286"/>
      <c r="W377" s="1286"/>
      <c r="X377" s="1286"/>
      <c r="Y377" s="1286"/>
      <c r="Z377" s="1286"/>
      <c r="AA377" s="1286"/>
      <c r="AB377" s="1286"/>
      <c r="AC377" s="1286"/>
      <c r="AD377" s="1286"/>
      <c r="AE377" s="1286"/>
      <c r="AF377" s="1286"/>
      <c r="AG377" s="1286"/>
      <c r="AH377" s="1286"/>
      <c r="AI377" s="1286"/>
      <c r="AJ377" s="1286"/>
      <c r="AK377" s="1286"/>
      <c r="AL377" s="1286"/>
      <c r="AM377" s="1286"/>
      <c r="AN377" s="1286"/>
      <c r="AO377" s="1286"/>
      <c r="AP377" s="1286"/>
      <c r="AQ377" s="1286"/>
      <c r="AR377" s="1286"/>
      <c r="AS377" s="1286"/>
      <c r="AT377" s="1286"/>
      <c r="AU377" s="1286"/>
      <c r="AV377" s="1286"/>
      <c r="AW377" s="1286"/>
      <c r="AX377" s="1286"/>
      <c r="AY377" s="1286"/>
      <c r="AZ377" s="1286"/>
      <c r="BA377" s="1286"/>
      <c r="BB377" s="1286"/>
      <c r="BC377" s="1286"/>
      <c r="BD377" s="1286"/>
      <c r="BE377" s="1286"/>
      <c r="BF377" s="1286"/>
      <c r="BG377" s="1286"/>
      <c r="BH377" s="1286"/>
      <c r="BI377" s="1286"/>
      <c r="BJ377" s="1286"/>
      <c r="BK377" s="1286"/>
      <c r="BL377" s="1286"/>
      <c r="BM377" s="1286"/>
      <c r="BN377" s="1286"/>
      <c r="BO377" s="1286"/>
      <c r="BP377" s="1286"/>
      <c r="BQ377" s="1286"/>
      <c r="BR377" s="1286"/>
      <c r="BS377" s="1286"/>
      <c r="BT377" s="1286"/>
      <c r="BU377" s="1286"/>
      <c r="BV377" s="1286"/>
      <c r="BW377" s="1286"/>
      <c r="BX377" s="1286"/>
      <c r="BY377" s="1286"/>
      <c r="BZ377" s="1286"/>
      <c r="CA377" s="1286"/>
      <c r="CB377" s="1286"/>
      <c r="CC377" s="1286"/>
      <c r="CD377" s="1286"/>
      <c r="CE377" s="1286"/>
      <c r="CF377" s="1286"/>
      <c r="CG377" s="1286"/>
      <c r="CH377" s="1286"/>
      <c r="CI377" s="1286"/>
      <c r="CJ377" s="1286"/>
      <c r="CK377" s="1286"/>
      <c r="CL377" s="1286"/>
      <c r="CM377" s="1286"/>
      <c r="CN377" s="1286"/>
      <c r="CO377" s="1286"/>
      <c r="CP377" s="1286"/>
      <c r="CQ377" s="1286"/>
      <c r="CR377" s="1286"/>
      <c r="CS377" s="1286"/>
      <c r="CT377" s="1286"/>
      <c r="CU377" s="1286"/>
      <c r="CV377" s="1286"/>
      <c r="CW377" s="1286"/>
      <c r="CX377" s="1286"/>
      <c r="CY377" s="1286"/>
      <c r="CZ377" s="1286"/>
      <c r="DA377" s="1286"/>
      <c r="DB377" s="1286"/>
      <c r="DC377" s="1286"/>
      <c r="DD377" s="1286"/>
      <c r="DE377" s="1286"/>
      <c r="DF377" s="1286"/>
      <c r="DG377" s="1286"/>
      <c r="DH377" s="1286"/>
      <c r="DI377" s="1286"/>
      <c r="DJ377" s="1286"/>
      <c r="DK377" s="1286"/>
      <c r="DL377" s="1286"/>
      <c r="DM377" s="1286"/>
      <c r="DN377" s="1286"/>
      <c r="DO377" s="1286"/>
      <c r="DP377" s="1286"/>
      <c r="DQ377" s="1286"/>
      <c r="DR377" s="1286"/>
      <c r="DS377" s="1286"/>
      <c r="DT377" s="1286"/>
      <c r="DU377" s="1286"/>
      <c r="DV377" s="1286"/>
      <c r="DW377" s="1286"/>
      <c r="DX377" s="1286"/>
      <c r="DY377" s="1286"/>
      <c r="DZ377" s="1286"/>
      <c r="EA377" s="1286"/>
      <c r="EB377" s="1286"/>
      <c r="EC377" s="1286"/>
      <c r="ED377" s="1286"/>
      <c r="EE377" s="1286"/>
      <c r="EF377" s="1286"/>
      <c r="EG377" s="1286"/>
      <c r="EH377" s="1286"/>
      <c r="EI377" s="1286"/>
      <c r="EJ377" s="1286"/>
      <c r="EK377" s="1286"/>
      <c r="EL377" s="1286"/>
      <c r="EM377" s="1286"/>
      <c r="EN377" s="1286"/>
      <c r="EO377" s="1286"/>
      <c r="EP377" s="1286"/>
      <c r="EQ377" s="1286"/>
      <c r="ER377" s="1286"/>
      <c r="ES377" s="1286"/>
      <c r="ET377" s="1286"/>
      <c r="EU377" s="1286"/>
      <c r="EV377" s="1286"/>
      <c r="EW377" s="1286"/>
      <c r="EX377" s="1286"/>
      <c r="EY377" s="1286"/>
      <c r="EZ377" s="1286"/>
      <c r="FA377" s="1286"/>
      <c r="FB377" s="1286"/>
      <c r="FC377" s="1286"/>
      <c r="FD377" s="1286"/>
      <c r="FE377" s="1286"/>
      <c r="FF377" s="1286"/>
      <c r="FG377" s="1286"/>
      <c r="FH377" s="1286"/>
      <c r="FI377" s="1286"/>
      <c r="FJ377" s="1286"/>
      <c r="FK377" s="1286"/>
      <c r="FL377" s="1286"/>
      <c r="FM377" s="1286"/>
      <c r="FN377" s="1286"/>
      <c r="FO377" s="1286"/>
      <c r="FP377" s="1286"/>
      <c r="FQ377" s="1286"/>
      <c r="FR377" s="1286"/>
      <c r="FS377" s="1286"/>
      <c r="FT377" s="1286"/>
      <c r="FU377" s="1286"/>
      <c r="FV377" s="1286"/>
      <c r="FW377" s="1286"/>
      <c r="FX377" s="1286"/>
      <c r="FY377" s="1286"/>
      <c r="FZ377" s="1286"/>
      <c r="GA377" s="1286"/>
      <c r="GB377" s="1286"/>
      <c r="GC377" s="1286"/>
      <c r="GD377" s="1286"/>
      <c r="GE377" s="1286"/>
      <c r="GF377" s="1286"/>
      <c r="GG377" s="1286"/>
      <c r="GH377" s="1286"/>
      <c r="GI377" s="1286"/>
      <c r="GJ377" s="1286"/>
      <c r="GK377" s="1286"/>
      <c r="GL377" s="1286"/>
      <c r="GM377" s="1286"/>
      <c r="GN377" s="1286"/>
      <c r="GO377" s="1286"/>
      <c r="GP377" s="1286"/>
      <c r="GQ377" s="1286"/>
      <c r="GR377" s="1286"/>
      <c r="GS377" s="1286"/>
      <c r="GT377" s="1286"/>
      <c r="GU377" s="1286"/>
      <c r="GV377" s="1286"/>
      <c r="GW377" s="1286"/>
      <c r="GX377" s="1286"/>
      <c r="GY377" s="1286"/>
      <c r="GZ377" s="1286"/>
      <c r="HA377" s="1286"/>
      <c r="HB377" s="1286"/>
      <c r="HC377" s="1286"/>
      <c r="HD377" s="1286"/>
      <c r="HE377" s="1286"/>
      <c r="HF377" s="1286"/>
      <c r="HG377" s="1286"/>
      <c r="HH377" s="1286"/>
      <c r="HI377" s="1286"/>
      <c r="HJ377" s="1286"/>
      <c r="HK377" s="1286"/>
      <c r="HL377" s="1286"/>
      <c r="HM377" s="1286"/>
      <c r="HN377" s="1286"/>
      <c r="HO377" s="1286"/>
      <c r="HP377" s="1286"/>
      <c r="HQ377" s="1286"/>
      <c r="HR377" s="1286"/>
      <c r="HS377" s="1286"/>
      <c r="HT377" s="1286"/>
      <c r="HU377" s="1286"/>
      <c r="HV377" s="1286"/>
      <c r="HW377" s="1286"/>
      <c r="HX377" s="1286"/>
      <c r="HY377" s="1286"/>
      <c r="HZ377" s="1286"/>
      <c r="IA377" s="1286"/>
      <c r="IB377" s="1286"/>
      <c r="IC377" s="1286"/>
      <c r="ID377" s="1286"/>
      <c r="IE377" s="1286"/>
      <c r="IF377" s="1286"/>
      <c r="IG377" s="1286"/>
      <c r="IH377" s="1286"/>
      <c r="II377" s="1286"/>
      <c r="IJ377" s="1286"/>
      <c r="IK377" s="1286"/>
      <c r="IL377" s="1286"/>
      <c r="IM377" s="1286"/>
      <c r="IN377" s="1286"/>
      <c r="IO377" s="1286"/>
      <c r="IP377" s="1286"/>
      <c r="IQ377" s="1286"/>
      <c r="IR377" s="1286"/>
      <c r="IS377" s="1286"/>
      <c r="IT377" s="1286"/>
      <c r="IU377" s="1286"/>
      <c r="IV377" s="1286"/>
    </row>
    <row r="378" spans="1:256" ht="13.5" thickBot="1">
      <c r="A378" s="1286"/>
      <c r="B378" s="1412" t="s">
        <v>7437</v>
      </c>
      <c r="C378" s="1413" t="s">
        <v>7438</v>
      </c>
      <c r="D378" s="1414"/>
      <c r="E378" s="1414"/>
      <c r="F378" s="1415"/>
      <c r="G378" s="1416" t="s">
        <v>30</v>
      </c>
      <c r="H378" s="1286"/>
      <c r="I378" s="1286"/>
      <c r="J378" s="1286"/>
      <c r="K378" s="1286"/>
      <c r="L378" s="1286"/>
      <c r="M378" s="1286"/>
      <c r="N378" s="1286"/>
      <c r="O378" s="1286"/>
      <c r="P378" s="1286"/>
      <c r="Q378" s="1286"/>
      <c r="R378" s="1286"/>
      <c r="S378" s="1286"/>
      <c r="T378" s="1286"/>
      <c r="U378" s="1286"/>
      <c r="V378" s="1286"/>
      <c r="W378" s="1286"/>
      <c r="X378" s="1286"/>
      <c r="Y378" s="1286"/>
      <c r="Z378" s="1286"/>
      <c r="AA378" s="1286"/>
      <c r="AB378" s="1286"/>
      <c r="AC378" s="1286"/>
      <c r="AD378" s="1286"/>
      <c r="AE378" s="1286"/>
      <c r="AF378" s="1286"/>
      <c r="AG378" s="1286"/>
      <c r="AH378" s="1286"/>
      <c r="AI378" s="1286"/>
      <c r="AJ378" s="1286"/>
      <c r="AK378" s="1286"/>
      <c r="AL378" s="1286"/>
      <c r="AM378" s="1286"/>
      <c r="AN378" s="1286"/>
      <c r="AO378" s="1286"/>
      <c r="AP378" s="1286"/>
      <c r="AQ378" s="1286"/>
      <c r="AR378" s="1286"/>
      <c r="AS378" s="1286"/>
      <c r="AT378" s="1286"/>
      <c r="AU378" s="1286"/>
      <c r="AV378" s="1286"/>
      <c r="AW378" s="1286"/>
      <c r="AX378" s="1286"/>
      <c r="AY378" s="1286"/>
      <c r="AZ378" s="1286"/>
      <c r="BA378" s="1286"/>
      <c r="BB378" s="1286"/>
      <c r="BC378" s="1286"/>
      <c r="BD378" s="1286"/>
      <c r="BE378" s="1286"/>
      <c r="BF378" s="1286"/>
      <c r="BG378" s="1286"/>
      <c r="BH378" s="1286"/>
      <c r="BI378" s="1286"/>
      <c r="BJ378" s="1286"/>
      <c r="BK378" s="1286"/>
      <c r="BL378" s="1286"/>
      <c r="BM378" s="1286"/>
      <c r="BN378" s="1286"/>
      <c r="BO378" s="1286"/>
      <c r="BP378" s="1286"/>
      <c r="BQ378" s="1286"/>
      <c r="BR378" s="1286"/>
      <c r="BS378" s="1286"/>
      <c r="BT378" s="1286"/>
      <c r="BU378" s="1286"/>
      <c r="BV378" s="1286"/>
      <c r="BW378" s="1286"/>
      <c r="BX378" s="1286"/>
      <c r="BY378" s="1286"/>
      <c r="BZ378" s="1286"/>
      <c r="CA378" s="1286"/>
      <c r="CB378" s="1286"/>
      <c r="CC378" s="1286"/>
      <c r="CD378" s="1286"/>
      <c r="CE378" s="1286"/>
      <c r="CF378" s="1286"/>
      <c r="CG378" s="1286"/>
      <c r="CH378" s="1286"/>
      <c r="CI378" s="1286"/>
      <c r="CJ378" s="1286"/>
      <c r="CK378" s="1286"/>
      <c r="CL378" s="1286"/>
      <c r="CM378" s="1286"/>
      <c r="CN378" s="1286"/>
      <c r="CO378" s="1286"/>
      <c r="CP378" s="1286"/>
      <c r="CQ378" s="1286"/>
      <c r="CR378" s="1286"/>
      <c r="CS378" s="1286"/>
      <c r="CT378" s="1286"/>
      <c r="CU378" s="1286"/>
      <c r="CV378" s="1286"/>
      <c r="CW378" s="1286"/>
      <c r="CX378" s="1286"/>
      <c r="CY378" s="1286"/>
      <c r="CZ378" s="1286"/>
      <c r="DA378" s="1286"/>
      <c r="DB378" s="1286"/>
      <c r="DC378" s="1286"/>
      <c r="DD378" s="1286"/>
      <c r="DE378" s="1286"/>
      <c r="DF378" s="1286"/>
      <c r="DG378" s="1286"/>
      <c r="DH378" s="1286"/>
      <c r="DI378" s="1286"/>
      <c r="DJ378" s="1286"/>
      <c r="DK378" s="1286"/>
      <c r="DL378" s="1286"/>
      <c r="DM378" s="1286"/>
      <c r="DN378" s="1286"/>
      <c r="DO378" s="1286"/>
      <c r="DP378" s="1286"/>
      <c r="DQ378" s="1286"/>
      <c r="DR378" s="1286"/>
      <c r="DS378" s="1286"/>
      <c r="DT378" s="1286"/>
      <c r="DU378" s="1286"/>
      <c r="DV378" s="1286"/>
      <c r="DW378" s="1286"/>
      <c r="DX378" s="1286"/>
      <c r="DY378" s="1286"/>
      <c r="DZ378" s="1286"/>
      <c r="EA378" s="1286"/>
      <c r="EB378" s="1286"/>
      <c r="EC378" s="1286"/>
      <c r="ED378" s="1286"/>
      <c r="EE378" s="1286"/>
      <c r="EF378" s="1286"/>
      <c r="EG378" s="1286"/>
      <c r="EH378" s="1286"/>
      <c r="EI378" s="1286"/>
      <c r="EJ378" s="1286"/>
      <c r="EK378" s="1286"/>
      <c r="EL378" s="1286"/>
      <c r="EM378" s="1286"/>
      <c r="EN378" s="1286"/>
      <c r="EO378" s="1286"/>
      <c r="EP378" s="1286"/>
      <c r="EQ378" s="1286"/>
      <c r="ER378" s="1286"/>
      <c r="ES378" s="1286"/>
      <c r="ET378" s="1286"/>
      <c r="EU378" s="1286"/>
      <c r="EV378" s="1286"/>
      <c r="EW378" s="1286"/>
      <c r="EX378" s="1286"/>
      <c r="EY378" s="1286"/>
      <c r="EZ378" s="1286"/>
      <c r="FA378" s="1286"/>
      <c r="FB378" s="1286"/>
      <c r="FC378" s="1286"/>
      <c r="FD378" s="1286"/>
      <c r="FE378" s="1286"/>
      <c r="FF378" s="1286"/>
      <c r="FG378" s="1286"/>
      <c r="FH378" s="1286"/>
      <c r="FI378" s="1286"/>
      <c r="FJ378" s="1286"/>
      <c r="FK378" s="1286"/>
      <c r="FL378" s="1286"/>
      <c r="FM378" s="1286"/>
      <c r="FN378" s="1286"/>
      <c r="FO378" s="1286"/>
      <c r="FP378" s="1286"/>
      <c r="FQ378" s="1286"/>
      <c r="FR378" s="1286"/>
      <c r="FS378" s="1286"/>
      <c r="FT378" s="1286"/>
      <c r="FU378" s="1286"/>
      <c r="FV378" s="1286"/>
      <c r="FW378" s="1286"/>
      <c r="FX378" s="1286"/>
      <c r="FY378" s="1286"/>
      <c r="FZ378" s="1286"/>
      <c r="GA378" s="1286"/>
      <c r="GB378" s="1286"/>
      <c r="GC378" s="1286"/>
      <c r="GD378" s="1286"/>
      <c r="GE378" s="1286"/>
      <c r="GF378" s="1286"/>
      <c r="GG378" s="1286"/>
      <c r="GH378" s="1286"/>
      <c r="GI378" s="1286"/>
      <c r="GJ378" s="1286"/>
      <c r="GK378" s="1286"/>
      <c r="GL378" s="1286"/>
      <c r="GM378" s="1286"/>
      <c r="GN378" s="1286"/>
      <c r="GO378" s="1286"/>
      <c r="GP378" s="1286"/>
      <c r="GQ378" s="1286"/>
      <c r="GR378" s="1286"/>
      <c r="GS378" s="1286"/>
      <c r="GT378" s="1286"/>
      <c r="GU378" s="1286"/>
      <c r="GV378" s="1286"/>
      <c r="GW378" s="1286"/>
      <c r="GX378" s="1286"/>
      <c r="GY378" s="1286"/>
      <c r="GZ378" s="1286"/>
      <c r="HA378" s="1286"/>
      <c r="HB378" s="1286"/>
      <c r="HC378" s="1286"/>
      <c r="HD378" s="1286"/>
      <c r="HE378" s="1286"/>
      <c r="HF378" s="1286"/>
      <c r="HG378" s="1286"/>
      <c r="HH378" s="1286"/>
      <c r="HI378" s="1286"/>
      <c r="HJ378" s="1286"/>
      <c r="HK378" s="1286"/>
      <c r="HL378" s="1286"/>
      <c r="HM378" s="1286"/>
      <c r="HN378" s="1286"/>
      <c r="HO378" s="1286"/>
      <c r="HP378" s="1286"/>
      <c r="HQ378" s="1286"/>
      <c r="HR378" s="1286"/>
      <c r="HS378" s="1286"/>
      <c r="HT378" s="1286"/>
      <c r="HU378" s="1286"/>
      <c r="HV378" s="1286"/>
      <c r="HW378" s="1286"/>
      <c r="HX378" s="1286"/>
      <c r="HY378" s="1286"/>
      <c r="HZ378" s="1286"/>
      <c r="IA378" s="1286"/>
      <c r="IB378" s="1286"/>
      <c r="IC378" s="1286"/>
      <c r="ID378" s="1286"/>
      <c r="IE378" s="1286"/>
      <c r="IF378" s="1286"/>
      <c r="IG378" s="1286"/>
      <c r="IH378" s="1286"/>
      <c r="II378" s="1286"/>
      <c r="IJ378" s="1286"/>
      <c r="IK378" s="1286"/>
      <c r="IL378" s="1286"/>
      <c r="IM378" s="1286"/>
      <c r="IN378" s="1286"/>
      <c r="IO378" s="1286"/>
      <c r="IP378" s="1286"/>
      <c r="IQ378" s="1286"/>
      <c r="IR378" s="1286"/>
      <c r="IS378" s="1286"/>
      <c r="IT378" s="1286"/>
      <c r="IU378" s="1286"/>
      <c r="IV378" s="1286"/>
    </row>
    <row r="379" spans="1:256" ht="26.25" thickBot="1">
      <c r="A379" s="1286"/>
      <c r="B379" s="1417" t="s">
        <v>2114</v>
      </c>
      <c r="C379" s="1418" t="s">
        <v>1947</v>
      </c>
      <c r="D379" s="1418" t="s">
        <v>30</v>
      </c>
      <c r="E379" s="1418" t="s">
        <v>1948</v>
      </c>
      <c r="F379" s="1419" t="s">
        <v>1995</v>
      </c>
      <c r="G379" s="1420" t="s">
        <v>1996</v>
      </c>
      <c r="H379" s="1286"/>
      <c r="I379" s="1286"/>
      <c r="J379" s="1286"/>
      <c r="K379" s="1286"/>
      <c r="L379" s="1286"/>
      <c r="M379" s="1286"/>
      <c r="N379" s="1286"/>
      <c r="O379" s="1286"/>
      <c r="P379" s="1286"/>
      <c r="Q379" s="1286"/>
      <c r="R379" s="1286"/>
      <c r="S379" s="1286"/>
      <c r="T379" s="1286"/>
      <c r="U379" s="1286"/>
      <c r="V379" s="1286"/>
      <c r="W379" s="1286"/>
      <c r="X379" s="1286"/>
      <c r="Y379" s="1286"/>
      <c r="Z379" s="1286"/>
      <c r="AA379" s="1286"/>
      <c r="AB379" s="1286"/>
      <c r="AC379" s="1286"/>
      <c r="AD379" s="1286"/>
      <c r="AE379" s="1286"/>
      <c r="AF379" s="1286"/>
      <c r="AG379" s="1286"/>
      <c r="AH379" s="1286"/>
      <c r="AI379" s="1286"/>
      <c r="AJ379" s="1286"/>
      <c r="AK379" s="1286"/>
      <c r="AL379" s="1286"/>
      <c r="AM379" s="1286"/>
      <c r="AN379" s="1286"/>
      <c r="AO379" s="1286"/>
      <c r="AP379" s="1286"/>
      <c r="AQ379" s="1286"/>
      <c r="AR379" s="1286"/>
      <c r="AS379" s="1286"/>
      <c r="AT379" s="1286"/>
      <c r="AU379" s="1286"/>
      <c r="AV379" s="1286"/>
      <c r="AW379" s="1286"/>
      <c r="AX379" s="1286"/>
      <c r="AY379" s="1286"/>
      <c r="AZ379" s="1286"/>
      <c r="BA379" s="1286"/>
      <c r="BB379" s="1286"/>
      <c r="BC379" s="1286"/>
      <c r="BD379" s="1286"/>
      <c r="BE379" s="1286"/>
      <c r="BF379" s="1286"/>
      <c r="BG379" s="1286"/>
      <c r="BH379" s="1286"/>
      <c r="BI379" s="1286"/>
      <c r="BJ379" s="1286"/>
      <c r="BK379" s="1286"/>
      <c r="BL379" s="1286"/>
      <c r="BM379" s="1286"/>
      <c r="BN379" s="1286"/>
      <c r="BO379" s="1286"/>
      <c r="BP379" s="1286"/>
      <c r="BQ379" s="1286"/>
      <c r="BR379" s="1286"/>
      <c r="BS379" s="1286"/>
      <c r="BT379" s="1286"/>
      <c r="BU379" s="1286"/>
      <c r="BV379" s="1286"/>
      <c r="BW379" s="1286"/>
      <c r="BX379" s="1286"/>
      <c r="BY379" s="1286"/>
      <c r="BZ379" s="1286"/>
      <c r="CA379" s="1286"/>
      <c r="CB379" s="1286"/>
      <c r="CC379" s="1286"/>
      <c r="CD379" s="1286"/>
      <c r="CE379" s="1286"/>
      <c r="CF379" s="1286"/>
      <c r="CG379" s="1286"/>
      <c r="CH379" s="1286"/>
      <c r="CI379" s="1286"/>
      <c r="CJ379" s="1286"/>
      <c r="CK379" s="1286"/>
      <c r="CL379" s="1286"/>
      <c r="CM379" s="1286"/>
      <c r="CN379" s="1286"/>
      <c r="CO379" s="1286"/>
      <c r="CP379" s="1286"/>
      <c r="CQ379" s="1286"/>
      <c r="CR379" s="1286"/>
      <c r="CS379" s="1286"/>
      <c r="CT379" s="1286"/>
      <c r="CU379" s="1286"/>
      <c r="CV379" s="1286"/>
      <c r="CW379" s="1286"/>
      <c r="CX379" s="1286"/>
      <c r="CY379" s="1286"/>
      <c r="CZ379" s="1286"/>
      <c r="DA379" s="1286"/>
      <c r="DB379" s="1286"/>
      <c r="DC379" s="1286"/>
      <c r="DD379" s="1286"/>
      <c r="DE379" s="1286"/>
      <c r="DF379" s="1286"/>
      <c r="DG379" s="1286"/>
      <c r="DH379" s="1286"/>
      <c r="DI379" s="1286"/>
      <c r="DJ379" s="1286"/>
      <c r="DK379" s="1286"/>
      <c r="DL379" s="1286"/>
      <c r="DM379" s="1286"/>
      <c r="DN379" s="1286"/>
      <c r="DO379" s="1286"/>
      <c r="DP379" s="1286"/>
      <c r="DQ379" s="1286"/>
      <c r="DR379" s="1286"/>
      <c r="DS379" s="1286"/>
      <c r="DT379" s="1286"/>
      <c r="DU379" s="1286"/>
      <c r="DV379" s="1286"/>
      <c r="DW379" s="1286"/>
      <c r="DX379" s="1286"/>
      <c r="DY379" s="1286"/>
      <c r="DZ379" s="1286"/>
      <c r="EA379" s="1286"/>
      <c r="EB379" s="1286"/>
      <c r="EC379" s="1286"/>
      <c r="ED379" s="1286"/>
      <c r="EE379" s="1286"/>
      <c r="EF379" s="1286"/>
      <c r="EG379" s="1286"/>
      <c r="EH379" s="1286"/>
      <c r="EI379" s="1286"/>
      <c r="EJ379" s="1286"/>
      <c r="EK379" s="1286"/>
      <c r="EL379" s="1286"/>
      <c r="EM379" s="1286"/>
      <c r="EN379" s="1286"/>
      <c r="EO379" s="1286"/>
      <c r="EP379" s="1286"/>
      <c r="EQ379" s="1286"/>
      <c r="ER379" s="1286"/>
      <c r="ES379" s="1286"/>
      <c r="ET379" s="1286"/>
      <c r="EU379" s="1286"/>
      <c r="EV379" s="1286"/>
      <c r="EW379" s="1286"/>
      <c r="EX379" s="1286"/>
      <c r="EY379" s="1286"/>
      <c r="EZ379" s="1286"/>
      <c r="FA379" s="1286"/>
      <c r="FB379" s="1286"/>
      <c r="FC379" s="1286"/>
      <c r="FD379" s="1286"/>
      <c r="FE379" s="1286"/>
      <c r="FF379" s="1286"/>
      <c r="FG379" s="1286"/>
      <c r="FH379" s="1286"/>
      <c r="FI379" s="1286"/>
      <c r="FJ379" s="1286"/>
      <c r="FK379" s="1286"/>
      <c r="FL379" s="1286"/>
      <c r="FM379" s="1286"/>
      <c r="FN379" s="1286"/>
      <c r="FO379" s="1286"/>
      <c r="FP379" s="1286"/>
      <c r="FQ379" s="1286"/>
      <c r="FR379" s="1286"/>
      <c r="FS379" s="1286"/>
      <c r="FT379" s="1286"/>
      <c r="FU379" s="1286"/>
      <c r="FV379" s="1286"/>
      <c r="FW379" s="1286"/>
      <c r="FX379" s="1286"/>
      <c r="FY379" s="1286"/>
      <c r="FZ379" s="1286"/>
      <c r="GA379" s="1286"/>
      <c r="GB379" s="1286"/>
      <c r="GC379" s="1286"/>
      <c r="GD379" s="1286"/>
      <c r="GE379" s="1286"/>
      <c r="GF379" s="1286"/>
      <c r="GG379" s="1286"/>
      <c r="GH379" s="1286"/>
      <c r="GI379" s="1286"/>
      <c r="GJ379" s="1286"/>
      <c r="GK379" s="1286"/>
      <c r="GL379" s="1286"/>
      <c r="GM379" s="1286"/>
      <c r="GN379" s="1286"/>
      <c r="GO379" s="1286"/>
      <c r="GP379" s="1286"/>
      <c r="GQ379" s="1286"/>
      <c r="GR379" s="1286"/>
      <c r="GS379" s="1286"/>
      <c r="GT379" s="1286"/>
      <c r="GU379" s="1286"/>
      <c r="GV379" s="1286"/>
      <c r="GW379" s="1286"/>
      <c r="GX379" s="1286"/>
      <c r="GY379" s="1286"/>
      <c r="GZ379" s="1286"/>
      <c r="HA379" s="1286"/>
      <c r="HB379" s="1286"/>
      <c r="HC379" s="1286"/>
      <c r="HD379" s="1286"/>
      <c r="HE379" s="1286"/>
      <c r="HF379" s="1286"/>
      <c r="HG379" s="1286"/>
      <c r="HH379" s="1286"/>
      <c r="HI379" s="1286"/>
      <c r="HJ379" s="1286"/>
      <c r="HK379" s="1286"/>
      <c r="HL379" s="1286"/>
      <c r="HM379" s="1286"/>
      <c r="HN379" s="1286"/>
      <c r="HO379" s="1286"/>
      <c r="HP379" s="1286"/>
      <c r="HQ379" s="1286"/>
      <c r="HR379" s="1286"/>
      <c r="HS379" s="1286"/>
      <c r="HT379" s="1286"/>
      <c r="HU379" s="1286"/>
      <c r="HV379" s="1286"/>
      <c r="HW379" s="1286"/>
      <c r="HX379" s="1286"/>
      <c r="HY379" s="1286"/>
      <c r="HZ379" s="1286"/>
      <c r="IA379" s="1286"/>
      <c r="IB379" s="1286"/>
      <c r="IC379" s="1286"/>
      <c r="ID379" s="1286"/>
      <c r="IE379" s="1286"/>
      <c r="IF379" s="1286"/>
      <c r="IG379" s="1286"/>
      <c r="IH379" s="1286"/>
      <c r="II379" s="1286"/>
      <c r="IJ379" s="1286"/>
      <c r="IK379" s="1286"/>
      <c r="IL379" s="1286"/>
      <c r="IM379" s="1286"/>
      <c r="IN379" s="1286"/>
      <c r="IO379" s="1286"/>
      <c r="IP379" s="1286"/>
      <c r="IQ379" s="1286"/>
      <c r="IR379" s="1286"/>
      <c r="IS379" s="1286"/>
      <c r="IT379" s="1286"/>
      <c r="IU379" s="1286"/>
      <c r="IV379" s="1286"/>
    </row>
    <row r="380" spans="1:256" ht="13.5" thickBot="1">
      <c r="A380" s="1286"/>
      <c r="B380" s="2105" t="s">
        <v>1951</v>
      </c>
      <c r="C380" s="2106"/>
      <c r="D380" s="2106"/>
      <c r="E380" s="2106"/>
      <c r="F380" s="2106"/>
      <c r="G380" s="2107"/>
      <c r="H380" s="1286"/>
      <c r="I380" s="1286"/>
      <c r="J380" s="1286"/>
      <c r="K380" s="1286"/>
      <c r="L380" s="1286"/>
      <c r="M380" s="1286"/>
      <c r="N380" s="1286"/>
      <c r="O380" s="1286"/>
      <c r="P380" s="1286"/>
      <c r="Q380" s="1286"/>
      <c r="R380" s="1286"/>
      <c r="S380" s="1286"/>
      <c r="T380" s="1286"/>
      <c r="U380" s="1286"/>
      <c r="V380" s="1286"/>
      <c r="W380" s="1286"/>
      <c r="X380" s="1286"/>
      <c r="Y380" s="1286"/>
      <c r="Z380" s="1286"/>
      <c r="AA380" s="1286"/>
      <c r="AB380" s="1286"/>
      <c r="AC380" s="1286"/>
      <c r="AD380" s="1286"/>
      <c r="AE380" s="1286"/>
      <c r="AF380" s="1286"/>
      <c r="AG380" s="1286"/>
      <c r="AH380" s="1286"/>
      <c r="AI380" s="1286"/>
      <c r="AJ380" s="1286"/>
      <c r="AK380" s="1286"/>
      <c r="AL380" s="1286"/>
      <c r="AM380" s="1286"/>
      <c r="AN380" s="1286"/>
      <c r="AO380" s="1286"/>
      <c r="AP380" s="1286"/>
      <c r="AQ380" s="1286"/>
      <c r="AR380" s="1286"/>
      <c r="AS380" s="1286"/>
      <c r="AT380" s="1286"/>
      <c r="AU380" s="1286"/>
      <c r="AV380" s="1286"/>
      <c r="AW380" s="1286"/>
      <c r="AX380" s="1286"/>
      <c r="AY380" s="1286"/>
      <c r="AZ380" s="1286"/>
      <c r="BA380" s="1286"/>
      <c r="BB380" s="1286"/>
      <c r="BC380" s="1286"/>
      <c r="BD380" s="1286"/>
      <c r="BE380" s="1286"/>
      <c r="BF380" s="1286"/>
      <c r="BG380" s="1286"/>
      <c r="BH380" s="1286"/>
      <c r="BI380" s="1286"/>
      <c r="BJ380" s="1286"/>
      <c r="BK380" s="1286"/>
      <c r="BL380" s="1286"/>
      <c r="BM380" s="1286"/>
      <c r="BN380" s="1286"/>
      <c r="BO380" s="1286"/>
      <c r="BP380" s="1286"/>
      <c r="BQ380" s="1286"/>
      <c r="BR380" s="1286"/>
      <c r="BS380" s="1286"/>
      <c r="BT380" s="1286"/>
      <c r="BU380" s="1286"/>
      <c r="BV380" s="1286"/>
      <c r="BW380" s="1286"/>
      <c r="BX380" s="1286"/>
      <c r="BY380" s="1286"/>
      <c r="BZ380" s="1286"/>
      <c r="CA380" s="1286"/>
      <c r="CB380" s="1286"/>
      <c r="CC380" s="1286"/>
      <c r="CD380" s="1286"/>
      <c r="CE380" s="1286"/>
      <c r="CF380" s="1286"/>
      <c r="CG380" s="1286"/>
      <c r="CH380" s="1286"/>
      <c r="CI380" s="1286"/>
      <c r="CJ380" s="1286"/>
      <c r="CK380" s="1286"/>
      <c r="CL380" s="1286"/>
      <c r="CM380" s="1286"/>
      <c r="CN380" s="1286"/>
      <c r="CO380" s="1286"/>
      <c r="CP380" s="1286"/>
      <c r="CQ380" s="1286"/>
      <c r="CR380" s="1286"/>
      <c r="CS380" s="1286"/>
      <c r="CT380" s="1286"/>
      <c r="CU380" s="1286"/>
      <c r="CV380" s="1286"/>
      <c r="CW380" s="1286"/>
      <c r="CX380" s="1286"/>
      <c r="CY380" s="1286"/>
      <c r="CZ380" s="1286"/>
      <c r="DA380" s="1286"/>
      <c r="DB380" s="1286"/>
      <c r="DC380" s="1286"/>
      <c r="DD380" s="1286"/>
      <c r="DE380" s="1286"/>
      <c r="DF380" s="1286"/>
      <c r="DG380" s="1286"/>
      <c r="DH380" s="1286"/>
      <c r="DI380" s="1286"/>
      <c r="DJ380" s="1286"/>
      <c r="DK380" s="1286"/>
      <c r="DL380" s="1286"/>
      <c r="DM380" s="1286"/>
      <c r="DN380" s="1286"/>
      <c r="DO380" s="1286"/>
      <c r="DP380" s="1286"/>
      <c r="DQ380" s="1286"/>
      <c r="DR380" s="1286"/>
      <c r="DS380" s="1286"/>
      <c r="DT380" s="1286"/>
      <c r="DU380" s="1286"/>
      <c r="DV380" s="1286"/>
      <c r="DW380" s="1286"/>
      <c r="DX380" s="1286"/>
      <c r="DY380" s="1286"/>
      <c r="DZ380" s="1286"/>
      <c r="EA380" s="1286"/>
      <c r="EB380" s="1286"/>
      <c r="EC380" s="1286"/>
      <c r="ED380" s="1286"/>
      <c r="EE380" s="1286"/>
      <c r="EF380" s="1286"/>
      <c r="EG380" s="1286"/>
      <c r="EH380" s="1286"/>
      <c r="EI380" s="1286"/>
      <c r="EJ380" s="1286"/>
      <c r="EK380" s="1286"/>
      <c r="EL380" s="1286"/>
      <c r="EM380" s="1286"/>
      <c r="EN380" s="1286"/>
      <c r="EO380" s="1286"/>
      <c r="EP380" s="1286"/>
      <c r="EQ380" s="1286"/>
      <c r="ER380" s="1286"/>
      <c r="ES380" s="1286"/>
      <c r="ET380" s="1286"/>
      <c r="EU380" s="1286"/>
      <c r="EV380" s="1286"/>
      <c r="EW380" s="1286"/>
      <c r="EX380" s="1286"/>
      <c r="EY380" s="1286"/>
      <c r="EZ380" s="1286"/>
      <c r="FA380" s="1286"/>
      <c r="FB380" s="1286"/>
      <c r="FC380" s="1286"/>
      <c r="FD380" s="1286"/>
      <c r="FE380" s="1286"/>
      <c r="FF380" s="1286"/>
      <c r="FG380" s="1286"/>
      <c r="FH380" s="1286"/>
      <c r="FI380" s="1286"/>
      <c r="FJ380" s="1286"/>
      <c r="FK380" s="1286"/>
      <c r="FL380" s="1286"/>
      <c r="FM380" s="1286"/>
      <c r="FN380" s="1286"/>
      <c r="FO380" s="1286"/>
      <c r="FP380" s="1286"/>
      <c r="FQ380" s="1286"/>
      <c r="FR380" s="1286"/>
      <c r="FS380" s="1286"/>
      <c r="FT380" s="1286"/>
      <c r="FU380" s="1286"/>
      <c r="FV380" s="1286"/>
      <c r="FW380" s="1286"/>
      <c r="FX380" s="1286"/>
      <c r="FY380" s="1286"/>
      <c r="FZ380" s="1286"/>
      <c r="GA380" s="1286"/>
      <c r="GB380" s="1286"/>
      <c r="GC380" s="1286"/>
      <c r="GD380" s="1286"/>
      <c r="GE380" s="1286"/>
      <c r="GF380" s="1286"/>
      <c r="GG380" s="1286"/>
      <c r="GH380" s="1286"/>
      <c r="GI380" s="1286"/>
      <c r="GJ380" s="1286"/>
      <c r="GK380" s="1286"/>
      <c r="GL380" s="1286"/>
      <c r="GM380" s="1286"/>
      <c r="GN380" s="1286"/>
      <c r="GO380" s="1286"/>
      <c r="GP380" s="1286"/>
      <c r="GQ380" s="1286"/>
      <c r="GR380" s="1286"/>
      <c r="GS380" s="1286"/>
      <c r="GT380" s="1286"/>
      <c r="GU380" s="1286"/>
      <c r="GV380" s="1286"/>
      <c r="GW380" s="1286"/>
      <c r="GX380" s="1286"/>
      <c r="GY380" s="1286"/>
      <c r="GZ380" s="1286"/>
      <c r="HA380" s="1286"/>
      <c r="HB380" s="1286"/>
      <c r="HC380" s="1286"/>
      <c r="HD380" s="1286"/>
      <c r="HE380" s="1286"/>
      <c r="HF380" s="1286"/>
      <c r="HG380" s="1286"/>
      <c r="HH380" s="1286"/>
      <c r="HI380" s="1286"/>
      <c r="HJ380" s="1286"/>
      <c r="HK380" s="1286"/>
      <c r="HL380" s="1286"/>
      <c r="HM380" s="1286"/>
      <c r="HN380" s="1286"/>
      <c r="HO380" s="1286"/>
      <c r="HP380" s="1286"/>
      <c r="HQ380" s="1286"/>
      <c r="HR380" s="1286"/>
      <c r="HS380" s="1286"/>
      <c r="HT380" s="1286"/>
      <c r="HU380" s="1286"/>
      <c r="HV380" s="1286"/>
      <c r="HW380" s="1286"/>
      <c r="HX380" s="1286"/>
      <c r="HY380" s="1286"/>
      <c r="HZ380" s="1286"/>
      <c r="IA380" s="1286"/>
      <c r="IB380" s="1286"/>
      <c r="IC380" s="1286"/>
      <c r="ID380" s="1286"/>
      <c r="IE380" s="1286"/>
      <c r="IF380" s="1286"/>
      <c r="IG380" s="1286"/>
      <c r="IH380" s="1286"/>
      <c r="II380" s="1286"/>
      <c r="IJ380" s="1286"/>
      <c r="IK380" s="1286"/>
      <c r="IL380" s="1286"/>
      <c r="IM380" s="1286"/>
      <c r="IN380" s="1286"/>
      <c r="IO380" s="1286"/>
      <c r="IP380" s="1286"/>
      <c r="IQ380" s="1286"/>
      <c r="IR380" s="1286"/>
      <c r="IS380" s="1286"/>
      <c r="IT380" s="1286"/>
      <c r="IU380" s="1286"/>
      <c r="IV380" s="1286"/>
    </row>
    <row r="381" spans="1:256" ht="15">
      <c r="A381" s="1286"/>
      <c r="B381" s="1421" t="s">
        <v>7371</v>
      </c>
      <c r="C381" s="1422" t="s">
        <v>7427</v>
      </c>
      <c r="D381" s="1423" t="s">
        <v>30</v>
      </c>
      <c r="E381" s="1424">
        <v>1</v>
      </c>
      <c r="F381" s="1425">
        <f>G361</f>
        <v>1805.61</v>
      </c>
      <c r="G381" s="1426">
        <f>TRUNC(F381*E381,2)</f>
        <v>1805.61</v>
      </c>
      <c r="H381" s="1286"/>
      <c r="I381" s="1286"/>
      <c r="J381" s="1286"/>
      <c r="K381" s="1286"/>
      <c r="L381" s="1286"/>
      <c r="M381" s="1286"/>
      <c r="N381" s="1286"/>
      <c r="O381" s="1286"/>
      <c r="P381" s="1286"/>
      <c r="Q381" s="1286"/>
      <c r="R381" s="1286"/>
      <c r="S381" s="1286"/>
      <c r="T381" s="1286"/>
      <c r="U381" s="1286"/>
      <c r="V381" s="1286"/>
      <c r="W381" s="1286"/>
      <c r="X381" s="1286"/>
      <c r="Y381" s="1286"/>
      <c r="Z381" s="1286"/>
      <c r="AA381" s="1286"/>
      <c r="AB381" s="1286"/>
      <c r="AC381" s="1286"/>
      <c r="AD381" s="1286"/>
      <c r="AE381" s="1286"/>
      <c r="AF381" s="1286"/>
      <c r="AG381" s="1286"/>
      <c r="AH381" s="1286"/>
      <c r="AI381" s="1286"/>
      <c r="AJ381" s="1286"/>
      <c r="AK381" s="1286"/>
      <c r="AL381" s="1286"/>
      <c r="AM381" s="1286"/>
      <c r="AN381" s="1286"/>
      <c r="AO381" s="1286"/>
      <c r="AP381" s="1286"/>
      <c r="AQ381" s="1286"/>
      <c r="AR381" s="1286"/>
      <c r="AS381" s="1286"/>
      <c r="AT381" s="1286"/>
      <c r="AU381" s="1286"/>
      <c r="AV381" s="1286"/>
      <c r="AW381" s="1286"/>
      <c r="AX381" s="1286"/>
      <c r="AY381" s="1286"/>
      <c r="AZ381" s="1286"/>
      <c r="BA381" s="1286"/>
      <c r="BB381" s="1286"/>
      <c r="BC381" s="1286"/>
      <c r="BD381" s="1286"/>
      <c r="BE381" s="1286"/>
      <c r="BF381" s="1286"/>
      <c r="BG381" s="1286"/>
      <c r="BH381" s="1286"/>
      <c r="BI381" s="1286"/>
      <c r="BJ381" s="1286"/>
      <c r="BK381" s="1286"/>
      <c r="BL381" s="1286"/>
      <c r="BM381" s="1286"/>
      <c r="BN381" s="1286"/>
      <c r="BO381" s="1286"/>
      <c r="BP381" s="1286"/>
      <c r="BQ381" s="1286"/>
      <c r="BR381" s="1286"/>
      <c r="BS381" s="1286"/>
      <c r="BT381" s="1286"/>
      <c r="BU381" s="1286"/>
      <c r="BV381" s="1286"/>
      <c r="BW381" s="1286"/>
      <c r="BX381" s="1286"/>
      <c r="BY381" s="1286"/>
      <c r="BZ381" s="1286"/>
      <c r="CA381" s="1286"/>
      <c r="CB381" s="1286"/>
      <c r="CC381" s="1286"/>
      <c r="CD381" s="1286"/>
      <c r="CE381" s="1286"/>
      <c r="CF381" s="1286"/>
      <c r="CG381" s="1286"/>
      <c r="CH381" s="1286"/>
      <c r="CI381" s="1286"/>
      <c r="CJ381" s="1286"/>
      <c r="CK381" s="1286"/>
      <c r="CL381" s="1286"/>
      <c r="CM381" s="1286"/>
      <c r="CN381" s="1286"/>
      <c r="CO381" s="1286"/>
      <c r="CP381" s="1286"/>
      <c r="CQ381" s="1286"/>
      <c r="CR381" s="1286"/>
      <c r="CS381" s="1286"/>
      <c r="CT381" s="1286"/>
      <c r="CU381" s="1286"/>
      <c r="CV381" s="1286"/>
      <c r="CW381" s="1286"/>
      <c r="CX381" s="1286"/>
      <c r="CY381" s="1286"/>
      <c r="CZ381" s="1286"/>
      <c r="DA381" s="1286"/>
      <c r="DB381" s="1286"/>
      <c r="DC381" s="1286"/>
      <c r="DD381" s="1286"/>
      <c r="DE381" s="1286"/>
      <c r="DF381" s="1286"/>
      <c r="DG381" s="1286"/>
      <c r="DH381" s="1286"/>
      <c r="DI381" s="1286"/>
      <c r="DJ381" s="1286"/>
      <c r="DK381" s="1286"/>
      <c r="DL381" s="1286"/>
      <c r="DM381" s="1286"/>
      <c r="DN381" s="1286"/>
      <c r="DO381" s="1286"/>
      <c r="DP381" s="1286"/>
      <c r="DQ381" s="1286"/>
      <c r="DR381" s="1286"/>
      <c r="DS381" s="1286"/>
      <c r="DT381" s="1286"/>
      <c r="DU381" s="1286"/>
      <c r="DV381" s="1286"/>
      <c r="DW381" s="1286"/>
      <c r="DX381" s="1286"/>
      <c r="DY381" s="1286"/>
      <c r="DZ381" s="1286"/>
      <c r="EA381" s="1286"/>
      <c r="EB381" s="1286"/>
      <c r="EC381" s="1286"/>
      <c r="ED381" s="1286"/>
      <c r="EE381" s="1286"/>
      <c r="EF381" s="1286"/>
      <c r="EG381" s="1286"/>
      <c r="EH381" s="1286"/>
      <c r="EI381" s="1286"/>
      <c r="EJ381" s="1286"/>
      <c r="EK381" s="1286"/>
      <c r="EL381" s="1286"/>
      <c r="EM381" s="1286"/>
      <c r="EN381" s="1286"/>
      <c r="EO381" s="1286"/>
      <c r="EP381" s="1286"/>
      <c r="EQ381" s="1286"/>
      <c r="ER381" s="1286"/>
      <c r="ES381" s="1286"/>
      <c r="ET381" s="1286"/>
      <c r="EU381" s="1286"/>
      <c r="EV381" s="1286"/>
      <c r="EW381" s="1286"/>
      <c r="EX381" s="1286"/>
      <c r="EY381" s="1286"/>
      <c r="EZ381" s="1286"/>
      <c r="FA381" s="1286"/>
      <c r="FB381" s="1286"/>
      <c r="FC381" s="1286"/>
      <c r="FD381" s="1286"/>
      <c r="FE381" s="1286"/>
      <c r="FF381" s="1286"/>
      <c r="FG381" s="1286"/>
      <c r="FH381" s="1286"/>
      <c r="FI381" s="1286"/>
      <c r="FJ381" s="1286"/>
      <c r="FK381" s="1286"/>
      <c r="FL381" s="1286"/>
      <c r="FM381" s="1286"/>
      <c r="FN381" s="1286"/>
      <c r="FO381" s="1286"/>
      <c r="FP381" s="1286"/>
      <c r="FQ381" s="1286"/>
      <c r="FR381" s="1286"/>
      <c r="FS381" s="1286"/>
      <c r="FT381" s="1286"/>
      <c r="FU381" s="1286"/>
      <c r="FV381" s="1286"/>
      <c r="FW381" s="1286"/>
      <c r="FX381" s="1286"/>
      <c r="FY381" s="1286"/>
      <c r="FZ381" s="1286"/>
      <c r="GA381" s="1286"/>
      <c r="GB381" s="1286"/>
      <c r="GC381" s="1286"/>
      <c r="GD381" s="1286"/>
      <c r="GE381" s="1286"/>
      <c r="GF381" s="1286"/>
      <c r="GG381" s="1286"/>
      <c r="GH381" s="1286"/>
      <c r="GI381" s="1286"/>
      <c r="GJ381" s="1286"/>
      <c r="GK381" s="1286"/>
      <c r="GL381" s="1286"/>
      <c r="GM381" s="1286"/>
      <c r="GN381" s="1286"/>
      <c r="GO381" s="1286"/>
      <c r="GP381" s="1286"/>
      <c r="GQ381" s="1286"/>
      <c r="GR381" s="1286"/>
      <c r="GS381" s="1286"/>
      <c r="GT381" s="1286"/>
      <c r="GU381" s="1286"/>
      <c r="GV381" s="1286"/>
      <c r="GW381" s="1286"/>
      <c r="GX381" s="1286"/>
      <c r="GY381" s="1286"/>
      <c r="GZ381" s="1286"/>
      <c r="HA381" s="1286"/>
      <c r="HB381" s="1286"/>
      <c r="HC381" s="1286"/>
      <c r="HD381" s="1286"/>
      <c r="HE381" s="1286"/>
      <c r="HF381" s="1286"/>
      <c r="HG381" s="1286"/>
      <c r="HH381" s="1286"/>
      <c r="HI381" s="1286"/>
      <c r="HJ381" s="1286"/>
      <c r="HK381" s="1286"/>
      <c r="HL381" s="1286"/>
      <c r="HM381" s="1286"/>
      <c r="HN381" s="1286"/>
      <c r="HO381" s="1286"/>
      <c r="HP381" s="1286"/>
      <c r="HQ381" s="1286"/>
      <c r="HR381" s="1286"/>
      <c r="HS381" s="1286"/>
      <c r="HT381" s="1286"/>
      <c r="HU381" s="1286"/>
      <c r="HV381" s="1286"/>
      <c r="HW381" s="1286"/>
      <c r="HX381" s="1286"/>
      <c r="HY381" s="1286"/>
      <c r="HZ381" s="1286"/>
      <c r="IA381" s="1286"/>
      <c r="IB381" s="1286"/>
      <c r="IC381" s="1286"/>
      <c r="ID381" s="1286"/>
      <c r="IE381" s="1286"/>
      <c r="IF381" s="1286"/>
      <c r="IG381" s="1286"/>
      <c r="IH381" s="1286"/>
      <c r="II381" s="1286"/>
      <c r="IJ381" s="1286"/>
      <c r="IK381" s="1286"/>
      <c r="IL381" s="1286"/>
      <c r="IM381" s="1286"/>
      <c r="IN381" s="1286"/>
      <c r="IO381" s="1286"/>
      <c r="IP381" s="1286"/>
      <c r="IQ381" s="1286"/>
      <c r="IR381" s="1286"/>
      <c r="IS381" s="1286"/>
      <c r="IT381" s="1286"/>
      <c r="IU381" s="1286"/>
      <c r="IV381" s="1286"/>
    </row>
    <row r="382" spans="1:256" ht="15.75" thickBot="1">
      <c r="A382" s="1286"/>
      <c r="B382" s="1427" t="s">
        <v>7433</v>
      </c>
      <c r="C382" s="1428" t="s">
        <v>7434</v>
      </c>
      <c r="D382" s="1429" t="s">
        <v>30</v>
      </c>
      <c r="E382" s="1430">
        <v>1</v>
      </c>
      <c r="F382" s="1430" t="e">
        <f>#REF!</f>
        <v>#REF!</v>
      </c>
      <c r="G382" s="1426" t="e">
        <f>TRUNC(F382*E382,2)</f>
        <v>#REF!</v>
      </c>
      <c r="H382" s="1286"/>
      <c r="I382" s="1286"/>
      <c r="J382" s="1286"/>
      <c r="K382" s="1286"/>
      <c r="L382" s="1286"/>
      <c r="M382" s="1286"/>
      <c r="N382" s="1286"/>
      <c r="O382" s="1286"/>
      <c r="P382" s="1286"/>
      <c r="Q382" s="1286"/>
      <c r="R382" s="1286"/>
      <c r="S382" s="1286"/>
      <c r="T382" s="1286"/>
      <c r="U382" s="1286"/>
      <c r="V382" s="1286"/>
      <c r="W382" s="1286"/>
      <c r="X382" s="1286"/>
      <c r="Y382" s="1286"/>
      <c r="Z382" s="1286"/>
      <c r="AA382" s="1286"/>
      <c r="AB382" s="1286"/>
      <c r="AC382" s="1286"/>
      <c r="AD382" s="1286"/>
      <c r="AE382" s="1286"/>
      <c r="AF382" s="1286"/>
      <c r="AG382" s="1286"/>
      <c r="AH382" s="1286"/>
      <c r="AI382" s="1286"/>
      <c r="AJ382" s="1286"/>
      <c r="AK382" s="1286"/>
      <c r="AL382" s="1286"/>
      <c r="AM382" s="1286"/>
      <c r="AN382" s="1286"/>
      <c r="AO382" s="1286"/>
      <c r="AP382" s="1286"/>
      <c r="AQ382" s="1286"/>
      <c r="AR382" s="1286"/>
      <c r="AS382" s="1286"/>
      <c r="AT382" s="1286"/>
      <c r="AU382" s="1286"/>
      <c r="AV382" s="1286"/>
      <c r="AW382" s="1286"/>
      <c r="AX382" s="1286"/>
      <c r="AY382" s="1286"/>
      <c r="AZ382" s="1286"/>
      <c r="BA382" s="1286"/>
      <c r="BB382" s="1286"/>
      <c r="BC382" s="1286"/>
      <c r="BD382" s="1286"/>
      <c r="BE382" s="1286"/>
      <c r="BF382" s="1286"/>
      <c r="BG382" s="1286"/>
      <c r="BH382" s="1286"/>
      <c r="BI382" s="1286"/>
      <c r="BJ382" s="1286"/>
      <c r="BK382" s="1286"/>
      <c r="BL382" s="1286"/>
      <c r="BM382" s="1286"/>
      <c r="BN382" s="1286"/>
      <c r="BO382" s="1286"/>
      <c r="BP382" s="1286"/>
      <c r="BQ382" s="1286"/>
      <c r="BR382" s="1286"/>
      <c r="BS382" s="1286"/>
      <c r="BT382" s="1286"/>
      <c r="BU382" s="1286"/>
      <c r="BV382" s="1286"/>
      <c r="BW382" s="1286"/>
      <c r="BX382" s="1286"/>
      <c r="BY382" s="1286"/>
      <c r="BZ382" s="1286"/>
      <c r="CA382" s="1286"/>
      <c r="CB382" s="1286"/>
      <c r="CC382" s="1286"/>
      <c r="CD382" s="1286"/>
      <c r="CE382" s="1286"/>
      <c r="CF382" s="1286"/>
      <c r="CG382" s="1286"/>
      <c r="CH382" s="1286"/>
      <c r="CI382" s="1286"/>
      <c r="CJ382" s="1286"/>
      <c r="CK382" s="1286"/>
      <c r="CL382" s="1286"/>
      <c r="CM382" s="1286"/>
      <c r="CN382" s="1286"/>
      <c r="CO382" s="1286"/>
      <c r="CP382" s="1286"/>
      <c r="CQ382" s="1286"/>
      <c r="CR382" s="1286"/>
      <c r="CS382" s="1286"/>
      <c r="CT382" s="1286"/>
      <c r="CU382" s="1286"/>
      <c r="CV382" s="1286"/>
      <c r="CW382" s="1286"/>
      <c r="CX382" s="1286"/>
      <c r="CY382" s="1286"/>
      <c r="CZ382" s="1286"/>
      <c r="DA382" s="1286"/>
      <c r="DB382" s="1286"/>
      <c r="DC382" s="1286"/>
      <c r="DD382" s="1286"/>
      <c r="DE382" s="1286"/>
      <c r="DF382" s="1286"/>
      <c r="DG382" s="1286"/>
      <c r="DH382" s="1286"/>
      <c r="DI382" s="1286"/>
      <c r="DJ382" s="1286"/>
      <c r="DK382" s="1286"/>
      <c r="DL382" s="1286"/>
      <c r="DM382" s="1286"/>
      <c r="DN382" s="1286"/>
      <c r="DO382" s="1286"/>
      <c r="DP382" s="1286"/>
      <c r="DQ382" s="1286"/>
      <c r="DR382" s="1286"/>
      <c r="DS382" s="1286"/>
      <c r="DT382" s="1286"/>
      <c r="DU382" s="1286"/>
      <c r="DV382" s="1286"/>
      <c r="DW382" s="1286"/>
      <c r="DX382" s="1286"/>
      <c r="DY382" s="1286"/>
      <c r="DZ382" s="1286"/>
      <c r="EA382" s="1286"/>
      <c r="EB382" s="1286"/>
      <c r="EC382" s="1286"/>
      <c r="ED382" s="1286"/>
      <c r="EE382" s="1286"/>
      <c r="EF382" s="1286"/>
      <c r="EG382" s="1286"/>
      <c r="EH382" s="1286"/>
      <c r="EI382" s="1286"/>
      <c r="EJ382" s="1286"/>
      <c r="EK382" s="1286"/>
      <c r="EL382" s="1286"/>
      <c r="EM382" s="1286"/>
      <c r="EN382" s="1286"/>
      <c r="EO382" s="1286"/>
      <c r="EP382" s="1286"/>
      <c r="EQ382" s="1286"/>
      <c r="ER382" s="1286"/>
      <c r="ES382" s="1286"/>
      <c r="ET382" s="1286"/>
      <c r="EU382" s="1286"/>
      <c r="EV382" s="1286"/>
      <c r="EW382" s="1286"/>
      <c r="EX382" s="1286"/>
      <c r="EY382" s="1286"/>
      <c r="EZ382" s="1286"/>
      <c r="FA382" s="1286"/>
      <c r="FB382" s="1286"/>
      <c r="FC382" s="1286"/>
      <c r="FD382" s="1286"/>
      <c r="FE382" s="1286"/>
      <c r="FF382" s="1286"/>
      <c r="FG382" s="1286"/>
      <c r="FH382" s="1286"/>
      <c r="FI382" s="1286"/>
      <c r="FJ382" s="1286"/>
      <c r="FK382" s="1286"/>
      <c r="FL382" s="1286"/>
      <c r="FM382" s="1286"/>
      <c r="FN382" s="1286"/>
      <c r="FO382" s="1286"/>
      <c r="FP382" s="1286"/>
      <c r="FQ382" s="1286"/>
      <c r="FR382" s="1286"/>
      <c r="FS382" s="1286"/>
      <c r="FT382" s="1286"/>
      <c r="FU382" s="1286"/>
      <c r="FV382" s="1286"/>
      <c r="FW382" s="1286"/>
      <c r="FX382" s="1286"/>
      <c r="FY382" s="1286"/>
      <c r="FZ382" s="1286"/>
      <c r="GA382" s="1286"/>
      <c r="GB382" s="1286"/>
      <c r="GC382" s="1286"/>
      <c r="GD382" s="1286"/>
      <c r="GE382" s="1286"/>
      <c r="GF382" s="1286"/>
      <c r="GG382" s="1286"/>
      <c r="GH382" s="1286"/>
      <c r="GI382" s="1286"/>
      <c r="GJ382" s="1286"/>
      <c r="GK382" s="1286"/>
      <c r="GL382" s="1286"/>
      <c r="GM382" s="1286"/>
      <c r="GN382" s="1286"/>
      <c r="GO382" s="1286"/>
      <c r="GP382" s="1286"/>
      <c r="GQ382" s="1286"/>
      <c r="GR382" s="1286"/>
      <c r="GS382" s="1286"/>
      <c r="GT382" s="1286"/>
      <c r="GU382" s="1286"/>
      <c r="GV382" s="1286"/>
      <c r="GW382" s="1286"/>
      <c r="GX382" s="1286"/>
      <c r="GY382" s="1286"/>
      <c r="GZ382" s="1286"/>
      <c r="HA382" s="1286"/>
      <c r="HB382" s="1286"/>
      <c r="HC382" s="1286"/>
      <c r="HD382" s="1286"/>
      <c r="HE382" s="1286"/>
      <c r="HF382" s="1286"/>
      <c r="HG382" s="1286"/>
      <c r="HH382" s="1286"/>
      <c r="HI382" s="1286"/>
      <c r="HJ382" s="1286"/>
      <c r="HK382" s="1286"/>
      <c r="HL382" s="1286"/>
      <c r="HM382" s="1286"/>
      <c r="HN382" s="1286"/>
      <c r="HO382" s="1286"/>
      <c r="HP382" s="1286"/>
      <c r="HQ382" s="1286"/>
      <c r="HR382" s="1286"/>
      <c r="HS382" s="1286"/>
      <c r="HT382" s="1286"/>
      <c r="HU382" s="1286"/>
      <c r="HV382" s="1286"/>
      <c r="HW382" s="1286"/>
      <c r="HX382" s="1286"/>
      <c r="HY382" s="1286"/>
      <c r="HZ382" s="1286"/>
      <c r="IA382" s="1286"/>
      <c r="IB382" s="1286"/>
      <c r="IC382" s="1286"/>
      <c r="ID382" s="1286"/>
      <c r="IE382" s="1286"/>
      <c r="IF382" s="1286"/>
      <c r="IG382" s="1286"/>
      <c r="IH382" s="1286"/>
      <c r="II382" s="1286"/>
      <c r="IJ382" s="1286"/>
      <c r="IK382" s="1286"/>
      <c r="IL382" s="1286"/>
      <c r="IM382" s="1286"/>
      <c r="IN382" s="1286"/>
      <c r="IO382" s="1286"/>
      <c r="IP382" s="1286"/>
      <c r="IQ382" s="1286"/>
      <c r="IR382" s="1286"/>
      <c r="IS382" s="1286"/>
      <c r="IT382" s="1286"/>
      <c r="IU382" s="1286"/>
      <c r="IV382" s="1286"/>
    </row>
    <row r="383" spans="1:256" ht="16.5" thickBot="1">
      <c r="A383" s="1286"/>
      <c r="B383" s="1288"/>
      <c r="C383" s="1352"/>
      <c r="D383" s="1353"/>
      <c r="E383" s="1354"/>
      <c r="F383" s="1355" t="s">
        <v>1953</v>
      </c>
      <c r="G383" s="1431" t="e">
        <f>TRUNC(SUM(G381:G382),2)</f>
        <v>#REF!</v>
      </c>
      <c r="H383" s="1286"/>
      <c r="I383" s="1286"/>
      <c r="J383" s="1286"/>
      <c r="K383" s="1286"/>
      <c r="L383" s="1286"/>
      <c r="M383" s="1286"/>
      <c r="N383" s="1286"/>
      <c r="O383" s="1286"/>
      <c r="P383" s="1286"/>
      <c r="Q383" s="1286"/>
      <c r="R383" s="1286"/>
      <c r="S383" s="1286"/>
      <c r="T383" s="1286"/>
      <c r="U383" s="1286"/>
      <c r="V383" s="1286"/>
      <c r="W383" s="1286"/>
      <c r="X383" s="1286"/>
      <c r="Y383" s="1286"/>
      <c r="Z383" s="1286"/>
      <c r="AA383" s="1286"/>
      <c r="AB383" s="1286"/>
      <c r="AC383" s="1286"/>
      <c r="AD383" s="1286"/>
      <c r="AE383" s="1286"/>
      <c r="AF383" s="1286"/>
      <c r="AG383" s="1286"/>
      <c r="AH383" s="1286"/>
      <c r="AI383" s="1286"/>
      <c r="AJ383" s="1286"/>
      <c r="AK383" s="1286"/>
      <c r="AL383" s="1286"/>
      <c r="AM383" s="1286"/>
      <c r="AN383" s="1286"/>
      <c r="AO383" s="1286"/>
      <c r="AP383" s="1286"/>
      <c r="AQ383" s="1286"/>
      <c r="AR383" s="1286"/>
      <c r="AS383" s="1286"/>
      <c r="AT383" s="1286"/>
      <c r="AU383" s="1286"/>
      <c r="AV383" s="1286"/>
      <c r="AW383" s="1286"/>
      <c r="AX383" s="1286"/>
      <c r="AY383" s="1286"/>
      <c r="AZ383" s="1286"/>
      <c r="BA383" s="1286"/>
      <c r="BB383" s="1286"/>
      <c r="BC383" s="1286"/>
      <c r="BD383" s="1286"/>
      <c r="BE383" s="1286"/>
      <c r="BF383" s="1286"/>
      <c r="BG383" s="1286"/>
      <c r="BH383" s="1286"/>
      <c r="BI383" s="1286"/>
      <c r="BJ383" s="1286"/>
      <c r="BK383" s="1286"/>
      <c r="BL383" s="1286"/>
      <c r="BM383" s="1286"/>
      <c r="BN383" s="1286"/>
      <c r="BO383" s="1286"/>
      <c r="BP383" s="1286"/>
      <c r="BQ383" s="1286"/>
      <c r="BR383" s="1286"/>
      <c r="BS383" s="1286"/>
      <c r="BT383" s="1286"/>
      <c r="BU383" s="1286"/>
      <c r="BV383" s="1286"/>
      <c r="BW383" s="1286"/>
      <c r="BX383" s="1286"/>
      <c r="BY383" s="1286"/>
      <c r="BZ383" s="1286"/>
      <c r="CA383" s="1286"/>
      <c r="CB383" s="1286"/>
      <c r="CC383" s="1286"/>
      <c r="CD383" s="1286"/>
      <c r="CE383" s="1286"/>
      <c r="CF383" s="1286"/>
      <c r="CG383" s="1286"/>
      <c r="CH383" s="1286"/>
      <c r="CI383" s="1286"/>
      <c r="CJ383" s="1286"/>
      <c r="CK383" s="1286"/>
      <c r="CL383" s="1286"/>
      <c r="CM383" s="1286"/>
      <c r="CN383" s="1286"/>
      <c r="CO383" s="1286"/>
      <c r="CP383" s="1286"/>
      <c r="CQ383" s="1286"/>
      <c r="CR383" s="1286"/>
      <c r="CS383" s="1286"/>
      <c r="CT383" s="1286"/>
      <c r="CU383" s="1286"/>
      <c r="CV383" s="1286"/>
      <c r="CW383" s="1286"/>
      <c r="CX383" s="1286"/>
      <c r="CY383" s="1286"/>
      <c r="CZ383" s="1286"/>
      <c r="DA383" s="1286"/>
      <c r="DB383" s="1286"/>
      <c r="DC383" s="1286"/>
      <c r="DD383" s="1286"/>
      <c r="DE383" s="1286"/>
      <c r="DF383" s="1286"/>
      <c r="DG383" s="1286"/>
      <c r="DH383" s="1286"/>
      <c r="DI383" s="1286"/>
      <c r="DJ383" s="1286"/>
      <c r="DK383" s="1286"/>
      <c r="DL383" s="1286"/>
      <c r="DM383" s="1286"/>
      <c r="DN383" s="1286"/>
      <c r="DO383" s="1286"/>
      <c r="DP383" s="1286"/>
      <c r="DQ383" s="1286"/>
      <c r="DR383" s="1286"/>
      <c r="DS383" s="1286"/>
      <c r="DT383" s="1286"/>
      <c r="DU383" s="1286"/>
      <c r="DV383" s="1286"/>
      <c r="DW383" s="1286"/>
      <c r="DX383" s="1286"/>
      <c r="DY383" s="1286"/>
      <c r="DZ383" s="1286"/>
      <c r="EA383" s="1286"/>
      <c r="EB383" s="1286"/>
      <c r="EC383" s="1286"/>
      <c r="ED383" s="1286"/>
      <c r="EE383" s="1286"/>
      <c r="EF383" s="1286"/>
      <c r="EG383" s="1286"/>
      <c r="EH383" s="1286"/>
      <c r="EI383" s="1286"/>
      <c r="EJ383" s="1286"/>
      <c r="EK383" s="1286"/>
      <c r="EL383" s="1286"/>
      <c r="EM383" s="1286"/>
      <c r="EN383" s="1286"/>
      <c r="EO383" s="1286"/>
      <c r="EP383" s="1286"/>
      <c r="EQ383" s="1286"/>
      <c r="ER383" s="1286"/>
      <c r="ES383" s="1286"/>
      <c r="ET383" s="1286"/>
      <c r="EU383" s="1286"/>
      <c r="EV383" s="1286"/>
      <c r="EW383" s="1286"/>
      <c r="EX383" s="1286"/>
      <c r="EY383" s="1286"/>
      <c r="EZ383" s="1286"/>
      <c r="FA383" s="1286"/>
      <c r="FB383" s="1286"/>
      <c r="FC383" s="1286"/>
      <c r="FD383" s="1286"/>
      <c r="FE383" s="1286"/>
      <c r="FF383" s="1286"/>
      <c r="FG383" s="1286"/>
      <c r="FH383" s="1286"/>
      <c r="FI383" s="1286"/>
      <c r="FJ383" s="1286"/>
      <c r="FK383" s="1286"/>
      <c r="FL383" s="1286"/>
      <c r="FM383" s="1286"/>
      <c r="FN383" s="1286"/>
      <c r="FO383" s="1286"/>
      <c r="FP383" s="1286"/>
      <c r="FQ383" s="1286"/>
      <c r="FR383" s="1286"/>
      <c r="FS383" s="1286"/>
      <c r="FT383" s="1286"/>
      <c r="FU383" s="1286"/>
      <c r="FV383" s="1286"/>
      <c r="FW383" s="1286"/>
      <c r="FX383" s="1286"/>
      <c r="FY383" s="1286"/>
      <c r="FZ383" s="1286"/>
      <c r="GA383" s="1286"/>
      <c r="GB383" s="1286"/>
      <c r="GC383" s="1286"/>
      <c r="GD383" s="1286"/>
      <c r="GE383" s="1286"/>
      <c r="GF383" s="1286"/>
      <c r="GG383" s="1286"/>
      <c r="GH383" s="1286"/>
      <c r="GI383" s="1286"/>
      <c r="GJ383" s="1286"/>
      <c r="GK383" s="1286"/>
      <c r="GL383" s="1286"/>
      <c r="GM383" s="1286"/>
      <c r="GN383" s="1286"/>
      <c r="GO383" s="1286"/>
      <c r="GP383" s="1286"/>
      <c r="GQ383" s="1286"/>
      <c r="GR383" s="1286"/>
      <c r="GS383" s="1286"/>
      <c r="GT383" s="1286"/>
      <c r="GU383" s="1286"/>
      <c r="GV383" s="1286"/>
      <c r="GW383" s="1286"/>
      <c r="GX383" s="1286"/>
      <c r="GY383" s="1286"/>
      <c r="GZ383" s="1286"/>
      <c r="HA383" s="1286"/>
      <c r="HB383" s="1286"/>
      <c r="HC383" s="1286"/>
      <c r="HD383" s="1286"/>
      <c r="HE383" s="1286"/>
      <c r="HF383" s="1286"/>
      <c r="HG383" s="1286"/>
      <c r="HH383" s="1286"/>
      <c r="HI383" s="1286"/>
      <c r="HJ383" s="1286"/>
      <c r="HK383" s="1286"/>
      <c r="HL383" s="1286"/>
      <c r="HM383" s="1286"/>
      <c r="HN383" s="1286"/>
      <c r="HO383" s="1286"/>
      <c r="HP383" s="1286"/>
      <c r="HQ383" s="1286"/>
      <c r="HR383" s="1286"/>
      <c r="HS383" s="1286"/>
      <c r="HT383" s="1286"/>
      <c r="HU383" s="1286"/>
      <c r="HV383" s="1286"/>
      <c r="HW383" s="1286"/>
      <c r="HX383" s="1286"/>
      <c r="HY383" s="1286"/>
      <c r="HZ383" s="1286"/>
      <c r="IA383" s="1286"/>
      <c r="IB383" s="1286"/>
      <c r="IC383" s="1286"/>
      <c r="ID383" s="1286"/>
      <c r="IE383" s="1286"/>
      <c r="IF383" s="1286"/>
      <c r="IG383" s="1286"/>
      <c r="IH383" s="1286"/>
      <c r="II383" s="1286"/>
      <c r="IJ383" s="1286"/>
      <c r="IK383" s="1286"/>
      <c r="IL383" s="1286"/>
      <c r="IM383" s="1286"/>
      <c r="IN383" s="1286"/>
      <c r="IO383" s="1286"/>
      <c r="IP383" s="1286"/>
      <c r="IQ383" s="1286"/>
      <c r="IR383" s="1286"/>
      <c r="IS383" s="1286"/>
      <c r="IT383" s="1286"/>
      <c r="IU383" s="1286"/>
      <c r="IV383" s="1286"/>
    </row>
    <row r="384" spans="1:256" ht="13.5" thickBot="1">
      <c r="A384" s="1286"/>
      <c r="B384" s="1374"/>
      <c r="C384" s="1374"/>
      <c r="D384" s="1375"/>
      <c r="E384" s="1376"/>
      <c r="F384" s="1377"/>
      <c r="G384" s="1378"/>
      <c r="H384" s="1286"/>
      <c r="I384" s="1286"/>
      <c r="J384" s="1286"/>
      <c r="K384" s="1286"/>
      <c r="L384" s="1286"/>
      <c r="M384" s="1286"/>
      <c r="N384" s="1286"/>
      <c r="O384" s="1286"/>
      <c r="P384" s="1286"/>
      <c r="Q384" s="1286"/>
      <c r="R384" s="1286"/>
      <c r="S384" s="1286"/>
      <c r="T384" s="1286"/>
      <c r="U384" s="1286"/>
      <c r="V384" s="1286"/>
      <c r="W384" s="1286"/>
      <c r="X384" s="1286"/>
      <c r="Y384" s="1286"/>
      <c r="Z384" s="1286"/>
      <c r="AA384" s="1286"/>
      <c r="AB384" s="1286"/>
      <c r="AC384" s="1286"/>
      <c r="AD384" s="1286"/>
      <c r="AE384" s="1286"/>
      <c r="AF384" s="1286"/>
      <c r="AG384" s="1286"/>
      <c r="AH384" s="1286"/>
      <c r="AI384" s="1286"/>
      <c r="AJ384" s="1286"/>
      <c r="AK384" s="1286"/>
      <c r="AL384" s="1286"/>
      <c r="AM384" s="1286"/>
      <c r="AN384" s="1286"/>
      <c r="AO384" s="1286"/>
      <c r="AP384" s="1286"/>
      <c r="AQ384" s="1286"/>
      <c r="AR384" s="1286"/>
      <c r="AS384" s="1286"/>
      <c r="AT384" s="1286"/>
      <c r="AU384" s="1286"/>
      <c r="AV384" s="1286"/>
      <c r="AW384" s="1286"/>
      <c r="AX384" s="1286"/>
      <c r="AY384" s="1286"/>
      <c r="AZ384" s="1286"/>
      <c r="BA384" s="1286"/>
      <c r="BB384" s="1286"/>
      <c r="BC384" s="1286"/>
      <c r="BD384" s="1286"/>
      <c r="BE384" s="1286"/>
      <c r="BF384" s="1286"/>
      <c r="BG384" s="1286"/>
      <c r="BH384" s="1286"/>
      <c r="BI384" s="1286"/>
      <c r="BJ384" s="1286"/>
      <c r="BK384" s="1286"/>
      <c r="BL384" s="1286"/>
      <c r="BM384" s="1286"/>
      <c r="BN384" s="1286"/>
      <c r="BO384" s="1286"/>
      <c r="BP384" s="1286"/>
      <c r="BQ384" s="1286"/>
      <c r="BR384" s="1286"/>
      <c r="BS384" s="1286"/>
      <c r="BT384" s="1286"/>
      <c r="BU384" s="1286"/>
      <c r="BV384" s="1286"/>
      <c r="BW384" s="1286"/>
      <c r="BX384" s="1286"/>
      <c r="BY384" s="1286"/>
      <c r="BZ384" s="1286"/>
      <c r="CA384" s="1286"/>
      <c r="CB384" s="1286"/>
      <c r="CC384" s="1286"/>
      <c r="CD384" s="1286"/>
      <c r="CE384" s="1286"/>
      <c r="CF384" s="1286"/>
      <c r="CG384" s="1286"/>
      <c r="CH384" s="1286"/>
      <c r="CI384" s="1286"/>
      <c r="CJ384" s="1286"/>
      <c r="CK384" s="1286"/>
      <c r="CL384" s="1286"/>
      <c r="CM384" s="1286"/>
      <c r="CN384" s="1286"/>
      <c r="CO384" s="1286"/>
      <c r="CP384" s="1286"/>
      <c r="CQ384" s="1286"/>
      <c r="CR384" s="1286"/>
      <c r="CS384" s="1286"/>
      <c r="CT384" s="1286"/>
      <c r="CU384" s="1286"/>
      <c r="CV384" s="1286"/>
      <c r="CW384" s="1286"/>
      <c r="CX384" s="1286"/>
      <c r="CY384" s="1286"/>
      <c r="CZ384" s="1286"/>
      <c r="DA384" s="1286"/>
      <c r="DB384" s="1286"/>
      <c r="DC384" s="1286"/>
      <c r="DD384" s="1286"/>
      <c r="DE384" s="1286"/>
      <c r="DF384" s="1286"/>
      <c r="DG384" s="1286"/>
      <c r="DH384" s="1286"/>
      <c r="DI384" s="1286"/>
      <c r="DJ384" s="1286"/>
      <c r="DK384" s="1286"/>
      <c r="DL384" s="1286"/>
      <c r="DM384" s="1286"/>
      <c r="DN384" s="1286"/>
      <c r="DO384" s="1286"/>
      <c r="DP384" s="1286"/>
      <c r="DQ384" s="1286"/>
      <c r="DR384" s="1286"/>
      <c r="DS384" s="1286"/>
      <c r="DT384" s="1286"/>
      <c r="DU384" s="1286"/>
      <c r="DV384" s="1286"/>
      <c r="DW384" s="1286"/>
      <c r="DX384" s="1286"/>
      <c r="DY384" s="1286"/>
      <c r="DZ384" s="1286"/>
      <c r="EA384" s="1286"/>
      <c r="EB384" s="1286"/>
      <c r="EC384" s="1286"/>
      <c r="ED384" s="1286"/>
      <c r="EE384" s="1286"/>
      <c r="EF384" s="1286"/>
      <c r="EG384" s="1286"/>
      <c r="EH384" s="1286"/>
      <c r="EI384" s="1286"/>
      <c r="EJ384" s="1286"/>
      <c r="EK384" s="1286"/>
      <c r="EL384" s="1286"/>
      <c r="EM384" s="1286"/>
      <c r="EN384" s="1286"/>
      <c r="EO384" s="1286"/>
      <c r="EP384" s="1286"/>
      <c r="EQ384" s="1286"/>
      <c r="ER384" s="1286"/>
      <c r="ES384" s="1286"/>
      <c r="ET384" s="1286"/>
      <c r="EU384" s="1286"/>
      <c r="EV384" s="1286"/>
      <c r="EW384" s="1286"/>
      <c r="EX384" s="1286"/>
      <c r="EY384" s="1286"/>
      <c r="EZ384" s="1286"/>
      <c r="FA384" s="1286"/>
      <c r="FB384" s="1286"/>
      <c r="FC384" s="1286"/>
      <c r="FD384" s="1286"/>
      <c r="FE384" s="1286"/>
      <c r="FF384" s="1286"/>
      <c r="FG384" s="1286"/>
      <c r="FH384" s="1286"/>
      <c r="FI384" s="1286"/>
      <c r="FJ384" s="1286"/>
      <c r="FK384" s="1286"/>
      <c r="FL384" s="1286"/>
      <c r="FM384" s="1286"/>
      <c r="FN384" s="1286"/>
      <c r="FO384" s="1286"/>
      <c r="FP384" s="1286"/>
      <c r="FQ384" s="1286"/>
      <c r="FR384" s="1286"/>
      <c r="FS384" s="1286"/>
      <c r="FT384" s="1286"/>
      <c r="FU384" s="1286"/>
      <c r="FV384" s="1286"/>
      <c r="FW384" s="1286"/>
      <c r="FX384" s="1286"/>
      <c r="FY384" s="1286"/>
      <c r="FZ384" s="1286"/>
      <c r="GA384" s="1286"/>
      <c r="GB384" s="1286"/>
      <c r="GC384" s="1286"/>
      <c r="GD384" s="1286"/>
      <c r="GE384" s="1286"/>
      <c r="GF384" s="1286"/>
      <c r="GG384" s="1286"/>
      <c r="GH384" s="1286"/>
      <c r="GI384" s="1286"/>
      <c r="GJ384" s="1286"/>
      <c r="GK384" s="1286"/>
      <c r="GL384" s="1286"/>
      <c r="GM384" s="1286"/>
      <c r="GN384" s="1286"/>
      <c r="GO384" s="1286"/>
      <c r="GP384" s="1286"/>
      <c r="GQ384" s="1286"/>
      <c r="GR384" s="1286"/>
      <c r="GS384" s="1286"/>
      <c r="GT384" s="1286"/>
      <c r="GU384" s="1286"/>
      <c r="GV384" s="1286"/>
      <c r="GW384" s="1286"/>
      <c r="GX384" s="1286"/>
      <c r="GY384" s="1286"/>
      <c r="GZ384" s="1286"/>
      <c r="HA384" s="1286"/>
      <c r="HB384" s="1286"/>
      <c r="HC384" s="1286"/>
      <c r="HD384" s="1286"/>
      <c r="HE384" s="1286"/>
      <c r="HF384" s="1286"/>
      <c r="HG384" s="1286"/>
      <c r="HH384" s="1286"/>
      <c r="HI384" s="1286"/>
      <c r="HJ384" s="1286"/>
      <c r="HK384" s="1286"/>
      <c r="HL384" s="1286"/>
      <c r="HM384" s="1286"/>
      <c r="HN384" s="1286"/>
      <c r="HO384" s="1286"/>
      <c r="HP384" s="1286"/>
      <c r="HQ384" s="1286"/>
      <c r="HR384" s="1286"/>
      <c r="HS384" s="1286"/>
      <c r="HT384" s="1286"/>
      <c r="HU384" s="1286"/>
      <c r="HV384" s="1286"/>
      <c r="HW384" s="1286"/>
      <c r="HX384" s="1286"/>
      <c r="HY384" s="1286"/>
      <c r="HZ384" s="1286"/>
      <c r="IA384" s="1286"/>
      <c r="IB384" s="1286"/>
      <c r="IC384" s="1286"/>
      <c r="ID384" s="1286"/>
      <c r="IE384" s="1286"/>
      <c r="IF384" s="1286"/>
      <c r="IG384" s="1286"/>
      <c r="IH384" s="1286"/>
      <c r="II384" s="1286"/>
      <c r="IJ384" s="1286"/>
      <c r="IK384" s="1286"/>
      <c r="IL384" s="1286"/>
      <c r="IM384" s="1286"/>
      <c r="IN384" s="1286"/>
      <c r="IO384" s="1286"/>
      <c r="IP384" s="1286"/>
      <c r="IQ384" s="1286"/>
      <c r="IR384" s="1286"/>
      <c r="IS384" s="1286"/>
      <c r="IT384" s="1286"/>
      <c r="IU384" s="1286"/>
      <c r="IV384" s="1286"/>
    </row>
    <row r="385" spans="1:256" ht="26.25" thickBot="1">
      <c r="A385" s="1286"/>
      <c r="B385" s="1412" t="s">
        <v>7439</v>
      </c>
      <c r="C385" s="1432" t="s">
        <v>7440</v>
      </c>
      <c r="D385" s="1414"/>
      <c r="E385" s="1414"/>
      <c r="F385" s="1415"/>
      <c r="G385" s="1416" t="s">
        <v>30</v>
      </c>
      <c r="H385" s="1286"/>
      <c r="I385" s="1286"/>
      <c r="J385" s="1286"/>
      <c r="K385" s="1286"/>
      <c r="L385" s="1286"/>
      <c r="M385" s="1286"/>
      <c r="N385" s="1286"/>
      <c r="O385" s="1286"/>
      <c r="P385" s="1286"/>
      <c r="Q385" s="1286"/>
      <c r="R385" s="1286"/>
      <c r="S385" s="1286"/>
      <c r="T385" s="1286"/>
      <c r="U385" s="1286"/>
      <c r="V385" s="1286"/>
      <c r="W385" s="1286"/>
      <c r="X385" s="1286"/>
      <c r="Y385" s="1286"/>
      <c r="Z385" s="1286"/>
      <c r="AA385" s="1286"/>
      <c r="AB385" s="1286"/>
      <c r="AC385" s="1286"/>
      <c r="AD385" s="1286"/>
      <c r="AE385" s="1286"/>
      <c r="AF385" s="1286"/>
      <c r="AG385" s="1286"/>
      <c r="AH385" s="1286"/>
      <c r="AI385" s="1286"/>
      <c r="AJ385" s="1286"/>
      <c r="AK385" s="1286"/>
      <c r="AL385" s="1286"/>
      <c r="AM385" s="1286"/>
      <c r="AN385" s="1286"/>
      <c r="AO385" s="1286"/>
      <c r="AP385" s="1286"/>
      <c r="AQ385" s="1286"/>
      <c r="AR385" s="1286"/>
      <c r="AS385" s="1286"/>
      <c r="AT385" s="1286"/>
      <c r="AU385" s="1286"/>
      <c r="AV385" s="1286"/>
      <c r="AW385" s="1286"/>
      <c r="AX385" s="1286"/>
      <c r="AY385" s="1286"/>
      <c r="AZ385" s="1286"/>
      <c r="BA385" s="1286"/>
      <c r="BB385" s="1286"/>
      <c r="BC385" s="1286"/>
      <c r="BD385" s="1286"/>
      <c r="BE385" s="1286"/>
      <c r="BF385" s="1286"/>
      <c r="BG385" s="1286"/>
      <c r="BH385" s="1286"/>
      <c r="BI385" s="1286"/>
      <c r="BJ385" s="1286"/>
      <c r="BK385" s="1286"/>
      <c r="BL385" s="1286"/>
      <c r="BM385" s="1286"/>
      <c r="BN385" s="1286"/>
      <c r="BO385" s="1286"/>
      <c r="BP385" s="1286"/>
      <c r="BQ385" s="1286"/>
      <c r="BR385" s="1286"/>
      <c r="BS385" s="1286"/>
      <c r="BT385" s="1286"/>
      <c r="BU385" s="1286"/>
      <c r="BV385" s="1286"/>
      <c r="BW385" s="1286"/>
      <c r="BX385" s="1286"/>
      <c r="BY385" s="1286"/>
      <c r="BZ385" s="1286"/>
      <c r="CA385" s="1286"/>
      <c r="CB385" s="1286"/>
      <c r="CC385" s="1286"/>
      <c r="CD385" s="1286"/>
      <c r="CE385" s="1286"/>
      <c r="CF385" s="1286"/>
      <c r="CG385" s="1286"/>
      <c r="CH385" s="1286"/>
      <c r="CI385" s="1286"/>
      <c r="CJ385" s="1286"/>
      <c r="CK385" s="1286"/>
      <c r="CL385" s="1286"/>
      <c r="CM385" s="1286"/>
      <c r="CN385" s="1286"/>
      <c r="CO385" s="1286"/>
      <c r="CP385" s="1286"/>
      <c r="CQ385" s="1286"/>
      <c r="CR385" s="1286"/>
      <c r="CS385" s="1286"/>
      <c r="CT385" s="1286"/>
      <c r="CU385" s="1286"/>
      <c r="CV385" s="1286"/>
      <c r="CW385" s="1286"/>
      <c r="CX385" s="1286"/>
      <c r="CY385" s="1286"/>
      <c r="CZ385" s="1286"/>
      <c r="DA385" s="1286"/>
      <c r="DB385" s="1286"/>
      <c r="DC385" s="1286"/>
      <c r="DD385" s="1286"/>
      <c r="DE385" s="1286"/>
      <c r="DF385" s="1286"/>
      <c r="DG385" s="1286"/>
      <c r="DH385" s="1286"/>
      <c r="DI385" s="1286"/>
      <c r="DJ385" s="1286"/>
      <c r="DK385" s="1286"/>
      <c r="DL385" s="1286"/>
      <c r="DM385" s="1286"/>
      <c r="DN385" s="1286"/>
      <c r="DO385" s="1286"/>
      <c r="DP385" s="1286"/>
      <c r="DQ385" s="1286"/>
      <c r="DR385" s="1286"/>
      <c r="DS385" s="1286"/>
      <c r="DT385" s="1286"/>
      <c r="DU385" s="1286"/>
      <c r="DV385" s="1286"/>
      <c r="DW385" s="1286"/>
      <c r="DX385" s="1286"/>
      <c r="DY385" s="1286"/>
      <c r="DZ385" s="1286"/>
      <c r="EA385" s="1286"/>
      <c r="EB385" s="1286"/>
      <c r="EC385" s="1286"/>
      <c r="ED385" s="1286"/>
      <c r="EE385" s="1286"/>
      <c r="EF385" s="1286"/>
      <c r="EG385" s="1286"/>
      <c r="EH385" s="1286"/>
      <c r="EI385" s="1286"/>
      <c r="EJ385" s="1286"/>
      <c r="EK385" s="1286"/>
      <c r="EL385" s="1286"/>
      <c r="EM385" s="1286"/>
      <c r="EN385" s="1286"/>
      <c r="EO385" s="1286"/>
      <c r="EP385" s="1286"/>
      <c r="EQ385" s="1286"/>
      <c r="ER385" s="1286"/>
      <c r="ES385" s="1286"/>
      <c r="ET385" s="1286"/>
      <c r="EU385" s="1286"/>
      <c r="EV385" s="1286"/>
      <c r="EW385" s="1286"/>
      <c r="EX385" s="1286"/>
      <c r="EY385" s="1286"/>
      <c r="EZ385" s="1286"/>
      <c r="FA385" s="1286"/>
      <c r="FB385" s="1286"/>
      <c r="FC385" s="1286"/>
      <c r="FD385" s="1286"/>
      <c r="FE385" s="1286"/>
      <c r="FF385" s="1286"/>
      <c r="FG385" s="1286"/>
      <c r="FH385" s="1286"/>
      <c r="FI385" s="1286"/>
      <c r="FJ385" s="1286"/>
      <c r="FK385" s="1286"/>
      <c r="FL385" s="1286"/>
      <c r="FM385" s="1286"/>
      <c r="FN385" s="1286"/>
      <c r="FO385" s="1286"/>
      <c r="FP385" s="1286"/>
      <c r="FQ385" s="1286"/>
      <c r="FR385" s="1286"/>
      <c r="FS385" s="1286"/>
      <c r="FT385" s="1286"/>
      <c r="FU385" s="1286"/>
      <c r="FV385" s="1286"/>
      <c r="FW385" s="1286"/>
      <c r="FX385" s="1286"/>
      <c r="FY385" s="1286"/>
      <c r="FZ385" s="1286"/>
      <c r="GA385" s="1286"/>
      <c r="GB385" s="1286"/>
      <c r="GC385" s="1286"/>
      <c r="GD385" s="1286"/>
      <c r="GE385" s="1286"/>
      <c r="GF385" s="1286"/>
      <c r="GG385" s="1286"/>
      <c r="GH385" s="1286"/>
      <c r="GI385" s="1286"/>
      <c r="GJ385" s="1286"/>
      <c r="GK385" s="1286"/>
      <c r="GL385" s="1286"/>
      <c r="GM385" s="1286"/>
      <c r="GN385" s="1286"/>
      <c r="GO385" s="1286"/>
      <c r="GP385" s="1286"/>
      <c r="GQ385" s="1286"/>
      <c r="GR385" s="1286"/>
      <c r="GS385" s="1286"/>
      <c r="GT385" s="1286"/>
      <c r="GU385" s="1286"/>
      <c r="GV385" s="1286"/>
      <c r="GW385" s="1286"/>
      <c r="GX385" s="1286"/>
      <c r="GY385" s="1286"/>
      <c r="GZ385" s="1286"/>
      <c r="HA385" s="1286"/>
      <c r="HB385" s="1286"/>
      <c r="HC385" s="1286"/>
      <c r="HD385" s="1286"/>
      <c r="HE385" s="1286"/>
      <c r="HF385" s="1286"/>
      <c r="HG385" s="1286"/>
      <c r="HH385" s="1286"/>
      <c r="HI385" s="1286"/>
      <c r="HJ385" s="1286"/>
      <c r="HK385" s="1286"/>
      <c r="HL385" s="1286"/>
      <c r="HM385" s="1286"/>
      <c r="HN385" s="1286"/>
      <c r="HO385" s="1286"/>
      <c r="HP385" s="1286"/>
      <c r="HQ385" s="1286"/>
      <c r="HR385" s="1286"/>
      <c r="HS385" s="1286"/>
      <c r="HT385" s="1286"/>
      <c r="HU385" s="1286"/>
      <c r="HV385" s="1286"/>
      <c r="HW385" s="1286"/>
      <c r="HX385" s="1286"/>
      <c r="HY385" s="1286"/>
      <c r="HZ385" s="1286"/>
      <c r="IA385" s="1286"/>
      <c r="IB385" s="1286"/>
      <c r="IC385" s="1286"/>
      <c r="ID385" s="1286"/>
      <c r="IE385" s="1286"/>
      <c r="IF385" s="1286"/>
      <c r="IG385" s="1286"/>
      <c r="IH385" s="1286"/>
      <c r="II385" s="1286"/>
      <c r="IJ385" s="1286"/>
      <c r="IK385" s="1286"/>
      <c r="IL385" s="1286"/>
      <c r="IM385" s="1286"/>
      <c r="IN385" s="1286"/>
      <c r="IO385" s="1286"/>
      <c r="IP385" s="1286"/>
      <c r="IQ385" s="1286"/>
      <c r="IR385" s="1286"/>
      <c r="IS385" s="1286"/>
      <c r="IT385" s="1286"/>
      <c r="IU385" s="1286"/>
      <c r="IV385" s="1286"/>
    </row>
    <row r="386" spans="1:256" ht="26.25" thickBot="1">
      <c r="A386" s="1286"/>
      <c r="B386" s="1417" t="s">
        <v>2114</v>
      </c>
      <c r="C386" s="1418" t="s">
        <v>1947</v>
      </c>
      <c r="D386" s="1418" t="s">
        <v>30</v>
      </c>
      <c r="E386" s="1418" t="s">
        <v>1948</v>
      </c>
      <c r="F386" s="1419" t="s">
        <v>1995</v>
      </c>
      <c r="G386" s="1420" t="s">
        <v>1996</v>
      </c>
      <c r="H386" s="1286"/>
      <c r="I386" s="1286"/>
      <c r="J386" s="1286"/>
      <c r="K386" s="1286"/>
      <c r="L386" s="1286"/>
      <c r="M386" s="1286"/>
      <c r="N386" s="1286"/>
      <c r="O386" s="1286"/>
      <c r="P386" s="1286"/>
      <c r="Q386" s="1286"/>
      <c r="R386" s="1286"/>
      <c r="S386" s="1286"/>
      <c r="T386" s="1286"/>
      <c r="U386" s="1286"/>
      <c r="V386" s="1286"/>
      <c r="W386" s="1286"/>
      <c r="X386" s="1286"/>
      <c r="Y386" s="1286"/>
      <c r="Z386" s="1286"/>
      <c r="AA386" s="1286"/>
      <c r="AB386" s="1286"/>
      <c r="AC386" s="1286"/>
      <c r="AD386" s="1286"/>
      <c r="AE386" s="1286"/>
      <c r="AF386" s="1286"/>
      <c r="AG386" s="1286"/>
      <c r="AH386" s="1286"/>
      <c r="AI386" s="1286"/>
      <c r="AJ386" s="1286"/>
      <c r="AK386" s="1286"/>
      <c r="AL386" s="1286"/>
      <c r="AM386" s="1286"/>
      <c r="AN386" s="1286"/>
      <c r="AO386" s="1286"/>
      <c r="AP386" s="1286"/>
      <c r="AQ386" s="1286"/>
      <c r="AR386" s="1286"/>
      <c r="AS386" s="1286"/>
      <c r="AT386" s="1286"/>
      <c r="AU386" s="1286"/>
      <c r="AV386" s="1286"/>
      <c r="AW386" s="1286"/>
      <c r="AX386" s="1286"/>
      <c r="AY386" s="1286"/>
      <c r="AZ386" s="1286"/>
      <c r="BA386" s="1286"/>
      <c r="BB386" s="1286"/>
      <c r="BC386" s="1286"/>
      <c r="BD386" s="1286"/>
      <c r="BE386" s="1286"/>
      <c r="BF386" s="1286"/>
      <c r="BG386" s="1286"/>
      <c r="BH386" s="1286"/>
      <c r="BI386" s="1286"/>
      <c r="BJ386" s="1286"/>
      <c r="BK386" s="1286"/>
      <c r="BL386" s="1286"/>
      <c r="BM386" s="1286"/>
      <c r="BN386" s="1286"/>
      <c r="BO386" s="1286"/>
      <c r="BP386" s="1286"/>
      <c r="BQ386" s="1286"/>
      <c r="BR386" s="1286"/>
      <c r="BS386" s="1286"/>
      <c r="BT386" s="1286"/>
      <c r="BU386" s="1286"/>
      <c r="BV386" s="1286"/>
      <c r="BW386" s="1286"/>
      <c r="BX386" s="1286"/>
      <c r="BY386" s="1286"/>
      <c r="BZ386" s="1286"/>
      <c r="CA386" s="1286"/>
      <c r="CB386" s="1286"/>
      <c r="CC386" s="1286"/>
      <c r="CD386" s="1286"/>
      <c r="CE386" s="1286"/>
      <c r="CF386" s="1286"/>
      <c r="CG386" s="1286"/>
      <c r="CH386" s="1286"/>
      <c r="CI386" s="1286"/>
      <c r="CJ386" s="1286"/>
      <c r="CK386" s="1286"/>
      <c r="CL386" s="1286"/>
      <c r="CM386" s="1286"/>
      <c r="CN386" s="1286"/>
      <c r="CO386" s="1286"/>
      <c r="CP386" s="1286"/>
      <c r="CQ386" s="1286"/>
      <c r="CR386" s="1286"/>
      <c r="CS386" s="1286"/>
      <c r="CT386" s="1286"/>
      <c r="CU386" s="1286"/>
      <c r="CV386" s="1286"/>
      <c r="CW386" s="1286"/>
      <c r="CX386" s="1286"/>
      <c r="CY386" s="1286"/>
      <c r="CZ386" s="1286"/>
      <c r="DA386" s="1286"/>
      <c r="DB386" s="1286"/>
      <c r="DC386" s="1286"/>
      <c r="DD386" s="1286"/>
      <c r="DE386" s="1286"/>
      <c r="DF386" s="1286"/>
      <c r="DG386" s="1286"/>
      <c r="DH386" s="1286"/>
      <c r="DI386" s="1286"/>
      <c r="DJ386" s="1286"/>
      <c r="DK386" s="1286"/>
      <c r="DL386" s="1286"/>
      <c r="DM386" s="1286"/>
      <c r="DN386" s="1286"/>
      <c r="DO386" s="1286"/>
      <c r="DP386" s="1286"/>
      <c r="DQ386" s="1286"/>
      <c r="DR386" s="1286"/>
      <c r="DS386" s="1286"/>
      <c r="DT386" s="1286"/>
      <c r="DU386" s="1286"/>
      <c r="DV386" s="1286"/>
      <c r="DW386" s="1286"/>
      <c r="DX386" s="1286"/>
      <c r="DY386" s="1286"/>
      <c r="DZ386" s="1286"/>
      <c r="EA386" s="1286"/>
      <c r="EB386" s="1286"/>
      <c r="EC386" s="1286"/>
      <c r="ED386" s="1286"/>
      <c r="EE386" s="1286"/>
      <c r="EF386" s="1286"/>
      <c r="EG386" s="1286"/>
      <c r="EH386" s="1286"/>
      <c r="EI386" s="1286"/>
      <c r="EJ386" s="1286"/>
      <c r="EK386" s="1286"/>
      <c r="EL386" s="1286"/>
      <c r="EM386" s="1286"/>
      <c r="EN386" s="1286"/>
      <c r="EO386" s="1286"/>
      <c r="EP386" s="1286"/>
      <c r="EQ386" s="1286"/>
      <c r="ER386" s="1286"/>
      <c r="ES386" s="1286"/>
      <c r="ET386" s="1286"/>
      <c r="EU386" s="1286"/>
      <c r="EV386" s="1286"/>
      <c r="EW386" s="1286"/>
      <c r="EX386" s="1286"/>
      <c r="EY386" s="1286"/>
      <c r="EZ386" s="1286"/>
      <c r="FA386" s="1286"/>
      <c r="FB386" s="1286"/>
      <c r="FC386" s="1286"/>
      <c r="FD386" s="1286"/>
      <c r="FE386" s="1286"/>
      <c r="FF386" s="1286"/>
      <c r="FG386" s="1286"/>
      <c r="FH386" s="1286"/>
      <c r="FI386" s="1286"/>
      <c r="FJ386" s="1286"/>
      <c r="FK386" s="1286"/>
      <c r="FL386" s="1286"/>
      <c r="FM386" s="1286"/>
      <c r="FN386" s="1286"/>
      <c r="FO386" s="1286"/>
      <c r="FP386" s="1286"/>
      <c r="FQ386" s="1286"/>
      <c r="FR386" s="1286"/>
      <c r="FS386" s="1286"/>
      <c r="FT386" s="1286"/>
      <c r="FU386" s="1286"/>
      <c r="FV386" s="1286"/>
      <c r="FW386" s="1286"/>
      <c r="FX386" s="1286"/>
      <c r="FY386" s="1286"/>
      <c r="FZ386" s="1286"/>
      <c r="GA386" s="1286"/>
      <c r="GB386" s="1286"/>
      <c r="GC386" s="1286"/>
      <c r="GD386" s="1286"/>
      <c r="GE386" s="1286"/>
      <c r="GF386" s="1286"/>
      <c r="GG386" s="1286"/>
      <c r="GH386" s="1286"/>
      <c r="GI386" s="1286"/>
      <c r="GJ386" s="1286"/>
      <c r="GK386" s="1286"/>
      <c r="GL386" s="1286"/>
      <c r="GM386" s="1286"/>
      <c r="GN386" s="1286"/>
      <c r="GO386" s="1286"/>
      <c r="GP386" s="1286"/>
      <c r="GQ386" s="1286"/>
      <c r="GR386" s="1286"/>
      <c r="GS386" s="1286"/>
      <c r="GT386" s="1286"/>
      <c r="GU386" s="1286"/>
      <c r="GV386" s="1286"/>
      <c r="GW386" s="1286"/>
      <c r="GX386" s="1286"/>
      <c r="GY386" s="1286"/>
      <c r="GZ386" s="1286"/>
      <c r="HA386" s="1286"/>
      <c r="HB386" s="1286"/>
      <c r="HC386" s="1286"/>
      <c r="HD386" s="1286"/>
      <c r="HE386" s="1286"/>
      <c r="HF386" s="1286"/>
      <c r="HG386" s="1286"/>
      <c r="HH386" s="1286"/>
      <c r="HI386" s="1286"/>
      <c r="HJ386" s="1286"/>
      <c r="HK386" s="1286"/>
      <c r="HL386" s="1286"/>
      <c r="HM386" s="1286"/>
      <c r="HN386" s="1286"/>
      <c r="HO386" s="1286"/>
      <c r="HP386" s="1286"/>
      <c r="HQ386" s="1286"/>
      <c r="HR386" s="1286"/>
      <c r="HS386" s="1286"/>
      <c r="HT386" s="1286"/>
      <c r="HU386" s="1286"/>
      <c r="HV386" s="1286"/>
      <c r="HW386" s="1286"/>
      <c r="HX386" s="1286"/>
      <c r="HY386" s="1286"/>
      <c r="HZ386" s="1286"/>
      <c r="IA386" s="1286"/>
      <c r="IB386" s="1286"/>
      <c r="IC386" s="1286"/>
      <c r="ID386" s="1286"/>
      <c r="IE386" s="1286"/>
      <c r="IF386" s="1286"/>
      <c r="IG386" s="1286"/>
      <c r="IH386" s="1286"/>
      <c r="II386" s="1286"/>
      <c r="IJ386" s="1286"/>
      <c r="IK386" s="1286"/>
      <c r="IL386" s="1286"/>
      <c r="IM386" s="1286"/>
      <c r="IN386" s="1286"/>
      <c r="IO386" s="1286"/>
      <c r="IP386" s="1286"/>
      <c r="IQ386" s="1286"/>
      <c r="IR386" s="1286"/>
      <c r="IS386" s="1286"/>
      <c r="IT386" s="1286"/>
      <c r="IU386" s="1286"/>
      <c r="IV386" s="1286"/>
    </row>
    <row r="387" spans="1:256" ht="13.5" thickBot="1">
      <c r="A387" s="1286"/>
      <c r="B387" s="2105" t="s">
        <v>1951</v>
      </c>
      <c r="C387" s="2106"/>
      <c r="D387" s="2106"/>
      <c r="E387" s="2106"/>
      <c r="F387" s="2106"/>
      <c r="G387" s="2107"/>
      <c r="H387" s="1286"/>
      <c r="I387" s="1286"/>
      <c r="J387" s="1286"/>
      <c r="K387" s="1286"/>
      <c r="L387" s="1286"/>
      <c r="M387" s="1286"/>
      <c r="N387" s="1286"/>
      <c r="O387" s="1286"/>
      <c r="P387" s="1286"/>
      <c r="Q387" s="1286"/>
      <c r="R387" s="1286"/>
      <c r="S387" s="1286"/>
      <c r="T387" s="1286"/>
      <c r="U387" s="1286"/>
      <c r="V387" s="1286"/>
      <c r="W387" s="1286"/>
      <c r="X387" s="1286"/>
      <c r="Y387" s="1286"/>
      <c r="Z387" s="1286"/>
      <c r="AA387" s="1286"/>
      <c r="AB387" s="1286"/>
      <c r="AC387" s="1286"/>
      <c r="AD387" s="1286"/>
      <c r="AE387" s="1286"/>
      <c r="AF387" s="1286"/>
      <c r="AG387" s="1286"/>
      <c r="AH387" s="1286"/>
      <c r="AI387" s="1286"/>
      <c r="AJ387" s="1286"/>
      <c r="AK387" s="1286"/>
      <c r="AL387" s="1286"/>
      <c r="AM387" s="1286"/>
      <c r="AN387" s="1286"/>
      <c r="AO387" s="1286"/>
      <c r="AP387" s="1286"/>
      <c r="AQ387" s="1286"/>
      <c r="AR387" s="1286"/>
      <c r="AS387" s="1286"/>
      <c r="AT387" s="1286"/>
      <c r="AU387" s="1286"/>
      <c r="AV387" s="1286"/>
      <c r="AW387" s="1286"/>
      <c r="AX387" s="1286"/>
      <c r="AY387" s="1286"/>
      <c r="AZ387" s="1286"/>
      <c r="BA387" s="1286"/>
      <c r="BB387" s="1286"/>
      <c r="BC387" s="1286"/>
      <c r="BD387" s="1286"/>
      <c r="BE387" s="1286"/>
      <c r="BF387" s="1286"/>
      <c r="BG387" s="1286"/>
      <c r="BH387" s="1286"/>
      <c r="BI387" s="1286"/>
      <c r="BJ387" s="1286"/>
      <c r="BK387" s="1286"/>
      <c r="BL387" s="1286"/>
      <c r="BM387" s="1286"/>
      <c r="BN387" s="1286"/>
      <c r="BO387" s="1286"/>
      <c r="BP387" s="1286"/>
      <c r="BQ387" s="1286"/>
      <c r="BR387" s="1286"/>
      <c r="BS387" s="1286"/>
      <c r="BT387" s="1286"/>
      <c r="BU387" s="1286"/>
      <c r="BV387" s="1286"/>
      <c r="BW387" s="1286"/>
      <c r="BX387" s="1286"/>
      <c r="BY387" s="1286"/>
      <c r="BZ387" s="1286"/>
      <c r="CA387" s="1286"/>
      <c r="CB387" s="1286"/>
      <c r="CC387" s="1286"/>
      <c r="CD387" s="1286"/>
      <c r="CE387" s="1286"/>
      <c r="CF387" s="1286"/>
      <c r="CG387" s="1286"/>
      <c r="CH387" s="1286"/>
      <c r="CI387" s="1286"/>
      <c r="CJ387" s="1286"/>
      <c r="CK387" s="1286"/>
      <c r="CL387" s="1286"/>
      <c r="CM387" s="1286"/>
      <c r="CN387" s="1286"/>
      <c r="CO387" s="1286"/>
      <c r="CP387" s="1286"/>
      <c r="CQ387" s="1286"/>
      <c r="CR387" s="1286"/>
      <c r="CS387" s="1286"/>
      <c r="CT387" s="1286"/>
      <c r="CU387" s="1286"/>
      <c r="CV387" s="1286"/>
      <c r="CW387" s="1286"/>
      <c r="CX387" s="1286"/>
      <c r="CY387" s="1286"/>
      <c r="CZ387" s="1286"/>
      <c r="DA387" s="1286"/>
      <c r="DB387" s="1286"/>
      <c r="DC387" s="1286"/>
      <c r="DD387" s="1286"/>
      <c r="DE387" s="1286"/>
      <c r="DF387" s="1286"/>
      <c r="DG387" s="1286"/>
      <c r="DH387" s="1286"/>
      <c r="DI387" s="1286"/>
      <c r="DJ387" s="1286"/>
      <c r="DK387" s="1286"/>
      <c r="DL387" s="1286"/>
      <c r="DM387" s="1286"/>
      <c r="DN387" s="1286"/>
      <c r="DO387" s="1286"/>
      <c r="DP387" s="1286"/>
      <c r="DQ387" s="1286"/>
      <c r="DR387" s="1286"/>
      <c r="DS387" s="1286"/>
      <c r="DT387" s="1286"/>
      <c r="DU387" s="1286"/>
      <c r="DV387" s="1286"/>
      <c r="DW387" s="1286"/>
      <c r="DX387" s="1286"/>
      <c r="DY387" s="1286"/>
      <c r="DZ387" s="1286"/>
      <c r="EA387" s="1286"/>
      <c r="EB387" s="1286"/>
      <c r="EC387" s="1286"/>
      <c r="ED387" s="1286"/>
      <c r="EE387" s="1286"/>
      <c r="EF387" s="1286"/>
      <c r="EG387" s="1286"/>
      <c r="EH387" s="1286"/>
      <c r="EI387" s="1286"/>
      <c r="EJ387" s="1286"/>
      <c r="EK387" s="1286"/>
      <c r="EL387" s="1286"/>
      <c r="EM387" s="1286"/>
      <c r="EN387" s="1286"/>
      <c r="EO387" s="1286"/>
      <c r="EP387" s="1286"/>
      <c r="EQ387" s="1286"/>
      <c r="ER387" s="1286"/>
      <c r="ES387" s="1286"/>
      <c r="ET387" s="1286"/>
      <c r="EU387" s="1286"/>
      <c r="EV387" s="1286"/>
      <c r="EW387" s="1286"/>
      <c r="EX387" s="1286"/>
      <c r="EY387" s="1286"/>
      <c r="EZ387" s="1286"/>
      <c r="FA387" s="1286"/>
      <c r="FB387" s="1286"/>
      <c r="FC387" s="1286"/>
      <c r="FD387" s="1286"/>
      <c r="FE387" s="1286"/>
      <c r="FF387" s="1286"/>
      <c r="FG387" s="1286"/>
      <c r="FH387" s="1286"/>
      <c r="FI387" s="1286"/>
      <c r="FJ387" s="1286"/>
      <c r="FK387" s="1286"/>
      <c r="FL387" s="1286"/>
      <c r="FM387" s="1286"/>
      <c r="FN387" s="1286"/>
      <c r="FO387" s="1286"/>
      <c r="FP387" s="1286"/>
      <c r="FQ387" s="1286"/>
      <c r="FR387" s="1286"/>
      <c r="FS387" s="1286"/>
      <c r="FT387" s="1286"/>
      <c r="FU387" s="1286"/>
      <c r="FV387" s="1286"/>
      <c r="FW387" s="1286"/>
      <c r="FX387" s="1286"/>
      <c r="FY387" s="1286"/>
      <c r="FZ387" s="1286"/>
      <c r="GA387" s="1286"/>
      <c r="GB387" s="1286"/>
      <c r="GC387" s="1286"/>
      <c r="GD387" s="1286"/>
      <c r="GE387" s="1286"/>
      <c r="GF387" s="1286"/>
      <c r="GG387" s="1286"/>
      <c r="GH387" s="1286"/>
      <c r="GI387" s="1286"/>
      <c r="GJ387" s="1286"/>
      <c r="GK387" s="1286"/>
      <c r="GL387" s="1286"/>
      <c r="GM387" s="1286"/>
      <c r="GN387" s="1286"/>
      <c r="GO387" s="1286"/>
      <c r="GP387" s="1286"/>
      <c r="GQ387" s="1286"/>
      <c r="GR387" s="1286"/>
      <c r="GS387" s="1286"/>
      <c r="GT387" s="1286"/>
      <c r="GU387" s="1286"/>
      <c r="GV387" s="1286"/>
      <c r="GW387" s="1286"/>
      <c r="GX387" s="1286"/>
      <c r="GY387" s="1286"/>
      <c r="GZ387" s="1286"/>
      <c r="HA387" s="1286"/>
      <c r="HB387" s="1286"/>
      <c r="HC387" s="1286"/>
      <c r="HD387" s="1286"/>
      <c r="HE387" s="1286"/>
      <c r="HF387" s="1286"/>
      <c r="HG387" s="1286"/>
      <c r="HH387" s="1286"/>
      <c r="HI387" s="1286"/>
      <c r="HJ387" s="1286"/>
      <c r="HK387" s="1286"/>
      <c r="HL387" s="1286"/>
      <c r="HM387" s="1286"/>
      <c r="HN387" s="1286"/>
      <c r="HO387" s="1286"/>
      <c r="HP387" s="1286"/>
      <c r="HQ387" s="1286"/>
      <c r="HR387" s="1286"/>
      <c r="HS387" s="1286"/>
      <c r="HT387" s="1286"/>
      <c r="HU387" s="1286"/>
      <c r="HV387" s="1286"/>
      <c r="HW387" s="1286"/>
      <c r="HX387" s="1286"/>
      <c r="HY387" s="1286"/>
      <c r="HZ387" s="1286"/>
      <c r="IA387" s="1286"/>
      <c r="IB387" s="1286"/>
      <c r="IC387" s="1286"/>
      <c r="ID387" s="1286"/>
      <c r="IE387" s="1286"/>
      <c r="IF387" s="1286"/>
      <c r="IG387" s="1286"/>
      <c r="IH387" s="1286"/>
      <c r="II387" s="1286"/>
      <c r="IJ387" s="1286"/>
      <c r="IK387" s="1286"/>
      <c r="IL387" s="1286"/>
      <c r="IM387" s="1286"/>
      <c r="IN387" s="1286"/>
      <c r="IO387" s="1286"/>
      <c r="IP387" s="1286"/>
      <c r="IQ387" s="1286"/>
      <c r="IR387" s="1286"/>
      <c r="IS387" s="1286"/>
      <c r="IT387" s="1286"/>
      <c r="IU387" s="1286"/>
      <c r="IV387" s="1286"/>
    </row>
    <row r="388" spans="1:256" ht="15">
      <c r="A388" s="1286"/>
      <c r="B388" s="1421" t="s">
        <v>7373</v>
      </c>
      <c r="C388" s="1422" t="s">
        <v>7428</v>
      </c>
      <c r="D388" s="1423" t="s">
        <v>30</v>
      </c>
      <c r="E388" s="1424">
        <v>1</v>
      </c>
      <c r="F388" s="1425">
        <f>G362</f>
        <v>6280.47</v>
      </c>
      <c r="G388" s="1426">
        <f>TRUNC(F388*E388,2)</f>
        <v>6280.47</v>
      </c>
      <c r="H388" s="1286"/>
      <c r="I388" s="1286"/>
      <c r="J388" s="1286"/>
      <c r="K388" s="1286"/>
      <c r="L388" s="1286"/>
      <c r="M388" s="1286"/>
      <c r="N388" s="1286"/>
      <c r="O388" s="1286"/>
      <c r="P388" s="1286"/>
      <c r="Q388" s="1286"/>
      <c r="R388" s="1286"/>
      <c r="S388" s="1286"/>
      <c r="T388" s="1286"/>
      <c r="U388" s="1286"/>
      <c r="V388" s="1286"/>
      <c r="W388" s="1286"/>
      <c r="X388" s="1286"/>
      <c r="Y388" s="1286"/>
      <c r="Z388" s="1286"/>
      <c r="AA388" s="1286"/>
      <c r="AB388" s="1286"/>
      <c r="AC388" s="1286"/>
      <c r="AD388" s="1286"/>
      <c r="AE388" s="1286"/>
      <c r="AF388" s="1286"/>
      <c r="AG388" s="1286"/>
      <c r="AH388" s="1286"/>
      <c r="AI388" s="1286"/>
      <c r="AJ388" s="1286"/>
      <c r="AK388" s="1286"/>
      <c r="AL388" s="1286"/>
      <c r="AM388" s="1286"/>
      <c r="AN388" s="1286"/>
      <c r="AO388" s="1286"/>
      <c r="AP388" s="1286"/>
      <c r="AQ388" s="1286"/>
      <c r="AR388" s="1286"/>
      <c r="AS388" s="1286"/>
      <c r="AT388" s="1286"/>
      <c r="AU388" s="1286"/>
      <c r="AV388" s="1286"/>
      <c r="AW388" s="1286"/>
      <c r="AX388" s="1286"/>
      <c r="AY388" s="1286"/>
      <c r="AZ388" s="1286"/>
      <c r="BA388" s="1286"/>
      <c r="BB388" s="1286"/>
      <c r="BC388" s="1286"/>
      <c r="BD388" s="1286"/>
      <c r="BE388" s="1286"/>
      <c r="BF388" s="1286"/>
      <c r="BG388" s="1286"/>
      <c r="BH388" s="1286"/>
      <c r="BI388" s="1286"/>
      <c r="BJ388" s="1286"/>
      <c r="BK388" s="1286"/>
      <c r="BL388" s="1286"/>
      <c r="BM388" s="1286"/>
      <c r="BN388" s="1286"/>
      <c r="BO388" s="1286"/>
      <c r="BP388" s="1286"/>
      <c r="BQ388" s="1286"/>
      <c r="BR388" s="1286"/>
      <c r="BS388" s="1286"/>
      <c r="BT388" s="1286"/>
      <c r="BU388" s="1286"/>
      <c r="BV388" s="1286"/>
      <c r="BW388" s="1286"/>
      <c r="BX388" s="1286"/>
      <c r="BY388" s="1286"/>
      <c r="BZ388" s="1286"/>
      <c r="CA388" s="1286"/>
      <c r="CB388" s="1286"/>
      <c r="CC388" s="1286"/>
      <c r="CD388" s="1286"/>
      <c r="CE388" s="1286"/>
      <c r="CF388" s="1286"/>
      <c r="CG388" s="1286"/>
      <c r="CH388" s="1286"/>
      <c r="CI388" s="1286"/>
      <c r="CJ388" s="1286"/>
      <c r="CK388" s="1286"/>
      <c r="CL388" s="1286"/>
      <c r="CM388" s="1286"/>
      <c r="CN388" s="1286"/>
      <c r="CO388" s="1286"/>
      <c r="CP388" s="1286"/>
      <c r="CQ388" s="1286"/>
      <c r="CR388" s="1286"/>
      <c r="CS388" s="1286"/>
      <c r="CT388" s="1286"/>
      <c r="CU388" s="1286"/>
      <c r="CV388" s="1286"/>
      <c r="CW388" s="1286"/>
      <c r="CX388" s="1286"/>
      <c r="CY388" s="1286"/>
      <c r="CZ388" s="1286"/>
      <c r="DA388" s="1286"/>
      <c r="DB388" s="1286"/>
      <c r="DC388" s="1286"/>
      <c r="DD388" s="1286"/>
      <c r="DE388" s="1286"/>
      <c r="DF388" s="1286"/>
      <c r="DG388" s="1286"/>
      <c r="DH388" s="1286"/>
      <c r="DI388" s="1286"/>
      <c r="DJ388" s="1286"/>
      <c r="DK388" s="1286"/>
      <c r="DL388" s="1286"/>
      <c r="DM388" s="1286"/>
      <c r="DN388" s="1286"/>
      <c r="DO388" s="1286"/>
      <c r="DP388" s="1286"/>
      <c r="DQ388" s="1286"/>
      <c r="DR388" s="1286"/>
      <c r="DS388" s="1286"/>
      <c r="DT388" s="1286"/>
      <c r="DU388" s="1286"/>
      <c r="DV388" s="1286"/>
      <c r="DW388" s="1286"/>
      <c r="DX388" s="1286"/>
      <c r="DY388" s="1286"/>
      <c r="DZ388" s="1286"/>
      <c r="EA388" s="1286"/>
      <c r="EB388" s="1286"/>
      <c r="EC388" s="1286"/>
      <c r="ED388" s="1286"/>
      <c r="EE388" s="1286"/>
      <c r="EF388" s="1286"/>
      <c r="EG388" s="1286"/>
      <c r="EH388" s="1286"/>
      <c r="EI388" s="1286"/>
      <c r="EJ388" s="1286"/>
      <c r="EK388" s="1286"/>
      <c r="EL388" s="1286"/>
      <c r="EM388" s="1286"/>
      <c r="EN388" s="1286"/>
      <c r="EO388" s="1286"/>
      <c r="EP388" s="1286"/>
      <c r="EQ388" s="1286"/>
      <c r="ER388" s="1286"/>
      <c r="ES388" s="1286"/>
      <c r="ET388" s="1286"/>
      <c r="EU388" s="1286"/>
      <c r="EV388" s="1286"/>
      <c r="EW388" s="1286"/>
      <c r="EX388" s="1286"/>
      <c r="EY388" s="1286"/>
      <c r="EZ388" s="1286"/>
      <c r="FA388" s="1286"/>
      <c r="FB388" s="1286"/>
      <c r="FC388" s="1286"/>
      <c r="FD388" s="1286"/>
      <c r="FE388" s="1286"/>
      <c r="FF388" s="1286"/>
      <c r="FG388" s="1286"/>
      <c r="FH388" s="1286"/>
      <c r="FI388" s="1286"/>
      <c r="FJ388" s="1286"/>
      <c r="FK388" s="1286"/>
      <c r="FL388" s="1286"/>
      <c r="FM388" s="1286"/>
      <c r="FN388" s="1286"/>
      <c r="FO388" s="1286"/>
      <c r="FP388" s="1286"/>
      <c r="FQ388" s="1286"/>
      <c r="FR388" s="1286"/>
      <c r="FS388" s="1286"/>
      <c r="FT388" s="1286"/>
      <c r="FU388" s="1286"/>
      <c r="FV388" s="1286"/>
      <c r="FW388" s="1286"/>
      <c r="FX388" s="1286"/>
      <c r="FY388" s="1286"/>
      <c r="FZ388" s="1286"/>
      <c r="GA388" s="1286"/>
      <c r="GB388" s="1286"/>
      <c r="GC388" s="1286"/>
      <c r="GD388" s="1286"/>
      <c r="GE388" s="1286"/>
      <c r="GF388" s="1286"/>
      <c r="GG388" s="1286"/>
      <c r="GH388" s="1286"/>
      <c r="GI388" s="1286"/>
      <c r="GJ388" s="1286"/>
      <c r="GK388" s="1286"/>
      <c r="GL388" s="1286"/>
      <c r="GM388" s="1286"/>
      <c r="GN388" s="1286"/>
      <c r="GO388" s="1286"/>
      <c r="GP388" s="1286"/>
      <c r="GQ388" s="1286"/>
      <c r="GR388" s="1286"/>
      <c r="GS388" s="1286"/>
      <c r="GT388" s="1286"/>
      <c r="GU388" s="1286"/>
      <c r="GV388" s="1286"/>
      <c r="GW388" s="1286"/>
      <c r="GX388" s="1286"/>
      <c r="GY388" s="1286"/>
      <c r="GZ388" s="1286"/>
      <c r="HA388" s="1286"/>
      <c r="HB388" s="1286"/>
      <c r="HC388" s="1286"/>
      <c r="HD388" s="1286"/>
      <c r="HE388" s="1286"/>
      <c r="HF388" s="1286"/>
      <c r="HG388" s="1286"/>
      <c r="HH388" s="1286"/>
      <c r="HI388" s="1286"/>
      <c r="HJ388" s="1286"/>
      <c r="HK388" s="1286"/>
      <c r="HL388" s="1286"/>
      <c r="HM388" s="1286"/>
      <c r="HN388" s="1286"/>
      <c r="HO388" s="1286"/>
      <c r="HP388" s="1286"/>
      <c r="HQ388" s="1286"/>
      <c r="HR388" s="1286"/>
      <c r="HS388" s="1286"/>
      <c r="HT388" s="1286"/>
      <c r="HU388" s="1286"/>
      <c r="HV388" s="1286"/>
      <c r="HW388" s="1286"/>
      <c r="HX388" s="1286"/>
      <c r="HY388" s="1286"/>
      <c r="HZ388" s="1286"/>
      <c r="IA388" s="1286"/>
      <c r="IB388" s="1286"/>
      <c r="IC388" s="1286"/>
      <c r="ID388" s="1286"/>
      <c r="IE388" s="1286"/>
      <c r="IF388" s="1286"/>
      <c r="IG388" s="1286"/>
      <c r="IH388" s="1286"/>
      <c r="II388" s="1286"/>
      <c r="IJ388" s="1286"/>
      <c r="IK388" s="1286"/>
      <c r="IL388" s="1286"/>
      <c r="IM388" s="1286"/>
      <c r="IN388" s="1286"/>
      <c r="IO388" s="1286"/>
      <c r="IP388" s="1286"/>
      <c r="IQ388" s="1286"/>
      <c r="IR388" s="1286"/>
      <c r="IS388" s="1286"/>
      <c r="IT388" s="1286"/>
      <c r="IU388" s="1286"/>
      <c r="IV388" s="1286"/>
    </row>
    <row r="389" spans="1:256" ht="15">
      <c r="A389" s="1286"/>
      <c r="B389" s="1433" t="s">
        <v>7441</v>
      </c>
      <c r="C389" s="1434" t="s">
        <v>7442</v>
      </c>
      <c r="D389" s="1435" t="s">
        <v>30</v>
      </c>
      <c r="E389" s="1436">
        <v>8</v>
      </c>
      <c r="F389" s="1436" t="e">
        <f>#REF!</f>
        <v>#REF!</v>
      </c>
      <c r="G389" s="1426" t="e">
        <f>TRUNC(F389*E389,2)</f>
        <v>#REF!</v>
      </c>
      <c r="H389" s="1286"/>
      <c r="I389" s="1286"/>
      <c r="J389" s="1286"/>
      <c r="K389" s="1286"/>
      <c r="L389" s="1286"/>
      <c r="M389" s="1286"/>
      <c r="N389" s="1286"/>
      <c r="O389" s="1286"/>
      <c r="P389" s="1286"/>
      <c r="Q389" s="1286"/>
      <c r="R389" s="1286"/>
      <c r="S389" s="1286"/>
      <c r="T389" s="1286"/>
      <c r="U389" s="1286"/>
      <c r="V389" s="1286"/>
      <c r="W389" s="1286"/>
      <c r="X389" s="1286"/>
      <c r="Y389" s="1286"/>
      <c r="Z389" s="1286"/>
      <c r="AA389" s="1286"/>
      <c r="AB389" s="1286"/>
      <c r="AC389" s="1286"/>
      <c r="AD389" s="1286"/>
      <c r="AE389" s="1286"/>
      <c r="AF389" s="1286"/>
      <c r="AG389" s="1286"/>
      <c r="AH389" s="1286"/>
      <c r="AI389" s="1286"/>
      <c r="AJ389" s="1286"/>
      <c r="AK389" s="1286"/>
      <c r="AL389" s="1286"/>
      <c r="AM389" s="1286"/>
      <c r="AN389" s="1286"/>
      <c r="AO389" s="1286"/>
      <c r="AP389" s="1286"/>
      <c r="AQ389" s="1286"/>
      <c r="AR389" s="1286"/>
      <c r="AS389" s="1286"/>
      <c r="AT389" s="1286"/>
      <c r="AU389" s="1286"/>
      <c r="AV389" s="1286"/>
      <c r="AW389" s="1286"/>
      <c r="AX389" s="1286"/>
      <c r="AY389" s="1286"/>
      <c r="AZ389" s="1286"/>
      <c r="BA389" s="1286"/>
      <c r="BB389" s="1286"/>
      <c r="BC389" s="1286"/>
      <c r="BD389" s="1286"/>
      <c r="BE389" s="1286"/>
      <c r="BF389" s="1286"/>
      <c r="BG389" s="1286"/>
      <c r="BH389" s="1286"/>
      <c r="BI389" s="1286"/>
      <c r="BJ389" s="1286"/>
      <c r="BK389" s="1286"/>
      <c r="BL389" s="1286"/>
      <c r="BM389" s="1286"/>
      <c r="BN389" s="1286"/>
      <c r="BO389" s="1286"/>
      <c r="BP389" s="1286"/>
      <c r="BQ389" s="1286"/>
      <c r="BR389" s="1286"/>
      <c r="BS389" s="1286"/>
      <c r="BT389" s="1286"/>
      <c r="BU389" s="1286"/>
      <c r="BV389" s="1286"/>
      <c r="BW389" s="1286"/>
      <c r="BX389" s="1286"/>
      <c r="BY389" s="1286"/>
      <c r="BZ389" s="1286"/>
      <c r="CA389" s="1286"/>
      <c r="CB389" s="1286"/>
      <c r="CC389" s="1286"/>
      <c r="CD389" s="1286"/>
      <c r="CE389" s="1286"/>
      <c r="CF389" s="1286"/>
      <c r="CG389" s="1286"/>
      <c r="CH389" s="1286"/>
      <c r="CI389" s="1286"/>
      <c r="CJ389" s="1286"/>
      <c r="CK389" s="1286"/>
      <c r="CL389" s="1286"/>
      <c r="CM389" s="1286"/>
      <c r="CN389" s="1286"/>
      <c r="CO389" s="1286"/>
      <c r="CP389" s="1286"/>
      <c r="CQ389" s="1286"/>
      <c r="CR389" s="1286"/>
      <c r="CS389" s="1286"/>
      <c r="CT389" s="1286"/>
      <c r="CU389" s="1286"/>
      <c r="CV389" s="1286"/>
      <c r="CW389" s="1286"/>
      <c r="CX389" s="1286"/>
      <c r="CY389" s="1286"/>
      <c r="CZ389" s="1286"/>
      <c r="DA389" s="1286"/>
      <c r="DB389" s="1286"/>
      <c r="DC389" s="1286"/>
      <c r="DD389" s="1286"/>
      <c r="DE389" s="1286"/>
      <c r="DF389" s="1286"/>
      <c r="DG389" s="1286"/>
      <c r="DH389" s="1286"/>
      <c r="DI389" s="1286"/>
      <c r="DJ389" s="1286"/>
      <c r="DK389" s="1286"/>
      <c r="DL389" s="1286"/>
      <c r="DM389" s="1286"/>
      <c r="DN389" s="1286"/>
      <c r="DO389" s="1286"/>
      <c r="DP389" s="1286"/>
      <c r="DQ389" s="1286"/>
      <c r="DR389" s="1286"/>
      <c r="DS389" s="1286"/>
      <c r="DT389" s="1286"/>
      <c r="DU389" s="1286"/>
      <c r="DV389" s="1286"/>
      <c r="DW389" s="1286"/>
      <c r="DX389" s="1286"/>
      <c r="DY389" s="1286"/>
      <c r="DZ389" s="1286"/>
      <c r="EA389" s="1286"/>
      <c r="EB389" s="1286"/>
      <c r="EC389" s="1286"/>
      <c r="ED389" s="1286"/>
      <c r="EE389" s="1286"/>
      <c r="EF389" s="1286"/>
      <c r="EG389" s="1286"/>
      <c r="EH389" s="1286"/>
      <c r="EI389" s="1286"/>
      <c r="EJ389" s="1286"/>
      <c r="EK389" s="1286"/>
      <c r="EL389" s="1286"/>
      <c r="EM389" s="1286"/>
      <c r="EN389" s="1286"/>
      <c r="EO389" s="1286"/>
      <c r="EP389" s="1286"/>
      <c r="EQ389" s="1286"/>
      <c r="ER389" s="1286"/>
      <c r="ES389" s="1286"/>
      <c r="ET389" s="1286"/>
      <c r="EU389" s="1286"/>
      <c r="EV389" s="1286"/>
      <c r="EW389" s="1286"/>
      <c r="EX389" s="1286"/>
      <c r="EY389" s="1286"/>
      <c r="EZ389" s="1286"/>
      <c r="FA389" s="1286"/>
      <c r="FB389" s="1286"/>
      <c r="FC389" s="1286"/>
      <c r="FD389" s="1286"/>
      <c r="FE389" s="1286"/>
      <c r="FF389" s="1286"/>
      <c r="FG389" s="1286"/>
      <c r="FH389" s="1286"/>
      <c r="FI389" s="1286"/>
      <c r="FJ389" s="1286"/>
      <c r="FK389" s="1286"/>
      <c r="FL389" s="1286"/>
      <c r="FM389" s="1286"/>
      <c r="FN389" s="1286"/>
      <c r="FO389" s="1286"/>
      <c r="FP389" s="1286"/>
      <c r="FQ389" s="1286"/>
      <c r="FR389" s="1286"/>
      <c r="FS389" s="1286"/>
      <c r="FT389" s="1286"/>
      <c r="FU389" s="1286"/>
      <c r="FV389" s="1286"/>
      <c r="FW389" s="1286"/>
      <c r="FX389" s="1286"/>
      <c r="FY389" s="1286"/>
      <c r="FZ389" s="1286"/>
      <c r="GA389" s="1286"/>
      <c r="GB389" s="1286"/>
      <c r="GC389" s="1286"/>
      <c r="GD389" s="1286"/>
      <c r="GE389" s="1286"/>
      <c r="GF389" s="1286"/>
      <c r="GG389" s="1286"/>
      <c r="GH389" s="1286"/>
      <c r="GI389" s="1286"/>
      <c r="GJ389" s="1286"/>
      <c r="GK389" s="1286"/>
      <c r="GL389" s="1286"/>
      <c r="GM389" s="1286"/>
      <c r="GN389" s="1286"/>
      <c r="GO389" s="1286"/>
      <c r="GP389" s="1286"/>
      <c r="GQ389" s="1286"/>
      <c r="GR389" s="1286"/>
      <c r="GS389" s="1286"/>
      <c r="GT389" s="1286"/>
      <c r="GU389" s="1286"/>
      <c r="GV389" s="1286"/>
      <c r="GW389" s="1286"/>
      <c r="GX389" s="1286"/>
      <c r="GY389" s="1286"/>
      <c r="GZ389" s="1286"/>
      <c r="HA389" s="1286"/>
      <c r="HB389" s="1286"/>
      <c r="HC389" s="1286"/>
      <c r="HD389" s="1286"/>
      <c r="HE389" s="1286"/>
      <c r="HF389" s="1286"/>
      <c r="HG389" s="1286"/>
      <c r="HH389" s="1286"/>
      <c r="HI389" s="1286"/>
      <c r="HJ389" s="1286"/>
      <c r="HK389" s="1286"/>
      <c r="HL389" s="1286"/>
      <c r="HM389" s="1286"/>
      <c r="HN389" s="1286"/>
      <c r="HO389" s="1286"/>
      <c r="HP389" s="1286"/>
      <c r="HQ389" s="1286"/>
      <c r="HR389" s="1286"/>
      <c r="HS389" s="1286"/>
      <c r="HT389" s="1286"/>
      <c r="HU389" s="1286"/>
      <c r="HV389" s="1286"/>
      <c r="HW389" s="1286"/>
      <c r="HX389" s="1286"/>
      <c r="HY389" s="1286"/>
      <c r="HZ389" s="1286"/>
      <c r="IA389" s="1286"/>
      <c r="IB389" s="1286"/>
      <c r="IC389" s="1286"/>
      <c r="ID389" s="1286"/>
      <c r="IE389" s="1286"/>
      <c r="IF389" s="1286"/>
      <c r="IG389" s="1286"/>
      <c r="IH389" s="1286"/>
      <c r="II389" s="1286"/>
      <c r="IJ389" s="1286"/>
      <c r="IK389" s="1286"/>
      <c r="IL389" s="1286"/>
      <c r="IM389" s="1286"/>
      <c r="IN389" s="1286"/>
      <c r="IO389" s="1286"/>
      <c r="IP389" s="1286"/>
      <c r="IQ389" s="1286"/>
      <c r="IR389" s="1286"/>
      <c r="IS389" s="1286"/>
      <c r="IT389" s="1286"/>
      <c r="IU389" s="1286"/>
      <c r="IV389" s="1286"/>
    </row>
    <row r="390" spans="1:256" ht="15.75" thickBot="1">
      <c r="A390" s="1286"/>
      <c r="B390" s="1437" t="s">
        <v>7443</v>
      </c>
      <c r="C390" s="1438" t="e">
        <f>#REF!</f>
        <v>#REF!</v>
      </c>
      <c r="D390" s="1439" t="s">
        <v>30</v>
      </c>
      <c r="E390" s="1440">
        <v>5</v>
      </c>
      <c r="F390" s="1440" t="e">
        <f>#REF!</f>
        <v>#REF!</v>
      </c>
      <c r="G390" s="1441" t="e">
        <f>TRUNC(F390*E390,2)</f>
        <v>#REF!</v>
      </c>
      <c r="H390" s="1286"/>
      <c r="I390" s="1286"/>
      <c r="J390" s="1286"/>
      <c r="K390" s="1286"/>
      <c r="L390" s="1286"/>
      <c r="M390" s="1286"/>
      <c r="N390" s="1286"/>
      <c r="O390" s="1286"/>
      <c r="P390" s="1286"/>
      <c r="Q390" s="1286"/>
      <c r="R390" s="1286"/>
      <c r="S390" s="1286"/>
      <c r="T390" s="1286"/>
      <c r="U390" s="1286"/>
      <c r="V390" s="1286"/>
      <c r="W390" s="1286"/>
      <c r="X390" s="1286"/>
      <c r="Y390" s="1286"/>
      <c r="Z390" s="1286"/>
      <c r="AA390" s="1286"/>
      <c r="AB390" s="1286"/>
      <c r="AC390" s="1286"/>
      <c r="AD390" s="1286"/>
      <c r="AE390" s="1286"/>
      <c r="AF390" s="1286"/>
      <c r="AG390" s="1286"/>
      <c r="AH390" s="1286"/>
      <c r="AI390" s="1286"/>
      <c r="AJ390" s="1286"/>
      <c r="AK390" s="1286"/>
      <c r="AL390" s="1286"/>
      <c r="AM390" s="1286"/>
      <c r="AN390" s="1286"/>
      <c r="AO390" s="1286"/>
      <c r="AP390" s="1286"/>
      <c r="AQ390" s="1286"/>
      <c r="AR390" s="1286"/>
      <c r="AS390" s="1286"/>
      <c r="AT390" s="1286"/>
      <c r="AU390" s="1286"/>
      <c r="AV390" s="1286"/>
      <c r="AW390" s="1286"/>
      <c r="AX390" s="1286"/>
      <c r="AY390" s="1286"/>
      <c r="AZ390" s="1286"/>
      <c r="BA390" s="1286"/>
      <c r="BB390" s="1286"/>
      <c r="BC390" s="1286"/>
      <c r="BD390" s="1286"/>
      <c r="BE390" s="1286"/>
      <c r="BF390" s="1286"/>
      <c r="BG390" s="1286"/>
      <c r="BH390" s="1286"/>
      <c r="BI390" s="1286"/>
      <c r="BJ390" s="1286"/>
      <c r="BK390" s="1286"/>
      <c r="BL390" s="1286"/>
      <c r="BM390" s="1286"/>
      <c r="BN390" s="1286"/>
      <c r="BO390" s="1286"/>
      <c r="BP390" s="1286"/>
      <c r="BQ390" s="1286"/>
      <c r="BR390" s="1286"/>
      <c r="BS390" s="1286"/>
      <c r="BT390" s="1286"/>
      <c r="BU390" s="1286"/>
      <c r="BV390" s="1286"/>
      <c r="BW390" s="1286"/>
      <c r="BX390" s="1286"/>
      <c r="BY390" s="1286"/>
      <c r="BZ390" s="1286"/>
      <c r="CA390" s="1286"/>
      <c r="CB390" s="1286"/>
      <c r="CC390" s="1286"/>
      <c r="CD390" s="1286"/>
      <c r="CE390" s="1286"/>
      <c r="CF390" s="1286"/>
      <c r="CG390" s="1286"/>
      <c r="CH390" s="1286"/>
      <c r="CI390" s="1286"/>
      <c r="CJ390" s="1286"/>
      <c r="CK390" s="1286"/>
      <c r="CL390" s="1286"/>
      <c r="CM390" s="1286"/>
      <c r="CN390" s="1286"/>
      <c r="CO390" s="1286"/>
      <c r="CP390" s="1286"/>
      <c r="CQ390" s="1286"/>
      <c r="CR390" s="1286"/>
      <c r="CS390" s="1286"/>
      <c r="CT390" s="1286"/>
      <c r="CU390" s="1286"/>
      <c r="CV390" s="1286"/>
      <c r="CW390" s="1286"/>
      <c r="CX390" s="1286"/>
      <c r="CY390" s="1286"/>
      <c r="CZ390" s="1286"/>
      <c r="DA390" s="1286"/>
      <c r="DB390" s="1286"/>
      <c r="DC390" s="1286"/>
      <c r="DD390" s="1286"/>
      <c r="DE390" s="1286"/>
      <c r="DF390" s="1286"/>
      <c r="DG390" s="1286"/>
      <c r="DH390" s="1286"/>
      <c r="DI390" s="1286"/>
      <c r="DJ390" s="1286"/>
      <c r="DK390" s="1286"/>
      <c r="DL390" s="1286"/>
      <c r="DM390" s="1286"/>
      <c r="DN390" s="1286"/>
      <c r="DO390" s="1286"/>
      <c r="DP390" s="1286"/>
      <c r="DQ390" s="1286"/>
      <c r="DR390" s="1286"/>
      <c r="DS390" s="1286"/>
      <c r="DT390" s="1286"/>
      <c r="DU390" s="1286"/>
      <c r="DV390" s="1286"/>
      <c r="DW390" s="1286"/>
      <c r="DX390" s="1286"/>
      <c r="DY390" s="1286"/>
      <c r="DZ390" s="1286"/>
      <c r="EA390" s="1286"/>
      <c r="EB390" s="1286"/>
      <c r="EC390" s="1286"/>
      <c r="ED390" s="1286"/>
      <c r="EE390" s="1286"/>
      <c r="EF390" s="1286"/>
      <c r="EG390" s="1286"/>
      <c r="EH390" s="1286"/>
      <c r="EI390" s="1286"/>
      <c r="EJ390" s="1286"/>
      <c r="EK390" s="1286"/>
      <c r="EL390" s="1286"/>
      <c r="EM390" s="1286"/>
      <c r="EN390" s="1286"/>
      <c r="EO390" s="1286"/>
      <c r="EP390" s="1286"/>
      <c r="EQ390" s="1286"/>
      <c r="ER390" s="1286"/>
      <c r="ES390" s="1286"/>
      <c r="ET390" s="1286"/>
      <c r="EU390" s="1286"/>
      <c r="EV390" s="1286"/>
      <c r="EW390" s="1286"/>
      <c r="EX390" s="1286"/>
      <c r="EY390" s="1286"/>
      <c r="EZ390" s="1286"/>
      <c r="FA390" s="1286"/>
      <c r="FB390" s="1286"/>
      <c r="FC390" s="1286"/>
      <c r="FD390" s="1286"/>
      <c r="FE390" s="1286"/>
      <c r="FF390" s="1286"/>
      <c r="FG390" s="1286"/>
      <c r="FH390" s="1286"/>
      <c r="FI390" s="1286"/>
      <c r="FJ390" s="1286"/>
      <c r="FK390" s="1286"/>
      <c r="FL390" s="1286"/>
      <c r="FM390" s="1286"/>
      <c r="FN390" s="1286"/>
      <c r="FO390" s="1286"/>
      <c r="FP390" s="1286"/>
      <c r="FQ390" s="1286"/>
      <c r="FR390" s="1286"/>
      <c r="FS390" s="1286"/>
      <c r="FT390" s="1286"/>
      <c r="FU390" s="1286"/>
      <c r="FV390" s="1286"/>
      <c r="FW390" s="1286"/>
      <c r="FX390" s="1286"/>
      <c r="FY390" s="1286"/>
      <c r="FZ390" s="1286"/>
      <c r="GA390" s="1286"/>
      <c r="GB390" s="1286"/>
      <c r="GC390" s="1286"/>
      <c r="GD390" s="1286"/>
      <c r="GE390" s="1286"/>
      <c r="GF390" s="1286"/>
      <c r="GG390" s="1286"/>
      <c r="GH390" s="1286"/>
      <c r="GI390" s="1286"/>
      <c r="GJ390" s="1286"/>
      <c r="GK390" s="1286"/>
      <c r="GL390" s="1286"/>
      <c r="GM390" s="1286"/>
      <c r="GN390" s="1286"/>
      <c r="GO390" s="1286"/>
      <c r="GP390" s="1286"/>
      <c r="GQ390" s="1286"/>
      <c r="GR390" s="1286"/>
      <c r="GS390" s="1286"/>
      <c r="GT390" s="1286"/>
      <c r="GU390" s="1286"/>
      <c r="GV390" s="1286"/>
      <c r="GW390" s="1286"/>
      <c r="GX390" s="1286"/>
      <c r="GY390" s="1286"/>
      <c r="GZ390" s="1286"/>
      <c r="HA390" s="1286"/>
      <c r="HB390" s="1286"/>
      <c r="HC390" s="1286"/>
      <c r="HD390" s="1286"/>
      <c r="HE390" s="1286"/>
      <c r="HF390" s="1286"/>
      <c r="HG390" s="1286"/>
      <c r="HH390" s="1286"/>
      <c r="HI390" s="1286"/>
      <c r="HJ390" s="1286"/>
      <c r="HK390" s="1286"/>
      <c r="HL390" s="1286"/>
      <c r="HM390" s="1286"/>
      <c r="HN390" s="1286"/>
      <c r="HO390" s="1286"/>
      <c r="HP390" s="1286"/>
      <c r="HQ390" s="1286"/>
      <c r="HR390" s="1286"/>
      <c r="HS390" s="1286"/>
      <c r="HT390" s="1286"/>
      <c r="HU390" s="1286"/>
      <c r="HV390" s="1286"/>
      <c r="HW390" s="1286"/>
      <c r="HX390" s="1286"/>
      <c r="HY390" s="1286"/>
      <c r="HZ390" s="1286"/>
      <c r="IA390" s="1286"/>
      <c r="IB390" s="1286"/>
      <c r="IC390" s="1286"/>
      <c r="ID390" s="1286"/>
      <c r="IE390" s="1286"/>
      <c r="IF390" s="1286"/>
      <c r="IG390" s="1286"/>
      <c r="IH390" s="1286"/>
      <c r="II390" s="1286"/>
      <c r="IJ390" s="1286"/>
      <c r="IK390" s="1286"/>
      <c r="IL390" s="1286"/>
      <c r="IM390" s="1286"/>
      <c r="IN390" s="1286"/>
      <c r="IO390" s="1286"/>
      <c r="IP390" s="1286"/>
      <c r="IQ390" s="1286"/>
      <c r="IR390" s="1286"/>
      <c r="IS390" s="1286"/>
      <c r="IT390" s="1286"/>
      <c r="IU390" s="1286"/>
      <c r="IV390" s="1286"/>
    </row>
    <row r="391" spans="1:256" ht="16.5" thickBot="1">
      <c r="A391" s="1286"/>
      <c r="B391" s="1288"/>
      <c r="C391" s="1352"/>
      <c r="D391" s="1353"/>
      <c r="E391" s="1354"/>
      <c r="F391" s="1355" t="s">
        <v>1953</v>
      </c>
      <c r="G391" s="1431" t="e">
        <f>TRUNC(SUM(G388:G390),2)</f>
        <v>#REF!</v>
      </c>
      <c r="H391" s="1286"/>
      <c r="I391" s="1286"/>
      <c r="J391" s="1286"/>
      <c r="K391" s="1286"/>
      <c r="L391" s="1286"/>
      <c r="M391" s="1286"/>
      <c r="N391" s="1286"/>
      <c r="O391" s="1286"/>
      <c r="P391" s="1286"/>
      <c r="Q391" s="1286"/>
      <c r="R391" s="1286"/>
      <c r="S391" s="1286"/>
      <c r="T391" s="1286"/>
      <c r="U391" s="1286"/>
      <c r="V391" s="1286"/>
      <c r="W391" s="1286"/>
      <c r="X391" s="1286"/>
      <c r="Y391" s="1286"/>
      <c r="Z391" s="1286"/>
      <c r="AA391" s="1286"/>
      <c r="AB391" s="1286"/>
      <c r="AC391" s="1286"/>
      <c r="AD391" s="1286"/>
      <c r="AE391" s="1286"/>
      <c r="AF391" s="1286"/>
      <c r="AG391" s="1286"/>
      <c r="AH391" s="1286"/>
      <c r="AI391" s="1286"/>
      <c r="AJ391" s="1286"/>
      <c r="AK391" s="1286"/>
      <c r="AL391" s="1286"/>
      <c r="AM391" s="1286"/>
      <c r="AN391" s="1286"/>
      <c r="AO391" s="1286"/>
      <c r="AP391" s="1286"/>
      <c r="AQ391" s="1286"/>
      <c r="AR391" s="1286"/>
      <c r="AS391" s="1286"/>
      <c r="AT391" s="1286"/>
      <c r="AU391" s="1286"/>
      <c r="AV391" s="1286"/>
      <c r="AW391" s="1286"/>
      <c r="AX391" s="1286"/>
      <c r="AY391" s="1286"/>
      <c r="AZ391" s="1286"/>
      <c r="BA391" s="1286"/>
      <c r="BB391" s="1286"/>
      <c r="BC391" s="1286"/>
      <c r="BD391" s="1286"/>
      <c r="BE391" s="1286"/>
      <c r="BF391" s="1286"/>
      <c r="BG391" s="1286"/>
      <c r="BH391" s="1286"/>
      <c r="BI391" s="1286"/>
      <c r="BJ391" s="1286"/>
      <c r="BK391" s="1286"/>
      <c r="BL391" s="1286"/>
      <c r="BM391" s="1286"/>
      <c r="BN391" s="1286"/>
      <c r="BO391" s="1286"/>
      <c r="BP391" s="1286"/>
      <c r="BQ391" s="1286"/>
      <c r="BR391" s="1286"/>
      <c r="BS391" s="1286"/>
      <c r="BT391" s="1286"/>
      <c r="BU391" s="1286"/>
      <c r="BV391" s="1286"/>
      <c r="BW391" s="1286"/>
      <c r="BX391" s="1286"/>
      <c r="BY391" s="1286"/>
      <c r="BZ391" s="1286"/>
      <c r="CA391" s="1286"/>
      <c r="CB391" s="1286"/>
      <c r="CC391" s="1286"/>
      <c r="CD391" s="1286"/>
      <c r="CE391" s="1286"/>
      <c r="CF391" s="1286"/>
      <c r="CG391" s="1286"/>
      <c r="CH391" s="1286"/>
      <c r="CI391" s="1286"/>
      <c r="CJ391" s="1286"/>
      <c r="CK391" s="1286"/>
      <c r="CL391" s="1286"/>
      <c r="CM391" s="1286"/>
      <c r="CN391" s="1286"/>
      <c r="CO391" s="1286"/>
      <c r="CP391" s="1286"/>
      <c r="CQ391" s="1286"/>
      <c r="CR391" s="1286"/>
      <c r="CS391" s="1286"/>
      <c r="CT391" s="1286"/>
      <c r="CU391" s="1286"/>
      <c r="CV391" s="1286"/>
      <c r="CW391" s="1286"/>
      <c r="CX391" s="1286"/>
      <c r="CY391" s="1286"/>
      <c r="CZ391" s="1286"/>
      <c r="DA391" s="1286"/>
      <c r="DB391" s="1286"/>
      <c r="DC391" s="1286"/>
      <c r="DD391" s="1286"/>
      <c r="DE391" s="1286"/>
      <c r="DF391" s="1286"/>
      <c r="DG391" s="1286"/>
      <c r="DH391" s="1286"/>
      <c r="DI391" s="1286"/>
      <c r="DJ391" s="1286"/>
      <c r="DK391" s="1286"/>
      <c r="DL391" s="1286"/>
      <c r="DM391" s="1286"/>
      <c r="DN391" s="1286"/>
      <c r="DO391" s="1286"/>
      <c r="DP391" s="1286"/>
      <c r="DQ391" s="1286"/>
      <c r="DR391" s="1286"/>
      <c r="DS391" s="1286"/>
      <c r="DT391" s="1286"/>
      <c r="DU391" s="1286"/>
      <c r="DV391" s="1286"/>
      <c r="DW391" s="1286"/>
      <c r="DX391" s="1286"/>
      <c r="DY391" s="1286"/>
      <c r="DZ391" s="1286"/>
      <c r="EA391" s="1286"/>
      <c r="EB391" s="1286"/>
      <c r="EC391" s="1286"/>
      <c r="ED391" s="1286"/>
      <c r="EE391" s="1286"/>
      <c r="EF391" s="1286"/>
      <c r="EG391" s="1286"/>
      <c r="EH391" s="1286"/>
      <c r="EI391" s="1286"/>
      <c r="EJ391" s="1286"/>
      <c r="EK391" s="1286"/>
      <c r="EL391" s="1286"/>
      <c r="EM391" s="1286"/>
      <c r="EN391" s="1286"/>
      <c r="EO391" s="1286"/>
      <c r="EP391" s="1286"/>
      <c r="EQ391" s="1286"/>
      <c r="ER391" s="1286"/>
      <c r="ES391" s="1286"/>
      <c r="ET391" s="1286"/>
      <c r="EU391" s="1286"/>
      <c r="EV391" s="1286"/>
      <c r="EW391" s="1286"/>
      <c r="EX391" s="1286"/>
      <c r="EY391" s="1286"/>
      <c r="EZ391" s="1286"/>
      <c r="FA391" s="1286"/>
      <c r="FB391" s="1286"/>
      <c r="FC391" s="1286"/>
      <c r="FD391" s="1286"/>
      <c r="FE391" s="1286"/>
      <c r="FF391" s="1286"/>
      <c r="FG391" s="1286"/>
      <c r="FH391" s="1286"/>
      <c r="FI391" s="1286"/>
      <c r="FJ391" s="1286"/>
      <c r="FK391" s="1286"/>
      <c r="FL391" s="1286"/>
      <c r="FM391" s="1286"/>
      <c r="FN391" s="1286"/>
      <c r="FO391" s="1286"/>
      <c r="FP391" s="1286"/>
      <c r="FQ391" s="1286"/>
      <c r="FR391" s="1286"/>
      <c r="FS391" s="1286"/>
      <c r="FT391" s="1286"/>
      <c r="FU391" s="1286"/>
      <c r="FV391" s="1286"/>
      <c r="FW391" s="1286"/>
      <c r="FX391" s="1286"/>
      <c r="FY391" s="1286"/>
      <c r="FZ391" s="1286"/>
      <c r="GA391" s="1286"/>
      <c r="GB391" s="1286"/>
      <c r="GC391" s="1286"/>
      <c r="GD391" s="1286"/>
      <c r="GE391" s="1286"/>
      <c r="GF391" s="1286"/>
      <c r="GG391" s="1286"/>
      <c r="GH391" s="1286"/>
      <c r="GI391" s="1286"/>
      <c r="GJ391" s="1286"/>
      <c r="GK391" s="1286"/>
      <c r="GL391" s="1286"/>
      <c r="GM391" s="1286"/>
      <c r="GN391" s="1286"/>
      <c r="GO391" s="1286"/>
      <c r="GP391" s="1286"/>
      <c r="GQ391" s="1286"/>
      <c r="GR391" s="1286"/>
      <c r="GS391" s="1286"/>
      <c r="GT391" s="1286"/>
      <c r="GU391" s="1286"/>
      <c r="GV391" s="1286"/>
      <c r="GW391" s="1286"/>
      <c r="GX391" s="1286"/>
      <c r="GY391" s="1286"/>
      <c r="GZ391" s="1286"/>
      <c r="HA391" s="1286"/>
      <c r="HB391" s="1286"/>
      <c r="HC391" s="1286"/>
      <c r="HD391" s="1286"/>
      <c r="HE391" s="1286"/>
      <c r="HF391" s="1286"/>
      <c r="HG391" s="1286"/>
      <c r="HH391" s="1286"/>
      <c r="HI391" s="1286"/>
      <c r="HJ391" s="1286"/>
      <c r="HK391" s="1286"/>
      <c r="HL391" s="1286"/>
      <c r="HM391" s="1286"/>
      <c r="HN391" s="1286"/>
      <c r="HO391" s="1286"/>
      <c r="HP391" s="1286"/>
      <c r="HQ391" s="1286"/>
      <c r="HR391" s="1286"/>
      <c r="HS391" s="1286"/>
      <c r="HT391" s="1286"/>
      <c r="HU391" s="1286"/>
      <c r="HV391" s="1286"/>
      <c r="HW391" s="1286"/>
      <c r="HX391" s="1286"/>
      <c r="HY391" s="1286"/>
      <c r="HZ391" s="1286"/>
      <c r="IA391" s="1286"/>
      <c r="IB391" s="1286"/>
      <c r="IC391" s="1286"/>
      <c r="ID391" s="1286"/>
      <c r="IE391" s="1286"/>
      <c r="IF391" s="1286"/>
      <c r="IG391" s="1286"/>
      <c r="IH391" s="1286"/>
      <c r="II391" s="1286"/>
      <c r="IJ391" s="1286"/>
      <c r="IK391" s="1286"/>
      <c r="IL391" s="1286"/>
      <c r="IM391" s="1286"/>
      <c r="IN391" s="1286"/>
      <c r="IO391" s="1286"/>
      <c r="IP391" s="1286"/>
      <c r="IQ391" s="1286"/>
      <c r="IR391" s="1286"/>
      <c r="IS391" s="1286"/>
      <c r="IT391" s="1286"/>
      <c r="IU391" s="1286"/>
      <c r="IV391" s="1286"/>
    </row>
    <row r="392" spans="1:256" s="1319" customFormat="1" ht="6.75" customHeight="1" thickBot="1">
      <c r="B392" s="1442"/>
      <c r="C392" s="1443"/>
      <c r="D392" s="1443"/>
      <c r="E392" s="1443"/>
      <c r="F392" s="1443"/>
      <c r="G392" s="1443"/>
      <c r="H392" s="1443"/>
      <c r="I392" s="1442"/>
    </row>
    <row r="393" spans="1:256" s="1315" customFormat="1" ht="6" thickBot="1">
      <c r="B393" s="1444"/>
      <c r="C393" s="1445" t="s">
        <v>21</v>
      </c>
      <c r="D393" s="1444"/>
      <c r="E393" s="1444"/>
      <c r="F393" s="1444"/>
      <c r="G393" s="1444"/>
      <c r="H393" s="1446"/>
    </row>
    <row r="394" spans="1:256" s="1447" customFormat="1" ht="6.75" customHeight="1" thickBot="1">
      <c r="C394" s="1448"/>
      <c r="D394" s="1449"/>
      <c r="E394" s="1449"/>
      <c r="F394" s="1449"/>
      <c r="G394" s="1449"/>
      <c r="H394" s="1449"/>
    </row>
    <row r="395" spans="1:256">
      <c r="A395" s="1286"/>
      <c r="B395" s="1450" t="s">
        <v>7444</v>
      </c>
      <c r="C395" s="1451" t="s">
        <v>7445</v>
      </c>
      <c r="D395" s="1452"/>
      <c r="E395" s="1452"/>
      <c r="F395" s="1452"/>
      <c r="G395" s="1453" t="s">
        <v>30</v>
      </c>
      <c r="H395" s="1286"/>
      <c r="I395" s="1286"/>
      <c r="J395" s="1286"/>
      <c r="K395" s="1286"/>
      <c r="L395" s="1286"/>
      <c r="M395" s="1286"/>
      <c r="N395" s="1286"/>
      <c r="O395" s="1286"/>
      <c r="P395" s="1286"/>
      <c r="Q395" s="1286"/>
      <c r="R395" s="1286"/>
      <c r="S395" s="1286"/>
      <c r="T395" s="1286"/>
      <c r="U395" s="1286"/>
      <c r="V395" s="1286"/>
      <c r="W395" s="1286"/>
      <c r="X395" s="1286"/>
      <c r="Y395" s="1286"/>
      <c r="Z395" s="1286"/>
      <c r="AA395" s="1286"/>
      <c r="AB395" s="1286"/>
      <c r="AC395" s="1286"/>
      <c r="AD395" s="1286"/>
      <c r="AE395" s="1286"/>
      <c r="AF395" s="1286"/>
      <c r="AG395" s="1286"/>
      <c r="AH395" s="1286"/>
      <c r="AI395" s="1286"/>
      <c r="AJ395" s="1286"/>
      <c r="AK395" s="1286"/>
      <c r="AL395" s="1286"/>
      <c r="AM395" s="1286"/>
      <c r="AN395" s="1286"/>
      <c r="AO395" s="1286"/>
      <c r="AP395" s="1286"/>
      <c r="AQ395" s="1286"/>
      <c r="AR395" s="1286"/>
      <c r="AS395" s="1286"/>
      <c r="AT395" s="1286"/>
      <c r="AU395" s="1286"/>
      <c r="AV395" s="1286"/>
      <c r="AW395" s="1286"/>
      <c r="AX395" s="1286"/>
      <c r="AY395" s="1286"/>
      <c r="AZ395" s="1286"/>
      <c r="BA395" s="1286"/>
      <c r="BB395" s="1286"/>
      <c r="BC395" s="1286"/>
      <c r="BD395" s="1286"/>
      <c r="BE395" s="1286"/>
      <c r="BF395" s="1286"/>
      <c r="BG395" s="1286"/>
      <c r="BH395" s="1286"/>
      <c r="BI395" s="1286"/>
      <c r="BJ395" s="1286"/>
      <c r="BK395" s="1286"/>
      <c r="BL395" s="1286"/>
      <c r="BM395" s="1286"/>
      <c r="BN395" s="1286"/>
      <c r="BO395" s="1286"/>
      <c r="BP395" s="1286"/>
      <c r="BQ395" s="1286"/>
      <c r="BR395" s="1286"/>
      <c r="BS395" s="1286"/>
      <c r="BT395" s="1286"/>
      <c r="BU395" s="1286"/>
      <c r="BV395" s="1286"/>
      <c r="BW395" s="1286"/>
      <c r="BX395" s="1286"/>
      <c r="BY395" s="1286"/>
      <c r="BZ395" s="1286"/>
      <c r="CA395" s="1286"/>
      <c r="CB395" s="1286"/>
      <c r="CC395" s="1286"/>
      <c r="CD395" s="1286"/>
      <c r="CE395" s="1286"/>
      <c r="CF395" s="1286"/>
      <c r="CG395" s="1286"/>
      <c r="CH395" s="1286"/>
      <c r="CI395" s="1286"/>
      <c r="CJ395" s="1286"/>
      <c r="CK395" s="1286"/>
      <c r="CL395" s="1286"/>
      <c r="CM395" s="1286"/>
      <c r="CN395" s="1286"/>
      <c r="CO395" s="1286"/>
      <c r="CP395" s="1286"/>
      <c r="CQ395" s="1286"/>
      <c r="CR395" s="1286"/>
      <c r="CS395" s="1286"/>
      <c r="CT395" s="1286"/>
      <c r="CU395" s="1286"/>
      <c r="CV395" s="1286"/>
      <c r="CW395" s="1286"/>
      <c r="CX395" s="1286"/>
      <c r="CY395" s="1286"/>
      <c r="CZ395" s="1286"/>
      <c r="DA395" s="1286"/>
      <c r="DB395" s="1286"/>
      <c r="DC395" s="1286"/>
      <c r="DD395" s="1286"/>
      <c r="DE395" s="1286"/>
      <c r="DF395" s="1286"/>
      <c r="DG395" s="1286"/>
      <c r="DH395" s="1286"/>
      <c r="DI395" s="1286"/>
      <c r="DJ395" s="1286"/>
      <c r="DK395" s="1286"/>
      <c r="DL395" s="1286"/>
      <c r="DM395" s="1286"/>
      <c r="DN395" s="1286"/>
      <c r="DO395" s="1286"/>
      <c r="DP395" s="1286"/>
      <c r="DQ395" s="1286"/>
      <c r="DR395" s="1286"/>
      <c r="DS395" s="1286"/>
      <c r="DT395" s="1286"/>
      <c r="DU395" s="1286"/>
      <c r="DV395" s="1286"/>
      <c r="DW395" s="1286"/>
      <c r="DX395" s="1286"/>
      <c r="DY395" s="1286"/>
      <c r="DZ395" s="1286"/>
      <c r="EA395" s="1286"/>
      <c r="EB395" s="1286"/>
      <c r="EC395" s="1286"/>
      <c r="ED395" s="1286"/>
      <c r="EE395" s="1286"/>
      <c r="EF395" s="1286"/>
      <c r="EG395" s="1286"/>
      <c r="EH395" s="1286"/>
      <c r="EI395" s="1286"/>
      <c r="EJ395" s="1286"/>
      <c r="EK395" s="1286"/>
      <c r="EL395" s="1286"/>
      <c r="EM395" s="1286"/>
      <c r="EN395" s="1286"/>
      <c r="EO395" s="1286"/>
      <c r="EP395" s="1286"/>
      <c r="EQ395" s="1286"/>
      <c r="ER395" s="1286"/>
      <c r="ES395" s="1286"/>
      <c r="ET395" s="1286"/>
      <c r="EU395" s="1286"/>
      <c r="EV395" s="1286"/>
      <c r="EW395" s="1286"/>
      <c r="EX395" s="1286"/>
      <c r="EY395" s="1286"/>
      <c r="EZ395" s="1286"/>
      <c r="FA395" s="1286"/>
      <c r="FB395" s="1286"/>
      <c r="FC395" s="1286"/>
      <c r="FD395" s="1286"/>
      <c r="FE395" s="1286"/>
      <c r="FF395" s="1286"/>
      <c r="FG395" s="1286"/>
      <c r="FH395" s="1286"/>
      <c r="FI395" s="1286"/>
      <c r="FJ395" s="1286"/>
      <c r="FK395" s="1286"/>
      <c r="FL395" s="1286"/>
      <c r="FM395" s="1286"/>
      <c r="FN395" s="1286"/>
      <c r="FO395" s="1286"/>
      <c r="FP395" s="1286"/>
      <c r="FQ395" s="1286"/>
      <c r="FR395" s="1286"/>
      <c r="FS395" s="1286"/>
      <c r="FT395" s="1286"/>
      <c r="FU395" s="1286"/>
      <c r="FV395" s="1286"/>
      <c r="FW395" s="1286"/>
      <c r="FX395" s="1286"/>
      <c r="FY395" s="1286"/>
      <c r="FZ395" s="1286"/>
      <c r="GA395" s="1286"/>
      <c r="GB395" s="1286"/>
      <c r="GC395" s="1286"/>
      <c r="GD395" s="1286"/>
      <c r="GE395" s="1286"/>
      <c r="GF395" s="1286"/>
      <c r="GG395" s="1286"/>
      <c r="GH395" s="1286"/>
      <c r="GI395" s="1286"/>
      <c r="GJ395" s="1286"/>
      <c r="GK395" s="1286"/>
      <c r="GL395" s="1286"/>
      <c r="GM395" s="1286"/>
      <c r="GN395" s="1286"/>
      <c r="GO395" s="1286"/>
      <c r="GP395" s="1286"/>
      <c r="GQ395" s="1286"/>
      <c r="GR395" s="1286"/>
      <c r="GS395" s="1286"/>
      <c r="GT395" s="1286"/>
      <c r="GU395" s="1286"/>
      <c r="GV395" s="1286"/>
      <c r="GW395" s="1286"/>
      <c r="GX395" s="1286"/>
      <c r="GY395" s="1286"/>
      <c r="GZ395" s="1286"/>
      <c r="HA395" s="1286"/>
      <c r="HB395" s="1286"/>
      <c r="HC395" s="1286"/>
      <c r="HD395" s="1286"/>
      <c r="HE395" s="1286"/>
      <c r="HF395" s="1286"/>
      <c r="HG395" s="1286"/>
      <c r="HH395" s="1286"/>
      <c r="HI395" s="1286"/>
      <c r="HJ395" s="1286"/>
      <c r="HK395" s="1286"/>
      <c r="HL395" s="1286"/>
      <c r="HM395" s="1286"/>
      <c r="HN395" s="1286"/>
      <c r="HO395" s="1286"/>
      <c r="HP395" s="1286"/>
      <c r="HQ395" s="1286"/>
      <c r="HR395" s="1286"/>
      <c r="HS395" s="1286"/>
      <c r="HT395" s="1286"/>
      <c r="HU395" s="1286"/>
      <c r="HV395" s="1286"/>
      <c r="HW395" s="1286"/>
      <c r="HX395" s="1286"/>
      <c r="HY395" s="1286"/>
      <c r="HZ395" s="1286"/>
      <c r="IA395" s="1286"/>
      <c r="IB395" s="1286"/>
      <c r="IC395" s="1286"/>
      <c r="ID395" s="1286"/>
      <c r="IE395" s="1286"/>
      <c r="IF395" s="1286"/>
      <c r="IG395" s="1286"/>
      <c r="IH395" s="1286"/>
      <c r="II395" s="1286"/>
      <c r="IJ395" s="1286"/>
      <c r="IK395" s="1286"/>
      <c r="IL395" s="1286"/>
      <c r="IM395" s="1286"/>
      <c r="IN395" s="1286"/>
      <c r="IO395" s="1286"/>
      <c r="IP395" s="1286"/>
      <c r="IQ395" s="1286"/>
      <c r="IR395" s="1286"/>
      <c r="IS395" s="1286"/>
      <c r="IT395" s="1286"/>
      <c r="IU395" s="1286"/>
      <c r="IV395" s="1286"/>
    </row>
    <row r="396" spans="1:256" ht="25.5">
      <c r="A396" s="1286"/>
      <c r="B396" s="1454" t="s">
        <v>2114</v>
      </c>
      <c r="C396" s="1455" t="s">
        <v>1947</v>
      </c>
      <c r="D396" s="1455" t="s">
        <v>30</v>
      </c>
      <c r="E396" s="1455" t="s">
        <v>1948</v>
      </c>
      <c r="F396" s="1456" t="s">
        <v>1995</v>
      </c>
      <c r="G396" s="1457" t="s">
        <v>1996</v>
      </c>
      <c r="H396" s="1286"/>
      <c r="I396" s="1286"/>
      <c r="J396" s="1286"/>
      <c r="K396" s="1286"/>
      <c r="L396" s="1286"/>
      <c r="M396" s="1286"/>
      <c r="N396" s="1286"/>
      <c r="O396" s="1286"/>
      <c r="P396" s="1286"/>
      <c r="Q396" s="1286"/>
      <c r="R396" s="1286"/>
      <c r="S396" s="1286"/>
      <c r="T396" s="1286"/>
      <c r="U396" s="1286"/>
      <c r="V396" s="1286"/>
      <c r="W396" s="1286"/>
      <c r="X396" s="1286"/>
      <c r="Y396" s="1286"/>
      <c r="Z396" s="1286"/>
      <c r="AA396" s="1286"/>
      <c r="AB396" s="1286"/>
      <c r="AC396" s="1286"/>
      <c r="AD396" s="1286"/>
      <c r="AE396" s="1286"/>
      <c r="AF396" s="1286"/>
      <c r="AG396" s="1286"/>
      <c r="AH396" s="1286"/>
      <c r="AI396" s="1286"/>
      <c r="AJ396" s="1286"/>
      <c r="AK396" s="1286"/>
      <c r="AL396" s="1286"/>
      <c r="AM396" s="1286"/>
      <c r="AN396" s="1286"/>
      <c r="AO396" s="1286"/>
      <c r="AP396" s="1286"/>
      <c r="AQ396" s="1286"/>
      <c r="AR396" s="1286"/>
      <c r="AS396" s="1286"/>
      <c r="AT396" s="1286"/>
      <c r="AU396" s="1286"/>
      <c r="AV396" s="1286"/>
      <c r="AW396" s="1286"/>
      <c r="AX396" s="1286"/>
      <c r="AY396" s="1286"/>
      <c r="AZ396" s="1286"/>
      <c r="BA396" s="1286"/>
      <c r="BB396" s="1286"/>
      <c r="BC396" s="1286"/>
      <c r="BD396" s="1286"/>
      <c r="BE396" s="1286"/>
      <c r="BF396" s="1286"/>
      <c r="BG396" s="1286"/>
      <c r="BH396" s="1286"/>
      <c r="BI396" s="1286"/>
      <c r="BJ396" s="1286"/>
      <c r="BK396" s="1286"/>
      <c r="BL396" s="1286"/>
      <c r="BM396" s="1286"/>
      <c r="BN396" s="1286"/>
      <c r="BO396" s="1286"/>
      <c r="BP396" s="1286"/>
      <c r="BQ396" s="1286"/>
      <c r="BR396" s="1286"/>
      <c r="BS396" s="1286"/>
      <c r="BT396" s="1286"/>
      <c r="BU396" s="1286"/>
      <c r="BV396" s="1286"/>
      <c r="BW396" s="1286"/>
      <c r="BX396" s="1286"/>
      <c r="BY396" s="1286"/>
      <c r="BZ396" s="1286"/>
      <c r="CA396" s="1286"/>
      <c r="CB396" s="1286"/>
      <c r="CC396" s="1286"/>
      <c r="CD396" s="1286"/>
      <c r="CE396" s="1286"/>
      <c r="CF396" s="1286"/>
      <c r="CG396" s="1286"/>
      <c r="CH396" s="1286"/>
      <c r="CI396" s="1286"/>
      <c r="CJ396" s="1286"/>
      <c r="CK396" s="1286"/>
      <c r="CL396" s="1286"/>
      <c r="CM396" s="1286"/>
      <c r="CN396" s="1286"/>
      <c r="CO396" s="1286"/>
      <c r="CP396" s="1286"/>
      <c r="CQ396" s="1286"/>
      <c r="CR396" s="1286"/>
      <c r="CS396" s="1286"/>
      <c r="CT396" s="1286"/>
      <c r="CU396" s="1286"/>
      <c r="CV396" s="1286"/>
      <c r="CW396" s="1286"/>
      <c r="CX396" s="1286"/>
      <c r="CY396" s="1286"/>
      <c r="CZ396" s="1286"/>
      <c r="DA396" s="1286"/>
      <c r="DB396" s="1286"/>
      <c r="DC396" s="1286"/>
      <c r="DD396" s="1286"/>
      <c r="DE396" s="1286"/>
      <c r="DF396" s="1286"/>
      <c r="DG396" s="1286"/>
      <c r="DH396" s="1286"/>
      <c r="DI396" s="1286"/>
      <c r="DJ396" s="1286"/>
      <c r="DK396" s="1286"/>
      <c r="DL396" s="1286"/>
      <c r="DM396" s="1286"/>
      <c r="DN396" s="1286"/>
      <c r="DO396" s="1286"/>
      <c r="DP396" s="1286"/>
      <c r="DQ396" s="1286"/>
      <c r="DR396" s="1286"/>
      <c r="DS396" s="1286"/>
      <c r="DT396" s="1286"/>
      <c r="DU396" s="1286"/>
      <c r="DV396" s="1286"/>
      <c r="DW396" s="1286"/>
      <c r="DX396" s="1286"/>
      <c r="DY396" s="1286"/>
      <c r="DZ396" s="1286"/>
      <c r="EA396" s="1286"/>
      <c r="EB396" s="1286"/>
      <c r="EC396" s="1286"/>
      <c r="ED396" s="1286"/>
      <c r="EE396" s="1286"/>
      <c r="EF396" s="1286"/>
      <c r="EG396" s="1286"/>
      <c r="EH396" s="1286"/>
      <c r="EI396" s="1286"/>
      <c r="EJ396" s="1286"/>
      <c r="EK396" s="1286"/>
      <c r="EL396" s="1286"/>
      <c r="EM396" s="1286"/>
      <c r="EN396" s="1286"/>
      <c r="EO396" s="1286"/>
      <c r="EP396" s="1286"/>
      <c r="EQ396" s="1286"/>
      <c r="ER396" s="1286"/>
      <c r="ES396" s="1286"/>
      <c r="ET396" s="1286"/>
      <c r="EU396" s="1286"/>
      <c r="EV396" s="1286"/>
      <c r="EW396" s="1286"/>
      <c r="EX396" s="1286"/>
      <c r="EY396" s="1286"/>
      <c r="EZ396" s="1286"/>
      <c r="FA396" s="1286"/>
      <c r="FB396" s="1286"/>
      <c r="FC396" s="1286"/>
      <c r="FD396" s="1286"/>
      <c r="FE396" s="1286"/>
      <c r="FF396" s="1286"/>
      <c r="FG396" s="1286"/>
      <c r="FH396" s="1286"/>
      <c r="FI396" s="1286"/>
      <c r="FJ396" s="1286"/>
      <c r="FK396" s="1286"/>
      <c r="FL396" s="1286"/>
      <c r="FM396" s="1286"/>
      <c r="FN396" s="1286"/>
      <c r="FO396" s="1286"/>
      <c r="FP396" s="1286"/>
      <c r="FQ396" s="1286"/>
      <c r="FR396" s="1286"/>
      <c r="FS396" s="1286"/>
      <c r="FT396" s="1286"/>
      <c r="FU396" s="1286"/>
      <c r="FV396" s="1286"/>
      <c r="FW396" s="1286"/>
      <c r="FX396" s="1286"/>
      <c r="FY396" s="1286"/>
      <c r="FZ396" s="1286"/>
      <c r="GA396" s="1286"/>
      <c r="GB396" s="1286"/>
      <c r="GC396" s="1286"/>
      <c r="GD396" s="1286"/>
      <c r="GE396" s="1286"/>
      <c r="GF396" s="1286"/>
      <c r="GG396" s="1286"/>
      <c r="GH396" s="1286"/>
      <c r="GI396" s="1286"/>
      <c r="GJ396" s="1286"/>
      <c r="GK396" s="1286"/>
      <c r="GL396" s="1286"/>
      <c r="GM396" s="1286"/>
      <c r="GN396" s="1286"/>
      <c r="GO396" s="1286"/>
      <c r="GP396" s="1286"/>
      <c r="GQ396" s="1286"/>
      <c r="GR396" s="1286"/>
      <c r="GS396" s="1286"/>
      <c r="GT396" s="1286"/>
      <c r="GU396" s="1286"/>
      <c r="GV396" s="1286"/>
      <c r="GW396" s="1286"/>
      <c r="GX396" s="1286"/>
      <c r="GY396" s="1286"/>
      <c r="GZ396" s="1286"/>
      <c r="HA396" s="1286"/>
      <c r="HB396" s="1286"/>
      <c r="HC396" s="1286"/>
      <c r="HD396" s="1286"/>
      <c r="HE396" s="1286"/>
      <c r="HF396" s="1286"/>
      <c r="HG396" s="1286"/>
      <c r="HH396" s="1286"/>
      <c r="HI396" s="1286"/>
      <c r="HJ396" s="1286"/>
      <c r="HK396" s="1286"/>
      <c r="HL396" s="1286"/>
      <c r="HM396" s="1286"/>
      <c r="HN396" s="1286"/>
      <c r="HO396" s="1286"/>
      <c r="HP396" s="1286"/>
      <c r="HQ396" s="1286"/>
      <c r="HR396" s="1286"/>
      <c r="HS396" s="1286"/>
      <c r="HT396" s="1286"/>
      <c r="HU396" s="1286"/>
      <c r="HV396" s="1286"/>
      <c r="HW396" s="1286"/>
      <c r="HX396" s="1286"/>
      <c r="HY396" s="1286"/>
      <c r="HZ396" s="1286"/>
      <c r="IA396" s="1286"/>
      <c r="IB396" s="1286"/>
      <c r="IC396" s="1286"/>
      <c r="ID396" s="1286"/>
      <c r="IE396" s="1286"/>
      <c r="IF396" s="1286"/>
      <c r="IG396" s="1286"/>
      <c r="IH396" s="1286"/>
      <c r="II396" s="1286"/>
      <c r="IJ396" s="1286"/>
      <c r="IK396" s="1286"/>
      <c r="IL396" s="1286"/>
      <c r="IM396" s="1286"/>
      <c r="IN396" s="1286"/>
      <c r="IO396" s="1286"/>
      <c r="IP396" s="1286"/>
      <c r="IQ396" s="1286"/>
      <c r="IR396" s="1286"/>
      <c r="IS396" s="1286"/>
      <c r="IT396" s="1286"/>
      <c r="IU396" s="1286"/>
      <c r="IV396" s="1286"/>
    </row>
    <row r="397" spans="1:256">
      <c r="A397" s="1286"/>
      <c r="B397" s="2100" t="s">
        <v>1951</v>
      </c>
      <c r="C397" s="2101"/>
      <c r="D397" s="2101"/>
      <c r="E397" s="2101"/>
      <c r="F397" s="2101"/>
      <c r="G397" s="2102"/>
      <c r="H397" s="1286"/>
      <c r="I397" s="1286"/>
      <c r="J397" s="1286"/>
      <c r="K397" s="1286"/>
      <c r="L397" s="1286"/>
      <c r="M397" s="1286"/>
      <c r="N397" s="1286"/>
      <c r="O397" s="1286"/>
      <c r="P397" s="1286"/>
      <c r="Q397" s="1286"/>
      <c r="R397" s="1286"/>
      <c r="S397" s="1286"/>
      <c r="T397" s="1286"/>
      <c r="U397" s="1286"/>
      <c r="V397" s="1286"/>
      <c r="W397" s="1286"/>
      <c r="X397" s="1286"/>
      <c r="Y397" s="1286"/>
      <c r="Z397" s="1286"/>
      <c r="AA397" s="1286"/>
      <c r="AB397" s="1286"/>
      <c r="AC397" s="1286"/>
      <c r="AD397" s="1286"/>
      <c r="AE397" s="1286"/>
      <c r="AF397" s="1286"/>
      <c r="AG397" s="1286"/>
      <c r="AH397" s="1286"/>
      <c r="AI397" s="1286"/>
      <c r="AJ397" s="1286"/>
      <c r="AK397" s="1286"/>
      <c r="AL397" s="1286"/>
      <c r="AM397" s="1286"/>
      <c r="AN397" s="1286"/>
      <c r="AO397" s="1286"/>
      <c r="AP397" s="1286"/>
      <c r="AQ397" s="1286"/>
      <c r="AR397" s="1286"/>
      <c r="AS397" s="1286"/>
      <c r="AT397" s="1286"/>
      <c r="AU397" s="1286"/>
      <c r="AV397" s="1286"/>
      <c r="AW397" s="1286"/>
      <c r="AX397" s="1286"/>
      <c r="AY397" s="1286"/>
      <c r="AZ397" s="1286"/>
      <c r="BA397" s="1286"/>
      <c r="BB397" s="1286"/>
      <c r="BC397" s="1286"/>
      <c r="BD397" s="1286"/>
      <c r="BE397" s="1286"/>
      <c r="BF397" s="1286"/>
      <c r="BG397" s="1286"/>
      <c r="BH397" s="1286"/>
      <c r="BI397" s="1286"/>
      <c r="BJ397" s="1286"/>
      <c r="BK397" s="1286"/>
      <c r="BL397" s="1286"/>
      <c r="BM397" s="1286"/>
      <c r="BN397" s="1286"/>
      <c r="BO397" s="1286"/>
      <c r="BP397" s="1286"/>
      <c r="BQ397" s="1286"/>
      <c r="BR397" s="1286"/>
      <c r="BS397" s="1286"/>
      <c r="BT397" s="1286"/>
      <c r="BU397" s="1286"/>
      <c r="BV397" s="1286"/>
      <c r="BW397" s="1286"/>
      <c r="BX397" s="1286"/>
      <c r="BY397" s="1286"/>
      <c r="BZ397" s="1286"/>
      <c r="CA397" s="1286"/>
      <c r="CB397" s="1286"/>
      <c r="CC397" s="1286"/>
      <c r="CD397" s="1286"/>
      <c r="CE397" s="1286"/>
      <c r="CF397" s="1286"/>
      <c r="CG397" s="1286"/>
      <c r="CH397" s="1286"/>
      <c r="CI397" s="1286"/>
      <c r="CJ397" s="1286"/>
      <c r="CK397" s="1286"/>
      <c r="CL397" s="1286"/>
      <c r="CM397" s="1286"/>
      <c r="CN397" s="1286"/>
      <c r="CO397" s="1286"/>
      <c r="CP397" s="1286"/>
      <c r="CQ397" s="1286"/>
      <c r="CR397" s="1286"/>
      <c r="CS397" s="1286"/>
      <c r="CT397" s="1286"/>
      <c r="CU397" s="1286"/>
      <c r="CV397" s="1286"/>
      <c r="CW397" s="1286"/>
      <c r="CX397" s="1286"/>
      <c r="CY397" s="1286"/>
      <c r="CZ397" s="1286"/>
      <c r="DA397" s="1286"/>
      <c r="DB397" s="1286"/>
      <c r="DC397" s="1286"/>
      <c r="DD397" s="1286"/>
      <c r="DE397" s="1286"/>
      <c r="DF397" s="1286"/>
      <c r="DG397" s="1286"/>
      <c r="DH397" s="1286"/>
      <c r="DI397" s="1286"/>
      <c r="DJ397" s="1286"/>
      <c r="DK397" s="1286"/>
      <c r="DL397" s="1286"/>
      <c r="DM397" s="1286"/>
      <c r="DN397" s="1286"/>
      <c r="DO397" s="1286"/>
      <c r="DP397" s="1286"/>
      <c r="DQ397" s="1286"/>
      <c r="DR397" s="1286"/>
      <c r="DS397" s="1286"/>
      <c r="DT397" s="1286"/>
      <c r="DU397" s="1286"/>
      <c r="DV397" s="1286"/>
      <c r="DW397" s="1286"/>
      <c r="DX397" s="1286"/>
      <c r="DY397" s="1286"/>
      <c r="DZ397" s="1286"/>
      <c r="EA397" s="1286"/>
      <c r="EB397" s="1286"/>
      <c r="EC397" s="1286"/>
      <c r="ED397" s="1286"/>
      <c r="EE397" s="1286"/>
      <c r="EF397" s="1286"/>
      <c r="EG397" s="1286"/>
      <c r="EH397" s="1286"/>
      <c r="EI397" s="1286"/>
      <c r="EJ397" s="1286"/>
      <c r="EK397" s="1286"/>
      <c r="EL397" s="1286"/>
      <c r="EM397" s="1286"/>
      <c r="EN397" s="1286"/>
      <c r="EO397" s="1286"/>
      <c r="EP397" s="1286"/>
      <c r="EQ397" s="1286"/>
      <c r="ER397" s="1286"/>
      <c r="ES397" s="1286"/>
      <c r="ET397" s="1286"/>
      <c r="EU397" s="1286"/>
      <c r="EV397" s="1286"/>
      <c r="EW397" s="1286"/>
      <c r="EX397" s="1286"/>
      <c r="EY397" s="1286"/>
      <c r="EZ397" s="1286"/>
      <c r="FA397" s="1286"/>
      <c r="FB397" s="1286"/>
      <c r="FC397" s="1286"/>
      <c r="FD397" s="1286"/>
      <c r="FE397" s="1286"/>
      <c r="FF397" s="1286"/>
      <c r="FG397" s="1286"/>
      <c r="FH397" s="1286"/>
      <c r="FI397" s="1286"/>
      <c r="FJ397" s="1286"/>
      <c r="FK397" s="1286"/>
      <c r="FL397" s="1286"/>
      <c r="FM397" s="1286"/>
      <c r="FN397" s="1286"/>
      <c r="FO397" s="1286"/>
      <c r="FP397" s="1286"/>
      <c r="FQ397" s="1286"/>
      <c r="FR397" s="1286"/>
      <c r="FS397" s="1286"/>
      <c r="FT397" s="1286"/>
      <c r="FU397" s="1286"/>
      <c r="FV397" s="1286"/>
      <c r="FW397" s="1286"/>
      <c r="FX397" s="1286"/>
      <c r="FY397" s="1286"/>
      <c r="FZ397" s="1286"/>
      <c r="GA397" s="1286"/>
      <c r="GB397" s="1286"/>
      <c r="GC397" s="1286"/>
      <c r="GD397" s="1286"/>
      <c r="GE397" s="1286"/>
      <c r="GF397" s="1286"/>
      <c r="GG397" s="1286"/>
      <c r="GH397" s="1286"/>
      <c r="GI397" s="1286"/>
      <c r="GJ397" s="1286"/>
      <c r="GK397" s="1286"/>
      <c r="GL397" s="1286"/>
      <c r="GM397" s="1286"/>
      <c r="GN397" s="1286"/>
      <c r="GO397" s="1286"/>
      <c r="GP397" s="1286"/>
      <c r="GQ397" s="1286"/>
      <c r="GR397" s="1286"/>
      <c r="GS397" s="1286"/>
      <c r="GT397" s="1286"/>
      <c r="GU397" s="1286"/>
      <c r="GV397" s="1286"/>
      <c r="GW397" s="1286"/>
      <c r="GX397" s="1286"/>
      <c r="GY397" s="1286"/>
      <c r="GZ397" s="1286"/>
      <c r="HA397" s="1286"/>
      <c r="HB397" s="1286"/>
      <c r="HC397" s="1286"/>
      <c r="HD397" s="1286"/>
      <c r="HE397" s="1286"/>
      <c r="HF397" s="1286"/>
      <c r="HG397" s="1286"/>
      <c r="HH397" s="1286"/>
      <c r="HI397" s="1286"/>
      <c r="HJ397" s="1286"/>
      <c r="HK397" s="1286"/>
      <c r="HL397" s="1286"/>
      <c r="HM397" s="1286"/>
      <c r="HN397" s="1286"/>
      <c r="HO397" s="1286"/>
      <c r="HP397" s="1286"/>
      <c r="HQ397" s="1286"/>
      <c r="HR397" s="1286"/>
      <c r="HS397" s="1286"/>
      <c r="HT397" s="1286"/>
      <c r="HU397" s="1286"/>
      <c r="HV397" s="1286"/>
      <c r="HW397" s="1286"/>
      <c r="HX397" s="1286"/>
      <c r="HY397" s="1286"/>
      <c r="HZ397" s="1286"/>
      <c r="IA397" s="1286"/>
      <c r="IB397" s="1286"/>
      <c r="IC397" s="1286"/>
      <c r="ID397" s="1286"/>
      <c r="IE397" s="1286"/>
      <c r="IF397" s="1286"/>
      <c r="IG397" s="1286"/>
      <c r="IH397" s="1286"/>
      <c r="II397" s="1286"/>
      <c r="IJ397" s="1286"/>
      <c r="IK397" s="1286"/>
      <c r="IL397" s="1286"/>
      <c r="IM397" s="1286"/>
      <c r="IN397" s="1286"/>
      <c r="IO397" s="1286"/>
      <c r="IP397" s="1286"/>
      <c r="IQ397" s="1286"/>
      <c r="IR397" s="1286"/>
      <c r="IS397" s="1286"/>
      <c r="IT397" s="1286"/>
      <c r="IU397" s="1286"/>
      <c r="IV397" s="1286"/>
    </row>
    <row r="398" spans="1:256">
      <c r="A398" s="1286"/>
      <c r="B398" s="1458" t="s">
        <v>7446</v>
      </c>
      <c r="C398" s="1459" t="s">
        <v>7447</v>
      </c>
      <c r="D398" s="1460" t="s">
        <v>30</v>
      </c>
      <c r="E398" s="1461">
        <v>1</v>
      </c>
      <c r="F398" s="1462" t="e">
        <f>#REF!</f>
        <v>#REF!</v>
      </c>
      <c r="G398" s="1426" t="e">
        <f t="shared" ref="G398:G407" si="16">TRUNC(F398*E398,2)</f>
        <v>#REF!</v>
      </c>
      <c r="H398" s="1286"/>
      <c r="I398" s="1286"/>
      <c r="J398" s="1286"/>
      <c r="K398" s="1286"/>
      <c r="L398" s="1286"/>
      <c r="M398" s="1286"/>
      <c r="N398" s="1286"/>
      <c r="O398" s="1286"/>
      <c r="P398" s="1286"/>
      <c r="Q398" s="1286"/>
      <c r="R398" s="1286"/>
      <c r="S398" s="1286"/>
      <c r="T398" s="1286"/>
      <c r="U398" s="1286"/>
      <c r="V398" s="1286"/>
      <c r="W398" s="1286"/>
      <c r="X398" s="1286"/>
      <c r="Y398" s="1286"/>
      <c r="Z398" s="1286"/>
      <c r="AA398" s="1286"/>
      <c r="AB398" s="1286"/>
      <c r="AC398" s="1286"/>
      <c r="AD398" s="1286"/>
      <c r="AE398" s="1286"/>
      <c r="AF398" s="1286"/>
      <c r="AG398" s="1286"/>
      <c r="AH398" s="1286"/>
      <c r="AI398" s="1286"/>
      <c r="AJ398" s="1286"/>
      <c r="AK398" s="1286"/>
      <c r="AL398" s="1286"/>
      <c r="AM398" s="1286"/>
      <c r="AN398" s="1286"/>
      <c r="AO398" s="1286"/>
      <c r="AP398" s="1286"/>
      <c r="AQ398" s="1286"/>
      <c r="AR398" s="1286"/>
      <c r="AS398" s="1286"/>
      <c r="AT398" s="1286"/>
      <c r="AU398" s="1286"/>
      <c r="AV398" s="1286"/>
      <c r="AW398" s="1286"/>
      <c r="AX398" s="1286"/>
      <c r="AY398" s="1286"/>
      <c r="AZ398" s="1286"/>
      <c r="BA398" s="1286"/>
      <c r="BB398" s="1286"/>
      <c r="BC398" s="1286"/>
      <c r="BD398" s="1286"/>
      <c r="BE398" s="1286"/>
      <c r="BF398" s="1286"/>
      <c r="BG398" s="1286"/>
      <c r="BH398" s="1286"/>
      <c r="BI398" s="1286"/>
      <c r="BJ398" s="1286"/>
      <c r="BK398" s="1286"/>
      <c r="BL398" s="1286"/>
      <c r="BM398" s="1286"/>
      <c r="BN398" s="1286"/>
      <c r="BO398" s="1286"/>
      <c r="BP398" s="1286"/>
      <c r="BQ398" s="1286"/>
      <c r="BR398" s="1286"/>
      <c r="BS398" s="1286"/>
      <c r="BT398" s="1286"/>
      <c r="BU398" s="1286"/>
      <c r="BV398" s="1286"/>
      <c r="BW398" s="1286"/>
      <c r="BX398" s="1286"/>
      <c r="BY398" s="1286"/>
      <c r="BZ398" s="1286"/>
      <c r="CA398" s="1286"/>
      <c r="CB398" s="1286"/>
      <c r="CC398" s="1286"/>
      <c r="CD398" s="1286"/>
      <c r="CE398" s="1286"/>
      <c r="CF398" s="1286"/>
      <c r="CG398" s="1286"/>
      <c r="CH398" s="1286"/>
      <c r="CI398" s="1286"/>
      <c r="CJ398" s="1286"/>
      <c r="CK398" s="1286"/>
      <c r="CL398" s="1286"/>
      <c r="CM398" s="1286"/>
      <c r="CN398" s="1286"/>
      <c r="CO398" s="1286"/>
      <c r="CP398" s="1286"/>
      <c r="CQ398" s="1286"/>
      <c r="CR398" s="1286"/>
      <c r="CS398" s="1286"/>
      <c r="CT398" s="1286"/>
      <c r="CU398" s="1286"/>
      <c r="CV398" s="1286"/>
      <c r="CW398" s="1286"/>
      <c r="CX398" s="1286"/>
      <c r="CY398" s="1286"/>
      <c r="CZ398" s="1286"/>
      <c r="DA398" s="1286"/>
      <c r="DB398" s="1286"/>
      <c r="DC398" s="1286"/>
      <c r="DD398" s="1286"/>
      <c r="DE398" s="1286"/>
      <c r="DF398" s="1286"/>
      <c r="DG398" s="1286"/>
      <c r="DH398" s="1286"/>
      <c r="DI398" s="1286"/>
      <c r="DJ398" s="1286"/>
      <c r="DK398" s="1286"/>
      <c r="DL398" s="1286"/>
      <c r="DM398" s="1286"/>
      <c r="DN398" s="1286"/>
      <c r="DO398" s="1286"/>
      <c r="DP398" s="1286"/>
      <c r="DQ398" s="1286"/>
      <c r="DR398" s="1286"/>
      <c r="DS398" s="1286"/>
      <c r="DT398" s="1286"/>
      <c r="DU398" s="1286"/>
      <c r="DV398" s="1286"/>
      <c r="DW398" s="1286"/>
      <c r="DX398" s="1286"/>
      <c r="DY398" s="1286"/>
      <c r="DZ398" s="1286"/>
      <c r="EA398" s="1286"/>
      <c r="EB398" s="1286"/>
      <c r="EC398" s="1286"/>
      <c r="ED398" s="1286"/>
      <c r="EE398" s="1286"/>
      <c r="EF398" s="1286"/>
      <c r="EG398" s="1286"/>
      <c r="EH398" s="1286"/>
      <c r="EI398" s="1286"/>
      <c r="EJ398" s="1286"/>
      <c r="EK398" s="1286"/>
      <c r="EL398" s="1286"/>
      <c r="EM398" s="1286"/>
      <c r="EN398" s="1286"/>
      <c r="EO398" s="1286"/>
      <c r="EP398" s="1286"/>
      <c r="EQ398" s="1286"/>
      <c r="ER398" s="1286"/>
      <c r="ES398" s="1286"/>
      <c r="ET398" s="1286"/>
      <c r="EU398" s="1286"/>
      <c r="EV398" s="1286"/>
      <c r="EW398" s="1286"/>
      <c r="EX398" s="1286"/>
      <c r="EY398" s="1286"/>
      <c r="EZ398" s="1286"/>
      <c r="FA398" s="1286"/>
      <c r="FB398" s="1286"/>
      <c r="FC398" s="1286"/>
      <c r="FD398" s="1286"/>
      <c r="FE398" s="1286"/>
      <c r="FF398" s="1286"/>
      <c r="FG398" s="1286"/>
      <c r="FH398" s="1286"/>
      <c r="FI398" s="1286"/>
      <c r="FJ398" s="1286"/>
      <c r="FK398" s="1286"/>
      <c r="FL398" s="1286"/>
      <c r="FM398" s="1286"/>
      <c r="FN398" s="1286"/>
      <c r="FO398" s="1286"/>
      <c r="FP398" s="1286"/>
      <c r="FQ398" s="1286"/>
      <c r="FR398" s="1286"/>
      <c r="FS398" s="1286"/>
      <c r="FT398" s="1286"/>
      <c r="FU398" s="1286"/>
      <c r="FV398" s="1286"/>
      <c r="FW398" s="1286"/>
      <c r="FX398" s="1286"/>
      <c r="FY398" s="1286"/>
      <c r="FZ398" s="1286"/>
      <c r="GA398" s="1286"/>
      <c r="GB398" s="1286"/>
      <c r="GC398" s="1286"/>
      <c r="GD398" s="1286"/>
      <c r="GE398" s="1286"/>
      <c r="GF398" s="1286"/>
      <c r="GG398" s="1286"/>
      <c r="GH398" s="1286"/>
      <c r="GI398" s="1286"/>
      <c r="GJ398" s="1286"/>
      <c r="GK398" s="1286"/>
      <c r="GL398" s="1286"/>
      <c r="GM398" s="1286"/>
      <c r="GN398" s="1286"/>
      <c r="GO398" s="1286"/>
      <c r="GP398" s="1286"/>
      <c r="GQ398" s="1286"/>
      <c r="GR398" s="1286"/>
      <c r="GS398" s="1286"/>
      <c r="GT398" s="1286"/>
      <c r="GU398" s="1286"/>
      <c r="GV398" s="1286"/>
      <c r="GW398" s="1286"/>
      <c r="GX398" s="1286"/>
      <c r="GY398" s="1286"/>
      <c r="GZ398" s="1286"/>
      <c r="HA398" s="1286"/>
      <c r="HB398" s="1286"/>
      <c r="HC398" s="1286"/>
      <c r="HD398" s="1286"/>
      <c r="HE398" s="1286"/>
      <c r="HF398" s="1286"/>
      <c r="HG398" s="1286"/>
      <c r="HH398" s="1286"/>
      <c r="HI398" s="1286"/>
      <c r="HJ398" s="1286"/>
      <c r="HK398" s="1286"/>
      <c r="HL398" s="1286"/>
      <c r="HM398" s="1286"/>
      <c r="HN398" s="1286"/>
      <c r="HO398" s="1286"/>
      <c r="HP398" s="1286"/>
      <c r="HQ398" s="1286"/>
      <c r="HR398" s="1286"/>
      <c r="HS398" s="1286"/>
      <c r="HT398" s="1286"/>
      <c r="HU398" s="1286"/>
      <c r="HV398" s="1286"/>
      <c r="HW398" s="1286"/>
      <c r="HX398" s="1286"/>
      <c r="HY398" s="1286"/>
      <c r="HZ398" s="1286"/>
      <c r="IA398" s="1286"/>
      <c r="IB398" s="1286"/>
      <c r="IC398" s="1286"/>
      <c r="ID398" s="1286"/>
      <c r="IE398" s="1286"/>
      <c r="IF398" s="1286"/>
      <c r="IG398" s="1286"/>
      <c r="IH398" s="1286"/>
      <c r="II398" s="1286"/>
      <c r="IJ398" s="1286"/>
      <c r="IK398" s="1286"/>
      <c r="IL398" s="1286"/>
      <c r="IM398" s="1286"/>
      <c r="IN398" s="1286"/>
      <c r="IO398" s="1286"/>
      <c r="IP398" s="1286"/>
      <c r="IQ398" s="1286"/>
      <c r="IR398" s="1286"/>
      <c r="IS398" s="1286"/>
      <c r="IT398" s="1286"/>
      <c r="IU398" s="1286"/>
      <c r="IV398" s="1286"/>
    </row>
    <row r="399" spans="1:256" ht="15">
      <c r="A399" s="1286"/>
      <c r="B399" s="1458" t="s">
        <v>7448</v>
      </c>
      <c r="C399" s="1463" t="s">
        <v>7449</v>
      </c>
      <c r="D399" s="1464" t="s">
        <v>30</v>
      </c>
      <c r="E399" s="1461">
        <v>1</v>
      </c>
      <c r="F399" s="1465" t="e">
        <f>#REF!</f>
        <v>#REF!</v>
      </c>
      <c r="G399" s="1426" t="e">
        <f t="shared" si="16"/>
        <v>#REF!</v>
      </c>
      <c r="H399" s="1286"/>
      <c r="I399" s="1286"/>
      <c r="J399" s="1286"/>
      <c r="K399" s="1286"/>
      <c r="L399" s="1286"/>
      <c r="M399" s="1286"/>
      <c r="N399" s="1286"/>
      <c r="O399" s="1286"/>
      <c r="P399" s="1286"/>
      <c r="Q399" s="1286"/>
      <c r="R399" s="1286"/>
      <c r="S399" s="1286"/>
      <c r="T399" s="1286"/>
      <c r="U399" s="1286"/>
      <c r="V399" s="1286"/>
      <c r="W399" s="1286"/>
      <c r="X399" s="1286"/>
      <c r="Y399" s="1286"/>
      <c r="Z399" s="1286"/>
      <c r="AA399" s="1286"/>
      <c r="AB399" s="1286"/>
      <c r="AC399" s="1286"/>
      <c r="AD399" s="1286"/>
      <c r="AE399" s="1286"/>
      <c r="AF399" s="1286"/>
      <c r="AG399" s="1286"/>
      <c r="AH399" s="1286"/>
      <c r="AI399" s="1286"/>
      <c r="AJ399" s="1286"/>
      <c r="AK399" s="1286"/>
      <c r="AL399" s="1286"/>
      <c r="AM399" s="1286"/>
      <c r="AN399" s="1286"/>
      <c r="AO399" s="1286"/>
      <c r="AP399" s="1286"/>
      <c r="AQ399" s="1286"/>
      <c r="AR399" s="1286"/>
      <c r="AS399" s="1286"/>
      <c r="AT399" s="1286"/>
      <c r="AU399" s="1286"/>
      <c r="AV399" s="1286"/>
      <c r="AW399" s="1286"/>
      <c r="AX399" s="1286"/>
      <c r="AY399" s="1286"/>
      <c r="AZ399" s="1286"/>
      <c r="BA399" s="1286"/>
      <c r="BB399" s="1286"/>
      <c r="BC399" s="1286"/>
      <c r="BD399" s="1286"/>
      <c r="BE399" s="1286"/>
      <c r="BF399" s="1286"/>
      <c r="BG399" s="1286"/>
      <c r="BH399" s="1286"/>
      <c r="BI399" s="1286"/>
      <c r="BJ399" s="1286"/>
      <c r="BK399" s="1286"/>
      <c r="BL399" s="1286"/>
      <c r="BM399" s="1286"/>
      <c r="BN399" s="1286"/>
      <c r="BO399" s="1286"/>
      <c r="BP399" s="1286"/>
      <c r="BQ399" s="1286"/>
      <c r="BR399" s="1286"/>
      <c r="BS399" s="1286"/>
      <c r="BT399" s="1286"/>
      <c r="BU399" s="1286"/>
      <c r="BV399" s="1286"/>
      <c r="BW399" s="1286"/>
      <c r="BX399" s="1286"/>
      <c r="BY399" s="1286"/>
      <c r="BZ399" s="1286"/>
      <c r="CA399" s="1286"/>
      <c r="CB399" s="1286"/>
      <c r="CC399" s="1286"/>
      <c r="CD399" s="1286"/>
      <c r="CE399" s="1286"/>
      <c r="CF399" s="1286"/>
      <c r="CG399" s="1286"/>
      <c r="CH399" s="1286"/>
      <c r="CI399" s="1286"/>
      <c r="CJ399" s="1286"/>
      <c r="CK399" s="1286"/>
      <c r="CL399" s="1286"/>
      <c r="CM399" s="1286"/>
      <c r="CN399" s="1286"/>
      <c r="CO399" s="1286"/>
      <c r="CP399" s="1286"/>
      <c r="CQ399" s="1286"/>
      <c r="CR399" s="1286"/>
      <c r="CS399" s="1286"/>
      <c r="CT399" s="1286"/>
      <c r="CU399" s="1286"/>
      <c r="CV399" s="1286"/>
      <c r="CW399" s="1286"/>
      <c r="CX399" s="1286"/>
      <c r="CY399" s="1286"/>
      <c r="CZ399" s="1286"/>
      <c r="DA399" s="1286"/>
      <c r="DB399" s="1286"/>
      <c r="DC399" s="1286"/>
      <c r="DD399" s="1286"/>
      <c r="DE399" s="1286"/>
      <c r="DF399" s="1286"/>
      <c r="DG399" s="1286"/>
      <c r="DH399" s="1286"/>
      <c r="DI399" s="1286"/>
      <c r="DJ399" s="1286"/>
      <c r="DK399" s="1286"/>
      <c r="DL399" s="1286"/>
      <c r="DM399" s="1286"/>
      <c r="DN399" s="1286"/>
      <c r="DO399" s="1286"/>
      <c r="DP399" s="1286"/>
      <c r="DQ399" s="1286"/>
      <c r="DR399" s="1286"/>
      <c r="DS399" s="1286"/>
      <c r="DT399" s="1286"/>
      <c r="DU399" s="1286"/>
      <c r="DV399" s="1286"/>
      <c r="DW399" s="1286"/>
      <c r="DX399" s="1286"/>
      <c r="DY399" s="1286"/>
      <c r="DZ399" s="1286"/>
      <c r="EA399" s="1286"/>
      <c r="EB399" s="1286"/>
      <c r="EC399" s="1286"/>
      <c r="ED399" s="1286"/>
      <c r="EE399" s="1286"/>
      <c r="EF399" s="1286"/>
      <c r="EG399" s="1286"/>
      <c r="EH399" s="1286"/>
      <c r="EI399" s="1286"/>
      <c r="EJ399" s="1286"/>
      <c r="EK399" s="1286"/>
      <c r="EL399" s="1286"/>
      <c r="EM399" s="1286"/>
      <c r="EN399" s="1286"/>
      <c r="EO399" s="1286"/>
      <c r="EP399" s="1286"/>
      <c r="EQ399" s="1286"/>
      <c r="ER399" s="1286"/>
      <c r="ES399" s="1286"/>
      <c r="ET399" s="1286"/>
      <c r="EU399" s="1286"/>
      <c r="EV399" s="1286"/>
      <c r="EW399" s="1286"/>
      <c r="EX399" s="1286"/>
      <c r="EY399" s="1286"/>
      <c r="EZ399" s="1286"/>
      <c r="FA399" s="1286"/>
      <c r="FB399" s="1286"/>
      <c r="FC399" s="1286"/>
      <c r="FD399" s="1286"/>
      <c r="FE399" s="1286"/>
      <c r="FF399" s="1286"/>
      <c r="FG399" s="1286"/>
      <c r="FH399" s="1286"/>
      <c r="FI399" s="1286"/>
      <c r="FJ399" s="1286"/>
      <c r="FK399" s="1286"/>
      <c r="FL399" s="1286"/>
      <c r="FM399" s="1286"/>
      <c r="FN399" s="1286"/>
      <c r="FO399" s="1286"/>
      <c r="FP399" s="1286"/>
      <c r="FQ399" s="1286"/>
      <c r="FR399" s="1286"/>
      <c r="FS399" s="1286"/>
      <c r="FT399" s="1286"/>
      <c r="FU399" s="1286"/>
      <c r="FV399" s="1286"/>
      <c r="FW399" s="1286"/>
      <c r="FX399" s="1286"/>
      <c r="FY399" s="1286"/>
      <c r="FZ399" s="1286"/>
      <c r="GA399" s="1286"/>
      <c r="GB399" s="1286"/>
      <c r="GC399" s="1286"/>
      <c r="GD399" s="1286"/>
      <c r="GE399" s="1286"/>
      <c r="GF399" s="1286"/>
      <c r="GG399" s="1286"/>
      <c r="GH399" s="1286"/>
      <c r="GI399" s="1286"/>
      <c r="GJ399" s="1286"/>
      <c r="GK399" s="1286"/>
      <c r="GL399" s="1286"/>
      <c r="GM399" s="1286"/>
      <c r="GN399" s="1286"/>
      <c r="GO399" s="1286"/>
      <c r="GP399" s="1286"/>
      <c r="GQ399" s="1286"/>
      <c r="GR399" s="1286"/>
      <c r="GS399" s="1286"/>
      <c r="GT399" s="1286"/>
      <c r="GU399" s="1286"/>
      <c r="GV399" s="1286"/>
      <c r="GW399" s="1286"/>
      <c r="GX399" s="1286"/>
      <c r="GY399" s="1286"/>
      <c r="GZ399" s="1286"/>
      <c r="HA399" s="1286"/>
      <c r="HB399" s="1286"/>
      <c r="HC399" s="1286"/>
      <c r="HD399" s="1286"/>
      <c r="HE399" s="1286"/>
      <c r="HF399" s="1286"/>
      <c r="HG399" s="1286"/>
      <c r="HH399" s="1286"/>
      <c r="HI399" s="1286"/>
      <c r="HJ399" s="1286"/>
      <c r="HK399" s="1286"/>
      <c r="HL399" s="1286"/>
      <c r="HM399" s="1286"/>
      <c r="HN399" s="1286"/>
      <c r="HO399" s="1286"/>
      <c r="HP399" s="1286"/>
      <c r="HQ399" s="1286"/>
      <c r="HR399" s="1286"/>
      <c r="HS399" s="1286"/>
      <c r="HT399" s="1286"/>
      <c r="HU399" s="1286"/>
      <c r="HV399" s="1286"/>
      <c r="HW399" s="1286"/>
      <c r="HX399" s="1286"/>
      <c r="HY399" s="1286"/>
      <c r="HZ399" s="1286"/>
      <c r="IA399" s="1286"/>
      <c r="IB399" s="1286"/>
      <c r="IC399" s="1286"/>
      <c r="ID399" s="1286"/>
      <c r="IE399" s="1286"/>
      <c r="IF399" s="1286"/>
      <c r="IG399" s="1286"/>
      <c r="IH399" s="1286"/>
      <c r="II399" s="1286"/>
      <c r="IJ399" s="1286"/>
      <c r="IK399" s="1286"/>
      <c r="IL399" s="1286"/>
      <c r="IM399" s="1286"/>
      <c r="IN399" s="1286"/>
      <c r="IO399" s="1286"/>
      <c r="IP399" s="1286"/>
      <c r="IQ399" s="1286"/>
      <c r="IR399" s="1286"/>
      <c r="IS399" s="1286"/>
      <c r="IT399" s="1286"/>
      <c r="IU399" s="1286"/>
      <c r="IV399" s="1286"/>
    </row>
    <row r="400" spans="1:256">
      <c r="A400" s="1286"/>
      <c r="B400" s="1458" t="s">
        <v>7450</v>
      </c>
      <c r="C400" s="1459" t="s">
        <v>7451</v>
      </c>
      <c r="D400" s="1460" t="s">
        <v>30</v>
      </c>
      <c r="E400" s="1461">
        <v>1</v>
      </c>
      <c r="F400" s="1462" t="e">
        <f>#REF!</f>
        <v>#REF!</v>
      </c>
      <c r="G400" s="1426" t="e">
        <f t="shared" si="16"/>
        <v>#REF!</v>
      </c>
      <c r="H400" s="1286"/>
      <c r="I400" s="1286"/>
      <c r="J400" s="1286"/>
      <c r="K400" s="1286"/>
      <c r="L400" s="1286"/>
      <c r="M400" s="1286"/>
      <c r="N400" s="1286"/>
      <c r="O400" s="1286"/>
      <c r="P400" s="1286"/>
      <c r="Q400" s="1286"/>
      <c r="R400" s="1286"/>
      <c r="S400" s="1286"/>
      <c r="T400" s="1286"/>
      <c r="U400" s="1286"/>
      <c r="V400" s="1286"/>
      <c r="W400" s="1286"/>
      <c r="X400" s="1286"/>
      <c r="Y400" s="1286"/>
      <c r="Z400" s="1286"/>
      <c r="AA400" s="1286"/>
      <c r="AB400" s="1286"/>
      <c r="AC400" s="1286"/>
      <c r="AD400" s="1286"/>
      <c r="AE400" s="1286"/>
      <c r="AF400" s="1286"/>
      <c r="AG400" s="1286"/>
      <c r="AH400" s="1286"/>
      <c r="AI400" s="1286"/>
      <c r="AJ400" s="1286"/>
      <c r="AK400" s="1286"/>
      <c r="AL400" s="1286"/>
      <c r="AM400" s="1286"/>
      <c r="AN400" s="1286"/>
      <c r="AO400" s="1286"/>
      <c r="AP400" s="1286"/>
      <c r="AQ400" s="1286"/>
      <c r="AR400" s="1286"/>
      <c r="AS400" s="1286"/>
      <c r="AT400" s="1286"/>
      <c r="AU400" s="1286"/>
      <c r="AV400" s="1286"/>
      <c r="AW400" s="1286"/>
      <c r="AX400" s="1286"/>
      <c r="AY400" s="1286"/>
      <c r="AZ400" s="1286"/>
      <c r="BA400" s="1286"/>
      <c r="BB400" s="1286"/>
      <c r="BC400" s="1286"/>
      <c r="BD400" s="1286"/>
      <c r="BE400" s="1286"/>
      <c r="BF400" s="1286"/>
      <c r="BG400" s="1286"/>
      <c r="BH400" s="1286"/>
      <c r="BI400" s="1286"/>
      <c r="BJ400" s="1286"/>
      <c r="BK400" s="1286"/>
      <c r="BL400" s="1286"/>
      <c r="BM400" s="1286"/>
      <c r="BN400" s="1286"/>
      <c r="BO400" s="1286"/>
      <c r="BP400" s="1286"/>
      <c r="BQ400" s="1286"/>
      <c r="BR400" s="1286"/>
      <c r="BS400" s="1286"/>
      <c r="BT400" s="1286"/>
      <c r="BU400" s="1286"/>
      <c r="BV400" s="1286"/>
      <c r="BW400" s="1286"/>
      <c r="BX400" s="1286"/>
      <c r="BY400" s="1286"/>
      <c r="BZ400" s="1286"/>
      <c r="CA400" s="1286"/>
      <c r="CB400" s="1286"/>
      <c r="CC400" s="1286"/>
      <c r="CD400" s="1286"/>
      <c r="CE400" s="1286"/>
      <c r="CF400" s="1286"/>
      <c r="CG400" s="1286"/>
      <c r="CH400" s="1286"/>
      <c r="CI400" s="1286"/>
      <c r="CJ400" s="1286"/>
      <c r="CK400" s="1286"/>
      <c r="CL400" s="1286"/>
      <c r="CM400" s="1286"/>
      <c r="CN400" s="1286"/>
      <c r="CO400" s="1286"/>
      <c r="CP400" s="1286"/>
      <c r="CQ400" s="1286"/>
      <c r="CR400" s="1286"/>
      <c r="CS400" s="1286"/>
      <c r="CT400" s="1286"/>
      <c r="CU400" s="1286"/>
      <c r="CV400" s="1286"/>
      <c r="CW400" s="1286"/>
      <c r="CX400" s="1286"/>
      <c r="CY400" s="1286"/>
      <c r="CZ400" s="1286"/>
      <c r="DA400" s="1286"/>
      <c r="DB400" s="1286"/>
      <c r="DC400" s="1286"/>
      <c r="DD400" s="1286"/>
      <c r="DE400" s="1286"/>
      <c r="DF400" s="1286"/>
      <c r="DG400" s="1286"/>
      <c r="DH400" s="1286"/>
      <c r="DI400" s="1286"/>
      <c r="DJ400" s="1286"/>
      <c r="DK400" s="1286"/>
      <c r="DL400" s="1286"/>
      <c r="DM400" s="1286"/>
      <c r="DN400" s="1286"/>
      <c r="DO400" s="1286"/>
      <c r="DP400" s="1286"/>
      <c r="DQ400" s="1286"/>
      <c r="DR400" s="1286"/>
      <c r="DS400" s="1286"/>
      <c r="DT400" s="1286"/>
      <c r="DU400" s="1286"/>
      <c r="DV400" s="1286"/>
      <c r="DW400" s="1286"/>
      <c r="DX400" s="1286"/>
      <c r="DY400" s="1286"/>
      <c r="DZ400" s="1286"/>
      <c r="EA400" s="1286"/>
      <c r="EB400" s="1286"/>
      <c r="EC400" s="1286"/>
      <c r="ED400" s="1286"/>
      <c r="EE400" s="1286"/>
      <c r="EF400" s="1286"/>
      <c r="EG400" s="1286"/>
      <c r="EH400" s="1286"/>
      <c r="EI400" s="1286"/>
      <c r="EJ400" s="1286"/>
      <c r="EK400" s="1286"/>
      <c r="EL400" s="1286"/>
      <c r="EM400" s="1286"/>
      <c r="EN400" s="1286"/>
      <c r="EO400" s="1286"/>
      <c r="EP400" s="1286"/>
      <c r="EQ400" s="1286"/>
      <c r="ER400" s="1286"/>
      <c r="ES400" s="1286"/>
      <c r="ET400" s="1286"/>
      <c r="EU400" s="1286"/>
      <c r="EV400" s="1286"/>
      <c r="EW400" s="1286"/>
      <c r="EX400" s="1286"/>
      <c r="EY400" s="1286"/>
      <c r="EZ400" s="1286"/>
      <c r="FA400" s="1286"/>
      <c r="FB400" s="1286"/>
      <c r="FC400" s="1286"/>
      <c r="FD400" s="1286"/>
      <c r="FE400" s="1286"/>
      <c r="FF400" s="1286"/>
      <c r="FG400" s="1286"/>
      <c r="FH400" s="1286"/>
      <c r="FI400" s="1286"/>
      <c r="FJ400" s="1286"/>
      <c r="FK400" s="1286"/>
      <c r="FL400" s="1286"/>
      <c r="FM400" s="1286"/>
      <c r="FN400" s="1286"/>
      <c r="FO400" s="1286"/>
      <c r="FP400" s="1286"/>
      <c r="FQ400" s="1286"/>
      <c r="FR400" s="1286"/>
      <c r="FS400" s="1286"/>
      <c r="FT400" s="1286"/>
      <c r="FU400" s="1286"/>
      <c r="FV400" s="1286"/>
      <c r="FW400" s="1286"/>
      <c r="FX400" s="1286"/>
      <c r="FY400" s="1286"/>
      <c r="FZ400" s="1286"/>
      <c r="GA400" s="1286"/>
      <c r="GB400" s="1286"/>
      <c r="GC400" s="1286"/>
      <c r="GD400" s="1286"/>
      <c r="GE400" s="1286"/>
      <c r="GF400" s="1286"/>
      <c r="GG400" s="1286"/>
      <c r="GH400" s="1286"/>
      <c r="GI400" s="1286"/>
      <c r="GJ400" s="1286"/>
      <c r="GK400" s="1286"/>
      <c r="GL400" s="1286"/>
      <c r="GM400" s="1286"/>
      <c r="GN400" s="1286"/>
      <c r="GO400" s="1286"/>
      <c r="GP400" s="1286"/>
      <c r="GQ400" s="1286"/>
      <c r="GR400" s="1286"/>
      <c r="GS400" s="1286"/>
      <c r="GT400" s="1286"/>
      <c r="GU400" s="1286"/>
      <c r="GV400" s="1286"/>
      <c r="GW400" s="1286"/>
      <c r="GX400" s="1286"/>
      <c r="GY400" s="1286"/>
      <c r="GZ400" s="1286"/>
      <c r="HA400" s="1286"/>
      <c r="HB400" s="1286"/>
      <c r="HC400" s="1286"/>
      <c r="HD400" s="1286"/>
      <c r="HE400" s="1286"/>
      <c r="HF400" s="1286"/>
      <c r="HG400" s="1286"/>
      <c r="HH400" s="1286"/>
      <c r="HI400" s="1286"/>
      <c r="HJ400" s="1286"/>
      <c r="HK400" s="1286"/>
      <c r="HL400" s="1286"/>
      <c r="HM400" s="1286"/>
      <c r="HN400" s="1286"/>
      <c r="HO400" s="1286"/>
      <c r="HP400" s="1286"/>
      <c r="HQ400" s="1286"/>
      <c r="HR400" s="1286"/>
      <c r="HS400" s="1286"/>
      <c r="HT400" s="1286"/>
      <c r="HU400" s="1286"/>
      <c r="HV400" s="1286"/>
      <c r="HW400" s="1286"/>
      <c r="HX400" s="1286"/>
      <c r="HY400" s="1286"/>
      <c r="HZ400" s="1286"/>
      <c r="IA400" s="1286"/>
      <c r="IB400" s="1286"/>
      <c r="IC400" s="1286"/>
      <c r="ID400" s="1286"/>
      <c r="IE400" s="1286"/>
      <c r="IF400" s="1286"/>
      <c r="IG400" s="1286"/>
      <c r="IH400" s="1286"/>
      <c r="II400" s="1286"/>
      <c r="IJ400" s="1286"/>
      <c r="IK400" s="1286"/>
      <c r="IL400" s="1286"/>
      <c r="IM400" s="1286"/>
      <c r="IN400" s="1286"/>
      <c r="IO400" s="1286"/>
      <c r="IP400" s="1286"/>
      <c r="IQ400" s="1286"/>
      <c r="IR400" s="1286"/>
      <c r="IS400" s="1286"/>
      <c r="IT400" s="1286"/>
      <c r="IU400" s="1286"/>
      <c r="IV400" s="1286"/>
    </row>
    <row r="401" spans="1:256" ht="15">
      <c r="A401" s="1286"/>
      <c r="B401" s="1458" t="s">
        <v>7452</v>
      </c>
      <c r="C401" s="1463" t="s">
        <v>7453</v>
      </c>
      <c r="D401" s="1460" t="s">
        <v>30</v>
      </c>
      <c r="E401" s="1461">
        <v>1</v>
      </c>
      <c r="F401" s="1465" t="e">
        <f>#REF!</f>
        <v>#REF!</v>
      </c>
      <c r="G401" s="1426" t="e">
        <f t="shared" si="16"/>
        <v>#REF!</v>
      </c>
      <c r="H401" s="1286"/>
      <c r="I401" s="1286"/>
      <c r="J401" s="1286"/>
      <c r="K401" s="1286"/>
      <c r="L401" s="1286"/>
      <c r="M401" s="1286"/>
      <c r="N401" s="1286"/>
      <c r="O401" s="1286"/>
      <c r="P401" s="1286"/>
      <c r="Q401" s="1286"/>
      <c r="R401" s="1286"/>
      <c r="S401" s="1286"/>
      <c r="T401" s="1286"/>
      <c r="U401" s="1286"/>
      <c r="V401" s="1286"/>
      <c r="W401" s="1286"/>
      <c r="X401" s="1286"/>
      <c r="Y401" s="1286"/>
      <c r="Z401" s="1286"/>
      <c r="AA401" s="1286"/>
      <c r="AB401" s="1286"/>
      <c r="AC401" s="1286"/>
      <c r="AD401" s="1286"/>
      <c r="AE401" s="1286"/>
      <c r="AF401" s="1286"/>
      <c r="AG401" s="1286"/>
      <c r="AH401" s="1286"/>
      <c r="AI401" s="1286"/>
      <c r="AJ401" s="1286"/>
      <c r="AK401" s="1286"/>
      <c r="AL401" s="1286"/>
      <c r="AM401" s="1286"/>
      <c r="AN401" s="1286"/>
      <c r="AO401" s="1286"/>
      <c r="AP401" s="1286"/>
      <c r="AQ401" s="1286"/>
      <c r="AR401" s="1286"/>
      <c r="AS401" s="1286"/>
      <c r="AT401" s="1286"/>
      <c r="AU401" s="1286"/>
      <c r="AV401" s="1286"/>
      <c r="AW401" s="1286"/>
      <c r="AX401" s="1286"/>
      <c r="AY401" s="1286"/>
      <c r="AZ401" s="1286"/>
      <c r="BA401" s="1286"/>
      <c r="BB401" s="1286"/>
      <c r="BC401" s="1286"/>
      <c r="BD401" s="1286"/>
      <c r="BE401" s="1286"/>
      <c r="BF401" s="1286"/>
      <c r="BG401" s="1286"/>
      <c r="BH401" s="1286"/>
      <c r="BI401" s="1286"/>
      <c r="BJ401" s="1286"/>
      <c r="BK401" s="1286"/>
      <c r="BL401" s="1286"/>
      <c r="BM401" s="1286"/>
      <c r="BN401" s="1286"/>
      <c r="BO401" s="1286"/>
      <c r="BP401" s="1286"/>
      <c r="BQ401" s="1286"/>
      <c r="BR401" s="1286"/>
      <c r="BS401" s="1286"/>
      <c r="BT401" s="1286"/>
      <c r="BU401" s="1286"/>
      <c r="BV401" s="1286"/>
      <c r="BW401" s="1286"/>
      <c r="BX401" s="1286"/>
      <c r="BY401" s="1286"/>
      <c r="BZ401" s="1286"/>
      <c r="CA401" s="1286"/>
      <c r="CB401" s="1286"/>
      <c r="CC401" s="1286"/>
      <c r="CD401" s="1286"/>
      <c r="CE401" s="1286"/>
      <c r="CF401" s="1286"/>
      <c r="CG401" s="1286"/>
      <c r="CH401" s="1286"/>
      <c r="CI401" s="1286"/>
      <c r="CJ401" s="1286"/>
      <c r="CK401" s="1286"/>
      <c r="CL401" s="1286"/>
      <c r="CM401" s="1286"/>
      <c r="CN401" s="1286"/>
      <c r="CO401" s="1286"/>
      <c r="CP401" s="1286"/>
      <c r="CQ401" s="1286"/>
      <c r="CR401" s="1286"/>
      <c r="CS401" s="1286"/>
      <c r="CT401" s="1286"/>
      <c r="CU401" s="1286"/>
      <c r="CV401" s="1286"/>
      <c r="CW401" s="1286"/>
      <c r="CX401" s="1286"/>
      <c r="CY401" s="1286"/>
      <c r="CZ401" s="1286"/>
      <c r="DA401" s="1286"/>
      <c r="DB401" s="1286"/>
      <c r="DC401" s="1286"/>
      <c r="DD401" s="1286"/>
      <c r="DE401" s="1286"/>
      <c r="DF401" s="1286"/>
      <c r="DG401" s="1286"/>
      <c r="DH401" s="1286"/>
      <c r="DI401" s="1286"/>
      <c r="DJ401" s="1286"/>
      <c r="DK401" s="1286"/>
      <c r="DL401" s="1286"/>
      <c r="DM401" s="1286"/>
      <c r="DN401" s="1286"/>
      <c r="DO401" s="1286"/>
      <c r="DP401" s="1286"/>
      <c r="DQ401" s="1286"/>
      <c r="DR401" s="1286"/>
      <c r="DS401" s="1286"/>
      <c r="DT401" s="1286"/>
      <c r="DU401" s="1286"/>
      <c r="DV401" s="1286"/>
      <c r="DW401" s="1286"/>
      <c r="DX401" s="1286"/>
      <c r="DY401" s="1286"/>
      <c r="DZ401" s="1286"/>
      <c r="EA401" s="1286"/>
      <c r="EB401" s="1286"/>
      <c r="EC401" s="1286"/>
      <c r="ED401" s="1286"/>
      <c r="EE401" s="1286"/>
      <c r="EF401" s="1286"/>
      <c r="EG401" s="1286"/>
      <c r="EH401" s="1286"/>
      <c r="EI401" s="1286"/>
      <c r="EJ401" s="1286"/>
      <c r="EK401" s="1286"/>
      <c r="EL401" s="1286"/>
      <c r="EM401" s="1286"/>
      <c r="EN401" s="1286"/>
      <c r="EO401" s="1286"/>
      <c r="EP401" s="1286"/>
      <c r="EQ401" s="1286"/>
      <c r="ER401" s="1286"/>
      <c r="ES401" s="1286"/>
      <c r="ET401" s="1286"/>
      <c r="EU401" s="1286"/>
      <c r="EV401" s="1286"/>
      <c r="EW401" s="1286"/>
      <c r="EX401" s="1286"/>
      <c r="EY401" s="1286"/>
      <c r="EZ401" s="1286"/>
      <c r="FA401" s="1286"/>
      <c r="FB401" s="1286"/>
      <c r="FC401" s="1286"/>
      <c r="FD401" s="1286"/>
      <c r="FE401" s="1286"/>
      <c r="FF401" s="1286"/>
      <c r="FG401" s="1286"/>
      <c r="FH401" s="1286"/>
      <c r="FI401" s="1286"/>
      <c r="FJ401" s="1286"/>
      <c r="FK401" s="1286"/>
      <c r="FL401" s="1286"/>
      <c r="FM401" s="1286"/>
      <c r="FN401" s="1286"/>
      <c r="FO401" s="1286"/>
      <c r="FP401" s="1286"/>
      <c r="FQ401" s="1286"/>
      <c r="FR401" s="1286"/>
      <c r="FS401" s="1286"/>
      <c r="FT401" s="1286"/>
      <c r="FU401" s="1286"/>
      <c r="FV401" s="1286"/>
      <c r="FW401" s="1286"/>
      <c r="FX401" s="1286"/>
      <c r="FY401" s="1286"/>
      <c r="FZ401" s="1286"/>
      <c r="GA401" s="1286"/>
      <c r="GB401" s="1286"/>
      <c r="GC401" s="1286"/>
      <c r="GD401" s="1286"/>
      <c r="GE401" s="1286"/>
      <c r="GF401" s="1286"/>
      <c r="GG401" s="1286"/>
      <c r="GH401" s="1286"/>
      <c r="GI401" s="1286"/>
      <c r="GJ401" s="1286"/>
      <c r="GK401" s="1286"/>
      <c r="GL401" s="1286"/>
      <c r="GM401" s="1286"/>
      <c r="GN401" s="1286"/>
      <c r="GO401" s="1286"/>
      <c r="GP401" s="1286"/>
      <c r="GQ401" s="1286"/>
      <c r="GR401" s="1286"/>
      <c r="GS401" s="1286"/>
      <c r="GT401" s="1286"/>
      <c r="GU401" s="1286"/>
      <c r="GV401" s="1286"/>
      <c r="GW401" s="1286"/>
      <c r="GX401" s="1286"/>
      <c r="GY401" s="1286"/>
      <c r="GZ401" s="1286"/>
      <c r="HA401" s="1286"/>
      <c r="HB401" s="1286"/>
      <c r="HC401" s="1286"/>
      <c r="HD401" s="1286"/>
      <c r="HE401" s="1286"/>
      <c r="HF401" s="1286"/>
      <c r="HG401" s="1286"/>
      <c r="HH401" s="1286"/>
      <c r="HI401" s="1286"/>
      <c r="HJ401" s="1286"/>
      <c r="HK401" s="1286"/>
      <c r="HL401" s="1286"/>
      <c r="HM401" s="1286"/>
      <c r="HN401" s="1286"/>
      <c r="HO401" s="1286"/>
      <c r="HP401" s="1286"/>
      <c r="HQ401" s="1286"/>
      <c r="HR401" s="1286"/>
      <c r="HS401" s="1286"/>
      <c r="HT401" s="1286"/>
      <c r="HU401" s="1286"/>
      <c r="HV401" s="1286"/>
      <c r="HW401" s="1286"/>
      <c r="HX401" s="1286"/>
      <c r="HY401" s="1286"/>
      <c r="HZ401" s="1286"/>
      <c r="IA401" s="1286"/>
      <c r="IB401" s="1286"/>
      <c r="IC401" s="1286"/>
      <c r="ID401" s="1286"/>
      <c r="IE401" s="1286"/>
      <c r="IF401" s="1286"/>
      <c r="IG401" s="1286"/>
      <c r="IH401" s="1286"/>
      <c r="II401" s="1286"/>
      <c r="IJ401" s="1286"/>
      <c r="IK401" s="1286"/>
      <c r="IL401" s="1286"/>
      <c r="IM401" s="1286"/>
      <c r="IN401" s="1286"/>
      <c r="IO401" s="1286"/>
      <c r="IP401" s="1286"/>
      <c r="IQ401" s="1286"/>
      <c r="IR401" s="1286"/>
      <c r="IS401" s="1286"/>
      <c r="IT401" s="1286"/>
      <c r="IU401" s="1286"/>
      <c r="IV401" s="1286"/>
    </row>
    <row r="402" spans="1:256">
      <c r="A402" s="1286"/>
      <c r="B402" s="1458" t="s">
        <v>7454</v>
      </c>
      <c r="C402" s="1459" t="s">
        <v>7455</v>
      </c>
      <c r="D402" s="1464" t="s">
        <v>30</v>
      </c>
      <c r="E402" s="1461">
        <v>1</v>
      </c>
      <c r="F402" s="1462" t="e">
        <f>#REF!</f>
        <v>#REF!</v>
      </c>
      <c r="G402" s="1426" t="e">
        <f t="shared" si="16"/>
        <v>#REF!</v>
      </c>
      <c r="H402" s="1286"/>
      <c r="I402" s="1286"/>
      <c r="J402" s="1286"/>
      <c r="K402" s="1286"/>
      <c r="L402" s="1286"/>
      <c r="M402" s="1286"/>
      <c r="N402" s="1286"/>
      <c r="O402" s="1286"/>
      <c r="P402" s="1286"/>
      <c r="Q402" s="1286"/>
      <c r="R402" s="1286"/>
      <c r="S402" s="1286"/>
      <c r="T402" s="1286"/>
      <c r="U402" s="1286"/>
      <c r="V402" s="1286"/>
      <c r="W402" s="1286"/>
      <c r="X402" s="1286"/>
      <c r="Y402" s="1286"/>
      <c r="Z402" s="1286"/>
      <c r="AA402" s="1286"/>
      <c r="AB402" s="1286"/>
      <c r="AC402" s="1286"/>
      <c r="AD402" s="1286"/>
      <c r="AE402" s="1286"/>
      <c r="AF402" s="1286"/>
      <c r="AG402" s="1286"/>
      <c r="AH402" s="1286"/>
      <c r="AI402" s="1286"/>
      <c r="AJ402" s="1286"/>
      <c r="AK402" s="1286"/>
      <c r="AL402" s="1286"/>
      <c r="AM402" s="1286"/>
      <c r="AN402" s="1286"/>
      <c r="AO402" s="1286"/>
      <c r="AP402" s="1286"/>
      <c r="AQ402" s="1286"/>
      <c r="AR402" s="1286"/>
      <c r="AS402" s="1286"/>
      <c r="AT402" s="1286"/>
      <c r="AU402" s="1286"/>
      <c r="AV402" s="1286"/>
      <c r="AW402" s="1286"/>
      <c r="AX402" s="1286"/>
      <c r="AY402" s="1286"/>
      <c r="AZ402" s="1286"/>
      <c r="BA402" s="1286"/>
      <c r="BB402" s="1286"/>
      <c r="BC402" s="1286"/>
      <c r="BD402" s="1286"/>
      <c r="BE402" s="1286"/>
      <c r="BF402" s="1286"/>
      <c r="BG402" s="1286"/>
      <c r="BH402" s="1286"/>
      <c r="BI402" s="1286"/>
      <c r="BJ402" s="1286"/>
      <c r="BK402" s="1286"/>
      <c r="BL402" s="1286"/>
      <c r="BM402" s="1286"/>
      <c r="BN402" s="1286"/>
      <c r="BO402" s="1286"/>
      <c r="BP402" s="1286"/>
      <c r="BQ402" s="1286"/>
      <c r="BR402" s="1286"/>
      <c r="BS402" s="1286"/>
      <c r="BT402" s="1286"/>
      <c r="BU402" s="1286"/>
      <c r="BV402" s="1286"/>
      <c r="BW402" s="1286"/>
      <c r="BX402" s="1286"/>
      <c r="BY402" s="1286"/>
      <c r="BZ402" s="1286"/>
      <c r="CA402" s="1286"/>
      <c r="CB402" s="1286"/>
      <c r="CC402" s="1286"/>
      <c r="CD402" s="1286"/>
      <c r="CE402" s="1286"/>
      <c r="CF402" s="1286"/>
      <c r="CG402" s="1286"/>
      <c r="CH402" s="1286"/>
      <c r="CI402" s="1286"/>
      <c r="CJ402" s="1286"/>
      <c r="CK402" s="1286"/>
      <c r="CL402" s="1286"/>
      <c r="CM402" s="1286"/>
      <c r="CN402" s="1286"/>
      <c r="CO402" s="1286"/>
      <c r="CP402" s="1286"/>
      <c r="CQ402" s="1286"/>
      <c r="CR402" s="1286"/>
      <c r="CS402" s="1286"/>
      <c r="CT402" s="1286"/>
      <c r="CU402" s="1286"/>
      <c r="CV402" s="1286"/>
      <c r="CW402" s="1286"/>
      <c r="CX402" s="1286"/>
      <c r="CY402" s="1286"/>
      <c r="CZ402" s="1286"/>
      <c r="DA402" s="1286"/>
      <c r="DB402" s="1286"/>
      <c r="DC402" s="1286"/>
      <c r="DD402" s="1286"/>
      <c r="DE402" s="1286"/>
      <c r="DF402" s="1286"/>
      <c r="DG402" s="1286"/>
      <c r="DH402" s="1286"/>
      <c r="DI402" s="1286"/>
      <c r="DJ402" s="1286"/>
      <c r="DK402" s="1286"/>
      <c r="DL402" s="1286"/>
      <c r="DM402" s="1286"/>
      <c r="DN402" s="1286"/>
      <c r="DO402" s="1286"/>
      <c r="DP402" s="1286"/>
      <c r="DQ402" s="1286"/>
      <c r="DR402" s="1286"/>
      <c r="DS402" s="1286"/>
      <c r="DT402" s="1286"/>
      <c r="DU402" s="1286"/>
      <c r="DV402" s="1286"/>
      <c r="DW402" s="1286"/>
      <c r="DX402" s="1286"/>
      <c r="DY402" s="1286"/>
      <c r="DZ402" s="1286"/>
      <c r="EA402" s="1286"/>
      <c r="EB402" s="1286"/>
      <c r="EC402" s="1286"/>
      <c r="ED402" s="1286"/>
      <c r="EE402" s="1286"/>
      <c r="EF402" s="1286"/>
      <c r="EG402" s="1286"/>
      <c r="EH402" s="1286"/>
      <c r="EI402" s="1286"/>
      <c r="EJ402" s="1286"/>
      <c r="EK402" s="1286"/>
      <c r="EL402" s="1286"/>
      <c r="EM402" s="1286"/>
      <c r="EN402" s="1286"/>
      <c r="EO402" s="1286"/>
      <c r="EP402" s="1286"/>
      <c r="EQ402" s="1286"/>
      <c r="ER402" s="1286"/>
      <c r="ES402" s="1286"/>
      <c r="ET402" s="1286"/>
      <c r="EU402" s="1286"/>
      <c r="EV402" s="1286"/>
      <c r="EW402" s="1286"/>
      <c r="EX402" s="1286"/>
      <c r="EY402" s="1286"/>
      <c r="EZ402" s="1286"/>
      <c r="FA402" s="1286"/>
      <c r="FB402" s="1286"/>
      <c r="FC402" s="1286"/>
      <c r="FD402" s="1286"/>
      <c r="FE402" s="1286"/>
      <c r="FF402" s="1286"/>
      <c r="FG402" s="1286"/>
      <c r="FH402" s="1286"/>
      <c r="FI402" s="1286"/>
      <c r="FJ402" s="1286"/>
      <c r="FK402" s="1286"/>
      <c r="FL402" s="1286"/>
      <c r="FM402" s="1286"/>
      <c r="FN402" s="1286"/>
      <c r="FO402" s="1286"/>
      <c r="FP402" s="1286"/>
      <c r="FQ402" s="1286"/>
      <c r="FR402" s="1286"/>
      <c r="FS402" s="1286"/>
      <c r="FT402" s="1286"/>
      <c r="FU402" s="1286"/>
      <c r="FV402" s="1286"/>
      <c r="FW402" s="1286"/>
      <c r="FX402" s="1286"/>
      <c r="FY402" s="1286"/>
      <c r="FZ402" s="1286"/>
      <c r="GA402" s="1286"/>
      <c r="GB402" s="1286"/>
      <c r="GC402" s="1286"/>
      <c r="GD402" s="1286"/>
      <c r="GE402" s="1286"/>
      <c r="GF402" s="1286"/>
      <c r="GG402" s="1286"/>
      <c r="GH402" s="1286"/>
      <c r="GI402" s="1286"/>
      <c r="GJ402" s="1286"/>
      <c r="GK402" s="1286"/>
      <c r="GL402" s="1286"/>
      <c r="GM402" s="1286"/>
      <c r="GN402" s="1286"/>
      <c r="GO402" s="1286"/>
      <c r="GP402" s="1286"/>
      <c r="GQ402" s="1286"/>
      <c r="GR402" s="1286"/>
      <c r="GS402" s="1286"/>
      <c r="GT402" s="1286"/>
      <c r="GU402" s="1286"/>
      <c r="GV402" s="1286"/>
      <c r="GW402" s="1286"/>
      <c r="GX402" s="1286"/>
      <c r="GY402" s="1286"/>
      <c r="GZ402" s="1286"/>
      <c r="HA402" s="1286"/>
      <c r="HB402" s="1286"/>
      <c r="HC402" s="1286"/>
      <c r="HD402" s="1286"/>
      <c r="HE402" s="1286"/>
      <c r="HF402" s="1286"/>
      <c r="HG402" s="1286"/>
      <c r="HH402" s="1286"/>
      <c r="HI402" s="1286"/>
      <c r="HJ402" s="1286"/>
      <c r="HK402" s="1286"/>
      <c r="HL402" s="1286"/>
      <c r="HM402" s="1286"/>
      <c r="HN402" s="1286"/>
      <c r="HO402" s="1286"/>
      <c r="HP402" s="1286"/>
      <c r="HQ402" s="1286"/>
      <c r="HR402" s="1286"/>
      <c r="HS402" s="1286"/>
      <c r="HT402" s="1286"/>
      <c r="HU402" s="1286"/>
      <c r="HV402" s="1286"/>
      <c r="HW402" s="1286"/>
      <c r="HX402" s="1286"/>
      <c r="HY402" s="1286"/>
      <c r="HZ402" s="1286"/>
      <c r="IA402" s="1286"/>
      <c r="IB402" s="1286"/>
      <c r="IC402" s="1286"/>
      <c r="ID402" s="1286"/>
      <c r="IE402" s="1286"/>
      <c r="IF402" s="1286"/>
      <c r="IG402" s="1286"/>
      <c r="IH402" s="1286"/>
      <c r="II402" s="1286"/>
      <c r="IJ402" s="1286"/>
      <c r="IK402" s="1286"/>
      <c r="IL402" s="1286"/>
      <c r="IM402" s="1286"/>
      <c r="IN402" s="1286"/>
      <c r="IO402" s="1286"/>
      <c r="IP402" s="1286"/>
      <c r="IQ402" s="1286"/>
      <c r="IR402" s="1286"/>
      <c r="IS402" s="1286"/>
      <c r="IT402" s="1286"/>
      <c r="IU402" s="1286"/>
      <c r="IV402" s="1286"/>
    </row>
    <row r="403" spans="1:256" ht="15">
      <c r="A403" s="1286"/>
      <c r="B403" s="1458" t="s">
        <v>7456</v>
      </c>
      <c r="C403" s="1463" t="s">
        <v>7457</v>
      </c>
      <c r="D403" s="1460" t="s">
        <v>30</v>
      </c>
      <c r="E403" s="1461">
        <v>1</v>
      </c>
      <c r="F403" s="1465" t="e">
        <f>#REF!</f>
        <v>#REF!</v>
      </c>
      <c r="G403" s="1426" t="e">
        <f t="shared" si="16"/>
        <v>#REF!</v>
      </c>
      <c r="H403" s="1286"/>
      <c r="I403" s="1286"/>
      <c r="J403" s="1286"/>
      <c r="K403" s="1286"/>
      <c r="L403" s="1286"/>
      <c r="M403" s="1286"/>
      <c r="N403" s="1286"/>
      <c r="O403" s="1286"/>
      <c r="P403" s="1286"/>
      <c r="Q403" s="1286"/>
      <c r="R403" s="1286"/>
      <c r="S403" s="1286"/>
      <c r="T403" s="1286"/>
      <c r="U403" s="1286"/>
      <c r="V403" s="1286"/>
      <c r="W403" s="1286"/>
      <c r="X403" s="1286"/>
      <c r="Y403" s="1286"/>
      <c r="Z403" s="1286"/>
      <c r="AA403" s="1286"/>
      <c r="AB403" s="1286"/>
      <c r="AC403" s="1286"/>
      <c r="AD403" s="1286"/>
      <c r="AE403" s="1286"/>
      <c r="AF403" s="1286"/>
      <c r="AG403" s="1286"/>
      <c r="AH403" s="1286"/>
      <c r="AI403" s="1286"/>
      <c r="AJ403" s="1286"/>
      <c r="AK403" s="1286"/>
      <c r="AL403" s="1286"/>
      <c r="AM403" s="1286"/>
      <c r="AN403" s="1286"/>
      <c r="AO403" s="1286"/>
      <c r="AP403" s="1286"/>
      <c r="AQ403" s="1286"/>
      <c r="AR403" s="1286"/>
      <c r="AS403" s="1286"/>
      <c r="AT403" s="1286"/>
      <c r="AU403" s="1286"/>
      <c r="AV403" s="1286"/>
      <c r="AW403" s="1286"/>
      <c r="AX403" s="1286"/>
      <c r="AY403" s="1286"/>
      <c r="AZ403" s="1286"/>
      <c r="BA403" s="1286"/>
      <c r="BB403" s="1286"/>
      <c r="BC403" s="1286"/>
      <c r="BD403" s="1286"/>
      <c r="BE403" s="1286"/>
      <c r="BF403" s="1286"/>
      <c r="BG403" s="1286"/>
      <c r="BH403" s="1286"/>
      <c r="BI403" s="1286"/>
      <c r="BJ403" s="1286"/>
      <c r="BK403" s="1286"/>
      <c r="BL403" s="1286"/>
      <c r="BM403" s="1286"/>
      <c r="BN403" s="1286"/>
      <c r="BO403" s="1286"/>
      <c r="BP403" s="1286"/>
      <c r="BQ403" s="1286"/>
      <c r="BR403" s="1286"/>
      <c r="BS403" s="1286"/>
      <c r="BT403" s="1286"/>
      <c r="BU403" s="1286"/>
      <c r="BV403" s="1286"/>
      <c r="BW403" s="1286"/>
      <c r="BX403" s="1286"/>
      <c r="BY403" s="1286"/>
      <c r="BZ403" s="1286"/>
      <c r="CA403" s="1286"/>
      <c r="CB403" s="1286"/>
      <c r="CC403" s="1286"/>
      <c r="CD403" s="1286"/>
      <c r="CE403" s="1286"/>
      <c r="CF403" s="1286"/>
      <c r="CG403" s="1286"/>
      <c r="CH403" s="1286"/>
      <c r="CI403" s="1286"/>
      <c r="CJ403" s="1286"/>
      <c r="CK403" s="1286"/>
      <c r="CL403" s="1286"/>
      <c r="CM403" s="1286"/>
      <c r="CN403" s="1286"/>
      <c r="CO403" s="1286"/>
      <c r="CP403" s="1286"/>
      <c r="CQ403" s="1286"/>
      <c r="CR403" s="1286"/>
      <c r="CS403" s="1286"/>
      <c r="CT403" s="1286"/>
      <c r="CU403" s="1286"/>
      <c r="CV403" s="1286"/>
      <c r="CW403" s="1286"/>
      <c r="CX403" s="1286"/>
      <c r="CY403" s="1286"/>
      <c r="CZ403" s="1286"/>
      <c r="DA403" s="1286"/>
      <c r="DB403" s="1286"/>
      <c r="DC403" s="1286"/>
      <c r="DD403" s="1286"/>
      <c r="DE403" s="1286"/>
      <c r="DF403" s="1286"/>
      <c r="DG403" s="1286"/>
      <c r="DH403" s="1286"/>
      <c r="DI403" s="1286"/>
      <c r="DJ403" s="1286"/>
      <c r="DK403" s="1286"/>
      <c r="DL403" s="1286"/>
      <c r="DM403" s="1286"/>
      <c r="DN403" s="1286"/>
      <c r="DO403" s="1286"/>
      <c r="DP403" s="1286"/>
      <c r="DQ403" s="1286"/>
      <c r="DR403" s="1286"/>
      <c r="DS403" s="1286"/>
      <c r="DT403" s="1286"/>
      <c r="DU403" s="1286"/>
      <c r="DV403" s="1286"/>
      <c r="DW403" s="1286"/>
      <c r="DX403" s="1286"/>
      <c r="DY403" s="1286"/>
      <c r="DZ403" s="1286"/>
      <c r="EA403" s="1286"/>
      <c r="EB403" s="1286"/>
      <c r="EC403" s="1286"/>
      <c r="ED403" s="1286"/>
      <c r="EE403" s="1286"/>
      <c r="EF403" s="1286"/>
      <c r="EG403" s="1286"/>
      <c r="EH403" s="1286"/>
      <c r="EI403" s="1286"/>
      <c r="EJ403" s="1286"/>
      <c r="EK403" s="1286"/>
      <c r="EL403" s="1286"/>
      <c r="EM403" s="1286"/>
      <c r="EN403" s="1286"/>
      <c r="EO403" s="1286"/>
      <c r="EP403" s="1286"/>
      <c r="EQ403" s="1286"/>
      <c r="ER403" s="1286"/>
      <c r="ES403" s="1286"/>
      <c r="ET403" s="1286"/>
      <c r="EU403" s="1286"/>
      <c r="EV403" s="1286"/>
      <c r="EW403" s="1286"/>
      <c r="EX403" s="1286"/>
      <c r="EY403" s="1286"/>
      <c r="EZ403" s="1286"/>
      <c r="FA403" s="1286"/>
      <c r="FB403" s="1286"/>
      <c r="FC403" s="1286"/>
      <c r="FD403" s="1286"/>
      <c r="FE403" s="1286"/>
      <c r="FF403" s="1286"/>
      <c r="FG403" s="1286"/>
      <c r="FH403" s="1286"/>
      <c r="FI403" s="1286"/>
      <c r="FJ403" s="1286"/>
      <c r="FK403" s="1286"/>
      <c r="FL403" s="1286"/>
      <c r="FM403" s="1286"/>
      <c r="FN403" s="1286"/>
      <c r="FO403" s="1286"/>
      <c r="FP403" s="1286"/>
      <c r="FQ403" s="1286"/>
      <c r="FR403" s="1286"/>
      <c r="FS403" s="1286"/>
      <c r="FT403" s="1286"/>
      <c r="FU403" s="1286"/>
      <c r="FV403" s="1286"/>
      <c r="FW403" s="1286"/>
      <c r="FX403" s="1286"/>
      <c r="FY403" s="1286"/>
      <c r="FZ403" s="1286"/>
      <c r="GA403" s="1286"/>
      <c r="GB403" s="1286"/>
      <c r="GC403" s="1286"/>
      <c r="GD403" s="1286"/>
      <c r="GE403" s="1286"/>
      <c r="GF403" s="1286"/>
      <c r="GG403" s="1286"/>
      <c r="GH403" s="1286"/>
      <c r="GI403" s="1286"/>
      <c r="GJ403" s="1286"/>
      <c r="GK403" s="1286"/>
      <c r="GL403" s="1286"/>
      <c r="GM403" s="1286"/>
      <c r="GN403" s="1286"/>
      <c r="GO403" s="1286"/>
      <c r="GP403" s="1286"/>
      <c r="GQ403" s="1286"/>
      <c r="GR403" s="1286"/>
      <c r="GS403" s="1286"/>
      <c r="GT403" s="1286"/>
      <c r="GU403" s="1286"/>
      <c r="GV403" s="1286"/>
      <c r="GW403" s="1286"/>
      <c r="GX403" s="1286"/>
      <c r="GY403" s="1286"/>
      <c r="GZ403" s="1286"/>
      <c r="HA403" s="1286"/>
      <c r="HB403" s="1286"/>
      <c r="HC403" s="1286"/>
      <c r="HD403" s="1286"/>
      <c r="HE403" s="1286"/>
      <c r="HF403" s="1286"/>
      <c r="HG403" s="1286"/>
      <c r="HH403" s="1286"/>
      <c r="HI403" s="1286"/>
      <c r="HJ403" s="1286"/>
      <c r="HK403" s="1286"/>
      <c r="HL403" s="1286"/>
      <c r="HM403" s="1286"/>
      <c r="HN403" s="1286"/>
      <c r="HO403" s="1286"/>
      <c r="HP403" s="1286"/>
      <c r="HQ403" s="1286"/>
      <c r="HR403" s="1286"/>
      <c r="HS403" s="1286"/>
      <c r="HT403" s="1286"/>
      <c r="HU403" s="1286"/>
      <c r="HV403" s="1286"/>
      <c r="HW403" s="1286"/>
      <c r="HX403" s="1286"/>
      <c r="HY403" s="1286"/>
      <c r="HZ403" s="1286"/>
      <c r="IA403" s="1286"/>
      <c r="IB403" s="1286"/>
      <c r="IC403" s="1286"/>
      <c r="ID403" s="1286"/>
      <c r="IE403" s="1286"/>
      <c r="IF403" s="1286"/>
      <c r="IG403" s="1286"/>
      <c r="IH403" s="1286"/>
      <c r="II403" s="1286"/>
      <c r="IJ403" s="1286"/>
      <c r="IK403" s="1286"/>
      <c r="IL403" s="1286"/>
      <c r="IM403" s="1286"/>
      <c r="IN403" s="1286"/>
      <c r="IO403" s="1286"/>
      <c r="IP403" s="1286"/>
      <c r="IQ403" s="1286"/>
      <c r="IR403" s="1286"/>
      <c r="IS403" s="1286"/>
      <c r="IT403" s="1286"/>
      <c r="IU403" s="1286"/>
      <c r="IV403" s="1286"/>
    </row>
    <row r="404" spans="1:256">
      <c r="A404" s="1286"/>
      <c r="B404" s="1458" t="s">
        <v>7458</v>
      </c>
      <c r="C404" s="1459" t="s">
        <v>7459</v>
      </c>
      <c r="D404" s="1460" t="s">
        <v>30</v>
      </c>
      <c r="E404" s="1461">
        <v>1</v>
      </c>
      <c r="F404" s="1462" t="e">
        <f>#REF!</f>
        <v>#REF!</v>
      </c>
      <c r="G404" s="1426" t="e">
        <f t="shared" si="16"/>
        <v>#REF!</v>
      </c>
      <c r="H404" s="1286"/>
      <c r="I404" s="1286"/>
      <c r="J404" s="1286"/>
      <c r="K404" s="1286"/>
      <c r="L404" s="1286"/>
      <c r="M404" s="1286"/>
      <c r="N404" s="1286"/>
      <c r="O404" s="1286"/>
      <c r="P404" s="1286"/>
      <c r="Q404" s="1286"/>
      <c r="R404" s="1286"/>
      <c r="S404" s="1286"/>
      <c r="T404" s="1286"/>
      <c r="U404" s="1286"/>
      <c r="V404" s="1286"/>
      <c r="W404" s="1286"/>
      <c r="X404" s="1286"/>
      <c r="Y404" s="1286"/>
      <c r="Z404" s="1286"/>
      <c r="AA404" s="1286"/>
      <c r="AB404" s="1286"/>
      <c r="AC404" s="1286"/>
      <c r="AD404" s="1286"/>
      <c r="AE404" s="1286"/>
      <c r="AF404" s="1286"/>
      <c r="AG404" s="1286"/>
      <c r="AH404" s="1286"/>
      <c r="AI404" s="1286"/>
      <c r="AJ404" s="1286"/>
      <c r="AK404" s="1286"/>
      <c r="AL404" s="1286"/>
      <c r="AM404" s="1286"/>
      <c r="AN404" s="1286"/>
      <c r="AO404" s="1286"/>
      <c r="AP404" s="1286"/>
      <c r="AQ404" s="1286"/>
      <c r="AR404" s="1286"/>
      <c r="AS404" s="1286"/>
      <c r="AT404" s="1286"/>
      <c r="AU404" s="1286"/>
      <c r="AV404" s="1286"/>
      <c r="AW404" s="1286"/>
      <c r="AX404" s="1286"/>
      <c r="AY404" s="1286"/>
      <c r="AZ404" s="1286"/>
      <c r="BA404" s="1286"/>
      <c r="BB404" s="1286"/>
      <c r="BC404" s="1286"/>
      <c r="BD404" s="1286"/>
      <c r="BE404" s="1286"/>
      <c r="BF404" s="1286"/>
      <c r="BG404" s="1286"/>
      <c r="BH404" s="1286"/>
      <c r="BI404" s="1286"/>
      <c r="BJ404" s="1286"/>
      <c r="BK404" s="1286"/>
      <c r="BL404" s="1286"/>
      <c r="BM404" s="1286"/>
      <c r="BN404" s="1286"/>
      <c r="BO404" s="1286"/>
      <c r="BP404" s="1286"/>
      <c r="BQ404" s="1286"/>
      <c r="BR404" s="1286"/>
      <c r="BS404" s="1286"/>
      <c r="BT404" s="1286"/>
      <c r="BU404" s="1286"/>
      <c r="BV404" s="1286"/>
      <c r="BW404" s="1286"/>
      <c r="BX404" s="1286"/>
      <c r="BY404" s="1286"/>
      <c r="BZ404" s="1286"/>
      <c r="CA404" s="1286"/>
      <c r="CB404" s="1286"/>
      <c r="CC404" s="1286"/>
      <c r="CD404" s="1286"/>
      <c r="CE404" s="1286"/>
      <c r="CF404" s="1286"/>
      <c r="CG404" s="1286"/>
      <c r="CH404" s="1286"/>
      <c r="CI404" s="1286"/>
      <c r="CJ404" s="1286"/>
      <c r="CK404" s="1286"/>
      <c r="CL404" s="1286"/>
      <c r="CM404" s="1286"/>
      <c r="CN404" s="1286"/>
      <c r="CO404" s="1286"/>
      <c r="CP404" s="1286"/>
      <c r="CQ404" s="1286"/>
      <c r="CR404" s="1286"/>
      <c r="CS404" s="1286"/>
      <c r="CT404" s="1286"/>
      <c r="CU404" s="1286"/>
      <c r="CV404" s="1286"/>
      <c r="CW404" s="1286"/>
      <c r="CX404" s="1286"/>
      <c r="CY404" s="1286"/>
      <c r="CZ404" s="1286"/>
      <c r="DA404" s="1286"/>
      <c r="DB404" s="1286"/>
      <c r="DC404" s="1286"/>
      <c r="DD404" s="1286"/>
      <c r="DE404" s="1286"/>
      <c r="DF404" s="1286"/>
      <c r="DG404" s="1286"/>
      <c r="DH404" s="1286"/>
      <c r="DI404" s="1286"/>
      <c r="DJ404" s="1286"/>
      <c r="DK404" s="1286"/>
      <c r="DL404" s="1286"/>
      <c r="DM404" s="1286"/>
      <c r="DN404" s="1286"/>
      <c r="DO404" s="1286"/>
      <c r="DP404" s="1286"/>
      <c r="DQ404" s="1286"/>
      <c r="DR404" s="1286"/>
      <c r="DS404" s="1286"/>
      <c r="DT404" s="1286"/>
      <c r="DU404" s="1286"/>
      <c r="DV404" s="1286"/>
      <c r="DW404" s="1286"/>
      <c r="DX404" s="1286"/>
      <c r="DY404" s="1286"/>
      <c r="DZ404" s="1286"/>
      <c r="EA404" s="1286"/>
      <c r="EB404" s="1286"/>
      <c r="EC404" s="1286"/>
      <c r="ED404" s="1286"/>
      <c r="EE404" s="1286"/>
      <c r="EF404" s="1286"/>
      <c r="EG404" s="1286"/>
      <c r="EH404" s="1286"/>
      <c r="EI404" s="1286"/>
      <c r="EJ404" s="1286"/>
      <c r="EK404" s="1286"/>
      <c r="EL404" s="1286"/>
      <c r="EM404" s="1286"/>
      <c r="EN404" s="1286"/>
      <c r="EO404" s="1286"/>
      <c r="EP404" s="1286"/>
      <c r="EQ404" s="1286"/>
      <c r="ER404" s="1286"/>
      <c r="ES404" s="1286"/>
      <c r="ET404" s="1286"/>
      <c r="EU404" s="1286"/>
      <c r="EV404" s="1286"/>
      <c r="EW404" s="1286"/>
      <c r="EX404" s="1286"/>
      <c r="EY404" s="1286"/>
      <c r="EZ404" s="1286"/>
      <c r="FA404" s="1286"/>
      <c r="FB404" s="1286"/>
      <c r="FC404" s="1286"/>
      <c r="FD404" s="1286"/>
      <c r="FE404" s="1286"/>
      <c r="FF404" s="1286"/>
      <c r="FG404" s="1286"/>
      <c r="FH404" s="1286"/>
      <c r="FI404" s="1286"/>
      <c r="FJ404" s="1286"/>
      <c r="FK404" s="1286"/>
      <c r="FL404" s="1286"/>
      <c r="FM404" s="1286"/>
      <c r="FN404" s="1286"/>
      <c r="FO404" s="1286"/>
      <c r="FP404" s="1286"/>
      <c r="FQ404" s="1286"/>
      <c r="FR404" s="1286"/>
      <c r="FS404" s="1286"/>
      <c r="FT404" s="1286"/>
      <c r="FU404" s="1286"/>
      <c r="FV404" s="1286"/>
      <c r="FW404" s="1286"/>
      <c r="FX404" s="1286"/>
      <c r="FY404" s="1286"/>
      <c r="FZ404" s="1286"/>
      <c r="GA404" s="1286"/>
      <c r="GB404" s="1286"/>
      <c r="GC404" s="1286"/>
      <c r="GD404" s="1286"/>
      <c r="GE404" s="1286"/>
      <c r="GF404" s="1286"/>
      <c r="GG404" s="1286"/>
      <c r="GH404" s="1286"/>
      <c r="GI404" s="1286"/>
      <c r="GJ404" s="1286"/>
      <c r="GK404" s="1286"/>
      <c r="GL404" s="1286"/>
      <c r="GM404" s="1286"/>
      <c r="GN404" s="1286"/>
      <c r="GO404" s="1286"/>
      <c r="GP404" s="1286"/>
      <c r="GQ404" s="1286"/>
      <c r="GR404" s="1286"/>
      <c r="GS404" s="1286"/>
      <c r="GT404" s="1286"/>
      <c r="GU404" s="1286"/>
      <c r="GV404" s="1286"/>
      <c r="GW404" s="1286"/>
      <c r="GX404" s="1286"/>
      <c r="GY404" s="1286"/>
      <c r="GZ404" s="1286"/>
      <c r="HA404" s="1286"/>
      <c r="HB404" s="1286"/>
      <c r="HC404" s="1286"/>
      <c r="HD404" s="1286"/>
      <c r="HE404" s="1286"/>
      <c r="HF404" s="1286"/>
      <c r="HG404" s="1286"/>
      <c r="HH404" s="1286"/>
      <c r="HI404" s="1286"/>
      <c r="HJ404" s="1286"/>
      <c r="HK404" s="1286"/>
      <c r="HL404" s="1286"/>
      <c r="HM404" s="1286"/>
      <c r="HN404" s="1286"/>
      <c r="HO404" s="1286"/>
      <c r="HP404" s="1286"/>
      <c r="HQ404" s="1286"/>
      <c r="HR404" s="1286"/>
      <c r="HS404" s="1286"/>
      <c r="HT404" s="1286"/>
      <c r="HU404" s="1286"/>
      <c r="HV404" s="1286"/>
      <c r="HW404" s="1286"/>
      <c r="HX404" s="1286"/>
      <c r="HY404" s="1286"/>
      <c r="HZ404" s="1286"/>
      <c r="IA404" s="1286"/>
      <c r="IB404" s="1286"/>
      <c r="IC404" s="1286"/>
      <c r="ID404" s="1286"/>
      <c r="IE404" s="1286"/>
      <c r="IF404" s="1286"/>
      <c r="IG404" s="1286"/>
      <c r="IH404" s="1286"/>
      <c r="II404" s="1286"/>
      <c r="IJ404" s="1286"/>
      <c r="IK404" s="1286"/>
      <c r="IL404" s="1286"/>
      <c r="IM404" s="1286"/>
      <c r="IN404" s="1286"/>
      <c r="IO404" s="1286"/>
      <c r="IP404" s="1286"/>
      <c r="IQ404" s="1286"/>
      <c r="IR404" s="1286"/>
      <c r="IS404" s="1286"/>
      <c r="IT404" s="1286"/>
      <c r="IU404" s="1286"/>
      <c r="IV404" s="1286"/>
    </row>
    <row r="405" spans="1:256" ht="15">
      <c r="A405" s="1286"/>
      <c r="B405" s="1458" t="s">
        <v>7460</v>
      </c>
      <c r="C405" s="1463" t="s">
        <v>7461</v>
      </c>
      <c r="D405" s="1464" t="s">
        <v>30</v>
      </c>
      <c r="E405" s="1461">
        <v>1</v>
      </c>
      <c r="F405" s="1465" t="e">
        <f>#REF!</f>
        <v>#REF!</v>
      </c>
      <c r="G405" s="1426" t="e">
        <f t="shared" si="16"/>
        <v>#REF!</v>
      </c>
      <c r="H405" s="1286"/>
      <c r="I405" s="1286"/>
      <c r="J405" s="1286"/>
      <c r="K405" s="1286"/>
      <c r="L405" s="1286"/>
      <c r="M405" s="1286"/>
      <c r="N405" s="1286"/>
      <c r="O405" s="1286"/>
      <c r="P405" s="1286"/>
      <c r="Q405" s="1286"/>
      <c r="R405" s="1286"/>
      <c r="S405" s="1286"/>
      <c r="T405" s="1286"/>
      <c r="U405" s="1286"/>
      <c r="V405" s="1286"/>
      <c r="W405" s="1286"/>
      <c r="X405" s="1286"/>
      <c r="Y405" s="1286"/>
      <c r="Z405" s="1286"/>
      <c r="AA405" s="1286"/>
      <c r="AB405" s="1286"/>
      <c r="AC405" s="1286"/>
      <c r="AD405" s="1286"/>
      <c r="AE405" s="1286"/>
      <c r="AF405" s="1286"/>
      <c r="AG405" s="1286"/>
      <c r="AH405" s="1286"/>
      <c r="AI405" s="1286"/>
      <c r="AJ405" s="1286"/>
      <c r="AK405" s="1286"/>
      <c r="AL405" s="1286"/>
      <c r="AM405" s="1286"/>
      <c r="AN405" s="1286"/>
      <c r="AO405" s="1286"/>
      <c r="AP405" s="1286"/>
      <c r="AQ405" s="1286"/>
      <c r="AR405" s="1286"/>
      <c r="AS405" s="1286"/>
      <c r="AT405" s="1286"/>
      <c r="AU405" s="1286"/>
      <c r="AV405" s="1286"/>
      <c r="AW405" s="1286"/>
      <c r="AX405" s="1286"/>
      <c r="AY405" s="1286"/>
      <c r="AZ405" s="1286"/>
      <c r="BA405" s="1286"/>
      <c r="BB405" s="1286"/>
      <c r="BC405" s="1286"/>
      <c r="BD405" s="1286"/>
      <c r="BE405" s="1286"/>
      <c r="BF405" s="1286"/>
      <c r="BG405" s="1286"/>
      <c r="BH405" s="1286"/>
      <c r="BI405" s="1286"/>
      <c r="BJ405" s="1286"/>
      <c r="BK405" s="1286"/>
      <c r="BL405" s="1286"/>
      <c r="BM405" s="1286"/>
      <c r="BN405" s="1286"/>
      <c r="BO405" s="1286"/>
      <c r="BP405" s="1286"/>
      <c r="BQ405" s="1286"/>
      <c r="BR405" s="1286"/>
      <c r="BS405" s="1286"/>
      <c r="BT405" s="1286"/>
      <c r="BU405" s="1286"/>
      <c r="BV405" s="1286"/>
      <c r="BW405" s="1286"/>
      <c r="BX405" s="1286"/>
      <c r="BY405" s="1286"/>
      <c r="BZ405" s="1286"/>
      <c r="CA405" s="1286"/>
      <c r="CB405" s="1286"/>
      <c r="CC405" s="1286"/>
      <c r="CD405" s="1286"/>
      <c r="CE405" s="1286"/>
      <c r="CF405" s="1286"/>
      <c r="CG405" s="1286"/>
      <c r="CH405" s="1286"/>
      <c r="CI405" s="1286"/>
      <c r="CJ405" s="1286"/>
      <c r="CK405" s="1286"/>
      <c r="CL405" s="1286"/>
      <c r="CM405" s="1286"/>
      <c r="CN405" s="1286"/>
      <c r="CO405" s="1286"/>
      <c r="CP405" s="1286"/>
      <c r="CQ405" s="1286"/>
      <c r="CR405" s="1286"/>
      <c r="CS405" s="1286"/>
      <c r="CT405" s="1286"/>
      <c r="CU405" s="1286"/>
      <c r="CV405" s="1286"/>
      <c r="CW405" s="1286"/>
      <c r="CX405" s="1286"/>
      <c r="CY405" s="1286"/>
      <c r="CZ405" s="1286"/>
      <c r="DA405" s="1286"/>
      <c r="DB405" s="1286"/>
      <c r="DC405" s="1286"/>
      <c r="DD405" s="1286"/>
      <c r="DE405" s="1286"/>
      <c r="DF405" s="1286"/>
      <c r="DG405" s="1286"/>
      <c r="DH405" s="1286"/>
      <c r="DI405" s="1286"/>
      <c r="DJ405" s="1286"/>
      <c r="DK405" s="1286"/>
      <c r="DL405" s="1286"/>
      <c r="DM405" s="1286"/>
      <c r="DN405" s="1286"/>
      <c r="DO405" s="1286"/>
      <c r="DP405" s="1286"/>
      <c r="DQ405" s="1286"/>
      <c r="DR405" s="1286"/>
      <c r="DS405" s="1286"/>
      <c r="DT405" s="1286"/>
      <c r="DU405" s="1286"/>
      <c r="DV405" s="1286"/>
      <c r="DW405" s="1286"/>
      <c r="DX405" s="1286"/>
      <c r="DY405" s="1286"/>
      <c r="DZ405" s="1286"/>
      <c r="EA405" s="1286"/>
      <c r="EB405" s="1286"/>
      <c r="EC405" s="1286"/>
      <c r="ED405" s="1286"/>
      <c r="EE405" s="1286"/>
      <c r="EF405" s="1286"/>
      <c r="EG405" s="1286"/>
      <c r="EH405" s="1286"/>
      <c r="EI405" s="1286"/>
      <c r="EJ405" s="1286"/>
      <c r="EK405" s="1286"/>
      <c r="EL405" s="1286"/>
      <c r="EM405" s="1286"/>
      <c r="EN405" s="1286"/>
      <c r="EO405" s="1286"/>
      <c r="EP405" s="1286"/>
      <c r="EQ405" s="1286"/>
      <c r="ER405" s="1286"/>
      <c r="ES405" s="1286"/>
      <c r="ET405" s="1286"/>
      <c r="EU405" s="1286"/>
      <c r="EV405" s="1286"/>
      <c r="EW405" s="1286"/>
      <c r="EX405" s="1286"/>
      <c r="EY405" s="1286"/>
      <c r="EZ405" s="1286"/>
      <c r="FA405" s="1286"/>
      <c r="FB405" s="1286"/>
      <c r="FC405" s="1286"/>
      <c r="FD405" s="1286"/>
      <c r="FE405" s="1286"/>
      <c r="FF405" s="1286"/>
      <c r="FG405" s="1286"/>
      <c r="FH405" s="1286"/>
      <c r="FI405" s="1286"/>
      <c r="FJ405" s="1286"/>
      <c r="FK405" s="1286"/>
      <c r="FL405" s="1286"/>
      <c r="FM405" s="1286"/>
      <c r="FN405" s="1286"/>
      <c r="FO405" s="1286"/>
      <c r="FP405" s="1286"/>
      <c r="FQ405" s="1286"/>
      <c r="FR405" s="1286"/>
      <c r="FS405" s="1286"/>
      <c r="FT405" s="1286"/>
      <c r="FU405" s="1286"/>
      <c r="FV405" s="1286"/>
      <c r="FW405" s="1286"/>
      <c r="FX405" s="1286"/>
      <c r="FY405" s="1286"/>
      <c r="FZ405" s="1286"/>
      <c r="GA405" s="1286"/>
      <c r="GB405" s="1286"/>
      <c r="GC405" s="1286"/>
      <c r="GD405" s="1286"/>
      <c r="GE405" s="1286"/>
      <c r="GF405" s="1286"/>
      <c r="GG405" s="1286"/>
      <c r="GH405" s="1286"/>
      <c r="GI405" s="1286"/>
      <c r="GJ405" s="1286"/>
      <c r="GK405" s="1286"/>
      <c r="GL405" s="1286"/>
      <c r="GM405" s="1286"/>
      <c r="GN405" s="1286"/>
      <c r="GO405" s="1286"/>
      <c r="GP405" s="1286"/>
      <c r="GQ405" s="1286"/>
      <c r="GR405" s="1286"/>
      <c r="GS405" s="1286"/>
      <c r="GT405" s="1286"/>
      <c r="GU405" s="1286"/>
      <c r="GV405" s="1286"/>
      <c r="GW405" s="1286"/>
      <c r="GX405" s="1286"/>
      <c r="GY405" s="1286"/>
      <c r="GZ405" s="1286"/>
      <c r="HA405" s="1286"/>
      <c r="HB405" s="1286"/>
      <c r="HC405" s="1286"/>
      <c r="HD405" s="1286"/>
      <c r="HE405" s="1286"/>
      <c r="HF405" s="1286"/>
      <c r="HG405" s="1286"/>
      <c r="HH405" s="1286"/>
      <c r="HI405" s="1286"/>
      <c r="HJ405" s="1286"/>
      <c r="HK405" s="1286"/>
      <c r="HL405" s="1286"/>
      <c r="HM405" s="1286"/>
      <c r="HN405" s="1286"/>
      <c r="HO405" s="1286"/>
      <c r="HP405" s="1286"/>
      <c r="HQ405" s="1286"/>
      <c r="HR405" s="1286"/>
      <c r="HS405" s="1286"/>
      <c r="HT405" s="1286"/>
      <c r="HU405" s="1286"/>
      <c r="HV405" s="1286"/>
      <c r="HW405" s="1286"/>
      <c r="HX405" s="1286"/>
      <c r="HY405" s="1286"/>
      <c r="HZ405" s="1286"/>
      <c r="IA405" s="1286"/>
      <c r="IB405" s="1286"/>
      <c r="IC405" s="1286"/>
      <c r="ID405" s="1286"/>
      <c r="IE405" s="1286"/>
      <c r="IF405" s="1286"/>
      <c r="IG405" s="1286"/>
      <c r="IH405" s="1286"/>
      <c r="II405" s="1286"/>
      <c r="IJ405" s="1286"/>
      <c r="IK405" s="1286"/>
      <c r="IL405" s="1286"/>
      <c r="IM405" s="1286"/>
      <c r="IN405" s="1286"/>
      <c r="IO405" s="1286"/>
      <c r="IP405" s="1286"/>
      <c r="IQ405" s="1286"/>
      <c r="IR405" s="1286"/>
      <c r="IS405" s="1286"/>
      <c r="IT405" s="1286"/>
      <c r="IU405" s="1286"/>
      <c r="IV405" s="1286"/>
    </row>
    <row r="406" spans="1:256">
      <c r="A406" s="1286"/>
      <c r="B406" s="1458" t="s">
        <v>7462</v>
      </c>
      <c r="C406" s="1459" t="s">
        <v>7463</v>
      </c>
      <c r="D406" s="1460" t="s">
        <v>30</v>
      </c>
      <c r="E406" s="1461">
        <v>1</v>
      </c>
      <c r="F406" s="1462" t="e">
        <f>#REF!</f>
        <v>#REF!</v>
      </c>
      <c r="G406" s="1426" t="e">
        <f t="shared" si="16"/>
        <v>#REF!</v>
      </c>
      <c r="H406" s="1286"/>
      <c r="I406" s="1286"/>
      <c r="J406" s="1286"/>
      <c r="K406" s="1286"/>
      <c r="L406" s="1286"/>
      <c r="M406" s="1286"/>
      <c r="N406" s="1286"/>
      <c r="O406" s="1286"/>
      <c r="P406" s="1286"/>
      <c r="Q406" s="1286"/>
      <c r="R406" s="1286"/>
      <c r="S406" s="1286"/>
      <c r="T406" s="1286"/>
      <c r="U406" s="1286"/>
      <c r="V406" s="1286"/>
      <c r="W406" s="1286"/>
      <c r="X406" s="1286"/>
      <c r="Y406" s="1286"/>
      <c r="Z406" s="1286"/>
      <c r="AA406" s="1286"/>
      <c r="AB406" s="1286"/>
      <c r="AC406" s="1286"/>
      <c r="AD406" s="1286"/>
      <c r="AE406" s="1286"/>
      <c r="AF406" s="1286"/>
      <c r="AG406" s="1286"/>
      <c r="AH406" s="1286"/>
      <c r="AI406" s="1286"/>
      <c r="AJ406" s="1286"/>
      <c r="AK406" s="1286"/>
      <c r="AL406" s="1286"/>
      <c r="AM406" s="1286"/>
      <c r="AN406" s="1286"/>
      <c r="AO406" s="1286"/>
      <c r="AP406" s="1286"/>
      <c r="AQ406" s="1286"/>
      <c r="AR406" s="1286"/>
      <c r="AS406" s="1286"/>
      <c r="AT406" s="1286"/>
      <c r="AU406" s="1286"/>
      <c r="AV406" s="1286"/>
      <c r="AW406" s="1286"/>
      <c r="AX406" s="1286"/>
      <c r="AY406" s="1286"/>
      <c r="AZ406" s="1286"/>
      <c r="BA406" s="1286"/>
      <c r="BB406" s="1286"/>
      <c r="BC406" s="1286"/>
      <c r="BD406" s="1286"/>
      <c r="BE406" s="1286"/>
      <c r="BF406" s="1286"/>
      <c r="BG406" s="1286"/>
      <c r="BH406" s="1286"/>
      <c r="BI406" s="1286"/>
      <c r="BJ406" s="1286"/>
      <c r="BK406" s="1286"/>
      <c r="BL406" s="1286"/>
      <c r="BM406" s="1286"/>
      <c r="BN406" s="1286"/>
      <c r="BO406" s="1286"/>
      <c r="BP406" s="1286"/>
      <c r="BQ406" s="1286"/>
      <c r="BR406" s="1286"/>
      <c r="BS406" s="1286"/>
      <c r="BT406" s="1286"/>
      <c r="BU406" s="1286"/>
      <c r="BV406" s="1286"/>
      <c r="BW406" s="1286"/>
      <c r="BX406" s="1286"/>
      <c r="BY406" s="1286"/>
      <c r="BZ406" s="1286"/>
      <c r="CA406" s="1286"/>
      <c r="CB406" s="1286"/>
      <c r="CC406" s="1286"/>
      <c r="CD406" s="1286"/>
      <c r="CE406" s="1286"/>
      <c r="CF406" s="1286"/>
      <c r="CG406" s="1286"/>
      <c r="CH406" s="1286"/>
      <c r="CI406" s="1286"/>
      <c r="CJ406" s="1286"/>
      <c r="CK406" s="1286"/>
      <c r="CL406" s="1286"/>
      <c r="CM406" s="1286"/>
      <c r="CN406" s="1286"/>
      <c r="CO406" s="1286"/>
      <c r="CP406" s="1286"/>
      <c r="CQ406" s="1286"/>
      <c r="CR406" s="1286"/>
      <c r="CS406" s="1286"/>
      <c r="CT406" s="1286"/>
      <c r="CU406" s="1286"/>
      <c r="CV406" s="1286"/>
      <c r="CW406" s="1286"/>
      <c r="CX406" s="1286"/>
      <c r="CY406" s="1286"/>
      <c r="CZ406" s="1286"/>
      <c r="DA406" s="1286"/>
      <c r="DB406" s="1286"/>
      <c r="DC406" s="1286"/>
      <c r="DD406" s="1286"/>
      <c r="DE406" s="1286"/>
      <c r="DF406" s="1286"/>
      <c r="DG406" s="1286"/>
      <c r="DH406" s="1286"/>
      <c r="DI406" s="1286"/>
      <c r="DJ406" s="1286"/>
      <c r="DK406" s="1286"/>
      <c r="DL406" s="1286"/>
      <c r="DM406" s="1286"/>
      <c r="DN406" s="1286"/>
      <c r="DO406" s="1286"/>
      <c r="DP406" s="1286"/>
      <c r="DQ406" s="1286"/>
      <c r="DR406" s="1286"/>
      <c r="DS406" s="1286"/>
      <c r="DT406" s="1286"/>
      <c r="DU406" s="1286"/>
      <c r="DV406" s="1286"/>
      <c r="DW406" s="1286"/>
      <c r="DX406" s="1286"/>
      <c r="DY406" s="1286"/>
      <c r="DZ406" s="1286"/>
      <c r="EA406" s="1286"/>
      <c r="EB406" s="1286"/>
      <c r="EC406" s="1286"/>
      <c r="ED406" s="1286"/>
      <c r="EE406" s="1286"/>
      <c r="EF406" s="1286"/>
      <c r="EG406" s="1286"/>
      <c r="EH406" s="1286"/>
      <c r="EI406" s="1286"/>
      <c r="EJ406" s="1286"/>
      <c r="EK406" s="1286"/>
      <c r="EL406" s="1286"/>
      <c r="EM406" s="1286"/>
      <c r="EN406" s="1286"/>
      <c r="EO406" s="1286"/>
      <c r="EP406" s="1286"/>
      <c r="EQ406" s="1286"/>
      <c r="ER406" s="1286"/>
      <c r="ES406" s="1286"/>
      <c r="ET406" s="1286"/>
      <c r="EU406" s="1286"/>
      <c r="EV406" s="1286"/>
      <c r="EW406" s="1286"/>
      <c r="EX406" s="1286"/>
      <c r="EY406" s="1286"/>
      <c r="EZ406" s="1286"/>
      <c r="FA406" s="1286"/>
      <c r="FB406" s="1286"/>
      <c r="FC406" s="1286"/>
      <c r="FD406" s="1286"/>
      <c r="FE406" s="1286"/>
      <c r="FF406" s="1286"/>
      <c r="FG406" s="1286"/>
      <c r="FH406" s="1286"/>
      <c r="FI406" s="1286"/>
      <c r="FJ406" s="1286"/>
      <c r="FK406" s="1286"/>
      <c r="FL406" s="1286"/>
      <c r="FM406" s="1286"/>
      <c r="FN406" s="1286"/>
      <c r="FO406" s="1286"/>
      <c r="FP406" s="1286"/>
      <c r="FQ406" s="1286"/>
      <c r="FR406" s="1286"/>
      <c r="FS406" s="1286"/>
      <c r="FT406" s="1286"/>
      <c r="FU406" s="1286"/>
      <c r="FV406" s="1286"/>
      <c r="FW406" s="1286"/>
      <c r="FX406" s="1286"/>
      <c r="FY406" s="1286"/>
      <c r="FZ406" s="1286"/>
      <c r="GA406" s="1286"/>
      <c r="GB406" s="1286"/>
      <c r="GC406" s="1286"/>
      <c r="GD406" s="1286"/>
      <c r="GE406" s="1286"/>
      <c r="GF406" s="1286"/>
      <c r="GG406" s="1286"/>
      <c r="GH406" s="1286"/>
      <c r="GI406" s="1286"/>
      <c r="GJ406" s="1286"/>
      <c r="GK406" s="1286"/>
      <c r="GL406" s="1286"/>
      <c r="GM406" s="1286"/>
      <c r="GN406" s="1286"/>
      <c r="GO406" s="1286"/>
      <c r="GP406" s="1286"/>
      <c r="GQ406" s="1286"/>
      <c r="GR406" s="1286"/>
      <c r="GS406" s="1286"/>
      <c r="GT406" s="1286"/>
      <c r="GU406" s="1286"/>
      <c r="GV406" s="1286"/>
      <c r="GW406" s="1286"/>
      <c r="GX406" s="1286"/>
      <c r="GY406" s="1286"/>
      <c r="GZ406" s="1286"/>
      <c r="HA406" s="1286"/>
      <c r="HB406" s="1286"/>
      <c r="HC406" s="1286"/>
      <c r="HD406" s="1286"/>
      <c r="HE406" s="1286"/>
      <c r="HF406" s="1286"/>
      <c r="HG406" s="1286"/>
      <c r="HH406" s="1286"/>
      <c r="HI406" s="1286"/>
      <c r="HJ406" s="1286"/>
      <c r="HK406" s="1286"/>
      <c r="HL406" s="1286"/>
      <c r="HM406" s="1286"/>
      <c r="HN406" s="1286"/>
      <c r="HO406" s="1286"/>
      <c r="HP406" s="1286"/>
      <c r="HQ406" s="1286"/>
      <c r="HR406" s="1286"/>
      <c r="HS406" s="1286"/>
      <c r="HT406" s="1286"/>
      <c r="HU406" s="1286"/>
      <c r="HV406" s="1286"/>
      <c r="HW406" s="1286"/>
      <c r="HX406" s="1286"/>
      <c r="HY406" s="1286"/>
      <c r="HZ406" s="1286"/>
      <c r="IA406" s="1286"/>
      <c r="IB406" s="1286"/>
      <c r="IC406" s="1286"/>
      <c r="ID406" s="1286"/>
      <c r="IE406" s="1286"/>
      <c r="IF406" s="1286"/>
      <c r="IG406" s="1286"/>
      <c r="IH406" s="1286"/>
      <c r="II406" s="1286"/>
      <c r="IJ406" s="1286"/>
      <c r="IK406" s="1286"/>
      <c r="IL406" s="1286"/>
      <c r="IM406" s="1286"/>
      <c r="IN406" s="1286"/>
      <c r="IO406" s="1286"/>
      <c r="IP406" s="1286"/>
      <c r="IQ406" s="1286"/>
      <c r="IR406" s="1286"/>
      <c r="IS406" s="1286"/>
      <c r="IT406" s="1286"/>
      <c r="IU406" s="1286"/>
      <c r="IV406" s="1286"/>
    </row>
    <row r="407" spans="1:256" ht="15.75" thickBot="1">
      <c r="A407" s="1286"/>
      <c r="B407" s="1466" t="s">
        <v>7464</v>
      </c>
      <c r="C407" s="1467" t="s">
        <v>7465</v>
      </c>
      <c r="D407" s="1468" t="s">
        <v>30</v>
      </c>
      <c r="E407" s="1469">
        <v>1</v>
      </c>
      <c r="F407" s="1470" t="e">
        <f>#REF!</f>
        <v>#REF!</v>
      </c>
      <c r="G407" s="1471" t="e">
        <f t="shared" si="16"/>
        <v>#REF!</v>
      </c>
      <c r="H407" s="1286"/>
      <c r="I407" s="1286"/>
      <c r="J407" s="1286"/>
      <c r="K407" s="1286"/>
      <c r="L407" s="1286"/>
      <c r="M407" s="1286"/>
      <c r="N407" s="1286"/>
      <c r="O407" s="1286"/>
      <c r="P407" s="1286"/>
      <c r="Q407" s="1286"/>
      <c r="R407" s="1286"/>
      <c r="S407" s="1286"/>
      <c r="T407" s="1286"/>
      <c r="U407" s="1286"/>
      <c r="V407" s="1286"/>
      <c r="W407" s="1286"/>
      <c r="X407" s="1286"/>
      <c r="Y407" s="1286"/>
      <c r="Z407" s="1286"/>
      <c r="AA407" s="1286"/>
      <c r="AB407" s="1286"/>
      <c r="AC407" s="1286"/>
      <c r="AD407" s="1286"/>
      <c r="AE407" s="1286"/>
      <c r="AF407" s="1286"/>
      <c r="AG407" s="1286"/>
      <c r="AH407" s="1286"/>
      <c r="AI407" s="1286"/>
      <c r="AJ407" s="1286"/>
      <c r="AK407" s="1286"/>
      <c r="AL407" s="1286"/>
      <c r="AM407" s="1286"/>
      <c r="AN407" s="1286"/>
      <c r="AO407" s="1286"/>
      <c r="AP407" s="1286"/>
      <c r="AQ407" s="1286"/>
      <c r="AR407" s="1286"/>
      <c r="AS407" s="1286"/>
      <c r="AT407" s="1286"/>
      <c r="AU407" s="1286"/>
      <c r="AV407" s="1286"/>
      <c r="AW407" s="1286"/>
      <c r="AX407" s="1286"/>
      <c r="AY407" s="1286"/>
      <c r="AZ407" s="1286"/>
      <c r="BA407" s="1286"/>
      <c r="BB407" s="1286"/>
      <c r="BC407" s="1286"/>
      <c r="BD407" s="1286"/>
      <c r="BE407" s="1286"/>
      <c r="BF407" s="1286"/>
      <c r="BG407" s="1286"/>
      <c r="BH407" s="1286"/>
      <c r="BI407" s="1286"/>
      <c r="BJ407" s="1286"/>
      <c r="BK407" s="1286"/>
      <c r="BL407" s="1286"/>
      <c r="BM407" s="1286"/>
      <c r="BN407" s="1286"/>
      <c r="BO407" s="1286"/>
      <c r="BP407" s="1286"/>
      <c r="BQ407" s="1286"/>
      <c r="BR407" s="1286"/>
      <c r="BS407" s="1286"/>
      <c r="BT407" s="1286"/>
      <c r="BU407" s="1286"/>
      <c r="BV407" s="1286"/>
      <c r="BW407" s="1286"/>
      <c r="BX407" s="1286"/>
      <c r="BY407" s="1286"/>
      <c r="BZ407" s="1286"/>
      <c r="CA407" s="1286"/>
      <c r="CB407" s="1286"/>
      <c r="CC407" s="1286"/>
      <c r="CD407" s="1286"/>
      <c r="CE407" s="1286"/>
      <c r="CF407" s="1286"/>
      <c r="CG407" s="1286"/>
      <c r="CH407" s="1286"/>
      <c r="CI407" s="1286"/>
      <c r="CJ407" s="1286"/>
      <c r="CK407" s="1286"/>
      <c r="CL407" s="1286"/>
      <c r="CM407" s="1286"/>
      <c r="CN407" s="1286"/>
      <c r="CO407" s="1286"/>
      <c r="CP407" s="1286"/>
      <c r="CQ407" s="1286"/>
      <c r="CR407" s="1286"/>
      <c r="CS407" s="1286"/>
      <c r="CT407" s="1286"/>
      <c r="CU407" s="1286"/>
      <c r="CV407" s="1286"/>
      <c r="CW407" s="1286"/>
      <c r="CX407" s="1286"/>
      <c r="CY407" s="1286"/>
      <c r="CZ407" s="1286"/>
      <c r="DA407" s="1286"/>
      <c r="DB407" s="1286"/>
      <c r="DC407" s="1286"/>
      <c r="DD407" s="1286"/>
      <c r="DE407" s="1286"/>
      <c r="DF407" s="1286"/>
      <c r="DG407" s="1286"/>
      <c r="DH407" s="1286"/>
      <c r="DI407" s="1286"/>
      <c r="DJ407" s="1286"/>
      <c r="DK407" s="1286"/>
      <c r="DL407" s="1286"/>
      <c r="DM407" s="1286"/>
      <c r="DN407" s="1286"/>
      <c r="DO407" s="1286"/>
      <c r="DP407" s="1286"/>
      <c r="DQ407" s="1286"/>
      <c r="DR407" s="1286"/>
      <c r="DS407" s="1286"/>
      <c r="DT407" s="1286"/>
      <c r="DU407" s="1286"/>
      <c r="DV407" s="1286"/>
      <c r="DW407" s="1286"/>
      <c r="DX407" s="1286"/>
      <c r="DY407" s="1286"/>
      <c r="DZ407" s="1286"/>
      <c r="EA407" s="1286"/>
      <c r="EB407" s="1286"/>
      <c r="EC407" s="1286"/>
      <c r="ED407" s="1286"/>
      <c r="EE407" s="1286"/>
      <c r="EF407" s="1286"/>
      <c r="EG407" s="1286"/>
      <c r="EH407" s="1286"/>
      <c r="EI407" s="1286"/>
      <c r="EJ407" s="1286"/>
      <c r="EK407" s="1286"/>
      <c r="EL407" s="1286"/>
      <c r="EM407" s="1286"/>
      <c r="EN407" s="1286"/>
      <c r="EO407" s="1286"/>
      <c r="EP407" s="1286"/>
      <c r="EQ407" s="1286"/>
      <c r="ER407" s="1286"/>
      <c r="ES407" s="1286"/>
      <c r="ET407" s="1286"/>
      <c r="EU407" s="1286"/>
      <c r="EV407" s="1286"/>
      <c r="EW407" s="1286"/>
      <c r="EX407" s="1286"/>
      <c r="EY407" s="1286"/>
      <c r="EZ407" s="1286"/>
      <c r="FA407" s="1286"/>
      <c r="FB407" s="1286"/>
      <c r="FC407" s="1286"/>
      <c r="FD407" s="1286"/>
      <c r="FE407" s="1286"/>
      <c r="FF407" s="1286"/>
      <c r="FG407" s="1286"/>
      <c r="FH407" s="1286"/>
      <c r="FI407" s="1286"/>
      <c r="FJ407" s="1286"/>
      <c r="FK407" s="1286"/>
      <c r="FL407" s="1286"/>
      <c r="FM407" s="1286"/>
      <c r="FN407" s="1286"/>
      <c r="FO407" s="1286"/>
      <c r="FP407" s="1286"/>
      <c r="FQ407" s="1286"/>
      <c r="FR407" s="1286"/>
      <c r="FS407" s="1286"/>
      <c r="FT407" s="1286"/>
      <c r="FU407" s="1286"/>
      <c r="FV407" s="1286"/>
      <c r="FW407" s="1286"/>
      <c r="FX407" s="1286"/>
      <c r="FY407" s="1286"/>
      <c r="FZ407" s="1286"/>
      <c r="GA407" s="1286"/>
      <c r="GB407" s="1286"/>
      <c r="GC407" s="1286"/>
      <c r="GD407" s="1286"/>
      <c r="GE407" s="1286"/>
      <c r="GF407" s="1286"/>
      <c r="GG407" s="1286"/>
      <c r="GH407" s="1286"/>
      <c r="GI407" s="1286"/>
      <c r="GJ407" s="1286"/>
      <c r="GK407" s="1286"/>
      <c r="GL407" s="1286"/>
      <c r="GM407" s="1286"/>
      <c r="GN407" s="1286"/>
      <c r="GO407" s="1286"/>
      <c r="GP407" s="1286"/>
      <c r="GQ407" s="1286"/>
      <c r="GR407" s="1286"/>
      <c r="GS407" s="1286"/>
      <c r="GT407" s="1286"/>
      <c r="GU407" s="1286"/>
      <c r="GV407" s="1286"/>
      <c r="GW407" s="1286"/>
      <c r="GX407" s="1286"/>
      <c r="GY407" s="1286"/>
      <c r="GZ407" s="1286"/>
      <c r="HA407" s="1286"/>
      <c r="HB407" s="1286"/>
      <c r="HC407" s="1286"/>
      <c r="HD407" s="1286"/>
      <c r="HE407" s="1286"/>
      <c r="HF407" s="1286"/>
      <c r="HG407" s="1286"/>
      <c r="HH407" s="1286"/>
      <c r="HI407" s="1286"/>
      <c r="HJ407" s="1286"/>
      <c r="HK407" s="1286"/>
      <c r="HL407" s="1286"/>
      <c r="HM407" s="1286"/>
      <c r="HN407" s="1286"/>
      <c r="HO407" s="1286"/>
      <c r="HP407" s="1286"/>
      <c r="HQ407" s="1286"/>
      <c r="HR407" s="1286"/>
      <c r="HS407" s="1286"/>
      <c r="HT407" s="1286"/>
      <c r="HU407" s="1286"/>
      <c r="HV407" s="1286"/>
      <c r="HW407" s="1286"/>
      <c r="HX407" s="1286"/>
      <c r="HY407" s="1286"/>
      <c r="HZ407" s="1286"/>
      <c r="IA407" s="1286"/>
      <c r="IB407" s="1286"/>
      <c r="IC407" s="1286"/>
      <c r="ID407" s="1286"/>
      <c r="IE407" s="1286"/>
      <c r="IF407" s="1286"/>
      <c r="IG407" s="1286"/>
      <c r="IH407" s="1286"/>
      <c r="II407" s="1286"/>
      <c r="IJ407" s="1286"/>
      <c r="IK407" s="1286"/>
      <c r="IL407" s="1286"/>
      <c r="IM407" s="1286"/>
      <c r="IN407" s="1286"/>
      <c r="IO407" s="1286"/>
      <c r="IP407" s="1286"/>
      <c r="IQ407" s="1286"/>
      <c r="IR407" s="1286"/>
      <c r="IS407" s="1286"/>
      <c r="IT407" s="1286"/>
      <c r="IU407" s="1286"/>
      <c r="IV407" s="1286"/>
    </row>
    <row r="408" spans="1:256" ht="16.5" thickBot="1">
      <c r="A408" s="1286"/>
      <c r="B408" s="1288"/>
      <c r="C408" s="1352"/>
      <c r="D408" s="1353"/>
      <c r="E408" s="1354"/>
      <c r="F408" s="1355" t="s">
        <v>1953</v>
      </c>
      <c r="G408" s="1356" t="e">
        <f>TRUNC(SUM(G398:G407),2)</f>
        <v>#REF!</v>
      </c>
      <c r="H408" s="1286"/>
      <c r="I408" s="1286"/>
      <c r="J408" s="1286"/>
      <c r="K408" s="1286"/>
      <c r="L408" s="1286"/>
      <c r="M408" s="1286"/>
      <c r="N408" s="1286"/>
      <c r="O408" s="1286"/>
      <c r="P408" s="1286"/>
      <c r="Q408" s="1286"/>
      <c r="R408" s="1286"/>
      <c r="S408" s="1286"/>
      <c r="T408" s="1286"/>
      <c r="U408" s="1286"/>
      <c r="V408" s="1286"/>
      <c r="W408" s="1286"/>
      <c r="X408" s="1286"/>
      <c r="Y408" s="1286"/>
      <c r="Z408" s="1286"/>
      <c r="AA408" s="1286"/>
      <c r="AB408" s="1286"/>
      <c r="AC408" s="1286"/>
      <c r="AD408" s="1286"/>
      <c r="AE408" s="1286"/>
      <c r="AF408" s="1286"/>
      <c r="AG408" s="1286"/>
      <c r="AH408" s="1286"/>
      <c r="AI408" s="1286"/>
      <c r="AJ408" s="1286"/>
      <c r="AK408" s="1286"/>
      <c r="AL408" s="1286"/>
      <c r="AM408" s="1286"/>
      <c r="AN408" s="1286"/>
      <c r="AO408" s="1286"/>
      <c r="AP408" s="1286"/>
      <c r="AQ408" s="1286"/>
      <c r="AR408" s="1286"/>
      <c r="AS408" s="1286"/>
      <c r="AT408" s="1286"/>
      <c r="AU408" s="1286"/>
      <c r="AV408" s="1286"/>
      <c r="AW408" s="1286"/>
      <c r="AX408" s="1286"/>
      <c r="AY408" s="1286"/>
      <c r="AZ408" s="1286"/>
      <c r="BA408" s="1286"/>
      <c r="BB408" s="1286"/>
      <c r="BC408" s="1286"/>
      <c r="BD408" s="1286"/>
      <c r="BE408" s="1286"/>
      <c r="BF408" s="1286"/>
      <c r="BG408" s="1286"/>
      <c r="BH408" s="1286"/>
      <c r="BI408" s="1286"/>
      <c r="BJ408" s="1286"/>
      <c r="BK408" s="1286"/>
      <c r="BL408" s="1286"/>
      <c r="BM408" s="1286"/>
      <c r="BN408" s="1286"/>
      <c r="BO408" s="1286"/>
      <c r="BP408" s="1286"/>
      <c r="BQ408" s="1286"/>
      <c r="BR408" s="1286"/>
      <c r="BS408" s="1286"/>
      <c r="BT408" s="1286"/>
      <c r="BU408" s="1286"/>
      <c r="BV408" s="1286"/>
      <c r="BW408" s="1286"/>
      <c r="BX408" s="1286"/>
      <c r="BY408" s="1286"/>
      <c r="BZ408" s="1286"/>
      <c r="CA408" s="1286"/>
      <c r="CB408" s="1286"/>
      <c r="CC408" s="1286"/>
      <c r="CD408" s="1286"/>
      <c r="CE408" s="1286"/>
      <c r="CF408" s="1286"/>
      <c r="CG408" s="1286"/>
      <c r="CH408" s="1286"/>
      <c r="CI408" s="1286"/>
      <c r="CJ408" s="1286"/>
      <c r="CK408" s="1286"/>
      <c r="CL408" s="1286"/>
      <c r="CM408" s="1286"/>
      <c r="CN408" s="1286"/>
      <c r="CO408" s="1286"/>
      <c r="CP408" s="1286"/>
      <c r="CQ408" s="1286"/>
      <c r="CR408" s="1286"/>
      <c r="CS408" s="1286"/>
      <c r="CT408" s="1286"/>
      <c r="CU408" s="1286"/>
      <c r="CV408" s="1286"/>
      <c r="CW408" s="1286"/>
      <c r="CX408" s="1286"/>
      <c r="CY408" s="1286"/>
      <c r="CZ408" s="1286"/>
      <c r="DA408" s="1286"/>
      <c r="DB408" s="1286"/>
      <c r="DC408" s="1286"/>
      <c r="DD408" s="1286"/>
      <c r="DE408" s="1286"/>
      <c r="DF408" s="1286"/>
      <c r="DG408" s="1286"/>
      <c r="DH408" s="1286"/>
      <c r="DI408" s="1286"/>
      <c r="DJ408" s="1286"/>
      <c r="DK408" s="1286"/>
      <c r="DL408" s="1286"/>
      <c r="DM408" s="1286"/>
      <c r="DN408" s="1286"/>
      <c r="DO408" s="1286"/>
      <c r="DP408" s="1286"/>
      <c r="DQ408" s="1286"/>
      <c r="DR408" s="1286"/>
      <c r="DS408" s="1286"/>
      <c r="DT408" s="1286"/>
      <c r="DU408" s="1286"/>
      <c r="DV408" s="1286"/>
      <c r="DW408" s="1286"/>
      <c r="DX408" s="1286"/>
      <c r="DY408" s="1286"/>
      <c r="DZ408" s="1286"/>
      <c r="EA408" s="1286"/>
      <c r="EB408" s="1286"/>
      <c r="EC408" s="1286"/>
      <c r="ED408" s="1286"/>
      <c r="EE408" s="1286"/>
      <c r="EF408" s="1286"/>
      <c r="EG408" s="1286"/>
      <c r="EH408" s="1286"/>
      <c r="EI408" s="1286"/>
      <c r="EJ408" s="1286"/>
      <c r="EK408" s="1286"/>
      <c r="EL408" s="1286"/>
      <c r="EM408" s="1286"/>
      <c r="EN408" s="1286"/>
      <c r="EO408" s="1286"/>
      <c r="EP408" s="1286"/>
      <c r="EQ408" s="1286"/>
      <c r="ER408" s="1286"/>
      <c r="ES408" s="1286"/>
      <c r="ET408" s="1286"/>
      <c r="EU408" s="1286"/>
      <c r="EV408" s="1286"/>
      <c r="EW408" s="1286"/>
      <c r="EX408" s="1286"/>
      <c r="EY408" s="1286"/>
      <c r="EZ408" s="1286"/>
      <c r="FA408" s="1286"/>
      <c r="FB408" s="1286"/>
      <c r="FC408" s="1286"/>
      <c r="FD408" s="1286"/>
      <c r="FE408" s="1286"/>
      <c r="FF408" s="1286"/>
      <c r="FG408" s="1286"/>
      <c r="FH408" s="1286"/>
      <c r="FI408" s="1286"/>
      <c r="FJ408" s="1286"/>
      <c r="FK408" s="1286"/>
      <c r="FL408" s="1286"/>
      <c r="FM408" s="1286"/>
      <c r="FN408" s="1286"/>
      <c r="FO408" s="1286"/>
      <c r="FP408" s="1286"/>
      <c r="FQ408" s="1286"/>
      <c r="FR408" s="1286"/>
      <c r="FS408" s="1286"/>
      <c r="FT408" s="1286"/>
      <c r="FU408" s="1286"/>
      <c r="FV408" s="1286"/>
      <c r="FW408" s="1286"/>
      <c r="FX408" s="1286"/>
      <c r="FY408" s="1286"/>
      <c r="FZ408" s="1286"/>
      <c r="GA408" s="1286"/>
      <c r="GB408" s="1286"/>
      <c r="GC408" s="1286"/>
      <c r="GD408" s="1286"/>
      <c r="GE408" s="1286"/>
      <c r="GF408" s="1286"/>
      <c r="GG408" s="1286"/>
      <c r="GH408" s="1286"/>
      <c r="GI408" s="1286"/>
      <c r="GJ408" s="1286"/>
      <c r="GK408" s="1286"/>
      <c r="GL408" s="1286"/>
      <c r="GM408" s="1286"/>
      <c r="GN408" s="1286"/>
      <c r="GO408" s="1286"/>
      <c r="GP408" s="1286"/>
      <c r="GQ408" s="1286"/>
      <c r="GR408" s="1286"/>
      <c r="GS408" s="1286"/>
      <c r="GT408" s="1286"/>
      <c r="GU408" s="1286"/>
      <c r="GV408" s="1286"/>
      <c r="GW408" s="1286"/>
      <c r="GX408" s="1286"/>
      <c r="GY408" s="1286"/>
      <c r="GZ408" s="1286"/>
      <c r="HA408" s="1286"/>
      <c r="HB408" s="1286"/>
      <c r="HC408" s="1286"/>
      <c r="HD408" s="1286"/>
      <c r="HE408" s="1286"/>
      <c r="HF408" s="1286"/>
      <c r="HG408" s="1286"/>
      <c r="HH408" s="1286"/>
      <c r="HI408" s="1286"/>
      <c r="HJ408" s="1286"/>
      <c r="HK408" s="1286"/>
      <c r="HL408" s="1286"/>
      <c r="HM408" s="1286"/>
      <c r="HN408" s="1286"/>
      <c r="HO408" s="1286"/>
      <c r="HP408" s="1286"/>
      <c r="HQ408" s="1286"/>
      <c r="HR408" s="1286"/>
      <c r="HS408" s="1286"/>
      <c r="HT408" s="1286"/>
      <c r="HU408" s="1286"/>
      <c r="HV408" s="1286"/>
      <c r="HW408" s="1286"/>
      <c r="HX408" s="1286"/>
      <c r="HY408" s="1286"/>
      <c r="HZ408" s="1286"/>
      <c r="IA408" s="1286"/>
      <c r="IB408" s="1286"/>
      <c r="IC408" s="1286"/>
      <c r="ID408" s="1286"/>
      <c r="IE408" s="1286"/>
      <c r="IF408" s="1286"/>
      <c r="IG408" s="1286"/>
      <c r="IH408" s="1286"/>
      <c r="II408" s="1286"/>
      <c r="IJ408" s="1286"/>
      <c r="IK408" s="1286"/>
      <c r="IL408" s="1286"/>
      <c r="IM408" s="1286"/>
      <c r="IN408" s="1286"/>
      <c r="IO408" s="1286"/>
      <c r="IP408" s="1286"/>
      <c r="IQ408" s="1286"/>
      <c r="IR408" s="1286"/>
      <c r="IS408" s="1286"/>
      <c r="IT408" s="1286"/>
      <c r="IU408" s="1286"/>
      <c r="IV408" s="1286"/>
    </row>
    <row r="409" spans="1:256" ht="13.5" thickBot="1">
      <c r="A409" s="1286"/>
      <c r="B409" s="1374"/>
      <c r="C409" s="1374"/>
      <c r="D409" s="1375"/>
      <c r="E409" s="1376"/>
      <c r="F409" s="1377"/>
      <c r="G409" s="1378"/>
      <c r="H409" s="1286"/>
      <c r="I409" s="1286"/>
      <c r="J409" s="1286"/>
      <c r="K409" s="1286"/>
      <c r="L409" s="1286"/>
      <c r="M409" s="1286"/>
      <c r="N409" s="1286"/>
      <c r="O409" s="1286"/>
      <c r="P409" s="1286"/>
      <c r="Q409" s="1286"/>
      <c r="R409" s="1286"/>
      <c r="S409" s="1286"/>
      <c r="T409" s="1286"/>
      <c r="U409" s="1286"/>
      <c r="V409" s="1286"/>
      <c r="W409" s="1286"/>
      <c r="X409" s="1286"/>
      <c r="Y409" s="1286"/>
      <c r="Z409" s="1286"/>
      <c r="AA409" s="1286"/>
      <c r="AB409" s="1286"/>
      <c r="AC409" s="1286"/>
      <c r="AD409" s="1286"/>
      <c r="AE409" s="1286"/>
      <c r="AF409" s="1286"/>
      <c r="AG409" s="1286"/>
      <c r="AH409" s="1286"/>
      <c r="AI409" s="1286"/>
      <c r="AJ409" s="1286"/>
      <c r="AK409" s="1286"/>
      <c r="AL409" s="1286"/>
      <c r="AM409" s="1286"/>
      <c r="AN409" s="1286"/>
      <c r="AO409" s="1286"/>
      <c r="AP409" s="1286"/>
      <c r="AQ409" s="1286"/>
      <c r="AR409" s="1286"/>
      <c r="AS409" s="1286"/>
      <c r="AT409" s="1286"/>
      <c r="AU409" s="1286"/>
      <c r="AV409" s="1286"/>
      <c r="AW409" s="1286"/>
      <c r="AX409" s="1286"/>
      <c r="AY409" s="1286"/>
      <c r="AZ409" s="1286"/>
      <c r="BA409" s="1286"/>
      <c r="BB409" s="1286"/>
      <c r="BC409" s="1286"/>
      <c r="BD409" s="1286"/>
      <c r="BE409" s="1286"/>
      <c r="BF409" s="1286"/>
      <c r="BG409" s="1286"/>
      <c r="BH409" s="1286"/>
      <c r="BI409" s="1286"/>
      <c r="BJ409" s="1286"/>
      <c r="BK409" s="1286"/>
      <c r="BL409" s="1286"/>
      <c r="BM409" s="1286"/>
      <c r="BN409" s="1286"/>
      <c r="BO409" s="1286"/>
      <c r="BP409" s="1286"/>
      <c r="BQ409" s="1286"/>
      <c r="BR409" s="1286"/>
      <c r="BS409" s="1286"/>
      <c r="BT409" s="1286"/>
      <c r="BU409" s="1286"/>
      <c r="BV409" s="1286"/>
      <c r="BW409" s="1286"/>
      <c r="BX409" s="1286"/>
      <c r="BY409" s="1286"/>
      <c r="BZ409" s="1286"/>
      <c r="CA409" s="1286"/>
      <c r="CB409" s="1286"/>
      <c r="CC409" s="1286"/>
      <c r="CD409" s="1286"/>
      <c r="CE409" s="1286"/>
      <c r="CF409" s="1286"/>
      <c r="CG409" s="1286"/>
      <c r="CH409" s="1286"/>
      <c r="CI409" s="1286"/>
      <c r="CJ409" s="1286"/>
      <c r="CK409" s="1286"/>
      <c r="CL409" s="1286"/>
      <c r="CM409" s="1286"/>
      <c r="CN409" s="1286"/>
      <c r="CO409" s="1286"/>
      <c r="CP409" s="1286"/>
      <c r="CQ409" s="1286"/>
      <c r="CR409" s="1286"/>
      <c r="CS409" s="1286"/>
      <c r="CT409" s="1286"/>
      <c r="CU409" s="1286"/>
      <c r="CV409" s="1286"/>
      <c r="CW409" s="1286"/>
      <c r="CX409" s="1286"/>
      <c r="CY409" s="1286"/>
      <c r="CZ409" s="1286"/>
      <c r="DA409" s="1286"/>
      <c r="DB409" s="1286"/>
      <c r="DC409" s="1286"/>
      <c r="DD409" s="1286"/>
      <c r="DE409" s="1286"/>
      <c r="DF409" s="1286"/>
      <c r="DG409" s="1286"/>
      <c r="DH409" s="1286"/>
      <c r="DI409" s="1286"/>
      <c r="DJ409" s="1286"/>
      <c r="DK409" s="1286"/>
      <c r="DL409" s="1286"/>
      <c r="DM409" s="1286"/>
      <c r="DN409" s="1286"/>
      <c r="DO409" s="1286"/>
      <c r="DP409" s="1286"/>
      <c r="DQ409" s="1286"/>
      <c r="DR409" s="1286"/>
      <c r="DS409" s="1286"/>
      <c r="DT409" s="1286"/>
      <c r="DU409" s="1286"/>
      <c r="DV409" s="1286"/>
      <c r="DW409" s="1286"/>
      <c r="DX409" s="1286"/>
      <c r="DY409" s="1286"/>
      <c r="DZ409" s="1286"/>
      <c r="EA409" s="1286"/>
      <c r="EB409" s="1286"/>
      <c r="EC409" s="1286"/>
      <c r="ED409" s="1286"/>
      <c r="EE409" s="1286"/>
      <c r="EF409" s="1286"/>
      <c r="EG409" s="1286"/>
      <c r="EH409" s="1286"/>
      <c r="EI409" s="1286"/>
      <c r="EJ409" s="1286"/>
      <c r="EK409" s="1286"/>
      <c r="EL409" s="1286"/>
      <c r="EM409" s="1286"/>
      <c r="EN409" s="1286"/>
      <c r="EO409" s="1286"/>
      <c r="EP409" s="1286"/>
      <c r="EQ409" s="1286"/>
      <c r="ER409" s="1286"/>
      <c r="ES409" s="1286"/>
      <c r="ET409" s="1286"/>
      <c r="EU409" s="1286"/>
      <c r="EV409" s="1286"/>
      <c r="EW409" s="1286"/>
      <c r="EX409" s="1286"/>
      <c r="EY409" s="1286"/>
      <c r="EZ409" s="1286"/>
      <c r="FA409" s="1286"/>
      <c r="FB409" s="1286"/>
      <c r="FC409" s="1286"/>
      <c r="FD409" s="1286"/>
      <c r="FE409" s="1286"/>
      <c r="FF409" s="1286"/>
      <c r="FG409" s="1286"/>
      <c r="FH409" s="1286"/>
      <c r="FI409" s="1286"/>
      <c r="FJ409" s="1286"/>
      <c r="FK409" s="1286"/>
      <c r="FL409" s="1286"/>
      <c r="FM409" s="1286"/>
      <c r="FN409" s="1286"/>
      <c r="FO409" s="1286"/>
      <c r="FP409" s="1286"/>
      <c r="FQ409" s="1286"/>
      <c r="FR409" s="1286"/>
      <c r="FS409" s="1286"/>
      <c r="FT409" s="1286"/>
      <c r="FU409" s="1286"/>
      <c r="FV409" s="1286"/>
      <c r="FW409" s="1286"/>
      <c r="FX409" s="1286"/>
      <c r="FY409" s="1286"/>
      <c r="FZ409" s="1286"/>
      <c r="GA409" s="1286"/>
      <c r="GB409" s="1286"/>
      <c r="GC409" s="1286"/>
      <c r="GD409" s="1286"/>
      <c r="GE409" s="1286"/>
      <c r="GF409" s="1286"/>
      <c r="GG409" s="1286"/>
      <c r="GH409" s="1286"/>
      <c r="GI409" s="1286"/>
      <c r="GJ409" s="1286"/>
      <c r="GK409" s="1286"/>
      <c r="GL409" s="1286"/>
      <c r="GM409" s="1286"/>
      <c r="GN409" s="1286"/>
      <c r="GO409" s="1286"/>
      <c r="GP409" s="1286"/>
      <c r="GQ409" s="1286"/>
      <c r="GR409" s="1286"/>
      <c r="GS409" s="1286"/>
      <c r="GT409" s="1286"/>
      <c r="GU409" s="1286"/>
      <c r="GV409" s="1286"/>
      <c r="GW409" s="1286"/>
      <c r="GX409" s="1286"/>
      <c r="GY409" s="1286"/>
      <c r="GZ409" s="1286"/>
      <c r="HA409" s="1286"/>
      <c r="HB409" s="1286"/>
      <c r="HC409" s="1286"/>
      <c r="HD409" s="1286"/>
      <c r="HE409" s="1286"/>
      <c r="HF409" s="1286"/>
      <c r="HG409" s="1286"/>
      <c r="HH409" s="1286"/>
      <c r="HI409" s="1286"/>
      <c r="HJ409" s="1286"/>
      <c r="HK409" s="1286"/>
      <c r="HL409" s="1286"/>
      <c r="HM409" s="1286"/>
      <c r="HN409" s="1286"/>
      <c r="HO409" s="1286"/>
      <c r="HP409" s="1286"/>
      <c r="HQ409" s="1286"/>
      <c r="HR409" s="1286"/>
      <c r="HS409" s="1286"/>
      <c r="HT409" s="1286"/>
      <c r="HU409" s="1286"/>
      <c r="HV409" s="1286"/>
      <c r="HW409" s="1286"/>
      <c r="HX409" s="1286"/>
      <c r="HY409" s="1286"/>
      <c r="HZ409" s="1286"/>
      <c r="IA409" s="1286"/>
      <c r="IB409" s="1286"/>
      <c r="IC409" s="1286"/>
      <c r="ID409" s="1286"/>
      <c r="IE409" s="1286"/>
      <c r="IF409" s="1286"/>
      <c r="IG409" s="1286"/>
      <c r="IH409" s="1286"/>
      <c r="II409" s="1286"/>
      <c r="IJ409" s="1286"/>
      <c r="IK409" s="1286"/>
      <c r="IL409" s="1286"/>
      <c r="IM409" s="1286"/>
      <c r="IN409" s="1286"/>
      <c r="IO409" s="1286"/>
      <c r="IP409" s="1286"/>
      <c r="IQ409" s="1286"/>
      <c r="IR409" s="1286"/>
      <c r="IS409" s="1286"/>
      <c r="IT409" s="1286"/>
      <c r="IU409" s="1286"/>
      <c r="IV409" s="1286"/>
    </row>
    <row r="410" spans="1:256">
      <c r="A410" s="1286"/>
      <c r="B410" s="1450" t="s">
        <v>7466</v>
      </c>
      <c r="C410" s="1451" t="s">
        <v>7467</v>
      </c>
      <c r="D410" s="1452"/>
      <c r="E410" s="1452"/>
      <c r="F410" s="1452"/>
      <c r="G410" s="1453" t="s">
        <v>30</v>
      </c>
      <c r="H410" s="1286"/>
      <c r="I410" s="1286"/>
      <c r="J410" s="1286"/>
      <c r="K410" s="1286"/>
      <c r="L410" s="1286"/>
      <c r="M410" s="1286"/>
      <c r="N410" s="1286"/>
      <c r="O410" s="1286"/>
      <c r="P410" s="1286"/>
      <c r="Q410" s="1286"/>
      <c r="R410" s="1286"/>
      <c r="S410" s="1286"/>
      <c r="T410" s="1286"/>
      <c r="U410" s="1286"/>
      <c r="V410" s="1286"/>
      <c r="W410" s="1286"/>
      <c r="X410" s="1286"/>
      <c r="Y410" s="1286"/>
      <c r="Z410" s="1286"/>
      <c r="AA410" s="1286"/>
      <c r="AB410" s="1286"/>
      <c r="AC410" s="1286"/>
      <c r="AD410" s="1286"/>
      <c r="AE410" s="1286"/>
      <c r="AF410" s="1286"/>
      <c r="AG410" s="1286"/>
      <c r="AH410" s="1286"/>
      <c r="AI410" s="1286"/>
      <c r="AJ410" s="1286"/>
      <c r="AK410" s="1286"/>
      <c r="AL410" s="1286"/>
      <c r="AM410" s="1286"/>
      <c r="AN410" s="1286"/>
      <c r="AO410" s="1286"/>
      <c r="AP410" s="1286"/>
      <c r="AQ410" s="1286"/>
      <c r="AR410" s="1286"/>
      <c r="AS410" s="1286"/>
      <c r="AT410" s="1286"/>
      <c r="AU410" s="1286"/>
      <c r="AV410" s="1286"/>
      <c r="AW410" s="1286"/>
      <c r="AX410" s="1286"/>
      <c r="AY410" s="1286"/>
      <c r="AZ410" s="1286"/>
      <c r="BA410" s="1286"/>
      <c r="BB410" s="1286"/>
      <c r="BC410" s="1286"/>
      <c r="BD410" s="1286"/>
      <c r="BE410" s="1286"/>
      <c r="BF410" s="1286"/>
      <c r="BG410" s="1286"/>
      <c r="BH410" s="1286"/>
      <c r="BI410" s="1286"/>
      <c r="BJ410" s="1286"/>
      <c r="BK410" s="1286"/>
      <c r="BL410" s="1286"/>
      <c r="BM410" s="1286"/>
      <c r="BN410" s="1286"/>
      <c r="BO410" s="1286"/>
      <c r="BP410" s="1286"/>
      <c r="BQ410" s="1286"/>
      <c r="BR410" s="1286"/>
      <c r="BS410" s="1286"/>
      <c r="BT410" s="1286"/>
      <c r="BU410" s="1286"/>
      <c r="BV410" s="1286"/>
      <c r="BW410" s="1286"/>
      <c r="BX410" s="1286"/>
      <c r="BY410" s="1286"/>
      <c r="BZ410" s="1286"/>
      <c r="CA410" s="1286"/>
      <c r="CB410" s="1286"/>
      <c r="CC410" s="1286"/>
      <c r="CD410" s="1286"/>
      <c r="CE410" s="1286"/>
      <c r="CF410" s="1286"/>
      <c r="CG410" s="1286"/>
      <c r="CH410" s="1286"/>
      <c r="CI410" s="1286"/>
      <c r="CJ410" s="1286"/>
      <c r="CK410" s="1286"/>
      <c r="CL410" s="1286"/>
      <c r="CM410" s="1286"/>
      <c r="CN410" s="1286"/>
      <c r="CO410" s="1286"/>
      <c r="CP410" s="1286"/>
      <c r="CQ410" s="1286"/>
      <c r="CR410" s="1286"/>
      <c r="CS410" s="1286"/>
      <c r="CT410" s="1286"/>
      <c r="CU410" s="1286"/>
      <c r="CV410" s="1286"/>
      <c r="CW410" s="1286"/>
      <c r="CX410" s="1286"/>
      <c r="CY410" s="1286"/>
      <c r="CZ410" s="1286"/>
      <c r="DA410" s="1286"/>
      <c r="DB410" s="1286"/>
      <c r="DC410" s="1286"/>
      <c r="DD410" s="1286"/>
      <c r="DE410" s="1286"/>
      <c r="DF410" s="1286"/>
      <c r="DG410" s="1286"/>
      <c r="DH410" s="1286"/>
      <c r="DI410" s="1286"/>
      <c r="DJ410" s="1286"/>
      <c r="DK410" s="1286"/>
      <c r="DL410" s="1286"/>
      <c r="DM410" s="1286"/>
      <c r="DN410" s="1286"/>
      <c r="DO410" s="1286"/>
      <c r="DP410" s="1286"/>
      <c r="DQ410" s="1286"/>
      <c r="DR410" s="1286"/>
      <c r="DS410" s="1286"/>
      <c r="DT410" s="1286"/>
      <c r="DU410" s="1286"/>
      <c r="DV410" s="1286"/>
      <c r="DW410" s="1286"/>
      <c r="DX410" s="1286"/>
      <c r="DY410" s="1286"/>
      <c r="DZ410" s="1286"/>
      <c r="EA410" s="1286"/>
      <c r="EB410" s="1286"/>
      <c r="EC410" s="1286"/>
      <c r="ED410" s="1286"/>
      <c r="EE410" s="1286"/>
      <c r="EF410" s="1286"/>
      <c r="EG410" s="1286"/>
      <c r="EH410" s="1286"/>
      <c r="EI410" s="1286"/>
      <c r="EJ410" s="1286"/>
      <c r="EK410" s="1286"/>
      <c r="EL410" s="1286"/>
      <c r="EM410" s="1286"/>
      <c r="EN410" s="1286"/>
      <c r="EO410" s="1286"/>
      <c r="EP410" s="1286"/>
      <c r="EQ410" s="1286"/>
      <c r="ER410" s="1286"/>
      <c r="ES410" s="1286"/>
      <c r="ET410" s="1286"/>
      <c r="EU410" s="1286"/>
      <c r="EV410" s="1286"/>
      <c r="EW410" s="1286"/>
      <c r="EX410" s="1286"/>
      <c r="EY410" s="1286"/>
      <c r="EZ410" s="1286"/>
      <c r="FA410" s="1286"/>
      <c r="FB410" s="1286"/>
      <c r="FC410" s="1286"/>
      <c r="FD410" s="1286"/>
      <c r="FE410" s="1286"/>
      <c r="FF410" s="1286"/>
      <c r="FG410" s="1286"/>
      <c r="FH410" s="1286"/>
      <c r="FI410" s="1286"/>
      <c r="FJ410" s="1286"/>
      <c r="FK410" s="1286"/>
      <c r="FL410" s="1286"/>
      <c r="FM410" s="1286"/>
      <c r="FN410" s="1286"/>
      <c r="FO410" s="1286"/>
      <c r="FP410" s="1286"/>
      <c r="FQ410" s="1286"/>
      <c r="FR410" s="1286"/>
      <c r="FS410" s="1286"/>
      <c r="FT410" s="1286"/>
      <c r="FU410" s="1286"/>
      <c r="FV410" s="1286"/>
      <c r="FW410" s="1286"/>
      <c r="FX410" s="1286"/>
      <c r="FY410" s="1286"/>
      <c r="FZ410" s="1286"/>
      <c r="GA410" s="1286"/>
      <c r="GB410" s="1286"/>
      <c r="GC410" s="1286"/>
      <c r="GD410" s="1286"/>
      <c r="GE410" s="1286"/>
      <c r="GF410" s="1286"/>
      <c r="GG410" s="1286"/>
      <c r="GH410" s="1286"/>
      <c r="GI410" s="1286"/>
      <c r="GJ410" s="1286"/>
      <c r="GK410" s="1286"/>
      <c r="GL410" s="1286"/>
      <c r="GM410" s="1286"/>
      <c r="GN410" s="1286"/>
      <c r="GO410" s="1286"/>
      <c r="GP410" s="1286"/>
      <c r="GQ410" s="1286"/>
      <c r="GR410" s="1286"/>
      <c r="GS410" s="1286"/>
      <c r="GT410" s="1286"/>
      <c r="GU410" s="1286"/>
      <c r="GV410" s="1286"/>
      <c r="GW410" s="1286"/>
      <c r="GX410" s="1286"/>
      <c r="GY410" s="1286"/>
      <c r="GZ410" s="1286"/>
      <c r="HA410" s="1286"/>
      <c r="HB410" s="1286"/>
      <c r="HC410" s="1286"/>
      <c r="HD410" s="1286"/>
      <c r="HE410" s="1286"/>
      <c r="HF410" s="1286"/>
      <c r="HG410" s="1286"/>
      <c r="HH410" s="1286"/>
      <c r="HI410" s="1286"/>
      <c r="HJ410" s="1286"/>
      <c r="HK410" s="1286"/>
      <c r="HL410" s="1286"/>
      <c r="HM410" s="1286"/>
      <c r="HN410" s="1286"/>
      <c r="HO410" s="1286"/>
      <c r="HP410" s="1286"/>
      <c r="HQ410" s="1286"/>
      <c r="HR410" s="1286"/>
      <c r="HS410" s="1286"/>
      <c r="HT410" s="1286"/>
      <c r="HU410" s="1286"/>
      <c r="HV410" s="1286"/>
      <c r="HW410" s="1286"/>
      <c r="HX410" s="1286"/>
      <c r="HY410" s="1286"/>
      <c r="HZ410" s="1286"/>
      <c r="IA410" s="1286"/>
      <c r="IB410" s="1286"/>
      <c r="IC410" s="1286"/>
      <c r="ID410" s="1286"/>
      <c r="IE410" s="1286"/>
      <c r="IF410" s="1286"/>
      <c r="IG410" s="1286"/>
      <c r="IH410" s="1286"/>
      <c r="II410" s="1286"/>
      <c r="IJ410" s="1286"/>
      <c r="IK410" s="1286"/>
      <c r="IL410" s="1286"/>
      <c r="IM410" s="1286"/>
      <c r="IN410" s="1286"/>
      <c r="IO410" s="1286"/>
      <c r="IP410" s="1286"/>
      <c r="IQ410" s="1286"/>
      <c r="IR410" s="1286"/>
      <c r="IS410" s="1286"/>
      <c r="IT410" s="1286"/>
      <c r="IU410" s="1286"/>
      <c r="IV410" s="1286"/>
    </row>
    <row r="411" spans="1:256" ht="25.5">
      <c r="A411" s="1286"/>
      <c r="B411" s="1454" t="s">
        <v>2114</v>
      </c>
      <c r="C411" s="1455" t="s">
        <v>1947</v>
      </c>
      <c r="D411" s="1455" t="s">
        <v>30</v>
      </c>
      <c r="E411" s="1455" t="s">
        <v>1948</v>
      </c>
      <c r="F411" s="1456" t="s">
        <v>1995</v>
      </c>
      <c r="G411" s="1457" t="s">
        <v>1996</v>
      </c>
      <c r="H411" s="1286"/>
      <c r="I411" s="1286"/>
      <c r="J411" s="1286"/>
      <c r="K411" s="1286"/>
      <c r="L411" s="1286"/>
      <c r="M411" s="1286"/>
      <c r="N411" s="1286"/>
      <c r="O411" s="1286"/>
      <c r="P411" s="1286"/>
      <c r="Q411" s="1286"/>
      <c r="R411" s="1286"/>
      <c r="S411" s="1286"/>
      <c r="T411" s="1286"/>
      <c r="U411" s="1286"/>
      <c r="V411" s="1286"/>
      <c r="W411" s="1286"/>
      <c r="X411" s="1286"/>
      <c r="Y411" s="1286"/>
      <c r="Z411" s="1286"/>
      <c r="AA411" s="1286"/>
      <c r="AB411" s="1286"/>
      <c r="AC411" s="1286"/>
      <c r="AD411" s="1286"/>
      <c r="AE411" s="1286"/>
      <c r="AF411" s="1286"/>
      <c r="AG411" s="1286"/>
      <c r="AH411" s="1286"/>
      <c r="AI411" s="1286"/>
      <c r="AJ411" s="1286"/>
      <c r="AK411" s="1286"/>
      <c r="AL411" s="1286"/>
      <c r="AM411" s="1286"/>
      <c r="AN411" s="1286"/>
      <c r="AO411" s="1286"/>
      <c r="AP411" s="1286"/>
      <c r="AQ411" s="1286"/>
      <c r="AR411" s="1286"/>
      <c r="AS411" s="1286"/>
      <c r="AT411" s="1286"/>
      <c r="AU411" s="1286"/>
      <c r="AV411" s="1286"/>
      <c r="AW411" s="1286"/>
      <c r="AX411" s="1286"/>
      <c r="AY411" s="1286"/>
      <c r="AZ411" s="1286"/>
      <c r="BA411" s="1286"/>
      <c r="BB411" s="1286"/>
      <c r="BC411" s="1286"/>
      <c r="BD411" s="1286"/>
      <c r="BE411" s="1286"/>
      <c r="BF411" s="1286"/>
      <c r="BG411" s="1286"/>
      <c r="BH411" s="1286"/>
      <c r="BI411" s="1286"/>
      <c r="BJ411" s="1286"/>
      <c r="BK411" s="1286"/>
      <c r="BL411" s="1286"/>
      <c r="BM411" s="1286"/>
      <c r="BN411" s="1286"/>
      <c r="BO411" s="1286"/>
      <c r="BP411" s="1286"/>
      <c r="BQ411" s="1286"/>
      <c r="BR411" s="1286"/>
      <c r="BS411" s="1286"/>
      <c r="BT411" s="1286"/>
      <c r="BU411" s="1286"/>
      <c r="BV411" s="1286"/>
      <c r="BW411" s="1286"/>
      <c r="BX411" s="1286"/>
      <c r="BY411" s="1286"/>
      <c r="BZ411" s="1286"/>
      <c r="CA411" s="1286"/>
      <c r="CB411" s="1286"/>
      <c r="CC411" s="1286"/>
      <c r="CD411" s="1286"/>
      <c r="CE411" s="1286"/>
      <c r="CF411" s="1286"/>
      <c r="CG411" s="1286"/>
      <c r="CH411" s="1286"/>
      <c r="CI411" s="1286"/>
      <c r="CJ411" s="1286"/>
      <c r="CK411" s="1286"/>
      <c r="CL411" s="1286"/>
      <c r="CM411" s="1286"/>
      <c r="CN411" s="1286"/>
      <c r="CO411" s="1286"/>
      <c r="CP411" s="1286"/>
      <c r="CQ411" s="1286"/>
      <c r="CR411" s="1286"/>
      <c r="CS411" s="1286"/>
      <c r="CT411" s="1286"/>
      <c r="CU411" s="1286"/>
      <c r="CV411" s="1286"/>
      <c r="CW411" s="1286"/>
      <c r="CX411" s="1286"/>
      <c r="CY411" s="1286"/>
      <c r="CZ411" s="1286"/>
      <c r="DA411" s="1286"/>
      <c r="DB411" s="1286"/>
      <c r="DC411" s="1286"/>
      <c r="DD411" s="1286"/>
      <c r="DE411" s="1286"/>
      <c r="DF411" s="1286"/>
      <c r="DG411" s="1286"/>
      <c r="DH411" s="1286"/>
      <c r="DI411" s="1286"/>
      <c r="DJ411" s="1286"/>
      <c r="DK411" s="1286"/>
      <c r="DL411" s="1286"/>
      <c r="DM411" s="1286"/>
      <c r="DN411" s="1286"/>
      <c r="DO411" s="1286"/>
      <c r="DP411" s="1286"/>
      <c r="DQ411" s="1286"/>
      <c r="DR411" s="1286"/>
      <c r="DS411" s="1286"/>
      <c r="DT411" s="1286"/>
      <c r="DU411" s="1286"/>
      <c r="DV411" s="1286"/>
      <c r="DW411" s="1286"/>
      <c r="DX411" s="1286"/>
      <c r="DY411" s="1286"/>
      <c r="DZ411" s="1286"/>
      <c r="EA411" s="1286"/>
      <c r="EB411" s="1286"/>
      <c r="EC411" s="1286"/>
      <c r="ED411" s="1286"/>
      <c r="EE411" s="1286"/>
      <c r="EF411" s="1286"/>
      <c r="EG411" s="1286"/>
      <c r="EH411" s="1286"/>
      <c r="EI411" s="1286"/>
      <c r="EJ411" s="1286"/>
      <c r="EK411" s="1286"/>
      <c r="EL411" s="1286"/>
      <c r="EM411" s="1286"/>
      <c r="EN411" s="1286"/>
      <c r="EO411" s="1286"/>
      <c r="EP411" s="1286"/>
      <c r="EQ411" s="1286"/>
      <c r="ER411" s="1286"/>
      <c r="ES411" s="1286"/>
      <c r="ET411" s="1286"/>
      <c r="EU411" s="1286"/>
      <c r="EV411" s="1286"/>
      <c r="EW411" s="1286"/>
      <c r="EX411" s="1286"/>
      <c r="EY411" s="1286"/>
      <c r="EZ411" s="1286"/>
      <c r="FA411" s="1286"/>
      <c r="FB411" s="1286"/>
      <c r="FC411" s="1286"/>
      <c r="FD411" s="1286"/>
      <c r="FE411" s="1286"/>
      <c r="FF411" s="1286"/>
      <c r="FG411" s="1286"/>
      <c r="FH411" s="1286"/>
      <c r="FI411" s="1286"/>
      <c r="FJ411" s="1286"/>
      <c r="FK411" s="1286"/>
      <c r="FL411" s="1286"/>
      <c r="FM411" s="1286"/>
      <c r="FN411" s="1286"/>
      <c r="FO411" s="1286"/>
      <c r="FP411" s="1286"/>
      <c r="FQ411" s="1286"/>
      <c r="FR411" s="1286"/>
      <c r="FS411" s="1286"/>
      <c r="FT411" s="1286"/>
      <c r="FU411" s="1286"/>
      <c r="FV411" s="1286"/>
      <c r="FW411" s="1286"/>
      <c r="FX411" s="1286"/>
      <c r="FY411" s="1286"/>
      <c r="FZ411" s="1286"/>
      <c r="GA411" s="1286"/>
      <c r="GB411" s="1286"/>
      <c r="GC411" s="1286"/>
      <c r="GD411" s="1286"/>
      <c r="GE411" s="1286"/>
      <c r="GF411" s="1286"/>
      <c r="GG411" s="1286"/>
      <c r="GH411" s="1286"/>
      <c r="GI411" s="1286"/>
      <c r="GJ411" s="1286"/>
      <c r="GK411" s="1286"/>
      <c r="GL411" s="1286"/>
      <c r="GM411" s="1286"/>
      <c r="GN411" s="1286"/>
      <c r="GO411" s="1286"/>
      <c r="GP411" s="1286"/>
      <c r="GQ411" s="1286"/>
      <c r="GR411" s="1286"/>
      <c r="GS411" s="1286"/>
      <c r="GT411" s="1286"/>
      <c r="GU411" s="1286"/>
      <c r="GV411" s="1286"/>
      <c r="GW411" s="1286"/>
      <c r="GX411" s="1286"/>
      <c r="GY411" s="1286"/>
      <c r="GZ411" s="1286"/>
      <c r="HA411" s="1286"/>
      <c r="HB411" s="1286"/>
      <c r="HC411" s="1286"/>
      <c r="HD411" s="1286"/>
      <c r="HE411" s="1286"/>
      <c r="HF411" s="1286"/>
      <c r="HG411" s="1286"/>
      <c r="HH411" s="1286"/>
      <c r="HI411" s="1286"/>
      <c r="HJ411" s="1286"/>
      <c r="HK411" s="1286"/>
      <c r="HL411" s="1286"/>
      <c r="HM411" s="1286"/>
      <c r="HN411" s="1286"/>
      <c r="HO411" s="1286"/>
      <c r="HP411" s="1286"/>
      <c r="HQ411" s="1286"/>
      <c r="HR411" s="1286"/>
      <c r="HS411" s="1286"/>
      <c r="HT411" s="1286"/>
      <c r="HU411" s="1286"/>
      <c r="HV411" s="1286"/>
      <c r="HW411" s="1286"/>
      <c r="HX411" s="1286"/>
      <c r="HY411" s="1286"/>
      <c r="HZ411" s="1286"/>
      <c r="IA411" s="1286"/>
      <c r="IB411" s="1286"/>
      <c r="IC411" s="1286"/>
      <c r="ID411" s="1286"/>
      <c r="IE411" s="1286"/>
      <c r="IF411" s="1286"/>
      <c r="IG411" s="1286"/>
      <c r="IH411" s="1286"/>
      <c r="II411" s="1286"/>
      <c r="IJ411" s="1286"/>
      <c r="IK411" s="1286"/>
      <c r="IL411" s="1286"/>
      <c r="IM411" s="1286"/>
      <c r="IN411" s="1286"/>
      <c r="IO411" s="1286"/>
      <c r="IP411" s="1286"/>
      <c r="IQ411" s="1286"/>
      <c r="IR411" s="1286"/>
      <c r="IS411" s="1286"/>
      <c r="IT411" s="1286"/>
      <c r="IU411" s="1286"/>
      <c r="IV411" s="1286"/>
    </row>
    <row r="412" spans="1:256">
      <c r="A412" s="1286"/>
      <c r="B412" s="2100" t="s">
        <v>1951</v>
      </c>
      <c r="C412" s="2101"/>
      <c r="D412" s="2101"/>
      <c r="E412" s="2101"/>
      <c r="F412" s="2101"/>
      <c r="G412" s="2102"/>
      <c r="H412" s="1286"/>
      <c r="I412" s="1286"/>
      <c r="J412" s="1286"/>
      <c r="K412" s="1286"/>
      <c r="L412" s="1286"/>
      <c r="M412" s="1286"/>
      <c r="N412" s="1286"/>
      <c r="O412" s="1286"/>
      <c r="P412" s="1286"/>
      <c r="Q412" s="1286"/>
      <c r="R412" s="1286"/>
      <c r="S412" s="1286"/>
      <c r="T412" s="1286"/>
      <c r="U412" s="1286"/>
      <c r="V412" s="1286"/>
      <c r="W412" s="1286"/>
      <c r="X412" s="1286"/>
      <c r="Y412" s="1286"/>
      <c r="Z412" s="1286"/>
      <c r="AA412" s="1286"/>
      <c r="AB412" s="1286"/>
      <c r="AC412" s="1286"/>
      <c r="AD412" s="1286"/>
      <c r="AE412" s="1286"/>
      <c r="AF412" s="1286"/>
      <c r="AG412" s="1286"/>
      <c r="AH412" s="1286"/>
      <c r="AI412" s="1286"/>
      <c r="AJ412" s="1286"/>
      <c r="AK412" s="1286"/>
      <c r="AL412" s="1286"/>
      <c r="AM412" s="1286"/>
      <c r="AN412" s="1286"/>
      <c r="AO412" s="1286"/>
      <c r="AP412" s="1286"/>
      <c r="AQ412" s="1286"/>
      <c r="AR412" s="1286"/>
      <c r="AS412" s="1286"/>
      <c r="AT412" s="1286"/>
      <c r="AU412" s="1286"/>
      <c r="AV412" s="1286"/>
      <c r="AW412" s="1286"/>
      <c r="AX412" s="1286"/>
      <c r="AY412" s="1286"/>
      <c r="AZ412" s="1286"/>
      <c r="BA412" s="1286"/>
      <c r="BB412" s="1286"/>
      <c r="BC412" s="1286"/>
      <c r="BD412" s="1286"/>
      <c r="BE412" s="1286"/>
      <c r="BF412" s="1286"/>
      <c r="BG412" s="1286"/>
      <c r="BH412" s="1286"/>
      <c r="BI412" s="1286"/>
      <c r="BJ412" s="1286"/>
      <c r="BK412" s="1286"/>
      <c r="BL412" s="1286"/>
      <c r="BM412" s="1286"/>
      <c r="BN412" s="1286"/>
      <c r="BO412" s="1286"/>
      <c r="BP412" s="1286"/>
      <c r="BQ412" s="1286"/>
      <c r="BR412" s="1286"/>
      <c r="BS412" s="1286"/>
      <c r="BT412" s="1286"/>
      <c r="BU412" s="1286"/>
      <c r="BV412" s="1286"/>
      <c r="BW412" s="1286"/>
      <c r="BX412" s="1286"/>
      <c r="BY412" s="1286"/>
      <c r="BZ412" s="1286"/>
      <c r="CA412" s="1286"/>
      <c r="CB412" s="1286"/>
      <c r="CC412" s="1286"/>
      <c r="CD412" s="1286"/>
      <c r="CE412" s="1286"/>
      <c r="CF412" s="1286"/>
      <c r="CG412" s="1286"/>
      <c r="CH412" s="1286"/>
      <c r="CI412" s="1286"/>
      <c r="CJ412" s="1286"/>
      <c r="CK412" s="1286"/>
      <c r="CL412" s="1286"/>
      <c r="CM412" s="1286"/>
      <c r="CN412" s="1286"/>
      <c r="CO412" s="1286"/>
      <c r="CP412" s="1286"/>
      <c r="CQ412" s="1286"/>
      <c r="CR412" s="1286"/>
      <c r="CS412" s="1286"/>
      <c r="CT412" s="1286"/>
      <c r="CU412" s="1286"/>
      <c r="CV412" s="1286"/>
      <c r="CW412" s="1286"/>
      <c r="CX412" s="1286"/>
      <c r="CY412" s="1286"/>
      <c r="CZ412" s="1286"/>
      <c r="DA412" s="1286"/>
      <c r="DB412" s="1286"/>
      <c r="DC412" s="1286"/>
      <c r="DD412" s="1286"/>
      <c r="DE412" s="1286"/>
      <c r="DF412" s="1286"/>
      <c r="DG412" s="1286"/>
      <c r="DH412" s="1286"/>
      <c r="DI412" s="1286"/>
      <c r="DJ412" s="1286"/>
      <c r="DK412" s="1286"/>
      <c r="DL412" s="1286"/>
      <c r="DM412" s="1286"/>
      <c r="DN412" s="1286"/>
      <c r="DO412" s="1286"/>
      <c r="DP412" s="1286"/>
      <c r="DQ412" s="1286"/>
      <c r="DR412" s="1286"/>
      <c r="DS412" s="1286"/>
      <c r="DT412" s="1286"/>
      <c r="DU412" s="1286"/>
      <c r="DV412" s="1286"/>
      <c r="DW412" s="1286"/>
      <c r="DX412" s="1286"/>
      <c r="DY412" s="1286"/>
      <c r="DZ412" s="1286"/>
      <c r="EA412" s="1286"/>
      <c r="EB412" s="1286"/>
      <c r="EC412" s="1286"/>
      <c r="ED412" s="1286"/>
      <c r="EE412" s="1286"/>
      <c r="EF412" s="1286"/>
      <c r="EG412" s="1286"/>
      <c r="EH412" s="1286"/>
      <c r="EI412" s="1286"/>
      <c r="EJ412" s="1286"/>
      <c r="EK412" s="1286"/>
      <c r="EL412" s="1286"/>
      <c r="EM412" s="1286"/>
      <c r="EN412" s="1286"/>
      <c r="EO412" s="1286"/>
      <c r="EP412" s="1286"/>
      <c r="EQ412" s="1286"/>
      <c r="ER412" s="1286"/>
      <c r="ES412" s="1286"/>
      <c r="ET412" s="1286"/>
      <c r="EU412" s="1286"/>
      <c r="EV412" s="1286"/>
      <c r="EW412" s="1286"/>
      <c r="EX412" s="1286"/>
      <c r="EY412" s="1286"/>
      <c r="EZ412" s="1286"/>
      <c r="FA412" s="1286"/>
      <c r="FB412" s="1286"/>
      <c r="FC412" s="1286"/>
      <c r="FD412" s="1286"/>
      <c r="FE412" s="1286"/>
      <c r="FF412" s="1286"/>
      <c r="FG412" s="1286"/>
      <c r="FH412" s="1286"/>
      <c r="FI412" s="1286"/>
      <c r="FJ412" s="1286"/>
      <c r="FK412" s="1286"/>
      <c r="FL412" s="1286"/>
      <c r="FM412" s="1286"/>
      <c r="FN412" s="1286"/>
      <c r="FO412" s="1286"/>
      <c r="FP412" s="1286"/>
      <c r="FQ412" s="1286"/>
      <c r="FR412" s="1286"/>
      <c r="FS412" s="1286"/>
      <c r="FT412" s="1286"/>
      <c r="FU412" s="1286"/>
      <c r="FV412" s="1286"/>
      <c r="FW412" s="1286"/>
      <c r="FX412" s="1286"/>
      <c r="FY412" s="1286"/>
      <c r="FZ412" s="1286"/>
      <c r="GA412" s="1286"/>
      <c r="GB412" s="1286"/>
      <c r="GC412" s="1286"/>
      <c r="GD412" s="1286"/>
      <c r="GE412" s="1286"/>
      <c r="GF412" s="1286"/>
      <c r="GG412" s="1286"/>
      <c r="GH412" s="1286"/>
      <c r="GI412" s="1286"/>
      <c r="GJ412" s="1286"/>
      <c r="GK412" s="1286"/>
      <c r="GL412" s="1286"/>
      <c r="GM412" s="1286"/>
      <c r="GN412" s="1286"/>
      <c r="GO412" s="1286"/>
      <c r="GP412" s="1286"/>
      <c r="GQ412" s="1286"/>
      <c r="GR412" s="1286"/>
      <c r="GS412" s="1286"/>
      <c r="GT412" s="1286"/>
      <c r="GU412" s="1286"/>
      <c r="GV412" s="1286"/>
      <c r="GW412" s="1286"/>
      <c r="GX412" s="1286"/>
      <c r="GY412" s="1286"/>
      <c r="GZ412" s="1286"/>
      <c r="HA412" s="1286"/>
      <c r="HB412" s="1286"/>
      <c r="HC412" s="1286"/>
      <c r="HD412" s="1286"/>
      <c r="HE412" s="1286"/>
      <c r="HF412" s="1286"/>
      <c r="HG412" s="1286"/>
      <c r="HH412" s="1286"/>
      <c r="HI412" s="1286"/>
      <c r="HJ412" s="1286"/>
      <c r="HK412" s="1286"/>
      <c r="HL412" s="1286"/>
      <c r="HM412" s="1286"/>
      <c r="HN412" s="1286"/>
      <c r="HO412" s="1286"/>
      <c r="HP412" s="1286"/>
      <c r="HQ412" s="1286"/>
      <c r="HR412" s="1286"/>
      <c r="HS412" s="1286"/>
      <c r="HT412" s="1286"/>
      <c r="HU412" s="1286"/>
      <c r="HV412" s="1286"/>
      <c r="HW412" s="1286"/>
      <c r="HX412" s="1286"/>
      <c r="HY412" s="1286"/>
      <c r="HZ412" s="1286"/>
      <c r="IA412" s="1286"/>
      <c r="IB412" s="1286"/>
      <c r="IC412" s="1286"/>
      <c r="ID412" s="1286"/>
      <c r="IE412" s="1286"/>
      <c r="IF412" s="1286"/>
      <c r="IG412" s="1286"/>
      <c r="IH412" s="1286"/>
      <c r="II412" s="1286"/>
      <c r="IJ412" s="1286"/>
      <c r="IK412" s="1286"/>
      <c r="IL412" s="1286"/>
      <c r="IM412" s="1286"/>
      <c r="IN412" s="1286"/>
      <c r="IO412" s="1286"/>
      <c r="IP412" s="1286"/>
      <c r="IQ412" s="1286"/>
      <c r="IR412" s="1286"/>
      <c r="IS412" s="1286"/>
      <c r="IT412" s="1286"/>
      <c r="IU412" s="1286"/>
      <c r="IV412" s="1286"/>
    </row>
    <row r="413" spans="1:256">
      <c r="A413" s="1286"/>
      <c r="B413" s="1458" t="s">
        <v>7430</v>
      </c>
      <c r="C413" s="1459" t="s">
        <v>7431</v>
      </c>
      <c r="D413" s="1460" t="s">
        <v>30</v>
      </c>
      <c r="E413" s="1461">
        <v>1</v>
      </c>
      <c r="F413" s="1462" t="e">
        <f>G369</f>
        <v>#REF!</v>
      </c>
      <c r="G413" s="1426" t="e">
        <f>TRUNC(F413*E413,2)</f>
        <v>#REF!</v>
      </c>
      <c r="H413" s="1286" t="s">
        <v>5293</v>
      </c>
      <c r="I413" s="1286"/>
      <c r="J413" s="1286"/>
      <c r="K413" s="1286"/>
      <c r="L413" s="1286"/>
      <c r="M413" s="1286"/>
      <c r="N413" s="1286"/>
      <c r="O413" s="1286"/>
      <c r="P413" s="1286"/>
      <c r="Q413" s="1286"/>
      <c r="R413" s="1286"/>
      <c r="S413" s="1286"/>
      <c r="T413" s="1286"/>
      <c r="U413" s="1286"/>
      <c r="V413" s="1286"/>
      <c r="W413" s="1286"/>
      <c r="X413" s="1286"/>
      <c r="Y413" s="1286"/>
      <c r="Z413" s="1286"/>
      <c r="AA413" s="1286"/>
      <c r="AB413" s="1286"/>
      <c r="AC413" s="1286"/>
      <c r="AD413" s="1286"/>
      <c r="AE413" s="1286"/>
      <c r="AF413" s="1286"/>
      <c r="AG413" s="1286"/>
      <c r="AH413" s="1286"/>
      <c r="AI413" s="1286"/>
      <c r="AJ413" s="1286"/>
      <c r="AK413" s="1286"/>
      <c r="AL413" s="1286"/>
      <c r="AM413" s="1286"/>
      <c r="AN413" s="1286"/>
      <c r="AO413" s="1286"/>
      <c r="AP413" s="1286"/>
      <c r="AQ413" s="1286"/>
      <c r="AR413" s="1286"/>
      <c r="AS413" s="1286"/>
      <c r="AT413" s="1286"/>
      <c r="AU413" s="1286"/>
      <c r="AV413" s="1286"/>
      <c r="AW413" s="1286"/>
      <c r="AX413" s="1286"/>
      <c r="AY413" s="1286"/>
      <c r="AZ413" s="1286"/>
      <c r="BA413" s="1286"/>
      <c r="BB413" s="1286"/>
      <c r="BC413" s="1286"/>
      <c r="BD413" s="1286"/>
      <c r="BE413" s="1286"/>
      <c r="BF413" s="1286"/>
      <c r="BG413" s="1286"/>
      <c r="BH413" s="1286"/>
      <c r="BI413" s="1286"/>
      <c r="BJ413" s="1286"/>
      <c r="BK413" s="1286"/>
      <c r="BL413" s="1286"/>
      <c r="BM413" s="1286"/>
      <c r="BN413" s="1286"/>
      <c r="BO413" s="1286"/>
      <c r="BP413" s="1286"/>
      <c r="BQ413" s="1286"/>
      <c r="BR413" s="1286"/>
      <c r="BS413" s="1286"/>
      <c r="BT413" s="1286"/>
      <c r="BU413" s="1286"/>
      <c r="BV413" s="1286"/>
      <c r="BW413" s="1286"/>
      <c r="BX413" s="1286"/>
      <c r="BY413" s="1286"/>
      <c r="BZ413" s="1286"/>
      <c r="CA413" s="1286"/>
      <c r="CB413" s="1286"/>
      <c r="CC413" s="1286"/>
      <c r="CD413" s="1286"/>
      <c r="CE413" s="1286"/>
      <c r="CF413" s="1286"/>
      <c r="CG413" s="1286"/>
      <c r="CH413" s="1286"/>
      <c r="CI413" s="1286"/>
      <c r="CJ413" s="1286"/>
      <c r="CK413" s="1286"/>
      <c r="CL413" s="1286"/>
      <c r="CM413" s="1286"/>
      <c r="CN413" s="1286"/>
      <c r="CO413" s="1286"/>
      <c r="CP413" s="1286"/>
      <c r="CQ413" s="1286"/>
      <c r="CR413" s="1286"/>
      <c r="CS413" s="1286"/>
      <c r="CT413" s="1286"/>
      <c r="CU413" s="1286"/>
      <c r="CV413" s="1286"/>
      <c r="CW413" s="1286"/>
      <c r="CX413" s="1286"/>
      <c r="CY413" s="1286"/>
      <c r="CZ413" s="1286"/>
      <c r="DA413" s="1286"/>
      <c r="DB413" s="1286"/>
      <c r="DC413" s="1286"/>
      <c r="DD413" s="1286"/>
      <c r="DE413" s="1286"/>
      <c r="DF413" s="1286"/>
      <c r="DG413" s="1286"/>
      <c r="DH413" s="1286"/>
      <c r="DI413" s="1286"/>
      <c r="DJ413" s="1286"/>
      <c r="DK413" s="1286"/>
      <c r="DL413" s="1286"/>
      <c r="DM413" s="1286"/>
      <c r="DN413" s="1286"/>
      <c r="DO413" s="1286"/>
      <c r="DP413" s="1286"/>
      <c r="DQ413" s="1286"/>
      <c r="DR413" s="1286"/>
      <c r="DS413" s="1286"/>
      <c r="DT413" s="1286"/>
      <c r="DU413" s="1286"/>
      <c r="DV413" s="1286"/>
      <c r="DW413" s="1286"/>
      <c r="DX413" s="1286"/>
      <c r="DY413" s="1286"/>
      <c r="DZ413" s="1286"/>
      <c r="EA413" s="1286"/>
      <c r="EB413" s="1286"/>
      <c r="EC413" s="1286"/>
      <c r="ED413" s="1286"/>
      <c r="EE413" s="1286"/>
      <c r="EF413" s="1286"/>
      <c r="EG413" s="1286"/>
      <c r="EH413" s="1286"/>
      <c r="EI413" s="1286"/>
      <c r="EJ413" s="1286"/>
      <c r="EK413" s="1286"/>
      <c r="EL413" s="1286"/>
      <c r="EM413" s="1286"/>
      <c r="EN413" s="1286"/>
      <c r="EO413" s="1286"/>
      <c r="EP413" s="1286"/>
      <c r="EQ413" s="1286"/>
      <c r="ER413" s="1286"/>
      <c r="ES413" s="1286"/>
      <c r="ET413" s="1286"/>
      <c r="EU413" s="1286"/>
      <c r="EV413" s="1286"/>
      <c r="EW413" s="1286"/>
      <c r="EX413" s="1286"/>
      <c r="EY413" s="1286"/>
      <c r="EZ413" s="1286"/>
      <c r="FA413" s="1286"/>
      <c r="FB413" s="1286"/>
      <c r="FC413" s="1286"/>
      <c r="FD413" s="1286"/>
      <c r="FE413" s="1286"/>
      <c r="FF413" s="1286"/>
      <c r="FG413" s="1286"/>
      <c r="FH413" s="1286"/>
      <c r="FI413" s="1286"/>
      <c r="FJ413" s="1286"/>
      <c r="FK413" s="1286"/>
      <c r="FL413" s="1286"/>
      <c r="FM413" s="1286"/>
      <c r="FN413" s="1286"/>
      <c r="FO413" s="1286"/>
      <c r="FP413" s="1286"/>
      <c r="FQ413" s="1286"/>
      <c r="FR413" s="1286"/>
      <c r="FS413" s="1286"/>
      <c r="FT413" s="1286"/>
      <c r="FU413" s="1286"/>
      <c r="FV413" s="1286"/>
      <c r="FW413" s="1286"/>
      <c r="FX413" s="1286"/>
      <c r="FY413" s="1286"/>
      <c r="FZ413" s="1286"/>
      <c r="GA413" s="1286"/>
      <c r="GB413" s="1286"/>
      <c r="GC413" s="1286"/>
      <c r="GD413" s="1286"/>
      <c r="GE413" s="1286"/>
      <c r="GF413" s="1286"/>
      <c r="GG413" s="1286"/>
      <c r="GH413" s="1286"/>
      <c r="GI413" s="1286"/>
      <c r="GJ413" s="1286"/>
      <c r="GK413" s="1286"/>
      <c r="GL413" s="1286"/>
      <c r="GM413" s="1286"/>
      <c r="GN413" s="1286"/>
      <c r="GO413" s="1286"/>
      <c r="GP413" s="1286"/>
      <c r="GQ413" s="1286"/>
      <c r="GR413" s="1286"/>
      <c r="GS413" s="1286"/>
      <c r="GT413" s="1286"/>
      <c r="GU413" s="1286"/>
      <c r="GV413" s="1286"/>
      <c r="GW413" s="1286"/>
      <c r="GX413" s="1286"/>
      <c r="GY413" s="1286"/>
      <c r="GZ413" s="1286"/>
      <c r="HA413" s="1286"/>
      <c r="HB413" s="1286"/>
      <c r="HC413" s="1286"/>
      <c r="HD413" s="1286"/>
      <c r="HE413" s="1286"/>
      <c r="HF413" s="1286"/>
      <c r="HG413" s="1286"/>
      <c r="HH413" s="1286"/>
      <c r="HI413" s="1286"/>
      <c r="HJ413" s="1286"/>
      <c r="HK413" s="1286"/>
      <c r="HL413" s="1286"/>
      <c r="HM413" s="1286"/>
      <c r="HN413" s="1286"/>
      <c r="HO413" s="1286"/>
      <c r="HP413" s="1286"/>
      <c r="HQ413" s="1286"/>
      <c r="HR413" s="1286"/>
      <c r="HS413" s="1286"/>
      <c r="HT413" s="1286"/>
      <c r="HU413" s="1286"/>
      <c r="HV413" s="1286"/>
      <c r="HW413" s="1286"/>
      <c r="HX413" s="1286"/>
      <c r="HY413" s="1286"/>
      <c r="HZ413" s="1286"/>
      <c r="IA413" s="1286"/>
      <c r="IB413" s="1286"/>
      <c r="IC413" s="1286"/>
      <c r="ID413" s="1286"/>
      <c r="IE413" s="1286"/>
      <c r="IF413" s="1286"/>
      <c r="IG413" s="1286"/>
      <c r="IH413" s="1286"/>
      <c r="II413" s="1286"/>
      <c r="IJ413" s="1286"/>
      <c r="IK413" s="1286"/>
      <c r="IL413" s="1286"/>
      <c r="IM413" s="1286"/>
      <c r="IN413" s="1286"/>
      <c r="IO413" s="1286"/>
      <c r="IP413" s="1286"/>
      <c r="IQ413" s="1286"/>
      <c r="IR413" s="1286"/>
      <c r="IS413" s="1286"/>
      <c r="IT413" s="1286"/>
      <c r="IU413" s="1286"/>
      <c r="IV413" s="1286"/>
    </row>
    <row r="414" spans="1:256">
      <c r="A414" s="1286"/>
      <c r="B414" s="1458" t="s">
        <v>7435</v>
      </c>
      <c r="C414" s="1459" t="s">
        <v>7436</v>
      </c>
      <c r="D414" s="1460" t="s">
        <v>30</v>
      </c>
      <c r="E414" s="1461">
        <v>1</v>
      </c>
      <c r="F414" s="1462" t="e">
        <f>G376</f>
        <v>#REF!</v>
      </c>
      <c r="G414" s="1426" t="e">
        <f>TRUNC(F414*E414,2)</f>
        <v>#REF!</v>
      </c>
      <c r="H414" s="1286" t="s">
        <v>5293</v>
      </c>
      <c r="I414" s="1286"/>
      <c r="J414" s="1286"/>
      <c r="K414" s="1286"/>
      <c r="L414" s="1286"/>
      <c r="M414" s="1286"/>
      <c r="N414" s="1286"/>
      <c r="O414" s="1286"/>
      <c r="P414" s="1286"/>
      <c r="Q414" s="1286"/>
      <c r="R414" s="1286"/>
      <c r="S414" s="1286"/>
      <c r="T414" s="1286"/>
      <c r="U414" s="1286"/>
      <c r="V414" s="1286"/>
      <c r="W414" s="1286"/>
      <c r="X414" s="1286"/>
      <c r="Y414" s="1286"/>
      <c r="Z414" s="1286"/>
      <c r="AA414" s="1286"/>
      <c r="AB414" s="1286"/>
      <c r="AC414" s="1286"/>
      <c r="AD414" s="1286"/>
      <c r="AE414" s="1286"/>
      <c r="AF414" s="1286"/>
      <c r="AG414" s="1286"/>
      <c r="AH414" s="1286"/>
      <c r="AI414" s="1286"/>
      <c r="AJ414" s="1286"/>
      <c r="AK414" s="1286"/>
      <c r="AL414" s="1286"/>
      <c r="AM414" s="1286"/>
      <c r="AN414" s="1286"/>
      <c r="AO414" s="1286"/>
      <c r="AP414" s="1286"/>
      <c r="AQ414" s="1286"/>
      <c r="AR414" s="1286"/>
      <c r="AS414" s="1286"/>
      <c r="AT414" s="1286"/>
      <c r="AU414" s="1286"/>
      <c r="AV414" s="1286"/>
      <c r="AW414" s="1286"/>
      <c r="AX414" s="1286"/>
      <c r="AY414" s="1286"/>
      <c r="AZ414" s="1286"/>
      <c r="BA414" s="1286"/>
      <c r="BB414" s="1286"/>
      <c r="BC414" s="1286"/>
      <c r="BD414" s="1286"/>
      <c r="BE414" s="1286"/>
      <c r="BF414" s="1286"/>
      <c r="BG414" s="1286"/>
      <c r="BH414" s="1286"/>
      <c r="BI414" s="1286"/>
      <c r="BJ414" s="1286"/>
      <c r="BK414" s="1286"/>
      <c r="BL414" s="1286"/>
      <c r="BM414" s="1286"/>
      <c r="BN414" s="1286"/>
      <c r="BO414" s="1286"/>
      <c r="BP414" s="1286"/>
      <c r="BQ414" s="1286"/>
      <c r="BR414" s="1286"/>
      <c r="BS414" s="1286"/>
      <c r="BT414" s="1286"/>
      <c r="BU414" s="1286"/>
      <c r="BV414" s="1286"/>
      <c r="BW414" s="1286"/>
      <c r="BX414" s="1286"/>
      <c r="BY414" s="1286"/>
      <c r="BZ414" s="1286"/>
      <c r="CA414" s="1286"/>
      <c r="CB414" s="1286"/>
      <c r="CC414" s="1286"/>
      <c r="CD414" s="1286"/>
      <c r="CE414" s="1286"/>
      <c r="CF414" s="1286"/>
      <c r="CG414" s="1286"/>
      <c r="CH414" s="1286"/>
      <c r="CI414" s="1286"/>
      <c r="CJ414" s="1286"/>
      <c r="CK414" s="1286"/>
      <c r="CL414" s="1286"/>
      <c r="CM414" s="1286"/>
      <c r="CN414" s="1286"/>
      <c r="CO414" s="1286"/>
      <c r="CP414" s="1286"/>
      <c r="CQ414" s="1286"/>
      <c r="CR414" s="1286"/>
      <c r="CS414" s="1286"/>
      <c r="CT414" s="1286"/>
      <c r="CU414" s="1286"/>
      <c r="CV414" s="1286"/>
      <c r="CW414" s="1286"/>
      <c r="CX414" s="1286"/>
      <c r="CY414" s="1286"/>
      <c r="CZ414" s="1286"/>
      <c r="DA414" s="1286"/>
      <c r="DB414" s="1286"/>
      <c r="DC414" s="1286"/>
      <c r="DD414" s="1286"/>
      <c r="DE414" s="1286"/>
      <c r="DF414" s="1286"/>
      <c r="DG414" s="1286"/>
      <c r="DH414" s="1286"/>
      <c r="DI414" s="1286"/>
      <c r="DJ414" s="1286"/>
      <c r="DK414" s="1286"/>
      <c r="DL414" s="1286"/>
      <c r="DM414" s="1286"/>
      <c r="DN414" s="1286"/>
      <c r="DO414" s="1286"/>
      <c r="DP414" s="1286"/>
      <c r="DQ414" s="1286"/>
      <c r="DR414" s="1286"/>
      <c r="DS414" s="1286"/>
      <c r="DT414" s="1286"/>
      <c r="DU414" s="1286"/>
      <c r="DV414" s="1286"/>
      <c r="DW414" s="1286"/>
      <c r="DX414" s="1286"/>
      <c r="DY414" s="1286"/>
      <c r="DZ414" s="1286"/>
      <c r="EA414" s="1286"/>
      <c r="EB414" s="1286"/>
      <c r="EC414" s="1286"/>
      <c r="ED414" s="1286"/>
      <c r="EE414" s="1286"/>
      <c r="EF414" s="1286"/>
      <c r="EG414" s="1286"/>
      <c r="EH414" s="1286"/>
      <c r="EI414" s="1286"/>
      <c r="EJ414" s="1286"/>
      <c r="EK414" s="1286"/>
      <c r="EL414" s="1286"/>
      <c r="EM414" s="1286"/>
      <c r="EN414" s="1286"/>
      <c r="EO414" s="1286"/>
      <c r="EP414" s="1286"/>
      <c r="EQ414" s="1286"/>
      <c r="ER414" s="1286"/>
      <c r="ES414" s="1286"/>
      <c r="ET414" s="1286"/>
      <c r="EU414" s="1286"/>
      <c r="EV414" s="1286"/>
      <c r="EW414" s="1286"/>
      <c r="EX414" s="1286"/>
      <c r="EY414" s="1286"/>
      <c r="EZ414" s="1286"/>
      <c r="FA414" s="1286"/>
      <c r="FB414" s="1286"/>
      <c r="FC414" s="1286"/>
      <c r="FD414" s="1286"/>
      <c r="FE414" s="1286"/>
      <c r="FF414" s="1286"/>
      <c r="FG414" s="1286"/>
      <c r="FH414" s="1286"/>
      <c r="FI414" s="1286"/>
      <c r="FJ414" s="1286"/>
      <c r="FK414" s="1286"/>
      <c r="FL414" s="1286"/>
      <c r="FM414" s="1286"/>
      <c r="FN414" s="1286"/>
      <c r="FO414" s="1286"/>
      <c r="FP414" s="1286"/>
      <c r="FQ414" s="1286"/>
      <c r="FR414" s="1286"/>
      <c r="FS414" s="1286"/>
      <c r="FT414" s="1286"/>
      <c r="FU414" s="1286"/>
      <c r="FV414" s="1286"/>
      <c r="FW414" s="1286"/>
      <c r="FX414" s="1286"/>
      <c r="FY414" s="1286"/>
      <c r="FZ414" s="1286"/>
      <c r="GA414" s="1286"/>
      <c r="GB414" s="1286"/>
      <c r="GC414" s="1286"/>
      <c r="GD414" s="1286"/>
      <c r="GE414" s="1286"/>
      <c r="GF414" s="1286"/>
      <c r="GG414" s="1286"/>
      <c r="GH414" s="1286"/>
      <c r="GI414" s="1286"/>
      <c r="GJ414" s="1286"/>
      <c r="GK414" s="1286"/>
      <c r="GL414" s="1286"/>
      <c r="GM414" s="1286"/>
      <c r="GN414" s="1286"/>
      <c r="GO414" s="1286"/>
      <c r="GP414" s="1286"/>
      <c r="GQ414" s="1286"/>
      <c r="GR414" s="1286"/>
      <c r="GS414" s="1286"/>
      <c r="GT414" s="1286"/>
      <c r="GU414" s="1286"/>
      <c r="GV414" s="1286"/>
      <c r="GW414" s="1286"/>
      <c r="GX414" s="1286"/>
      <c r="GY414" s="1286"/>
      <c r="GZ414" s="1286"/>
      <c r="HA414" s="1286"/>
      <c r="HB414" s="1286"/>
      <c r="HC414" s="1286"/>
      <c r="HD414" s="1286"/>
      <c r="HE414" s="1286"/>
      <c r="HF414" s="1286"/>
      <c r="HG414" s="1286"/>
      <c r="HH414" s="1286"/>
      <c r="HI414" s="1286"/>
      <c r="HJ414" s="1286"/>
      <c r="HK414" s="1286"/>
      <c r="HL414" s="1286"/>
      <c r="HM414" s="1286"/>
      <c r="HN414" s="1286"/>
      <c r="HO414" s="1286"/>
      <c r="HP414" s="1286"/>
      <c r="HQ414" s="1286"/>
      <c r="HR414" s="1286"/>
      <c r="HS414" s="1286"/>
      <c r="HT414" s="1286"/>
      <c r="HU414" s="1286"/>
      <c r="HV414" s="1286"/>
      <c r="HW414" s="1286"/>
      <c r="HX414" s="1286"/>
      <c r="HY414" s="1286"/>
      <c r="HZ414" s="1286"/>
      <c r="IA414" s="1286"/>
      <c r="IB414" s="1286"/>
      <c r="IC414" s="1286"/>
      <c r="ID414" s="1286"/>
      <c r="IE414" s="1286"/>
      <c r="IF414" s="1286"/>
      <c r="IG414" s="1286"/>
      <c r="IH414" s="1286"/>
      <c r="II414" s="1286"/>
      <c r="IJ414" s="1286"/>
      <c r="IK414" s="1286"/>
      <c r="IL414" s="1286"/>
      <c r="IM414" s="1286"/>
      <c r="IN414" s="1286"/>
      <c r="IO414" s="1286"/>
      <c r="IP414" s="1286"/>
      <c r="IQ414" s="1286"/>
      <c r="IR414" s="1286"/>
      <c r="IS414" s="1286"/>
      <c r="IT414" s="1286"/>
      <c r="IU414" s="1286"/>
      <c r="IV414" s="1286"/>
    </row>
    <row r="415" spans="1:256">
      <c r="A415" s="1286"/>
      <c r="B415" s="1458" t="str">
        <f>B378</f>
        <v>EQ. INFANTIL 03</v>
      </c>
      <c r="C415" s="1459" t="str">
        <f>C378</f>
        <v>ESCALADA INCLUSIVE BASE DE SUPORTE E INSTALAÇÃO</v>
      </c>
      <c r="D415" s="1460" t="s">
        <v>30</v>
      </c>
      <c r="E415" s="1461">
        <v>1</v>
      </c>
      <c r="F415" s="1462" t="e">
        <f>G383</f>
        <v>#REF!</v>
      </c>
      <c r="G415" s="1426" t="e">
        <f>TRUNC(F415*E415,2)</f>
        <v>#REF!</v>
      </c>
      <c r="H415" s="1286" t="s">
        <v>5293</v>
      </c>
      <c r="I415" s="1286"/>
      <c r="J415" s="1286"/>
      <c r="K415" s="1286"/>
      <c r="L415" s="1286"/>
      <c r="M415" s="1286"/>
      <c r="N415" s="1286"/>
      <c r="O415" s="1286"/>
      <c r="P415" s="1286"/>
      <c r="Q415" s="1286"/>
      <c r="R415" s="1286"/>
      <c r="S415" s="1286"/>
      <c r="T415" s="1286"/>
      <c r="U415" s="1286"/>
      <c r="V415" s="1286"/>
      <c r="W415" s="1286"/>
      <c r="X415" s="1286"/>
      <c r="Y415" s="1286"/>
      <c r="Z415" s="1286"/>
      <c r="AA415" s="1286"/>
      <c r="AB415" s="1286"/>
      <c r="AC415" s="1286"/>
      <c r="AD415" s="1286"/>
      <c r="AE415" s="1286"/>
      <c r="AF415" s="1286"/>
      <c r="AG415" s="1286"/>
      <c r="AH415" s="1286"/>
      <c r="AI415" s="1286"/>
      <c r="AJ415" s="1286"/>
      <c r="AK415" s="1286"/>
      <c r="AL415" s="1286"/>
      <c r="AM415" s="1286"/>
      <c r="AN415" s="1286"/>
      <c r="AO415" s="1286"/>
      <c r="AP415" s="1286"/>
      <c r="AQ415" s="1286"/>
      <c r="AR415" s="1286"/>
      <c r="AS415" s="1286"/>
      <c r="AT415" s="1286"/>
      <c r="AU415" s="1286"/>
      <c r="AV415" s="1286"/>
      <c r="AW415" s="1286"/>
      <c r="AX415" s="1286"/>
      <c r="AY415" s="1286"/>
      <c r="AZ415" s="1286"/>
      <c r="BA415" s="1286"/>
      <c r="BB415" s="1286"/>
      <c r="BC415" s="1286"/>
      <c r="BD415" s="1286"/>
      <c r="BE415" s="1286"/>
      <c r="BF415" s="1286"/>
      <c r="BG415" s="1286"/>
      <c r="BH415" s="1286"/>
      <c r="BI415" s="1286"/>
      <c r="BJ415" s="1286"/>
      <c r="BK415" s="1286"/>
      <c r="BL415" s="1286"/>
      <c r="BM415" s="1286"/>
      <c r="BN415" s="1286"/>
      <c r="BO415" s="1286"/>
      <c r="BP415" s="1286"/>
      <c r="BQ415" s="1286"/>
      <c r="BR415" s="1286"/>
      <c r="BS415" s="1286"/>
      <c r="BT415" s="1286"/>
      <c r="BU415" s="1286"/>
      <c r="BV415" s="1286"/>
      <c r="BW415" s="1286"/>
      <c r="BX415" s="1286"/>
      <c r="BY415" s="1286"/>
      <c r="BZ415" s="1286"/>
      <c r="CA415" s="1286"/>
      <c r="CB415" s="1286"/>
      <c r="CC415" s="1286"/>
      <c r="CD415" s="1286"/>
      <c r="CE415" s="1286"/>
      <c r="CF415" s="1286"/>
      <c r="CG415" s="1286"/>
      <c r="CH415" s="1286"/>
      <c r="CI415" s="1286"/>
      <c r="CJ415" s="1286"/>
      <c r="CK415" s="1286"/>
      <c r="CL415" s="1286"/>
      <c r="CM415" s="1286"/>
      <c r="CN415" s="1286"/>
      <c r="CO415" s="1286"/>
      <c r="CP415" s="1286"/>
      <c r="CQ415" s="1286"/>
      <c r="CR415" s="1286"/>
      <c r="CS415" s="1286"/>
      <c r="CT415" s="1286"/>
      <c r="CU415" s="1286"/>
      <c r="CV415" s="1286"/>
      <c r="CW415" s="1286"/>
      <c r="CX415" s="1286"/>
      <c r="CY415" s="1286"/>
      <c r="CZ415" s="1286"/>
      <c r="DA415" s="1286"/>
      <c r="DB415" s="1286"/>
      <c r="DC415" s="1286"/>
      <c r="DD415" s="1286"/>
      <c r="DE415" s="1286"/>
      <c r="DF415" s="1286"/>
      <c r="DG415" s="1286"/>
      <c r="DH415" s="1286"/>
      <c r="DI415" s="1286"/>
      <c r="DJ415" s="1286"/>
      <c r="DK415" s="1286"/>
      <c r="DL415" s="1286"/>
      <c r="DM415" s="1286"/>
      <c r="DN415" s="1286"/>
      <c r="DO415" s="1286"/>
      <c r="DP415" s="1286"/>
      <c r="DQ415" s="1286"/>
      <c r="DR415" s="1286"/>
      <c r="DS415" s="1286"/>
      <c r="DT415" s="1286"/>
      <c r="DU415" s="1286"/>
      <c r="DV415" s="1286"/>
      <c r="DW415" s="1286"/>
      <c r="DX415" s="1286"/>
      <c r="DY415" s="1286"/>
      <c r="DZ415" s="1286"/>
      <c r="EA415" s="1286"/>
      <c r="EB415" s="1286"/>
      <c r="EC415" s="1286"/>
      <c r="ED415" s="1286"/>
      <c r="EE415" s="1286"/>
      <c r="EF415" s="1286"/>
      <c r="EG415" s="1286"/>
      <c r="EH415" s="1286"/>
      <c r="EI415" s="1286"/>
      <c r="EJ415" s="1286"/>
      <c r="EK415" s="1286"/>
      <c r="EL415" s="1286"/>
      <c r="EM415" s="1286"/>
      <c r="EN415" s="1286"/>
      <c r="EO415" s="1286"/>
      <c r="EP415" s="1286"/>
      <c r="EQ415" s="1286"/>
      <c r="ER415" s="1286"/>
      <c r="ES415" s="1286"/>
      <c r="ET415" s="1286"/>
      <c r="EU415" s="1286"/>
      <c r="EV415" s="1286"/>
      <c r="EW415" s="1286"/>
      <c r="EX415" s="1286"/>
      <c r="EY415" s="1286"/>
      <c r="EZ415" s="1286"/>
      <c r="FA415" s="1286"/>
      <c r="FB415" s="1286"/>
      <c r="FC415" s="1286"/>
      <c r="FD415" s="1286"/>
      <c r="FE415" s="1286"/>
      <c r="FF415" s="1286"/>
      <c r="FG415" s="1286"/>
      <c r="FH415" s="1286"/>
      <c r="FI415" s="1286"/>
      <c r="FJ415" s="1286"/>
      <c r="FK415" s="1286"/>
      <c r="FL415" s="1286"/>
      <c r="FM415" s="1286"/>
      <c r="FN415" s="1286"/>
      <c r="FO415" s="1286"/>
      <c r="FP415" s="1286"/>
      <c r="FQ415" s="1286"/>
      <c r="FR415" s="1286"/>
      <c r="FS415" s="1286"/>
      <c r="FT415" s="1286"/>
      <c r="FU415" s="1286"/>
      <c r="FV415" s="1286"/>
      <c r="FW415" s="1286"/>
      <c r="FX415" s="1286"/>
      <c r="FY415" s="1286"/>
      <c r="FZ415" s="1286"/>
      <c r="GA415" s="1286"/>
      <c r="GB415" s="1286"/>
      <c r="GC415" s="1286"/>
      <c r="GD415" s="1286"/>
      <c r="GE415" s="1286"/>
      <c r="GF415" s="1286"/>
      <c r="GG415" s="1286"/>
      <c r="GH415" s="1286"/>
      <c r="GI415" s="1286"/>
      <c r="GJ415" s="1286"/>
      <c r="GK415" s="1286"/>
      <c r="GL415" s="1286"/>
      <c r="GM415" s="1286"/>
      <c r="GN415" s="1286"/>
      <c r="GO415" s="1286"/>
      <c r="GP415" s="1286"/>
      <c r="GQ415" s="1286"/>
      <c r="GR415" s="1286"/>
      <c r="GS415" s="1286"/>
      <c r="GT415" s="1286"/>
      <c r="GU415" s="1286"/>
      <c r="GV415" s="1286"/>
      <c r="GW415" s="1286"/>
      <c r="GX415" s="1286"/>
      <c r="GY415" s="1286"/>
      <c r="GZ415" s="1286"/>
      <c r="HA415" s="1286"/>
      <c r="HB415" s="1286"/>
      <c r="HC415" s="1286"/>
      <c r="HD415" s="1286"/>
      <c r="HE415" s="1286"/>
      <c r="HF415" s="1286"/>
      <c r="HG415" s="1286"/>
      <c r="HH415" s="1286"/>
      <c r="HI415" s="1286"/>
      <c r="HJ415" s="1286"/>
      <c r="HK415" s="1286"/>
      <c r="HL415" s="1286"/>
      <c r="HM415" s="1286"/>
      <c r="HN415" s="1286"/>
      <c r="HO415" s="1286"/>
      <c r="HP415" s="1286"/>
      <c r="HQ415" s="1286"/>
      <c r="HR415" s="1286"/>
      <c r="HS415" s="1286"/>
      <c r="HT415" s="1286"/>
      <c r="HU415" s="1286"/>
      <c r="HV415" s="1286"/>
      <c r="HW415" s="1286"/>
      <c r="HX415" s="1286"/>
      <c r="HY415" s="1286"/>
      <c r="HZ415" s="1286"/>
      <c r="IA415" s="1286"/>
      <c r="IB415" s="1286"/>
      <c r="IC415" s="1286"/>
      <c r="ID415" s="1286"/>
      <c r="IE415" s="1286"/>
      <c r="IF415" s="1286"/>
      <c r="IG415" s="1286"/>
      <c r="IH415" s="1286"/>
      <c r="II415" s="1286"/>
      <c r="IJ415" s="1286"/>
      <c r="IK415" s="1286"/>
      <c r="IL415" s="1286"/>
      <c r="IM415" s="1286"/>
      <c r="IN415" s="1286"/>
      <c r="IO415" s="1286"/>
      <c r="IP415" s="1286"/>
      <c r="IQ415" s="1286"/>
      <c r="IR415" s="1286"/>
      <c r="IS415" s="1286"/>
      <c r="IT415" s="1286"/>
      <c r="IU415" s="1286"/>
      <c r="IV415" s="1286"/>
    </row>
    <row r="416" spans="1:256" ht="30" customHeight="1" thickBot="1">
      <c r="A416" s="1286"/>
      <c r="B416" s="1466" t="s">
        <v>7439</v>
      </c>
      <c r="C416" s="1467" t="s">
        <v>7440</v>
      </c>
      <c r="D416" s="1468" t="s">
        <v>30</v>
      </c>
      <c r="E416" s="1469">
        <v>1</v>
      </c>
      <c r="F416" s="1470" t="e">
        <f>G391</f>
        <v>#REF!</v>
      </c>
      <c r="G416" s="1471" t="e">
        <f>TRUNC(F416*E416,2)</f>
        <v>#REF!</v>
      </c>
      <c r="H416" s="1286" t="s">
        <v>5293</v>
      </c>
      <c r="I416" s="1286"/>
      <c r="J416" s="1286"/>
      <c r="K416" s="1286"/>
      <c r="L416" s="1286"/>
      <c r="M416" s="1286"/>
      <c r="N416" s="1286"/>
      <c r="O416" s="1286"/>
      <c r="P416" s="1286"/>
      <c r="Q416" s="1286"/>
      <c r="R416" s="1286"/>
      <c r="S416" s="1286"/>
      <c r="T416" s="1286"/>
      <c r="U416" s="1286"/>
      <c r="V416" s="1286"/>
      <c r="W416" s="1286"/>
      <c r="X416" s="1286"/>
      <c r="Y416" s="1286"/>
      <c r="Z416" s="1286"/>
      <c r="AA416" s="1286"/>
      <c r="AB416" s="1286"/>
      <c r="AC416" s="1286"/>
      <c r="AD416" s="1286"/>
      <c r="AE416" s="1286"/>
      <c r="AF416" s="1286"/>
      <c r="AG416" s="1286"/>
      <c r="AH416" s="1286"/>
      <c r="AI416" s="1286"/>
      <c r="AJ416" s="1286"/>
      <c r="AK416" s="1286"/>
      <c r="AL416" s="1286"/>
      <c r="AM416" s="1286"/>
      <c r="AN416" s="1286"/>
      <c r="AO416" s="1286"/>
      <c r="AP416" s="1286"/>
      <c r="AQ416" s="1286"/>
      <c r="AR416" s="1286"/>
      <c r="AS416" s="1286"/>
      <c r="AT416" s="1286"/>
      <c r="AU416" s="1286"/>
      <c r="AV416" s="1286"/>
      <c r="AW416" s="1286"/>
      <c r="AX416" s="1286"/>
      <c r="AY416" s="1286"/>
      <c r="AZ416" s="1286"/>
      <c r="BA416" s="1286"/>
      <c r="BB416" s="1286"/>
      <c r="BC416" s="1286"/>
      <c r="BD416" s="1286"/>
      <c r="BE416" s="1286"/>
      <c r="BF416" s="1286"/>
      <c r="BG416" s="1286"/>
      <c r="BH416" s="1286"/>
      <c r="BI416" s="1286"/>
      <c r="BJ416" s="1286"/>
      <c r="BK416" s="1286"/>
      <c r="BL416" s="1286"/>
      <c r="BM416" s="1286"/>
      <c r="BN416" s="1286"/>
      <c r="BO416" s="1286"/>
      <c r="BP416" s="1286"/>
      <c r="BQ416" s="1286"/>
      <c r="BR416" s="1286"/>
      <c r="BS416" s="1286"/>
      <c r="BT416" s="1286"/>
      <c r="BU416" s="1286"/>
      <c r="BV416" s="1286"/>
      <c r="BW416" s="1286"/>
      <c r="BX416" s="1286"/>
      <c r="BY416" s="1286"/>
      <c r="BZ416" s="1286"/>
      <c r="CA416" s="1286"/>
      <c r="CB416" s="1286"/>
      <c r="CC416" s="1286"/>
      <c r="CD416" s="1286"/>
      <c r="CE416" s="1286"/>
      <c r="CF416" s="1286"/>
      <c r="CG416" s="1286"/>
      <c r="CH416" s="1286"/>
      <c r="CI416" s="1286"/>
      <c r="CJ416" s="1286"/>
      <c r="CK416" s="1286"/>
      <c r="CL416" s="1286"/>
      <c r="CM416" s="1286"/>
      <c r="CN416" s="1286"/>
      <c r="CO416" s="1286"/>
      <c r="CP416" s="1286"/>
      <c r="CQ416" s="1286"/>
      <c r="CR416" s="1286"/>
      <c r="CS416" s="1286"/>
      <c r="CT416" s="1286"/>
      <c r="CU416" s="1286"/>
      <c r="CV416" s="1286"/>
      <c r="CW416" s="1286"/>
      <c r="CX416" s="1286"/>
      <c r="CY416" s="1286"/>
      <c r="CZ416" s="1286"/>
      <c r="DA416" s="1286"/>
      <c r="DB416" s="1286"/>
      <c r="DC416" s="1286"/>
      <c r="DD416" s="1286"/>
      <c r="DE416" s="1286"/>
      <c r="DF416" s="1286"/>
      <c r="DG416" s="1286"/>
      <c r="DH416" s="1286"/>
      <c r="DI416" s="1286"/>
      <c r="DJ416" s="1286"/>
      <c r="DK416" s="1286"/>
      <c r="DL416" s="1286"/>
      <c r="DM416" s="1286"/>
      <c r="DN416" s="1286"/>
      <c r="DO416" s="1286"/>
      <c r="DP416" s="1286"/>
      <c r="DQ416" s="1286"/>
      <c r="DR416" s="1286"/>
      <c r="DS416" s="1286"/>
      <c r="DT416" s="1286"/>
      <c r="DU416" s="1286"/>
      <c r="DV416" s="1286"/>
      <c r="DW416" s="1286"/>
      <c r="DX416" s="1286"/>
      <c r="DY416" s="1286"/>
      <c r="DZ416" s="1286"/>
      <c r="EA416" s="1286"/>
      <c r="EB416" s="1286"/>
      <c r="EC416" s="1286"/>
      <c r="ED416" s="1286"/>
      <c r="EE416" s="1286"/>
      <c r="EF416" s="1286"/>
      <c r="EG416" s="1286"/>
      <c r="EH416" s="1286"/>
      <c r="EI416" s="1286"/>
      <c r="EJ416" s="1286"/>
      <c r="EK416" s="1286"/>
      <c r="EL416" s="1286"/>
      <c r="EM416" s="1286"/>
      <c r="EN416" s="1286"/>
      <c r="EO416" s="1286"/>
      <c r="EP416" s="1286"/>
      <c r="EQ416" s="1286"/>
      <c r="ER416" s="1286"/>
      <c r="ES416" s="1286"/>
      <c r="ET416" s="1286"/>
      <c r="EU416" s="1286"/>
      <c r="EV416" s="1286"/>
      <c r="EW416" s="1286"/>
      <c r="EX416" s="1286"/>
      <c r="EY416" s="1286"/>
      <c r="EZ416" s="1286"/>
      <c r="FA416" s="1286"/>
      <c r="FB416" s="1286"/>
      <c r="FC416" s="1286"/>
      <c r="FD416" s="1286"/>
      <c r="FE416" s="1286"/>
      <c r="FF416" s="1286"/>
      <c r="FG416" s="1286"/>
      <c r="FH416" s="1286"/>
      <c r="FI416" s="1286"/>
      <c r="FJ416" s="1286"/>
      <c r="FK416" s="1286"/>
      <c r="FL416" s="1286"/>
      <c r="FM416" s="1286"/>
      <c r="FN416" s="1286"/>
      <c r="FO416" s="1286"/>
      <c r="FP416" s="1286"/>
      <c r="FQ416" s="1286"/>
      <c r="FR416" s="1286"/>
      <c r="FS416" s="1286"/>
      <c r="FT416" s="1286"/>
      <c r="FU416" s="1286"/>
      <c r="FV416" s="1286"/>
      <c r="FW416" s="1286"/>
      <c r="FX416" s="1286"/>
      <c r="FY416" s="1286"/>
      <c r="FZ416" s="1286"/>
      <c r="GA416" s="1286"/>
      <c r="GB416" s="1286"/>
      <c r="GC416" s="1286"/>
      <c r="GD416" s="1286"/>
      <c r="GE416" s="1286"/>
      <c r="GF416" s="1286"/>
      <c r="GG416" s="1286"/>
      <c r="GH416" s="1286"/>
      <c r="GI416" s="1286"/>
      <c r="GJ416" s="1286"/>
      <c r="GK416" s="1286"/>
      <c r="GL416" s="1286"/>
      <c r="GM416" s="1286"/>
      <c r="GN416" s="1286"/>
      <c r="GO416" s="1286"/>
      <c r="GP416" s="1286"/>
      <c r="GQ416" s="1286"/>
      <c r="GR416" s="1286"/>
      <c r="GS416" s="1286"/>
      <c r="GT416" s="1286"/>
      <c r="GU416" s="1286"/>
      <c r="GV416" s="1286"/>
      <c r="GW416" s="1286"/>
      <c r="GX416" s="1286"/>
      <c r="GY416" s="1286"/>
      <c r="GZ416" s="1286"/>
      <c r="HA416" s="1286"/>
      <c r="HB416" s="1286"/>
      <c r="HC416" s="1286"/>
      <c r="HD416" s="1286"/>
      <c r="HE416" s="1286"/>
      <c r="HF416" s="1286"/>
      <c r="HG416" s="1286"/>
      <c r="HH416" s="1286"/>
      <c r="HI416" s="1286"/>
      <c r="HJ416" s="1286"/>
      <c r="HK416" s="1286"/>
      <c r="HL416" s="1286"/>
      <c r="HM416" s="1286"/>
      <c r="HN416" s="1286"/>
      <c r="HO416" s="1286"/>
      <c r="HP416" s="1286"/>
      <c r="HQ416" s="1286"/>
      <c r="HR416" s="1286"/>
      <c r="HS416" s="1286"/>
      <c r="HT416" s="1286"/>
      <c r="HU416" s="1286"/>
      <c r="HV416" s="1286"/>
      <c r="HW416" s="1286"/>
      <c r="HX416" s="1286"/>
      <c r="HY416" s="1286"/>
      <c r="HZ416" s="1286"/>
      <c r="IA416" s="1286"/>
      <c r="IB416" s="1286"/>
      <c r="IC416" s="1286"/>
      <c r="ID416" s="1286"/>
      <c r="IE416" s="1286"/>
      <c r="IF416" s="1286"/>
      <c r="IG416" s="1286"/>
      <c r="IH416" s="1286"/>
      <c r="II416" s="1286"/>
      <c r="IJ416" s="1286"/>
      <c r="IK416" s="1286"/>
      <c r="IL416" s="1286"/>
      <c r="IM416" s="1286"/>
      <c r="IN416" s="1286"/>
      <c r="IO416" s="1286"/>
      <c r="IP416" s="1286"/>
      <c r="IQ416" s="1286"/>
      <c r="IR416" s="1286"/>
      <c r="IS416" s="1286"/>
      <c r="IT416" s="1286"/>
      <c r="IU416" s="1286"/>
      <c r="IV416" s="1286"/>
    </row>
    <row r="417" spans="1:256" ht="16.5" thickBot="1">
      <c r="A417" s="1286"/>
      <c r="B417" s="1288"/>
      <c r="C417" s="1352"/>
      <c r="D417" s="1353"/>
      <c r="E417" s="1354"/>
      <c r="F417" s="1355" t="s">
        <v>1953</v>
      </c>
      <c r="G417" s="1356" t="e">
        <f>TRUNC(SUM(G412:G416),2)</f>
        <v>#REF!</v>
      </c>
      <c r="H417" s="1286"/>
      <c r="I417" s="1286"/>
      <c r="J417" s="1286"/>
      <c r="K417" s="1286"/>
      <c r="L417" s="1286"/>
      <c r="M417" s="1286"/>
      <c r="N417" s="1286"/>
      <c r="O417" s="1286"/>
      <c r="P417" s="1286"/>
      <c r="Q417" s="1286"/>
      <c r="R417" s="1286"/>
      <c r="S417" s="1286"/>
      <c r="T417" s="1286"/>
      <c r="U417" s="1286"/>
      <c r="V417" s="1286"/>
      <c r="W417" s="1286"/>
      <c r="X417" s="1286"/>
      <c r="Y417" s="1286"/>
      <c r="Z417" s="1286"/>
      <c r="AA417" s="1286"/>
      <c r="AB417" s="1286"/>
      <c r="AC417" s="1286"/>
      <c r="AD417" s="1286"/>
      <c r="AE417" s="1286"/>
      <c r="AF417" s="1286"/>
      <c r="AG417" s="1286"/>
      <c r="AH417" s="1286"/>
      <c r="AI417" s="1286"/>
      <c r="AJ417" s="1286"/>
      <c r="AK417" s="1286"/>
      <c r="AL417" s="1286"/>
      <c r="AM417" s="1286"/>
      <c r="AN417" s="1286"/>
      <c r="AO417" s="1286"/>
      <c r="AP417" s="1286"/>
      <c r="AQ417" s="1286"/>
      <c r="AR417" s="1286"/>
      <c r="AS417" s="1286"/>
      <c r="AT417" s="1286"/>
      <c r="AU417" s="1286"/>
      <c r="AV417" s="1286"/>
      <c r="AW417" s="1286"/>
      <c r="AX417" s="1286"/>
      <c r="AY417" s="1286"/>
      <c r="AZ417" s="1286"/>
      <c r="BA417" s="1286"/>
      <c r="BB417" s="1286"/>
      <c r="BC417" s="1286"/>
      <c r="BD417" s="1286"/>
      <c r="BE417" s="1286"/>
      <c r="BF417" s="1286"/>
      <c r="BG417" s="1286"/>
      <c r="BH417" s="1286"/>
      <c r="BI417" s="1286"/>
      <c r="BJ417" s="1286"/>
      <c r="BK417" s="1286"/>
      <c r="BL417" s="1286"/>
      <c r="BM417" s="1286"/>
      <c r="BN417" s="1286"/>
      <c r="BO417" s="1286"/>
      <c r="BP417" s="1286"/>
      <c r="BQ417" s="1286"/>
      <c r="BR417" s="1286"/>
      <c r="BS417" s="1286"/>
      <c r="BT417" s="1286"/>
      <c r="BU417" s="1286"/>
      <c r="BV417" s="1286"/>
      <c r="BW417" s="1286"/>
      <c r="BX417" s="1286"/>
      <c r="BY417" s="1286"/>
      <c r="BZ417" s="1286"/>
      <c r="CA417" s="1286"/>
      <c r="CB417" s="1286"/>
      <c r="CC417" s="1286"/>
      <c r="CD417" s="1286"/>
      <c r="CE417" s="1286"/>
      <c r="CF417" s="1286"/>
      <c r="CG417" s="1286"/>
      <c r="CH417" s="1286"/>
      <c r="CI417" s="1286"/>
      <c r="CJ417" s="1286"/>
      <c r="CK417" s="1286"/>
      <c r="CL417" s="1286"/>
      <c r="CM417" s="1286"/>
      <c r="CN417" s="1286"/>
      <c r="CO417" s="1286"/>
      <c r="CP417" s="1286"/>
      <c r="CQ417" s="1286"/>
      <c r="CR417" s="1286"/>
      <c r="CS417" s="1286"/>
      <c r="CT417" s="1286"/>
      <c r="CU417" s="1286"/>
      <c r="CV417" s="1286"/>
      <c r="CW417" s="1286"/>
      <c r="CX417" s="1286"/>
      <c r="CY417" s="1286"/>
      <c r="CZ417" s="1286"/>
      <c r="DA417" s="1286"/>
      <c r="DB417" s="1286"/>
      <c r="DC417" s="1286"/>
      <c r="DD417" s="1286"/>
      <c r="DE417" s="1286"/>
      <c r="DF417" s="1286"/>
      <c r="DG417" s="1286"/>
      <c r="DH417" s="1286"/>
      <c r="DI417" s="1286"/>
      <c r="DJ417" s="1286"/>
      <c r="DK417" s="1286"/>
      <c r="DL417" s="1286"/>
      <c r="DM417" s="1286"/>
      <c r="DN417" s="1286"/>
      <c r="DO417" s="1286"/>
      <c r="DP417" s="1286"/>
      <c r="DQ417" s="1286"/>
      <c r="DR417" s="1286"/>
      <c r="DS417" s="1286"/>
      <c r="DT417" s="1286"/>
      <c r="DU417" s="1286"/>
      <c r="DV417" s="1286"/>
      <c r="DW417" s="1286"/>
      <c r="DX417" s="1286"/>
      <c r="DY417" s="1286"/>
      <c r="DZ417" s="1286"/>
      <c r="EA417" s="1286"/>
      <c r="EB417" s="1286"/>
      <c r="EC417" s="1286"/>
      <c r="ED417" s="1286"/>
      <c r="EE417" s="1286"/>
      <c r="EF417" s="1286"/>
      <c r="EG417" s="1286"/>
      <c r="EH417" s="1286"/>
      <c r="EI417" s="1286"/>
      <c r="EJ417" s="1286"/>
      <c r="EK417" s="1286"/>
      <c r="EL417" s="1286"/>
      <c r="EM417" s="1286"/>
      <c r="EN417" s="1286"/>
      <c r="EO417" s="1286"/>
      <c r="EP417" s="1286"/>
      <c r="EQ417" s="1286"/>
      <c r="ER417" s="1286"/>
      <c r="ES417" s="1286"/>
      <c r="ET417" s="1286"/>
      <c r="EU417" s="1286"/>
      <c r="EV417" s="1286"/>
      <c r="EW417" s="1286"/>
      <c r="EX417" s="1286"/>
      <c r="EY417" s="1286"/>
      <c r="EZ417" s="1286"/>
      <c r="FA417" s="1286"/>
      <c r="FB417" s="1286"/>
      <c r="FC417" s="1286"/>
      <c r="FD417" s="1286"/>
      <c r="FE417" s="1286"/>
      <c r="FF417" s="1286"/>
      <c r="FG417" s="1286"/>
      <c r="FH417" s="1286"/>
      <c r="FI417" s="1286"/>
      <c r="FJ417" s="1286"/>
      <c r="FK417" s="1286"/>
      <c r="FL417" s="1286"/>
      <c r="FM417" s="1286"/>
      <c r="FN417" s="1286"/>
      <c r="FO417" s="1286"/>
      <c r="FP417" s="1286"/>
      <c r="FQ417" s="1286"/>
      <c r="FR417" s="1286"/>
      <c r="FS417" s="1286"/>
      <c r="FT417" s="1286"/>
      <c r="FU417" s="1286"/>
      <c r="FV417" s="1286"/>
      <c r="FW417" s="1286"/>
      <c r="FX417" s="1286"/>
      <c r="FY417" s="1286"/>
      <c r="FZ417" s="1286"/>
      <c r="GA417" s="1286"/>
      <c r="GB417" s="1286"/>
      <c r="GC417" s="1286"/>
      <c r="GD417" s="1286"/>
      <c r="GE417" s="1286"/>
      <c r="GF417" s="1286"/>
      <c r="GG417" s="1286"/>
      <c r="GH417" s="1286"/>
      <c r="GI417" s="1286"/>
      <c r="GJ417" s="1286"/>
      <c r="GK417" s="1286"/>
      <c r="GL417" s="1286"/>
      <c r="GM417" s="1286"/>
      <c r="GN417" s="1286"/>
      <c r="GO417" s="1286"/>
      <c r="GP417" s="1286"/>
      <c r="GQ417" s="1286"/>
      <c r="GR417" s="1286"/>
      <c r="GS417" s="1286"/>
      <c r="GT417" s="1286"/>
      <c r="GU417" s="1286"/>
      <c r="GV417" s="1286"/>
      <c r="GW417" s="1286"/>
      <c r="GX417" s="1286"/>
      <c r="GY417" s="1286"/>
      <c r="GZ417" s="1286"/>
      <c r="HA417" s="1286"/>
      <c r="HB417" s="1286"/>
      <c r="HC417" s="1286"/>
      <c r="HD417" s="1286"/>
      <c r="HE417" s="1286"/>
      <c r="HF417" s="1286"/>
      <c r="HG417" s="1286"/>
      <c r="HH417" s="1286"/>
      <c r="HI417" s="1286"/>
      <c r="HJ417" s="1286"/>
      <c r="HK417" s="1286"/>
      <c r="HL417" s="1286"/>
      <c r="HM417" s="1286"/>
      <c r="HN417" s="1286"/>
      <c r="HO417" s="1286"/>
      <c r="HP417" s="1286"/>
      <c r="HQ417" s="1286"/>
      <c r="HR417" s="1286"/>
      <c r="HS417" s="1286"/>
      <c r="HT417" s="1286"/>
      <c r="HU417" s="1286"/>
      <c r="HV417" s="1286"/>
      <c r="HW417" s="1286"/>
      <c r="HX417" s="1286"/>
      <c r="HY417" s="1286"/>
      <c r="HZ417" s="1286"/>
      <c r="IA417" s="1286"/>
      <c r="IB417" s="1286"/>
      <c r="IC417" s="1286"/>
      <c r="ID417" s="1286"/>
      <c r="IE417" s="1286"/>
      <c r="IF417" s="1286"/>
      <c r="IG417" s="1286"/>
      <c r="IH417" s="1286"/>
      <c r="II417" s="1286"/>
      <c r="IJ417" s="1286"/>
      <c r="IK417" s="1286"/>
      <c r="IL417" s="1286"/>
      <c r="IM417" s="1286"/>
      <c r="IN417" s="1286"/>
      <c r="IO417" s="1286"/>
      <c r="IP417" s="1286"/>
      <c r="IQ417" s="1286"/>
      <c r="IR417" s="1286"/>
      <c r="IS417" s="1286"/>
      <c r="IT417" s="1286"/>
      <c r="IU417" s="1286"/>
      <c r="IV417" s="1286"/>
    </row>
  </sheetData>
  <mergeCells count="198">
    <mergeCell ref="C3:E3"/>
    <mergeCell ref="C4:G4"/>
    <mergeCell ref="B10:G10"/>
    <mergeCell ref="B14:D14"/>
    <mergeCell ref="C15:D15"/>
    <mergeCell ref="C16:D16"/>
    <mergeCell ref="C23:D23"/>
    <mergeCell ref="C24:D24"/>
    <mergeCell ref="C25:D25"/>
    <mergeCell ref="B26:D26"/>
    <mergeCell ref="B27:D27"/>
    <mergeCell ref="E27:G27"/>
    <mergeCell ref="C17:D17"/>
    <mergeCell ref="C18:D18"/>
    <mergeCell ref="C19:D19"/>
    <mergeCell ref="C20:D20"/>
    <mergeCell ref="C21:D21"/>
    <mergeCell ref="C22:D22"/>
    <mergeCell ref="B44:G44"/>
    <mergeCell ref="B48:G49"/>
    <mergeCell ref="C50:F50"/>
    <mergeCell ref="E51:G51"/>
    <mergeCell ref="B52:G52"/>
    <mergeCell ref="B53:C53"/>
    <mergeCell ref="E53:G53"/>
    <mergeCell ref="B29:G29"/>
    <mergeCell ref="D31:E31"/>
    <mergeCell ref="D32:E32"/>
    <mergeCell ref="D33:E33"/>
    <mergeCell ref="D34:E34"/>
    <mergeCell ref="B39:G39"/>
    <mergeCell ref="B61:G61"/>
    <mergeCell ref="B66:G66"/>
    <mergeCell ref="B70:G71"/>
    <mergeCell ref="C72:F72"/>
    <mergeCell ref="E73:G73"/>
    <mergeCell ref="B74:G74"/>
    <mergeCell ref="B54:C54"/>
    <mergeCell ref="E54:G54"/>
    <mergeCell ref="B55:C55"/>
    <mergeCell ref="E55:G55"/>
    <mergeCell ref="B56:G56"/>
    <mergeCell ref="B57:C57"/>
    <mergeCell ref="E57:G57"/>
    <mergeCell ref="B78:G78"/>
    <mergeCell ref="B79:C79"/>
    <mergeCell ref="E79:G79"/>
    <mergeCell ref="B83:G83"/>
    <mergeCell ref="B88:G88"/>
    <mergeCell ref="B91:G92"/>
    <mergeCell ref="B75:C75"/>
    <mergeCell ref="E75:G75"/>
    <mergeCell ref="B76:C76"/>
    <mergeCell ref="E76:G76"/>
    <mergeCell ref="B77:C77"/>
    <mergeCell ref="E77:G77"/>
    <mergeCell ref="B98:C98"/>
    <mergeCell ref="E98:G98"/>
    <mergeCell ref="B99:G99"/>
    <mergeCell ref="B100:C100"/>
    <mergeCell ref="E100:G100"/>
    <mergeCell ref="B104:G104"/>
    <mergeCell ref="C93:F93"/>
    <mergeCell ref="E94:G94"/>
    <mergeCell ref="B95:G95"/>
    <mergeCell ref="B96:C96"/>
    <mergeCell ref="E96:G96"/>
    <mergeCell ref="B97:C97"/>
    <mergeCell ref="E97:G97"/>
    <mergeCell ref="B119:C119"/>
    <mergeCell ref="E119:G119"/>
    <mergeCell ref="B120:C120"/>
    <mergeCell ref="E120:G120"/>
    <mergeCell ref="B121:G121"/>
    <mergeCell ref="B122:C122"/>
    <mergeCell ref="E122:G122"/>
    <mergeCell ref="B109:G109"/>
    <mergeCell ref="B113:G114"/>
    <mergeCell ref="C115:F115"/>
    <mergeCell ref="E116:G116"/>
    <mergeCell ref="B117:G117"/>
    <mergeCell ref="B118:C118"/>
    <mergeCell ref="E118:G118"/>
    <mergeCell ref="B139:C139"/>
    <mergeCell ref="E139:G139"/>
    <mergeCell ref="B140:C140"/>
    <mergeCell ref="E140:G140"/>
    <mergeCell ref="B141:C141"/>
    <mergeCell ref="E141:G141"/>
    <mergeCell ref="B126:G126"/>
    <mergeCell ref="B131:G131"/>
    <mergeCell ref="B134:G135"/>
    <mergeCell ref="C136:F136"/>
    <mergeCell ref="E137:G137"/>
    <mergeCell ref="B138:G138"/>
    <mergeCell ref="C157:F157"/>
    <mergeCell ref="E158:G158"/>
    <mergeCell ref="B159:G159"/>
    <mergeCell ref="B160:C160"/>
    <mergeCell ref="E160:G160"/>
    <mergeCell ref="B161:C161"/>
    <mergeCell ref="E161:G161"/>
    <mergeCell ref="B142:G142"/>
    <mergeCell ref="B143:C143"/>
    <mergeCell ref="E143:G143"/>
    <mergeCell ref="B147:G147"/>
    <mergeCell ref="B152:G152"/>
    <mergeCell ref="B155:G156"/>
    <mergeCell ref="B173:G173"/>
    <mergeCell ref="B176:G177"/>
    <mergeCell ref="C178:F178"/>
    <mergeCell ref="E179:G179"/>
    <mergeCell ref="B180:G180"/>
    <mergeCell ref="B181:C181"/>
    <mergeCell ref="E181:G181"/>
    <mergeCell ref="B162:C162"/>
    <mergeCell ref="E162:G162"/>
    <mergeCell ref="B163:G163"/>
    <mergeCell ref="B164:C164"/>
    <mergeCell ref="E164:G164"/>
    <mergeCell ref="B168:G168"/>
    <mergeCell ref="B189:G189"/>
    <mergeCell ref="B194:G194"/>
    <mergeCell ref="B197:G198"/>
    <mergeCell ref="C199:F199"/>
    <mergeCell ref="E200:G200"/>
    <mergeCell ref="B201:G201"/>
    <mergeCell ref="B182:C182"/>
    <mergeCell ref="E182:G182"/>
    <mergeCell ref="B183:C183"/>
    <mergeCell ref="E183:G183"/>
    <mergeCell ref="B184:G184"/>
    <mergeCell ref="B185:C185"/>
    <mergeCell ref="E185:G185"/>
    <mergeCell ref="B205:G205"/>
    <mergeCell ref="B206:C206"/>
    <mergeCell ref="E206:G206"/>
    <mergeCell ref="B210:G210"/>
    <mergeCell ref="B215:G215"/>
    <mergeCell ref="B218:G219"/>
    <mergeCell ref="B202:C202"/>
    <mergeCell ref="E202:G202"/>
    <mergeCell ref="B203:C203"/>
    <mergeCell ref="E203:G203"/>
    <mergeCell ref="B204:C204"/>
    <mergeCell ref="E204:G204"/>
    <mergeCell ref="B225:C225"/>
    <mergeCell ref="E225:G225"/>
    <mergeCell ref="B226:G226"/>
    <mergeCell ref="B227:C227"/>
    <mergeCell ref="E227:G227"/>
    <mergeCell ref="B231:G231"/>
    <mergeCell ref="C220:F220"/>
    <mergeCell ref="E221:G221"/>
    <mergeCell ref="B222:G222"/>
    <mergeCell ref="B223:C223"/>
    <mergeCell ref="E223:G223"/>
    <mergeCell ref="B224:C224"/>
    <mergeCell ref="E224:G224"/>
    <mergeCell ref="B245:C245"/>
    <mergeCell ref="E245:G245"/>
    <mergeCell ref="B246:C246"/>
    <mergeCell ref="E246:G246"/>
    <mergeCell ref="B247:G247"/>
    <mergeCell ref="B248:C248"/>
    <mergeCell ref="E248:G248"/>
    <mergeCell ref="B236:G236"/>
    <mergeCell ref="B239:G240"/>
    <mergeCell ref="C241:F241"/>
    <mergeCell ref="E242:G242"/>
    <mergeCell ref="B243:G243"/>
    <mergeCell ref="B244:C244"/>
    <mergeCell ref="E244:G244"/>
    <mergeCell ref="B265:C265"/>
    <mergeCell ref="E265:G265"/>
    <mergeCell ref="B266:C266"/>
    <mergeCell ref="E266:G266"/>
    <mergeCell ref="B267:C267"/>
    <mergeCell ref="E267:G267"/>
    <mergeCell ref="B252:G252"/>
    <mergeCell ref="B257:G257"/>
    <mergeCell ref="B260:G261"/>
    <mergeCell ref="C262:F262"/>
    <mergeCell ref="E263:G263"/>
    <mergeCell ref="B264:G264"/>
    <mergeCell ref="B412:G412"/>
    <mergeCell ref="B358:C358"/>
    <mergeCell ref="B366:G366"/>
    <mergeCell ref="B373:G373"/>
    <mergeCell ref="B380:G380"/>
    <mergeCell ref="B387:G387"/>
    <mergeCell ref="B397:G397"/>
    <mergeCell ref="B268:G268"/>
    <mergeCell ref="B269:C269"/>
    <mergeCell ref="E269:G269"/>
    <mergeCell ref="B273:G273"/>
    <mergeCell ref="B350:C350"/>
    <mergeCell ref="B357:G357"/>
  </mergeCells>
  <hyperlinks>
    <hyperlink ref="G33" r:id="rId1" display="falecom@flex. Ind.br"/>
  </hyperlinks>
  <pageMargins left="0.78740157480314965" right="0.19685039370078741" top="0.39370078740157483" bottom="0.78740157480314965" header="0.31496062992125984" footer="0.31496062992125984"/>
  <pageSetup paperSize="9" scale="52" fitToHeight="100" orientation="portrait" r:id="rId2"/>
  <rowBreaks count="12" manualBreakCount="12">
    <brk id="35" min="1" max="6" man="1"/>
    <brk id="57" min="1" max="6" man="1"/>
    <brk id="79" min="1" max="6" man="1"/>
    <brk id="100" min="1" max="6" man="1"/>
    <brk id="122" min="1" max="6" man="1"/>
    <brk id="143" min="1" max="6" man="1"/>
    <brk id="164" min="1" max="6" man="1"/>
    <brk id="185" min="1" max="6" man="1"/>
    <brk id="206" min="1" max="6" man="1"/>
    <brk id="227" min="1" max="6" man="1"/>
    <brk id="248" min="1" max="6" man="1"/>
    <brk id="269" min="1" max="6" man="1"/>
  </rowBreak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873"/>
  <sheetViews>
    <sheetView topLeftCell="A9488" zoomScaleNormal="100" zoomScaleSheetLayoutView="115" workbookViewId="0">
      <selection activeCell="B9502" sqref="B9502"/>
    </sheetView>
  </sheetViews>
  <sheetFormatPr defaultRowHeight="15"/>
  <cols>
    <col min="1" max="1" width="9.140625" style="908"/>
    <col min="2" max="2" width="20.7109375" style="111" customWidth="1"/>
    <col min="3" max="3" width="120.7109375" style="112" customWidth="1"/>
    <col min="4" max="4" width="10.7109375" style="111" customWidth="1"/>
    <col min="5" max="5" width="10.7109375" customWidth="1"/>
  </cols>
  <sheetData>
    <row r="1" spans="2:5" ht="16.5" thickBot="1">
      <c r="B1" s="284" t="s">
        <v>48</v>
      </c>
      <c r="C1" s="117" t="s">
        <v>49</v>
      </c>
      <c r="D1" s="284" t="s">
        <v>50</v>
      </c>
      <c r="E1" s="284" t="s">
        <v>51</v>
      </c>
    </row>
    <row r="2" spans="2:5">
      <c r="B2" s="1169" t="s">
        <v>11830</v>
      </c>
      <c r="C2" s="1170" t="s">
        <v>7508</v>
      </c>
      <c r="D2" s="1169" t="s">
        <v>29</v>
      </c>
      <c r="E2" s="651" t="s">
        <v>15518</v>
      </c>
    </row>
    <row r="3" spans="2:5">
      <c r="B3" s="652" t="s">
        <v>11831</v>
      </c>
      <c r="C3" s="653" t="s">
        <v>7509</v>
      </c>
      <c r="D3" s="652" t="s">
        <v>29</v>
      </c>
      <c r="E3" s="654" t="s">
        <v>13735</v>
      </c>
    </row>
    <row r="4" spans="2:5">
      <c r="B4" s="1169" t="s">
        <v>11832</v>
      </c>
      <c r="C4" s="1170" t="s">
        <v>7510</v>
      </c>
      <c r="D4" s="1169" t="s">
        <v>29</v>
      </c>
      <c r="E4" s="651" t="s">
        <v>13346</v>
      </c>
    </row>
    <row r="5" spans="2:5">
      <c r="B5" s="652" t="s">
        <v>11833</v>
      </c>
      <c r="C5" s="653" t="s">
        <v>7511</v>
      </c>
      <c r="D5" s="652" t="s">
        <v>29</v>
      </c>
      <c r="E5" s="654" t="s">
        <v>15201</v>
      </c>
    </row>
    <row r="6" spans="2:5">
      <c r="B6" s="1169" t="s">
        <v>11834</v>
      </c>
      <c r="C6" s="1170" t="s">
        <v>7512</v>
      </c>
      <c r="D6" s="1169" t="s">
        <v>29</v>
      </c>
      <c r="E6" s="651" t="s">
        <v>13724</v>
      </c>
    </row>
    <row r="7" spans="2:5">
      <c r="B7" s="652" t="s">
        <v>11835</v>
      </c>
      <c r="C7" s="653" t="s">
        <v>7513</v>
      </c>
      <c r="D7" s="652" t="s">
        <v>29</v>
      </c>
      <c r="E7" s="654" t="s">
        <v>15751</v>
      </c>
    </row>
    <row r="8" spans="2:5">
      <c r="B8" s="1169" t="s">
        <v>11836</v>
      </c>
      <c r="C8" s="1170" t="s">
        <v>7514</v>
      </c>
      <c r="D8" s="1169" t="s">
        <v>29</v>
      </c>
      <c r="E8" s="651" t="s">
        <v>12599</v>
      </c>
    </row>
    <row r="9" spans="2:5">
      <c r="B9" s="652" t="s">
        <v>11837</v>
      </c>
      <c r="C9" s="653" t="s">
        <v>7515</v>
      </c>
      <c r="D9" s="652" t="s">
        <v>29</v>
      </c>
      <c r="E9" s="654" t="s">
        <v>16055</v>
      </c>
    </row>
    <row r="10" spans="2:5">
      <c r="B10" s="1169" t="s">
        <v>11838</v>
      </c>
      <c r="C10" s="1170" t="s">
        <v>7516</v>
      </c>
      <c r="D10" s="1169" t="s">
        <v>29</v>
      </c>
      <c r="E10" s="651" t="s">
        <v>17786</v>
      </c>
    </row>
    <row r="11" spans="2:5">
      <c r="B11" s="652" t="s">
        <v>11839</v>
      </c>
      <c r="C11" s="653" t="s">
        <v>7517</v>
      </c>
      <c r="D11" s="652" t="s">
        <v>29</v>
      </c>
      <c r="E11" s="654" t="s">
        <v>16067</v>
      </c>
    </row>
    <row r="12" spans="2:5">
      <c r="B12" s="1169" t="s">
        <v>11840</v>
      </c>
      <c r="C12" s="1170" t="s">
        <v>7518</v>
      </c>
      <c r="D12" s="1169" t="s">
        <v>29</v>
      </c>
      <c r="E12" s="651" t="s">
        <v>14553</v>
      </c>
    </row>
    <row r="13" spans="2:5">
      <c r="B13" s="652" t="s">
        <v>11841</v>
      </c>
      <c r="C13" s="653" t="s">
        <v>7519</v>
      </c>
      <c r="D13" s="652" t="s">
        <v>29</v>
      </c>
      <c r="E13" s="654" t="s">
        <v>15827</v>
      </c>
    </row>
    <row r="14" spans="2:5">
      <c r="B14" s="1169" t="s">
        <v>11842</v>
      </c>
      <c r="C14" s="1170" t="s">
        <v>7520</v>
      </c>
      <c r="D14" s="1169" t="s">
        <v>29</v>
      </c>
      <c r="E14" s="651" t="s">
        <v>14744</v>
      </c>
    </row>
    <row r="15" spans="2:5">
      <c r="B15" s="652" t="s">
        <v>11843</v>
      </c>
      <c r="C15" s="653" t="s">
        <v>7521</v>
      </c>
      <c r="D15" s="652" t="s">
        <v>29</v>
      </c>
      <c r="E15" s="654" t="s">
        <v>15614</v>
      </c>
    </row>
    <row r="16" spans="2:5">
      <c r="B16" s="1169" t="s">
        <v>11844</v>
      </c>
      <c r="C16" s="1170" t="s">
        <v>7522</v>
      </c>
      <c r="D16" s="1169" t="s">
        <v>29</v>
      </c>
      <c r="E16" s="651" t="s">
        <v>17787</v>
      </c>
    </row>
    <row r="17" spans="2:5">
      <c r="B17" s="652" t="s">
        <v>11845</v>
      </c>
      <c r="C17" s="653" t="s">
        <v>7523</v>
      </c>
      <c r="D17" s="652" t="s">
        <v>29</v>
      </c>
      <c r="E17" s="654" t="s">
        <v>17788</v>
      </c>
    </row>
    <row r="18" spans="2:5">
      <c r="B18" s="1169" t="s">
        <v>11846</v>
      </c>
      <c r="C18" s="1170" t="s">
        <v>7524</v>
      </c>
      <c r="D18" s="1169" t="s">
        <v>29</v>
      </c>
      <c r="E18" s="651" t="s">
        <v>13703</v>
      </c>
    </row>
    <row r="19" spans="2:5">
      <c r="B19" s="1595">
        <v>83655</v>
      </c>
      <c r="C19" s="653" t="s">
        <v>7525</v>
      </c>
      <c r="D19" s="652" t="s">
        <v>29</v>
      </c>
      <c r="E19" s="654" t="s">
        <v>14522</v>
      </c>
    </row>
    <row r="20" spans="2:5">
      <c r="B20" s="1169" t="s">
        <v>11847</v>
      </c>
      <c r="C20" s="1170" t="s">
        <v>2120</v>
      </c>
      <c r="D20" s="1169" t="s">
        <v>29</v>
      </c>
      <c r="E20" s="651" t="s">
        <v>12878</v>
      </c>
    </row>
    <row r="21" spans="2:5">
      <c r="B21" s="652" t="s">
        <v>11848</v>
      </c>
      <c r="C21" s="653" t="s">
        <v>2121</v>
      </c>
      <c r="D21" s="652" t="s">
        <v>29</v>
      </c>
      <c r="E21" s="654" t="s">
        <v>12881</v>
      </c>
    </row>
    <row r="22" spans="2:5">
      <c r="B22" s="1169" t="s">
        <v>11849</v>
      </c>
      <c r="C22" s="1170" t="s">
        <v>2122</v>
      </c>
      <c r="D22" s="1169" t="s">
        <v>29</v>
      </c>
      <c r="E22" s="651" t="s">
        <v>12491</v>
      </c>
    </row>
    <row r="23" spans="2:5">
      <c r="B23" s="652" t="s">
        <v>11850</v>
      </c>
      <c r="C23" s="653" t="s">
        <v>2123</v>
      </c>
      <c r="D23" s="652" t="s">
        <v>29</v>
      </c>
      <c r="E23" s="654" t="s">
        <v>13364</v>
      </c>
    </row>
    <row r="24" spans="2:5">
      <c r="B24" s="1169" t="s">
        <v>11851</v>
      </c>
      <c r="C24" s="1170" t="s">
        <v>2124</v>
      </c>
      <c r="D24" s="1169" t="s">
        <v>29</v>
      </c>
      <c r="E24" s="651" t="s">
        <v>13545</v>
      </c>
    </row>
    <row r="25" spans="2:5">
      <c r="B25" s="652" t="s">
        <v>11852</v>
      </c>
      <c r="C25" s="653" t="s">
        <v>2125</v>
      </c>
      <c r="D25" s="652" t="s">
        <v>29</v>
      </c>
      <c r="E25" s="654" t="s">
        <v>13069</v>
      </c>
    </row>
    <row r="26" spans="2:5">
      <c r="B26" s="1169" t="s">
        <v>11853</v>
      </c>
      <c r="C26" s="1170" t="s">
        <v>2126</v>
      </c>
      <c r="D26" s="1169" t="s">
        <v>29</v>
      </c>
      <c r="E26" s="651" t="s">
        <v>17486</v>
      </c>
    </row>
    <row r="27" spans="2:5">
      <c r="B27" s="652" t="s">
        <v>11854</v>
      </c>
      <c r="C27" s="653" t="s">
        <v>2127</v>
      </c>
      <c r="D27" s="652" t="s">
        <v>29</v>
      </c>
      <c r="E27" s="654" t="s">
        <v>13926</v>
      </c>
    </row>
    <row r="28" spans="2:5">
      <c r="B28" s="1169" t="s">
        <v>11856</v>
      </c>
      <c r="C28" s="1170" t="s">
        <v>2128</v>
      </c>
      <c r="D28" s="1169" t="s">
        <v>29</v>
      </c>
      <c r="E28" s="651" t="s">
        <v>14872</v>
      </c>
    </row>
    <row r="29" spans="2:5">
      <c r="B29" s="652" t="s">
        <v>11855</v>
      </c>
      <c r="C29" s="653" t="s">
        <v>7526</v>
      </c>
      <c r="D29" s="652" t="s">
        <v>29</v>
      </c>
      <c r="E29" s="654" t="s">
        <v>17789</v>
      </c>
    </row>
    <row r="30" spans="2:5" ht="30">
      <c r="B30" s="1596">
        <v>90694</v>
      </c>
      <c r="C30" s="1170" t="s">
        <v>2129</v>
      </c>
      <c r="D30" s="1169" t="s">
        <v>29</v>
      </c>
      <c r="E30" s="651" t="s">
        <v>15995</v>
      </c>
    </row>
    <row r="31" spans="2:5" ht="30">
      <c r="B31" s="1595">
        <v>90695</v>
      </c>
      <c r="C31" s="653" t="s">
        <v>2130</v>
      </c>
      <c r="D31" s="652" t="s">
        <v>29</v>
      </c>
      <c r="E31" s="654" t="s">
        <v>15423</v>
      </c>
    </row>
    <row r="32" spans="2:5" ht="30">
      <c r="B32" s="1596">
        <v>90696</v>
      </c>
      <c r="C32" s="1170" t="s">
        <v>2131</v>
      </c>
      <c r="D32" s="1169" t="s">
        <v>29</v>
      </c>
      <c r="E32" s="651" t="s">
        <v>17790</v>
      </c>
    </row>
    <row r="33" spans="2:5" ht="30">
      <c r="B33" s="1595">
        <v>90697</v>
      </c>
      <c r="C33" s="653" t="s">
        <v>2132</v>
      </c>
      <c r="D33" s="652" t="s">
        <v>29</v>
      </c>
      <c r="E33" s="654" t="s">
        <v>15553</v>
      </c>
    </row>
    <row r="34" spans="2:5" ht="30">
      <c r="B34" s="1596">
        <v>90698</v>
      </c>
      <c r="C34" s="1170" t="s">
        <v>2133</v>
      </c>
      <c r="D34" s="1169" t="s">
        <v>29</v>
      </c>
      <c r="E34" s="651" t="s">
        <v>17791</v>
      </c>
    </row>
    <row r="35" spans="2:5" ht="30">
      <c r="B35" s="1595">
        <v>90699</v>
      </c>
      <c r="C35" s="653" t="s">
        <v>2134</v>
      </c>
      <c r="D35" s="652" t="s">
        <v>29</v>
      </c>
      <c r="E35" s="654" t="s">
        <v>17792</v>
      </c>
    </row>
    <row r="36" spans="2:5" ht="30">
      <c r="B36" s="1596">
        <v>90700</v>
      </c>
      <c r="C36" s="1170" t="s">
        <v>2135</v>
      </c>
      <c r="D36" s="1169" t="s">
        <v>29</v>
      </c>
      <c r="E36" s="651" t="s">
        <v>17793</v>
      </c>
    </row>
    <row r="37" spans="2:5" ht="30">
      <c r="B37" s="1595">
        <v>90701</v>
      </c>
      <c r="C37" s="653" t="s">
        <v>7527</v>
      </c>
      <c r="D37" s="652" t="s">
        <v>29</v>
      </c>
      <c r="E37" s="654" t="s">
        <v>16185</v>
      </c>
    </row>
    <row r="38" spans="2:5" ht="30">
      <c r="B38" s="1596">
        <v>90702</v>
      </c>
      <c r="C38" s="1170" t="s">
        <v>7528</v>
      </c>
      <c r="D38" s="1169" t="s">
        <v>29</v>
      </c>
      <c r="E38" s="651" t="s">
        <v>17794</v>
      </c>
    </row>
    <row r="39" spans="2:5" ht="30">
      <c r="B39" s="1595">
        <v>90703</v>
      </c>
      <c r="C39" s="653" t="s">
        <v>7529</v>
      </c>
      <c r="D39" s="652" t="s">
        <v>29</v>
      </c>
      <c r="E39" s="654" t="s">
        <v>17421</v>
      </c>
    </row>
    <row r="40" spans="2:5" ht="30">
      <c r="B40" s="1596">
        <v>90704</v>
      </c>
      <c r="C40" s="1170" t="s">
        <v>7530</v>
      </c>
      <c r="D40" s="1169" t="s">
        <v>29</v>
      </c>
      <c r="E40" s="651" t="s">
        <v>17795</v>
      </c>
    </row>
    <row r="41" spans="2:5" ht="30">
      <c r="B41" s="1595">
        <v>90705</v>
      </c>
      <c r="C41" s="653" t="s">
        <v>7531</v>
      </c>
      <c r="D41" s="652" t="s">
        <v>29</v>
      </c>
      <c r="E41" s="654" t="s">
        <v>17796</v>
      </c>
    </row>
    <row r="42" spans="2:5" ht="30">
      <c r="B42" s="1596">
        <v>90706</v>
      </c>
      <c r="C42" s="1170" t="s">
        <v>7532</v>
      </c>
      <c r="D42" s="1169" t="s">
        <v>29</v>
      </c>
      <c r="E42" s="651" t="s">
        <v>17797</v>
      </c>
    </row>
    <row r="43" spans="2:5" ht="30">
      <c r="B43" s="1595">
        <v>90708</v>
      </c>
      <c r="C43" s="653" t="s">
        <v>7533</v>
      </c>
      <c r="D43" s="652" t="s">
        <v>29</v>
      </c>
      <c r="E43" s="654" t="s">
        <v>17798</v>
      </c>
    </row>
    <row r="44" spans="2:5" ht="30">
      <c r="B44" s="1596">
        <v>90709</v>
      </c>
      <c r="C44" s="1170" t="s">
        <v>2136</v>
      </c>
      <c r="D44" s="1169" t="s">
        <v>29</v>
      </c>
      <c r="E44" s="651" t="s">
        <v>13220</v>
      </c>
    </row>
    <row r="45" spans="2:5" ht="30">
      <c r="B45" s="1595">
        <v>90710</v>
      </c>
      <c r="C45" s="653" t="s">
        <v>2137</v>
      </c>
      <c r="D45" s="652" t="s">
        <v>29</v>
      </c>
      <c r="E45" s="654" t="s">
        <v>14610</v>
      </c>
    </row>
    <row r="46" spans="2:5" ht="30">
      <c r="B46" s="1596">
        <v>90711</v>
      </c>
      <c r="C46" s="1170" t="s">
        <v>2138</v>
      </c>
      <c r="D46" s="1169" t="s">
        <v>29</v>
      </c>
      <c r="E46" s="651" t="s">
        <v>17799</v>
      </c>
    </row>
    <row r="47" spans="2:5" ht="30">
      <c r="B47" s="1595">
        <v>90712</v>
      </c>
      <c r="C47" s="653" t="s">
        <v>2139</v>
      </c>
      <c r="D47" s="652" t="s">
        <v>29</v>
      </c>
      <c r="E47" s="654" t="s">
        <v>17800</v>
      </c>
    </row>
    <row r="48" spans="2:5" ht="30">
      <c r="B48" s="1596">
        <v>90713</v>
      </c>
      <c r="C48" s="1170" t="s">
        <v>2140</v>
      </c>
      <c r="D48" s="1169" t="s">
        <v>29</v>
      </c>
      <c r="E48" s="651" t="s">
        <v>17801</v>
      </c>
    </row>
    <row r="49" spans="2:5" ht="30">
      <c r="B49" s="1595">
        <v>90714</v>
      </c>
      <c r="C49" s="653" t="s">
        <v>2141</v>
      </c>
      <c r="D49" s="652" t="s">
        <v>29</v>
      </c>
      <c r="E49" s="654" t="s">
        <v>17802</v>
      </c>
    </row>
    <row r="50" spans="2:5" ht="30">
      <c r="B50" s="1596">
        <v>90715</v>
      </c>
      <c r="C50" s="1170" t="s">
        <v>2142</v>
      </c>
      <c r="D50" s="1169" t="s">
        <v>29</v>
      </c>
      <c r="E50" s="651" t="s">
        <v>17803</v>
      </c>
    </row>
    <row r="51" spans="2:5" ht="30">
      <c r="B51" s="1595">
        <v>90716</v>
      </c>
      <c r="C51" s="653" t="s">
        <v>7534</v>
      </c>
      <c r="D51" s="652" t="s">
        <v>29</v>
      </c>
      <c r="E51" s="654" t="s">
        <v>13907</v>
      </c>
    </row>
    <row r="52" spans="2:5" ht="30">
      <c r="B52" s="1596">
        <v>90717</v>
      </c>
      <c r="C52" s="1170" t="s">
        <v>7535</v>
      </c>
      <c r="D52" s="1169" t="s">
        <v>29</v>
      </c>
      <c r="E52" s="651" t="s">
        <v>17804</v>
      </c>
    </row>
    <row r="53" spans="2:5" ht="30">
      <c r="B53" s="1595">
        <v>90718</v>
      </c>
      <c r="C53" s="653" t="s">
        <v>7536</v>
      </c>
      <c r="D53" s="652" t="s">
        <v>29</v>
      </c>
      <c r="E53" s="654" t="s">
        <v>17805</v>
      </c>
    </row>
    <row r="54" spans="2:5" ht="30">
      <c r="B54" s="1596">
        <v>90719</v>
      </c>
      <c r="C54" s="1170" t="s">
        <v>7537</v>
      </c>
      <c r="D54" s="1169" t="s">
        <v>29</v>
      </c>
      <c r="E54" s="651" t="s">
        <v>17806</v>
      </c>
    </row>
    <row r="55" spans="2:5" ht="30">
      <c r="B55" s="1595">
        <v>90720</v>
      </c>
      <c r="C55" s="653" t="s">
        <v>7538</v>
      </c>
      <c r="D55" s="652" t="s">
        <v>29</v>
      </c>
      <c r="E55" s="654" t="s">
        <v>17807</v>
      </c>
    </row>
    <row r="56" spans="2:5" ht="30">
      <c r="B56" s="1596">
        <v>90721</v>
      </c>
      <c r="C56" s="1170" t="s">
        <v>7539</v>
      </c>
      <c r="D56" s="1169" t="s">
        <v>29</v>
      </c>
      <c r="E56" s="651" t="s">
        <v>17808</v>
      </c>
    </row>
    <row r="57" spans="2:5" ht="30">
      <c r="B57" s="1595">
        <v>90723</v>
      </c>
      <c r="C57" s="653" t="s">
        <v>7540</v>
      </c>
      <c r="D57" s="652" t="s">
        <v>29</v>
      </c>
      <c r="E57" s="654" t="s">
        <v>17809</v>
      </c>
    </row>
    <row r="58" spans="2:5" ht="30">
      <c r="B58" s="1596">
        <v>90724</v>
      </c>
      <c r="C58" s="1170" t="s">
        <v>7541</v>
      </c>
      <c r="D58" s="1169" t="s">
        <v>30</v>
      </c>
      <c r="E58" s="651" t="s">
        <v>13783</v>
      </c>
    </row>
    <row r="59" spans="2:5" ht="30">
      <c r="B59" s="1595">
        <v>90725</v>
      </c>
      <c r="C59" s="653" t="s">
        <v>7542</v>
      </c>
      <c r="D59" s="652" t="s">
        <v>30</v>
      </c>
      <c r="E59" s="654" t="s">
        <v>13005</v>
      </c>
    </row>
    <row r="60" spans="2:5">
      <c r="B60" s="1596">
        <v>90726</v>
      </c>
      <c r="C60" s="1170" t="s">
        <v>2143</v>
      </c>
      <c r="D60" s="1169" t="s">
        <v>30</v>
      </c>
      <c r="E60" s="651" t="s">
        <v>17810</v>
      </c>
    </row>
    <row r="61" spans="2:5" ht="30">
      <c r="B61" s="1595">
        <v>90727</v>
      </c>
      <c r="C61" s="653" t="s">
        <v>7543</v>
      </c>
      <c r="D61" s="652" t="s">
        <v>30</v>
      </c>
      <c r="E61" s="654" t="s">
        <v>17811</v>
      </c>
    </row>
    <row r="62" spans="2:5" ht="30">
      <c r="B62" s="1596">
        <v>90728</v>
      </c>
      <c r="C62" s="1170" t="s">
        <v>7544</v>
      </c>
      <c r="D62" s="1169" t="s">
        <v>30</v>
      </c>
      <c r="E62" s="651" t="s">
        <v>17812</v>
      </c>
    </row>
    <row r="63" spans="2:5" ht="30">
      <c r="B63" s="1595">
        <v>90729</v>
      </c>
      <c r="C63" s="653" t="s">
        <v>7545</v>
      </c>
      <c r="D63" s="652" t="s">
        <v>30</v>
      </c>
      <c r="E63" s="654" t="s">
        <v>15060</v>
      </c>
    </row>
    <row r="64" spans="2:5" ht="30">
      <c r="B64" s="1596">
        <v>90730</v>
      </c>
      <c r="C64" s="1170" t="s">
        <v>7546</v>
      </c>
      <c r="D64" s="1169" t="s">
        <v>30</v>
      </c>
      <c r="E64" s="651" t="s">
        <v>16102</v>
      </c>
    </row>
    <row r="65" spans="2:5" ht="30">
      <c r="B65" s="1595">
        <v>90731</v>
      </c>
      <c r="C65" s="653" t="s">
        <v>7547</v>
      </c>
      <c r="D65" s="652" t="s">
        <v>30</v>
      </c>
      <c r="E65" s="654" t="s">
        <v>17813</v>
      </c>
    </row>
    <row r="66" spans="2:5" ht="30">
      <c r="B66" s="1596">
        <v>90732</v>
      </c>
      <c r="C66" s="1170" t="s">
        <v>7548</v>
      </c>
      <c r="D66" s="1169" t="s">
        <v>30</v>
      </c>
      <c r="E66" s="651" t="s">
        <v>17814</v>
      </c>
    </row>
    <row r="67" spans="2:5" ht="30">
      <c r="B67" s="1595">
        <v>90733</v>
      </c>
      <c r="C67" s="653" t="s">
        <v>7549</v>
      </c>
      <c r="D67" s="652" t="s">
        <v>29</v>
      </c>
      <c r="E67" s="654" t="s">
        <v>12858</v>
      </c>
    </row>
    <row r="68" spans="2:5" ht="30">
      <c r="B68" s="1596">
        <v>90734</v>
      </c>
      <c r="C68" s="1170" t="s">
        <v>7550</v>
      </c>
      <c r="D68" s="1169" t="s">
        <v>29</v>
      </c>
      <c r="E68" s="651" t="s">
        <v>12880</v>
      </c>
    </row>
    <row r="69" spans="2:5" ht="30">
      <c r="B69" s="1595">
        <v>90735</v>
      </c>
      <c r="C69" s="653" t="s">
        <v>7551</v>
      </c>
      <c r="D69" s="652" t="s">
        <v>29</v>
      </c>
      <c r="E69" s="654" t="s">
        <v>13543</v>
      </c>
    </row>
    <row r="70" spans="2:5" ht="30">
      <c r="B70" s="1596">
        <v>90736</v>
      </c>
      <c r="C70" s="1170" t="s">
        <v>7552</v>
      </c>
      <c r="D70" s="1169" t="s">
        <v>29</v>
      </c>
      <c r="E70" s="651" t="s">
        <v>12728</v>
      </c>
    </row>
    <row r="71" spans="2:5" ht="30">
      <c r="B71" s="1595">
        <v>90737</v>
      </c>
      <c r="C71" s="653" t="s">
        <v>7553</v>
      </c>
      <c r="D71" s="652" t="s">
        <v>29</v>
      </c>
      <c r="E71" s="654" t="s">
        <v>13736</v>
      </c>
    </row>
    <row r="72" spans="2:5" ht="30">
      <c r="B72" s="1596">
        <v>90738</v>
      </c>
      <c r="C72" s="1170" t="s">
        <v>7554</v>
      </c>
      <c r="D72" s="1169" t="s">
        <v>29</v>
      </c>
      <c r="E72" s="651" t="s">
        <v>15752</v>
      </c>
    </row>
    <row r="73" spans="2:5" ht="30">
      <c r="B73" s="1595">
        <v>90739</v>
      </c>
      <c r="C73" s="653" t="s">
        <v>7555</v>
      </c>
      <c r="D73" s="652" t="s">
        <v>29</v>
      </c>
      <c r="E73" s="654" t="s">
        <v>16072</v>
      </c>
    </row>
    <row r="74" spans="2:5" ht="30">
      <c r="B74" s="1596">
        <v>90740</v>
      </c>
      <c r="C74" s="1170" t="s">
        <v>7556</v>
      </c>
      <c r="D74" s="1169" t="s">
        <v>29</v>
      </c>
      <c r="E74" s="651" t="s">
        <v>13694</v>
      </c>
    </row>
    <row r="75" spans="2:5" ht="30">
      <c r="B75" s="1595">
        <v>90741</v>
      </c>
      <c r="C75" s="653" t="s">
        <v>7557</v>
      </c>
      <c r="D75" s="652" t="s">
        <v>29</v>
      </c>
      <c r="E75" s="654" t="s">
        <v>12735</v>
      </c>
    </row>
    <row r="76" spans="2:5" ht="30">
      <c r="B76" s="1596">
        <v>90742</v>
      </c>
      <c r="C76" s="1170" t="s">
        <v>7558</v>
      </c>
      <c r="D76" s="1169" t="s">
        <v>29</v>
      </c>
      <c r="E76" s="651" t="s">
        <v>17051</v>
      </c>
    </row>
    <row r="77" spans="2:5" ht="30">
      <c r="B77" s="1595">
        <v>90743</v>
      </c>
      <c r="C77" s="653" t="s">
        <v>7559</v>
      </c>
      <c r="D77" s="652" t="s">
        <v>29</v>
      </c>
      <c r="E77" s="654" t="s">
        <v>13346</v>
      </c>
    </row>
    <row r="78" spans="2:5" ht="30">
      <c r="B78" s="1596">
        <v>90744</v>
      </c>
      <c r="C78" s="1170" t="s">
        <v>7560</v>
      </c>
      <c r="D78" s="1169" t="s">
        <v>29</v>
      </c>
      <c r="E78" s="651" t="s">
        <v>14057</v>
      </c>
    </row>
    <row r="79" spans="2:5" ht="30">
      <c r="B79" s="1595">
        <v>90745</v>
      </c>
      <c r="C79" s="653" t="s">
        <v>7561</v>
      </c>
      <c r="D79" s="652" t="s">
        <v>29</v>
      </c>
      <c r="E79" s="654" t="s">
        <v>14755</v>
      </c>
    </row>
    <row r="80" spans="2:5" ht="30">
      <c r="B80" s="1596">
        <v>90746</v>
      </c>
      <c r="C80" s="1170" t="s">
        <v>7562</v>
      </c>
      <c r="D80" s="1169" t="s">
        <v>29</v>
      </c>
      <c r="E80" s="651" t="s">
        <v>13892</v>
      </c>
    </row>
    <row r="81" spans="2:5" ht="30">
      <c r="B81" s="1595">
        <v>90747</v>
      </c>
      <c r="C81" s="653" t="s">
        <v>7563</v>
      </c>
      <c r="D81" s="652" t="s">
        <v>29</v>
      </c>
      <c r="E81" s="654" t="s">
        <v>16903</v>
      </c>
    </row>
    <row r="82" spans="2:5" ht="30">
      <c r="B82" s="1596">
        <v>90748</v>
      </c>
      <c r="C82" s="1170" t="s">
        <v>7564</v>
      </c>
      <c r="D82" s="1169" t="s">
        <v>29</v>
      </c>
      <c r="E82" s="651" t="s">
        <v>14565</v>
      </c>
    </row>
    <row r="83" spans="2:5" ht="30">
      <c r="B83" s="1595">
        <v>90749</v>
      </c>
      <c r="C83" s="653" t="s">
        <v>7565</v>
      </c>
      <c r="D83" s="652" t="s">
        <v>29</v>
      </c>
      <c r="E83" s="654" t="s">
        <v>16044</v>
      </c>
    </row>
    <row r="84" spans="2:5" ht="30">
      <c r="B84" s="1596">
        <v>90750</v>
      </c>
      <c r="C84" s="1170" t="s">
        <v>7566</v>
      </c>
      <c r="D84" s="1169" t="s">
        <v>29</v>
      </c>
      <c r="E84" s="651" t="s">
        <v>13164</v>
      </c>
    </row>
    <row r="85" spans="2:5" ht="30">
      <c r="B85" s="1595">
        <v>90751</v>
      </c>
      <c r="C85" s="653" t="s">
        <v>7567</v>
      </c>
      <c r="D85" s="652" t="s">
        <v>29</v>
      </c>
      <c r="E85" s="654" t="s">
        <v>15723</v>
      </c>
    </row>
    <row r="86" spans="2:5" ht="30">
      <c r="B86" s="1596">
        <v>90752</v>
      </c>
      <c r="C86" s="1170" t="s">
        <v>7568</v>
      </c>
      <c r="D86" s="1169" t="s">
        <v>29</v>
      </c>
      <c r="E86" s="651" t="s">
        <v>16252</v>
      </c>
    </row>
    <row r="87" spans="2:5" ht="30">
      <c r="B87" s="1595">
        <v>90753</v>
      </c>
      <c r="C87" s="653" t="s">
        <v>7569</v>
      </c>
      <c r="D87" s="652" t="s">
        <v>29</v>
      </c>
      <c r="E87" s="654" t="s">
        <v>17815</v>
      </c>
    </row>
    <row r="88" spans="2:5" ht="30">
      <c r="B88" s="1596">
        <v>90754</v>
      </c>
      <c r="C88" s="1170" t="s">
        <v>7570</v>
      </c>
      <c r="D88" s="1169" t="s">
        <v>29</v>
      </c>
      <c r="E88" s="651" t="s">
        <v>14577</v>
      </c>
    </row>
    <row r="89" spans="2:5" ht="30">
      <c r="B89" s="1595">
        <v>90755</v>
      </c>
      <c r="C89" s="653" t="s">
        <v>7571</v>
      </c>
      <c r="D89" s="652" t="s">
        <v>29</v>
      </c>
      <c r="E89" s="654" t="s">
        <v>15480</v>
      </c>
    </row>
    <row r="90" spans="2:5" ht="30">
      <c r="B90" s="1596">
        <v>90756</v>
      </c>
      <c r="C90" s="1170" t="s">
        <v>7572</v>
      </c>
      <c r="D90" s="1169" t="s">
        <v>29</v>
      </c>
      <c r="E90" s="651" t="s">
        <v>17816</v>
      </c>
    </row>
    <row r="91" spans="2:5" ht="30">
      <c r="B91" s="1595">
        <v>90757</v>
      </c>
      <c r="C91" s="653" t="s">
        <v>7573</v>
      </c>
      <c r="D91" s="652" t="s">
        <v>29</v>
      </c>
      <c r="E91" s="654" t="s">
        <v>17817</v>
      </c>
    </row>
    <row r="92" spans="2:5" ht="30">
      <c r="B92" s="1596">
        <v>90758</v>
      </c>
      <c r="C92" s="1170" t="s">
        <v>7574</v>
      </c>
      <c r="D92" s="1169" t="s">
        <v>29</v>
      </c>
      <c r="E92" s="651" t="s">
        <v>17818</v>
      </c>
    </row>
    <row r="93" spans="2:5" ht="30">
      <c r="B93" s="1595">
        <v>90759</v>
      </c>
      <c r="C93" s="653" t="s">
        <v>7575</v>
      </c>
      <c r="D93" s="652" t="s">
        <v>29</v>
      </c>
      <c r="E93" s="654" t="s">
        <v>15365</v>
      </c>
    </row>
    <row r="94" spans="2:5" ht="30">
      <c r="B94" s="1596">
        <v>90760</v>
      </c>
      <c r="C94" s="1170" t="s">
        <v>7576</v>
      </c>
      <c r="D94" s="1169" t="s">
        <v>29</v>
      </c>
      <c r="E94" s="651" t="s">
        <v>15200</v>
      </c>
    </row>
    <row r="95" spans="2:5" ht="30">
      <c r="B95" s="1595">
        <v>90761</v>
      </c>
      <c r="C95" s="653" t="s">
        <v>7577</v>
      </c>
      <c r="D95" s="652" t="s">
        <v>29</v>
      </c>
      <c r="E95" s="654" t="s">
        <v>16048</v>
      </c>
    </row>
    <row r="96" spans="2:5" ht="30">
      <c r="B96" s="1596">
        <v>90762</v>
      </c>
      <c r="C96" s="1170" t="s">
        <v>7578</v>
      </c>
      <c r="D96" s="1169" t="s">
        <v>29</v>
      </c>
      <c r="E96" s="651" t="s">
        <v>14180</v>
      </c>
    </row>
    <row r="97" spans="2:5" ht="30">
      <c r="B97" s="1595">
        <v>94869</v>
      </c>
      <c r="C97" s="653" t="s">
        <v>7579</v>
      </c>
      <c r="D97" s="652" t="s">
        <v>29</v>
      </c>
      <c r="E97" s="654" t="s">
        <v>17819</v>
      </c>
    </row>
    <row r="98" spans="2:5" ht="30">
      <c r="B98" s="1596">
        <v>94870</v>
      </c>
      <c r="C98" s="1170" t="s">
        <v>7580</v>
      </c>
      <c r="D98" s="1169" t="s">
        <v>29</v>
      </c>
      <c r="E98" s="651" t="s">
        <v>12978</v>
      </c>
    </row>
    <row r="99" spans="2:5" ht="30">
      <c r="B99" s="1595">
        <v>94871</v>
      </c>
      <c r="C99" s="653" t="s">
        <v>7581</v>
      </c>
      <c r="D99" s="652" t="s">
        <v>29</v>
      </c>
      <c r="E99" s="654" t="s">
        <v>17820</v>
      </c>
    </row>
    <row r="100" spans="2:5" ht="30">
      <c r="B100" s="1596">
        <v>94872</v>
      </c>
      <c r="C100" s="1170" t="s">
        <v>7582</v>
      </c>
      <c r="D100" s="1169" t="s">
        <v>29</v>
      </c>
      <c r="E100" s="651" t="s">
        <v>15405</v>
      </c>
    </row>
    <row r="101" spans="2:5" ht="30">
      <c r="B101" s="1595">
        <v>94875</v>
      </c>
      <c r="C101" s="653" t="s">
        <v>7583</v>
      </c>
      <c r="D101" s="652" t="s">
        <v>29</v>
      </c>
      <c r="E101" s="654" t="s">
        <v>17821</v>
      </c>
    </row>
    <row r="102" spans="2:5" ht="30">
      <c r="B102" s="1596">
        <v>94876</v>
      </c>
      <c r="C102" s="1170" t="s">
        <v>7584</v>
      </c>
      <c r="D102" s="1169" t="s">
        <v>29</v>
      </c>
      <c r="E102" s="651" t="s">
        <v>13672</v>
      </c>
    </row>
    <row r="103" spans="2:5" ht="30">
      <c r="B103" s="1595">
        <v>94877</v>
      </c>
      <c r="C103" s="653" t="s">
        <v>7585</v>
      </c>
      <c r="D103" s="652" t="s">
        <v>29</v>
      </c>
      <c r="E103" s="654" t="s">
        <v>17822</v>
      </c>
    </row>
    <row r="104" spans="2:5" ht="30">
      <c r="B104" s="1596">
        <v>94878</v>
      </c>
      <c r="C104" s="1170" t="s">
        <v>7586</v>
      </c>
      <c r="D104" s="1169" t="s">
        <v>29</v>
      </c>
      <c r="E104" s="651" t="s">
        <v>15995</v>
      </c>
    </row>
    <row r="105" spans="2:5" ht="30">
      <c r="B105" s="1595">
        <v>94879</v>
      </c>
      <c r="C105" s="653" t="s">
        <v>7587</v>
      </c>
      <c r="D105" s="652" t="s">
        <v>29</v>
      </c>
      <c r="E105" s="654" t="s">
        <v>17823</v>
      </c>
    </row>
    <row r="106" spans="2:5" ht="30">
      <c r="B106" s="1596">
        <v>94880</v>
      </c>
      <c r="C106" s="1170" t="s">
        <v>7588</v>
      </c>
      <c r="D106" s="1169" t="s">
        <v>29</v>
      </c>
      <c r="E106" s="651" t="s">
        <v>13269</v>
      </c>
    </row>
    <row r="107" spans="2:5" ht="30">
      <c r="B107" s="1595">
        <v>94881</v>
      </c>
      <c r="C107" s="653" t="s">
        <v>7589</v>
      </c>
      <c r="D107" s="652" t="s">
        <v>29</v>
      </c>
      <c r="E107" s="654" t="s">
        <v>17824</v>
      </c>
    </row>
    <row r="108" spans="2:5" ht="30">
      <c r="B108" s="1596">
        <v>94882</v>
      </c>
      <c r="C108" s="1170" t="s">
        <v>7590</v>
      </c>
      <c r="D108" s="1169" t="s">
        <v>29</v>
      </c>
      <c r="E108" s="651" t="s">
        <v>16150</v>
      </c>
    </row>
    <row r="109" spans="2:5" ht="30">
      <c r="B109" s="1595">
        <v>94883</v>
      </c>
      <c r="C109" s="653" t="s">
        <v>7591</v>
      </c>
      <c r="D109" s="652" t="s">
        <v>29</v>
      </c>
      <c r="E109" s="654" t="s">
        <v>17825</v>
      </c>
    </row>
    <row r="110" spans="2:5" ht="30">
      <c r="B110" s="1596">
        <v>94884</v>
      </c>
      <c r="C110" s="1170" t="s">
        <v>7592</v>
      </c>
      <c r="D110" s="1169" t="s">
        <v>29</v>
      </c>
      <c r="E110" s="651" t="s">
        <v>16083</v>
      </c>
    </row>
    <row r="111" spans="2:5" ht="30">
      <c r="B111" s="1595">
        <v>94885</v>
      </c>
      <c r="C111" s="653" t="s">
        <v>7593</v>
      </c>
      <c r="D111" s="652" t="s">
        <v>29</v>
      </c>
      <c r="E111" s="654" t="s">
        <v>17826</v>
      </c>
    </row>
    <row r="112" spans="2:5" ht="30">
      <c r="B112" s="1596">
        <v>94886</v>
      </c>
      <c r="C112" s="1170" t="s">
        <v>7594</v>
      </c>
      <c r="D112" s="1169" t="s">
        <v>29</v>
      </c>
      <c r="E112" s="651" t="s">
        <v>12487</v>
      </c>
    </row>
    <row r="113" spans="2:5" ht="30">
      <c r="B113" s="1595">
        <v>94887</v>
      </c>
      <c r="C113" s="653" t="s">
        <v>7595</v>
      </c>
      <c r="D113" s="652" t="s">
        <v>29</v>
      </c>
      <c r="E113" s="654" t="s">
        <v>17827</v>
      </c>
    </row>
    <row r="114" spans="2:5" ht="30">
      <c r="B114" s="1596">
        <v>94888</v>
      </c>
      <c r="C114" s="1170" t="s">
        <v>7596</v>
      </c>
      <c r="D114" s="1169" t="s">
        <v>29</v>
      </c>
      <c r="E114" s="651" t="s">
        <v>14410</v>
      </c>
    </row>
    <row r="115" spans="2:5" ht="30">
      <c r="B115" s="1595">
        <v>94891</v>
      </c>
      <c r="C115" s="653" t="s">
        <v>7597</v>
      </c>
      <c r="D115" s="652" t="s">
        <v>29</v>
      </c>
      <c r="E115" s="654" t="s">
        <v>17828</v>
      </c>
    </row>
    <row r="116" spans="2:5" ht="30">
      <c r="B116" s="1596">
        <v>94892</v>
      </c>
      <c r="C116" s="1170" t="s">
        <v>7598</v>
      </c>
      <c r="D116" s="1169" t="s">
        <v>29</v>
      </c>
      <c r="E116" s="651" t="s">
        <v>13783</v>
      </c>
    </row>
    <row r="117" spans="2:5" ht="30">
      <c r="B117" s="1595">
        <v>94893</v>
      </c>
      <c r="C117" s="653" t="s">
        <v>7599</v>
      </c>
      <c r="D117" s="652" t="s">
        <v>29</v>
      </c>
      <c r="E117" s="654" t="s">
        <v>17829</v>
      </c>
    </row>
    <row r="118" spans="2:5" ht="30">
      <c r="B118" s="1596">
        <v>94894</v>
      </c>
      <c r="C118" s="1170" t="s">
        <v>7600</v>
      </c>
      <c r="D118" s="1169" t="s">
        <v>29</v>
      </c>
      <c r="E118" s="651" t="s">
        <v>14385</v>
      </c>
    </row>
    <row r="119" spans="2:5" ht="30">
      <c r="B119" s="1595">
        <v>94895</v>
      </c>
      <c r="C119" s="653" t="s">
        <v>7601</v>
      </c>
      <c r="D119" s="652" t="s">
        <v>29</v>
      </c>
      <c r="E119" s="654" t="s">
        <v>17830</v>
      </c>
    </row>
    <row r="120" spans="2:5" ht="30">
      <c r="B120" s="1596">
        <v>94896</v>
      </c>
      <c r="C120" s="1170" t="s">
        <v>7602</v>
      </c>
      <c r="D120" s="1169" t="s">
        <v>29</v>
      </c>
      <c r="E120" s="651" t="s">
        <v>14232</v>
      </c>
    </row>
    <row r="121" spans="2:5" ht="30">
      <c r="B121" s="1595">
        <v>94897</v>
      </c>
      <c r="C121" s="653" t="s">
        <v>7603</v>
      </c>
      <c r="D121" s="652" t="s">
        <v>29</v>
      </c>
      <c r="E121" s="654" t="s">
        <v>17831</v>
      </c>
    </row>
    <row r="122" spans="2:5" ht="30">
      <c r="B122" s="1596">
        <v>94898</v>
      </c>
      <c r="C122" s="1170" t="s">
        <v>7604</v>
      </c>
      <c r="D122" s="1169" t="s">
        <v>29</v>
      </c>
      <c r="E122" s="651" t="s">
        <v>14181</v>
      </c>
    </row>
    <row r="123" spans="2:5" ht="30">
      <c r="B123" s="1595">
        <v>94899</v>
      </c>
      <c r="C123" s="653" t="s">
        <v>7605</v>
      </c>
      <c r="D123" s="652" t="s">
        <v>29</v>
      </c>
      <c r="E123" s="654" t="s">
        <v>17832</v>
      </c>
    </row>
    <row r="124" spans="2:5" ht="30">
      <c r="B124" s="1596">
        <v>94900</v>
      </c>
      <c r="C124" s="1170" t="s">
        <v>7606</v>
      </c>
      <c r="D124" s="1169" t="s">
        <v>29</v>
      </c>
      <c r="E124" s="651" t="s">
        <v>17833</v>
      </c>
    </row>
    <row r="125" spans="2:5" ht="30">
      <c r="B125" s="1595">
        <v>92833</v>
      </c>
      <c r="C125" s="653" t="s">
        <v>7607</v>
      </c>
      <c r="D125" s="652" t="s">
        <v>29</v>
      </c>
      <c r="E125" s="654" t="s">
        <v>17834</v>
      </c>
    </row>
    <row r="126" spans="2:5" ht="30">
      <c r="B126" s="1596">
        <v>92834</v>
      </c>
      <c r="C126" s="1170" t="s">
        <v>7608</v>
      </c>
      <c r="D126" s="1169" t="s">
        <v>29</v>
      </c>
      <c r="E126" s="651" t="s">
        <v>16158</v>
      </c>
    </row>
    <row r="127" spans="2:5" ht="30">
      <c r="B127" s="1595">
        <v>92835</v>
      </c>
      <c r="C127" s="653" t="s">
        <v>7609</v>
      </c>
      <c r="D127" s="652" t="s">
        <v>29</v>
      </c>
      <c r="E127" s="654" t="s">
        <v>17835</v>
      </c>
    </row>
    <row r="128" spans="2:5" ht="30">
      <c r="B128" s="1596">
        <v>92836</v>
      </c>
      <c r="C128" s="1170" t="s">
        <v>7610</v>
      </c>
      <c r="D128" s="1169" t="s">
        <v>29</v>
      </c>
      <c r="E128" s="651" t="s">
        <v>13152</v>
      </c>
    </row>
    <row r="129" spans="2:5" ht="30">
      <c r="B129" s="1595">
        <v>92837</v>
      </c>
      <c r="C129" s="653" t="s">
        <v>7611</v>
      </c>
      <c r="D129" s="652" t="s">
        <v>29</v>
      </c>
      <c r="E129" s="654" t="s">
        <v>17836</v>
      </c>
    </row>
    <row r="130" spans="2:5" ht="30">
      <c r="B130" s="1596">
        <v>92838</v>
      </c>
      <c r="C130" s="1170" t="s">
        <v>7612</v>
      </c>
      <c r="D130" s="1169" t="s">
        <v>29</v>
      </c>
      <c r="E130" s="651" t="s">
        <v>15664</v>
      </c>
    </row>
    <row r="131" spans="2:5" ht="30">
      <c r="B131" s="1595">
        <v>92839</v>
      </c>
      <c r="C131" s="653" t="s">
        <v>7613</v>
      </c>
      <c r="D131" s="652" t="s">
        <v>29</v>
      </c>
      <c r="E131" s="654" t="s">
        <v>17837</v>
      </c>
    </row>
    <row r="132" spans="2:5" ht="30">
      <c r="B132" s="1596">
        <v>92840</v>
      </c>
      <c r="C132" s="1170" t="s">
        <v>7614</v>
      </c>
      <c r="D132" s="1169" t="s">
        <v>29</v>
      </c>
      <c r="E132" s="651" t="s">
        <v>16147</v>
      </c>
    </row>
    <row r="133" spans="2:5" ht="30">
      <c r="B133" s="1595">
        <v>92841</v>
      </c>
      <c r="C133" s="653" t="s">
        <v>7615</v>
      </c>
      <c r="D133" s="652" t="s">
        <v>29</v>
      </c>
      <c r="E133" s="654" t="s">
        <v>17838</v>
      </c>
    </row>
    <row r="134" spans="2:5" ht="30">
      <c r="B134" s="1596">
        <v>92842</v>
      </c>
      <c r="C134" s="1170" t="s">
        <v>7616</v>
      </c>
      <c r="D134" s="1169" t="s">
        <v>29</v>
      </c>
      <c r="E134" s="651" t="s">
        <v>16950</v>
      </c>
    </row>
    <row r="135" spans="2:5" ht="30">
      <c r="B135" s="1595">
        <v>92844</v>
      </c>
      <c r="C135" s="653" t="s">
        <v>7617</v>
      </c>
      <c r="D135" s="652" t="s">
        <v>29</v>
      </c>
      <c r="E135" s="654" t="s">
        <v>15901</v>
      </c>
    </row>
    <row r="136" spans="2:5" ht="30">
      <c r="B136" s="1596">
        <v>92846</v>
      </c>
      <c r="C136" s="1170" t="s">
        <v>7618</v>
      </c>
      <c r="D136" s="1169" t="s">
        <v>29</v>
      </c>
      <c r="E136" s="651" t="s">
        <v>15918</v>
      </c>
    </row>
    <row r="137" spans="2:5" ht="30">
      <c r="B137" s="1595">
        <v>92847</v>
      </c>
      <c r="C137" s="653" t="s">
        <v>7619</v>
      </c>
      <c r="D137" s="652" t="s">
        <v>29</v>
      </c>
      <c r="E137" s="654" t="s">
        <v>17839</v>
      </c>
    </row>
    <row r="138" spans="2:5" ht="30">
      <c r="B138" s="1596">
        <v>92848</v>
      </c>
      <c r="C138" s="1170" t="s">
        <v>7620</v>
      </c>
      <c r="D138" s="1169" t="s">
        <v>29</v>
      </c>
      <c r="E138" s="651" t="s">
        <v>17840</v>
      </c>
    </row>
    <row r="139" spans="2:5" ht="30">
      <c r="B139" s="1595">
        <v>92849</v>
      </c>
      <c r="C139" s="653" t="s">
        <v>7621</v>
      </c>
      <c r="D139" s="652" t="s">
        <v>29</v>
      </c>
      <c r="E139" s="654" t="s">
        <v>17841</v>
      </c>
    </row>
    <row r="140" spans="2:5" ht="30">
      <c r="B140" s="1596">
        <v>92850</v>
      </c>
      <c r="C140" s="1170" t="s">
        <v>7622</v>
      </c>
      <c r="D140" s="1169" t="s">
        <v>29</v>
      </c>
      <c r="E140" s="651" t="s">
        <v>15426</v>
      </c>
    </row>
    <row r="141" spans="2:5" ht="30">
      <c r="B141" s="1595">
        <v>92851</v>
      </c>
      <c r="C141" s="653" t="s">
        <v>7623</v>
      </c>
      <c r="D141" s="652" t="s">
        <v>29</v>
      </c>
      <c r="E141" s="654" t="s">
        <v>17842</v>
      </c>
    </row>
    <row r="142" spans="2:5" ht="30">
      <c r="B142" s="1596">
        <v>92852</v>
      </c>
      <c r="C142" s="1170" t="s">
        <v>7624</v>
      </c>
      <c r="D142" s="1169" t="s">
        <v>29</v>
      </c>
      <c r="E142" s="651" t="s">
        <v>14272</v>
      </c>
    </row>
    <row r="143" spans="2:5" ht="30">
      <c r="B143" s="1595">
        <v>92853</v>
      </c>
      <c r="C143" s="653" t="s">
        <v>7625</v>
      </c>
      <c r="D143" s="652" t="s">
        <v>29</v>
      </c>
      <c r="E143" s="654" t="s">
        <v>17843</v>
      </c>
    </row>
    <row r="144" spans="2:5" ht="30">
      <c r="B144" s="1596">
        <v>92854</v>
      </c>
      <c r="C144" s="1170" t="s">
        <v>7626</v>
      </c>
      <c r="D144" s="1169" t="s">
        <v>29</v>
      </c>
      <c r="E144" s="651" t="s">
        <v>16254</v>
      </c>
    </row>
    <row r="145" spans="2:5" ht="30">
      <c r="B145" s="1595">
        <v>92855</v>
      </c>
      <c r="C145" s="653" t="s">
        <v>7627</v>
      </c>
      <c r="D145" s="652" t="s">
        <v>29</v>
      </c>
      <c r="E145" s="654" t="s">
        <v>17844</v>
      </c>
    </row>
    <row r="146" spans="2:5" ht="30">
      <c r="B146" s="1596">
        <v>92856</v>
      </c>
      <c r="C146" s="1170" t="s">
        <v>7628</v>
      </c>
      <c r="D146" s="1169" t="s">
        <v>29</v>
      </c>
      <c r="E146" s="651" t="s">
        <v>13108</v>
      </c>
    </row>
    <row r="147" spans="2:5" ht="30">
      <c r="B147" s="1595">
        <v>92857</v>
      </c>
      <c r="C147" s="653" t="s">
        <v>7629</v>
      </c>
      <c r="D147" s="652" t="s">
        <v>29</v>
      </c>
      <c r="E147" s="654" t="s">
        <v>17845</v>
      </c>
    </row>
    <row r="148" spans="2:5" ht="30">
      <c r="B148" s="1596">
        <v>92858</v>
      </c>
      <c r="C148" s="1170" t="s">
        <v>7630</v>
      </c>
      <c r="D148" s="1169" t="s">
        <v>29</v>
      </c>
      <c r="E148" s="651" t="s">
        <v>15792</v>
      </c>
    </row>
    <row r="149" spans="2:5" ht="30">
      <c r="B149" s="1595">
        <v>92860</v>
      </c>
      <c r="C149" s="653" t="s">
        <v>7631</v>
      </c>
      <c r="D149" s="652" t="s">
        <v>29</v>
      </c>
      <c r="E149" s="654" t="s">
        <v>14820</v>
      </c>
    </row>
    <row r="150" spans="2:5" ht="30">
      <c r="B150" s="1596">
        <v>92862</v>
      </c>
      <c r="C150" s="1170" t="s">
        <v>7632</v>
      </c>
      <c r="D150" s="1169" t="s">
        <v>29</v>
      </c>
      <c r="E150" s="651" t="s">
        <v>15968</v>
      </c>
    </row>
    <row r="151" spans="2:5" ht="30">
      <c r="B151" s="1595">
        <v>92863</v>
      </c>
      <c r="C151" s="653" t="s">
        <v>7633</v>
      </c>
      <c r="D151" s="652" t="s">
        <v>29</v>
      </c>
      <c r="E151" s="654" t="s">
        <v>17846</v>
      </c>
    </row>
    <row r="152" spans="2:5" ht="30">
      <c r="B152" s="1596">
        <v>92864</v>
      </c>
      <c r="C152" s="1170" t="s">
        <v>7634</v>
      </c>
      <c r="D152" s="1169" t="s">
        <v>29</v>
      </c>
      <c r="E152" s="651" t="s">
        <v>15396</v>
      </c>
    </row>
    <row r="153" spans="2:5" ht="30">
      <c r="B153" s="1595">
        <v>92210</v>
      </c>
      <c r="C153" s="653" t="s">
        <v>7635</v>
      </c>
      <c r="D153" s="652" t="s">
        <v>29</v>
      </c>
      <c r="E153" s="654" t="s">
        <v>17847</v>
      </c>
    </row>
    <row r="154" spans="2:5" ht="30">
      <c r="B154" s="1596">
        <v>92211</v>
      </c>
      <c r="C154" s="1170" t="s">
        <v>7636</v>
      </c>
      <c r="D154" s="1169" t="s">
        <v>29</v>
      </c>
      <c r="E154" s="651" t="s">
        <v>15331</v>
      </c>
    </row>
    <row r="155" spans="2:5" ht="30">
      <c r="B155" s="1595">
        <v>92212</v>
      </c>
      <c r="C155" s="653" t="s">
        <v>7637</v>
      </c>
      <c r="D155" s="652" t="s">
        <v>29</v>
      </c>
      <c r="E155" s="654" t="s">
        <v>17848</v>
      </c>
    </row>
    <row r="156" spans="2:5" ht="30">
      <c r="B156" s="1596">
        <v>92213</v>
      </c>
      <c r="C156" s="1170" t="s">
        <v>7638</v>
      </c>
      <c r="D156" s="1169" t="s">
        <v>29</v>
      </c>
      <c r="E156" s="651" t="s">
        <v>17849</v>
      </c>
    </row>
    <row r="157" spans="2:5" ht="30">
      <c r="B157" s="1595">
        <v>92214</v>
      </c>
      <c r="C157" s="653" t="s">
        <v>7639</v>
      </c>
      <c r="D157" s="652" t="s">
        <v>29</v>
      </c>
      <c r="E157" s="654" t="s">
        <v>17850</v>
      </c>
    </row>
    <row r="158" spans="2:5" ht="30">
      <c r="B158" s="1596">
        <v>92215</v>
      </c>
      <c r="C158" s="1170" t="s">
        <v>7640</v>
      </c>
      <c r="D158" s="1169" t="s">
        <v>29</v>
      </c>
      <c r="E158" s="651" t="s">
        <v>17851</v>
      </c>
    </row>
    <row r="159" spans="2:5" ht="30">
      <c r="B159" s="1595">
        <v>92216</v>
      </c>
      <c r="C159" s="653" t="s">
        <v>7641</v>
      </c>
      <c r="D159" s="652" t="s">
        <v>29</v>
      </c>
      <c r="E159" s="654" t="s">
        <v>17852</v>
      </c>
    </row>
    <row r="160" spans="2:5" ht="30">
      <c r="B160" s="1596">
        <v>92219</v>
      </c>
      <c r="C160" s="1170" t="s">
        <v>7642</v>
      </c>
      <c r="D160" s="1169" t="s">
        <v>29</v>
      </c>
      <c r="E160" s="651" t="s">
        <v>17853</v>
      </c>
    </row>
    <row r="161" spans="2:5" ht="30">
      <c r="B161" s="1595">
        <v>92220</v>
      </c>
      <c r="C161" s="653" t="s">
        <v>7643</v>
      </c>
      <c r="D161" s="652" t="s">
        <v>29</v>
      </c>
      <c r="E161" s="654" t="s">
        <v>17854</v>
      </c>
    </row>
    <row r="162" spans="2:5" ht="30">
      <c r="B162" s="1596">
        <v>92221</v>
      </c>
      <c r="C162" s="1170" t="s">
        <v>7644</v>
      </c>
      <c r="D162" s="1169" t="s">
        <v>29</v>
      </c>
      <c r="E162" s="651" t="s">
        <v>13705</v>
      </c>
    </row>
    <row r="163" spans="2:5" ht="30">
      <c r="B163" s="1595">
        <v>92222</v>
      </c>
      <c r="C163" s="653" t="s">
        <v>7645</v>
      </c>
      <c r="D163" s="652" t="s">
        <v>29</v>
      </c>
      <c r="E163" s="654" t="s">
        <v>14646</v>
      </c>
    </row>
    <row r="164" spans="2:5" ht="30">
      <c r="B164" s="1596">
        <v>92223</v>
      </c>
      <c r="C164" s="1170" t="s">
        <v>7646</v>
      </c>
      <c r="D164" s="1169" t="s">
        <v>29</v>
      </c>
      <c r="E164" s="651" t="s">
        <v>17855</v>
      </c>
    </row>
    <row r="165" spans="2:5" ht="30">
      <c r="B165" s="1595">
        <v>92224</v>
      </c>
      <c r="C165" s="653" t="s">
        <v>7647</v>
      </c>
      <c r="D165" s="652" t="s">
        <v>29</v>
      </c>
      <c r="E165" s="654" t="s">
        <v>17856</v>
      </c>
    </row>
    <row r="166" spans="2:5" ht="30">
      <c r="B166" s="1596">
        <v>92226</v>
      </c>
      <c r="C166" s="1170" t="s">
        <v>7648</v>
      </c>
      <c r="D166" s="1169" t="s">
        <v>29</v>
      </c>
      <c r="E166" s="651" t="s">
        <v>17857</v>
      </c>
    </row>
    <row r="167" spans="2:5" ht="30">
      <c r="B167" s="1595">
        <v>92808</v>
      </c>
      <c r="C167" s="653" t="s">
        <v>7649</v>
      </c>
      <c r="D167" s="652" t="s">
        <v>29</v>
      </c>
      <c r="E167" s="654" t="s">
        <v>16260</v>
      </c>
    </row>
    <row r="168" spans="2:5" ht="30">
      <c r="B168" s="1596">
        <v>92809</v>
      </c>
      <c r="C168" s="1170" t="s">
        <v>7650</v>
      </c>
      <c r="D168" s="1169" t="s">
        <v>29</v>
      </c>
      <c r="E168" s="651" t="s">
        <v>14742</v>
      </c>
    </row>
    <row r="169" spans="2:5" ht="30">
      <c r="B169" s="1595">
        <v>92810</v>
      </c>
      <c r="C169" s="653" t="s">
        <v>7651</v>
      </c>
      <c r="D169" s="652" t="s">
        <v>29</v>
      </c>
      <c r="E169" s="654" t="s">
        <v>14772</v>
      </c>
    </row>
    <row r="170" spans="2:5" ht="30">
      <c r="B170" s="1596">
        <v>92811</v>
      </c>
      <c r="C170" s="1170" t="s">
        <v>7652</v>
      </c>
      <c r="D170" s="1169" t="s">
        <v>29</v>
      </c>
      <c r="E170" s="651" t="s">
        <v>17408</v>
      </c>
    </row>
    <row r="171" spans="2:5" ht="30">
      <c r="B171" s="1595">
        <v>92812</v>
      </c>
      <c r="C171" s="653" t="s">
        <v>7653</v>
      </c>
      <c r="D171" s="652" t="s">
        <v>29</v>
      </c>
      <c r="E171" s="654" t="s">
        <v>17858</v>
      </c>
    </row>
    <row r="172" spans="2:5" ht="30">
      <c r="B172" s="1596">
        <v>92813</v>
      </c>
      <c r="C172" s="1170" t="s">
        <v>7654</v>
      </c>
      <c r="D172" s="1169" t="s">
        <v>29</v>
      </c>
      <c r="E172" s="651" t="s">
        <v>17859</v>
      </c>
    </row>
    <row r="173" spans="2:5" ht="30">
      <c r="B173" s="1595">
        <v>92814</v>
      </c>
      <c r="C173" s="653" t="s">
        <v>7655</v>
      </c>
      <c r="D173" s="652" t="s">
        <v>29</v>
      </c>
      <c r="E173" s="654" t="s">
        <v>17860</v>
      </c>
    </row>
    <row r="174" spans="2:5" ht="30">
      <c r="B174" s="1596">
        <v>92815</v>
      </c>
      <c r="C174" s="1170" t="s">
        <v>7656</v>
      </c>
      <c r="D174" s="1169" t="s">
        <v>29</v>
      </c>
      <c r="E174" s="651" t="s">
        <v>17861</v>
      </c>
    </row>
    <row r="175" spans="2:5" ht="30">
      <c r="B175" s="1595">
        <v>92816</v>
      </c>
      <c r="C175" s="653" t="s">
        <v>7657</v>
      </c>
      <c r="D175" s="652" t="s">
        <v>29</v>
      </c>
      <c r="E175" s="654" t="s">
        <v>17862</v>
      </c>
    </row>
    <row r="176" spans="2:5" ht="30">
      <c r="B176" s="1596">
        <v>92817</v>
      </c>
      <c r="C176" s="1170" t="s">
        <v>7658</v>
      </c>
      <c r="D176" s="1169" t="s">
        <v>29</v>
      </c>
      <c r="E176" s="651" t="s">
        <v>16117</v>
      </c>
    </row>
    <row r="177" spans="2:5" ht="30">
      <c r="B177" s="1595">
        <v>92818</v>
      </c>
      <c r="C177" s="653" t="s">
        <v>7659</v>
      </c>
      <c r="D177" s="652" t="s">
        <v>29</v>
      </c>
      <c r="E177" s="654" t="s">
        <v>17863</v>
      </c>
    </row>
    <row r="178" spans="2:5" ht="30">
      <c r="B178" s="1596">
        <v>92819</v>
      </c>
      <c r="C178" s="1170" t="s">
        <v>7660</v>
      </c>
      <c r="D178" s="1169" t="s">
        <v>29</v>
      </c>
      <c r="E178" s="651" t="s">
        <v>17864</v>
      </c>
    </row>
    <row r="179" spans="2:5" ht="30">
      <c r="B179" s="1595">
        <v>92820</v>
      </c>
      <c r="C179" s="653" t="s">
        <v>7661</v>
      </c>
      <c r="D179" s="652" t="s">
        <v>29</v>
      </c>
      <c r="E179" s="654" t="s">
        <v>17865</v>
      </c>
    </row>
    <row r="180" spans="2:5" ht="30">
      <c r="B180" s="1596">
        <v>92821</v>
      </c>
      <c r="C180" s="1170" t="s">
        <v>7662</v>
      </c>
      <c r="D180" s="1169" t="s">
        <v>29</v>
      </c>
      <c r="E180" s="651" t="s">
        <v>17866</v>
      </c>
    </row>
    <row r="181" spans="2:5" ht="30">
      <c r="B181" s="1595">
        <v>92822</v>
      </c>
      <c r="C181" s="653" t="s">
        <v>7663</v>
      </c>
      <c r="D181" s="652" t="s">
        <v>29</v>
      </c>
      <c r="E181" s="654" t="s">
        <v>17267</v>
      </c>
    </row>
    <row r="182" spans="2:5" ht="30">
      <c r="B182" s="1596">
        <v>92824</v>
      </c>
      <c r="C182" s="1170" t="s">
        <v>7664</v>
      </c>
      <c r="D182" s="1169" t="s">
        <v>29</v>
      </c>
      <c r="E182" s="651" t="s">
        <v>17867</v>
      </c>
    </row>
    <row r="183" spans="2:5" ht="30">
      <c r="B183" s="1595">
        <v>92825</v>
      </c>
      <c r="C183" s="653" t="s">
        <v>7665</v>
      </c>
      <c r="D183" s="652" t="s">
        <v>29</v>
      </c>
      <c r="E183" s="654" t="s">
        <v>17868</v>
      </c>
    </row>
    <row r="184" spans="2:5" ht="30">
      <c r="B184" s="1596">
        <v>92826</v>
      </c>
      <c r="C184" s="1170" t="s">
        <v>7666</v>
      </c>
      <c r="D184" s="1169" t="s">
        <v>29</v>
      </c>
      <c r="E184" s="651" t="s">
        <v>16085</v>
      </c>
    </row>
    <row r="185" spans="2:5" ht="30">
      <c r="B185" s="1595">
        <v>92827</v>
      </c>
      <c r="C185" s="653" t="s">
        <v>7667</v>
      </c>
      <c r="D185" s="652" t="s">
        <v>29</v>
      </c>
      <c r="E185" s="654" t="s">
        <v>17869</v>
      </c>
    </row>
    <row r="186" spans="2:5" ht="30">
      <c r="B186" s="1596">
        <v>92828</v>
      </c>
      <c r="C186" s="1170" t="s">
        <v>7668</v>
      </c>
      <c r="D186" s="1169" t="s">
        <v>29</v>
      </c>
      <c r="E186" s="651" t="s">
        <v>17870</v>
      </c>
    </row>
    <row r="187" spans="2:5" ht="30">
      <c r="B187" s="1595">
        <v>92829</v>
      </c>
      <c r="C187" s="653" t="s">
        <v>7669</v>
      </c>
      <c r="D187" s="652" t="s">
        <v>29</v>
      </c>
      <c r="E187" s="654" t="s">
        <v>17871</v>
      </c>
    </row>
    <row r="188" spans="2:5" ht="30">
      <c r="B188" s="1596">
        <v>92830</v>
      </c>
      <c r="C188" s="1170" t="s">
        <v>7670</v>
      </c>
      <c r="D188" s="1169" t="s">
        <v>29</v>
      </c>
      <c r="E188" s="651" t="s">
        <v>17872</v>
      </c>
    </row>
    <row r="189" spans="2:5" ht="30">
      <c r="B189" s="1595">
        <v>92831</v>
      </c>
      <c r="C189" s="653" t="s">
        <v>7671</v>
      </c>
      <c r="D189" s="652" t="s">
        <v>29</v>
      </c>
      <c r="E189" s="654" t="s">
        <v>17873</v>
      </c>
    </row>
    <row r="190" spans="2:5" ht="30">
      <c r="B190" s="1596">
        <v>92832</v>
      </c>
      <c r="C190" s="1170" t="s">
        <v>7672</v>
      </c>
      <c r="D190" s="1169" t="s">
        <v>29</v>
      </c>
      <c r="E190" s="651" t="s">
        <v>17874</v>
      </c>
    </row>
    <row r="191" spans="2:5" ht="30">
      <c r="B191" s="1595">
        <v>95565</v>
      </c>
      <c r="C191" s="653" t="s">
        <v>7673</v>
      </c>
      <c r="D191" s="652" t="s">
        <v>29</v>
      </c>
      <c r="E191" s="654" t="s">
        <v>17875</v>
      </c>
    </row>
    <row r="192" spans="2:5" ht="30">
      <c r="B192" s="1596">
        <v>95566</v>
      </c>
      <c r="C192" s="1170" t="s">
        <v>7674</v>
      </c>
      <c r="D192" s="1169" t="s">
        <v>29</v>
      </c>
      <c r="E192" s="651" t="s">
        <v>12603</v>
      </c>
    </row>
    <row r="193" spans="2:5" ht="30">
      <c r="B193" s="1595">
        <v>95567</v>
      </c>
      <c r="C193" s="653" t="s">
        <v>7675</v>
      </c>
      <c r="D193" s="652" t="s">
        <v>29</v>
      </c>
      <c r="E193" s="654" t="s">
        <v>17876</v>
      </c>
    </row>
    <row r="194" spans="2:5" ht="30">
      <c r="B194" s="1596">
        <v>95568</v>
      </c>
      <c r="C194" s="1170" t="s">
        <v>7676</v>
      </c>
      <c r="D194" s="1169" t="s">
        <v>29</v>
      </c>
      <c r="E194" s="651" t="s">
        <v>15596</v>
      </c>
    </row>
    <row r="195" spans="2:5" ht="30">
      <c r="B195" s="1595">
        <v>95569</v>
      </c>
      <c r="C195" s="653" t="s">
        <v>7677</v>
      </c>
      <c r="D195" s="652" t="s">
        <v>29</v>
      </c>
      <c r="E195" s="654" t="s">
        <v>17877</v>
      </c>
    </row>
    <row r="196" spans="2:5" ht="30">
      <c r="B196" s="1596">
        <v>95570</v>
      </c>
      <c r="C196" s="1170" t="s">
        <v>7678</v>
      </c>
      <c r="D196" s="1169" t="s">
        <v>29</v>
      </c>
      <c r="E196" s="651" t="s">
        <v>17878</v>
      </c>
    </row>
    <row r="197" spans="2:5" ht="30">
      <c r="B197" s="1595">
        <v>95571</v>
      </c>
      <c r="C197" s="653" t="s">
        <v>7679</v>
      </c>
      <c r="D197" s="652" t="s">
        <v>29</v>
      </c>
      <c r="E197" s="654" t="s">
        <v>17879</v>
      </c>
    </row>
    <row r="198" spans="2:5" ht="30">
      <c r="B198" s="1596">
        <v>95572</v>
      </c>
      <c r="C198" s="1170" t="s">
        <v>7680</v>
      </c>
      <c r="D198" s="1169" t="s">
        <v>29</v>
      </c>
      <c r="E198" s="651" t="s">
        <v>17880</v>
      </c>
    </row>
    <row r="199" spans="2:5">
      <c r="B199" s="1595">
        <v>73606</v>
      </c>
      <c r="C199" s="653" t="s">
        <v>2144</v>
      </c>
      <c r="D199" s="652" t="s">
        <v>30</v>
      </c>
      <c r="E199" s="654" t="s">
        <v>17881</v>
      </c>
    </row>
    <row r="200" spans="2:5">
      <c r="B200" s="1596">
        <v>73607</v>
      </c>
      <c r="C200" s="1170" t="s">
        <v>2145</v>
      </c>
      <c r="D200" s="1169" t="s">
        <v>30</v>
      </c>
      <c r="E200" s="651" t="s">
        <v>17882</v>
      </c>
    </row>
    <row r="201" spans="2:5">
      <c r="B201" s="1595">
        <v>83623</v>
      </c>
      <c r="C201" s="653" t="s">
        <v>7681</v>
      </c>
      <c r="D201" s="652" t="s">
        <v>29</v>
      </c>
      <c r="E201" s="654" t="s">
        <v>17883</v>
      </c>
    </row>
    <row r="202" spans="2:5">
      <c r="B202" s="1596">
        <v>83624</v>
      </c>
      <c r="C202" s="1170" t="s">
        <v>7682</v>
      </c>
      <c r="D202" s="1169" t="s">
        <v>29</v>
      </c>
      <c r="E202" s="651" t="s">
        <v>17884</v>
      </c>
    </row>
    <row r="203" spans="2:5">
      <c r="B203" s="1595">
        <v>83626</v>
      </c>
      <c r="C203" s="653" t="s">
        <v>7683</v>
      </c>
      <c r="D203" s="652" t="s">
        <v>29</v>
      </c>
      <c r="E203" s="654" t="s">
        <v>17885</v>
      </c>
    </row>
    <row r="204" spans="2:5" ht="30">
      <c r="B204" s="1596">
        <v>83627</v>
      </c>
      <c r="C204" s="1170" t="s">
        <v>7684</v>
      </c>
      <c r="D204" s="1169" t="s">
        <v>30</v>
      </c>
      <c r="E204" s="651" t="s">
        <v>17886</v>
      </c>
    </row>
    <row r="205" spans="2:5" ht="30">
      <c r="B205" s="1595">
        <v>83724</v>
      </c>
      <c r="C205" s="653" t="s">
        <v>7685</v>
      </c>
      <c r="D205" s="652" t="s">
        <v>26</v>
      </c>
      <c r="E205" s="654" t="s">
        <v>12878</v>
      </c>
    </row>
    <row r="206" spans="2:5" ht="30">
      <c r="B206" s="1596">
        <v>83725</v>
      </c>
      <c r="C206" s="1170" t="s">
        <v>7686</v>
      </c>
      <c r="D206" s="1169" t="s">
        <v>26</v>
      </c>
      <c r="E206" s="651" t="s">
        <v>13828</v>
      </c>
    </row>
    <row r="207" spans="2:5" ht="30">
      <c r="B207" s="1595">
        <v>83726</v>
      </c>
      <c r="C207" s="653" t="s">
        <v>7687</v>
      </c>
      <c r="D207" s="652" t="s">
        <v>26</v>
      </c>
      <c r="E207" s="654" t="s">
        <v>12503</v>
      </c>
    </row>
    <row r="208" spans="2:5">
      <c r="B208" s="1596">
        <v>83520</v>
      </c>
      <c r="C208" s="1170" t="s">
        <v>52</v>
      </c>
      <c r="D208" s="1169" t="s">
        <v>30</v>
      </c>
      <c r="E208" s="651" t="s">
        <v>17887</v>
      </c>
    </row>
    <row r="209" spans="2:5">
      <c r="B209" s="1595">
        <v>83531</v>
      </c>
      <c r="C209" s="653" t="s">
        <v>7688</v>
      </c>
      <c r="D209" s="652" t="s">
        <v>30</v>
      </c>
      <c r="E209" s="654" t="s">
        <v>17888</v>
      </c>
    </row>
    <row r="210" spans="2:5">
      <c r="B210" s="1596">
        <v>83535</v>
      </c>
      <c r="C210" s="1170" t="s">
        <v>7689</v>
      </c>
      <c r="D210" s="1169" t="s">
        <v>30</v>
      </c>
      <c r="E210" s="651" t="s">
        <v>17889</v>
      </c>
    </row>
    <row r="211" spans="2:5">
      <c r="B211" s="652" t="s">
        <v>11857</v>
      </c>
      <c r="C211" s="653" t="s">
        <v>53</v>
      </c>
      <c r="D211" s="652" t="s">
        <v>30</v>
      </c>
      <c r="E211" s="654" t="s">
        <v>13101</v>
      </c>
    </row>
    <row r="212" spans="2:5">
      <c r="B212" s="1169" t="s">
        <v>11858</v>
      </c>
      <c r="C212" s="1170" t="s">
        <v>54</v>
      </c>
      <c r="D212" s="1169" t="s">
        <v>30</v>
      </c>
      <c r="E212" s="651" t="s">
        <v>17890</v>
      </c>
    </row>
    <row r="213" spans="2:5">
      <c r="B213" s="652" t="s">
        <v>11859</v>
      </c>
      <c r="C213" s="653" t="s">
        <v>55</v>
      </c>
      <c r="D213" s="652" t="s">
        <v>30</v>
      </c>
      <c r="E213" s="654" t="s">
        <v>17891</v>
      </c>
    </row>
    <row r="214" spans="2:5">
      <c r="B214" s="1169" t="s">
        <v>11860</v>
      </c>
      <c r="C214" s="1170" t="s">
        <v>56</v>
      </c>
      <c r="D214" s="1169" t="s">
        <v>30</v>
      </c>
      <c r="E214" s="651" t="s">
        <v>17892</v>
      </c>
    </row>
    <row r="215" spans="2:5">
      <c r="B215" s="652" t="s">
        <v>11861</v>
      </c>
      <c r="C215" s="653" t="s">
        <v>57</v>
      </c>
      <c r="D215" s="652" t="s">
        <v>30</v>
      </c>
      <c r="E215" s="654" t="s">
        <v>17893</v>
      </c>
    </row>
    <row r="216" spans="2:5">
      <c r="B216" s="1169" t="s">
        <v>11862</v>
      </c>
      <c r="C216" s="1170" t="s">
        <v>58</v>
      </c>
      <c r="D216" s="1169" t="s">
        <v>30</v>
      </c>
      <c r="E216" s="651" t="s">
        <v>17894</v>
      </c>
    </row>
    <row r="217" spans="2:5">
      <c r="B217" s="652" t="s">
        <v>11863</v>
      </c>
      <c r="C217" s="653" t="s">
        <v>59</v>
      </c>
      <c r="D217" s="652" t="s">
        <v>30</v>
      </c>
      <c r="E217" s="654" t="s">
        <v>17895</v>
      </c>
    </row>
    <row r="218" spans="2:5">
      <c r="B218" s="1169" t="s">
        <v>20210</v>
      </c>
      <c r="C218" s="1170" t="s">
        <v>60</v>
      </c>
      <c r="D218" s="1169" t="s">
        <v>30</v>
      </c>
      <c r="E218" s="651" t="s">
        <v>17896</v>
      </c>
    </row>
    <row r="219" spans="2:5">
      <c r="B219" s="652" t="s">
        <v>11864</v>
      </c>
      <c r="C219" s="653" t="s">
        <v>61</v>
      </c>
      <c r="D219" s="652" t="s">
        <v>30</v>
      </c>
      <c r="E219" s="654" t="s">
        <v>17897</v>
      </c>
    </row>
    <row r="220" spans="2:5">
      <c r="B220" s="1169" t="s">
        <v>11865</v>
      </c>
      <c r="C220" s="1170" t="s">
        <v>62</v>
      </c>
      <c r="D220" s="1169" t="s">
        <v>30</v>
      </c>
      <c r="E220" s="651" t="s">
        <v>17898</v>
      </c>
    </row>
    <row r="221" spans="2:5">
      <c r="B221" s="652" t="s">
        <v>11866</v>
      </c>
      <c r="C221" s="653" t="s">
        <v>63</v>
      </c>
      <c r="D221" s="652" t="s">
        <v>30</v>
      </c>
      <c r="E221" s="654" t="s">
        <v>17899</v>
      </c>
    </row>
    <row r="222" spans="2:5">
      <c r="B222" s="1169" t="s">
        <v>11867</v>
      </c>
      <c r="C222" s="1170" t="s">
        <v>64</v>
      </c>
      <c r="D222" s="1169" t="s">
        <v>30</v>
      </c>
      <c r="E222" s="651" t="s">
        <v>17900</v>
      </c>
    </row>
    <row r="223" spans="2:5">
      <c r="B223" s="652" t="s">
        <v>11868</v>
      </c>
      <c r="C223" s="653" t="s">
        <v>65</v>
      </c>
      <c r="D223" s="652" t="s">
        <v>30</v>
      </c>
      <c r="E223" s="654" t="s">
        <v>17901</v>
      </c>
    </row>
    <row r="224" spans="2:5">
      <c r="B224" s="1169" t="s">
        <v>11869</v>
      </c>
      <c r="C224" s="1170" t="s">
        <v>66</v>
      </c>
      <c r="D224" s="1169" t="s">
        <v>30</v>
      </c>
      <c r="E224" s="651" t="s">
        <v>17901</v>
      </c>
    </row>
    <row r="225" spans="2:5">
      <c r="B225" s="652" t="s">
        <v>11870</v>
      </c>
      <c r="C225" s="653" t="s">
        <v>67</v>
      </c>
      <c r="D225" s="652" t="s">
        <v>30</v>
      </c>
      <c r="E225" s="654" t="s">
        <v>17902</v>
      </c>
    </row>
    <row r="226" spans="2:5">
      <c r="B226" s="1169" t="s">
        <v>11871</v>
      </c>
      <c r="C226" s="1170" t="s">
        <v>68</v>
      </c>
      <c r="D226" s="1169" t="s">
        <v>30</v>
      </c>
      <c r="E226" s="651" t="s">
        <v>17903</v>
      </c>
    </row>
    <row r="227" spans="2:5">
      <c r="B227" s="652" t="s">
        <v>11872</v>
      </c>
      <c r="C227" s="653" t="s">
        <v>69</v>
      </c>
      <c r="D227" s="652" t="s">
        <v>30</v>
      </c>
      <c r="E227" s="654" t="s">
        <v>15504</v>
      </c>
    </row>
    <row r="228" spans="2:5">
      <c r="B228" s="1169" t="s">
        <v>11873</v>
      </c>
      <c r="C228" s="1170" t="s">
        <v>70</v>
      </c>
      <c r="D228" s="1169" t="s">
        <v>30</v>
      </c>
      <c r="E228" s="651" t="s">
        <v>17904</v>
      </c>
    </row>
    <row r="229" spans="2:5">
      <c r="B229" s="652" t="s">
        <v>11874</v>
      </c>
      <c r="C229" s="653" t="s">
        <v>71</v>
      </c>
      <c r="D229" s="652" t="s">
        <v>30</v>
      </c>
      <c r="E229" s="654" t="s">
        <v>17905</v>
      </c>
    </row>
    <row r="230" spans="2:5">
      <c r="B230" s="1169" t="s">
        <v>11875</v>
      </c>
      <c r="C230" s="1170" t="s">
        <v>72</v>
      </c>
      <c r="D230" s="1169" t="s">
        <v>30</v>
      </c>
      <c r="E230" s="651" t="s">
        <v>17906</v>
      </c>
    </row>
    <row r="231" spans="2:5">
      <c r="B231" s="652" t="s">
        <v>11876</v>
      </c>
      <c r="C231" s="653" t="s">
        <v>73</v>
      </c>
      <c r="D231" s="652" t="s">
        <v>30</v>
      </c>
      <c r="E231" s="654" t="s">
        <v>17907</v>
      </c>
    </row>
    <row r="232" spans="2:5">
      <c r="B232" s="1169" t="s">
        <v>11877</v>
      </c>
      <c r="C232" s="1170" t="s">
        <v>74</v>
      </c>
      <c r="D232" s="1169" t="s">
        <v>30</v>
      </c>
      <c r="E232" s="651" t="s">
        <v>17908</v>
      </c>
    </row>
    <row r="233" spans="2:5">
      <c r="B233" s="652" t="s">
        <v>11878</v>
      </c>
      <c r="C233" s="653" t="s">
        <v>75</v>
      </c>
      <c r="D233" s="652" t="s">
        <v>30</v>
      </c>
      <c r="E233" s="654" t="s">
        <v>17909</v>
      </c>
    </row>
    <row r="234" spans="2:5">
      <c r="B234" s="1169" t="s">
        <v>11879</v>
      </c>
      <c r="C234" s="1170" t="s">
        <v>76</v>
      </c>
      <c r="D234" s="1169" t="s">
        <v>30</v>
      </c>
      <c r="E234" s="651" t="s">
        <v>17910</v>
      </c>
    </row>
    <row r="235" spans="2:5">
      <c r="B235" s="652" t="s">
        <v>11880</v>
      </c>
      <c r="C235" s="653" t="s">
        <v>77</v>
      </c>
      <c r="D235" s="652" t="s">
        <v>30</v>
      </c>
      <c r="E235" s="654" t="s">
        <v>17911</v>
      </c>
    </row>
    <row r="236" spans="2:5">
      <c r="B236" s="1169" t="s">
        <v>11881</v>
      </c>
      <c r="C236" s="1170" t="s">
        <v>78</v>
      </c>
      <c r="D236" s="1169" t="s">
        <v>30</v>
      </c>
      <c r="E236" s="651" t="s">
        <v>17912</v>
      </c>
    </row>
    <row r="237" spans="2:5">
      <c r="B237" s="652" t="s">
        <v>11882</v>
      </c>
      <c r="C237" s="653" t="s">
        <v>79</v>
      </c>
      <c r="D237" s="652" t="s">
        <v>30</v>
      </c>
      <c r="E237" s="654" t="s">
        <v>17913</v>
      </c>
    </row>
    <row r="238" spans="2:5">
      <c r="B238" s="1169" t="s">
        <v>11883</v>
      </c>
      <c r="C238" s="1170" t="s">
        <v>80</v>
      </c>
      <c r="D238" s="1169" t="s">
        <v>30</v>
      </c>
      <c r="E238" s="651" t="s">
        <v>17914</v>
      </c>
    </row>
    <row r="239" spans="2:5">
      <c r="B239" s="652" t="s">
        <v>11884</v>
      </c>
      <c r="C239" s="653" t="s">
        <v>2146</v>
      </c>
      <c r="D239" s="652" t="s">
        <v>29</v>
      </c>
      <c r="E239" s="654" t="s">
        <v>15114</v>
      </c>
    </row>
    <row r="240" spans="2:5">
      <c r="B240" s="1169" t="s">
        <v>11885</v>
      </c>
      <c r="C240" s="1170" t="s">
        <v>2147</v>
      </c>
      <c r="D240" s="1169" t="s">
        <v>29</v>
      </c>
      <c r="E240" s="651" t="s">
        <v>14262</v>
      </c>
    </row>
    <row r="241" spans="2:5">
      <c r="B241" s="652" t="s">
        <v>11886</v>
      </c>
      <c r="C241" s="653" t="s">
        <v>2148</v>
      </c>
      <c r="D241" s="652" t="s">
        <v>29</v>
      </c>
      <c r="E241" s="654" t="s">
        <v>13890</v>
      </c>
    </row>
    <row r="242" spans="2:5">
      <c r="B242" s="1169" t="s">
        <v>11887</v>
      </c>
      <c r="C242" s="1170" t="s">
        <v>2149</v>
      </c>
      <c r="D242" s="1169" t="s">
        <v>29</v>
      </c>
      <c r="E242" s="651" t="s">
        <v>17915</v>
      </c>
    </row>
    <row r="243" spans="2:5">
      <c r="B243" s="652" t="s">
        <v>11888</v>
      </c>
      <c r="C243" s="653" t="s">
        <v>2150</v>
      </c>
      <c r="D243" s="652" t="s">
        <v>29</v>
      </c>
      <c r="E243" s="654" t="s">
        <v>14244</v>
      </c>
    </row>
    <row r="244" spans="2:5">
      <c r="B244" s="1169" t="s">
        <v>11889</v>
      </c>
      <c r="C244" s="1170" t="s">
        <v>2151</v>
      </c>
      <c r="D244" s="1169" t="s">
        <v>29</v>
      </c>
      <c r="E244" s="651" t="s">
        <v>17398</v>
      </c>
    </row>
    <row r="245" spans="2:5">
      <c r="B245" s="652" t="s">
        <v>11890</v>
      </c>
      <c r="C245" s="653" t="s">
        <v>2152</v>
      </c>
      <c r="D245" s="652" t="s">
        <v>29</v>
      </c>
      <c r="E245" s="654" t="s">
        <v>15888</v>
      </c>
    </row>
    <row r="246" spans="2:5">
      <c r="B246" s="1169" t="s">
        <v>11891</v>
      </c>
      <c r="C246" s="1170" t="s">
        <v>2153</v>
      </c>
      <c r="D246" s="1169" t="s">
        <v>29</v>
      </c>
      <c r="E246" s="651" t="s">
        <v>17916</v>
      </c>
    </row>
    <row r="247" spans="2:5">
      <c r="B247" s="652" t="s">
        <v>11892</v>
      </c>
      <c r="C247" s="653" t="s">
        <v>2154</v>
      </c>
      <c r="D247" s="652" t="s">
        <v>29</v>
      </c>
      <c r="E247" s="654" t="s">
        <v>13189</v>
      </c>
    </row>
    <row r="248" spans="2:5">
      <c r="B248" s="1169" t="s">
        <v>11893</v>
      </c>
      <c r="C248" s="1170" t="s">
        <v>2155</v>
      </c>
      <c r="D248" s="1169" t="s">
        <v>29</v>
      </c>
      <c r="E248" s="651" t="s">
        <v>17320</v>
      </c>
    </row>
    <row r="249" spans="2:5">
      <c r="B249" s="652" t="s">
        <v>11894</v>
      </c>
      <c r="C249" s="653" t="s">
        <v>2156</v>
      </c>
      <c r="D249" s="652" t="s">
        <v>29</v>
      </c>
      <c r="E249" s="654" t="s">
        <v>15479</v>
      </c>
    </row>
    <row r="250" spans="2:5">
      <c r="B250" s="1169" t="s">
        <v>11895</v>
      </c>
      <c r="C250" s="1170" t="s">
        <v>2157</v>
      </c>
      <c r="D250" s="1169" t="s">
        <v>29</v>
      </c>
      <c r="E250" s="651" t="s">
        <v>17917</v>
      </c>
    </row>
    <row r="251" spans="2:5">
      <c r="B251" s="652" t="s">
        <v>11896</v>
      </c>
      <c r="C251" s="653" t="s">
        <v>2158</v>
      </c>
      <c r="D251" s="652" t="s">
        <v>29</v>
      </c>
      <c r="E251" s="654" t="s">
        <v>17918</v>
      </c>
    </row>
    <row r="252" spans="2:5">
      <c r="B252" s="1169" t="s">
        <v>11897</v>
      </c>
      <c r="C252" s="1170" t="s">
        <v>2159</v>
      </c>
      <c r="D252" s="1169" t="s">
        <v>29</v>
      </c>
      <c r="E252" s="651" t="s">
        <v>17919</v>
      </c>
    </row>
    <row r="253" spans="2:5">
      <c r="B253" s="652" t="s">
        <v>11898</v>
      </c>
      <c r="C253" s="653" t="s">
        <v>5266</v>
      </c>
      <c r="D253" s="652" t="s">
        <v>29</v>
      </c>
      <c r="E253" s="654" t="s">
        <v>13868</v>
      </c>
    </row>
    <row r="254" spans="2:5">
      <c r="B254" s="1596">
        <v>92235</v>
      </c>
      <c r="C254" s="1170" t="s">
        <v>7690</v>
      </c>
      <c r="D254" s="1169" t="s">
        <v>0</v>
      </c>
      <c r="E254" s="651" t="s">
        <v>17920</v>
      </c>
    </row>
    <row r="255" spans="2:5">
      <c r="B255" s="1595">
        <v>93181</v>
      </c>
      <c r="C255" s="653" t="s">
        <v>7691</v>
      </c>
      <c r="D255" s="652" t="s">
        <v>0</v>
      </c>
      <c r="E255" s="654" t="s">
        <v>16089</v>
      </c>
    </row>
    <row r="256" spans="2:5">
      <c r="B256" s="1596">
        <v>93206</v>
      </c>
      <c r="C256" s="1170" t="s">
        <v>7692</v>
      </c>
      <c r="D256" s="1169" t="s">
        <v>0</v>
      </c>
      <c r="E256" s="651" t="s">
        <v>17921</v>
      </c>
    </row>
    <row r="257" spans="2:5" ht="30">
      <c r="B257" s="1595">
        <v>93207</v>
      </c>
      <c r="C257" s="653" t="s">
        <v>7693</v>
      </c>
      <c r="D257" s="652" t="s">
        <v>0</v>
      </c>
      <c r="E257" s="654" t="s">
        <v>17922</v>
      </c>
    </row>
    <row r="258" spans="2:5">
      <c r="B258" s="1596">
        <v>93208</v>
      </c>
      <c r="C258" s="1170" t="s">
        <v>7694</v>
      </c>
      <c r="D258" s="1169" t="s">
        <v>0</v>
      </c>
      <c r="E258" s="651" t="s">
        <v>17923</v>
      </c>
    </row>
    <row r="259" spans="2:5">
      <c r="B259" s="1595">
        <v>93209</v>
      </c>
      <c r="C259" s="653" t="s">
        <v>7695</v>
      </c>
      <c r="D259" s="652" t="s">
        <v>0</v>
      </c>
      <c r="E259" s="654" t="s">
        <v>17924</v>
      </c>
    </row>
    <row r="260" spans="2:5" ht="30">
      <c r="B260" s="1596">
        <v>93210</v>
      </c>
      <c r="C260" s="1170" t="s">
        <v>7696</v>
      </c>
      <c r="D260" s="1169" t="s">
        <v>0</v>
      </c>
      <c r="E260" s="651" t="s">
        <v>17925</v>
      </c>
    </row>
    <row r="261" spans="2:5">
      <c r="B261" s="1595">
        <v>93211</v>
      </c>
      <c r="C261" s="653" t="s">
        <v>7697</v>
      </c>
      <c r="D261" s="652" t="s">
        <v>0</v>
      </c>
      <c r="E261" s="654" t="s">
        <v>17926</v>
      </c>
    </row>
    <row r="262" spans="2:5" ht="30">
      <c r="B262" s="1596">
        <v>93212</v>
      </c>
      <c r="C262" s="1170" t="s">
        <v>7698</v>
      </c>
      <c r="D262" s="1169" t="s">
        <v>0</v>
      </c>
      <c r="E262" s="651" t="s">
        <v>17927</v>
      </c>
    </row>
    <row r="263" spans="2:5">
      <c r="B263" s="1595">
        <v>93213</v>
      </c>
      <c r="C263" s="653" t="s">
        <v>7699</v>
      </c>
      <c r="D263" s="652" t="s">
        <v>0</v>
      </c>
      <c r="E263" s="654" t="s">
        <v>17928</v>
      </c>
    </row>
    <row r="264" spans="2:5" ht="30">
      <c r="B264" s="1596">
        <v>93214</v>
      </c>
      <c r="C264" s="1170" t="s">
        <v>2160</v>
      </c>
      <c r="D264" s="1169" t="s">
        <v>30</v>
      </c>
      <c r="E264" s="651" t="s">
        <v>17929</v>
      </c>
    </row>
    <row r="265" spans="2:5" ht="30">
      <c r="B265" s="1595">
        <v>93243</v>
      </c>
      <c r="C265" s="653" t="s">
        <v>2161</v>
      </c>
      <c r="D265" s="652" t="s">
        <v>30</v>
      </c>
      <c r="E265" s="654" t="s">
        <v>17930</v>
      </c>
    </row>
    <row r="266" spans="2:5">
      <c r="B266" s="1596">
        <v>93582</v>
      </c>
      <c r="C266" s="1170" t="s">
        <v>7700</v>
      </c>
      <c r="D266" s="1169" t="s">
        <v>0</v>
      </c>
      <c r="E266" s="651" t="s">
        <v>17931</v>
      </c>
    </row>
    <row r="267" spans="2:5" ht="30">
      <c r="B267" s="1595">
        <v>93583</v>
      </c>
      <c r="C267" s="653" t="s">
        <v>7701</v>
      </c>
      <c r="D267" s="652" t="s">
        <v>0</v>
      </c>
      <c r="E267" s="654" t="s">
        <v>17932</v>
      </c>
    </row>
    <row r="268" spans="2:5">
      <c r="B268" s="1596">
        <v>93584</v>
      </c>
      <c r="C268" s="1170" t="s">
        <v>7702</v>
      </c>
      <c r="D268" s="1169" t="s">
        <v>0</v>
      </c>
      <c r="E268" s="651" t="s">
        <v>17933</v>
      </c>
    </row>
    <row r="269" spans="2:5">
      <c r="B269" s="1595">
        <v>93585</v>
      </c>
      <c r="C269" s="653" t="s">
        <v>7703</v>
      </c>
      <c r="D269" s="652" t="s">
        <v>0</v>
      </c>
      <c r="E269" s="654" t="s">
        <v>17934</v>
      </c>
    </row>
    <row r="270" spans="2:5">
      <c r="B270" s="1169" t="s">
        <v>24</v>
      </c>
      <c r="C270" s="1170" t="s">
        <v>2162</v>
      </c>
      <c r="D270" s="1169" t="s">
        <v>0</v>
      </c>
      <c r="E270" s="651" t="s">
        <v>17935</v>
      </c>
    </row>
    <row r="271" spans="2:5" ht="30">
      <c r="B271" s="652" t="s">
        <v>11899</v>
      </c>
      <c r="C271" s="653" t="s">
        <v>7704</v>
      </c>
      <c r="D271" s="652" t="s">
        <v>81</v>
      </c>
      <c r="E271" s="654" t="s">
        <v>14207</v>
      </c>
    </row>
    <row r="272" spans="2:5" ht="30">
      <c r="B272" s="1596">
        <v>5631</v>
      </c>
      <c r="C272" s="1170" t="s">
        <v>7705</v>
      </c>
      <c r="D272" s="1169" t="s">
        <v>82</v>
      </c>
      <c r="E272" s="651" t="s">
        <v>17936</v>
      </c>
    </row>
    <row r="273" spans="2:5" ht="45">
      <c r="B273" s="1595">
        <v>5678</v>
      </c>
      <c r="C273" s="653" t="s">
        <v>7706</v>
      </c>
      <c r="D273" s="652" t="s">
        <v>82</v>
      </c>
      <c r="E273" s="654" t="s">
        <v>17937</v>
      </c>
    </row>
    <row r="274" spans="2:5" ht="45">
      <c r="B274" s="1596">
        <v>5680</v>
      </c>
      <c r="C274" s="1170" t="s">
        <v>7707</v>
      </c>
      <c r="D274" s="1169" t="s">
        <v>82</v>
      </c>
      <c r="E274" s="651" t="s">
        <v>17938</v>
      </c>
    </row>
    <row r="275" spans="2:5" ht="30">
      <c r="B275" s="1595">
        <v>5684</v>
      </c>
      <c r="C275" s="653" t="s">
        <v>7708</v>
      </c>
      <c r="D275" s="652" t="s">
        <v>82</v>
      </c>
      <c r="E275" s="654" t="s">
        <v>17939</v>
      </c>
    </row>
    <row r="276" spans="2:5" ht="30">
      <c r="B276" s="1596">
        <v>5689</v>
      </c>
      <c r="C276" s="1170" t="s">
        <v>2163</v>
      </c>
      <c r="D276" s="1169" t="s">
        <v>82</v>
      </c>
      <c r="E276" s="651" t="s">
        <v>16234</v>
      </c>
    </row>
    <row r="277" spans="2:5">
      <c r="B277" s="1595">
        <v>5795</v>
      </c>
      <c r="C277" s="653" t="s">
        <v>5533</v>
      </c>
      <c r="D277" s="652" t="s">
        <v>82</v>
      </c>
      <c r="E277" s="654" t="s">
        <v>15825</v>
      </c>
    </row>
    <row r="278" spans="2:5" ht="30">
      <c r="B278" s="1596">
        <v>5811</v>
      </c>
      <c r="C278" s="1170" t="s">
        <v>7709</v>
      </c>
      <c r="D278" s="1169" t="s">
        <v>82</v>
      </c>
      <c r="E278" s="651" t="s">
        <v>17940</v>
      </c>
    </row>
    <row r="279" spans="2:5">
      <c r="B279" s="1595">
        <v>5823</v>
      </c>
      <c r="C279" s="653" t="s">
        <v>5534</v>
      </c>
      <c r="D279" s="652" t="s">
        <v>82</v>
      </c>
      <c r="E279" s="654" t="s">
        <v>17941</v>
      </c>
    </row>
    <row r="280" spans="2:5" ht="30">
      <c r="B280" s="1596">
        <v>5824</v>
      </c>
      <c r="C280" s="1170" t="s">
        <v>7710</v>
      </c>
      <c r="D280" s="1169" t="s">
        <v>82</v>
      </c>
      <c r="E280" s="651" t="s">
        <v>17942</v>
      </c>
    </row>
    <row r="281" spans="2:5" ht="30">
      <c r="B281" s="1595">
        <v>5835</v>
      </c>
      <c r="C281" s="653" t="s">
        <v>7711</v>
      </c>
      <c r="D281" s="652" t="s">
        <v>82</v>
      </c>
      <c r="E281" s="654" t="s">
        <v>17943</v>
      </c>
    </row>
    <row r="282" spans="2:5">
      <c r="B282" s="1596">
        <v>5839</v>
      </c>
      <c r="C282" s="1170" t="s">
        <v>7712</v>
      </c>
      <c r="D282" s="1169" t="s">
        <v>82</v>
      </c>
      <c r="E282" s="651" t="s">
        <v>15753</v>
      </c>
    </row>
    <row r="283" spans="2:5">
      <c r="B283" s="1595">
        <v>5843</v>
      </c>
      <c r="C283" s="653" t="s">
        <v>2164</v>
      </c>
      <c r="D283" s="652" t="s">
        <v>82</v>
      </c>
      <c r="E283" s="654" t="s">
        <v>17944</v>
      </c>
    </row>
    <row r="284" spans="2:5">
      <c r="B284" s="1596">
        <v>5847</v>
      </c>
      <c r="C284" s="1170" t="s">
        <v>7713</v>
      </c>
      <c r="D284" s="1169" t="s">
        <v>82</v>
      </c>
      <c r="E284" s="651" t="s">
        <v>17945</v>
      </c>
    </row>
    <row r="285" spans="2:5" ht="30">
      <c r="B285" s="1595">
        <v>5851</v>
      </c>
      <c r="C285" s="653" t="s">
        <v>83</v>
      </c>
      <c r="D285" s="652" t="s">
        <v>82</v>
      </c>
      <c r="E285" s="654" t="s">
        <v>17946</v>
      </c>
    </row>
    <row r="286" spans="2:5">
      <c r="B286" s="1596">
        <v>5855</v>
      </c>
      <c r="C286" s="1170" t="s">
        <v>7714</v>
      </c>
      <c r="D286" s="1169" t="s">
        <v>82</v>
      </c>
      <c r="E286" s="651" t="s">
        <v>17947</v>
      </c>
    </row>
    <row r="287" spans="2:5" ht="30">
      <c r="B287" s="1595">
        <v>5863</v>
      </c>
      <c r="C287" s="653" t="s">
        <v>7715</v>
      </c>
      <c r="D287" s="652" t="s">
        <v>82</v>
      </c>
      <c r="E287" s="654" t="s">
        <v>13919</v>
      </c>
    </row>
    <row r="288" spans="2:5" ht="30">
      <c r="B288" s="1596">
        <v>5867</v>
      </c>
      <c r="C288" s="1170" t="s">
        <v>7716</v>
      </c>
      <c r="D288" s="1169" t="s">
        <v>82</v>
      </c>
      <c r="E288" s="651" t="s">
        <v>17948</v>
      </c>
    </row>
    <row r="289" spans="2:5" ht="45">
      <c r="B289" s="1595">
        <v>5875</v>
      </c>
      <c r="C289" s="653" t="s">
        <v>7717</v>
      </c>
      <c r="D289" s="652" t="s">
        <v>82</v>
      </c>
      <c r="E289" s="654" t="s">
        <v>17949</v>
      </c>
    </row>
    <row r="290" spans="2:5" ht="30">
      <c r="B290" s="1596">
        <v>5879</v>
      </c>
      <c r="C290" s="1170" t="s">
        <v>7718</v>
      </c>
      <c r="D290" s="1169" t="s">
        <v>82</v>
      </c>
      <c r="E290" s="651" t="s">
        <v>17950</v>
      </c>
    </row>
    <row r="291" spans="2:5" ht="30">
      <c r="B291" s="1595">
        <v>5882</v>
      </c>
      <c r="C291" s="653" t="s">
        <v>7719</v>
      </c>
      <c r="D291" s="652" t="s">
        <v>82</v>
      </c>
      <c r="E291" s="654" t="s">
        <v>17951</v>
      </c>
    </row>
    <row r="292" spans="2:5" ht="30">
      <c r="B292" s="1596">
        <v>5890</v>
      </c>
      <c r="C292" s="1170" t="s">
        <v>2165</v>
      </c>
      <c r="D292" s="1169" t="s">
        <v>82</v>
      </c>
      <c r="E292" s="651" t="s">
        <v>17952</v>
      </c>
    </row>
    <row r="293" spans="2:5" ht="30">
      <c r="B293" s="1595">
        <v>5894</v>
      </c>
      <c r="C293" s="653" t="s">
        <v>7720</v>
      </c>
      <c r="D293" s="652" t="s">
        <v>82</v>
      </c>
      <c r="E293" s="654" t="s">
        <v>17953</v>
      </c>
    </row>
    <row r="294" spans="2:5" ht="30">
      <c r="B294" s="1596">
        <v>5901</v>
      </c>
      <c r="C294" s="1170" t="s">
        <v>7721</v>
      </c>
      <c r="D294" s="1169" t="s">
        <v>82</v>
      </c>
      <c r="E294" s="651" t="s">
        <v>17954</v>
      </c>
    </row>
    <row r="295" spans="2:5" ht="30">
      <c r="B295" s="1595">
        <v>5909</v>
      </c>
      <c r="C295" s="653" t="s">
        <v>2166</v>
      </c>
      <c r="D295" s="652" t="s">
        <v>82</v>
      </c>
      <c r="E295" s="654" t="s">
        <v>15574</v>
      </c>
    </row>
    <row r="296" spans="2:5">
      <c r="B296" s="1596">
        <v>5921</v>
      </c>
      <c r="C296" s="1170" t="s">
        <v>7722</v>
      </c>
      <c r="D296" s="1169" t="s">
        <v>82</v>
      </c>
      <c r="E296" s="651" t="s">
        <v>13145</v>
      </c>
    </row>
    <row r="297" spans="2:5" ht="30">
      <c r="B297" s="1595">
        <v>5928</v>
      </c>
      <c r="C297" s="653" t="s">
        <v>7723</v>
      </c>
      <c r="D297" s="652" t="s">
        <v>82</v>
      </c>
      <c r="E297" s="654" t="s">
        <v>17955</v>
      </c>
    </row>
    <row r="298" spans="2:5" ht="30">
      <c r="B298" s="1596">
        <v>5932</v>
      </c>
      <c r="C298" s="1170" t="s">
        <v>84</v>
      </c>
      <c r="D298" s="1169" t="s">
        <v>82</v>
      </c>
      <c r="E298" s="651" t="s">
        <v>17956</v>
      </c>
    </row>
    <row r="299" spans="2:5" ht="30">
      <c r="B299" s="1595">
        <v>5940</v>
      </c>
      <c r="C299" s="653" t="s">
        <v>7724</v>
      </c>
      <c r="D299" s="652" t="s">
        <v>82</v>
      </c>
      <c r="E299" s="654" t="s">
        <v>17957</v>
      </c>
    </row>
    <row r="300" spans="2:5" ht="30">
      <c r="B300" s="1596">
        <v>5944</v>
      </c>
      <c r="C300" s="1170" t="s">
        <v>7725</v>
      </c>
      <c r="D300" s="1169" t="s">
        <v>82</v>
      </c>
      <c r="E300" s="651" t="s">
        <v>17958</v>
      </c>
    </row>
    <row r="301" spans="2:5" ht="30">
      <c r="B301" s="1595">
        <v>5953</v>
      </c>
      <c r="C301" s="653" t="s">
        <v>2167</v>
      </c>
      <c r="D301" s="652" t="s">
        <v>82</v>
      </c>
      <c r="E301" s="654" t="s">
        <v>15906</v>
      </c>
    </row>
    <row r="302" spans="2:5" ht="30">
      <c r="B302" s="1596">
        <v>6259</v>
      </c>
      <c r="C302" s="1170" t="s">
        <v>7726</v>
      </c>
      <c r="D302" s="1169" t="s">
        <v>82</v>
      </c>
      <c r="E302" s="651" t="s">
        <v>17959</v>
      </c>
    </row>
    <row r="303" spans="2:5" ht="30">
      <c r="B303" s="1595">
        <v>6879</v>
      </c>
      <c r="C303" s="653" t="s">
        <v>7727</v>
      </c>
      <c r="D303" s="652" t="s">
        <v>82</v>
      </c>
      <c r="E303" s="654" t="s">
        <v>17960</v>
      </c>
    </row>
    <row r="304" spans="2:5">
      <c r="B304" s="1596">
        <v>7030</v>
      </c>
      <c r="C304" s="1170" t="s">
        <v>7728</v>
      </c>
      <c r="D304" s="1169" t="s">
        <v>82</v>
      </c>
      <c r="E304" s="651" t="s">
        <v>17961</v>
      </c>
    </row>
    <row r="305" spans="2:5" ht="30">
      <c r="B305" s="1595">
        <v>7042</v>
      </c>
      <c r="C305" s="653" t="s">
        <v>7729</v>
      </c>
      <c r="D305" s="652" t="s">
        <v>82</v>
      </c>
      <c r="E305" s="654" t="s">
        <v>14087</v>
      </c>
    </row>
    <row r="306" spans="2:5" ht="30">
      <c r="B306" s="1596">
        <v>7049</v>
      </c>
      <c r="C306" s="1170" t="s">
        <v>7730</v>
      </c>
      <c r="D306" s="1169" t="s">
        <v>82</v>
      </c>
      <c r="E306" s="651" t="s">
        <v>17962</v>
      </c>
    </row>
    <row r="307" spans="2:5" ht="30">
      <c r="B307" s="1595">
        <v>67826</v>
      </c>
      <c r="C307" s="653" t="s">
        <v>7731</v>
      </c>
      <c r="D307" s="652" t="s">
        <v>82</v>
      </c>
      <c r="E307" s="654" t="s">
        <v>17963</v>
      </c>
    </row>
    <row r="308" spans="2:5">
      <c r="B308" s="1596">
        <v>73417</v>
      </c>
      <c r="C308" s="1170" t="s">
        <v>7732</v>
      </c>
      <c r="D308" s="1169" t="s">
        <v>82</v>
      </c>
      <c r="E308" s="651" t="s">
        <v>17964</v>
      </c>
    </row>
    <row r="309" spans="2:5" ht="30">
      <c r="B309" s="1595">
        <v>73436</v>
      </c>
      <c r="C309" s="653" t="s">
        <v>2168</v>
      </c>
      <c r="D309" s="652" t="s">
        <v>82</v>
      </c>
      <c r="E309" s="654" t="s">
        <v>17965</v>
      </c>
    </row>
    <row r="310" spans="2:5" ht="30">
      <c r="B310" s="1596">
        <v>73467</v>
      </c>
      <c r="C310" s="1170" t="s">
        <v>7733</v>
      </c>
      <c r="D310" s="1169" t="s">
        <v>82</v>
      </c>
      <c r="E310" s="651" t="s">
        <v>17966</v>
      </c>
    </row>
    <row r="311" spans="2:5" ht="30">
      <c r="B311" s="1595">
        <v>73536</v>
      </c>
      <c r="C311" s="653" t="s">
        <v>7734</v>
      </c>
      <c r="D311" s="652" t="s">
        <v>82</v>
      </c>
      <c r="E311" s="654" t="s">
        <v>12979</v>
      </c>
    </row>
    <row r="312" spans="2:5" ht="30">
      <c r="B312" s="1596">
        <v>83362</v>
      </c>
      <c r="C312" s="1170" t="s">
        <v>7735</v>
      </c>
      <c r="D312" s="1169" t="s">
        <v>82</v>
      </c>
      <c r="E312" s="651" t="s">
        <v>17967</v>
      </c>
    </row>
    <row r="313" spans="2:5" ht="30">
      <c r="B313" s="1595">
        <v>83765</v>
      </c>
      <c r="C313" s="653" t="s">
        <v>7736</v>
      </c>
      <c r="D313" s="652" t="s">
        <v>82</v>
      </c>
      <c r="E313" s="654" t="s">
        <v>17968</v>
      </c>
    </row>
    <row r="314" spans="2:5" ht="30">
      <c r="B314" s="1596">
        <v>87445</v>
      </c>
      <c r="C314" s="1170" t="s">
        <v>2169</v>
      </c>
      <c r="D314" s="1169" t="s">
        <v>82</v>
      </c>
      <c r="E314" s="651" t="s">
        <v>15778</v>
      </c>
    </row>
    <row r="315" spans="2:5" ht="30">
      <c r="B315" s="1595">
        <v>88386</v>
      </c>
      <c r="C315" s="653" t="s">
        <v>7737</v>
      </c>
      <c r="D315" s="652" t="s">
        <v>82</v>
      </c>
      <c r="E315" s="654" t="s">
        <v>17969</v>
      </c>
    </row>
    <row r="316" spans="2:5" ht="30">
      <c r="B316" s="1596">
        <v>88393</v>
      </c>
      <c r="C316" s="1170" t="s">
        <v>7738</v>
      </c>
      <c r="D316" s="1169" t="s">
        <v>82</v>
      </c>
      <c r="E316" s="651" t="s">
        <v>14062</v>
      </c>
    </row>
    <row r="317" spans="2:5" ht="30">
      <c r="B317" s="1595">
        <v>88399</v>
      </c>
      <c r="C317" s="653" t="s">
        <v>7739</v>
      </c>
      <c r="D317" s="652" t="s">
        <v>82</v>
      </c>
      <c r="E317" s="654" t="s">
        <v>12863</v>
      </c>
    </row>
    <row r="318" spans="2:5" ht="30">
      <c r="B318" s="1596">
        <v>88418</v>
      </c>
      <c r="C318" s="1170" t="s">
        <v>2170</v>
      </c>
      <c r="D318" s="1169" t="s">
        <v>82</v>
      </c>
      <c r="E318" s="651" t="s">
        <v>16159</v>
      </c>
    </row>
    <row r="319" spans="2:5" ht="30">
      <c r="B319" s="1595">
        <v>88433</v>
      </c>
      <c r="C319" s="653" t="s">
        <v>7740</v>
      </c>
      <c r="D319" s="652" t="s">
        <v>82</v>
      </c>
      <c r="E319" s="654" t="s">
        <v>12832</v>
      </c>
    </row>
    <row r="320" spans="2:5" ht="30">
      <c r="B320" s="1596">
        <v>88830</v>
      </c>
      <c r="C320" s="1170" t="s">
        <v>15378</v>
      </c>
      <c r="D320" s="1169" t="s">
        <v>82</v>
      </c>
      <c r="E320" s="651" t="s">
        <v>14218</v>
      </c>
    </row>
    <row r="321" spans="2:5">
      <c r="B321" s="1595">
        <v>88843</v>
      </c>
      <c r="C321" s="653" t="s">
        <v>7741</v>
      </c>
      <c r="D321" s="652" t="s">
        <v>82</v>
      </c>
      <c r="E321" s="654" t="s">
        <v>17970</v>
      </c>
    </row>
    <row r="322" spans="2:5" ht="30">
      <c r="B322" s="1596">
        <v>88907</v>
      </c>
      <c r="C322" s="1170" t="s">
        <v>7742</v>
      </c>
      <c r="D322" s="1169" t="s">
        <v>82</v>
      </c>
      <c r="E322" s="651" t="s">
        <v>17971</v>
      </c>
    </row>
    <row r="323" spans="2:5" ht="30">
      <c r="B323" s="1595">
        <v>89021</v>
      </c>
      <c r="C323" s="653" t="s">
        <v>7743</v>
      </c>
      <c r="D323" s="652" t="s">
        <v>82</v>
      </c>
      <c r="E323" s="654" t="s">
        <v>12884</v>
      </c>
    </row>
    <row r="324" spans="2:5">
      <c r="B324" s="1596">
        <v>89028</v>
      </c>
      <c r="C324" s="1170" t="s">
        <v>86</v>
      </c>
      <c r="D324" s="1169" t="s">
        <v>82</v>
      </c>
      <c r="E324" s="651" t="s">
        <v>17972</v>
      </c>
    </row>
    <row r="325" spans="2:5">
      <c r="B325" s="1595">
        <v>89032</v>
      </c>
      <c r="C325" s="653" t="s">
        <v>7744</v>
      </c>
      <c r="D325" s="652" t="s">
        <v>82</v>
      </c>
      <c r="E325" s="654" t="s">
        <v>17973</v>
      </c>
    </row>
    <row r="326" spans="2:5">
      <c r="B326" s="1596">
        <v>89035</v>
      </c>
      <c r="C326" s="1170" t="s">
        <v>2171</v>
      </c>
      <c r="D326" s="1169" t="s">
        <v>82</v>
      </c>
      <c r="E326" s="651" t="s">
        <v>17974</v>
      </c>
    </row>
    <row r="327" spans="2:5" ht="30">
      <c r="B327" s="1595">
        <v>89225</v>
      </c>
      <c r="C327" s="653" t="s">
        <v>7745</v>
      </c>
      <c r="D327" s="652" t="s">
        <v>82</v>
      </c>
      <c r="E327" s="654" t="s">
        <v>15464</v>
      </c>
    </row>
    <row r="328" spans="2:5">
      <c r="B328" s="1596">
        <v>89234</v>
      </c>
      <c r="C328" s="1170" t="s">
        <v>7746</v>
      </c>
      <c r="D328" s="1169" t="s">
        <v>82</v>
      </c>
      <c r="E328" s="651" t="s">
        <v>17975</v>
      </c>
    </row>
    <row r="329" spans="2:5">
      <c r="B329" s="1595">
        <v>89242</v>
      </c>
      <c r="C329" s="653" t="s">
        <v>7747</v>
      </c>
      <c r="D329" s="652" t="s">
        <v>82</v>
      </c>
      <c r="E329" s="654" t="s">
        <v>17976</v>
      </c>
    </row>
    <row r="330" spans="2:5">
      <c r="B330" s="1596">
        <v>89250</v>
      </c>
      <c r="C330" s="1170" t="s">
        <v>2172</v>
      </c>
      <c r="D330" s="1169" t="s">
        <v>82</v>
      </c>
      <c r="E330" s="651" t="s">
        <v>17977</v>
      </c>
    </row>
    <row r="331" spans="2:5" ht="30">
      <c r="B331" s="1595">
        <v>89257</v>
      </c>
      <c r="C331" s="653" t="s">
        <v>7748</v>
      </c>
      <c r="D331" s="652" t="s">
        <v>82</v>
      </c>
      <c r="E331" s="654" t="s">
        <v>17978</v>
      </c>
    </row>
    <row r="332" spans="2:5" ht="30">
      <c r="B332" s="1596">
        <v>89272</v>
      </c>
      <c r="C332" s="1170" t="s">
        <v>7749</v>
      </c>
      <c r="D332" s="1169" t="s">
        <v>82</v>
      </c>
      <c r="E332" s="651" t="s">
        <v>17979</v>
      </c>
    </row>
    <row r="333" spans="2:5" ht="30">
      <c r="B333" s="1595">
        <v>89278</v>
      </c>
      <c r="C333" s="653" t="s">
        <v>7750</v>
      </c>
      <c r="D333" s="652" t="s">
        <v>82</v>
      </c>
      <c r="E333" s="654" t="s">
        <v>15754</v>
      </c>
    </row>
    <row r="334" spans="2:5">
      <c r="B334" s="1596">
        <v>89843</v>
      </c>
      <c r="C334" s="1170" t="s">
        <v>87</v>
      </c>
      <c r="D334" s="1169" t="s">
        <v>82</v>
      </c>
      <c r="E334" s="651" t="s">
        <v>17980</v>
      </c>
    </row>
    <row r="335" spans="2:5" ht="30">
      <c r="B335" s="1595">
        <v>89876</v>
      </c>
      <c r="C335" s="653" t="s">
        <v>2173</v>
      </c>
      <c r="D335" s="652" t="s">
        <v>82</v>
      </c>
      <c r="E335" s="654" t="s">
        <v>17981</v>
      </c>
    </row>
    <row r="336" spans="2:5" ht="30">
      <c r="B336" s="1596">
        <v>89883</v>
      </c>
      <c r="C336" s="1170" t="s">
        <v>2174</v>
      </c>
      <c r="D336" s="1169" t="s">
        <v>82</v>
      </c>
      <c r="E336" s="651" t="s">
        <v>17982</v>
      </c>
    </row>
    <row r="337" spans="2:5">
      <c r="B337" s="1595">
        <v>90586</v>
      </c>
      <c r="C337" s="653" t="s">
        <v>7751</v>
      </c>
      <c r="D337" s="652" t="s">
        <v>82</v>
      </c>
      <c r="E337" s="654" t="s">
        <v>16075</v>
      </c>
    </row>
    <row r="338" spans="2:5">
      <c r="B338" s="1596">
        <v>90625</v>
      </c>
      <c r="C338" s="1170" t="s">
        <v>2175</v>
      </c>
      <c r="D338" s="1169" t="s">
        <v>82</v>
      </c>
      <c r="E338" s="651" t="s">
        <v>15041</v>
      </c>
    </row>
    <row r="339" spans="2:5" ht="30">
      <c r="B339" s="1595">
        <v>90631</v>
      </c>
      <c r="C339" s="653" t="s">
        <v>2176</v>
      </c>
      <c r="D339" s="652" t="s">
        <v>82</v>
      </c>
      <c r="E339" s="654" t="s">
        <v>16977</v>
      </c>
    </row>
    <row r="340" spans="2:5" ht="30">
      <c r="B340" s="1596">
        <v>90637</v>
      </c>
      <c r="C340" s="1170" t="s">
        <v>88</v>
      </c>
      <c r="D340" s="1169" t="s">
        <v>82</v>
      </c>
      <c r="E340" s="651" t="s">
        <v>17983</v>
      </c>
    </row>
    <row r="341" spans="2:5" ht="30">
      <c r="B341" s="1595">
        <v>90643</v>
      </c>
      <c r="C341" s="653" t="s">
        <v>7752</v>
      </c>
      <c r="D341" s="652" t="s">
        <v>82</v>
      </c>
      <c r="E341" s="654" t="s">
        <v>16689</v>
      </c>
    </row>
    <row r="342" spans="2:5" ht="30">
      <c r="B342" s="1596">
        <v>90650</v>
      </c>
      <c r="C342" s="1170" t="s">
        <v>7753</v>
      </c>
      <c r="D342" s="1169" t="s">
        <v>82</v>
      </c>
      <c r="E342" s="651" t="s">
        <v>15775</v>
      </c>
    </row>
    <row r="343" spans="2:5">
      <c r="B343" s="1595">
        <v>90656</v>
      </c>
      <c r="C343" s="653" t="s">
        <v>2177</v>
      </c>
      <c r="D343" s="652" t="s">
        <v>82</v>
      </c>
      <c r="E343" s="654" t="s">
        <v>17712</v>
      </c>
    </row>
    <row r="344" spans="2:5">
      <c r="B344" s="1596">
        <v>90662</v>
      </c>
      <c r="C344" s="1170" t="s">
        <v>2178</v>
      </c>
      <c r="D344" s="1169" t="s">
        <v>82</v>
      </c>
      <c r="E344" s="651" t="s">
        <v>17512</v>
      </c>
    </row>
    <row r="345" spans="2:5" ht="30">
      <c r="B345" s="1595">
        <v>90668</v>
      </c>
      <c r="C345" s="653" t="s">
        <v>7754</v>
      </c>
      <c r="D345" s="652" t="s">
        <v>82</v>
      </c>
      <c r="E345" s="654" t="s">
        <v>13044</v>
      </c>
    </row>
    <row r="346" spans="2:5" ht="45">
      <c r="B346" s="1596">
        <v>90674</v>
      </c>
      <c r="C346" s="1170" t="s">
        <v>7755</v>
      </c>
      <c r="D346" s="1169" t="s">
        <v>82</v>
      </c>
      <c r="E346" s="651" t="s">
        <v>17984</v>
      </c>
    </row>
    <row r="347" spans="2:5" ht="45">
      <c r="B347" s="1595">
        <v>90680</v>
      </c>
      <c r="C347" s="653" t="s">
        <v>7756</v>
      </c>
      <c r="D347" s="652" t="s">
        <v>82</v>
      </c>
      <c r="E347" s="654" t="s">
        <v>17985</v>
      </c>
    </row>
    <row r="348" spans="2:5" ht="30">
      <c r="B348" s="1596">
        <v>90686</v>
      </c>
      <c r="C348" s="1170" t="s">
        <v>7757</v>
      </c>
      <c r="D348" s="1169" t="s">
        <v>82</v>
      </c>
      <c r="E348" s="651" t="s">
        <v>17986</v>
      </c>
    </row>
    <row r="349" spans="2:5" ht="30">
      <c r="B349" s="1595">
        <v>90692</v>
      </c>
      <c r="C349" s="653" t="s">
        <v>7758</v>
      </c>
      <c r="D349" s="652" t="s">
        <v>82</v>
      </c>
      <c r="E349" s="654" t="s">
        <v>17987</v>
      </c>
    </row>
    <row r="350" spans="2:5" ht="30">
      <c r="B350" s="1596">
        <v>90964</v>
      </c>
      <c r="C350" s="1170" t="s">
        <v>2179</v>
      </c>
      <c r="D350" s="1169" t="s">
        <v>82</v>
      </c>
      <c r="E350" s="651" t="s">
        <v>12917</v>
      </c>
    </row>
    <row r="351" spans="2:5" ht="30">
      <c r="B351" s="1595">
        <v>90972</v>
      </c>
      <c r="C351" s="653" t="s">
        <v>7759</v>
      </c>
      <c r="D351" s="652" t="s">
        <v>82</v>
      </c>
      <c r="E351" s="654" t="s">
        <v>15046</v>
      </c>
    </row>
    <row r="352" spans="2:5" ht="30">
      <c r="B352" s="1596">
        <v>90979</v>
      </c>
      <c r="C352" s="1170" t="s">
        <v>2180</v>
      </c>
      <c r="D352" s="1169" t="s">
        <v>82</v>
      </c>
      <c r="E352" s="651" t="s">
        <v>17988</v>
      </c>
    </row>
    <row r="353" spans="2:5" ht="30">
      <c r="B353" s="1595">
        <v>90991</v>
      </c>
      <c r="C353" s="653" t="s">
        <v>7760</v>
      </c>
      <c r="D353" s="652" t="s">
        <v>82</v>
      </c>
      <c r="E353" s="654" t="s">
        <v>17989</v>
      </c>
    </row>
    <row r="354" spans="2:5" ht="30">
      <c r="B354" s="1596">
        <v>90999</v>
      </c>
      <c r="C354" s="1170" t="s">
        <v>7761</v>
      </c>
      <c r="D354" s="1169" t="s">
        <v>82</v>
      </c>
      <c r="E354" s="651" t="s">
        <v>15213</v>
      </c>
    </row>
    <row r="355" spans="2:5" ht="30">
      <c r="B355" s="1595">
        <v>91031</v>
      </c>
      <c r="C355" s="653" t="s">
        <v>2181</v>
      </c>
      <c r="D355" s="652" t="s">
        <v>82</v>
      </c>
      <c r="E355" s="654" t="s">
        <v>17990</v>
      </c>
    </row>
    <row r="356" spans="2:5" ht="30">
      <c r="B356" s="1596">
        <v>91277</v>
      </c>
      <c r="C356" s="1170" t="s">
        <v>7762</v>
      </c>
      <c r="D356" s="1169" t="s">
        <v>82</v>
      </c>
      <c r="E356" s="651" t="s">
        <v>13498</v>
      </c>
    </row>
    <row r="357" spans="2:5" ht="30">
      <c r="B357" s="1595">
        <v>91283</v>
      </c>
      <c r="C357" s="653" t="s">
        <v>7763</v>
      </c>
      <c r="D357" s="652" t="s">
        <v>82</v>
      </c>
      <c r="E357" s="654" t="s">
        <v>13213</v>
      </c>
    </row>
    <row r="358" spans="2:5" ht="30">
      <c r="B358" s="1596">
        <v>91386</v>
      </c>
      <c r="C358" s="1170" t="s">
        <v>7764</v>
      </c>
      <c r="D358" s="1169" t="s">
        <v>82</v>
      </c>
      <c r="E358" s="651" t="s">
        <v>17991</v>
      </c>
    </row>
    <row r="359" spans="2:5" ht="30">
      <c r="B359" s="1595">
        <v>91533</v>
      </c>
      <c r="C359" s="653" t="s">
        <v>7765</v>
      </c>
      <c r="D359" s="652" t="s">
        <v>82</v>
      </c>
      <c r="E359" s="654" t="s">
        <v>15789</v>
      </c>
    </row>
    <row r="360" spans="2:5" ht="30">
      <c r="B360" s="1596">
        <v>91634</v>
      </c>
      <c r="C360" s="1170" t="s">
        <v>7766</v>
      </c>
      <c r="D360" s="1169" t="s">
        <v>82</v>
      </c>
      <c r="E360" s="651" t="s">
        <v>17284</v>
      </c>
    </row>
    <row r="361" spans="2:5" ht="30">
      <c r="B361" s="1595">
        <v>91645</v>
      </c>
      <c r="C361" s="653" t="s">
        <v>7767</v>
      </c>
      <c r="D361" s="652" t="s">
        <v>82</v>
      </c>
      <c r="E361" s="654" t="s">
        <v>14125</v>
      </c>
    </row>
    <row r="362" spans="2:5">
      <c r="B362" s="1596">
        <v>91692</v>
      </c>
      <c r="C362" s="1170" t="s">
        <v>7768</v>
      </c>
      <c r="D362" s="1169" t="s">
        <v>82</v>
      </c>
      <c r="E362" s="651" t="s">
        <v>15319</v>
      </c>
    </row>
    <row r="363" spans="2:5">
      <c r="B363" s="1595">
        <v>92043</v>
      </c>
      <c r="C363" s="653" t="s">
        <v>7769</v>
      </c>
      <c r="D363" s="652" t="s">
        <v>82</v>
      </c>
      <c r="E363" s="654" t="s">
        <v>13342</v>
      </c>
    </row>
    <row r="364" spans="2:5" ht="45">
      <c r="B364" s="1596">
        <v>92106</v>
      </c>
      <c r="C364" s="1170" t="s">
        <v>7770</v>
      </c>
      <c r="D364" s="1169" t="s">
        <v>82</v>
      </c>
      <c r="E364" s="651" t="s">
        <v>17992</v>
      </c>
    </row>
    <row r="365" spans="2:5" ht="30">
      <c r="B365" s="1595">
        <v>92112</v>
      </c>
      <c r="C365" s="653" t="s">
        <v>2182</v>
      </c>
      <c r="D365" s="652" t="s">
        <v>82</v>
      </c>
      <c r="E365" s="654" t="s">
        <v>13965</v>
      </c>
    </row>
    <row r="366" spans="2:5">
      <c r="B366" s="1596">
        <v>92118</v>
      </c>
      <c r="C366" s="1170" t="s">
        <v>2183</v>
      </c>
      <c r="D366" s="1169" t="s">
        <v>82</v>
      </c>
      <c r="E366" s="651" t="s">
        <v>12720</v>
      </c>
    </row>
    <row r="367" spans="2:5">
      <c r="B367" s="1595">
        <v>92138</v>
      </c>
      <c r="C367" s="653" t="s">
        <v>7771</v>
      </c>
      <c r="D367" s="652" t="s">
        <v>82</v>
      </c>
      <c r="E367" s="654" t="s">
        <v>17993</v>
      </c>
    </row>
    <row r="368" spans="2:5" ht="30">
      <c r="B368" s="1596">
        <v>92145</v>
      </c>
      <c r="C368" s="1170" t="s">
        <v>2184</v>
      </c>
      <c r="D368" s="1169" t="s">
        <v>82</v>
      </c>
      <c r="E368" s="651" t="s">
        <v>17994</v>
      </c>
    </row>
    <row r="369" spans="2:5" ht="30">
      <c r="B369" s="1595">
        <v>92242</v>
      </c>
      <c r="C369" s="653" t="s">
        <v>7772</v>
      </c>
      <c r="D369" s="652" t="s">
        <v>82</v>
      </c>
      <c r="E369" s="654" t="s">
        <v>17995</v>
      </c>
    </row>
    <row r="370" spans="2:5">
      <c r="B370" s="1596">
        <v>92716</v>
      </c>
      <c r="C370" s="1170" t="s">
        <v>7773</v>
      </c>
      <c r="D370" s="1169" t="s">
        <v>82</v>
      </c>
      <c r="E370" s="651" t="s">
        <v>13003</v>
      </c>
    </row>
    <row r="371" spans="2:5">
      <c r="B371" s="1595">
        <v>92960</v>
      </c>
      <c r="C371" s="653" t="s">
        <v>7774</v>
      </c>
      <c r="D371" s="652" t="s">
        <v>82</v>
      </c>
      <c r="E371" s="654" t="s">
        <v>15958</v>
      </c>
    </row>
    <row r="372" spans="2:5">
      <c r="B372" s="1596">
        <v>92966</v>
      </c>
      <c r="C372" s="1170" t="s">
        <v>7775</v>
      </c>
      <c r="D372" s="1169" t="s">
        <v>82</v>
      </c>
      <c r="E372" s="651" t="s">
        <v>15456</v>
      </c>
    </row>
    <row r="373" spans="2:5" ht="45">
      <c r="B373" s="1595">
        <v>93224</v>
      </c>
      <c r="C373" s="653" t="s">
        <v>7776</v>
      </c>
      <c r="D373" s="652" t="s">
        <v>82</v>
      </c>
      <c r="E373" s="654" t="s">
        <v>17996</v>
      </c>
    </row>
    <row r="374" spans="2:5" ht="30">
      <c r="B374" s="1596">
        <v>93233</v>
      </c>
      <c r="C374" s="1170" t="s">
        <v>2185</v>
      </c>
      <c r="D374" s="1169" t="s">
        <v>82</v>
      </c>
      <c r="E374" s="651" t="s">
        <v>14575</v>
      </c>
    </row>
    <row r="375" spans="2:5">
      <c r="B375" s="1595">
        <v>93272</v>
      </c>
      <c r="C375" s="653" t="s">
        <v>7777</v>
      </c>
      <c r="D375" s="652" t="s">
        <v>82</v>
      </c>
      <c r="E375" s="654" t="s">
        <v>13021</v>
      </c>
    </row>
    <row r="376" spans="2:5">
      <c r="B376" s="1596">
        <v>93281</v>
      </c>
      <c r="C376" s="1170" t="s">
        <v>7778</v>
      </c>
      <c r="D376" s="1169" t="s">
        <v>82</v>
      </c>
      <c r="E376" s="651" t="s">
        <v>15638</v>
      </c>
    </row>
    <row r="377" spans="2:5" ht="30">
      <c r="B377" s="1595">
        <v>93287</v>
      </c>
      <c r="C377" s="653" t="s">
        <v>7779</v>
      </c>
      <c r="D377" s="652" t="s">
        <v>82</v>
      </c>
      <c r="E377" s="654" t="s">
        <v>16235</v>
      </c>
    </row>
    <row r="378" spans="2:5" ht="30">
      <c r="B378" s="1596">
        <v>93402</v>
      </c>
      <c r="C378" s="1170" t="s">
        <v>7780</v>
      </c>
      <c r="D378" s="1169" t="s">
        <v>82</v>
      </c>
      <c r="E378" s="651" t="s">
        <v>17997</v>
      </c>
    </row>
    <row r="379" spans="2:5" ht="45">
      <c r="B379" s="1595">
        <v>93408</v>
      </c>
      <c r="C379" s="653" t="s">
        <v>7781</v>
      </c>
      <c r="D379" s="652" t="s">
        <v>82</v>
      </c>
      <c r="E379" s="654" t="s">
        <v>14965</v>
      </c>
    </row>
    <row r="380" spans="2:5" ht="30">
      <c r="B380" s="1596">
        <v>93415</v>
      </c>
      <c r="C380" s="1170" t="s">
        <v>7782</v>
      </c>
      <c r="D380" s="1169" t="s">
        <v>82</v>
      </c>
      <c r="E380" s="651" t="s">
        <v>13364</v>
      </c>
    </row>
    <row r="381" spans="2:5">
      <c r="B381" s="1595">
        <v>93421</v>
      </c>
      <c r="C381" s="653" t="s">
        <v>4722</v>
      </c>
      <c r="D381" s="652" t="s">
        <v>82</v>
      </c>
      <c r="E381" s="654" t="s">
        <v>17998</v>
      </c>
    </row>
    <row r="382" spans="2:5">
      <c r="B382" s="1596">
        <v>93427</v>
      </c>
      <c r="C382" s="1170" t="s">
        <v>7783</v>
      </c>
      <c r="D382" s="1169" t="s">
        <v>82</v>
      </c>
      <c r="E382" s="651" t="s">
        <v>17999</v>
      </c>
    </row>
    <row r="383" spans="2:5">
      <c r="B383" s="1595">
        <v>93433</v>
      </c>
      <c r="C383" s="653" t="s">
        <v>7784</v>
      </c>
      <c r="D383" s="652" t="s">
        <v>82</v>
      </c>
      <c r="E383" s="654" t="s">
        <v>18000</v>
      </c>
    </row>
    <row r="384" spans="2:5">
      <c r="B384" s="1596">
        <v>93439</v>
      </c>
      <c r="C384" s="1170" t="s">
        <v>7785</v>
      </c>
      <c r="D384" s="1169" t="s">
        <v>82</v>
      </c>
      <c r="E384" s="651" t="s">
        <v>18001</v>
      </c>
    </row>
    <row r="385" spans="2:5">
      <c r="B385" s="1595">
        <v>95121</v>
      </c>
      <c r="C385" s="653" t="s">
        <v>7786</v>
      </c>
      <c r="D385" s="652" t="s">
        <v>82</v>
      </c>
      <c r="E385" s="654" t="s">
        <v>18002</v>
      </c>
    </row>
    <row r="386" spans="2:5">
      <c r="B386" s="1596">
        <v>95127</v>
      </c>
      <c r="C386" s="1170" t="s">
        <v>5535</v>
      </c>
      <c r="D386" s="1169" t="s">
        <v>82</v>
      </c>
      <c r="E386" s="651" t="s">
        <v>18003</v>
      </c>
    </row>
    <row r="387" spans="2:5">
      <c r="B387" s="1595">
        <v>95133</v>
      </c>
      <c r="C387" s="653" t="s">
        <v>7787</v>
      </c>
      <c r="D387" s="652" t="s">
        <v>82</v>
      </c>
      <c r="E387" s="654" t="s">
        <v>18004</v>
      </c>
    </row>
    <row r="388" spans="2:5">
      <c r="B388" s="1596">
        <v>95139</v>
      </c>
      <c r="C388" s="1170" t="s">
        <v>7788</v>
      </c>
      <c r="D388" s="1169" t="s">
        <v>82</v>
      </c>
      <c r="E388" s="651" t="s">
        <v>14515</v>
      </c>
    </row>
    <row r="389" spans="2:5">
      <c r="B389" s="1595">
        <v>95212</v>
      </c>
      <c r="C389" s="653" t="s">
        <v>7789</v>
      </c>
      <c r="D389" s="652" t="s">
        <v>82</v>
      </c>
      <c r="E389" s="654" t="s">
        <v>12872</v>
      </c>
    </row>
    <row r="390" spans="2:5">
      <c r="B390" s="1596">
        <v>95218</v>
      </c>
      <c r="C390" s="1170" t="s">
        <v>7790</v>
      </c>
      <c r="D390" s="1169" t="s">
        <v>82</v>
      </c>
      <c r="E390" s="651" t="s">
        <v>14414</v>
      </c>
    </row>
    <row r="391" spans="2:5">
      <c r="B391" s="1595">
        <v>95258</v>
      </c>
      <c r="C391" s="653" t="s">
        <v>6054</v>
      </c>
      <c r="D391" s="652" t="s">
        <v>82</v>
      </c>
      <c r="E391" s="654" t="s">
        <v>16792</v>
      </c>
    </row>
    <row r="392" spans="2:5">
      <c r="B392" s="1596">
        <v>95264</v>
      </c>
      <c r="C392" s="1170" t="s">
        <v>7791</v>
      </c>
      <c r="D392" s="1169" t="s">
        <v>82</v>
      </c>
      <c r="E392" s="651" t="s">
        <v>13056</v>
      </c>
    </row>
    <row r="393" spans="2:5" ht="30">
      <c r="B393" s="1595">
        <v>95270</v>
      </c>
      <c r="C393" s="653" t="s">
        <v>7792</v>
      </c>
      <c r="D393" s="652" t="s">
        <v>82</v>
      </c>
      <c r="E393" s="654" t="s">
        <v>13862</v>
      </c>
    </row>
    <row r="394" spans="2:5">
      <c r="B394" s="1596">
        <v>95276</v>
      </c>
      <c r="C394" s="1170" t="s">
        <v>7793</v>
      </c>
      <c r="D394" s="1169" t="s">
        <v>82</v>
      </c>
      <c r="E394" s="651" t="s">
        <v>13761</v>
      </c>
    </row>
    <row r="395" spans="2:5">
      <c r="B395" s="1595">
        <v>95282</v>
      </c>
      <c r="C395" s="653" t="s">
        <v>7794</v>
      </c>
      <c r="D395" s="652" t="s">
        <v>82</v>
      </c>
      <c r="E395" s="654" t="s">
        <v>13749</v>
      </c>
    </row>
    <row r="396" spans="2:5" ht="30">
      <c r="B396" s="1596">
        <v>95620</v>
      </c>
      <c r="C396" s="1170" t="s">
        <v>7795</v>
      </c>
      <c r="D396" s="1169" t="s">
        <v>82</v>
      </c>
      <c r="E396" s="651" t="s">
        <v>16154</v>
      </c>
    </row>
    <row r="397" spans="2:5" ht="30">
      <c r="B397" s="1595">
        <v>95631</v>
      </c>
      <c r="C397" s="653" t="s">
        <v>7796</v>
      </c>
      <c r="D397" s="652" t="s">
        <v>82</v>
      </c>
      <c r="E397" s="654" t="s">
        <v>18005</v>
      </c>
    </row>
    <row r="398" spans="2:5">
      <c r="B398" s="1596">
        <v>95702</v>
      </c>
      <c r="C398" s="1170" t="s">
        <v>7797</v>
      </c>
      <c r="D398" s="1169" t="s">
        <v>82</v>
      </c>
      <c r="E398" s="651" t="s">
        <v>13242</v>
      </c>
    </row>
    <row r="399" spans="2:5" ht="30">
      <c r="B399" s="1595">
        <v>95708</v>
      </c>
      <c r="C399" s="653" t="s">
        <v>7798</v>
      </c>
      <c r="D399" s="652" t="s">
        <v>82</v>
      </c>
      <c r="E399" s="654" t="s">
        <v>18006</v>
      </c>
    </row>
    <row r="400" spans="2:5" ht="30">
      <c r="B400" s="1596">
        <v>95714</v>
      </c>
      <c r="C400" s="1170" t="s">
        <v>7799</v>
      </c>
      <c r="D400" s="1169" t="s">
        <v>82</v>
      </c>
      <c r="E400" s="651" t="s">
        <v>18007</v>
      </c>
    </row>
    <row r="401" spans="2:5" ht="30">
      <c r="B401" s="1595">
        <v>95720</v>
      </c>
      <c r="C401" s="653" t="s">
        <v>7800</v>
      </c>
      <c r="D401" s="652" t="s">
        <v>82</v>
      </c>
      <c r="E401" s="654" t="s">
        <v>18008</v>
      </c>
    </row>
    <row r="402" spans="2:5">
      <c r="B402" s="1596">
        <v>95872</v>
      </c>
      <c r="C402" s="1170" t="s">
        <v>6774</v>
      </c>
      <c r="D402" s="1169" t="s">
        <v>82</v>
      </c>
      <c r="E402" s="651" t="s">
        <v>18009</v>
      </c>
    </row>
    <row r="403" spans="2:5">
      <c r="B403" s="1595">
        <v>96013</v>
      </c>
      <c r="C403" s="653" t="s">
        <v>7271</v>
      </c>
      <c r="D403" s="652" t="s">
        <v>82</v>
      </c>
      <c r="E403" s="654" t="s">
        <v>18010</v>
      </c>
    </row>
    <row r="404" spans="2:5">
      <c r="B404" s="1596">
        <v>96020</v>
      </c>
      <c r="C404" s="1170" t="s">
        <v>7276</v>
      </c>
      <c r="D404" s="1169" t="s">
        <v>82</v>
      </c>
      <c r="E404" s="651" t="s">
        <v>18011</v>
      </c>
    </row>
    <row r="405" spans="2:5">
      <c r="B405" s="1595">
        <v>96028</v>
      </c>
      <c r="C405" s="653" t="s">
        <v>7281</v>
      </c>
      <c r="D405" s="652" t="s">
        <v>82</v>
      </c>
      <c r="E405" s="654" t="s">
        <v>18012</v>
      </c>
    </row>
    <row r="406" spans="2:5" ht="30">
      <c r="B406" s="1596">
        <v>96035</v>
      </c>
      <c r="C406" s="1170" t="s">
        <v>7286</v>
      </c>
      <c r="D406" s="1169" t="s">
        <v>82</v>
      </c>
      <c r="E406" s="651" t="s">
        <v>18013</v>
      </c>
    </row>
    <row r="407" spans="2:5">
      <c r="B407" s="1595">
        <v>96157</v>
      </c>
      <c r="C407" s="653" t="s">
        <v>7292</v>
      </c>
      <c r="D407" s="652" t="s">
        <v>82</v>
      </c>
      <c r="E407" s="654" t="s">
        <v>18014</v>
      </c>
    </row>
    <row r="408" spans="2:5" ht="30">
      <c r="B408" s="1596">
        <v>96158</v>
      </c>
      <c r="C408" s="1170" t="s">
        <v>7297</v>
      </c>
      <c r="D408" s="1169" t="s">
        <v>82</v>
      </c>
      <c r="E408" s="651" t="s">
        <v>16220</v>
      </c>
    </row>
    <row r="409" spans="2:5">
      <c r="B409" s="1595">
        <v>96245</v>
      </c>
      <c r="C409" s="653" t="s">
        <v>8323</v>
      </c>
      <c r="D409" s="652" t="s">
        <v>82</v>
      </c>
      <c r="E409" s="654" t="s">
        <v>18015</v>
      </c>
    </row>
    <row r="410" spans="2:5">
      <c r="B410" s="1596">
        <v>96303</v>
      </c>
      <c r="C410" s="1170" t="s">
        <v>11414</v>
      </c>
      <c r="D410" s="1169" t="s">
        <v>82</v>
      </c>
      <c r="E410" s="651" t="s">
        <v>18016</v>
      </c>
    </row>
    <row r="411" spans="2:5" ht="30">
      <c r="B411" s="1595">
        <v>96309</v>
      </c>
      <c r="C411" s="653" t="s">
        <v>11415</v>
      </c>
      <c r="D411" s="652" t="s">
        <v>82</v>
      </c>
      <c r="E411" s="654" t="s">
        <v>14307</v>
      </c>
    </row>
    <row r="412" spans="2:5" ht="30">
      <c r="B412" s="1596">
        <v>96463</v>
      </c>
      <c r="C412" s="1170" t="s">
        <v>15390</v>
      </c>
      <c r="D412" s="1169" t="s">
        <v>82</v>
      </c>
      <c r="E412" s="651" t="s">
        <v>16006</v>
      </c>
    </row>
    <row r="413" spans="2:5" ht="30">
      <c r="B413" s="1595">
        <v>5632</v>
      </c>
      <c r="C413" s="653" t="s">
        <v>7801</v>
      </c>
      <c r="D413" s="652" t="s">
        <v>89</v>
      </c>
      <c r="E413" s="654" t="s">
        <v>13837</v>
      </c>
    </row>
    <row r="414" spans="2:5" ht="45">
      <c r="B414" s="1596">
        <v>5679</v>
      </c>
      <c r="C414" s="1170" t="s">
        <v>7802</v>
      </c>
      <c r="D414" s="1169" t="s">
        <v>89</v>
      </c>
      <c r="E414" s="651" t="s">
        <v>14511</v>
      </c>
    </row>
    <row r="415" spans="2:5" ht="45">
      <c r="B415" s="1595">
        <v>5681</v>
      </c>
      <c r="C415" s="653" t="s">
        <v>7803</v>
      </c>
      <c r="D415" s="652" t="s">
        <v>89</v>
      </c>
      <c r="E415" s="654" t="s">
        <v>18017</v>
      </c>
    </row>
    <row r="416" spans="2:5" ht="30">
      <c r="B416" s="1596">
        <v>5685</v>
      </c>
      <c r="C416" s="1170" t="s">
        <v>7804</v>
      </c>
      <c r="D416" s="1169" t="s">
        <v>89</v>
      </c>
      <c r="E416" s="651" t="s">
        <v>16278</v>
      </c>
    </row>
    <row r="417" spans="2:5" ht="30">
      <c r="B417" s="1595">
        <v>5690</v>
      </c>
      <c r="C417" s="653" t="s">
        <v>7805</v>
      </c>
      <c r="D417" s="652" t="s">
        <v>89</v>
      </c>
      <c r="E417" s="654" t="s">
        <v>12863</v>
      </c>
    </row>
    <row r="418" spans="2:5" ht="30">
      <c r="B418" s="1596">
        <v>5806</v>
      </c>
      <c r="C418" s="1170" t="s">
        <v>7806</v>
      </c>
      <c r="D418" s="1169" t="s">
        <v>89</v>
      </c>
      <c r="E418" s="651" t="s">
        <v>14622</v>
      </c>
    </row>
    <row r="419" spans="2:5" ht="30">
      <c r="B419" s="1595">
        <v>5826</v>
      </c>
      <c r="C419" s="653" t="s">
        <v>7807</v>
      </c>
      <c r="D419" s="652" t="s">
        <v>89</v>
      </c>
      <c r="E419" s="654" t="s">
        <v>15068</v>
      </c>
    </row>
    <row r="420" spans="2:5">
      <c r="B420" s="1596">
        <v>5829</v>
      </c>
      <c r="C420" s="1170" t="s">
        <v>5536</v>
      </c>
      <c r="D420" s="1169" t="s">
        <v>89</v>
      </c>
      <c r="E420" s="651" t="s">
        <v>18018</v>
      </c>
    </row>
    <row r="421" spans="2:5" ht="30">
      <c r="B421" s="1595">
        <v>5837</v>
      </c>
      <c r="C421" s="653" t="s">
        <v>7808</v>
      </c>
      <c r="D421" s="652" t="s">
        <v>89</v>
      </c>
      <c r="E421" s="654" t="s">
        <v>18019</v>
      </c>
    </row>
    <row r="422" spans="2:5">
      <c r="B422" s="1596">
        <v>5841</v>
      </c>
      <c r="C422" s="1170" t="s">
        <v>7809</v>
      </c>
      <c r="D422" s="1169" t="s">
        <v>89</v>
      </c>
      <c r="E422" s="651" t="s">
        <v>12836</v>
      </c>
    </row>
    <row r="423" spans="2:5">
      <c r="B423" s="1595">
        <v>5845</v>
      </c>
      <c r="C423" s="653" t="s">
        <v>2186</v>
      </c>
      <c r="D423" s="652" t="s">
        <v>89</v>
      </c>
      <c r="E423" s="654" t="s">
        <v>18020</v>
      </c>
    </row>
    <row r="424" spans="2:5">
      <c r="B424" s="1596">
        <v>5849</v>
      </c>
      <c r="C424" s="1170" t="s">
        <v>7810</v>
      </c>
      <c r="D424" s="1169" t="s">
        <v>89</v>
      </c>
      <c r="E424" s="651" t="s">
        <v>16030</v>
      </c>
    </row>
    <row r="425" spans="2:5" ht="30">
      <c r="B425" s="1595">
        <v>5853</v>
      </c>
      <c r="C425" s="653" t="s">
        <v>90</v>
      </c>
      <c r="D425" s="652" t="s">
        <v>89</v>
      </c>
      <c r="E425" s="654" t="s">
        <v>18021</v>
      </c>
    </row>
    <row r="426" spans="2:5">
      <c r="B426" s="1596">
        <v>5857</v>
      </c>
      <c r="C426" s="1170" t="s">
        <v>7811</v>
      </c>
      <c r="D426" s="1169" t="s">
        <v>89</v>
      </c>
      <c r="E426" s="651" t="s">
        <v>18022</v>
      </c>
    </row>
    <row r="427" spans="2:5" ht="30">
      <c r="B427" s="1595">
        <v>5865</v>
      </c>
      <c r="C427" s="653" t="s">
        <v>7812</v>
      </c>
      <c r="D427" s="652" t="s">
        <v>89</v>
      </c>
      <c r="E427" s="654" t="s">
        <v>12529</v>
      </c>
    </row>
    <row r="428" spans="2:5" ht="30">
      <c r="B428" s="1596">
        <v>5869</v>
      </c>
      <c r="C428" s="1170" t="s">
        <v>7813</v>
      </c>
      <c r="D428" s="1169" t="s">
        <v>89</v>
      </c>
      <c r="E428" s="651" t="s">
        <v>14846</v>
      </c>
    </row>
    <row r="429" spans="2:5" ht="45">
      <c r="B429" s="1595">
        <v>5877</v>
      </c>
      <c r="C429" s="653" t="s">
        <v>7814</v>
      </c>
      <c r="D429" s="652" t="s">
        <v>89</v>
      </c>
      <c r="E429" s="654" t="s">
        <v>17734</v>
      </c>
    </row>
    <row r="430" spans="2:5" ht="30">
      <c r="B430" s="1596">
        <v>5881</v>
      </c>
      <c r="C430" s="1170" t="s">
        <v>7815</v>
      </c>
      <c r="D430" s="1169" t="s">
        <v>89</v>
      </c>
      <c r="E430" s="651" t="s">
        <v>18023</v>
      </c>
    </row>
    <row r="431" spans="2:5" ht="30">
      <c r="B431" s="1595">
        <v>5884</v>
      </c>
      <c r="C431" s="653" t="s">
        <v>7816</v>
      </c>
      <c r="D431" s="652" t="s">
        <v>89</v>
      </c>
      <c r="E431" s="654" t="s">
        <v>18024</v>
      </c>
    </row>
    <row r="432" spans="2:5" ht="30">
      <c r="B432" s="1596">
        <v>5892</v>
      </c>
      <c r="C432" s="1170" t="s">
        <v>2187</v>
      </c>
      <c r="D432" s="1169" t="s">
        <v>89</v>
      </c>
      <c r="E432" s="651" t="s">
        <v>15756</v>
      </c>
    </row>
    <row r="433" spans="2:5" ht="30">
      <c r="B433" s="1595">
        <v>5896</v>
      </c>
      <c r="C433" s="653" t="s">
        <v>7817</v>
      </c>
      <c r="D433" s="652" t="s">
        <v>89</v>
      </c>
      <c r="E433" s="654" t="s">
        <v>18025</v>
      </c>
    </row>
    <row r="434" spans="2:5" ht="30">
      <c r="B434" s="1596">
        <v>5903</v>
      </c>
      <c r="C434" s="1170" t="s">
        <v>7818</v>
      </c>
      <c r="D434" s="1169" t="s">
        <v>89</v>
      </c>
      <c r="E434" s="651" t="s">
        <v>17158</v>
      </c>
    </row>
    <row r="435" spans="2:5" ht="30">
      <c r="B435" s="1595">
        <v>5911</v>
      </c>
      <c r="C435" s="653" t="s">
        <v>2188</v>
      </c>
      <c r="D435" s="652" t="s">
        <v>89</v>
      </c>
      <c r="E435" s="654" t="s">
        <v>12660</v>
      </c>
    </row>
    <row r="436" spans="2:5">
      <c r="B436" s="1596">
        <v>5923</v>
      </c>
      <c r="C436" s="1170" t="s">
        <v>7819</v>
      </c>
      <c r="D436" s="1169" t="s">
        <v>89</v>
      </c>
      <c r="E436" s="651" t="s">
        <v>15737</v>
      </c>
    </row>
    <row r="437" spans="2:5" ht="30">
      <c r="B437" s="1595">
        <v>5930</v>
      </c>
      <c r="C437" s="653" t="s">
        <v>7820</v>
      </c>
      <c r="D437" s="652" t="s">
        <v>89</v>
      </c>
      <c r="E437" s="654" t="s">
        <v>18026</v>
      </c>
    </row>
    <row r="438" spans="2:5" ht="30">
      <c r="B438" s="1596">
        <v>5934</v>
      </c>
      <c r="C438" s="1170" t="s">
        <v>91</v>
      </c>
      <c r="D438" s="1169" t="s">
        <v>89</v>
      </c>
      <c r="E438" s="651" t="s">
        <v>18027</v>
      </c>
    </row>
    <row r="439" spans="2:5" ht="30">
      <c r="B439" s="1595">
        <v>5942</v>
      </c>
      <c r="C439" s="653" t="s">
        <v>7821</v>
      </c>
      <c r="D439" s="652" t="s">
        <v>89</v>
      </c>
      <c r="E439" s="654" t="s">
        <v>18028</v>
      </c>
    </row>
    <row r="440" spans="2:5" ht="30">
      <c r="B440" s="1596">
        <v>5946</v>
      </c>
      <c r="C440" s="1170" t="s">
        <v>7822</v>
      </c>
      <c r="D440" s="1169" t="s">
        <v>89</v>
      </c>
      <c r="E440" s="651" t="s">
        <v>15394</v>
      </c>
    </row>
    <row r="441" spans="2:5">
      <c r="B441" s="1595">
        <v>5952</v>
      </c>
      <c r="C441" s="653" t="s">
        <v>5537</v>
      </c>
      <c r="D441" s="652" t="s">
        <v>89</v>
      </c>
      <c r="E441" s="654" t="s">
        <v>13727</v>
      </c>
    </row>
    <row r="442" spans="2:5" ht="30">
      <c r="B442" s="1596">
        <v>5954</v>
      </c>
      <c r="C442" s="1170" t="s">
        <v>2189</v>
      </c>
      <c r="D442" s="1169" t="s">
        <v>89</v>
      </c>
      <c r="E442" s="651" t="s">
        <v>15484</v>
      </c>
    </row>
    <row r="443" spans="2:5" ht="30">
      <c r="B443" s="1595">
        <v>5961</v>
      </c>
      <c r="C443" s="653" t="s">
        <v>7823</v>
      </c>
      <c r="D443" s="652" t="s">
        <v>89</v>
      </c>
      <c r="E443" s="654" t="s">
        <v>13976</v>
      </c>
    </row>
    <row r="444" spans="2:5" ht="30">
      <c r="B444" s="1596">
        <v>6260</v>
      </c>
      <c r="C444" s="1170" t="s">
        <v>7824</v>
      </c>
      <c r="D444" s="1169" t="s">
        <v>89</v>
      </c>
      <c r="E444" s="651" t="s">
        <v>15601</v>
      </c>
    </row>
    <row r="445" spans="2:5" ht="30">
      <c r="B445" s="1595">
        <v>6880</v>
      </c>
      <c r="C445" s="653" t="s">
        <v>7825</v>
      </c>
      <c r="D445" s="652" t="s">
        <v>89</v>
      </c>
      <c r="E445" s="654" t="s">
        <v>15412</v>
      </c>
    </row>
    <row r="446" spans="2:5">
      <c r="B446" s="1596">
        <v>7031</v>
      </c>
      <c r="C446" s="1170" t="s">
        <v>7826</v>
      </c>
      <c r="D446" s="1169" t="s">
        <v>89</v>
      </c>
      <c r="E446" s="651" t="s">
        <v>12955</v>
      </c>
    </row>
    <row r="447" spans="2:5" ht="30">
      <c r="B447" s="1595">
        <v>7043</v>
      </c>
      <c r="C447" s="653" t="s">
        <v>7827</v>
      </c>
      <c r="D447" s="652" t="s">
        <v>89</v>
      </c>
      <c r="E447" s="654" t="s">
        <v>12720</v>
      </c>
    </row>
    <row r="448" spans="2:5" ht="30">
      <c r="B448" s="1596">
        <v>7050</v>
      </c>
      <c r="C448" s="1170" t="s">
        <v>7828</v>
      </c>
      <c r="D448" s="1169" t="s">
        <v>89</v>
      </c>
      <c r="E448" s="651" t="s">
        <v>14127</v>
      </c>
    </row>
    <row r="449" spans="2:5" ht="30">
      <c r="B449" s="1595">
        <v>67827</v>
      </c>
      <c r="C449" s="653" t="s">
        <v>7829</v>
      </c>
      <c r="D449" s="652" t="s">
        <v>89</v>
      </c>
      <c r="E449" s="654" t="s">
        <v>15936</v>
      </c>
    </row>
    <row r="450" spans="2:5">
      <c r="B450" s="1596">
        <v>73395</v>
      </c>
      <c r="C450" s="1170" t="s">
        <v>7830</v>
      </c>
      <c r="D450" s="1169" t="s">
        <v>89</v>
      </c>
      <c r="E450" s="651" t="s">
        <v>18029</v>
      </c>
    </row>
    <row r="451" spans="2:5" ht="30">
      <c r="B451" s="1595">
        <v>83766</v>
      </c>
      <c r="C451" s="653" t="s">
        <v>7831</v>
      </c>
      <c r="D451" s="652" t="s">
        <v>89</v>
      </c>
      <c r="E451" s="654" t="s">
        <v>13641</v>
      </c>
    </row>
    <row r="452" spans="2:5" ht="30">
      <c r="B452" s="1596">
        <v>84013</v>
      </c>
      <c r="C452" s="1170" t="s">
        <v>7832</v>
      </c>
      <c r="D452" s="1169" t="s">
        <v>89</v>
      </c>
      <c r="E452" s="651" t="s">
        <v>18030</v>
      </c>
    </row>
    <row r="453" spans="2:5" ht="30">
      <c r="B453" s="1595">
        <v>87446</v>
      </c>
      <c r="C453" s="653" t="s">
        <v>2190</v>
      </c>
      <c r="D453" s="652" t="s">
        <v>89</v>
      </c>
      <c r="E453" s="654" t="s">
        <v>12717</v>
      </c>
    </row>
    <row r="454" spans="2:5" ht="30">
      <c r="B454" s="1596">
        <v>88392</v>
      </c>
      <c r="C454" s="1170" t="s">
        <v>7833</v>
      </c>
      <c r="D454" s="1169" t="s">
        <v>89</v>
      </c>
      <c r="E454" s="651" t="s">
        <v>15399</v>
      </c>
    </row>
    <row r="455" spans="2:5" ht="30">
      <c r="B455" s="1595">
        <v>88398</v>
      </c>
      <c r="C455" s="653" t="s">
        <v>7834</v>
      </c>
      <c r="D455" s="652" t="s">
        <v>89</v>
      </c>
      <c r="E455" s="654" t="s">
        <v>13453</v>
      </c>
    </row>
    <row r="456" spans="2:5" ht="30">
      <c r="B456" s="1596">
        <v>88404</v>
      </c>
      <c r="C456" s="1170" t="s">
        <v>7835</v>
      </c>
      <c r="D456" s="1169" t="s">
        <v>89</v>
      </c>
      <c r="E456" s="651" t="s">
        <v>12978</v>
      </c>
    </row>
    <row r="457" spans="2:5" ht="30">
      <c r="B457" s="1595">
        <v>88430</v>
      </c>
      <c r="C457" s="653" t="s">
        <v>2191</v>
      </c>
      <c r="D457" s="652" t="s">
        <v>89</v>
      </c>
      <c r="E457" s="654" t="s">
        <v>14091</v>
      </c>
    </row>
    <row r="458" spans="2:5" ht="30">
      <c r="B458" s="1596">
        <v>88438</v>
      </c>
      <c r="C458" s="1170" t="s">
        <v>7836</v>
      </c>
      <c r="D458" s="1169" t="s">
        <v>89</v>
      </c>
      <c r="E458" s="651" t="s">
        <v>13346</v>
      </c>
    </row>
    <row r="459" spans="2:5" ht="30">
      <c r="B459" s="1595">
        <v>88831</v>
      </c>
      <c r="C459" s="653" t="s">
        <v>15402</v>
      </c>
      <c r="D459" s="652" t="s">
        <v>89</v>
      </c>
      <c r="E459" s="654" t="s">
        <v>12509</v>
      </c>
    </row>
    <row r="460" spans="2:5">
      <c r="B460" s="1596">
        <v>88844</v>
      </c>
      <c r="C460" s="1170" t="s">
        <v>7837</v>
      </c>
      <c r="D460" s="1169" t="s">
        <v>89</v>
      </c>
      <c r="E460" s="651" t="s">
        <v>15871</v>
      </c>
    </row>
    <row r="461" spans="2:5" ht="30">
      <c r="B461" s="1595">
        <v>88908</v>
      </c>
      <c r="C461" s="653" t="s">
        <v>7838</v>
      </c>
      <c r="D461" s="652" t="s">
        <v>89</v>
      </c>
      <c r="E461" s="654" t="s">
        <v>18031</v>
      </c>
    </row>
    <row r="462" spans="2:5" ht="30">
      <c r="B462" s="1596">
        <v>89022</v>
      </c>
      <c r="C462" s="1170" t="s">
        <v>7839</v>
      </c>
      <c r="D462" s="1169" t="s">
        <v>89</v>
      </c>
      <c r="E462" s="651" t="s">
        <v>12762</v>
      </c>
    </row>
    <row r="463" spans="2:5">
      <c r="B463" s="1595">
        <v>89027</v>
      </c>
      <c r="C463" s="653" t="s">
        <v>92</v>
      </c>
      <c r="D463" s="652" t="s">
        <v>89</v>
      </c>
      <c r="E463" s="654" t="s">
        <v>14308</v>
      </c>
    </row>
    <row r="464" spans="2:5">
      <c r="B464" s="1596">
        <v>89031</v>
      </c>
      <c r="C464" s="1170" t="s">
        <v>7840</v>
      </c>
      <c r="D464" s="1169" t="s">
        <v>89</v>
      </c>
      <c r="E464" s="651" t="s">
        <v>16026</v>
      </c>
    </row>
    <row r="465" spans="2:5">
      <c r="B465" s="1595">
        <v>89036</v>
      </c>
      <c r="C465" s="653" t="s">
        <v>2192</v>
      </c>
      <c r="D465" s="652" t="s">
        <v>89</v>
      </c>
      <c r="E465" s="654" t="s">
        <v>16940</v>
      </c>
    </row>
    <row r="466" spans="2:5">
      <c r="B466" s="1596">
        <v>89218</v>
      </c>
      <c r="C466" s="1170" t="s">
        <v>93</v>
      </c>
      <c r="D466" s="1169" t="s">
        <v>89</v>
      </c>
      <c r="E466" s="651" t="s">
        <v>18032</v>
      </c>
    </row>
    <row r="467" spans="2:5" ht="30">
      <c r="B467" s="1595">
        <v>89226</v>
      </c>
      <c r="C467" s="653" t="s">
        <v>7841</v>
      </c>
      <c r="D467" s="652" t="s">
        <v>89</v>
      </c>
      <c r="E467" s="654" t="s">
        <v>12646</v>
      </c>
    </row>
    <row r="468" spans="2:5">
      <c r="B468" s="1596">
        <v>89235</v>
      </c>
      <c r="C468" s="1170" t="s">
        <v>7842</v>
      </c>
      <c r="D468" s="1169" t="s">
        <v>89</v>
      </c>
      <c r="E468" s="651" t="s">
        <v>13810</v>
      </c>
    </row>
    <row r="469" spans="2:5">
      <c r="B469" s="1595">
        <v>89243</v>
      </c>
      <c r="C469" s="653" t="s">
        <v>7843</v>
      </c>
      <c r="D469" s="652" t="s">
        <v>89</v>
      </c>
      <c r="E469" s="654" t="s">
        <v>18033</v>
      </c>
    </row>
    <row r="470" spans="2:5">
      <c r="B470" s="1596">
        <v>89251</v>
      </c>
      <c r="C470" s="1170" t="s">
        <v>2193</v>
      </c>
      <c r="D470" s="1169" t="s">
        <v>89</v>
      </c>
      <c r="E470" s="651" t="s">
        <v>18034</v>
      </c>
    </row>
    <row r="471" spans="2:5" ht="30">
      <c r="B471" s="1595">
        <v>89258</v>
      </c>
      <c r="C471" s="653" t="s">
        <v>7844</v>
      </c>
      <c r="D471" s="652" t="s">
        <v>89</v>
      </c>
      <c r="E471" s="654" t="s">
        <v>15334</v>
      </c>
    </row>
    <row r="472" spans="2:5" ht="30">
      <c r="B472" s="1596">
        <v>89273</v>
      </c>
      <c r="C472" s="1170" t="s">
        <v>7845</v>
      </c>
      <c r="D472" s="1169" t="s">
        <v>89</v>
      </c>
      <c r="E472" s="651" t="s">
        <v>18035</v>
      </c>
    </row>
    <row r="473" spans="2:5" ht="30">
      <c r="B473" s="1595">
        <v>89279</v>
      </c>
      <c r="C473" s="653" t="s">
        <v>7846</v>
      </c>
      <c r="D473" s="652" t="s">
        <v>89</v>
      </c>
      <c r="E473" s="654" t="s">
        <v>14105</v>
      </c>
    </row>
    <row r="474" spans="2:5" ht="30">
      <c r="B474" s="1596">
        <v>89877</v>
      </c>
      <c r="C474" s="1170" t="s">
        <v>2194</v>
      </c>
      <c r="D474" s="1169" t="s">
        <v>89</v>
      </c>
      <c r="E474" s="651" t="s">
        <v>14092</v>
      </c>
    </row>
    <row r="475" spans="2:5" ht="30">
      <c r="B475" s="1595">
        <v>89884</v>
      </c>
      <c r="C475" s="653" t="s">
        <v>2195</v>
      </c>
      <c r="D475" s="652" t="s">
        <v>89</v>
      </c>
      <c r="E475" s="654" t="s">
        <v>14607</v>
      </c>
    </row>
    <row r="476" spans="2:5">
      <c r="B476" s="1596">
        <v>90587</v>
      </c>
      <c r="C476" s="1170" t="s">
        <v>7847</v>
      </c>
      <c r="D476" s="1169" t="s">
        <v>89</v>
      </c>
      <c r="E476" s="651" t="s">
        <v>16245</v>
      </c>
    </row>
    <row r="477" spans="2:5">
      <c r="B477" s="1595">
        <v>90626</v>
      </c>
      <c r="C477" s="653" t="s">
        <v>2196</v>
      </c>
      <c r="D477" s="652" t="s">
        <v>89</v>
      </c>
      <c r="E477" s="654" t="s">
        <v>14411</v>
      </c>
    </row>
    <row r="478" spans="2:5" ht="30">
      <c r="B478" s="1596">
        <v>90632</v>
      </c>
      <c r="C478" s="1170" t="s">
        <v>2197</v>
      </c>
      <c r="D478" s="1169" t="s">
        <v>89</v>
      </c>
      <c r="E478" s="651" t="s">
        <v>16097</v>
      </c>
    </row>
    <row r="479" spans="2:5" ht="30">
      <c r="B479" s="1595">
        <v>90638</v>
      </c>
      <c r="C479" s="653" t="s">
        <v>94</v>
      </c>
      <c r="D479" s="652" t="s">
        <v>89</v>
      </c>
      <c r="E479" s="654" t="s">
        <v>13455</v>
      </c>
    </row>
    <row r="480" spans="2:5" ht="30">
      <c r="B480" s="1596">
        <v>90644</v>
      </c>
      <c r="C480" s="1170" t="s">
        <v>7848</v>
      </c>
      <c r="D480" s="1169" t="s">
        <v>89</v>
      </c>
      <c r="E480" s="651" t="s">
        <v>12663</v>
      </c>
    </row>
    <row r="481" spans="2:5" ht="30">
      <c r="B481" s="1595">
        <v>90651</v>
      </c>
      <c r="C481" s="653" t="s">
        <v>7849</v>
      </c>
      <c r="D481" s="652" t="s">
        <v>89</v>
      </c>
      <c r="E481" s="654" t="s">
        <v>12848</v>
      </c>
    </row>
    <row r="482" spans="2:5">
      <c r="B482" s="1596">
        <v>90657</v>
      </c>
      <c r="C482" s="1170" t="s">
        <v>2198</v>
      </c>
      <c r="D482" s="1169" t="s">
        <v>89</v>
      </c>
      <c r="E482" s="651" t="s">
        <v>13874</v>
      </c>
    </row>
    <row r="483" spans="2:5">
      <c r="B483" s="1595">
        <v>90663</v>
      </c>
      <c r="C483" s="653" t="s">
        <v>2199</v>
      </c>
      <c r="D483" s="652" t="s">
        <v>89</v>
      </c>
      <c r="E483" s="654" t="s">
        <v>12542</v>
      </c>
    </row>
    <row r="484" spans="2:5" ht="30">
      <c r="B484" s="1596">
        <v>90669</v>
      </c>
      <c r="C484" s="1170" t="s">
        <v>7850</v>
      </c>
      <c r="D484" s="1169" t="s">
        <v>89</v>
      </c>
      <c r="E484" s="651" t="s">
        <v>12512</v>
      </c>
    </row>
    <row r="485" spans="2:5" ht="45">
      <c r="B485" s="1595">
        <v>90675</v>
      </c>
      <c r="C485" s="653" t="s">
        <v>7851</v>
      </c>
      <c r="D485" s="652" t="s">
        <v>89</v>
      </c>
      <c r="E485" s="654" t="s">
        <v>18036</v>
      </c>
    </row>
    <row r="486" spans="2:5" ht="45">
      <c r="B486" s="1596">
        <v>90681</v>
      </c>
      <c r="C486" s="1170" t="s">
        <v>7852</v>
      </c>
      <c r="D486" s="1169" t="s">
        <v>89</v>
      </c>
      <c r="E486" s="651" t="s">
        <v>14962</v>
      </c>
    </row>
    <row r="487" spans="2:5" ht="30">
      <c r="B487" s="1595">
        <v>90687</v>
      </c>
      <c r="C487" s="653" t="s">
        <v>7853</v>
      </c>
      <c r="D487" s="652" t="s">
        <v>89</v>
      </c>
      <c r="E487" s="654" t="s">
        <v>15406</v>
      </c>
    </row>
    <row r="488" spans="2:5" ht="30">
      <c r="B488" s="1596">
        <v>90693</v>
      </c>
      <c r="C488" s="1170" t="s">
        <v>7854</v>
      </c>
      <c r="D488" s="1169" t="s">
        <v>89</v>
      </c>
      <c r="E488" s="651" t="s">
        <v>16155</v>
      </c>
    </row>
    <row r="489" spans="2:5" ht="30">
      <c r="B489" s="1595">
        <v>90965</v>
      </c>
      <c r="C489" s="653" t="s">
        <v>2200</v>
      </c>
      <c r="D489" s="652" t="s">
        <v>89</v>
      </c>
      <c r="E489" s="654" t="s">
        <v>12558</v>
      </c>
    </row>
    <row r="490" spans="2:5" ht="30">
      <c r="B490" s="1596">
        <v>90973</v>
      </c>
      <c r="C490" s="1170" t="s">
        <v>7855</v>
      </c>
      <c r="D490" s="1169" t="s">
        <v>89</v>
      </c>
      <c r="E490" s="651" t="s">
        <v>13103</v>
      </c>
    </row>
    <row r="491" spans="2:5" ht="30">
      <c r="B491" s="1595">
        <v>90982</v>
      </c>
      <c r="C491" s="653" t="s">
        <v>2201</v>
      </c>
      <c r="D491" s="652" t="s">
        <v>89</v>
      </c>
      <c r="E491" s="654" t="s">
        <v>18037</v>
      </c>
    </row>
    <row r="492" spans="2:5" ht="30">
      <c r="B492" s="1596">
        <v>91001</v>
      </c>
      <c r="C492" s="1170" t="s">
        <v>7856</v>
      </c>
      <c r="D492" s="1169" t="s">
        <v>89</v>
      </c>
      <c r="E492" s="651" t="s">
        <v>12542</v>
      </c>
    </row>
    <row r="493" spans="2:5" ht="30">
      <c r="B493" s="1595">
        <v>91032</v>
      </c>
      <c r="C493" s="653" t="s">
        <v>2202</v>
      </c>
      <c r="D493" s="652" t="s">
        <v>89</v>
      </c>
      <c r="E493" s="654" t="s">
        <v>18038</v>
      </c>
    </row>
    <row r="494" spans="2:5" ht="30">
      <c r="B494" s="1596">
        <v>91278</v>
      </c>
      <c r="C494" s="1170" t="s">
        <v>7857</v>
      </c>
      <c r="D494" s="1169" t="s">
        <v>89</v>
      </c>
      <c r="E494" s="651" t="s">
        <v>12729</v>
      </c>
    </row>
    <row r="495" spans="2:5" ht="30">
      <c r="B495" s="1595">
        <v>91285</v>
      </c>
      <c r="C495" s="653" t="s">
        <v>7858</v>
      </c>
      <c r="D495" s="652" t="s">
        <v>89</v>
      </c>
      <c r="E495" s="654" t="s">
        <v>15501</v>
      </c>
    </row>
    <row r="496" spans="2:5" ht="30">
      <c r="B496" s="1596">
        <v>91387</v>
      </c>
      <c r="C496" s="1170" t="s">
        <v>7859</v>
      </c>
      <c r="D496" s="1169" t="s">
        <v>89</v>
      </c>
      <c r="E496" s="651" t="s">
        <v>18039</v>
      </c>
    </row>
    <row r="497" spans="2:5" ht="30">
      <c r="B497" s="1595">
        <v>91395</v>
      </c>
      <c r="C497" s="653" t="s">
        <v>7860</v>
      </c>
      <c r="D497" s="652" t="s">
        <v>89</v>
      </c>
      <c r="E497" s="654" t="s">
        <v>18040</v>
      </c>
    </row>
    <row r="498" spans="2:5" ht="30">
      <c r="B498" s="1596">
        <v>91486</v>
      </c>
      <c r="C498" s="1170" t="s">
        <v>7861</v>
      </c>
      <c r="D498" s="1169" t="s">
        <v>89</v>
      </c>
      <c r="E498" s="651" t="s">
        <v>18041</v>
      </c>
    </row>
    <row r="499" spans="2:5" ht="30">
      <c r="B499" s="1595">
        <v>91534</v>
      </c>
      <c r="C499" s="653" t="s">
        <v>7862</v>
      </c>
      <c r="D499" s="652" t="s">
        <v>89</v>
      </c>
      <c r="E499" s="654" t="s">
        <v>12875</v>
      </c>
    </row>
    <row r="500" spans="2:5" ht="30">
      <c r="B500" s="1596">
        <v>91635</v>
      </c>
      <c r="C500" s="1170" t="s">
        <v>7863</v>
      </c>
      <c r="D500" s="1169" t="s">
        <v>89</v>
      </c>
      <c r="E500" s="651" t="s">
        <v>18042</v>
      </c>
    </row>
    <row r="501" spans="2:5" ht="30">
      <c r="B501" s="1595">
        <v>91646</v>
      </c>
      <c r="C501" s="653" t="s">
        <v>7864</v>
      </c>
      <c r="D501" s="652" t="s">
        <v>89</v>
      </c>
      <c r="E501" s="654" t="s">
        <v>14607</v>
      </c>
    </row>
    <row r="502" spans="2:5">
      <c r="B502" s="1596">
        <v>91693</v>
      </c>
      <c r="C502" s="1170" t="s">
        <v>7865</v>
      </c>
      <c r="D502" s="1169" t="s">
        <v>89</v>
      </c>
      <c r="E502" s="651" t="s">
        <v>16689</v>
      </c>
    </row>
    <row r="503" spans="2:5">
      <c r="B503" s="1595">
        <v>92044</v>
      </c>
      <c r="C503" s="653" t="s">
        <v>7866</v>
      </c>
      <c r="D503" s="652" t="s">
        <v>89</v>
      </c>
      <c r="E503" s="654" t="s">
        <v>15752</v>
      </c>
    </row>
    <row r="504" spans="2:5" ht="45">
      <c r="B504" s="1596">
        <v>92107</v>
      </c>
      <c r="C504" s="1170" t="s">
        <v>7867</v>
      </c>
      <c r="D504" s="1169" t="s">
        <v>89</v>
      </c>
      <c r="E504" s="651" t="s">
        <v>14056</v>
      </c>
    </row>
    <row r="505" spans="2:5" ht="30">
      <c r="B505" s="1595">
        <v>92113</v>
      </c>
      <c r="C505" s="653" t="s">
        <v>2203</v>
      </c>
      <c r="D505" s="652" t="s">
        <v>89</v>
      </c>
      <c r="E505" s="654" t="s">
        <v>12550</v>
      </c>
    </row>
    <row r="506" spans="2:5">
      <c r="B506" s="1596">
        <v>92119</v>
      </c>
      <c r="C506" s="1170" t="s">
        <v>2204</v>
      </c>
      <c r="D506" s="1169" t="s">
        <v>89</v>
      </c>
      <c r="E506" s="651" t="s">
        <v>14515</v>
      </c>
    </row>
    <row r="507" spans="2:5">
      <c r="B507" s="1595">
        <v>92139</v>
      </c>
      <c r="C507" s="653" t="s">
        <v>7868</v>
      </c>
      <c r="D507" s="652" t="s">
        <v>89</v>
      </c>
      <c r="E507" s="654" t="s">
        <v>13035</v>
      </c>
    </row>
    <row r="508" spans="2:5" ht="30">
      <c r="B508" s="1596">
        <v>92146</v>
      </c>
      <c r="C508" s="1170" t="s">
        <v>2205</v>
      </c>
      <c r="D508" s="1169" t="s">
        <v>89</v>
      </c>
      <c r="E508" s="651" t="s">
        <v>13927</v>
      </c>
    </row>
    <row r="509" spans="2:5" ht="30">
      <c r="B509" s="1595">
        <v>92243</v>
      </c>
      <c r="C509" s="653" t="s">
        <v>7869</v>
      </c>
      <c r="D509" s="652" t="s">
        <v>89</v>
      </c>
      <c r="E509" s="654" t="s">
        <v>18043</v>
      </c>
    </row>
    <row r="510" spans="2:5">
      <c r="B510" s="1596">
        <v>92717</v>
      </c>
      <c r="C510" s="1170" t="s">
        <v>7870</v>
      </c>
      <c r="D510" s="1169" t="s">
        <v>89</v>
      </c>
      <c r="E510" s="651" t="s">
        <v>12913</v>
      </c>
    </row>
    <row r="511" spans="2:5">
      <c r="B511" s="1595">
        <v>92961</v>
      </c>
      <c r="C511" s="653" t="s">
        <v>7871</v>
      </c>
      <c r="D511" s="652" t="s">
        <v>89</v>
      </c>
      <c r="E511" s="654" t="s">
        <v>18044</v>
      </c>
    </row>
    <row r="512" spans="2:5">
      <c r="B512" s="1596">
        <v>92967</v>
      </c>
      <c r="C512" s="1170" t="s">
        <v>7872</v>
      </c>
      <c r="D512" s="1169" t="s">
        <v>89</v>
      </c>
      <c r="E512" s="651" t="s">
        <v>14197</v>
      </c>
    </row>
    <row r="513" spans="2:5" ht="45">
      <c r="B513" s="1595">
        <v>93225</v>
      </c>
      <c r="C513" s="653" t="s">
        <v>7873</v>
      </c>
      <c r="D513" s="652" t="s">
        <v>89</v>
      </c>
      <c r="E513" s="654" t="s">
        <v>18045</v>
      </c>
    </row>
    <row r="514" spans="2:5" ht="30">
      <c r="B514" s="1596">
        <v>93234</v>
      </c>
      <c r="C514" s="1170" t="s">
        <v>2206</v>
      </c>
      <c r="D514" s="1169" t="s">
        <v>89</v>
      </c>
      <c r="E514" s="651" t="s">
        <v>16245</v>
      </c>
    </row>
    <row r="515" spans="2:5" ht="30">
      <c r="B515" s="1595">
        <v>93244</v>
      </c>
      <c r="C515" s="653" t="s">
        <v>2207</v>
      </c>
      <c r="D515" s="652" t="s">
        <v>89</v>
      </c>
      <c r="E515" s="654" t="s">
        <v>18046</v>
      </c>
    </row>
    <row r="516" spans="2:5">
      <c r="B516" s="1596">
        <v>93274</v>
      </c>
      <c r="C516" s="1170" t="s">
        <v>7874</v>
      </c>
      <c r="D516" s="1169" t="s">
        <v>89</v>
      </c>
      <c r="E516" s="651" t="s">
        <v>18047</v>
      </c>
    </row>
    <row r="517" spans="2:5">
      <c r="B517" s="1595">
        <v>93282</v>
      </c>
      <c r="C517" s="653" t="s">
        <v>7875</v>
      </c>
      <c r="D517" s="652" t="s">
        <v>89</v>
      </c>
      <c r="E517" s="654" t="s">
        <v>15672</v>
      </c>
    </row>
    <row r="518" spans="2:5" ht="30">
      <c r="B518" s="1596">
        <v>93288</v>
      </c>
      <c r="C518" s="1170" t="s">
        <v>7876</v>
      </c>
      <c r="D518" s="1169" t="s">
        <v>89</v>
      </c>
      <c r="E518" s="651" t="s">
        <v>18048</v>
      </c>
    </row>
    <row r="519" spans="2:5" ht="30">
      <c r="B519" s="1595">
        <v>93403</v>
      </c>
      <c r="C519" s="653" t="s">
        <v>7877</v>
      </c>
      <c r="D519" s="652" t="s">
        <v>89</v>
      </c>
      <c r="E519" s="654" t="s">
        <v>18042</v>
      </c>
    </row>
    <row r="520" spans="2:5" ht="45">
      <c r="B520" s="1596">
        <v>93409</v>
      </c>
      <c r="C520" s="1170" t="s">
        <v>7878</v>
      </c>
      <c r="D520" s="1169" t="s">
        <v>89</v>
      </c>
      <c r="E520" s="651" t="s">
        <v>13686</v>
      </c>
    </row>
    <row r="521" spans="2:5">
      <c r="B521" s="1595">
        <v>93416</v>
      </c>
      <c r="C521" s="653" t="s">
        <v>7879</v>
      </c>
      <c r="D521" s="652" t="s">
        <v>89</v>
      </c>
      <c r="E521" s="654" t="s">
        <v>13827</v>
      </c>
    </row>
    <row r="522" spans="2:5">
      <c r="B522" s="1596">
        <v>93422</v>
      </c>
      <c r="C522" s="1170" t="s">
        <v>4723</v>
      </c>
      <c r="D522" s="1169" t="s">
        <v>89</v>
      </c>
      <c r="E522" s="651" t="s">
        <v>13883</v>
      </c>
    </row>
    <row r="523" spans="2:5">
      <c r="B523" s="1595">
        <v>93428</v>
      </c>
      <c r="C523" s="653" t="s">
        <v>7880</v>
      </c>
      <c r="D523" s="652" t="s">
        <v>89</v>
      </c>
      <c r="E523" s="654" t="s">
        <v>17689</v>
      </c>
    </row>
    <row r="524" spans="2:5">
      <c r="B524" s="1596">
        <v>93434</v>
      </c>
      <c r="C524" s="1170" t="s">
        <v>7881</v>
      </c>
      <c r="D524" s="1169" t="s">
        <v>89</v>
      </c>
      <c r="E524" s="651" t="s">
        <v>18049</v>
      </c>
    </row>
    <row r="525" spans="2:5">
      <c r="B525" s="1595">
        <v>93440</v>
      </c>
      <c r="C525" s="653" t="s">
        <v>7882</v>
      </c>
      <c r="D525" s="652" t="s">
        <v>89</v>
      </c>
      <c r="E525" s="654" t="s">
        <v>15842</v>
      </c>
    </row>
    <row r="526" spans="2:5">
      <c r="B526" s="1596">
        <v>95122</v>
      </c>
      <c r="C526" s="1170" t="s">
        <v>7883</v>
      </c>
      <c r="D526" s="1169" t="s">
        <v>89</v>
      </c>
      <c r="E526" s="651" t="s">
        <v>18050</v>
      </c>
    </row>
    <row r="527" spans="2:5">
      <c r="B527" s="1595">
        <v>95128</v>
      </c>
      <c r="C527" s="653" t="s">
        <v>5538</v>
      </c>
      <c r="D527" s="652" t="s">
        <v>89</v>
      </c>
      <c r="E527" s="654" t="s">
        <v>16880</v>
      </c>
    </row>
    <row r="528" spans="2:5">
      <c r="B528" s="1596">
        <v>95140</v>
      </c>
      <c r="C528" s="1170" t="s">
        <v>7884</v>
      </c>
      <c r="D528" s="1169" t="s">
        <v>89</v>
      </c>
      <c r="E528" s="651" t="s">
        <v>15450</v>
      </c>
    </row>
    <row r="529" spans="2:5">
      <c r="B529" s="1595">
        <v>95213</v>
      </c>
      <c r="C529" s="653" t="s">
        <v>7885</v>
      </c>
      <c r="D529" s="652" t="s">
        <v>89</v>
      </c>
      <c r="E529" s="654" t="s">
        <v>15554</v>
      </c>
    </row>
    <row r="530" spans="2:5">
      <c r="B530" s="1596">
        <v>95219</v>
      </c>
      <c r="C530" s="1170" t="s">
        <v>7886</v>
      </c>
      <c r="D530" s="1169" t="s">
        <v>89</v>
      </c>
      <c r="E530" s="651" t="s">
        <v>15730</v>
      </c>
    </row>
    <row r="531" spans="2:5">
      <c r="B531" s="1595">
        <v>95259</v>
      </c>
      <c r="C531" s="653" t="s">
        <v>6055</v>
      </c>
      <c r="D531" s="652" t="s">
        <v>89</v>
      </c>
      <c r="E531" s="654" t="s">
        <v>14261</v>
      </c>
    </row>
    <row r="532" spans="2:5">
      <c r="B532" s="1596">
        <v>95265</v>
      </c>
      <c r="C532" s="1170" t="s">
        <v>7887</v>
      </c>
      <c r="D532" s="1169" t="s">
        <v>89</v>
      </c>
      <c r="E532" s="651" t="s">
        <v>12487</v>
      </c>
    </row>
    <row r="533" spans="2:5" ht="30">
      <c r="B533" s="1595">
        <v>95271</v>
      </c>
      <c r="C533" s="653" t="s">
        <v>7888</v>
      </c>
      <c r="D533" s="652" t="s">
        <v>89</v>
      </c>
      <c r="E533" s="654" t="s">
        <v>12978</v>
      </c>
    </row>
    <row r="534" spans="2:5">
      <c r="B534" s="1596">
        <v>95277</v>
      </c>
      <c r="C534" s="1170" t="s">
        <v>7889</v>
      </c>
      <c r="D534" s="1169" t="s">
        <v>89</v>
      </c>
      <c r="E534" s="651" t="s">
        <v>12503</v>
      </c>
    </row>
    <row r="535" spans="2:5">
      <c r="B535" s="1595">
        <v>95283</v>
      </c>
      <c r="C535" s="653" t="s">
        <v>7890</v>
      </c>
      <c r="D535" s="652" t="s">
        <v>89</v>
      </c>
      <c r="E535" s="654" t="s">
        <v>12736</v>
      </c>
    </row>
    <row r="536" spans="2:5" ht="30">
      <c r="B536" s="1596">
        <v>95621</v>
      </c>
      <c r="C536" s="1170" t="s">
        <v>7891</v>
      </c>
      <c r="D536" s="1169" t="s">
        <v>89</v>
      </c>
      <c r="E536" s="651" t="s">
        <v>15776</v>
      </c>
    </row>
    <row r="537" spans="2:5" ht="30">
      <c r="B537" s="1595">
        <v>95632</v>
      </c>
      <c r="C537" s="653" t="s">
        <v>7892</v>
      </c>
      <c r="D537" s="652" t="s">
        <v>89</v>
      </c>
      <c r="E537" s="654" t="s">
        <v>18051</v>
      </c>
    </row>
    <row r="538" spans="2:5">
      <c r="B538" s="1596">
        <v>95703</v>
      </c>
      <c r="C538" s="1170" t="s">
        <v>7893</v>
      </c>
      <c r="D538" s="1169" t="s">
        <v>89</v>
      </c>
      <c r="E538" s="651" t="s">
        <v>13864</v>
      </c>
    </row>
    <row r="539" spans="2:5" ht="30">
      <c r="B539" s="1595">
        <v>95709</v>
      </c>
      <c r="C539" s="653" t="s">
        <v>7894</v>
      </c>
      <c r="D539" s="652" t="s">
        <v>89</v>
      </c>
      <c r="E539" s="654" t="s">
        <v>18052</v>
      </c>
    </row>
    <row r="540" spans="2:5" ht="30">
      <c r="B540" s="1596">
        <v>95715</v>
      </c>
      <c r="C540" s="1170" t="s">
        <v>7895</v>
      </c>
      <c r="D540" s="1169" t="s">
        <v>89</v>
      </c>
      <c r="E540" s="651" t="s">
        <v>17139</v>
      </c>
    </row>
    <row r="541" spans="2:5" ht="30">
      <c r="B541" s="1595">
        <v>95721</v>
      </c>
      <c r="C541" s="653" t="s">
        <v>7896</v>
      </c>
      <c r="D541" s="652" t="s">
        <v>89</v>
      </c>
      <c r="E541" s="654" t="s">
        <v>18053</v>
      </c>
    </row>
    <row r="542" spans="2:5">
      <c r="B542" s="1596">
        <v>95873</v>
      </c>
      <c r="C542" s="1170" t="s">
        <v>6775</v>
      </c>
      <c r="D542" s="1169" t="s">
        <v>89</v>
      </c>
      <c r="E542" s="651" t="s">
        <v>12936</v>
      </c>
    </row>
    <row r="543" spans="2:5">
      <c r="B543" s="1595">
        <v>96014</v>
      </c>
      <c r="C543" s="653" t="s">
        <v>7302</v>
      </c>
      <c r="D543" s="652" t="s">
        <v>89</v>
      </c>
      <c r="E543" s="654" t="s">
        <v>15869</v>
      </c>
    </row>
    <row r="544" spans="2:5">
      <c r="B544" s="1596">
        <v>96021</v>
      </c>
      <c r="C544" s="1170" t="s">
        <v>7303</v>
      </c>
      <c r="D544" s="1169" t="s">
        <v>89</v>
      </c>
      <c r="E544" s="651" t="s">
        <v>13766</v>
      </c>
    </row>
    <row r="545" spans="2:5">
      <c r="B545" s="1595">
        <v>96029</v>
      </c>
      <c r="C545" s="653" t="s">
        <v>7304</v>
      </c>
      <c r="D545" s="652" t="s">
        <v>89</v>
      </c>
      <c r="E545" s="654" t="s">
        <v>18054</v>
      </c>
    </row>
    <row r="546" spans="2:5" ht="30">
      <c r="B546" s="1596">
        <v>96036</v>
      </c>
      <c r="C546" s="1170" t="s">
        <v>7305</v>
      </c>
      <c r="D546" s="1169" t="s">
        <v>89</v>
      </c>
      <c r="E546" s="651" t="s">
        <v>18055</v>
      </c>
    </row>
    <row r="547" spans="2:5">
      <c r="B547" s="1595">
        <v>96155</v>
      </c>
      <c r="C547" s="653" t="s">
        <v>7306</v>
      </c>
      <c r="D547" s="652" t="s">
        <v>89</v>
      </c>
      <c r="E547" s="654" t="s">
        <v>18056</v>
      </c>
    </row>
    <row r="548" spans="2:5" ht="30">
      <c r="B548" s="1596">
        <v>96156</v>
      </c>
      <c r="C548" s="1170" t="s">
        <v>7307</v>
      </c>
      <c r="D548" s="1169" t="s">
        <v>89</v>
      </c>
      <c r="E548" s="651" t="s">
        <v>18057</v>
      </c>
    </row>
    <row r="549" spans="2:5">
      <c r="B549" s="1595">
        <v>96159</v>
      </c>
      <c r="C549" s="653" t="s">
        <v>7897</v>
      </c>
      <c r="D549" s="652" t="s">
        <v>89</v>
      </c>
      <c r="E549" s="654" t="s">
        <v>18058</v>
      </c>
    </row>
    <row r="550" spans="2:5">
      <c r="B550" s="1596">
        <v>96246</v>
      </c>
      <c r="C550" s="1170" t="s">
        <v>8324</v>
      </c>
      <c r="D550" s="1169" t="s">
        <v>89</v>
      </c>
      <c r="E550" s="651" t="s">
        <v>13565</v>
      </c>
    </row>
    <row r="551" spans="2:5">
      <c r="B551" s="1595">
        <v>96302</v>
      </c>
      <c r="C551" s="653" t="s">
        <v>11416</v>
      </c>
      <c r="D551" s="652" t="s">
        <v>89</v>
      </c>
      <c r="E551" s="654" t="s">
        <v>18059</v>
      </c>
    </row>
    <row r="552" spans="2:5" ht="30">
      <c r="B552" s="1596">
        <v>96308</v>
      </c>
      <c r="C552" s="1170" t="s">
        <v>11417</v>
      </c>
      <c r="D552" s="1169" t="s">
        <v>89</v>
      </c>
      <c r="E552" s="651" t="s">
        <v>12912</v>
      </c>
    </row>
    <row r="553" spans="2:5" ht="30">
      <c r="B553" s="1595">
        <v>96464</v>
      </c>
      <c r="C553" s="653" t="s">
        <v>15422</v>
      </c>
      <c r="D553" s="652" t="s">
        <v>89</v>
      </c>
      <c r="E553" s="654" t="s">
        <v>18060</v>
      </c>
    </row>
    <row r="554" spans="2:5" ht="30">
      <c r="B554" s="1596">
        <v>5089</v>
      </c>
      <c r="C554" s="1170" t="s">
        <v>2208</v>
      </c>
      <c r="D554" s="1169" t="s">
        <v>85</v>
      </c>
      <c r="E554" s="651" t="s">
        <v>17733</v>
      </c>
    </row>
    <row r="555" spans="2:5" ht="30">
      <c r="B555" s="1595">
        <v>5627</v>
      </c>
      <c r="C555" s="653" t="s">
        <v>7898</v>
      </c>
      <c r="D555" s="652" t="s">
        <v>85</v>
      </c>
      <c r="E555" s="654" t="s">
        <v>13270</v>
      </c>
    </row>
    <row r="556" spans="2:5" ht="30">
      <c r="B556" s="1596">
        <v>5628</v>
      </c>
      <c r="C556" s="1170" t="s">
        <v>7899</v>
      </c>
      <c r="D556" s="1169" t="s">
        <v>85</v>
      </c>
      <c r="E556" s="651" t="s">
        <v>13861</v>
      </c>
    </row>
    <row r="557" spans="2:5" ht="30">
      <c r="B557" s="1595">
        <v>5629</v>
      </c>
      <c r="C557" s="653" t="s">
        <v>7900</v>
      </c>
      <c r="D557" s="652" t="s">
        <v>85</v>
      </c>
      <c r="E557" s="654" t="s">
        <v>15952</v>
      </c>
    </row>
    <row r="558" spans="2:5" ht="30">
      <c r="B558" s="1596">
        <v>5630</v>
      </c>
      <c r="C558" s="1170" t="s">
        <v>7901</v>
      </c>
      <c r="D558" s="1169" t="s">
        <v>85</v>
      </c>
      <c r="E558" s="651" t="s">
        <v>12887</v>
      </c>
    </row>
    <row r="559" spans="2:5" ht="30">
      <c r="B559" s="1595">
        <v>5658</v>
      </c>
      <c r="C559" s="653" t="s">
        <v>7902</v>
      </c>
      <c r="D559" s="652" t="s">
        <v>85</v>
      </c>
      <c r="E559" s="654" t="s">
        <v>15506</v>
      </c>
    </row>
    <row r="560" spans="2:5" ht="45">
      <c r="B560" s="1596">
        <v>5664</v>
      </c>
      <c r="C560" s="1170" t="s">
        <v>7903</v>
      </c>
      <c r="D560" s="1169" t="s">
        <v>85</v>
      </c>
      <c r="E560" s="651" t="s">
        <v>13679</v>
      </c>
    </row>
    <row r="561" spans="2:5" ht="45">
      <c r="B561" s="1595">
        <v>5667</v>
      </c>
      <c r="C561" s="653" t="s">
        <v>7904</v>
      </c>
      <c r="D561" s="652" t="s">
        <v>85</v>
      </c>
      <c r="E561" s="654" t="s">
        <v>13660</v>
      </c>
    </row>
    <row r="562" spans="2:5" ht="45">
      <c r="B562" s="1596">
        <v>5668</v>
      </c>
      <c r="C562" s="1170" t="s">
        <v>7905</v>
      </c>
      <c r="D562" s="1169" t="s">
        <v>85</v>
      </c>
      <c r="E562" s="651" t="s">
        <v>17414</v>
      </c>
    </row>
    <row r="563" spans="2:5" ht="30">
      <c r="B563" s="1595">
        <v>5674</v>
      </c>
      <c r="C563" s="653" t="s">
        <v>7906</v>
      </c>
      <c r="D563" s="652" t="s">
        <v>85</v>
      </c>
      <c r="E563" s="654" t="s">
        <v>18061</v>
      </c>
    </row>
    <row r="564" spans="2:5" ht="30">
      <c r="B564" s="1596">
        <v>5692</v>
      </c>
      <c r="C564" s="1170" t="s">
        <v>7907</v>
      </c>
      <c r="D564" s="1169" t="s">
        <v>85</v>
      </c>
      <c r="E564" s="651" t="s">
        <v>14513</v>
      </c>
    </row>
    <row r="565" spans="2:5" ht="30">
      <c r="B565" s="1595">
        <v>5693</v>
      </c>
      <c r="C565" s="653" t="s">
        <v>7908</v>
      </c>
      <c r="D565" s="652" t="s">
        <v>85</v>
      </c>
      <c r="E565" s="654" t="s">
        <v>14300</v>
      </c>
    </row>
    <row r="566" spans="2:5" ht="30">
      <c r="B566" s="1596">
        <v>5695</v>
      </c>
      <c r="C566" s="1170" t="s">
        <v>7909</v>
      </c>
      <c r="D566" s="1169" t="s">
        <v>85</v>
      </c>
      <c r="E566" s="651" t="s">
        <v>15367</v>
      </c>
    </row>
    <row r="567" spans="2:5">
      <c r="B567" s="1595">
        <v>5703</v>
      </c>
      <c r="C567" s="653" t="s">
        <v>5539</v>
      </c>
      <c r="D567" s="652" t="s">
        <v>85</v>
      </c>
      <c r="E567" s="654" t="s">
        <v>18062</v>
      </c>
    </row>
    <row r="568" spans="2:5" ht="30">
      <c r="B568" s="1596">
        <v>5705</v>
      </c>
      <c r="C568" s="1170" t="s">
        <v>7910</v>
      </c>
      <c r="D568" s="1169" t="s">
        <v>85</v>
      </c>
      <c r="E568" s="651" t="s">
        <v>13746</v>
      </c>
    </row>
    <row r="569" spans="2:5">
      <c r="B569" s="1595">
        <v>5707</v>
      </c>
      <c r="C569" s="653" t="s">
        <v>7911</v>
      </c>
      <c r="D569" s="652" t="s">
        <v>85</v>
      </c>
      <c r="E569" s="654" t="s">
        <v>15427</v>
      </c>
    </row>
    <row r="570" spans="2:5" ht="30">
      <c r="B570" s="1596">
        <v>5710</v>
      </c>
      <c r="C570" s="1170" t="s">
        <v>7912</v>
      </c>
      <c r="D570" s="1169" t="s">
        <v>85</v>
      </c>
      <c r="E570" s="651" t="s">
        <v>15428</v>
      </c>
    </row>
    <row r="571" spans="2:5" ht="30">
      <c r="B571" s="1595">
        <v>5711</v>
      </c>
      <c r="C571" s="653" t="s">
        <v>7913</v>
      </c>
      <c r="D571" s="652" t="s">
        <v>85</v>
      </c>
      <c r="E571" s="654" t="s">
        <v>18063</v>
      </c>
    </row>
    <row r="572" spans="2:5">
      <c r="B572" s="1596">
        <v>5714</v>
      </c>
      <c r="C572" s="1170" t="s">
        <v>2209</v>
      </c>
      <c r="D572" s="1169" t="s">
        <v>85</v>
      </c>
      <c r="E572" s="651" t="s">
        <v>14080</v>
      </c>
    </row>
    <row r="573" spans="2:5">
      <c r="B573" s="1595">
        <v>5715</v>
      </c>
      <c r="C573" s="653" t="s">
        <v>2210</v>
      </c>
      <c r="D573" s="652" t="s">
        <v>85</v>
      </c>
      <c r="E573" s="654" t="s">
        <v>15118</v>
      </c>
    </row>
    <row r="574" spans="2:5">
      <c r="B574" s="1596">
        <v>5718</v>
      </c>
      <c r="C574" s="1170" t="s">
        <v>7914</v>
      </c>
      <c r="D574" s="1169" t="s">
        <v>85</v>
      </c>
      <c r="E574" s="651" t="s">
        <v>18064</v>
      </c>
    </row>
    <row r="575" spans="2:5" ht="30">
      <c r="B575" s="1595">
        <v>5721</v>
      </c>
      <c r="C575" s="653" t="s">
        <v>95</v>
      </c>
      <c r="D575" s="652" t="s">
        <v>85</v>
      </c>
      <c r="E575" s="654" t="s">
        <v>18065</v>
      </c>
    </row>
    <row r="576" spans="2:5">
      <c r="B576" s="1596">
        <v>5722</v>
      </c>
      <c r="C576" s="1170" t="s">
        <v>7915</v>
      </c>
      <c r="D576" s="1169" t="s">
        <v>85</v>
      </c>
      <c r="E576" s="651" t="s">
        <v>18066</v>
      </c>
    </row>
    <row r="577" spans="2:5">
      <c r="B577" s="1595">
        <v>5724</v>
      </c>
      <c r="C577" s="653" t="s">
        <v>7916</v>
      </c>
      <c r="D577" s="652" t="s">
        <v>85</v>
      </c>
      <c r="E577" s="654" t="s">
        <v>15805</v>
      </c>
    </row>
    <row r="578" spans="2:5" ht="30">
      <c r="B578" s="1596">
        <v>5727</v>
      </c>
      <c r="C578" s="1170" t="s">
        <v>7917</v>
      </c>
      <c r="D578" s="1169" t="s">
        <v>85</v>
      </c>
      <c r="E578" s="651" t="s">
        <v>16571</v>
      </c>
    </row>
    <row r="579" spans="2:5" ht="30">
      <c r="B579" s="1595">
        <v>5729</v>
      </c>
      <c r="C579" s="653" t="s">
        <v>7918</v>
      </c>
      <c r="D579" s="652" t="s">
        <v>85</v>
      </c>
      <c r="E579" s="654" t="s">
        <v>13278</v>
      </c>
    </row>
    <row r="580" spans="2:5" ht="30">
      <c r="B580" s="1596">
        <v>5730</v>
      </c>
      <c r="C580" s="1170" t="s">
        <v>7919</v>
      </c>
      <c r="D580" s="1169" t="s">
        <v>85</v>
      </c>
      <c r="E580" s="651" t="s">
        <v>13517</v>
      </c>
    </row>
    <row r="581" spans="2:5" ht="45">
      <c r="B581" s="1595">
        <v>5735</v>
      </c>
      <c r="C581" s="653" t="s">
        <v>7920</v>
      </c>
      <c r="D581" s="652" t="s">
        <v>85</v>
      </c>
      <c r="E581" s="654" t="s">
        <v>14237</v>
      </c>
    </row>
    <row r="582" spans="2:5" ht="45">
      <c r="B582" s="1596">
        <v>5736</v>
      </c>
      <c r="C582" s="1170" t="s">
        <v>7921</v>
      </c>
      <c r="D582" s="1169" t="s">
        <v>85</v>
      </c>
      <c r="E582" s="651" t="s">
        <v>18067</v>
      </c>
    </row>
    <row r="583" spans="2:5" ht="30">
      <c r="B583" s="1595">
        <v>5738</v>
      </c>
      <c r="C583" s="653" t="s">
        <v>7922</v>
      </c>
      <c r="D583" s="652" t="s">
        <v>85</v>
      </c>
      <c r="E583" s="654" t="s">
        <v>15575</v>
      </c>
    </row>
    <row r="584" spans="2:5" ht="30">
      <c r="B584" s="1596">
        <v>5739</v>
      </c>
      <c r="C584" s="1170" t="s">
        <v>7923</v>
      </c>
      <c r="D584" s="1169" t="s">
        <v>85</v>
      </c>
      <c r="E584" s="651" t="s">
        <v>16276</v>
      </c>
    </row>
    <row r="585" spans="2:5" ht="30">
      <c r="B585" s="1595">
        <v>5741</v>
      </c>
      <c r="C585" s="653" t="s">
        <v>7924</v>
      </c>
      <c r="D585" s="652" t="s">
        <v>85</v>
      </c>
      <c r="E585" s="654" t="s">
        <v>13348</v>
      </c>
    </row>
    <row r="586" spans="2:5" ht="30">
      <c r="B586" s="1596">
        <v>5742</v>
      </c>
      <c r="C586" s="1170" t="s">
        <v>7925</v>
      </c>
      <c r="D586" s="1169" t="s">
        <v>85</v>
      </c>
      <c r="E586" s="651" t="s">
        <v>17556</v>
      </c>
    </row>
    <row r="587" spans="2:5" ht="30">
      <c r="B587" s="1595">
        <v>5747</v>
      </c>
      <c r="C587" s="653" t="s">
        <v>7926</v>
      </c>
      <c r="D587" s="652" t="s">
        <v>85</v>
      </c>
      <c r="E587" s="654" t="s">
        <v>18068</v>
      </c>
    </row>
    <row r="588" spans="2:5" ht="30">
      <c r="B588" s="1596">
        <v>5751</v>
      </c>
      <c r="C588" s="1170" t="s">
        <v>2211</v>
      </c>
      <c r="D588" s="1169" t="s">
        <v>85</v>
      </c>
      <c r="E588" s="651" t="s">
        <v>13187</v>
      </c>
    </row>
    <row r="589" spans="2:5" ht="30">
      <c r="B589" s="1595">
        <v>5754</v>
      </c>
      <c r="C589" s="653" t="s">
        <v>7927</v>
      </c>
      <c r="D589" s="652" t="s">
        <v>85</v>
      </c>
      <c r="E589" s="654" t="s">
        <v>16146</v>
      </c>
    </row>
    <row r="590" spans="2:5" ht="30">
      <c r="B590" s="1596">
        <v>5763</v>
      </c>
      <c r="C590" s="1170" t="s">
        <v>7928</v>
      </c>
      <c r="D590" s="1169" t="s">
        <v>85</v>
      </c>
      <c r="E590" s="651" t="s">
        <v>15927</v>
      </c>
    </row>
    <row r="591" spans="2:5" ht="30">
      <c r="B591" s="1595">
        <v>5765</v>
      </c>
      <c r="C591" s="653" t="s">
        <v>2212</v>
      </c>
      <c r="D591" s="652" t="s">
        <v>85</v>
      </c>
      <c r="E591" s="654" t="s">
        <v>13793</v>
      </c>
    </row>
    <row r="592" spans="2:5" ht="30">
      <c r="B592" s="1596">
        <v>5766</v>
      </c>
      <c r="C592" s="1170" t="s">
        <v>2213</v>
      </c>
      <c r="D592" s="1169" t="s">
        <v>85</v>
      </c>
      <c r="E592" s="651" t="s">
        <v>13792</v>
      </c>
    </row>
    <row r="593" spans="2:5" ht="30">
      <c r="B593" s="1595">
        <v>5779</v>
      </c>
      <c r="C593" s="653" t="s">
        <v>96</v>
      </c>
      <c r="D593" s="652" t="s">
        <v>85</v>
      </c>
      <c r="E593" s="654" t="s">
        <v>13185</v>
      </c>
    </row>
    <row r="594" spans="2:5" ht="30">
      <c r="B594" s="1596">
        <v>5787</v>
      </c>
      <c r="C594" s="1170" t="s">
        <v>7929</v>
      </c>
      <c r="D594" s="1169" t="s">
        <v>85</v>
      </c>
      <c r="E594" s="651" t="s">
        <v>18069</v>
      </c>
    </row>
    <row r="595" spans="2:5" ht="30">
      <c r="B595" s="1595">
        <v>5797</v>
      </c>
      <c r="C595" s="653" t="s">
        <v>2214</v>
      </c>
      <c r="D595" s="652" t="s">
        <v>85</v>
      </c>
      <c r="E595" s="654" t="s">
        <v>13844</v>
      </c>
    </row>
    <row r="596" spans="2:5" ht="30">
      <c r="B596" s="1596">
        <v>5800</v>
      </c>
      <c r="C596" s="1170" t="s">
        <v>7930</v>
      </c>
      <c r="D596" s="1169" t="s">
        <v>85</v>
      </c>
      <c r="E596" s="651" t="s">
        <v>12914</v>
      </c>
    </row>
    <row r="597" spans="2:5">
      <c r="B597" s="1595">
        <v>7032</v>
      </c>
      <c r="C597" s="653" t="s">
        <v>7931</v>
      </c>
      <c r="D597" s="652" t="s">
        <v>85</v>
      </c>
      <c r="E597" s="654" t="s">
        <v>13454</v>
      </c>
    </row>
    <row r="598" spans="2:5">
      <c r="B598" s="1596">
        <v>7033</v>
      </c>
      <c r="C598" s="1170" t="s">
        <v>7932</v>
      </c>
      <c r="D598" s="1169" t="s">
        <v>85</v>
      </c>
      <c r="E598" s="651" t="s">
        <v>13828</v>
      </c>
    </row>
    <row r="599" spans="2:5">
      <c r="B599" s="1595">
        <v>7034</v>
      </c>
      <c r="C599" s="653" t="s">
        <v>7933</v>
      </c>
      <c r="D599" s="652" t="s">
        <v>85</v>
      </c>
      <c r="E599" s="654" t="s">
        <v>12975</v>
      </c>
    </row>
    <row r="600" spans="2:5">
      <c r="B600" s="1596">
        <v>7035</v>
      </c>
      <c r="C600" s="1170" t="s">
        <v>7934</v>
      </c>
      <c r="D600" s="1169" t="s">
        <v>85</v>
      </c>
      <c r="E600" s="651" t="s">
        <v>18070</v>
      </c>
    </row>
    <row r="601" spans="2:5" ht="30">
      <c r="B601" s="1595">
        <v>7038</v>
      </c>
      <c r="C601" s="653" t="s">
        <v>7935</v>
      </c>
      <c r="D601" s="652" t="s">
        <v>85</v>
      </c>
      <c r="E601" s="654" t="s">
        <v>13471</v>
      </c>
    </row>
    <row r="602" spans="2:5" ht="30">
      <c r="B602" s="1596">
        <v>7039</v>
      </c>
      <c r="C602" s="1170" t="s">
        <v>7936</v>
      </c>
      <c r="D602" s="1169" t="s">
        <v>85</v>
      </c>
      <c r="E602" s="651" t="s">
        <v>13262</v>
      </c>
    </row>
    <row r="603" spans="2:5" ht="30">
      <c r="B603" s="1595">
        <v>7040</v>
      </c>
      <c r="C603" s="653" t="s">
        <v>7937</v>
      </c>
      <c r="D603" s="652" t="s">
        <v>85</v>
      </c>
      <c r="E603" s="654" t="s">
        <v>14175</v>
      </c>
    </row>
    <row r="604" spans="2:5" ht="30">
      <c r="B604" s="1596">
        <v>7044</v>
      </c>
      <c r="C604" s="1170" t="s">
        <v>7938</v>
      </c>
      <c r="D604" s="1169" t="s">
        <v>85</v>
      </c>
      <c r="E604" s="651" t="s">
        <v>13427</v>
      </c>
    </row>
    <row r="605" spans="2:5" ht="30">
      <c r="B605" s="1595">
        <v>7045</v>
      </c>
      <c r="C605" s="653" t="s">
        <v>7939</v>
      </c>
      <c r="D605" s="652" t="s">
        <v>85</v>
      </c>
      <c r="E605" s="654" t="s">
        <v>15455</v>
      </c>
    </row>
    <row r="606" spans="2:5" ht="30">
      <c r="B606" s="1596">
        <v>7046</v>
      </c>
      <c r="C606" s="1170" t="s">
        <v>7940</v>
      </c>
      <c r="D606" s="1169" t="s">
        <v>85</v>
      </c>
      <c r="E606" s="651" t="s">
        <v>12480</v>
      </c>
    </row>
    <row r="607" spans="2:5" ht="30">
      <c r="B607" s="1595">
        <v>7047</v>
      </c>
      <c r="C607" s="653" t="s">
        <v>7941</v>
      </c>
      <c r="D607" s="652" t="s">
        <v>85</v>
      </c>
      <c r="E607" s="654" t="s">
        <v>16048</v>
      </c>
    </row>
    <row r="608" spans="2:5" ht="30">
      <c r="B608" s="1596">
        <v>7051</v>
      </c>
      <c r="C608" s="1170" t="s">
        <v>7942</v>
      </c>
      <c r="D608" s="1169" t="s">
        <v>85</v>
      </c>
      <c r="E608" s="651" t="s">
        <v>15628</v>
      </c>
    </row>
    <row r="609" spans="2:5" ht="30">
      <c r="B609" s="1595">
        <v>7052</v>
      </c>
      <c r="C609" s="653" t="s">
        <v>7943</v>
      </c>
      <c r="D609" s="652" t="s">
        <v>85</v>
      </c>
      <c r="E609" s="654" t="s">
        <v>12499</v>
      </c>
    </row>
    <row r="610" spans="2:5" ht="30">
      <c r="B610" s="1596">
        <v>7053</v>
      </c>
      <c r="C610" s="1170" t="s">
        <v>7944</v>
      </c>
      <c r="D610" s="1169" t="s">
        <v>85</v>
      </c>
      <c r="E610" s="651" t="s">
        <v>18071</v>
      </c>
    </row>
    <row r="611" spans="2:5" ht="30">
      <c r="B611" s="1595">
        <v>7054</v>
      </c>
      <c r="C611" s="653" t="s">
        <v>7945</v>
      </c>
      <c r="D611" s="652" t="s">
        <v>85</v>
      </c>
      <c r="E611" s="654" t="s">
        <v>18072</v>
      </c>
    </row>
    <row r="612" spans="2:5" ht="30">
      <c r="B612" s="1596">
        <v>7058</v>
      </c>
      <c r="C612" s="1170" t="s">
        <v>7946</v>
      </c>
      <c r="D612" s="1169" t="s">
        <v>85</v>
      </c>
      <c r="E612" s="651" t="s">
        <v>15534</v>
      </c>
    </row>
    <row r="613" spans="2:5" ht="30">
      <c r="B613" s="1595">
        <v>7059</v>
      </c>
      <c r="C613" s="653" t="s">
        <v>7947</v>
      </c>
      <c r="D613" s="652" t="s">
        <v>85</v>
      </c>
      <c r="E613" s="654" t="s">
        <v>12940</v>
      </c>
    </row>
    <row r="614" spans="2:5" ht="30">
      <c r="B614" s="1596">
        <v>7060</v>
      </c>
      <c r="C614" s="1170" t="s">
        <v>7948</v>
      </c>
      <c r="D614" s="1169" t="s">
        <v>85</v>
      </c>
      <c r="E614" s="651" t="s">
        <v>15200</v>
      </c>
    </row>
    <row r="615" spans="2:5" ht="30">
      <c r="B615" s="1595">
        <v>7061</v>
      </c>
      <c r="C615" s="653" t="s">
        <v>7949</v>
      </c>
      <c r="D615" s="652" t="s">
        <v>85</v>
      </c>
      <c r="E615" s="654" t="s">
        <v>18073</v>
      </c>
    </row>
    <row r="616" spans="2:5">
      <c r="B616" s="1596">
        <v>7063</v>
      </c>
      <c r="C616" s="1170" t="s">
        <v>2215</v>
      </c>
      <c r="D616" s="1169" t="s">
        <v>85</v>
      </c>
      <c r="E616" s="651" t="s">
        <v>14519</v>
      </c>
    </row>
    <row r="617" spans="2:5">
      <c r="B617" s="1595">
        <v>7064</v>
      </c>
      <c r="C617" s="653" t="s">
        <v>2216</v>
      </c>
      <c r="D617" s="652" t="s">
        <v>85</v>
      </c>
      <c r="E617" s="654" t="s">
        <v>15440</v>
      </c>
    </row>
    <row r="618" spans="2:5">
      <c r="B618" s="1596">
        <v>7065</v>
      </c>
      <c r="C618" s="1170" t="s">
        <v>2217</v>
      </c>
      <c r="D618" s="1169" t="s">
        <v>85</v>
      </c>
      <c r="E618" s="651" t="s">
        <v>13767</v>
      </c>
    </row>
    <row r="619" spans="2:5">
      <c r="B619" s="1595">
        <v>7066</v>
      </c>
      <c r="C619" s="653" t="s">
        <v>2218</v>
      </c>
      <c r="D619" s="652" t="s">
        <v>85</v>
      </c>
      <c r="E619" s="654" t="s">
        <v>18074</v>
      </c>
    </row>
    <row r="620" spans="2:5" ht="45">
      <c r="B620" s="1596">
        <v>53786</v>
      </c>
      <c r="C620" s="1170" t="s">
        <v>7950</v>
      </c>
      <c r="D620" s="1169" t="s">
        <v>85</v>
      </c>
      <c r="E620" s="651" t="s">
        <v>18075</v>
      </c>
    </row>
    <row r="621" spans="2:5" ht="30">
      <c r="B621" s="1595">
        <v>53788</v>
      </c>
      <c r="C621" s="653" t="s">
        <v>7951</v>
      </c>
      <c r="D621" s="652" t="s">
        <v>85</v>
      </c>
      <c r="E621" s="654" t="s">
        <v>18076</v>
      </c>
    </row>
    <row r="622" spans="2:5" ht="30">
      <c r="B622" s="1596">
        <v>53792</v>
      </c>
      <c r="C622" s="1170" t="s">
        <v>7952</v>
      </c>
      <c r="D622" s="1169" t="s">
        <v>85</v>
      </c>
      <c r="E622" s="651" t="s">
        <v>15269</v>
      </c>
    </row>
    <row r="623" spans="2:5">
      <c r="B623" s="1595">
        <v>53794</v>
      </c>
      <c r="C623" s="653" t="s">
        <v>5540</v>
      </c>
      <c r="D623" s="652" t="s">
        <v>85</v>
      </c>
      <c r="E623" s="654" t="s">
        <v>15439</v>
      </c>
    </row>
    <row r="624" spans="2:5" ht="45">
      <c r="B624" s="1596">
        <v>53797</v>
      </c>
      <c r="C624" s="1170" t="s">
        <v>7953</v>
      </c>
      <c r="D624" s="1169" t="s">
        <v>85</v>
      </c>
      <c r="E624" s="651" t="s">
        <v>18068</v>
      </c>
    </row>
    <row r="625" spans="2:5" ht="30">
      <c r="B625" s="1595">
        <v>53804</v>
      </c>
      <c r="C625" s="653" t="s">
        <v>7954</v>
      </c>
      <c r="D625" s="652" t="s">
        <v>85</v>
      </c>
      <c r="E625" s="654" t="s">
        <v>14304</v>
      </c>
    </row>
    <row r="626" spans="2:5">
      <c r="B626" s="1596">
        <v>53806</v>
      </c>
      <c r="C626" s="1170" t="s">
        <v>7955</v>
      </c>
      <c r="D626" s="1169" t="s">
        <v>85</v>
      </c>
      <c r="E626" s="651" t="s">
        <v>15409</v>
      </c>
    </row>
    <row r="627" spans="2:5" ht="30">
      <c r="B627" s="1595">
        <v>53810</v>
      </c>
      <c r="C627" s="653" t="s">
        <v>97</v>
      </c>
      <c r="D627" s="652" t="s">
        <v>85</v>
      </c>
      <c r="E627" s="654" t="s">
        <v>15540</v>
      </c>
    </row>
    <row r="628" spans="2:5">
      <c r="B628" s="1596">
        <v>53814</v>
      </c>
      <c r="C628" s="1170" t="s">
        <v>7956</v>
      </c>
      <c r="D628" s="1169" t="s">
        <v>85</v>
      </c>
      <c r="E628" s="651" t="s">
        <v>18077</v>
      </c>
    </row>
    <row r="629" spans="2:5">
      <c r="B629" s="1595">
        <v>53817</v>
      </c>
      <c r="C629" s="653" t="s">
        <v>7957</v>
      </c>
      <c r="D629" s="652" t="s">
        <v>85</v>
      </c>
      <c r="E629" s="654" t="s">
        <v>15533</v>
      </c>
    </row>
    <row r="630" spans="2:5" ht="30">
      <c r="B630" s="1596">
        <v>53818</v>
      </c>
      <c r="C630" s="1170" t="s">
        <v>7958</v>
      </c>
      <c r="D630" s="1169" t="s">
        <v>85</v>
      </c>
      <c r="E630" s="651" t="s">
        <v>12542</v>
      </c>
    </row>
    <row r="631" spans="2:5" ht="30">
      <c r="B631" s="1595">
        <v>53827</v>
      </c>
      <c r="C631" s="653" t="s">
        <v>2219</v>
      </c>
      <c r="D631" s="652" t="s">
        <v>85</v>
      </c>
      <c r="E631" s="654" t="s">
        <v>18073</v>
      </c>
    </row>
    <row r="632" spans="2:5" ht="30">
      <c r="B632" s="1596">
        <v>53829</v>
      </c>
      <c r="C632" s="1170" t="s">
        <v>7959</v>
      </c>
      <c r="D632" s="1169" t="s">
        <v>85</v>
      </c>
      <c r="E632" s="651" t="s">
        <v>18068</v>
      </c>
    </row>
    <row r="633" spans="2:5" ht="30">
      <c r="B633" s="1595">
        <v>53831</v>
      </c>
      <c r="C633" s="653" t="s">
        <v>7960</v>
      </c>
      <c r="D633" s="652" t="s">
        <v>85</v>
      </c>
      <c r="E633" s="654" t="s">
        <v>15269</v>
      </c>
    </row>
    <row r="634" spans="2:5">
      <c r="B634" s="1596">
        <v>53840</v>
      </c>
      <c r="C634" s="1170" t="s">
        <v>7961</v>
      </c>
      <c r="D634" s="1169" t="s">
        <v>85</v>
      </c>
      <c r="E634" s="651" t="s">
        <v>13618</v>
      </c>
    </row>
    <row r="635" spans="2:5">
      <c r="B635" s="1595">
        <v>53841</v>
      </c>
      <c r="C635" s="653" t="s">
        <v>7962</v>
      </c>
      <c r="D635" s="652" t="s">
        <v>85</v>
      </c>
      <c r="E635" s="654" t="s">
        <v>12490</v>
      </c>
    </row>
    <row r="636" spans="2:5" ht="30">
      <c r="B636" s="1596">
        <v>53849</v>
      </c>
      <c r="C636" s="1170" t="s">
        <v>7963</v>
      </c>
      <c r="D636" s="1169" t="s">
        <v>85</v>
      </c>
      <c r="E636" s="651" t="s">
        <v>18072</v>
      </c>
    </row>
    <row r="637" spans="2:5" ht="30">
      <c r="B637" s="1595">
        <v>53857</v>
      </c>
      <c r="C637" s="653" t="s">
        <v>7964</v>
      </c>
      <c r="D637" s="652" t="s">
        <v>85</v>
      </c>
      <c r="E637" s="654" t="s">
        <v>13464</v>
      </c>
    </row>
    <row r="638" spans="2:5" ht="30">
      <c r="B638" s="1596">
        <v>53858</v>
      </c>
      <c r="C638" s="1170" t="s">
        <v>7965</v>
      </c>
      <c r="D638" s="1169" t="s">
        <v>85</v>
      </c>
      <c r="E638" s="651" t="s">
        <v>18078</v>
      </c>
    </row>
    <row r="639" spans="2:5" ht="30">
      <c r="B639" s="1595">
        <v>53861</v>
      </c>
      <c r="C639" s="653" t="s">
        <v>7966</v>
      </c>
      <c r="D639" s="652" t="s">
        <v>85</v>
      </c>
      <c r="E639" s="654" t="s">
        <v>16143</v>
      </c>
    </row>
    <row r="640" spans="2:5">
      <c r="B640" s="1596">
        <v>53863</v>
      </c>
      <c r="C640" s="1170" t="s">
        <v>7967</v>
      </c>
      <c r="D640" s="1169" t="s">
        <v>85</v>
      </c>
      <c r="E640" s="651" t="s">
        <v>16074</v>
      </c>
    </row>
    <row r="641" spans="2:5" ht="30">
      <c r="B641" s="1595">
        <v>53865</v>
      </c>
      <c r="C641" s="653" t="s">
        <v>7968</v>
      </c>
      <c r="D641" s="652" t="s">
        <v>85</v>
      </c>
      <c r="E641" s="654" t="s">
        <v>16717</v>
      </c>
    </row>
    <row r="642" spans="2:5" ht="30">
      <c r="B642" s="1596">
        <v>53866</v>
      </c>
      <c r="C642" s="1170" t="s">
        <v>7969</v>
      </c>
      <c r="D642" s="1169" t="s">
        <v>85</v>
      </c>
      <c r="E642" s="651" t="s">
        <v>18079</v>
      </c>
    </row>
    <row r="643" spans="2:5" ht="30">
      <c r="B643" s="1595">
        <v>53882</v>
      </c>
      <c r="C643" s="653" t="s">
        <v>7970</v>
      </c>
      <c r="D643" s="652" t="s">
        <v>85</v>
      </c>
      <c r="E643" s="654" t="s">
        <v>15901</v>
      </c>
    </row>
    <row r="644" spans="2:5" ht="30">
      <c r="B644" s="1596">
        <v>55263</v>
      </c>
      <c r="C644" s="1170" t="s">
        <v>7971</v>
      </c>
      <c r="D644" s="1169" t="s">
        <v>85</v>
      </c>
      <c r="E644" s="651" t="s">
        <v>12887</v>
      </c>
    </row>
    <row r="645" spans="2:5">
      <c r="B645" s="1595">
        <v>73303</v>
      </c>
      <c r="C645" s="653" t="s">
        <v>7972</v>
      </c>
      <c r="D645" s="652" t="s">
        <v>85</v>
      </c>
      <c r="E645" s="654" t="s">
        <v>12861</v>
      </c>
    </row>
    <row r="646" spans="2:5">
      <c r="B646" s="1596">
        <v>73307</v>
      </c>
      <c r="C646" s="1170" t="s">
        <v>7973</v>
      </c>
      <c r="D646" s="1169" t="s">
        <v>85</v>
      </c>
      <c r="E646" s="651" t="s">
        <v>13510</v>
      </c>
    </row>
    <row r="647" spans="2:5" ht="30">
      <c r="B647" s="1595">
        <v>73309</v>
      </c>
      <c r="C647" s="653" t="s">
        <v>2220</v>
      </c>
      <c r="D647" s="652" t="s">
        <v>85</v>
      </c>
      <c r="E647" s="654" t="s">
        <v>14309</v>
      </c>
    </row>
    <row r="648" spans="2:5">
      <c r="B648" s="1596">
        <v>73311</v>
      </c>
      <c r="C648" s="1170" t="s">
        <v>2221</v>
      </c>
      <c r="D648" s="1169" t="s">
        <v>85</v>
      </c>
      <c r="E648" s="651" t="s">
        <v>18080</v>
      </c>
    </row>
    <row r="649" spans="2:5" ht="30">
      <c r="B649" s="1595">
        <v>73313</v>
      </c>
      <c r="C649" s="653" t="s">
        <v>2222</v>
      </c>
      <c r="D649" s="652" t="s">
        <v>85</v>
      </c>
      <c r="E649" s="654" t="s">
        <v>15188</v>
      </c>
    </row>
    <row r="650" spans="2:5" ht="30">
      <c r="B650" s="1596">
        <v>73315</v>
      </c>
      <c r="C650" s="1170" t="s">
        <v>2223</v>
      </c>
      <c r="D650" s="1169" t="s">
        <v>85</v>
      </c>
      <c r="E650" s="651" t="s">
        <v>18076</v>
      </c>
    </row>
    <row r="651" spans="2:5" ht="30">
      <c r="B651" s="1595">
        <v>73335</v>
      </c>
      <c r="C651" s="653" t="s">
        <v>7974</v>
      </c>
      <c r="D651" s="652" t="s">
        <v>85</v>
      </c>
      <c r="E651" s="654" t="s">
        <v>14779</v>
      </c>
    </row>
    <row r="652" spans="2:5" ht="45">
      <c r="B652" s="1596">
        <v>73340</v>
      </c>
      <c r="C652" s="1170" t="s">
        <v>7975</v>
      </c>
      <c r="D652" s="1169" t="s">
        <v>85</v>
      </c>
      <c r="E652" s="651" t="s">
        <v>18073</v>
      </c>
    </row>
    <row r="653" spans="2:5" ht="30">
      <c r="B653" s="1595">
        <v>83361</v>
      </c>
      <c r="C653" s="653" t="s">
        <v>7976</v>
      </c>
      <c r="D653" s="652" t="s">
        <v>85</v>
      </c>
      <c r="E653" s="654" t="s">
        <v>13463</v>
      </c>
    </row>
    <row r="654" spans="2:5" ht="30">
      <c r="B654" s="1596">
        <v>83761</v>
      </c>
      <c r="C654" s="1170" t="s">
        <v>7977</v>
      </c>
      <c r="D654" s="1169" t="s">
        <v>85</v>
      </c>
      <c r="E654" s="651" t="s">
        <v>14057</v>
      </c>
    </row>
    <row r="655" spans="2:5" ht="30">
      <c r="B655" s="1595">
        <v>83762</v>
      </c>
      <c r="C655" s="653" t="s">
        <v>7978</v>
      </c>
      <c r="D655" s="652" t="s">
        <v>85</v>
      </c>
      <c r="E655" s="654" t="s">
        <v>14202</v>
      </c>
    </row>
    <row r="656" spans="2:5" ht="30">
      <c r="B656" s="1596">
        <v>83763</v>
      </c>
      <c r="C656" s="1170" t="s">
        <v>7979</v>
      </c>
      <c r="D656" s="1169" t="s">
        <v>85</v>
      </c>
      <c r="E656" s="651" t="s">
        <v>13536</v>
      </c>
    </row>
    <row r="657" spans="2:5" ht="30">
      <c r="B657" s="1595">
        <v>83764</v>
      </c>
      <c r="C657" s="653" t="s">
        <v>7980</v>
      </c>
      <c r="D657" s="652" t="s">
        <v>85</v>
      </c>
      <c r="E657" s="654" t="s">
        <v>12879</v>
      </c>
    </row>
    <row r="658" spans="2:5">
      <c r="B658" s="1596">
        <v>87026</v>
      </c>
      <c r="C658" s="1170" t="s">
        <v>7981</v>
      </c>
      <c r="D658" s="1169" t="s">
        <v>85</v>
      </c>
      <c r="E658" s="651" t="s">
        <v>12508</v>
      </c>
    </row>
    <row r="659" spans="2:5" ht="30">
      <c r="B659" s="1595">
        <v>87441</v>
      </c>
      <c r="C659" s="653" t="s">
        <v>2224</v>
      </c>
      <c r="D659" s="652" t="s">
        <v>85</v>
      </c>
      <c r="E659" s="654" t="s">
        <v>14531</v>
      </c>
    </row>
    <row r="660" spans="2:5" ht="30">
      <c r="B660" s="1596">
        <v>87442</v>
      </c>
      <c r="C660" s="1170" t="s">
        <v>2225</v>
      </c>
      <c r="D660" s="1169" t="s">
        <v>85</v>
      </c>
      <c r="E660" s="651" t="s">
        <v>12479</v>
      </c>
    </row>
    <row r="661" spans="2:5" ht="30">
      <c r="B661" s="1595">
        <v>87443</v>
      </c>
      <c r="C661" s="653" t="s">
        <v>2226</v>
      </c>
      <c r="D661" s="652" t="s">
        <v>85</v>
      </c>
      <c r="E661" s="654" t="s">
        <v>15403</v>
      </c>
    </row>
    <row r="662" spans="2:5" ht="30">
      <c r="B662" s="1596">
        <v>87444</v>
      </c>
      <c r="C662" s="1170" t="s">
        <v>7982</v>
      </c>
      <c r="D662" s="1169" t="s">
        <v>85</v>
      </c>
      <c r="E662" s="651" t="s">
        <v>14338</v>
      </c>
    </row>
    <row r="663" spans="2:5" ht="30">
      <c r="B663" s="1595">
        <v>88387</v>
      </c>
      <c r="C663" s="653" t="s">
        <v>7983</v>
      </c>
      <c r="D663" s="652" t="s">
        <v>85</v>
      </c>
      <c r="E663" s="654" t="s">
        <v>12737</v>
      </c>
    </row>
    <row r="664" spans="2:5" ht="30">
      <c r="B664" s="1596">
        <v>88389</v>
      </c>
      <c r="C664" s="1170" t="s">
        <v>7984</v>
      </c>
      <c r="D664" s="1169" t="s">
        <v>85</v>
      </c>
      <c r="E664" s="651" t="s">
        <v>14622</v>
      </c>
    </row>
    <row r="665" spans="2:5" ht="30">
      <c r="B665" s="1595">
        <v>88390</v>
      </c>
      <c r="C665" s="653" t="s">
        <v>7985</v>
      </c>
      <c r="D665" s="652" t="s">
        <v>85</v>
      </c>
      <c r="E665" s="654" t="s">
        <v>12502</v>
      </c>
    </row>
    <row r="666" spans="2:5" ht="30">
      <c r="B666" s="1596">
        <v>88391</v>
      </c>
      <c r="C666" s="1170" t="s">
        <v>7986</v>
      </c>
      <c r="D666" s="1169" t="s">
        <v>85</v>
      </c>
      <c r="E666" s="651" t="s">
        <v>14328</v>
      </c>
    </row>
    <row r="667" spans="2:5" ht="30">
      <c r="B667" s="1595">
        <v>88394</v>
      </c>
      <c r="C667" s="653" t="s">
        <v>7987</v>
      </c>
      <c r="D667" s="652" t="s">
        <v>85</v>
      </c>
      <c r="E667" s="654" t="s">
        <v>13933</v>
      </c>
    </row>
    <row r="668" spans="2:5" ht="30">
      <c r="B668" s="1596">
        <v>88395</v>
      </c>
      <c r="C668" s="1170" t="s">
        <v>7988</v>
      </c>
      <c r="D668" s="1169" t="s">
        <v>85</v>
      </c>
      <c r="E668" s="651" t="s">
        <v>15392</v>
      </c>
    </row>
    <row r="669" spans="2:5" ht="30">
      <c r="B669" s="1595">
        <v>88396</v>
      </c>
      <c r="C669" s="653" t="s">
        <v>7989</v>
      </c>
      <c r="D669" s="652" t="s">
        <v>85</v>
      </c>
      <c r="E669" s="654" t="s">
        <v>12487</v>
      </c>
    </row>
    <row r="670" spans="2:5" ht="30">
      <c r="B670" s="1596">
        <v>88397</v>
      </c>
      <c r="C670" s="1170" t="s">
        <v>7990</v>
      </c>
      <c r="D670" s="1169" t="s">
        <v>85</v>
      </c>
      <c r="E670" s="651" t="s">
        <v>12855</v>
      </c>
    </row>
    <row r="671" spans="2:5" ht="30">
      <c r="B671" s="1595">
        <v>88400</v>
      </c>
      <c r="C671" s="653" t="s">
        <v>7991</v>
      </c>
      <c r="D671" s="652" t="s">
        <v>85</v>
      </c>
      <c r="E671" s="654" t="s">
        <v>12505</v>
      </c>
    </row>
    <row r="672" spans="2:5" ht="30">
      <c r="B672" s="1596">
        <v>88401</v>
      </c>
      <c r="C672" s="1170" t="s">
        <v>7992</v>
      </c>
      <c r="D672" s="1169" t="s">
        <v>85</v>
      </c>
      <c r="E672" s="651" t="s">
        <v>14513</v>
      </c>
    </row>
    <row r="673" spans="2:5" ht="30">
      <c r="B673" s="1595">
        <v>88402</v>
      </c>
      <c r="C673" s="653" t="s">
        <v>7993</v>
      </c>
      <c r="D673" s="652" t="s">
        <v>85</v>
      </c>
      <c r="E673" s="654" t="s">
        <v>15435</v>
      </c>
    </row>
    <row r="674" spans="2:5" ht="30">
      <c r="B674" s="1596">
        <v>88403</v>
      </c>
      <c r="C674" s="1170" t="s">
        <v>7994</v>
      </c>
      <c r="D674" s="1169" t="s">
        <v>85</v>
      </c>
      <c r="E674" s="651" t="s">
        <v>16131</v>
      </c>
    </row>
    <row r="675" spans="2:5" ht="30">
      <c r="B675" s="1595">
        <v>88419</v>
      </c>
      <c r="C675" s="653" t="s">
        <v>2227</v>
      </c>
      <c r="D675" s="652" t="s">
        <v>85</v>
      </c>
      <c r="E675" s="654" t="s">
        <v>13676</v>
      </c>
    </row>
    <row r="676" spans="2:5" ht="30">
      <c r="B676" s="1596">
        <v>88422</v>
      </c>
      <c r="C676" s="1170" t="s">
        <v>2228</v>
      </c>
      <c r="D676" s="1169" t="s">
        <v>85</v>
      </c>
      <c r="E676" s="651" t="s">
        <v>12933</v>
      </c>
    </row>
    <row r="677" spans="2:5" ht="30">
      <c r="B677" s="1595">
        <v>88425</v>
      </c>
      <c r="C677" s="653" t="s">
        <v>2229</v>
      </c>
      <c r="D677" s="652" t="s">
        <v>85</v>
      </c>
      <c r="E677" s="654" t="s">
        <v>14735</v>
      </c>
    </row>
    <row r="678" spans="2:5" ht="30">
      <c r="B678" s="1596">
        <v>88427</v>
      </c>
      <c r="C678" s="1170" t="s">
        <v>7995</v>
      </c>
      <c r="D678" s="1169" t="s">
        <v>85</v>
      </c>
      <c r="E678" s="651" t="s">
        <v>14408</v>
      </c>
    </row>
    <row r="679" spans="2:5" ht="30">
      <c r="B679" s="1595">
        <v>88434</v>
      </c>
      <c r="C679" s="653" t="s">
        <v>7996</v>
      </c>
      <c r="D679" s="652" t="s">
        <v>85</v>
      </c>
      <c r="E679" s="654" t="s">
        <v>14316</v>
      </c>
    </row>
    <row r="680" spans="2:5" ht="30">
      <c r="B680" s="1596">
        <v>88435</v>
      </c>
      <c r="C680" s="1170" t="s">
        <v>7997</v>
      </c>
      <c r="D680" s="1169" t="s">
        <v>85</v>
      </c>
      <c r="E680" s="651" t="s">
        <v>13140</v>
      </c>
    </row>
    <row r="681" spans="2:5" ht="30">
      <c r="B681" s="1595">
        <v>88436</v>
      </c>
      <c r="C681" s="653" t="s">
        <v>7998</v>
      </c>
      <c r="D681" s="652" t="s">
        <v>85</v>
      </c>
      <c r="E681" s="654" t="s">
        <v>14003</v>
      </c>
    </row>
    <row r="682" spans="2:5" ht="30">
      <c r="B682" s="1596">
        <v>88437</v>
      </c>
      <c r="C682" s="1170" t="s">
        <v>7999</v>
      </c>
      <c r="D682" s="1169" t="s">
        <v>85</v>
      </c>
      <c r="E682" s="651" t="s">
        <v>14408</v>
      </c>
    </row>
    <row r="683" spans="2:5" ht="30">
      <c r="B683" s="1595">
        <v>88569</v>
      </c>
      <c r="C683" s="653" t="s">
        <v>2230</v>
      </c>
      <c r="D683" s="652" t="s">
        <v>85</v>
      </c>
      <c r="E683" s="654" t="s">
        <v>13620</v>
      </c>
    </row>
    <row r="684" spans="2:5" ht="30">
      <c r="B684" s="1596">
        <v>88570</v>
      </c>
      <c r="C684" s="1170" t="s">
        <v>2231</v>
      </c>
      <c r="D684" s="1169" t="s">
        <v>85</v>
      </c>
      <c r="E684" s="651" t="s">
        <v>12736</v>
      </c>
    </row>
    <row r="685" spans="2:5" ht="30">
      <c r="B685" s="1595">
        <v>88826</v>
      </c>
      <c r="C685" s="653" t="s">
        <v>15448</v>
      </c>
      <c r="D685" s="652" t="s">
        <v>85</v>
      </c>
      <c r="E685" s="654" t="s">
        <v>15465</v>
      </c>
    </row>
    <row r="686" spans="2:5" ht="30">
      <c r="B686" s="1596">
        <v>88827</v>
      </c>
      <c r="C686" s="1170" t="s">
        <v>15449</v>
      </c>
      <c r="D686" s="1169" t="s">
        <v>85</v>
      </c>
      <c r="E686" s="651" t="s">
        <v>15450</v>
      </c>
    </row>
    <row r="687" spans="2:5" ht="30">
      <c r="B687" s="1595">
        <v>88828</v>
      </c>
      <c r="C687" s="653" t="s">
        <v>15451</v>
      </c>
      <c r="D687" s="652" t="s">
        <v>85</v>
      </c>
      <c r="E687" s="654" t="s">
        <v>15417</v>
      </c>
    </row>
    <row r="688" spans="2:5" ht="30">
      <c r="B688" s="1596">
        <v>88829</v>
      </c>
      <c r="C688" s="1170" t="s">
        <v>15452</v>
      </c>
      <c r="D688" s="1169" t="s">
        <v>85</v>
      </c>
      <c r="E688" s="651" t="s">
        <v>12726</v>
      </c>
    </row>
    <row r="689" spans="2:5" ht="30">
      <c r="B689" s="1595">
        <v>88832</v>
      </c>
      <c r="C689" s="653" t="s">
        <v>8000</v>
      </c>
      <c r="D689" s="652" t="s">
        <v>85</v>
      </c>
      <c r="E689" s="654" t="s">
        <v>18081</v>
      </c>
    </row>
    <row r="690" spans="2:5" ht="30">
      <c r="B690" s="1596">
        <v>88834</v>
      </c>
      <c r="C690" s="1170" t="s">
        <v>8001</v>
      </c>
      <c r="D690" s="1169" t="s">
        <v>85</v>
      </c>
      <c r="E690" s="651" t="s">
        <v>15764</v>
      </c>
    </row>
    <row r="691" spans="2:5" ht="30">
      <c r="B691" s="1595">
        <v>88835</v>
      </c>
      <c r="C691" s="653" t="s">
        <v>8002</v>
      </c>
      <c r="D691" s="652" t="s">
        <v>85</v>
      </c>
      <c r="E691" s="654" t="s">
        <v>17219</v>
      </c>
    </row>
    <row r="692" spans="2:5" ht="30">
      <c r="B692" s="1596">
        <v>88836</v>
      </c>
      <c r="C692" s="1170" t="s">
        <v>8003</v>
      </c>
      <c r="D692" s="1169" t="s">
        <v>85</v>
      </c>
      <c r="E692" s="651" t="s">
        <v>18082</v>
      </c>
    </row>
    <row r="693" spans="2:5">
      <c r="B693" s="1595">
        <v>88839</v>
      </c>
      <c r="C693" s="653" t="s">
        <v>8004</v>
      </c>
      <c r="D693" s="652" t="s">
        <v>85</v>
      </c>
      <c r="E693" s="654" t="s">
        <v>13672</v>
      </c>
    </row>
    <row r="694" spans="2:5">
      <c r="B694" s="1596">
        <v>88840</v>
      </c>
      <c r="C694" s="1170" t="s">
        <v>8005</v>
      </c>
      <c r="D694" s="1169" t="s">
        <v>85</v>
      </c>
      <c r="E694" s="651" t="s">
        <v>14950</v>
      </c>
    </row>
    <row r="695" spans="2:5">
      <c r="B695" s="1595">
        <v>88841</v>
      </c>
      <c r="C695" s="653" t="s">
        <v>8006</v>
      </c>
      <c r="D695" s="652" t="s">
        <v>85</v>
      </c>
      <c r="E695" s="654" t="s">
        <v>15797</v>
      </c>
    </row>
    <row r="696" spans="2:5">
      <c r="B696" s="1596">
        <v>88842</v>
      </c>
      <c r="C696" s="1170" t="s">
        <v>8007</v>
      </c>
      <c r="D696" s="1169" t="s">
        <v>85</v>
      </c>
      <c r="E696" s="651" t="s">
        <v>18072</v>
      </c>
    </row>
    <row r="697" spans="2:5" ht="30">
      <c r="B697" s="1595">
        <v>88847</v>
      </c>
      <c r="C697" s="653" t="s">
        <v>8008</v>
      </c>
      <c r="D697" s="652" t="s">
        <v>85</v>
      </c>
      <c r="E697" s="654" t="s">
        <v>13408</v>
      </c>
    </row>
    <row r="698" spans="2:5" ht="30">
      <c r="B698" s="1596">
        <v>88848</v>
      </c>
      <c r="C698" s="1170" t="s">
        <v>8009</v>
      </c>
      <c r="D698" s="1169" t="s">
        <v>85</v>
      </c>
      <c r="E698" s="651" t="s">
        <v>13478</v>
      </c>
    </row>
    <row r="699" spans="2:5" ht="30">
      <c r="B699" s="1595">
        <v>88853</v>
      </c>
      <c r="C699" s="653" t="s">
        <v>8010</v>
      </c>
      <c r="D699" s="652" t="s">
        <v>85</v>
      </c>
      <c r="E699" s="654" t="s">
        <v>13826</v>
      </c>
    </row>
    <row r="700" spans="2:5" ht="30">
      <c r="B700" s="1596">
        <v>88854</v>
      </c>
      <c r="C700" s="1170" t="s">
        <v>8011</v>
      </c>
      <c r="D700" s="1169" t="s">
        <v>85</v>
      </c>
      <c r="E700" s="651" t="s">
        <v>14514</v>
      </c>
    </row>
    <row r="701" spans="2:5" ht="30">
      <c r="B701" s="1595">
        <v>88855</v>
      </c>
      <c r="C701" s="653" t="s">
        <v>8012</v>
      </c>
      <c r="D701" s="652" t="s">
        <v>85</v>
      </c>
      <c r="E701" s="654" t="s">
        <v>12972</v>
      </c>
    </row>
    <row r="702" spans="2:5">
      <c r="B702" s="1596">
        <v>88856</v>
      </c>
      <c r="C702" s="1170" t="s">
        <v>8013</v>
      </c>
      <c r="D702" s="1169" t="s">
        <v>85</v>
      </c>
      <c r="E702" s="651" t="s">
        <v>14612</v>
      </c>
    </row>
    <row r="703" spans="2:5" ht="45">
      <c r="B703" s="1595">
        <v>88857</v>
      </c>
      <c r="C703" s="653" t="s">
        <v>8014</v>
      </c>
      <c r="D703" s="652" t="s">
        <v>85</v>
      </c>
      <c r="E703" s="654" t="s">
        <v>12776</v>
      </c>
    </row>
    <row r="704" spans="2:5" ht="30">
      <c r="B704" s="1596">
        <v>88858</v>
      </c>
      <c r="C704" s="1170" t="s">
        <v>8015</v>
      </c>
      <c r="D704" s="1169" t="s">
        <v>85</v>
      </c>
      <c r="E704" s="651" t="s">
        <v>12955</v>
      </c>
    </row>
    <row r="705" spans="2:5" ht="45">
      <c r="B705" s="1595">
        <v>88859</v>
      </c>
      <c r="C705" s="653" t="s">
        <v>8016</v>
      </c>
      <c r="D705" s="652" t="s">
        <v>85</v>
      </c>
      <c r="E705" s="654" t="s">
        <v>14501</v>
      </c>
    </row>
    <row r="706" spans="2:5" ht="30">
      <c r="B706" s="1596">
        <v>88860</v>
      </c>
      <c r="C706" s="1170" t="s">
        <v>8017</v>
      </c>
      <c r="D706" s="1169" t="s">
        <v>85</v>
      </c>
      <c r="E706" s="651" t="s">
        <v>12547</v>
      </c>
    </row>
    <row r="707" spans="2:5" ht="30">
      <c r="B707" s="1595">
        <v>88900</v>
      </c>
      <c r="C707" s="653" t="s">
        <v>8018</v>
      </c>
      <c r="D707" s="652" t="s">
        <v>85</v>
      </c>
      <c r="E707" s="654" t="s">
        <v>16198</v>
      </c>
    </row>
    <row r="708" spans="2:5" ht="30">
      <c r="B708" s="1596">
        <v>88902</v>
      </c>
      <c r="C708" s="1170" t="s">
        <v>8019</v>
      </c>
      <c r="D708" s="1169" t="s">
        <v>85</v>
      </c>
      <c r="E708" s="651" t="s">
        <v>13924</v>
      </c>
    </row>
    <row r="709" spans="2:5" ht="30">
      <c r="B709" s="1595">
        <v>88903</v>
      </c>
      <c r="C709" s="653" t="s">
        <v>8020</v>
      </c>
      <c r="D709" s="652" t="s">
        <v>85</v>
      </c>
      <c r="E709" s="654" t="s">
        <v>18083</v>
      </c>
    </row>
    <row r="710" spans="2:5" ht="30">
      <c r="B710" s="1596">
        <v>88904</v>
      </c>
      <c r="C710" s="1170" t="s">
        <v>8021</v>
      </c>
      <c r="D710" s="1169" t="s">
        <v>85</v>
      </c>
      <c r="E710" s="651" t="s">
        <v>15018</v>
      </c>
    </row>
    <row r="711" spans="2:5" ht="30">
      <c r="B711" s="1595">
        <v>89009</v>
      </c>
      <c r="C711" s="653" t="s">
        <v>98</v>
      </c>
      <c r="D711" s="652" t="s">
        <v>85</v>
      </c>
      <c r="E711" s="654" t="s">
        <v>17266</v>
      </c>
    </row>
    <row r="712" spans="2:5" ht="30">
      <c r="B712" s="1596">
        <v>89010</v>
      </c>
      <c r="C712" s="1170" t="s">
        <v>99</v>
      </c>
      <c r="D712" s="1169" t="s">
        <v>85</v>
      </c>
      <c r="E712" s="651" t="s">
        <v>14521</v>
      </c>
    </row>
    <row r="713" spans="2:5" ht="45">
      <c r="B713" s="1595">
        <v>89011</v>
      </c>
      <c r="C713" s="653" t="s">
        <v>8022</v>
      </c>
      <c r="D713" s="652" t="s">
        <v>85</v>
      </c>
      <c r="E713" s="654" t="s">
        <v>15916</v>
      </c>
    </row>
    <row r="714" spans="2:5" ht="30">
      <c r="B714" s="1596">
        <v>89012</v>
      </c>
      <c r="C714" s="1170" t="s">
        <v>8023</v>
      </c>
      <c r="D714" s="1169" t="s">
        <v>85</v>
      </c>
      <c r="E714" s="651" t="s">
        <v>14753</v>
      </c>
    </row>
    <row r="715" spans="2:5">
      <c r="B715" s="1595">
        <v>89013</v>
      </c>
      <c r="C715" s="653" t="s">
        <v>8024</v>
      </c>
      <c r="D715" s="652" t="s">
        <v>85</v>
      </c>
      <c r="E715" s="654" t="s">
        <v>18084</v>
      </c>
    </row>
    <row r="716" spans="2:5">
      <c r="B716" s="1596">
        <v>89014</v>
      </c>
      <c r="C716" s="1170" t="s">
        <v>8025</v>
      </c>
      <c r="D716" s="1169" t="s">
        <v>85</v>
      </c>
      <c r="E716" s="651" t="s">
        <v>18085</v>
      </c>
    </row>
    <row r="717" spans="2:5">
      <c r="B717" s="1595">
        <v>89015</v>
      </c>
      <c r="C717" s="653" t="s">
        <v>8026</v>
      </c>
      <c r="D717" s="652" t="s">
        <v>85</v>
      </c>
      <c r="E717" s="654" t="s">
        <v>13549</v>
      </c>
    </row>
    <row r="718" spans="2:5">
      <c r="B718" s="1596">
        <v>89016</v>
      </c>
      <c r="C718" s="1170" t="s">
        <v>8027</v>
      </c>
      <c r="D718" s="1169" t="s">
        <v>85</v>
      </c>
      <c r="E718" s="651" t="s">
        <v>12737</v>
      </c>
    </row>
    <row r="719" spans="2:5">
      <c r="B719" s="1595">
        <v>89017</v>
      </c>
      <c r="C719" s="653" t="s">
        <v>8028</v>
      </c>
      <c r="D719" s="652" t="s">
        <v>85</v>
      </c>
      <c r="E719" s="654" t="s">
        <v>18086</v>
      </c>
    </row>
    <row r="720" spans="2:5">
      <c r="B720" s="1596">
        <v>89018</v>
      </c>
      <c r="C720" s="1170" t="s">
        <v>8029</v>
      </c>
      <c r="D720" s="1169" t="s">
        <v>85</v>
      </c>
      <c r="E720" s="651" t="s">
        <v>13110</v>
      </c>
    </row>
    <row r="721" spans="2:5" ht="30">
      <c r="B721" s="1595">
        <v>89019</v>
      </c>
      <c r="C721" s="653" t="s">
        <v>8030</v>
      </c>
      <c r="D721" s="652" t="s">
        <v>85</v>
      </c>
      <c r="E721" s="654" t="s">
        <v>12509</v>
      </c>
    </row>
    <row r="722" spans="2:5" ht="30">
      <c r="B722" s="1596">
        <v>89020</v>
      </c>
      <c r="C722" s="1170" t="s">
        <v>8031</v>
      </c>
      <c r="D722" s="1169" t="s">
        <v>85</v>
      </c>
      <c r="E722" s="651" t="s">
        <v>12479</v>
      </c>
    </row>
    <row r="723" spans="2:5">
      <c r="B723" s="1595">
        <v>89023</v>
      </c>
      <c r="C723" s="653" t="s">
        <v>8032</v>
      </c>
      <c r="D723" s="652" t="s">
        <v>85</v>
      </c>
      <c r="E723" s="654" t="s">
        <v>13792</v>
      </c>
    </row>
    <row r="724" spans="2:5">
      <c r="B724" s="1596">
        <v>89024</v>
      </c>
      <c r="C724" s="1170" t="s">
        <v>8033</v>
      </c>
      <c r="D724" s="1169" t="s">
        <v>85</v>
      </c>
      <c r="E724" s="651" t="s">
        <v>15399</v>
      </c>
    </row>
    <row r="725" spans="2:5">
      <c r="B725" s="1595">
        <v>89025</v>
      </c>
      <c r="C725" s="653" t="s">
        <v>8034</v>
      </c>
      <c r="D725" s="652" t="s">
        <v>85</v>
      </c>
      <c r="E725" s="654" t="s">
        <v>17562</v>
      </c>
    </row>
    <row r="726" spans="2:5">
      <c r="B726" s="1596">
        <v>89026</v>
      </c>
      <c r="C726" s="1170" t="s">
        <v>8035</v>
      </c>
      <c r="D726" s="1169" t="s">
        <v>85</v>
      </c>
      <c r="E726" s="651" t="s">
        <v>18087</v>
      </c>
    </row>
    <row r="727" spans="2:5">
      <c r="B727" s="1595">
        <v>89029</v>
      </c>
      <c r="C727" s="653" t="s">
        <v>8036</v>
      </c>
      <c r="D727" s="652" t="s">
        <v>85</v>
      </c>
      <c r="E727" s="654" t="s">
        <v>13927</v>
      </c>
    </row>
    <row r="728" spans="2:5">
      <c r="B728" s="1596">
        <v>89030</v>
      </c>
      <c r="C728" s="1170" t="s">
        <v>8037</v>
      </c>
      <c r="D728" s="1169" t="s">
        <v>85</v>
      </c>
      <c r="E728" s="651" t="s">
        <v>14487</v>
      </c>
    </row>
    <row r="729" spans="2:5">
      <c r="B729" s="1595">
        <v>89033</v>
      </c>
      <c r="C729" s="653" t="s">
        <v>2232</v>
      </c>
      <c r="D729" s="652" t="s">
        <v>85</v>
      </c>
      <c r="E729" s="654" t="s">
        <v>14211</v>
      </c>
    </row>
    <row r="730" spans="2:5">
      <c r="B730" s="1596">
        <v>89034</v>
      </c>
      <c r="C730" s="1170" t="s">
        <v>2233</v>
      </c>
      <c r="D730" s="1169" t="s">
        <v>85</v>
      </c>
      <c r="E730" s="651" t="s">
        <v>12644</v>
      </c>
    </row>
    <row r="731" spans="2:5" ht="30">
      <c r="B731" s="1595">
        <v>89128</v>
      </c>
      <c r="C731" s="653" t="s">
        <v>8038</v>
      </c>
      <c r="D731" s="652" t="s">
        <v>85</v>
      </c>
      <c r="E731" s="654" t="s">
        <v>14738</v>
      </c>
    </row>
    <row r="732" spans="2:5" ht="30">
      <c r="B732" s="1596">
        <v>89129</v>
      </c>
      <c r="C732" s="1170" t="s">
        <v>8039</v>
      </c>
      <c r="D732" s="1169" t="s">
        <v>85</v>
      </c>
      <c r="E732" s="651" t="s">
        <v>16048</v>
      </c>
    </row>
    <row r="733" spans="2:5" ht="30">
      <c r="B733" s="1595">
        <v>89130</v>
      </c>
      <c r="C733" s="653" t="s">
        <v>8040</v>
      </c>
      <c r="D733" s="652" t="s">
        <v>85</v>
      </c>
      <c r="E733" s="654" t="s">
        <v>18088</v>
      </c>
    </row>
    <row r="734" spans="2:5" ht="30">
      <c r="B734" s="1596">
        <v>89131</v>
      </c>
      <c r="C734" s="1170" t="s">
        <v>8041</v>
      </c>
      <c r="D734" s="1169" t="s">
        <v>85</v>
      </c>
      <c r="E734" s="651" t="s">
        <v>15530</v>
      </c>
    </row>
    <row r="735" spans="2:5" ht="30">
      <c r="B735" s="1595">
        <v>89210</v>
      </c>
      <c r="C735" s="653" t="s">
        <v>8042</v>
      </c>
      <c r="D735" s="652" t="s">
        <v>85</v>
      </c>
      <c r="E735" s="654" t="s">
        <v>17789</v>
      </c>
    </row>
    <row r="736" spans="2:5" ht="30">
      <c r="B736" s="1596">
        <v>89211</v>
      </c>
      <c r="C736" s="1170" t="s">
        <v>8043</v>
      </c>
      <c r="D736" s="1169" t="s">
        <v>85</v>
      </c>
      <c r="E736" s="651" t="s">
        <v>12955</v>
      </c>
    </row>
    <row r="737" spans="2:5">
      <c r="B737" s="1595">
        <v>89212</v>
      </c>
      <c r="C737" s="653" t="s">
        <v>100</v>
      </c>
      <c r="D737" s="652" t="s">
        <v>85</v>
      </c>
      <c r="E737" s="654" t="s">
        <v>13277</v>
      </c>
    </row>
    <row r="738" spans="2:5">
      <c r="B738" s="1596">
        <v>89213</v>
      </c>
      <c r="C738" s="1170" t="s">
        <v>101</v>
      </c>
      <c r="D738" s="1169" t="s">
        <v>85</v>
      </c>
      <c r="E738" s="651" t="s">
        <v>12542</v>
      </c>
    </row>
    <row r="739" spans="2:5">
      <c r="B739" s="1595">
        <v>89214</v>
      </c>
      <c r="C739" s="653" t="s">
        <v>102</v>
      </c>
      <c r="D739" s="652" t="s">
        <v>85</v>
      </c>
      <c r="E739" s="654" t="s">
        <v>12652</v>
      </c>
    </row>
    <row r="740" spans="2:5" ht="30">
      <c r="B740" s="1596">
        <v>89215</v>
      </c>
      <c r="C740" s="1170" t="s">
        <v>103</v>
      </c>
      <c r="D740" s="1169" t="s">
        <v>85</v>
      </c>
      <c r="E740" s="651" t="s">
        <v>18089</v>
      </c>
    </row>
    <row r="741" spans="2:5" ht="30">
      <c r="B741" s="1595">
        <v>89221</v>
      </c>
      <c r="C741" s="653" t="s">
        <v>8044</v>
      </c>
      <c r="D741" s="652" t="s">
        <v>85</v>
      </c>
      <c r="E741" s="654" t="s">
        <v>12757</v>
      </c>
    </row>
    <row r="742" spans="2:5" ht="30">
      <c r="B742" s="1596">
        <v>89222</v>
      </c>
      <c r="C742" s="1170" t="s">
        <v>8045</v>
      </c>
      <c r="D742" s="1169" t="s">
        <v>85</v>
      </c>
      <c r="E742" s="651" t="s">
        <v>12913</v>
      </c>
    </row>
    <row r="743" spans="2:5" ht="30">
      <c r="B743" s="1595">
        <v>89223</v>
      </c>
      <c r="C743" s="653" t="s">
        <v>8046</v>
      </c>
      <c r="D743" s="652" t="s">
        <v>85</v>
      </c>
      <c r="E743" s="654" t="s">
        <v>15501</v>
      </c>
    </row>
    <row r="744" spans="2:5" ht="30">
      <c r="B744" s="1596">
        <v>89224</v>
      </c>
      <c r="C744" s="1170" t="s">
        <v>8047</v>
      </c>
      <c r="D744" s="1169" t="s">
        <v>85</v>
      </c>
      <c r="E744" s="651" t="s">
        <v>14410</v>
      </c>
    </row>
    <row r="745" spans="2:5" ht="30">
      <c r="B745" s="1595">
        <v>89228</v>
      </c>
      <c r="C745" s="653" t="s">
        <v>104</v>
      </c>
      <c r="D745" s="652" t="s">
        <v>85</v>
      </c>
      <c r="E745" s="654" t="s">
        <v>18090</v>
      </c>
    </row>
    <row r="746" spans="2:5" ht="30">
      <c r="B746" s="1596">
        <v>89229</v>
      </c>
      <c r="C746" s="1170" t="s">
        <v>105</v>
      </c>
      <c r="D746" s="1169" t="s">
        <v>85</v>
      </c>
      <c r="E746" s="651" t="s">
        <v>14368</v>
      </c>
    </row>
    <row r="747" spans="2:5">
      <c r="B747" s="1595">
        <v>89230</v>
      </c>
      <c r="C747" s="653" t="s">
        <v>8048</v>
      </c>
      <c r="D747" s="652" t="s">
        <v>85</v>
      </c>
      <c r="E747" s="654" t="s">
        <v>16004</v>
      </c>
    </row>
    <row r="748" spans="2:5">
      <c r="B748" s="1596">
        <v>89231</v>
      </c>
      <c r="C748" s="1170" t="s">
        <v>8049</v>
      </c>
      <c r="D748" s="1169" t="s">
        <v>85</v>
      </c>
      <c r="E748" s="651" t="s">
        <v>18091</v>
      </c>
    </row>
    <row r="749" spans="2:5">
      <c r="B749" s="1595">
        <v>89232</v>
      </c>
      <c r="C749" s="653" t="s">
        <v>8050</v>
      </c>
      <c r="D749" s="652" t="s">
        <v>85</v>
      </c>
      <c r="E749" s="654" t="s">
        <v>18092</v>
      </c>
    </row>
    <row r="750" spans="2:5" ht="30">
      <c r="B750" s="1596">
        <v>89233</v>
      </c>
      <c r="C750" s="1170" t="s">
        <v>8051</v>
      </c>
      <c r="D750" s="1169" t="s">
        <v>85</v>
      </c>
      <c r="E750" s="651" t="s">
        <v>18093</v>
      </c>
    </row>
    <row r="751" spans="2:5">
      <c r="B751" s="1595">
        <v>89236</v>
      </c>
      <c r="C751" s="653" t="s">
        <v>8052</v>
      </c>
      <c r="D751" s="652" t="s">
        <v>85</v>
      </c>
      <c r="E751" s="654" t="s">
        <v>18094</v>
      </c>
    </row>
    <row r="752" spans="2:5">
      <c r="B752" s="1596">
        <v>89237</v>
      </c>
      <c r="C752" s="1170" t="s">
        <v>8053</v>
      </c>
      <c r="D752" s="1169" t="s">
        <v>85</v>
      </c>
      <c r="E752" s="651" t="s">
        <v>15929</v>
      </c>
    </row>
    <row r="753" spans="2:5">
      <c r="B753" s="1595">
        <v>89238</v>
      </c>
      <c r="C753" s="653" t="s">
        <v>8054</v>
      </c>
      <c r="D753" s="652" t="s">
        <v>85</v>
      </c>
      <c r="E753" s="654" t="s">
        <v>18095</v>
      </c>
    </row>
    <row r="754" spans="2:5" ht="30">
      <c r="B754" s="1596">
        <v>89239</v>
      </c>
      <c r="C754" s="1170" t="s">
        <v>8055</v>
      </c>
      <c r="D754" s="1169" t="s">
        <v>85</v>
      </c>
      <c r="E754" s="651" t="s">
        <v>18096</v>
      </c>
    </row>
    <row r="755" spans="2:5" ht="30">
      <c r="B755" s="1595">
        <v>89240</v>
      </c>
      <c r="C755" s="653" t="s">
        <v>8056</v>
      </c>
      <c r="D755" s="652" t="s">
        <v>85</v>
      </c>
      <c r="E755" s="654" t="s">
        <v>13150</v>
      </c>
    </row>
    <row r="756" spans="2:5" ht="30">
      <c r="B756" s="1596">
        <v>89241</v>
      </c>
      <c r="C756" s="1170" t="s">
        <v>2234</v>
      </c>
      <c r="D756" s="1169" t="s">
        <v>85</v>
      </c>
      <c r="E756" s="651" t="s">
        <v>13968</v>
      </c>
    </row>
    <row r="757" spans="2:5">
      <c r="B757" s="1595">
        <v>89246</v>
      </c>
      <c r="C757" s="653" t="s">
        <v>2235</v>
      </c>
      <c r="D757" s="652" t="s">
        <v>85</v>
      </c>
      <c r="E757" s="654" t="s">
        <v>18097</v>
      </c>
    </row>
    <row r="758" spans="2:5">
      <c r="B758" s="1596">
        <v>89247</v>
      </c>
      <c r="C758" s="1170" t="s">
        <v>2236</v>
      </c>
      <c r="D758" s="1169" t="s">
        <v>85</v>
      </c>
      <c r="E758" s="651" t="s">
        <v>14154</v>
      </c>
    </row>
    <row r="759" spans="2:5">
      <c r="B759" s="1595">
        <v>89248</v>
      </c>
      <c r="C759" s="653" t="s">
        <v>2237</v>
      </c>
      <c r="D759" s="652" t="s">
        <v>85</v>
      </c>
      <c r="E759" s="654" t="s">
        <v>18098</v>
      </c>
    </row>
    <row r="760" spans="2:5" ht="30">
      <c r="B760" s="1596">
        <v>89249</v>
      </c>
      <c r="C760" s="1170" t="s">
        <v>2238</v>
      </c>
      <c r="D760" s="1169" t="s">
        <v>85</v>
      </c>
      <c r="E760" s="651" t="s">
        <v>18099</v>
      </c>
    </row>
    <row r="761" spans="2:5" ht="30">
      <c r="B761" s="1595">
        <v>89253</v>
      </c>
      <c r="C761" s="653" t="s">
        <v>8057</v>
      </c>
      <c r="D761" s="652" t="s">
        <v>85</v>
      </c>
      <c r="E761" s="654" t="s">
        <v>18100</v>
      </c>
    </row>
    <row r="762" spans="2:5" ht="30">
      <c r="B762" s="1596">
        <v>89254</v>
      </c>
      <c r="C762" s="1170" t="s">
        <v>2239</v>
      </c>
      <c r="D762" s="1169" t="s">
        <v>85</v>
      </c>
      <c r="E762" s="651" t="s">
        <v>13999</v>
      </c>
    </row>
    <row r="763" spans="2:5" ht="30">
      <c r="B763" s="1595">
        <v>89255</v>
      </c>
      <c r="C763" s="653" t="s">
        <v>8058</v>
      </c>
      <c r="D763" s="652" t="s">
        <v>85</v>
      </c>
      <c r="E763" s="654" t="s">
        <v>18101</v>
      </c>
    </row>
    <row r="764" spans="2:5" ht="30">
      <c r="B764" s="1596">
        <v>89256</v>
      </c>
      <c r="C764" s="1170" t="s">
        <v>8059</v>
      </c>
      <c r="D764" s="1169" t="s">
        <v>85</v>
      </c>
      <c r="E764" s="651" t="s">
        <v>15533</v>
      </c>
    </row>
    <row r="765" spans="2:5" ht="30">
      <c r="B765" s="1595">
        <v>89259</v>
      </c>
      <c r="C765" s="653" t="s">
        <v>8060</v>
      </c>
      <c r="D765" s="652" t="s">
        <v>85</v>
      </c>
      <c r="E765" s="654" t="s">
        <v>13875</v>
      </c>
    </row>
    <row r="766" spans="2:5" ht="30">
      <c r="B766" s="1596">
        <v>89260</v>
      </c>
      <c r="C766" s="1170" t="s">
        <v>8061</v>
      </c>
      <c r="D766" s="1169" t="s">
        <v>85</v>
      </c>
      <c r="E766" s="651" t="s">
        <v>12510</v>
      </c>
    </row>
    <row r="767" spans="2:5" ht="30">
      <c r="B767" s="1595">
        <v>89262</v>
      </c>
      <c r="C767" s="653" t="s">
        <v>8062</v>
      </c>
      <c r="D767" s="652" t="s">
        <v>85</v>
      </c>
      <c r="E767" s="654" t="s">
        <v>15960</v>
      </c>
    </row>
    <row r="768" spans="2:5" ht="30">
      <c r="B768" s="1596">
        <v>89264</v>
      </c>
      <c r="C768" s="1170" t="s">
        <v>8063</v>
      </c>
      <c r="D768" s="1169" t="s">
        <v>85</v>
      </c>
      <c r="E768" s="651" t="s">
        <v>12982</v>
      </c>
    </row>
    <row r="769" spans="2:5" ht="30">
      <c r="B769" s="1595">
        <v>89265</v>
      </c>
      <c r="C769" s="653" t="s">
        <v>8064</v>
      </c>
      <c r="D769" s="652" t="s">
        <v>85</v>
      </c>
      <c r="E769" s="654" t="s">
        <v>15434</v>
      </c>
    </row>
    <row r="770" spans="2:5" ht="45">
      <c r="B770" s="1596">
        <v>89266</v>
      </c>
      <c r="C770" s="1170" t="s">
        <v>8065</v>
      </c>
      <c r="D770" s="1169" t="s">
        <v>85</v>
      </c>
      <c r="E770" s="651" t="s">
        <v>12672</v>
      </c>
    </row>
    <row r="771" spans="2:5" ht="30">
      <c r="B771" s="1595">
        <v>89267</v>
      </c>
      <c r="C771" s="653" t="s">
        <v>8066</v>
      </c>
      <c r="D771" s="652" t="s">
        <v>85</v>
      </c>
      <c r="E771" s="654" t="s">
        <v>12545</v>
      </c>
    </row>
    <row r="772" spans="2:5" ht="30">
      <c r="B772" s="1596">
        <v>89268</v>
      </c>
      <c r="C772" s="1170" t="s">
        <v>8067</v>
      </c>
      <c r="D772" s="1169" t="s">
        <v>85</v>
      </c>
      <c r="E772" s="651" t="s">
        <v>14942</v>
      </c>
    </row>
    <row r="773" spans="2:5" ht="30">
      <c r="B773" s="1595">
        <v>89269</v>
      </c>
      <c r="C773" s="653" t="s">
        <v>8068</v>
      </c>
      <c r="D773" s="652" t="s">
        <v>85</v>
      </c>
      <c r="E773" s="654" t="s">
        <v>13066</v>
      </c>
    </row>
    <row r="774" spans="2:5" ht="30">
      <c r="B774" s="1596">
        <v>89270</v>
      </c>
      <c r="C774" s="1170" t="s">
        <v>8069</v>
      </c>
      <c r="D774" s="1169" t="s">
        <v>85</v>
      </c>
      <c r="E774" s="651" t="s">
        <v>14155</v>
      </c>
    </row>
    <row r="775" spans="2:5" ht="30">
      <c r="B775" s="1595">
        <v>89271</v>
      </c>
      <c r="C775" s="653" t="s">
        <v>8070</v>
      </c>
      <c r="D775" s="652" t="s">
        <v>85</v>
      </c>
      <c r="E775" s="654" t="s">
        <v>18102</v>
      </c>
    </row>
    <row r="776" spans="2:5" ht="30">
      <c r="B776" s="1596">
        <v>89274</v>
      </c>
      <c r="C776" s="1170" t="s">
        <v>8071</v>
      </c>
      <c r="D776" s="1169" t="s">
        <v>85</v>
      </c>
      <c r="E776" s="651" t="s">
        <v>12646</v>
      </c>
    </row>
    <row r="777" spans="2:5" ht="30">
      <c r="B777" s="1595">
        <v>89275</v>
      </c>
      <c r="C777" s="653" t="s">
        <v>8072</v>
      </c>
      <c r="D777" s="652" t="s">
        <v>85</v>
      </c>
      <c r="E777" s="654" t="s">
        <v>15514</v>
      </c>
    </row>
    <row r="778" spans="2:5" ht="30">
      <c r="B778" s="1596">
        <v>89276</v>
      </c>
      <c r="C778" s="1170" t="s">
        <v>8073</v>
      </c>
      <c r="D778" s="1169" t="s">
        <v>85</v>
      </c>
      <c r="E778" s="651" t="s">
        <v>12977</v>
      </c>
    </row>
    <row r="779" spans="2:5" ht="30">
      <c r="B779" s="1595">
        <v>89277</v>
      </c>
      <c r="C779" s="653" t="s">
        <v>8074</v>
      </c>
      <c r="D779" s="652" t="s">
        <v>85</v>
      </c>
      <c r="E779" s="654" t="s">
        <v>12539</v>
      </c>
    </row>
    <row r="780" spans="2:5" ht="30">
      <c r="B780" s="1596">
        <v>89280</v>
      </c>
      <c r="C780" s="1170" t="s">
        <v>8075</v>
      </c>
      <c r="D780" s="1169" t="s">
        <v>85</v>
      </c>
      <c r="E780" s="651" t="s">
        <v>16275</v>
      </c>
    </row>
    <row r="781" spans="2:5" ht="30">
      <c r="B781" s="1595">
        <v>89281</v>
      </c>
      <c r="C781" s="653" t="s">
        <v>8076</v>
      </c>
      <c r="D781" s="652" t="s">
        <v>85</v>
      </c>
      <c r="E781" s="654" t="s">
        <v>12987</v>
      </c>
    </row>
    <row r="782" spans="2:5" ht="30">
      <c r="B782" s="1596">
        <v>89870</v>
      </c>
      <c r="C782" s="1170" t="s">
        <v>2240</v>
      </c>
      <c r="D782" s="1169" t="s">
        <v>85</v>
      </c>
      <c r="E782" s="651" t="s">
        <v>18103</v>
      </c>
    </row>
    <row r="783" spans="2:5" ht="30">
      <c r="B783" s="1595">
        <v>89871</v>
      </c>
      <c r="C783" s="653" t="s">
        <v>2241</v>
      </c>
      <c r="D783" s="652" t="s">
        <v>85</v>
      </c>
      <c r="E783" s="654" t="s">
        <v>13341</v>
      </c>
    </row>
    <row r="784" spans="2:5" ht="30">
      <c r="B784" s="1596">
        <v>89872</v>
      </c>
      <c r="C784" s="1170" t="s">
        <v>2242</v>
      </c>
      <c r="D784" s="1169" t="s">
        <v>85</v>
      </c>
      <c r="E784" s="651" t="s">
        <v>12645</v>
      </c>
    </row>
    <row r="785" spans="2:5" ht="30">
      <c r="B785" s="1595">
        <v>89873</v>
      </c>
      <c r="C785" s="653" t="s">
        <v>2243</v>
      </c>
      <c r="D785" s="652" t="s">
        <v>85</v>
      </c>
      <c r="E785" s="654" t="s">
        <v>18104</v>
      </c>
    </row>
    <row r="786" spans="2:5" ht="30">
      <c r="B786" s="1596">
        <v>89874</v>
      </c>
      <c r="C786" s="1170" t="s">
        <v>2244</v>
      </c>
      <c r="D786" s="1169" t="s">
        <v>85</v>
      </c>
      <c r="E786" s="651" t="s">
        <v>18105</v>
      </c>
    </row>
    <row r="787" spans="2:5" ht="30">
      <c r="B787" s="1595">
        <v>89878</v>
      </c>
      <c r="C787" s="653" t="s">
        <v>2245</v>
      </c>
      <c r="D787" s="652" t="s">
        <v>85</v>
      </c>
      <c r="E787" s="654" t="s">
        <v>15116</v>
      </c>
    </row>
    <row r="788" spans="2:5" ht="30">
      <c r="B788" s="1596">
        <v>89879</v>
      </c>
      <c r="C788" s="1170" t="s">
        <v>2246</v>
      </c>
      <c r="D788" s="1169" t="s">
        <v>85</v>
      </c>
      <c r="E788" s="651" t="s">
        <v>13511</v>
      </c>
    </row>
    <row r="789" spans="2:5" ht="30">
      <c r="B789" s="1595">
        <v>89880</v>
      </c>
      <c r="C789" s="653" t="s">
        <v>2247</v>
      </c>
      <c r="D789" s="652" t="s">
        <v>85</v>
      </c>
      <c r="E789" s="654" t="s">
        <v>16131</v>
      </c>
    </row>
    <row r="790" spans="2:5" ht="30">
      <c r="B790" s="1596">
        <v>89881</v>
      </c>
      <c r="C790" s="1170" t="s">
        <v>2248</v>
      </c>
      <c r="D790" s="1169" t="s">
        <v>85</v>
      </c>
      <c r="E790" s="651" t="s">
        <v>18106</v>
      </c>
    </row>
    <row r="791" spans="2:5" ht="30">
      <c r="B791" s="1595">
        <v>89882</v>
      </c>
      <c r="C791" s="653" t="s">
        <v>2249</v>
      </c>
      <c r="D791" s="652" t="s">
        <v>85</v>
      </c>
      <c r="E791" s="654" t="s">
        <v>18107</v>
      </c>
    </row>
    <row r="792" spans="2:5" ht="30">
      <c r="B792" s="1596">
        <v>90582</v>
      </c>
      <c r="C792" s="1170" t="s">
        <v>8077</v>
      </c>
      <c r="D792" s="1169" t="s">
        <v>85</v>
      </c>
      <c r="E792" s="651" t="s">
        <v>15403</v>
      </c>
    </row>
    <row r="793" spans="2:5">
      <c r="B793" s="1595">
        <v>90583</v>
      </c>
      <c r="C793" s="653" t="s">
        <v>8078</v>
      </c>
      <c r="D793" s="652" t="s">
        <v>85</v>
      </c>
      <c r="E793" s="654" t="s">
        <v>12479</v>
      </c>
    </row>
    <row r="794" spans="2:5" ht="30">
      <c r="B794" s="1596">
        <v>90584</v>
      </c>
      <c r="C794" s="1170" t="s">
        <v>8079</v>
      </c>
      <c r="D794" s="1169" t="s">
        <v>85</v>
      </c>
      <c r="E794" s="651" t="s">
        <v>15417</v>
      </c>
    </row>
    <row r="795" spans="2:5" ht="30">
      <c r="B795" s="1595">
        <v>90585</v>
      </c>
      <c r="C795" s="653" t="s">
        <v>8080</v>
      </c>
      <c r="D795" s="652" t="s">
        <v>85</v>
      </c>
      <c r="E795" s="654" t="s">
        <v>12726</v>
      </c>
    </row>
    <row r="796" spans="2:5">
      <c r="B796" s="1596">
        <v>90621</v>
      </c>
      <c r="C796" s="1170" t="s">
        <v>2250</v>
      </c>
      <c r="D796" s="1169" t="s">
        <v>85</v>
      </c>
      <c r="E796" s="651" t="s">
        <v>13542</v>
      </c>
    </row>
    <row r="797" spans="2:5">
      <c r="B797" s="1595">
        <v>90622</v>
      </c>
      <c r="C797" s="653" t="s">
        <v>2251</v>
      </c>
      <c r="D797" s="652" t="s">
        <v>85</v>
      </c>
      <c r="E797" s="654" t="s">
        <v>12762</v>
      </c>
    </row>
    <row r="798" spans="2:5">
      <c r="B798" s="1596">
        <v>90623</v>
      </c>
      <c r="C798" s="1170" t="s">
        <v>2252</v>
      </c>
      <c r="D798" s="1169" t="s">
        <v>85</v>
      </c>
      <c r="E798" s="651" t="s">
        <v>12760</v>
      </c>
    </row>
    <row r="799" spans="2:5" ht="30">
      <c r="B799" s="1595">
        <v>90624</v>
      </c>
      <c r="C799" s="653" t="s">
        <v>2253</v>
      </c>
      <c r="D799" s="652" t="s">
        <v>85</v>
      </c>
      <c r="E799" s="654" t="s">
        <v>14328</v>
      </c>
    </row>
    <row r="800" spans="2:5" ht="30">
      <c r="B800" s="1596">
        <v>90627</v>
      </c>
      <c r="C800" s="1170" t="s">
        <v>2254</v>
      </c>
      <c r="D800" s="1169" t="s">
        <v>85</v>
      </c>
      <c r="E800" s="651" t="s">
        <v>15166</v>
      </c>
    </row>
    <row r="801" spans="2:5" ht="30">
      <c r="B801" s="1595">
        <v>90628</v>
      </c>
      <c r="C801" s="653" t="s">
        <v>2255</v>
      </c>
      <c r="D801" s="652" t="s">
        <v>85</v>
      </c>
      <c r="E801" s="654" t="s">
        <v>12983</v>
      </c>
    </row>
    <row r="802" spans="2:5" ht="30">
      <c r="B802" s="1596">
        <v>90629</v>
      </c>
      <c r="C802" s="1170" t="s">
        <v>2256</v>
      </c>
      <c r="D802" s="1169" t="s">
        <v>85</v>
      </c>
      <c r="E802" s="651" t="s">
        <v>13356</v>
      </c>
    </row>
    <row r="803" spans="2:5" ht="30">
      <c r="B803" s="1595">
        <v>90630</v>
      </c>
      <c r="C803" s="653" t="s">
        <v>8081</v>
      </c>
      <c r="D803" s="652" t="s">
        <v>85</v>
      </c>
      <c r="E803" s="654" t="s">
        <v>13202</v>
      </c>
    </row>
    <row r="804" spans="2:5" ht="30">
      <c r="B804" s="1596">
        <v>90633</v>
      </c>
      <c r="C804" s="1170" t="s">
        <v>106</v>
      </c>
      <c r="D804" s="1169" t="s">
        <v>85</v>
      </c>
      <c r="E804" s="651" t="s">
        <v>13137</v>
      </c>
    </row>
    <row r="805" spans="2:5" ht="30">
      <c r="B805" s="1595">
        <v>90634</v>
      </c>
      <c r="C805" s="653" t="s">
        <v>107</v>
      </c>
      <c r="D805" s="652" t="s">
        <v>85</v>
      </c>
      <c r="E805" s="654" t="s">
        <v>13039</v>
      </c>
    </row>
    <row r="806" spans="2:5" ht="30">
      <c r="B806" s="1596">
        <v>90635</v>
      </c>
      <c r="C806" s="1170" t="s">
        <v>108</v>
      </c>
      <c r="D806" s="1169" t="s">
        <v>85</v>
      </c>
      <c r="E806" s="651" t="s">
        <v>13748</v>
      </c>
    </row>
    <row r="807" spans="2:5" ht="30">
      <c r="B807" s="1595">
        <v>90636</v>
      </c>
      <c r="C807" s="653" t="s">
        <v>109</v>
      </c>
      <c r="D807" s="652" t="s">
        <v>85</v>
      </c>
      <c r="E807" s="654" t="s">
        <v>12585</v>
      </c>
    </row>
    <row r="808" spans="2:5" ht="30">
      <c r="B808" s="1596">
        <v>90639</v>
      </c>
      <c r="C808" s="1170" t="s">
        <v>8082</v>
      </c>
      <c r="D808" s="1169" t="s">
        <v>85</v>
      </c>
      <c r="E808" s="651" t="s">
        <v>12527</v>
      </c>
    </row>
    <row r="809" spans="2:5" ht="30">
      <c r="B809" s="1595">
        <v>90640</v>
      </c>
      <c r="C809" s="653" t="s">
        <v>8083</v>
      </c>
      <c r="D809" s="652" t="s">
        <v>85</v>
      </c>
      <c r="E809" s="654" t="s">
        <v>12619</v>
      </c>
    </row>
    <row r="810" spans="2:5" ht="30">
      <c r="B810" s="1596">
        <v>90641</v>
      </c>
      <c r="C810" s="1170" t="s">
        <v>8084</v>
      </c>
      <c r="D810" s="1169" t="s">
        <v>85</v>
      </c>
      <c r="E810" s="651" t="s">
        <v>14062</v>
      </c>
    </row>
    <row r="811" spans="2:5" ht="30">
      <c r="B811" s="1595">
        <v>90642</v>
      </c>
      <c r="C811" s="653" t="s">
        <v>8085</v>
      </c>
      <c r="D811" s="652" t="s">
        <v>85</v>
      </c>
      <c r="E811" s="654" t="s">
        <v>13080</v>
      </c>
    </row>
    <row r="812" spans="2:5" ht="30">
      <c r="B812" s="1596">
        <v>90646</v>
      </c>
      <c r="C812" s="1170" t="s">
        <v>8086</v>
      </c>
      <c r="D812" s="1169" t="s">
        <v>85</v>
      </c>
      <c r="E812" s="651" t="s">
        <v>15494</v>
      </c>
    </row>
    <row r="813" spans="2:5" ht="30">
      <c r="B813" s="1595">
        <v>90647</v>
      </c>
      <c r="C813" s="653" t="s">
        <v>8087</v>
      </c>
      <c r="D813" s="652" t="s">
        <v>85</v>
      </c>
      <c r="E813" s="654" t="s">
        <v>13891</v>
      </c>
    </row>
    <row r="814" spans="2:5" ht="30">
      <c r="B814" s="1596">
        <v>90648</v>
      </c>
      <c r="C814" s="1170" t="s">
        <v>8088</v>
      </c>
      <c r="D814" s="1169" t="s">
        <v>85</v>
      </c>
      <c r="E814" s="651" t="s">
        <v>16263</v>
      </c>
    </row>
    <row r="815" spans="2:5" ht="30">
      <c r="B815" s="1595">
        <v>90649</v>
      </c>
      <c r="C815" s="653" t="s">
        <v>8089</v>
      </c>
      <c r="D815" s="652" t="s">
        <v>85</v>
      </c>
      <c r="E815" s="654" t="s">
        <v>13781</v>
      </c>
    </row>
    <row r="816" spans="2:5">
      <c r="B816" s="1596">
        <v>90652</v>
      </c>
      <c r="C816" s="1170" t="s">
        <v>8090</v>
      </c>
      <c r="D816" s="1169" t="s">
        <v>85</v>
      </c>
      <c r="E816" s="651" t="s">
        <v>13052</v>
      </c>
    </row>
    <row r="817" spans="2:5">
      <c r="B817" s="1595">
        <v>90653</v>
      </c>
      <c r="C817" s="653" t="s">
        <v>8091</v>
      </c>
      <c r="D817" s="652" t="s">
        <v>85</v>
      </c>
      <c r="E817" s="654" t="s">
        <v>12911</v>
      </c>
    </row>
    <row r="818" spans="2:5">
      <c r="B818" s="1596">
        <v>90654</v>
      </c>
      <c r="C818" s="1170" t="s">
        <v>8092</v>
      </c>
      <c r="D818" s="1169" t="s">
        <v>85</v>
      </c>
      <c r="E818" s="651" t="s">
        <v>13415</v>
      </c>
    </row>
    <row r="819" spans="2:5">
      <c r="B819" s="1595">
        <v>90655</v>
      </c>
      <c r="C819" s="653" t="s">
        <v>8093</v>
      </c>
      <c r="D819" s="652" t="s">
        <v>85</v>
      </c>
      <c r="E819" s="654" t="s">
        <v>12941</v>
      </c>
    </row>
    <row r="820" spans="2:5">
      <c r="B820" s="1596">
        <v>90658</v>
      </c>
      <c r="C820" s="1170" t="s">
        <v>8094</v>
      </c>
      <c r="D820" s="1169" t="s">
        <v>85</v>
      </c>
      <c r="E820" s="651" t="s">
        <v>12546</v>
      </c>
    </row>
    <row r="821" spans="2:5">
      <c r="B821" s="1595">
        <v>90659</v>
      </c>
      <c r="C821" s="653" t="s">
        <v>8095</v>
      </c>
      <c r="D821" s="652" t="s">
        <v>85</v>
      </c>
      <c r="E821" s="654" t="s">
        <v>13929</v>
      </c>
    </row>
    <row r="822" spans="2:5">
      <c r="B822" s="1596">
        <v>90660</v>
      </c>
      <c r="C822" s="1170" t="s">
        <v>8096</v>
      </c>
      <c r="D822" s="1169" t="s">
        <v>85</v>
      </c>
      <c r="E822" s="651" t="s">
        <v>13583</v>
      </c>
    </row>
    <row r="823" spans="2:5">
      <c r="B823" s="1595">
        <v>90661</v>
      </c>
      <c r="C823" s="653" t="s">
        <v>8097</v>
      </c>
      <c r="D823" s="652" t="s">
        <v>85</v>
      </c>
      <c r="E823" s="654" t="s">
        <v>12941</v>
      </c>
    </row>
    <row r="824" spans="2:5" ht="30">
      <c r="B824" s="1596">
        <v>90664</v>
      </c>
      <c r="C824" s="1170" t="s">
        <v>8098</v>
      </c>
      <c r="D824" s="1169" t="s">
        <v>85</v>
      </c>
      <c r="E824" s="651" t="s">
        <v>14408</v>
      </c>
    </row>
    <row r="825" spans="2:5" ht="30">
      <c r="B825" s="1595">
        <v>90665</v>
      </c>
      <c r="C825" s="653" t="s">
        <v>8099</v>
      </c>
      <c r="D825" s="652" t="s">
        <v>85</v>
      </c>
      <c r="E825" s="654" t="s">
        <v>12980</v>
      </c>
    </row>
    <row r="826" spans="2:5" ht="30">
      <c r="B826" s="1596">
        <v>90666</v>
      </c>
      <c r="C826" s="1170" t="s">
        <v>8100</v>
      </c>
      <c r="D826" s="1169" t="s">
        <v>85</v>
      </c>
      <c r="E826" s="651" t="s">
        <v>12940</v>
      </c>
    </row>
    <row r="827" spans="2:5" ht="30">
      <c r="B827" s="1595">
        <v>90667</v>
      </c>
      <c r="C827" s="653" t="s">
        <v>8101</v>
      </c>
      <c r="D827" s="652" t="s">
        <v>85</v>
      </c>
      <c r="E827" s="654" t="s">
        <v>16046</v>
      </c>
    </row>
    <row r="828" spans="2:5" ht="45">
      <c r="B828" s="1596">
        <v>90670</v>
      </c>
      <c r="C828" s="1170" t="s">
        <v>8102</v>
      </c>
      <c r="D828" s="1169" t="s">
        <v>85</v>
      </c>
      <c r="E828" s="651" t="s">
        <v>18108</v>
      </c>
    </row>
    <row r="829" spans="2:5" ht="30">
      <c r="B829" s="1595">
        <v>90671</v>
      </c>
      <c r="C829" s="653" t="s">
        <v>8103</v>
      </c>
      <c r="D829" s="652" t="s">
        <v>85</v>
      </c>
      <c r="E829" s="654" t="s">
        <v>16171</v>
      </c>
    </row>
    <row r="830" spans="2:5" ht="45">
      <c r="B830" s="1596">
        <v>90672</v>
      </c>
      <c r="C830" s="1170" t="s">
        <v>8104</v>
      </c>
      <c r="D830" s="1169" t="s">
        <v>85</v>
      </c>
      <c r="E830" s="651" t="s">
        <v>18109</v>
      </c>
    </row>
    <row r="831" spans="2:5" ht="45">
      <c r="B831" s="1595">
        <v>90673</v>
      </c>
      <c r="C831" s="653" t="s">
        <v>8105</v>
      </c>
      <c r="D831" s="652" t="s">
        <v>85</v>
      </c>
      <c r="E831" s="654" t="s">
        <v>18110</v>
      </c>
    </row>
    <row r="832" spans="2:5" ht="45">
      <c r="B832" s="1596">
        <v>90676</v>
      </c>
      <c r="C832" s="1170" t="s">
        <v>8106</v>
      </c>
      <c r="D832" s="1169" t="s">
        <v>85</v>
      </c>
      <c r="E832" s="651" t="s">
        <v>18111</v>
      </c>
    </row>
    <row r="833" spans="2:5" ht="30">
      <c r="B833" s="1595">
        <v>90677</v>
      </c>
      <c r="C833" s="653" t="s">
        <v>8107</v>
      </c>
      <c r="D833" s="652" t="s">
        <v>85</v>
      </c>
      <c r="E833" s="654" t="s">
        <v>16148</v>
      </c>
    </row>
    <row r="834" spans="2:5" ht="45">
      <c r="B834" s="1596">
        <v>90678</v>
      </c>
      <c r="C834" s="1170" t="s">
        <v>8108</v>
      </c>
      <c r="D834" s="1169" t="s">
        <v>85</v>
      </c>
      <c r="E834" s="651" t="s">
        <v>16802</v>
      </c>
    </row>
    <row r="835" spans="2:5" ht="45">
      <c r="B835" s="1595">
        <v>90679</v>
      </c>
      <c r="C835" s="653" t="s">
        <v>8109</v>
      </c>
      <c r="D835" s="652" t="s">
        <v>85</v>
      </c>
      <c r="E835" s="654" t="s">
        <v>18112</v>
      </c>
    </row>
    <row r="836" spans="2:5" ht="30">
      <c r="B836" s="1596">
        <v>90682</v>
      </c>
      <c r="C836" s="1170" t="s">
        <v>8110</v>
      </c>
      <c r="D836" s="1169" t="s">
        <v>85</v>
      </c>
      <c r="E836" s="651" t="s">
        <v>16199</v>
      </c>
    </row>
    <row r="837" spans="2:5" ht="30">
      <c r="B837" s="1595">
        <v>90683</v>
      </c>
      <c r="C837" s="653" t="s">
        <v>8111</v>
      </c>
      <c r="D837" s="652" t="s">
        <v>85</v>
      </c>
      <c r="E837" s="654" t="s">
        <v>13478</v>
      </c>
    </row>
    <row r="838" spans="2:5" ht="30">
      <c r="B838" s="1596">
        <v>90684</v>
      </c>
      <c r="C838" s="1170" t="s">
        <v>8112</v>
      </c>
      <c r="D838" s="1169" t="s">
        <v>85</v>
      </c>
      <c r="E838" s="651" t="s">
        <v>18113</v>
      </c>
    </row>
    <row r="839" spans="2:5" ht="30">
      <c r="B839" s="1595">
        <v>90685</v>
      </c>
      <c r="C839" s="653" t="s">
        <v>8113</v>
      </c>
      <c r="D839" s="652" t="s">
        <v>85</v>
      </c>
      <c r="E839" s="654" t="s">
        <v>17414</v>
      </c>
    </row>
    <row r="840" spans="2:5" ht="30">
      <c r="B840" s="1596">
        <v>90688</v>
      </c>
      <c r="C840" s="1170" t="s">
        <v>8114</v>
      </c>
      <c r="D840" s="1169" t="s">
        <v>85</v>
      </c>
      <c r="E840" s="651" t="s">
        <v>15416</v>
      </c>
    </row>
    <row r="841" spans="2:5" ht="30">
      <c r="B841" s="1595">
        <v>90689</v>
      </c>
      <c r="C841" s="653" t="s">
        <v>8115</v>
      </c>
      <c r="D841" s="652" t="s">
        <v>85</v>
      </c>
      <c r="E841" s="654" t="s">
        <v>13965</v>
      </c>
    </row>
    <row r="842" spans="2:5" ht="30">
      <c r="B842" s="1596">
        <v>90690</v>
      </c>
      <c r="C842" s="1170" t="s">
        <v>8116</v>
      </c>
      <c r="D842" s="1169" t="s">
        <v>85</v>
      </c>
      <c r="E842" s="651" t="s">
        <v>15198</v>
      </c>
    </row>
    <row r="843" spans="2:5" ht="30">
      <c r="B843" s="1595">
        <v>90691</v>
      </c>
      <c r="C843" s="653" t="s">
        <v>8117</v>
      </c>
      <c r="D843" s="652" t="s">
        <v>85</v>
      </c>
      <c r="E843" s="654" t="s">
        <v>14162</v>
      </c>
    </row>
    <row r="844" spans="2:5" ht="30">
      <c r="B844" s="1596">
        <v>90957</v>
      </c>
      <c r="C844" s="1170" t="s">
        <v>2257</v>
      </c>
      <c r="D844" s="1169" t="s">
        <v>85</v>
      </c>
      <c r="E844" s="651" t="s">
        <v>12644</v>
      </c>
    </row>
    <row r="845" spans="2:5" ht="30">
      <c r="B845" s="1595">
        <v>90958</v>
      </c>
      <c r="C845" s="653" t="s">
        <v>2258</v>
      </c>
      <c r="D845" s="652" t="s">
        <v>85</v>
      </c>
      <c r="E845" s="654" t="s">
        <v>15516</v>
      </c>
    </row>
    <row r="846" spans="2:5" ht="30">
      <c r="B846" s="1596">
        <v>90960</v>
      </c>
      <c r="C846" s="1170" t="s">
        <v>2259</v>
      </c>
      <c r="D846" s="1169" t="s">
        <v>85</v>
      </c>
      <c r="E846" s="651" t="s">
        <v>14530</v>
      </c>
    </row>
    <row r="847" spans="2:5" ht="30">
      <c r="B847" s="1595">
        <v>90961</v>
      </c>
      <c r="C847" s="653" t="s">
        <v>2260</v>
      </c>
      <c r="D847" s="652" t="s">
        <v>85</v>
      </c>
      <c r="E847" s="654" t="s">
        <v>13039</v>
      </c>
    </row>
    <row r="848" spans="2:5" ht="30">
      <c r="B848" s="1596">
        <v>90962</v>
      </c>
      <c r="C848" s="1170" t="s">
        <v>2261</v>
      </c>
      <c r="D848" s="1169" t="s">
        <v>85</v>
      </c>
      <c r="E848" s="651" t="s">
        <v>13415</v>
      </c>
    </row>
    <row r="849" spans="2:5" ht="30">
      <c r="B849" s="1595">
        <v>90963</v>
      </c>
      <c r="C849" s="653" t="s">
        <v>8118</v>
      </c>
      <c r="D849" s="652" t="s">
        <v>85</v>
      </c>
      <c r="E849" s="654" t="s">
        <v>16046</v>
      </c>
    </row>
    <row r="850" spans="2:5" ht="30">
      <c r="B850" s="1596">
        <v>90968</v>
      </c>
      <c r="C850" s="1170" t="s">
        <v>8119</v>
      </c>
      <c r="D850" s="1169" t="s">
        <v>85</v>
      </c>
      <c r="E850" s="651" t="s">
        <v>12491</v>
      </c>
    </row>
    <row r="851" spans="2:5" ht="30">
      <c r="B851" s="1595">
        <v>90969</v>
      </c>
      <c r="C851" s="653" t="s">
        <v>8120</v>
      </c>
      <c r="D851" s="652" t="s">
        <v>85</v>
      </c>
      <c r="E851" s="654" t="s">
        <v>13039</v>
      </c>
    </row>
    <row r="852" spans="2:5" ht="30">
      <c r="B852" s="1596">
        <v>90970</v>
      </c>
      <c r="C852" s="1170" t="s">
        <v>8121</v>
      </c>
      <c r="D852" s="1169" t="s">
        <v>85</v>
      </c>
      <c r="E852" s="651" t="s">
        <v>12861</v>
      </c>
    </row>
    <row r="853" spans="2:5" ht="30">
      <c r="B853" s="1595">
        <v>90971</v>
      </c>
      <c r="C853" s="653" t="s">
        <v>8122</v>
      </c>
      <c r="D853" s="652" t="s">
        <v>85</v>
      </c>
      <c r="E853" s="654" t="s">
        <v>18114</v>
      </c>
    </row>
    <row r="854" spans="2:5" ht="30">
      <c r="B854" s="1596">
        <v>90975</v>
      </c>
      <c r="C854" s="1170" t="s">
        <v>2262</v>
      </c>
      <c r="D854" s="1169" t="s">
        <v>85</v>
      </c>
      <c r="E854" s="651" t="s">
        <v>15895</v>
      </c>
    </row>
    <row r="855" spans="2:5" ht="30">
      <c r="B855" s="1595">
        <v>90976</v>
      </c>
      <c r="C855" s="653" t="s">
        <v>2263</v>
      </c>
      <c r="D855" s="652" t="s">
        <v>85</v>
      </c>
      <c r="E855" s="654" t="s">
        <v>16141</v>
      </c>
    </row>
    <row r="856" spans="2:5" ht="30">
      <c r="B856" s="1596">
        <v>90977</v>
      </c>
      <c r="C856" s="1170" t="s">
        <v>2264</v>
      </c>
      <c r="D856" s="1169" t="s">
        <v>85</v>
      </c>
      <c r="E856" s="651" t="s">
        <v>17180</v>
      </c>
    </row>
    <row r="857" spans="2:5" ht="30">
      <c r="B857" s="1595">
        <v>90978</v>
      </c>
      <c r="C857" s="653" t="s">
        <v>8123</v>
      </c>
      <c r="D857" s="652" t="s">
        <v>85</v>
      </c>
      <c r="E857" s="654" t="s">
        <v>18115</v>
      </c>
    </row>
    <row r="858" spans="2:5" ht="30">
      <c r="B858" s="1596">
        <v>90992</v>
      </c>
      <c r="C858" s="1170" t="s">
        <v>8124</v>
      </c>
      <c r="D858" s="1169" t="s">
        <v>85</v>
      </c>
      <c r="E858" s="651" t="s">
        <v>13059</v>
      </c>
    </row>
    <row r="859" spans="2:5" ht="30">
      <c r="B859" s="1595">
        <v>90993</v>
      </c>
      <c r="C859" s="653" t="s">
        <v>8125</v>
      </c>
      <c r="D859" s="652" t="s">
        <v>85</v>
      </c>
      <c r="E859" s="654" t="s">
        <v>12555</v>
      </c>
    </row>
    <row r="860" spans="2:5" ht="30">
      <c r="B860" s="1596">
        <v>90994</v>
      </c>
      <c r="C860" s="1170" t="s">
        <v>8126</v>
      </c>
      <c r="D860" s="1169" t="s">
        <v>85</v>
      </c>
      <c r="E860" s="651" t="s">
        <v>12869</v>
      </c>
    </row>
    <row r="861" spans="2:5" ht="30">
      <c r="B861" s="1595">
        <v>90995</v>
      </c>
      <c r="C861" s="653" t="s">
        <v>8127</v>
      </c>
      <c r="D861" s="652" t="s">
        <v>85</v>
      </c>
      <c r="E861" s="654" t="s">
        <v>18116</v>
      </c>
    </row>
    <row r="862" spans="2:5" ht="45">
      <c r="B862" s="1596">
        <v>91021</v>
      </c>
      <c r="C862" s="1170" t="s">
        <v>8128</v>
      </c>
      <c r="D862" s="1169" t="s">
        <v>85</v>
      </c>
      <c r="E862" s="651" t="s">
        <v>13833</v>
      </c>
    </row>
    <row r="863" spans="2:5" ht="30">
      <c r="B863" s="1595">
        <v>91026</v>
      </c>
      <c r="C863" s="653" t="s">
        <v>2265</v>
      </c>
      <c r="D863" s="652" t="s">
        <v>85</v>
      </c>
      <c r="E863" s="654" t="s">
        <v>15503</v>
      </c>
    </row>
    <row r="864" spans="2:5" ht="30">
      <c r="B864" s="1596">
        <v>91027</v>
      </c>
      <c r="C864" s="1170" t="s">
        <v>2266</v>
      </c>
      <c r="D864" s="1169" t="s">
        <v>85</v>
      </c>
      <c r="E864" s="651" t="s">
        <v>13157</v>
      </c>
    </row>
    <row r="865" spans="2:5" ht="30">
      <c r="B865" s="1595">
        <v>91028</v>
      </c>
      <c r="C865" s="653" t="s">
        <v>2267</v>
      </c>
      <c r="D865" s="652" t="s">
        <v>85</v>
      </c>
      <c r="E865" s="654" t="s">
        <v>12503</v>
      </c>
    </row>
    <row r="866" spans="2:5" ht="30">
      <c r="B866" s="1596">
        <v>91029</v>
      </c>
      <c r="C866" s="1170" t="s">
        <v>2268</v>
      </c>
      <c r="D866" s="1169" t="s">
        <v>85</v>
      </c>
      <c r="E866" s="651" t="s">
        <v>12885</v>
      </c>
    </row>
    <row r="867" spans="2:5" ht="30">
      <c r="B867" s="1595">
        <v>91030</v>
      </c>
      <c r="C867" s="653" t="s">
        <v>2269</v>
      </c>
      <c r="D867" s="652" t="s">
        <v>85</v>
      </c>
      <c r="E867" s="654" t="s">
        <v>18117</v>
      </c>
    </row>
    <row r="868" spans="2:5" ht="30">
      <c r="B868" s="1596">
        <v>91273</v>
      </c>
      <c r="C868" s="1170" t="s">
        <v>8129</v>
      </c>
      <c r="D868" s="1169" t="s">
        <v>85</v>
      </c>
      <c r="E868" s="651" t="s">
        <v>13265</v>
      </c>
    </row>
    <row r="869" spans="2:5" ht="30">
      <c r="B869" s="1595">
        <v>91274</v>
      </c>
      <c r="C869" s="653" t="s">
        <v>8130</v>
      </c>
      <c r="D869" s="652" t="s">
        <v>85</v>
      </c>
      <c r="E869" s="654" t="s">
        <v>13427</v>
      </c>
    </row>
    <row r="870" spans="2:5" ht="30">
      <c r="B870" s="1596">
        <v>91275</v>
      </c>
      <c r="C870" s="1170" t="s">
        <v>8131</v>
      </c>
      <c r="D870" s="1169" t="s">
        <v>85</v>
      </c>
      <c r="E870" s="651" t="s">
        <v>12729</v>
      </c>
    </row>
    <row r="871" spans="2:5" ht="30">
      <c r="B871" s="1595">
        <v>91276</v>
      </c>
      <c r="C871" s="653" t="s">
        <v>8132</v>
      </c>
      <c r="D871" s="652" t="s">
        <v>85</v>
      </c>
      <c r="E871" s="654" t="s">
        <v>14300</v>
      </c>
    </row>
    <row r="872" spans="2:5" ht="30">
      <c r="B872" s="1596">
        <v>91279</v>
      </c>
      <c r="C872" s="1170" t="s">
        <v>8133</v>
      </c>
      <c r="D872" s="1169" t="s">
        <v>85</v>
      </c>
      <c r="E872" s="651" t="s">
        <v>13933</v>
      </c>
    </row>
    <row r="873" spans="2:5" ht="30">
      <c r="B873" s="1595">
        <v>91280</v>
      </c>
      <c r="C873" s="653" t="s">
        <v>8134</v>
      </c>
      <c r="D873" s="652" t="s">
        <v>85</v>
      </c>
      <c r="E873" s="654" t="s">
        <v>12480</v>
      </c>
    </row>
    <row r="874" spans="2:5" ht="30">
      <c r="B874" s="1596">
        <v>91281</v>
      </c>
      <c r="C874" s="1170" t="s">
        <v>8135</v>
      </c>
      <c r="D874" s="1169" t="s">
        <v>85</v>
      </c>
      <c r="E874" s="651" t="s">
        <v>12488</v>
      </c>
    </row>
    <row r="875" spans="2:5" ht="30">
      <c r="B875" s="1595">
        <v>91282</v>
      </c>
      <c r="C875" s="653" t="s">
        <v>8136</v>
      </c>
      <c r="D875" s="652" t="s">
        <v>85</v>
      </c>
      <c r="E875" s="654" t="s">
        <v>15766</v>
      </c>
    </row>
    <row r="876" spans="2:5" ht="30">
      <c r="B876" s="1596">
        <v>91354</v>
      </c>
      <c r="C876" s="1170" t="s">
        <v>2270</v>
      </c>
      <c r="D876" s="1169" t="s">
        <v>85</v>
      </c>
      <c r="E876" s="651" t="s">
        <v>15114</v>
      </c>
    </row>
    <row r="877" spans="2:5" ht="30">
      <c r="B877" s="1595">
        <v>91355</v>
      </c>
      <c r="C877" s="653" t="s">
        <v>2271</v>
      </c>
      <c r="D877" s="652" t="s">
        <v>85</v>
      </c>
      <c r="E877" s="654" t="s">
        <v>12864</v>
      </c>
    </row>
    <row r="878" spans="2:5" ht="30">
      <c r="B878" s="1596">
        <v>91356</v>
      </c>
      <c r="C878" s="1170" t="s">
        <v>2272</v>
      </c>
      <c r="D878" s="1169" t="s">
        <v>85</v>
      </c>
      <c r="E878" s="651" t="s">
        <v>12850</v>
      </c>
    </row>
    <row r="879" spans="2:5" ht="30">
      <c r="B879" s="1595">
        <v>91359</v>
      </c>
      <c r="C879" s="653" t="s">
        <v>8137</v>
      </c>
      <c r="D879" s="652" t="s">
        <v>85</v>
      </c>
      <c r="E879" s="654" t="s">
        <v>16710</v>
      </c>
    </row>
    <row r="880" spans="2:5" ht="30">
      <c r="B880" s="1596">
        <v>91360</v>
      </c>
      <c r="C880" s="1170" t="s">
        <v>8138</v>
      </c>
      <c r="D880" s="1169" t="s">
        <v>85</v>
      </c>
      <c r="E880" s="651" t="s">
        <v>14300</v>
      </c>
    </row>
    <row r="881" spans="2:5" ht="30">
      <c r="B881" s="1595">
        <v>91361</v>
      </c>
      <c r="C881" s="653" t="s">
        <v>8139</v>
      </c>
      <c r="D881" s="652" t="s">
        <v>85</v>
      </c>
      <c r="E881" s="654" t="s">
        <v>13118</v>
      </c>
    </row>
    <row r="882" spans="2:5" ht="30">
      <c r="B882" s="1596">
        <v>91367</v>
      </c>
      <c r="C882" s="1170" t="s">
        <v>8140</v>
      </c>
      <c r="D882" s="1169" t="s">
        <v>85</v>
      </c>
      <c r="E882" s="651" t="s">
        <v>15519</v>
      </c>
    </row>
    <row r="883" spans="2:5" ht="30">
      <c r="B883" s="1595">
        <v>91368</v>
      </c>
      <c r="C883" s="653" t="s">
        <v>8141</v>
      </c>
      <c r="D883" s="652" t="s">
        <v>85</v>
      </c>
      <c r="E883" s="654" t="s">
        <v>13157</v>
      </c>
    </row>
    <row r="884" spans="2:5" ht="30">
      <c r="B884" s="1596">
        <v>91369</v>
      </c>
      <c r="C884" s="1170" t="s">
        <v>8142</v>
      </c>
      <c r="D884" s="1169" t="s">
        <v>85</v>
      </c>
      <c r="E884" s="651" t="s">
        <v>12978</v>
      </c>
    </row>
    <row r="885" spans="2:5" ht="30">
      <c r="B885" s="1595">
        <v>91375</v>
      </c>
      <c r="C885" s="653" t="s">
        <v>8143</v>
      </c>
      <c r="D885" s="652" t="s">
        <v>85</v>
      </c>
      <c r="E885" s="654" t="s">
        <v>13886</v>
      </c>
    </row>
    <row r="886" spans="2:5" ht="30">
      <c r="B886" s="1596">
        <v>91376</v>
      </c>
      <c r="C886" s="1170" t="s">
        <v>8144</v>
      </c>
      <c r="D886" s="1169" t="s">
        <v>85</v>
      </c>
      <c r="E886" s="651" t="s">
        <v>13620</v>
      </c>
    </row>
    <row r="887" spans="2:5" ht="30">
      <c r="B887" s="1595">
        <v>91377</v>
      </c>
      <c r="C887" s="653" t="s">
        <v>8145</v>
      </c>
      <c r="D887" s="652" t="s">
        <v>85</v>
      </c>
      <c r="E887" s="654" t="s">
        <v>16263</v>
      </c>
    </row>
    <row r="888" spans="2:5" ht="30">
      <c r="B888" s="1596">
        <v>91380</v>
      </c>
      <c r="C888" s="1170" t="s">
        <v>8146</v>
      </c>
      <c r="D888" s="1169" t="s">
        <v>85</v>
      </c>
      <c r="E888" s="651" t="s">
        <v>13738</v>
      </c>
    </row>
    <row r="889" spans="2:5" ht="30">
      <c r="B889" s="1595">
        <v>91381</v>
      </c>
      <c r="C889" s="653" t="s">
        <v>8147</v>
      </c>
      <c r="D889" s="652" t="s">
        <v>85</v>
      </c>
      <c r="E889" s="654" t="s">
        <v>12531</v>
      </c>
    </row>
    <row r="890" spans="2:5" ht="30">
      <c r="B890" s="1596">
        <v>91382</v>
      </c>
      <c r="C890" s="1170" t="s">
        <v>8148</v>
      </c>
      <c r="D890" s="1169" t="s">
        <v>85</v>
      </c>
      <c r="E890" s="651" t="s">
        <v>14294</v>
      </c>
    </row>
    <row r="891" spans="2:5" ht="30">
      <c r="B891" s="1595">
        <v>91383</v>
      </c>
      <c r="C891" s="653" t="s">
        <v>8149</v>
      </c>
      <c r="D891" s="652" t="s">
        <v>85</v>
      </c>
      <c r="E891" s="654" t="s">
        <v>14213</v>
      </c>
    </row>
    <row r="892" spans="2:5" ht="30">
      <c r="B892" s="1596">
        <v>91384</v>
      </c>
      <c r="C892" s="1170" t="s">
        <v>8150</v>
      </c>
      <c r="D892" s="1169" t="s">
        <v>85</v>
      </c>
      <c r="E892" s="651" t="s">
        <v>15269</v>
      </c>
    </row>
    <row r="893" spans="2:5" ht="30">
      <c r="B893" s="1595">
        <v>91390</v>
      </c>
      <c r="C893" s="653" t="s">
        <v>8151</v>
      </c>
      <c r="D893" s="652" t="s">
        <v>85</v>
      </c>
      <c r="E893" s="654" t="s">
        <v>13537</v>
      </c>
    </row>
    <row r="894" spans="2:5" ht="30">
      <c r="B894" s="1596">
        <v>91391</v>
      </c>
      <c r="C894" s="1170" t="s">
        <v>8152</v>
      </c>
      <c r="D894" s="1169" t="s">
        <v>85</v>
      </c>
      <c r="E894" s="651" t="s">
        <v>14297</v>
      </c>
    </row>
    <row r="895" spans="2:5" ht="45">
      <c r="B895" s="1595">
        <v>91392</v>
      </c>
      <c r="C895" s="653" t="s">
        <v>8153</v>
      </c>
      <c r="D895" s="652" t="s">
        <v>85</v>
      </c>
      <c r="E895" s="654" t="s">
        <v>12505</v>
      </c>
    </row>
    <row r="896" spans="2:5" ht="30">
      <c r="B896" s="1596">
        <v>91396</v>
      </c>
      <c r="C896" s="1170" t="s">
        <v>8154</v>
      </c>
      <c r="D896" s="1169" t="s">
        <v>85</v>
      </c>
      <c r="E896" s="651" t="s">
        <v>17587</v>
      </c>
    </row>
    <row r="897" spans="2:5" ht="30">
      <c r="B897" s="1595">
        <v>91397</v>
      </c>
      <c r="C897" s="653" t="s">
        <v>8155</v>
      </c>
      <c r="D897" s="652" t="s">
        <v>85</v>
      </c>
      <c r="E897" s="654" t="s">
        <v>15343</v>
      </c>
    </row>
    <row r="898" spans="2:5" ht="30">
      <c r="B898" s="1596">
        <v>91398</v>
      </c>
      <c r="C898" s="1170" t="s">
        <v>8156</v>
      </c>
      <c r="D898" s="1169" t="s">
        <v>85</v>
      </c>
      <c r="E898" s="651" t="s">
        <v>12555</v>
      </c>
    </row>
    <row r="899" spans="2:5" ht="30">
      <c r="B899" s="1595">
        <v>91402</v>
      </c>
      <c r="C899" s="653" t="s">
        <v>8157</v>
      </c>
      <c r="D899" s="652" t="s">
        <v>85</v>
      </c>
      <c r="E899" s="654" t="s">
        <v>12851</v>
      </c>
    </row>
    <row r="900" spans="2:5" ht="30">
      <c r="B900" s="1596">
        <v>91466</v>
      </c>
      <c r="C900" s="1170" t="s">
        <v>8158</v>
      </c>
      <c r="D900" s="1169" t="s">
        <v>85</v>
      </c>
      <c r="E900" s="651" t="s">
        <v>14270</v>
      </c>
    </row>
    <row r="901" spans="2:5" ht="30">
      <c r="B901" s="1595">
        <v>91467</v>
      </c>
      <c r="C901" s="653" t="s">
        <v>8159</v>
      </c>
      <c r="D901" s="652" t="s">
        <v>85</v>
      </c>
      <c r="E901" s="654" t="s">
        <v>18068</v>
      </c>
    </row>
    <row r="902" spans="2:5" ht="30">
      <c r="B902" s="1596">
        <v>91468</v>
      </c>
      <c r="C902" s="1170" t="s">
        <v>8160</v>
      </c>
      <c r="D902" s="1169" t="s">
        <v>85</v>
      </c>
      <c r="E902" s="651" t="s">
        <v>14501</v>
      </c>
    </row>
    <row r="903" spans="2:5" ht="30">
      <c r="B903" s="1595">
        <v>91469</v>
      </c>
      <c r="C903" s="653" t="s">
        <v>2273</v>
      </c>
      <c r="D903" s="652" t="s">
        <v>85</v>
      </c>
      <c r="E903" s="654" t="s">
        <v>13676</v>
      </c>
    </row>
    <row r="904" spans="2:5" ht="30">
      <c r="B904" s="1596">
        <v>91484</v>
      </c>
      <c r="C904" s="1170" t="s">
        <v>8161</v>
      </c>
      <c r="D904" s="1169" t="s">
        <v>85</v>
      </c>
      <c r="E904" s="651" t="s">
        <v>12502</v>
      </c>
    </row>
    <row r="905" spans="2:5" ht="45">
      <c r="B905" s="1595">
        <v>91485</v>
      </c>
      <c r="C905" s="653" t="s">
        <v>8162</v>
      </c>
      <c r="D905" s="652" t="s">
        <v>85</v>
      </c>
      <c r="E905" s="654" t="s">
        <v>18118</v>
      </c>
    </row>
    <row r="906" spans="2:5" ht="30">
      <c r="B906" s="1596">
        <v>91529</v>
      </c>
      <c r="C906" s="1170" t="s">
        <v>8163</v>
      </c>
      <c r="D906" s="1169" t="s">
        <v>85</v>
      </c>
      <c r="E906" s="651" t="s">
        <v>16078</v>
      </c>
    </row>
    <row r="907" spans="2:5">
      <c r="B907" s="1595">
        <v>91530</v>
      </c>
      <c r="C907" s="653" t="s">
        <v>8164</v>
      </c>
      <c r="D907" s="652" t="s">
        <v>85</v>
      </c>
      <c r="E907" s="654" t="s">
        <v>15417</v>
      </c>
    </row>
    <row r="908" spans="2:5" ht="30">
      <c r="B908" s="1596">
        <v>91531</v>
      </c>
      <c r="C908" s="1170" t="s">
        <v>8165</v>
      </c>
      <c r="D908" s="1169" t="s">
        <v>85</v>
      </c>
      <c r="E908" s="651" t="s">
        <v>13416</v>
      </c>
    </row>
    <row r="909" spans="2:5" ht="30">
      <c r="B909" s="1595">
        <v>91532</v>
      </c>
      <c r="C909" s="653" t="s">
        <v>8166</v>
      </c>
      <c r="D909" s="652" t="s">
        <v>85</v>
      </c>
      <c r="E909" s="654" t="s">
        <v>13609</v>
      </c>
    </row>
    <row r="910" spans="2:5" ht="30">
      <c r="B910" s="1596">
        <v>91629</v>
      </c>
      <c r="C910" s="1170" t="s">
        <v>8167</v>
      </c>
      <c r="D910" s="1169" t="s">
        <v>85</v>
      </c>
      <c r="E910" s="651" t="s">
        <v>12811</v>
      </c>
    </row>
    <row r="911" spans="2:5" ht="30">
      <c r="B911" s="1595">
        <v>91630</v>
      </c>
      <c r="C911" s="653" t="s">
        <v>8168</v>
      </c>
      <c r="D911" s="652" t="s">
        <v>85</v>
      </c>
      <c r="E911" s="654" t="s">
        <v>14283</v>
      </c>
    </row>
    <row r="912" spans="2:5" ht="30">
      <c r="B912" s="1596">
        <v>91631</v>
      </c>
      <c r="C912" s="1170" t="s">
        <v>8169</v>
      </c>
      <c r="D912" s="1169" t="s">
        <v>85</v>
      </c>
      <c r="E912" s="651" t="s">
        <v>13265</v>
      </c>
    </row>
    <row r="913" spans="2:5" ht="30">
      <c r="B913" s="1595">
        <v>91632</v>
      </c>
      <c r="C913" s="653" t="s">
        <v>8170</v>
      </c>
      <c r="D913" s="652" t="s">
        <v>85</v>
      </c>
      <c r="E913" s="654" t="s">
        <v>13491</v>
      </c>
    </row>
    <row r="914" spans="2:5" ht="30">
      <c r="B914" s="1596">
        <v>91633</v>
      </c>
      <c r="C914" s="1170" t="s">
        <v>8171</v>
      </c>
      <c r="D914" s="1169" t="s">
        <v>85</v>
      </c>
      <c r="E914" s="651" t="s">
        <v>18119</v>
      </c>
    </row>
    <row r="915" spans="2:5" ht="30">
      <c r="B915" s="1595">
        <v>91640</v>
      </c>
      <c r="C915" s="653" t="s">
        <v>8172</v>
      </c>
      <c r="D915" s="652" t="s">
        <v>85</v>
      </c>
      <c r="E915" s="654" t="s">
        <v>13178</v>
      </c>
    </row>
    <row r="916" spans="2:5" ht="30">
      <c r="B916" s="1596">
        <v>91641</v>
      </c>
      <c r="C916" s="1170" t="s">
        <v>8173</v>
      </c>
      <c r="D916" s="1169" t="s">
        <v>85</v>
      </c>
      <c r="E916" s="651" t="s">
        <v>13405</v>
      </c>
    </row>
    <row r="917" spans="2:5" ht="45">
      <c r="B917" s="1595">
        <v>91642</v>
      </c>
      <c r="C917" s="653" t="s">
        <v>8174</v>
      </c>
      <c r="D917" s="652" t="s">
        <v>85</v>
      </c>
      <c r="E917" s="654" t="s">
        <v>18120</v>
      </c>
    </row>
    <row r="918" spans="2:5" ht="30">
      <c r="B918" s="1596">
        <v>91643</v>
      </c>
      <c r="C918" s="1170" t="s">
        <v>8175</v>
      </c>
      <c r="D918" s="1169" t="s">
        <v>85</v>
      </c>
      <c r="E918" s="651" t="s">
        <v>18121</v>
      </c>
    </row>
    <row r="919" spans="2:5" ht="45">
      <c r="B919" s="1595">
        <v>91644</v>
      </c>
      <c r="C919" s="653" t="s">
        <v>8176</v>
      </c>
      <c r="D919" s="652" t="s">
        <v>85</v>
      </c>
      <c r="E919" s="654" t="s">
        <v>18122</v>
      </c>
    </row>
    <row r="920" spans="2:5">
      <c r="B920" s="1596">
        <v>91688</v>
      </c>
      <c r="C920" s="1170" t="s">
        <v>8177</v>
      </c>
      <c r="D920" s="1169" t="s">
        <v>85</v>
      </c>
      <c r="E920" s="651" t="s">
        <v>14515</v>
      </c>
    </row>
    <row r="921" spans="2:5">
      <c r="B921" s="1595">
        <v>91689</v>
      </c>
      <c r="C921" s="653" t="s">
        <v>8178</v>
      </c>
      <c r="D921" s="652" t="s">
        <v>85</v>
      </c>
      <c r="E921" s="654" t="s">
        <v>15499</v>
      </c>
    </row>
    <row r="922" spans="2:5">
      <c r="B922" s="1596">
        <v>91690</v>
      </c>
      <c r="C922" s="1170" t="s">
        <v>8179</v>
      </c>
      <c r="D922" s="1169" t="s">
        <v>85</v>
      </c>
      <c r="E922" s="651" t="s">
        <v>15450</v>
      </c>
    </row>
    <row r="923" spans="2:5" ht="30">
      <c r="B923" s="1595">
        <v>91691</v>
      </c>
      <c r="C923" s="653" t="s">
        <v>8180</v>
      </c>
      <c r="D923" s="652" t="s">
        <v>85</v>
      </c>
      <c r="E923" s="654" t="s">
        <v>12493</v>
      </c>
    </row>
    <row r="924" spans="2:5">
      <c r="B924" s="1596">
        <v>92040</v>
      </c>
      <c r="C924" s="1170" t="s">
        <v>8181</v>
      </c>
      <c r="D924" s="1169" t="s">
        <v>85</v>
      </c>
      <c r="E924" s="651" t="s">
        <v>15045</v>
      </c>
    </row>
    <row r="925" spans="2:5">
      <c r="B925" s="1595">
        <v>92041</v>
      </c>
      <c r="C925" s="653" t="s">
        <v>8182</v>
      </c>
      <c r="D925" s="652" t="s">
        <v>85</v>
      </c>
      <c r="E925" s="654" t="s">
        <v>15399</v>
      </c>
    </row>
    <row r="926" spans="2:5">
      <c r="B926" s="1596">
        <v>92042</v>
      </c>
      <c r="C926" s="1170" t="s">
        <v>8183</v>
      </c>
      <c r="D926" s="1169" t="s">
        <v>85</v>
      </c>
      <c r="E926" s="651" t="s">
        <v>14753</v>
      </c>
    </row>
    <row r="927" spans="2:5" ht="45">
      <c r="B927" s="1595">
        <v>92101</v>
      </c>
      <c r="C927" s="653" t="s">
        <v>8184</v>
      </c>
      <c r="D927" s="652" t="s">
        <v>85</v>
      </c>
      <c r="E927" s="654" t="s">
        <v>12564</v>
      </c>
    </row>
    <row r="928" spans="2:5" ht="45">
      <c r="B928" s="1596">
        <v>92102</v>
      </c>
      <c r="C928" s="1170" t="s">
        <v>8185</v>
      </c>
      <c r="D928" s="1169" t="s">
        <v>85</v>
      </c>
      <c r="E928" s="651" t="s">
        <v>13862</v>
      </c>
    </row>
    <row r="929" spans="2:5" ht="45">
      <c r="B929" s="1595">
        <v>92103</v>
      </c>
      <c r="C929" s="653" t="s">
        <v>8186</v>
      </c>
      <c r="D929" s="652" t="s">
        <v>85</v>
      </c>
      <c r="E929" s="654" t="s">
        <v>13065</v>
      </c>
    </row>
    <row r="930" spans="2:5" ht="45">
      <c r="B930" s="1596">
        <v>92104</v>
      </c>
      <c r="C930" s="1170" t="s">
        <v>8187</v>
      </c>
      <c r="D930" s="1169" t="s">
        <v>85</v>
      </c>
      <c r="E930" s="651" t="s">
        <v>15731</v>
      </c>
    </row>
    <row r="931" spans="2:5" ht="45">
      <c r="B931" s="1595">
        <v>92105</v>
      </c>
      <c r="C931" s="653" t="s">
        <v>8188</v>
      </c>
      <c r="D931" s="652" t="s">
        <v>85</v>
      </c>
      <c r="E931" s="654" t="s">
        <v>15269</v>
      </c>
    </row>
    <row r="932" spans="2:5" ht="30">
      <c r="B932" s="1596">
        <v>92108</v>
      </c>
      <c r="C932" s="1170" t="s">
        <v>2274</v>
      </c>
      <c r="D932" s="1169" t="s">
        <v>85</v>
      </c>
      <c r="E932" s="651" t="s">
        <v>13929</v>
      </c>
    </row>
    <row r="933" spans="2:5" ht="30">
      <c r="B933" s="1595">
        <v>92109</v>
      </c>
      <c r="C933" s="653" t="s">
        <v>2275</v>
      </c>
      <c r="D933" s="652" t="s">
        <v>85</v>
      </c>
      <c r="E933" s="654" t="s">
        <v>13427</v>
      </c>
    </row>
    <row r="934" spans="2:5" ht="30">
      <c r="B934" s="1596">
        <v>92110</v>
      </c>
      <c r="C934" s="1170" t="s">
        <v>2276</v>
      </c>
      <c r="D934" s="1169" t="s">
        <v>85</v>
      </c>
      <c r="E934" s="651" t="s">
        <v>12759</v>
      </c>
    </row>
    <row r="935" spans="2:5" ht="30">
      <c r="B935" s="1595">
        <v>92111</v>
      </c>
      <c r="C935" s="653" t="s">
        <v>2277</v>
      </c>
      <c r="D935" s="652" t="s">
        <v>85</v>
      </c>
      <c r="E935" s="654" t="s">
        <v>12726</v>
      </c>
    </row>
    <row r="936" spans="2:5">
      <c r="B936" s="1596">
        <v>92114</v>
      </c>
      <c r="C936" s="1170" t="s">
        <v>2278</v>
      </c>
      <c r="D936" s="1169" t="s">
        <v>85</v>
      </c>
      <c r="E936" s="651" t="s">
        <v>14517</v>
      </c>
    </row>
    <row r="937" spans="2:5">
      <c r="B937" s="1595">
        <v>92115</v>
      </c>
      <c r="C937" s="653" t="s">
        <v>2279</v>
      </c>
      <c r="D937" s="652" t="s">
        <v>85</v>
      </c>
      <c r="E937" s="654" t="s">
        <v>15499</v>
      </c>
    </row>
    <row r="938" spans="2:5">
      <c r="B938" s="1596">
        <v>92116</v>
      </c>
      <c r="C938" s="1170" t="s">
        <v>2280</v>
      </c>
      <c r="D938" s="1169" t="s">
        <v>85</v>
      </c>
      <c r="E938" s="651" t="s">
        <v>13891</v>
      </c>
    </row>
    <row r="939" spans="2:5">
      <c r="B939" s="1595">
        <v>92133</v>
      </c>
      <c r="C939" s="653" t="s">
        <v>8189</v>
      </c>
      <c r="D939" s="652" t="s">
        <v>85</v>
      </c>
      <c r="E939" s="654" t="s">
        <v>13210</v>
      </c>
    </row>
    <row r="940" spans="2:5">
      <c r="B940" s="1596">
        <v>92134</v>
      </c>
      <c r="C940" s="1170" t="s">
        <v>8190</v>
      </c>
      <c r="D940" s="1169" t="s">
        <v>85</v>
      </c>
      <c r="E940" s="651" t="s">
        <v>14481</v>
      </c>
    </row>
    <row r="941" spans="2:5">
      <c r="B941" s="1595">
        <v>92135</v>
      </c>
      <c r="C941" s="653" t="s">
        <v>8191</v>
      </c>
      <c r="D941" s="652" t="s">
        <v>85</v>
      </c>
      <c r="E941" s="654" t="s">
        <v>16263</v>
      </c>
    </row>
    <row r="942" spans="2:5">
      <c r="B942" s="1596">
        <v>92136</v>
      </c>
      <c r="C942" s="1170" t="s">
        <v>8192</v>
      </c>
      <c r="D942" s="1169" t="s">
        <v>85</v>
      </c>
      <c r="E942" s="651" t="s">
        <v>13739</v>
      </c>
    </row>
    <row r="943" spans="2:5">
      <c r="B943" s="1595">
        <v>92137</v>
      </c>
      <c r="C943" s="653" t="s">
        <v>8193</v>
      </c>
      <c r="D943" s="652" t="s">
        <v>85</v>
      </c>
      <c r="E943" s="654" t="s">
        <v>18123</v>
      </c>
    </row>
    <row r="944" spans="2:5" ht="30">
      <c r="B944" s="1596">
        <v>92140</v>
      </c>
      <c r="C944" s="1170" t="s">
        <v>110</v>
      </c>
      <c r="D944" s="1169" t="s">
        <v>85</v>
      </c>
      <c r="E944" s="651" t="s">
        <v>12640</v>
      </c>
    </row>
    <row r="945" spans="2:5">
      <c r="B945" s="1595">
        <v>92141</v>
      </c>
      <c r="C945" s="653" t="s">
        <v>111</v>
      </c>
      <c r="D945" s="652" t="s">
        <v>85</v>
      </c>
      <c r="E945" s="654" t="s">
        <v>12980</v>
      </c>
    </row>
    <row r="946" spans="2:5" ht="30">
      <c r="B946" s="1596">
        <v>92142</v>
      </c>
      <c r="C946" s="1170" t="s">
        <v>2281</v>
      </c>
      <c r="D946" s="1169" t="s">
        <v>85</v>
      </c>
      <c r="E946" s="651" t="s">
        <v>14622</v>
      </c>
    </row>
    <row r="947" spans="2:5" ht="30">
      <c r="B947" s="1595">
        <v>92143</v>
      </c>
      <c r="C947" s="653" t="s">
        <v>112</v>
      </c>
      <c r="D947" s="652" t="s">
        <v>85</v>
      </c>
      <c r="E947" s="654" t="s">
        <v>13510</v>
      </c>
    </row>
    <row r="948" spans="2:5" ht="30">
      <c r="B948" s="1596">
        <v>92144</v>
      </c>
      <c r="C948" s="1170" t="s">
        <v>2282</v>
      </c>
      <c r="D948" s="1169" t="s">
        <v>85</v>
      </c>
      <c r="E948" s="651" t="s">
        <v>15502</v>
      </c>
    </row>
    <row r="949" spans="2:5" ht="30">
      <c r="B949" s="1595">
        <v>92237</v>
      </c>
      <c r="C949" s="653" t="s">
        <v>8194</v>
      </c>
      <c r="D949" s="652" t="s">
        <v>85</v>
      </c>
      <c r="E949" s="654" t="s">
        <v>13479</v>
      </c>
    </row>
    <row r="950" spans="2:5" ht="30">
      <c r="B950" s="1596">
        <v>92238</v>
      </c>
      <c r="C950" s="1170" t="s">
        <v>8195</v>
      </c>
      <c r="D950" s="1169" t="s">
        <v>85</v>
      </c>
      <c r="E950" s="651" t="s">
        <v>13051</v>
      </c>
    </row>
    <row r="951" spans="2:5" ht="30">
      <c r="B951" s="1595">
        <v>92239</v>
      </c>
      <c r="C951" s="653" t="s">
        <v>8196</v>
      </c>
      <c r="D951" s="652" t="s">
        <v>85</v>
      </c>
      <c r="E951" s="654" t="s">
        <v>13828</v>
      </c>
    </row>
    <row r="952" spans="2:5" ht="30">
      <c r="B952" s="1596">
        <v>92240</v>
      </c>
      <c r="C952" s="1170" t="s">
        <v>8197</v>
      </c>
      <c r="D952" s="1169" t="s">
        <v>85</v>
      </c>
      <c r="E952" s="651" t="s">
        <v>13147</v>
      </c>
    </row>
    <row r="953" spans="2:5" ht="45">
      <c r="B953" s="1595">
        <v>92241</v>
      </c>
      <c r="C953" s="653" t="s">
        <v>8198</v>
      </c>
      <c r="D953" s="652" t="s">
        <v>85</v>
      </c>
      <c r="E953" s="654" t="s">
        <v>18107</v>
      </c>
    </row>
    <row r="954" spans="2:5">
      <c r="B954" s="1596">
        <v>92712</v>
      </c>
      <c r="C954" s="1170" t="s">
        <v>8199</v>
      </c>
      <c r="D954" s="1169" t="s">
        <v>85</v>
      </c>
      <c r="E954" s="651" t="s">
        <v>12720</v>
      </c>
    </row>
    <row r="955" spans="2:5">
      <c r="B955" s="1595">
        <v>92713</v>
      </c>
      <c r="C955" s="653" t="s">
        <v>8200</v>
      </c>
      <c r="D955" s="652" t="s">
        <v>85</v>
      </c>
      <c r="E955" s="654" t="s">
        <v>15455</v>
      </c>
    </row>
    <row r="956" spans="2:5">
      <c r="B956" s="1596">
        <v>92714</v>
      </c>
      <c r="C956" s="1170" t="s">
        <v>8201</v>
      </c>
      <c r="D956" s="1169" t="s">
        <v>85</v>
      </c>
      <c r="E956" s="651" t="s">
        <v>15417</v>
      </c>
    </row>
    <row r="957" spans="2:5" ht="30">
      <c r="B957" s="1595">
        <v>92715</v>
      </c>
      <c r="C957" s="653" t="s">
        <v>8202</v>
      </c>
      <c r="D957" s="652" t="s">
        <v>85</v>
      </c>
      <c r="E957" s="654" t="s">
        <v>15505</v>
      </c>
    </row>
    <row r="958" spans="2:5">
      <c r="B958" s="1596">
        <v>92956</v>
      </c>
      <c r="C958" s="1170" t="s">
        <v>8203</v>
      </c>
      <c r="D958" s="1169" t="s">
        <v>85</v>
      </c>
      <c r="E958" s="651" t="s">
        <v>14995</v>
      </c>
    </row>
    <row r="959" spans="2:5">
      <c r="B959" s="1595">
        <v>92957</v>
      </c>
      <c r="C959" s="653" t="s">
        <v>8204</v>
      </c>
      <c r="D959" s="652" t="s">
        <v>85</v>
      </c>
      <c r="E959" s="654" t="s">
        <v>12756</v>
      </c>
    </row>
    <row r="960" spans="2:5">
      <c r="B960" s="1596">
        <v>92958</v>
      </c>
      <c r="C960" s="1170" t="s">
        <v>8205</v>
      </c>
      <c r="D960" s="1169" t="s">
        <v>85</v>
      </c>
      <c r="E960" s="651" t="s">
        <v>12882</v>
      </c>
    </row>
    <row r="961" spans="2:5" ht="30">
      <c r="B961" s="1595">
        <v>92959</v>
      </c>
      <c r="C961" s="653" t="s">
        <v>8206</v>
      </c>
      <c r="D961" s="652" t="s">
        <v>85</v>
      </c>
      <c r="E961" s="654" t="s">
        <v>12983</v>
      </c>
    </row>
    <row r="962" spans="2:5">
      <c r="B962" s="1596">
        <v>92963</v>
      </c>
      <c r="C962" s="1170" t="s">
        <v>8207</v>
      </c>
      <c r="D962" s="1169" t="s">
        <v>85</v>
      </c>
      <c r="E962" s="651" t="s">
        <v>18079</v>
      </c>
    </row>
    <row r="963" spans="2:5">
      <c r="B963" s="1595">
        <v>92964</v>
      </c>
      <c r="C963" s="653" t="s">
        <v>2283</v>
      </c>
      <c r="D963" s="652" t="s">
        <v>85</v>
      </c>
      <c r="E963" s="654" t="s">
        <v>13888</v>
      </c>
    </row>
    <row r="964" spans="2:5">
      <c r="B964" s="1596">
        <v>92965</v>
      </c>
      <c r="C964" s="1170" t="s">
        <v>8208</v>
      </c>
      <c r="D964" s="1169" t="s">
        <v>85</v>
      </c>
      <c r="E964" s="651" t="s">
        <v>15326</v>
      </c>
    </row>
    <row r="965" spans="2:5" ht="45">
      <c r="B965" s="1595">
        <v>93220</v>
      </c>
      <c r="C965" s="653" t="s">
        <v>8209</v>
      </c>
      <c r="D965" s="652" t="s">
        <v>85</v>
      </c>
      <c r="E965" s="654" t="s">
        <v>18124</v>
      </c>
    </row>
    <row r="966" spans="2:5" ht="30">
      <c r="B966" s="1596">
        <v>93221</v>
      </c>
      <c r="C966" s="1170" t="s">
        <v>8210</v>
      </c>
      <c r="D966" s="1169" t="s">
        <v>85</v>
      </c>
      <c r="E966" s="651" t="s">
        <v>17322</v>
      </c>
    </row>
    <row r="967" spans="2:5" ht="45">
      <c r="B967" s="1595">
        <v>93222</v>
      </c>
      <c r="C967" s="653" t="s">
        <v>8211</v>
      </c>
      <c r="D967" s="652" t="s">
        <v>85</v>
      </c>
      <c r="E967" s="654" t="s">
        <v>18125</v>
      </c>
    </row>
    <row r="968" spans="2:5" ht="45">
      <c r="B968" s="1596">
        <v>93223</v>
      </c>
      <c r="C968" s="1170" t="s">
        <v>8212</v>
      </c>
      <c r="D968" s="1169" t="s">
        <v>85</v>
      </c>
      <c r="E968" s="651" t="s">
        <v>18126</v>
      </c>
    </row>
    <row r="969" spans="2:5" ht="30">
      <c r="B969" s="1595">
        <v>93229</v>
      </c>
      <c r="C969" s="653" t="s">
        <v>2284</v>
      </c>
      <c r="D969" s="652" t="s">
        <v>85</v>
      </c>
      <c r="E969" s="654" t="s">
        <v>15403</v>
      </c>
    </row>
    <row r="970" spans="2:5" ht="30">
      <c r="B970" s="1596">
        <v>93230</v>
      </c>
      <c r="C970" s="1170" t="s">
        <v>2285</v>
      </c>
      <c r="D970" s="1169" t="s">
        <v>85</v>
      </c>
      <c r="E970" s="651" t="s">
        <v>12479</v>
      </c>
    </row>
    <row r="971" spans="2:5" ht="30">
      <c r="B971" s="1595">
        <v>93231</v>
      </c>
      <c r="C971" s="653" t="s">
        <v>2286</v>
      </c>
      <c r="D971" s="652" t="s">
        <v>85</v>
      </c>
      <c r="E971" s="654" t="s">
        <v>13888</v>
      </c>
    </row>
    <row r="972" spans="2:5" ht="30">
      <c r="B972" s="1596">
        <v>93232</v>
      </c>
      <c r="C972" s="1170" t="s">
        <v>8213</v>
      </c>
      <c r="D972" s="1169" t="s">
        <v>85</v>
      </c>
      <c r="E972" s="651" t="s">
        <v>15518</v>
      </c>
    </row>
    <row r="973" spans="2:5">
      <c r="B973" s="1595">
        <v>93235</v>
      </c>
      <c r="C973" s="653" t="s">
        <v>8214</v>
      </c>
      <c r="D973" s="652" t="s">
        <v>85</v>
      </c>
      <c r="E973" s="654" t="s">
        <v>12489</v>
      </c>
    </row>
    <row r="974" spans="2:5" ht="30">
      <c r="B974" s="1596">
        <v>93238</v>
      </c>
      <c r="C974" s="1170" t="s">
        <v>8215</v>
      </c>
      <c r="D974" s="1169" t="s">
        <v>85</v>
      </c>
      <c r="E974" s="651" t="s">
        <v>12482</v>
      </c>
    </row>
    <row r="975" spans="2:5" ht="30">
      <c r="B975" s="1595">
        <v>93239</v>
      </c>
      <c r="C975" s="653" t="s">
        <v>8216</v>
      </c>
      <c r="D975" s="652" t="s">
        <v>85</v>
      </c>
      <c r="E975" s="654" t="s">
        <v>13725</v>
      </c>
    </row>
    <row r="976" spans="2:5" ht="30">
      <c r="B976" s="1596">
        <v>93240</v>
      </c>
      <c r="C976" s="1170" t="s">
        <v>8217</v>
      </c>
      <c r="D976" s="1169" t="s">
        <v>85</v>
      </c>
      <c r="E976" s="651" t="s">
        <v>15666</v>
      </c>
    </row>
    <row r="977" spans="2:5">
      <c r="B977" s="1595">
        <v>93267</v>
      </c>
      <c r="C977" s="653" t="s">
        <v>8218</v>
      </c>
      <c r="D977" s="652" t="s">
        <v>85</v>
      </c>
      <c r="E977" s="654" t="s">
        <v>18127</v>
      </c>
    </row>
    <row r="978" spans="2:5">
      <c r="B978" s="1596">
        <v>93269</v>
      </c>
      <c r="C978" s="1170" t="s">
        <v>8219</v>
      </c>
      <c r="D978" s="1169" t="s">
        <v>85</v>
      </c>
      <c r="E978" s="651" t="s">
        <v>13161</v>
      </c>
    </row>
    <row r="979" spans="2:5">
      <c r="B979" s="1595">
        <v>93270</v>
      </c>
      <c r="C979" s="653" t="s">
        <v>8220</v>
      </c>
      <c r="D979" s="652" t="s">
        <v>85</v>
      </c>
      <c r="E979" s="654" t="s">
        <v>14553</v>
      </c>
    </row>
    <row r="980" spans="2:5">
      <c r="B980" s="1596">
        <v>93271</v>
      </c>
      <c r="C980" s="1170" t="s">
        <v>8221</v>
      </c>
      <c r="D980" s="1169" t="s">
        <v>85</v>
      </c>
      <c r="E980" s="651" t="s">
        <v>14298</v>
      </c>
    </row>
    <row r="981" spans="2:5">
      <c r="B981" s="1595">
        <v>93277</v>
      </c>
      <c r="C981" s="653" t="s">
        <v>8222</v>
      </c>
      <c r="D981" s="652" t="s">
        <v>85</v>
      </c>
      <c r="E981" s="654" t="s">
        <v>16245</v>
      </c>
    </row>
    <row r="982" spans="2:5">
      <c r="B982" s="1596">
        <v>93278</v>
      </c>
      <c r="C982" s="1170" t="s">
        <v>8223</v>
      </c>
      <c r="D982" s="1169" t="s">
        <v>85</v>
      </c>
      <c r="E982" s="651" t="s">
        <v>14517</v>
      </c>
    </row>
    <row r="983" spans="2:5">
      <c r="B983" s="1595">
        <v>93279</v>
      </c>
      <c r="C983" s="653" t="s">
        <v>8224</v>
      </c>
      <c r="D983" s="652" t="s">
        <v>85</v>
      </c>
      <c r="E983" s="654" t="s">
        <v>15483</v>
      </c>
    </row>
    <row r="984" spans="2:5" ht="30">
      <c r="B984" s="1596">
        <v>93280</v>
      </c>
      <c r="C984" s="1170" t="s">
        <v>8225</v>
      </c>
      <c r="D984" s="1169" t="s">
        <v>85</v>
      </c>
      <c r="E984" s="651" t="s">
        <v>15516</v>
      </c>
    </row>
    <row r="985" spans="2:5" ht="30">
      <c r="B985" s="1595">
        <v>93283</v>
      </c>
      <c r="C985" s="653" t="s">
        <v>8226</v>
      </c>
      <c r="D985" s="652" t="s">
        <v>85</v>
      </c>
      <c r="E985" s="654" t="s">
        <v>18128</v>
      </c>
    </row>
    <row r="986" spans="2:5" ht="30">
      <c r="B986" s="1596">
        <v>93284</v>
      </c>
      <c r="C986" s="1170" t="s">
        <v>8227</v>
      </c>
      <c r="D986" s="1169" t="s">
        <v>85</v>
      </c>
      <c r="E986" s="651" t="s">
        <v>18129</v>
      </c>
    </row>
    <row r="987" spans="2:5" ht="30">
      <c r="B987" s="1595">
        <v>93285</v>
      </c>
      <c r="C987" s="653" t="s">
        <v>8228</v>
      </c>
      <c r="D987" s="652" t="s">
        <v>85</v>
      </c>
      <c r="E987" s="654" t="s">
        <v>18130</v>
      </c>
    </row>
    <row r="988" spans="2:5" ht="30">
      <c r="B988" s="1596">
        <v>93286</v>
      </c>
      <c r="C988" s="1170" t="s">
        <v>8229</v>
      </c>
      <c r="D988" s="1169" t="s">
        <v>85</v>
      </c>
      <c r="E988" s="651" t="s">
        <v>13064</v>
      </c>
    </row>
    <row r="989" spans="2:5" ht="30">
      <c r="B989" s="1595">
        <v>93296</v>
      </c>
      <c r="C989" s="653" t="s">
        <v>8230</v>
      </c>
      <c r="D989" s="652" t="s">
        <v>85</v>
      </c>
      <c r="E989" s="654" t="s">
        <v>14527</v>
      </c>
    </row>
    <row r="990" spans="2:5" ht="30">
      <c r="B990" s="1596">
        <v>93397</v>
      </c>
      <c r="C990" s="1170" t="s">
        <v>8231</v>
      </c>
      <c r="D990" s="1169" t="s">
        <v>85</v>
      </c>
      <c r="E990" s="651" t="s">
        <v>12811</v>
      </c>
    </row>
    <row r="991" spans="2:5" ht="30">
      <c r="B991" s="1595">
        <v>93398</v>
      </c>
      <c r="C991" s="653" t="s">
        <v>8232</v>
      </c>
      <c r="D991" s="652" t="s">
        <v>85</v>
      </c>
      <c r="E991" s="654" t="s">
        <v>14283</v>
      </c>
    </row>
    <row r="992" spans="2:5" ht="30">
      <c r="B992" s="1596">
        <v>93399</v>
      </c>
      <c r="C992" s="1170" t="s">
        <v>8233</v>
      </c>
      <c r="D992" s="1169" t="s">
        <v>85</v>
      </c>
      <c r="E992" s="651" t="s">
        <v>13265</v>
      </c>
    </row>
    <row r="993" spans="2:5" ht="30">
      <c r="B993" s="1595">
        <v>93400</v>
      </c>
      <c r="C993" s="653" t="s">
        <v>8234</v>
      </c>
      <c r="D993" s="652" t="s">
        <v>85</v>
      </c>
      <c r="E993" s="654" t="s">
        <v>13491</v>
      </c>
    </row>
    <row r="994" spans="2:5" ht="30">
      <c r="B994" s="1596">
        <v>93401</v>
      </c>
      <c r="C994" s="1170" t="s">
        <v>8235</v>
      </c>
      <c r="D994" s="1169" t="s">
        <v>85</v>
      </c>
      <c r="E994" s="651" t="s">
        <v>18068</v>
      </c>
    </row>
    <row r="995" spans="2:5" ht="45">
      <c r="B995" s="1595">
        <v>93404</v>
      </c>
      <c r="C995" s="653" t="s">
        <v>8236</v>
      </c>
      <c r="D995" s="652" t="s">
        <v>85</v>
      </c>
      <c r="E995" s="654" t="s">
        <v>18131</v>
      </c>
    </row>
    <row r="996" spans="2:5" ht="45">
      <c r="B996" s="1596">
        <v>93405</v>
      </c>
      <c r="C996" s="1170" t="s">
        <v>8237</v>
      </c>
      <c r="D996" s="1169" t="s">
        <v>85</v>
      </c>
      <c r="E996" s="651" t="s">
        <v>12503</v>
      </c>
    </row>
    <row r="997" spans="2:5" ht="45">
      <c r="B997" s="1595">
        <v>93406</v>
      </c>
      <c r="C997" s="653" t="s">
        <v>8238</v>
      </c>
      <c r="D997" s="652" t="s">
        <v>85</v>
      </c>
      <c r="E997" s="654" t="s">
        <v>17570</v>
      </c>
    </row>
    <row r="998" spans="2:5" ht="45">
      <c r="B998" s="1596">
        <v>93407</v>
      </c>
      <c r="C998" s="1170" t="s">
        <v>8239</v>
      </c>
      <c r="D998" s="1169" t="s">
        <v>85</v>
      </c>
      <c r="E998" s="651" t="s">
        <v>16717</v>
      </c>
    </row>
    <row r="999" spans="2:5" ht="30">
      <c r="B999" s="1595">
        <v>93411</v>
      </c>
      <c r="C999" s="653" t="s">
        <v>8240</v>
      </c>
      <c r="D999" s="652" t="s">
        <v>85</v>
      </c>
      <c r="E999" s="654" t="s">
        <v>13427</v>
      </c>
    </row>
    <row r="1000" spans="2:5">
      <c r="B1000" s="1596">
        <v>93412</v>
      </c>
      <c r="C1000" s="1170" t="s">
        <v>8241</v>
      </c>
      <c r="D1000" s="1169" t="s">
        <v>85</v>
      </c>
      <c r="E1000" s="651" t="s">
        <v>14516</v>
      </c>
    </row>
    <row r="1001" spans="2:5" ht="30">
      <c r="B1001" s="1595">
        <v>93413</v>
      </c>
      <c r="C1001" s="653" t="s">
        <v>8242</v>
      </c>
      <c r="D1001" s="652" t="s">
        <v>85</v>
      </c>
      <c r="E1001" s="654" t="s">
        <v>14513</v>
      </c>
    </row>
    <row r="1002" spans="2:5" ht="30">
      <c r="B1002" s="1596">
        <v>93414</v>
      </c>
      <c r="C1002" s="1170" t="s">
        <v>8243</v>
      </c>
      <c r="D1002" s="1169" t="s">
        <v>85</v>
      </c>
      <c r="E1002" s="651" t="s">
        <v>13913</v>
      </c>
    </row>
    <row r="1003" spans="2:5">
      <c r="B1003" s="1595">
        <v>93417</v>
      </c>
      <c r="C1003" s="653" t="s">
        <v>8244</v>
      </c>
      <c r="D1003" s="652" t="s">
        <v>85</v>
      </c>
      <c r="E1003" s="654" t="s">
        <v>13141</v>
      </c>
    </row>
    <row r="1004" spans="2:5">
      <c r="B1004" s="1596">
        <v>93418</v>
      </c>
      <c r="C1004" s="1170" t="s">
        <v>8245</v>
      </c>
      <c r="D1004" s="1169" t="s">
        <v>85</v>
      </c>
      <c r="E1004" s="651" t="s">
        <v>12980</v>
      </c>
    </row>
    <row r="1005" spans="2:5">
      <c r="B1005" s="1595">
        <v>93419</v>
      </c>
      <c r="C1005" s="653" t="s">
        <v>4724</v>
      </c>
      <c r="D1005" s="652" t="s">
        <v>85</v>
      </c>
      <c r="E1005" s="654" t="s">
        <v>13793</v>
      </c>
    </row>
    <row r="1006" spans="2:5">
      <c r="B1006" s="1596">
        <v>93420</v>
      </c>
      <c r="C1006" s="1170" t="s">
        <v>8246</v>
      </c>
      <c r="D1006" s="1169" t="s">
        <v>85</v>
      </c>
      <c r="E1006" s="651" t="s">
        <v>18132</v>
      </c>
    </row>
    <row r="1007" spans="2:5">
      <c r="B1007" s="1595">
        <v>93423</v>
      </c>
      <c r="C1007" s="653" t="s">
        <v>8247</v>
      </c>
      <c r="D1007" s="652" t="s">
        <v>85</v>
      </c>
      <c r="E1007" s="654" t="s">
        <v>13510</v>
      </c>
    </row>
    <row r="1008" spans="2:5">
      <c r="B1008" s="1596">
        <v>93424</v>
      </c>
      <c r="C1008" s="1170" t="s">
        <v>8248</v>
      </c>
      <c r="D1008" s="1169" t="s">
        <v>85</v>
      </c>
      <c r="E1008" s="651" t="s">
        <v>12757</v>
      </c>
    </row>
    <row r="1009" spans="2:5">
      <c r="B1009" s="1595">
        <v>93425</v>
      </c>
      <c r="C1009" s="653" t="s">
        <v>8249</v>
      </c>
      <c r="D1009" s="652" t="s">
        <v>85</v>
      </c>
      <c r="E1009" s="654" t="s">
        <v>13045</v>
      </c>
    </row>
    <row r="1010" spans="2:5">
      <c r="B1010" s="1596">
        <v>93426</v>
      </c>
      <c r="C1010" s="1170" t="s">
        <v>8250</v>
      </c>
      <c r="D1010" s="1169" t="s">
        <v>85</v>
      </c>
      <c r="E1010" s="651" t="s">
        <v>18133</v>
      </c>
    </row>
    <row r="1011" spans="2:5">
      <c r="B1011" s="1595">
        <v>93429</v>
      </c>
      <c r="C1011" s="653" t="s">
        <v>8251</v>
      </c>
      <c r="D1011" s="652" t="s">
        <v>85</v>
      </c>
      <c r="E1011" s="654" t="s">
        <v>16852</v>
      </c>
    </row>
    <row r="1012" spans="2:5">
      <c r="B1012" s="1596">
        <v>93430</v>
      </c>
      <c r="C1012" s="1170" t="s">
        <v>8252</v>
      </c>
      <c r="D1012" s="1169" t="s">
        <v>85</v>
      </c>
      <c r="E1012" s="651" t="s">
        <v>15913</v>
      </c>
    </row>
    <row r="1013" spans="2:5">
      <c r="B1013" s="1595">
        <v>93431</v>
      </c>
      <c r="C1013" s="653" t="s">
        <v>8253</v>
      </c>
      <c r="D1013" s="652" t="s">
        <v>85</v>
      </c>
      <c r="E1013" s="654" t="s">
        <v>15384</v>
      </c>
    </row>
    <row r="1014" spans="2:5">
      <c r="B1014" s="1596">
        <v>93432</v>
      </c>
      <c r="C1014" s="1170" t="s">
        <v>8254</v>
      </c>
      <c r="D1014" s="1169" t="s">
        <v>85</v>
      </c>
      <c r="E1014" s="651" t="s">
        <v>18134</v>
      </c>
    </row>
    <row r="1015" spans="2:5">
      <c r="B1015" s="1595">
        <v>93435</v>
      </c>
      <c r="C1015" s="653" t="s">
        <v>8255</v>
      </c>
      <c r="D1015" s="652" t="s">
        <v>85</v>
      </c>
      <c r="E1015" s="654" t="s">
        <v>13874</v>
      </c>
    </row>
    <row r="1016" spans="2:5">
      <c r="B1016" s="1596">
        <v>93436</v>
      </c>
      <c r="C1016" s="1170" t="s">
        <v>8256</v>
      </c>
      <c r="D1016" s="1169" t="s">
        <v>85</v>
      </c>
      <c r="E1016" s="651" t="s">
        <v>13832</v>
      </c>
    </row>
    <row r="1017" spans="2:5">
      <c r="B1017" s="1595">
        <v>93437</v>
      </c>
      <c r="C1017" s="653" t="s">
        <v>8257</v>
      </c>
      <c r="D1017" s="652" t="s">
        <v>85</v>
      </c>
      <c r="E1017" s="654" t="s">
        <v>13378</v>
      </c>
    </row>
    <row r="1018" spans="2:5">
      <c r="B1018" s="1596">
        <v>93438</v>
      </c>
      <c r="C1018" s="1170" t="s">
        <v>8258</v>
      </c>
      <c r="D1018" s="1169" t="s">
        <v>85</v>
      </c>
      <c r="E1018" s="651" t="s">
        <v>13997</v>
      </c>
    </row>
    <row r="1019" spans="2:5">
      <c r="B1019" s="1595">
        <v>95114</v>
      </c>
      <c r="C1019" s="653" t="s">
        <v>8259</v>
      </c>
      <c r="D1019" s="652" t="s">
        <v>85</v>
      </c>
      <c r="E1019" s="654" t="s">
        <v>15413</v>
      </c>
    </row>
    <row r="1020" spans="2:5">
      <c r="B1020" s="1596">
        <v>95115</v>
      </c>
      <c r="C1020" s="1170" t="s">
        <v>8260</v>
      </c>
      <c r="D1020" s="1169" t="s">
        <v>85</v>
      </c>
      <c r="E1020" s="651" t="s">
        <v>15514</v>
      </c>
    </row>
    <row r="1021" spans="2:5">
      <c r="B1021" s="1595">
        <v>95116</v>
      </c>
      <c r="C1021" s="653" t="s">
        <v>5541</v>
      </c>
      <c r="D1021" s="652" t="s">
        <v>85</v>
      </c>
      <c r="E1021" s="654" t="s">
        <v>18135</v>
      </c>
    </row>
    <row r="1022" spans="2:5">
      <c r="B1022" s="1596">
        <v>95117</v>
      </c>
      <c r="C1022" s="1170" t="s">
        <v>5542</v>
      </c>
      <c r="D1022" s="1169" t="s">
        <v>85</v>
      </c>
      <c r="E1022" s="651" t="s">
        <v>14737</v>
      </c>
    </row>
    <row r="1023" spans="2:5">
      <c r="B1023" s="1595">
        <v>95118</v>
      </c>
      <c r="C1023" s="653" t="s">
        <v>8261</v>
      </c>
      <c r="D1023" s="652" t="s">
        <v>85</v>
      </c>
      <c r="E1023" s="654" t="s">
        <v>14402</v>
      </c>
    </row>
    <row r="1024" spans="2:5">
      <c r="B1024" s="1596">
        <v>95119</v>
      </c>
      <c r="C1024" s="1170" t="s">
        <v>8262</v>
      </c>
      <c r="D1024" s="1169" t="s">
        <v>85</v>
      </c>
      <c r="E1024" s="651" t="s">
        <v>14203</v>
      </c>
    </row>
    <row r="1025" spans="2:5">
      <c r="B1025" s="1595">
        <v>95120</v>
      </c>
      <c r="C1025" s="653" t="s">
        <v>8263</v>
      </c>
      <c r="D1025" s="652" t="s">
        <v>85</v>
      </c>
      <c r="E1025" s="654" t="s">
        <v>18136</v>
      </c>
    </row>
    <row r="1026" spans="2:5">
      <c r="B1026" s="1596">
        <v>95123</v>
      </c>
      <c r="C1026" s="1170" t="s">
        <v>5543</v>
      </c>
      <c r="D1026" s="1169" t="s">
        <v>85</v>
      </c>
      <c r="E1026" s="651" t="s">
        <v>15432</v>
      </c>
    </row>
    <row r="1027" spans="2:5">
      <c r="B1027" s="1595">
        <v>95124</v>
      </c>
      <c r="C1027" s="653" t="s">
        <v>5544</v>
      </c>
      <c r="D1027" s="652" t="s">
        <v>85</v>
      </c>
      <c r="E1027" s="654" t="s">
        <v>13415</v>
      </c>
    </row>
    <row r="1028" spans="2:5">
      <c r="B1028" s="1596">
        <v>95125</v>
      </c>
      <c r="C1028" s="1170" t="s">
        <v>5545</v>
      </c>
      <c r="D1028" s="1169" t="s">
        <v>85</v>
      </c>
      <c r="E1028" s="651" t="s">
        <v>13370</v>
      </c>
    </row>
    <row r="1029" spans="2:5">
      <c r="B1029" s="1595">
        <v>95126</v>
      </c>
      <c r="C1029" s="653" t="s">
        <v>8264</v>
      </c>
      <c r="D1029" s="652" t="s">
        <v>85</v>
      </c>
      <c r="E1029" s="654" t="s">
        <v>18137</v>
      </c>
    </row>
    <row r="1030" spans="2:5">
      <c r="B1030" s="1596">
        <v>95129</v>
      </c>
      <c r="C1030" s="1170" t="s">
        <v>8265</v>
      </c>
      <c r="D1030" s="1169" t="s">
        <v>85</v>
      </c>
      <c r="E1030" s="651" t="s">
        <v>14574</v>
      </c>
    </row>
    <row r="1031" spans="2:5">
      <c r="B1031" s="1595">
        <v>95130</v>
      </c>
      <c r="C1031" s="653" t="s">
        <v>8266</v>
      </c>
      <c r="D1031" s="652" t="s">
        <v>85</v>
      </c>
      <c r="E1031" s="654" t="s">
        <v>13154</v>
      </c>
    </row>
    <row r="1032" spans="2:5">
      <c r="B1032" s="1596">
        <v>95131</v>
      </c>
      <c r="C1032" s="1170" t="s">
        <v>8267</v>
      </c>
      <c r="D1032" s="1169" t="s">
        <v>85</v>
      </c>
      <c r="E1032" s="651" t="s">
        <v>18138</v>
      </c>
    </row>
    <row r="1033" spans="2:5" ht="30">
      <c r="B1033" s="1595">
        <v>95132</v>
      </c>
      <c r="C1033" s="653" t="s">
        <v>8268</v>
      </c>
      <c r="D1033" s="652" t="s">
        <v>85</v>
      </c>
      <c r="E1033" s="654" t="s">
        <v>18139</v>
      </c>
    </row>
    <row r="1034" spans="2:5">
      <c r="B1034" s="1596">
        <v>95136</v>
      </c>
      <c r="C1034" s="1170" t="s">
        <v>8269</v>
      </c>
      <c r="D1034" s="1169" t="s">
        <v>85</v>
      </c>
      <c r="E1034" s="651" t="s">
        <v>14516</v>
      </c>
    </row>
    <row r="1035" spans="2:5">
      <c r="B1035" s="1595">
        <v>95137</v>
      </c>
      <c r="C1035" s="653" t="s">
        <v>8270</v>
      </c>
      <c r="D1035" s="652" t="s">
        <v>85</v>
      </c>
      <c r="E1035" s="654" t="s">
        <v>15499</v>
      </c>
    </row>
    <row r="1036" spans="2:5">
      <c r="B1036" s="1596">
        <v>95138</v>
      </c>
      <c r="C1036" s="1170" t="s">
        <v>8271</v>
      </c>
      <c r="D1036" s="1169" t="s">
        <v>85</v>
      </c>
      <c r="E1036" s="651" t="s">
        <v>15455</v>
      </c>
    </row>
    <row r="1037" spans="2:5">
      <c r="B1037" s="1595">
        <v>95208</v>
      </c>
      <c r="C1037" s="653" t="s">
        <v>8272</v>
      </c>
      <c r="D1037" s="652" t="s">
        <v>85</v>
      </c>
      <c r="E1037" s="654" t="s">
        <v>13234</v>
      </c>
    </row>
    <row r="1038" spans="2:5">
      <c r="B1038" s="1596">
        <v>95209</v>
      </c>
      <c r="C1038" s="1170" t="s">
        <v>8273</v>
      </c>
      <c r="D1038" s="1169" t="s">
        <v>85</v>
      </c>
      <c r="E1038" s="651" t="s">
        <v>14316</v>
      </c>
    </row>
    <row r="1039" spans="2:5">
      <c r="B1039" s="1595">
        <v>95210</v>
      </c>
      <c r="C1039" s="653" t="s">
        <v>8274</v>
      </c>
      <c r="D1039" s="652" t="s">
        <v>85</v>
      </c>
      <c r="E1039" s="654" t="s">
        <v>16750</v>
      </c>
    </row>
    <row r="1040" spans="2:5">
      <c r="B1040" s="1596">
        <v>95211</v>
      </c>
      <c r="C1040" s="1170" t="s">
        <v>8275</v>
      </c>
      <c r="D1040" s="1169" t="s">
        <v>85</v>
      </c>
      <c r="E1040" s="651" t="s">
        <v>14298</v>
      </c>
    </row>
    <row r="1041" spans="2:5">
      <c r="B1041" s="1595">
        <v>95214</v>
      </c>
      <c r="C1041" s="653" t="s">
        <v>8276</v>
      </c>
      <c r="D1041" s="652" t="s">
        <v>85</v>
      </c>
      <c r="E1041" s="654" t="s">
        <v>14303</v>
      </c>
    </row>
    <row r="1042" spans="2:5">
      <c r="B1042" s="1596">
        <v>95215</v>
      </c>
      <c r="C1042" s="1170" t="s">
        <v>8277</v>
      </c>
      <c r="D1042" s="1169" t="s">
        <v>85</v>
      </c>
      <c r="E1042" s="651" t="s">
        <v>15514</v>
      </c>
    </row>
    <row r="1043" spans="2:5">
      <c r="B1043" s="1595">
        <v>95216</v>
      </c>
      <c r="C1043" s="653" t="s">
        <v>8278</v>
      </c>
      <c r="D1043" s="652" t="s">
        <v>85</v>
      </c>
      <c r="E1043" s="654" t="s">
        <v>13828</v>
      </c>
    </row>
    <row r="1044" spans="2:5">
      <c r="B1044" s="1596">
        <v>95217</v>
      </c>
      <c r="C1044" s="1170" t="s">
        <v>8279</v>
      </c>
      <c r="D1044" s="1169" t="s">
        <v>85</v>
      </c>
      <c r="E1044" s="651" t="s">
        <v>12764</v>
      </c>
    </row>
    <row r="1045" spans="2:5">
      <c r="B1045" s="1595">
        <v>95255</v>
      </c>
      <c r="C1045" s="653" t="s">
        <v>6056</v>
      </c>
      <c r="D1045" s="652" t="s">
        <v>85</v>
      </c>
      <c r="E1045" s="654" t="s">
        <v>14412</v>
      </c>
    </row>
    <row r="1046" spans="2:5">
      <c r="B1046" s="1596">
        <v>95256</v>
      </c>
      <c r="C1046" s="1170" t="s">
        <v>6057</v>
      </c>
      <c r="D1046" s="1169" t="s">
        <v>85</v>
      </c>
      <c r="E1046" s="651" t="s">
        <v>15465</v>
      </c>
    </row>
    <row r="1047" spans="2:5">
      <c r="B1047" s="1595">
        <v>95257</v>
      </c>
      <c r="C1047" s="653" t="s">
        <v>6058</v>
      </c>
      <c r="D1047" s="652" t="s">
        <v>85</v>
      </c>
      <c r="E1047" s="654" t="s">
        <v>14611</v>
      </c>
    </row>
    <row r="1048" spans="2:5">
      <c r="B1048" s="1596">
        <v>95260</v>
      </c>
      <c r="C1048" s="1170" t="s">
        <v>8280</v>
      </c>
      <c r="D1048" s="1169" t="s">
        <v>85</v>
      </c>
      <c r="E1048" s="651" t="s">
        <v>13929</v>
      </c>
    </row>
    <row r="1049" spans="2:5">
      <c r="B1049" s="1595">
        <v>95261</v>
      </c>
      <c r="C1049" s="653" t="s">
        <v>8281</v>
      </c>
      <c r="D1049" s="652" t="s">
        <v>85</v>
      </c>
      <c r="E1049" s="654" t="s">
        <v>15465</v>
      </c>
    </row>
    <row r="1050" spans="2:5">
      <c r="B1050" s="1596">
        <v>95262</v>
      </c>
      <c r="C1050" s="1170" t="s">
        <v>8282</v>
      </c>
      <c r="D1050" s="1169" t="s">
        <v>85</v>
      </c>
      <c r="E1050" s="651" t="s">
        <v>13165</v>
      </c>
    </row>
    <row r="1051" spans="2:5" ht="30">
      <c r="B1051" s="1595">
        <v>95263</v>
      </c>
      <c r="C1051" s="653" t="s">
        <v>8283</v>
      </c>
      <c r="D1051" s="652" t="s">
        <v>85</v>
      </c>
      <c r="E1051" s="654" t="s">
        <v>12647</v>
      </c>
    </row>
    <row r="1052" spans="2:5" ht="30">
      <c r="B1052" s="1596">
        <v>95266</v>
      </c>
      <c r="C1052" s="1170" t="s">
        <v>8284</v>
      </c>
      <c r="D1052" s="1169" t="s">
        <v>85</v>
      </c>
      <c r="E1052" s="651" t="s">
        <v>14339</v>
      </c>
    </row>
    <row r="1053" spans="2:5" ht="30">
      <c r="B1053" s="1595">
        <v>95267</v>
      </c>
      <c r="C1053" s="653" t="s">
        <v>8285</v>
      </c>
      <c r="D1053" s="652" t="s">
        <v>85</v>
      </c>
      <c r="E1053" s="654" t="s">
        <v>13826</v>
      </c>
    </row>
    <row r="1054" spans="2:5" ht="30">
      <c r="B1054" s="1596">
        <v>95268</v>
      </c>
      <c r="C1054" s="1170" t="s">
        <v>8286</v>
      </c>
      <c r="D1054" s="1169" t="s">
        <v>85</v>
      </c>
      <c r="E1054" s="651" t="s">
        <v>13265</v>
      </c>
    </row>
    <row r="1055" spans="2:5" ht="30">
      <c r="B1055" s="1595">
        <v>95269</v>
      </c>
      <c r="C1055" s="653" t="s">
        <v>8287</v>
      </c>
      <c r="D1055" s="652" t="s">
        <v>85</v>
      </c>
      <c r="E1055" s="654" t="s">
        <v>15518</v>
      </c>
    </row>
    <row r="1056" spans="2:5">
      <c r="B1056" s="1596">
        <v>95272</v>
      </c>
      <c r="C1056" s="1170" t="s">
        <v>8288</v>
      </c>
      <c r="D1056" s="1169" t="s">
        <v>85</v>
      </c>
      <c r="E1056" s="651" t="s">
        <v>13265</v>
      </c>
    </row>
    <row r="1057" spans="2:5">
      <c r="B1057" s="1595">
        <v>95273</v>
      </c>
      <c r="C1057" s="653" t="s">
        <v>8289</v>
      </c>
      <c r="D1057" s="652" t="s">
        <v>85</v>
      </c>
      <c r="E1057" s="654" t="s">
        <v>14513</v>
      </c>
    </row>
    <row r="1058" spans="2:5">
      <c r="B1058" s="1596">
        <v>95274</v>
      </c>
      <c r="C1058" s="1170" t="s">
        <v>8290</v>
      </c>
      <c r="D1058" s="1169" t="s">
        <v>85</v>
      </c>
      <c r="E1058" s="651" t="s">
        <v>12756</v>
      </c>
    </row>
    <row r="1059" spans="2:5" ht="30">
      <c r="B1059" s="1595">
        <v>95275</v>
      </c>
      <c r="C1059" s="653" t="s">
        <v>8291</v>
      </c>
      <c r="D1059" s="652" t="s">
        <v>85</v>
      </c>
      <c r="E1059" s="654" t="s">
        <v>12621</v>
      </c>
    </row>
    <row r="1060" spans="2:5">
      <c r="B1060" s="1596">
        <v>95278</v>
      </c>
      <c r="C1060" s="1170" t="s">
        <v>8292</v>
      </c>
      <c r="D1060" s="1169" t="s">
        <v>85</v>
      </c>
      <c r="E1060" s="651" t="s">
        <v>14270</v>
      </c>
    </row>
    <row r="1061" spans="2:5">
      <c r="B1061" s="1595">
        <v>95279</v>
      </c>
      <c r="C1061" s="653" t="s">
        <v>8293</v>
      </c>
      <c r="D1061" s="652" t="s">
        <v>85</v>
      </c>
      <c r="E1061" s="654" t="s">
        <v>14622</v>
      </c>
    </row>
    <row r="1062" spans="2:5">
      <c r="B1062" s="1596">
        <v>95280</v>
      </c>
      <c r="C1062" s="1170" t="s">
        <v>8294</v>
      </c>
      <c r="D1062" s="1169" t="s">
        <v>85</v>
      </c>
      <c r="E1062" s="651" t="s">
        <v>15516</v>
      </c>
    </row>
    <row r="1063" spans="2:5" ht="30">
      <c r="B1063" s="1595">
        <v>95281</v>
      </c>
      <c r="C1063" s="653" t="s">
        <v>8295</v>
      </c>
      <c r="D1063" s="652" t="s">
        <v>85</v>
      </c>
      <c r="E1063" s="654" t="s">
        <v>15518</v>
      </c>
    </row>
    <row r="1064" spans="2:5" ht="30">
      <c r="B1064" s="1596">
        <v>95617</v>
      </c>
      <c r="C1064" s="1170" t="s">
        <v>8296</v>
      </c>
      <c r="D1064" s="1169" t="s">
        <v>85</v>
      </c>
      <c r="E1064" s="651" t="s">
        <v>12933</v>
      </c>
    </row>
    <row r="1065" spans="2:5" ht="30">
      <c r="B1065" s="1595">
        <v>95618</v>
      </c>
      <c r="C1065" s="653" t="s">
        <v>8297</v>
      </c>
      <c r="D1065" s="652" t="s">
        <v>85</v>
      </c>
      <c r="E1065" s="654" t="s">
        <v>13827</v>
      </c>
    </row>
    <row r="1066" spans="2:5" ht="30">
      <c r="B1066" s="1596">
        <v>95619</v>
      </c>
      <c r="C1066" s="1170" t="s">
        <v>8298</v>
      </c>
      <c r="D1066" s="1169" t="s">
        <v>85</v>
      </c>
      <c r="E1066" s="651" t="s">
        <v>12489</v>
      </c>
    </row>
    <row r="1067" spans="2:5" ht="30">
      <c r="B1067" s="1595">
        <v>95627</v>
      </c>
      <c r="C1067" s="653" t="s">
        <v>8299</v>
      </c>
      <c r="D1067" s="652" t="s">
        <v>85</v>
      </c>
      <c r="E1067" s="654" t="s">
        <v>15763</v>
      </c>
    </row>
    <row r="1068" spans="2:5" ht="30">
      <c r="B1068" s="1596">
        <v>95628</v>
      </c>
      <c r="C1068" s="1170" t="s">
        <v>8300</v>
      </c>
      <c r="D1068" s="1169" t="s">
        <v>85</v>
      </c>
      <c r="E1068" s="651" t="s">
        <v>15398</v>
      </c>
    </row>
    <row r="1069" spans="2:5" ht="30">
      <c r="B1069" s="1595">
        <v>95629</v>
      </c>
      <c r="C1069" s="653" t="s">
        <v>8301</v>
      </c>
      <c r="D1069" s="652" t="s">
        <v>85</v>
      </c>
      <c r="E1069" s="654" t="s">
        <v>15143</v>
      </c>
    </row>
    <row r="1070" spans="2:5" ht="30">
      <c r="B1070" s="1596">
        <v>95630</v>
      </c>
      <c r="C1070" s="1170" t="s">
        <v>8302</v>
      </c>
      <c r="D1070" s="1169" t="s">
        <v>85</v>
      </c>
      <c r="E1070" s="651" t="s">
        <v>18072</v>
      </c>
    </row>
    <row r="1071" spans="2:5">
      <c r="B1071" s="1595">
        <v>95698</v>
      </c>
      <c r="C1071" s="653" t="s">
        <v>8303</v>
      </c>
      <c r="D1071" s="652" t="s">
        <v>85</v>
      </c>
      <c r="E1071" s="654" t="s">
        <v>18140</v>
      </c>
    </row>
    <row r="1072" spans="2:5">
      <c r="B1072" s="1596">
        <v>95699</v>
      </c>
      <c r="C1072" s="1170" t="s">
        <v>8304</v>
      </c>
      <c r="D1072" s="1169" t="s">
        <v>85</v>
      </c>
      <c r="E1072" s="651" t="s">
        <v>12555</v>
      </c>
    </row>
    <row r="1073" spans="2:5">
      <c r="B1073" s="1595">
        <v>95700</v>
      </c>
      <c r="C1073" s="653" t="s">
        <v>8305</v>
      </c>
      <c r="D1073" s="652" t="s">
        <v>85</v>
      </c>
      <c r="E1073" s="654" t="s">
        <v>15344</v>
      </c>
    </row>
    <row r="1074" spans="2:5" ht="30">
      <c r="B1074" s="1596">
        <v>95701</v>
      </c>
      <c r="C1074" s="1170" t="s">
        <v>8306</v>
      </c>
      <c r="D1074" s="1169" t="s">
        <v>85</v>
      </c>
      <c r="E1074" s="651" t="s">
        <v>14328</v>
      </c>
    </row>
    <row r="1075" spans="2:5" ht="30">
      <c r="B1075" s="1595">
        <v>95704</v>
      </c>
      <c r="C1075" s="653" t="s">
        <v>8307</v>
      </c>
      <c r="D1075" s="652" t="s">
        <v>85</v>
      </c>
      <c r="E1075" s="654" t="s">
        <v>15476</v>
      </c>
    </row>
    <row r="1076" spans="2:5">
      <c r="B1076" s="1596">
        <v>95705</v>
      </c>
      <c r="C1076" s="1170" t="s">
        <v>8308</v>
      </c>
      <c r="D1076" s="1169" t="s">
        <v>85</v>
      </c>
      <c r="E1076" s="651" t="s">
        <v>13354</v>
      </c>
    </row>
    <row r="1077" spans="2:5" ht="30">
      <c r="B1077" s="1595">
        <v>95706</v>
      </c>
      <c r="C1077" s="653" t="s">
        <v>8309</v>
      </c>
      <c r="D1077" s="652" t="s">
        <v>85</v>
      </c>
      <c r="E1077" s="654" t="s">
        <v>14573</v>
      </c>
    </row>
    <row r="1078" spans="2:5" ht="30">
      <c r="B1078" s="1596">
        <v>95707</v>
      </c>
      <c r="C1078" s="1170" t="s">
        <v>8310</v>
      </c>
      <c r="D1078" s="1169" t="s">
        <v>85</v>
      </c>
      <c r="E1078" s="651" t="s">
        <v>16156</v>
      </c>
    </row>
    <row r="1079" spans="2:5" ht="30">
      <c r="B1079" s="1595">
        <v>95710</v>
      </c>
      <c r="C1079" s="653" t="s">
        <v>8311</v>
      </c>
      <c r="D1079" s="652" t="s">
        <v>85</v>
      </c>
      <c r="E1079" s="654" t="s">
        <v>14739</v>
      </c>
    </row>
    <row r="1080" spans="2:5" ht="30">
      <c r="B1080" s="1596">
        <v>95711</v>
      </c>
      <c r="C1080" s="1170" t="s">
        <v>8312</v>
      </c>
      <c r="D1080" s="1169" t="s">
        <v>85</v>
      </c>
      <c r="E1080" s="651" t="s">
        <v>13913</v>
      </c>
    </row>
    <row r="1081" spans="2:5" ht="30">
      <c r="B1081" s="1595">
        <v>95712</v>
      </c>
      <c r="C1081" s="653" t="s">
        <v>8313</v>
      </c>
      <c r="D1081" s="652" t="s">
        <v>85</v>
      </c>
      <c r="E1081" s="654" t="s">
        <v>15391</v>
      </c>
    </row>
    <row r="1082" spans="2:5" ht="30">
      <c r="B1082" s="1596">
        <v>95713</v>
      </c>
      <c r="C1082" s="1170" t="s">
        <v>8314</v>
      </c>
      <c r="D1082" s="1169" t="s">
        <v>85</v>
      </c>
      <c r="E1082" s="651" t="s">
        <v>15018</v>
      </c>
    </row>
    <row r="1083" spans="2:5" ht="30">
      <c r="B1083" s="1595">
        <v>95716</v>
      </c>
      <c r="C1083" s="653" t="s">
        <v>8315</v>
      </c>
      <c r="D1083" s="652" t="s">
        <v>85</v>
      </c>
      <c r="E1083" s="654" t="s">
        <v>14372</v>
      </c>
    </row>
    <row r="1084" spans="2:5" ht="30">
      <c r="B1084" s="1596">
        <v>95717</v>
      </c>
      <c r="C1084" s="1170" t="s">
        <v>8316</v>
      </c>
      <c r="D1084" s="1169" t="s">
        <v>85</v>
      </c>
      <c r="E1084" s="651" t="s">
        <v>14756</v>
      </c>
    </row>
    <row r="1085" spans="2:5" ht="30">
      <c r="B1085" s="1595">
        <v>95718</v>
      </c>
      <c r="C1085" s="653" t="s">
        <v>8317</v>
      </c>
      <c r="D1085" s="652" t="s">
        <v>85</v>
      </c>
      <c r="E1085" s="654" t="s">
        <v>18141</v>
      </c>
    </row>
    <row r="1086" spans="2:5" ht="30">
      <c r="B1086" s="1596">
        <v>95719</v>
      </c>
      <c r="C1086" s="1170" t="s">
        <v>8318</v>
      </c>
      <c r="D1086" s="1169" t="s">
        <v>85</v>
      </c>
      <c r="E1086" s="651" t="s">
        <v>15018</v>
      </c>
    </row>
    <row r="1087" spans="2:5">
      <c r="B1087" s="1595">
        <v>95869</v>
      </c>
      <c r="C1087" s="653" t="s">
        <v>6771</v>
      </c>
      <c r="D1087" s="652" t="s">
        <v>85</v>
      </c>
      <c r="E1087" s="654" t="s">
        <v>13066</v>
      </c>
    </row>
    <row r="1088" spans="2:5">
      <c r="B1088" s="1596">
        <v>95870</v>
      </c>
      <c r="C1088" s="1170" t="s">
        <v>6772</v>
      </c>
      <c r="D1088" s="1169" t="s">
        <v>85</v>
      </c>
      <c r="E1088" s="651" t="s">
        <v>12500</v>
      </c>
    </row>
    <row r="1089" spans="2:5" ht="30">
      <c r="B1089" s="1595">
        <v>95871</v>
      </c>
      <c r="C1089" s="653" t="s">
        <v>6773</v>
      </c>
      <c r="D1089" s="652" t="s">
        <v>85</v>
      </c>
      <c r="E1089" s="654" t="s">
        <v>18142</v>
      </c>
    </row>
    <row r="1090" spans="2:5">
      <c r="B1090" s="1596">
        <v>95874</v>
      </c>
      <c r="C1090" s="1170" t="s">
        <v>6776</v>
      </c>
      <c r="D1090" s="1169" t="s">
        <v>85</v>
      </c>
      <c r="E1090" s="651" t="s">
        <v>13725</v>
      </c>
    </row>
    <row r="1091" spans="2:5">
      <c r="B1091" s="1595">
        <v>96008</v>
      </c>
      <c r="C1091" s="653" t="s">
        <v>7272</v>
      </c>
      <c r="D1091" s="652" t="s">
        <v>85</v>
      </c>
      <c r="E1091" s="654" t="s">
        <v>13745</v>
      </c>
    </row>
    <row r="1092" spans="2:5">
      <c r="B1092" s="1596">
        <v>96009</v>
      </c>
      <c r="C1092" s="1170" t="s">
        <v>7273</v>
      </c>
      <c r="D1092" s="1169" t="s">
        <v>85</v>
      </c>
      <c r="E1092" s="651" t="s">
        <v>12558</v>
      </c>
    </row>
    <row r="1093" spans="2:5">
      <c r="B1093" s="1595">
        <v>96011</v>
      </c>
      <c r="C1093" s="653" t="s">
        <v>7274</v>
      </c>
      <c r="D1093" s="652" t="s">
        <v>85</v>
      </c>
      <c r="E1093" s="654" t="s">
        <v>18143</v>
      </c>
    </row>
    <row r="1094" spans="2:5" ht="30">
      <c r="B1094" s="1596">
        <v>96012</v>
      </c>
      <c r="C1094" s="1170" t="s">
        <v>7275</v>
      </c>
      <c r="D1094" s="1169" t="s">
        <v>85</v>
      </c>
      <c r="E1094" s="651" t="s">
        <v>18074</v>
      </c>
    </row>
    <row r="1095" spans="2:5">
      <c r="B1095" s="1595">
        <v>96015</v>
      </c>
      <c r="C1095" s="653" t="s">
        <v>7277</v>
      </c>
      <c r="D1095" s="652" t="s">
        <v>85</v>
      </c>
      <c r="E1095" s="654" t="s">
        <v>12938</v>
      </c>
    </row>
    <row r="1096" spans="2:5">
      <c r="B1096" s="1596">
        <v>96016</v>
      </c>
      <c r="C1096" s="1170" t="s">
        <v>7278</v>
      </c>
      <c r="D1096" s="1169" t="s">
        <v>85</v>
      </c>
      <c r="E1096" s="651" t="s">
        <v>13415</v>
      </c>
    </row>
    <row r="1097" spans="2:5">
      <c r="B1097" s="1595">
        <v>96018</v>
      </c>
      <c r="C1097" s="653" t="s">
        <v>7279</v>
      </c>
      <c r="D1097" s="652" t="s">
        <v>85</v>
      </c>
      <c r="E1097" s="654" t="s">
        <v>15573</v>
      </c>
    </row>
    <row r="1098" spans="2:5" ht="30">
      <c r="B1098" s="1596">
        <v>96019</v>
      </c>
      <c r="C1098" s="1170" t="s">
        <v>7280</v>
      </c>
      <c r="D1098" s="1169" t="s">
        <v>85</v>
      </c>
      <c r="E1098" s="651" t="s">
        <v>18074</v>
      </c>
    </row>
    <row r="1099" spans="2:5">
      <c r="B1099" s="1595">
        <v>96023</v>
      </c>
      <c r="C1099" s="653" t="s">
        <v>7282</v>
      </c>
      <c r="D1099" s="652" t="s">
        <v>85</v>
      </c>
      <c r="E1099" s="654" t="s">
        <v>12629</v>
      </c>
    </row>
    <row r="1100" spans="2:5">
      <c r="B1100" s="1596">
        <v>96024</v>
      </c>
      <c r="C1100" s="1170" t="s">
        <v>7283</v>
      </c>
      <c r="D1100" s="1169" t="s">
        <v>85</v>
      </c>
      <c r="E1100" s="651" t="s">
        <v>18044</v>
      </c>
    </row>
    <row r="1101" spans="2:5">
      <c r="B1101" s="1595">
        <v>96026</v>
      </c>
      <c r="C1101" s="653" t="s">
        <v>7284</v>
      </c>
      <c r="D1101" s="652" t="s">
        <v>85</v>
      </c>
      <c r="E1101" s="654" t="s">
        <v>14983</v>
      </c>
    </row>
    <row r="1102" spans="2:5" ht="30">
      <c r="B1102" s="1596">
        <v>96027</v>
      </c>
      <c r="C1102" s="1170" t="s">
        <v>7285</v>
      </c>
      <c r="D1102" s="1169" t="s">
        <v>85</v>
      </c>
      <c r="E1102" s="651" t="s">
        <v>15118</v>
      </c>
    </row>
    <row r="1103" spans="2:5" ht="30">
      <c r="B1103" s="1595">
        <v>96030</v>
      </c>
      <c r="C1103" s="653" t="s">
        <v>7287</v>
      </c>
      <c r="D1103" s="652" t="s">
        <v>85</v>
      </c>
      <c r="E1103" s="654" t="s">
        <v>16792</v>
      </c>
    </row>
    <row r="1104" spans="2:5" ht="30">
      <c r="B1104" s="1596">
        <v>96031</v>
      </c>
      <c r="C1104" s="1170" t="s">
        <v>7288</v>
      </c>
      <c r="D1104" s="1169" t="s">
        <v>85</v>
      </c>
      <c r="E1104" s="651" t="s">
        <v>18144</v>
      </c>
    </row>
    <row r="1105" spans="2:5" ht="30">
      <c r="B1105" s="1595">
        <v>96032</v>
      </c>
      <c r="C1105" s="653" t="s">
        <v>7289</v>
      </c>
      <c r="D1105" s="652" t="s">
        <v>85</v>
      </c>
      <c r="E1105" s="654" t="s">
        <v>12757</v>
      </c>
    </row>
    <row r="1106" spans="2:5" ht="30">
      <c r="B1106" s="1596">
        <v>96033</v>
      </c>
      <c r="C1106" s="1170" t="s">
        <v>7290</v>
      </c>
      <c r="D1106" s="1169" t="s">
        <v>85</v>
      </c>
      <c r="E1106" s="651" t="s">
        <v>13221</v>
      </c>
    </row>
    <row r="1107" spans="2:5" ht="30">
      <c r="B1107" s="1595">
        <v>96034</v>
      </c>
      <c r="C1107" s="653" t="s">
        <v>7291</v>
      </c>
      <c r="D1107" s="652" t="s">
        <v>85</v>
      </c>
      <c r="E1107" s="654" t="s">
        <v>15269</v>
      </c>
    </row>
    <row r="1108" spans="2:5">
      <c r="B1108" s="1596">
        <v>96053</v>
      </c>
      <c r="C1108" s="1170" t="s">
        <v>7293</v>
      </c>
      <c r="D1108" s="1169" t="s">
        <v>85</v>
      </c>
      <c r="E1108" s="651" t="s">
        <v>14079</v>
      </c>
    </row>
    <row r="1109" spans="2:5" ht="30">
      <c r="B1109" s="1595">
        <v>96054</v>
      </c>
      <c r="C1109" s="653" t="s">
        <v>7298</v>
      </c>
      <c r="D1109" s="652" t="s">
        <v>85</v>
      </c>
      <c r="E1109" s="654" t="s">
        <v>15089</v>
      </c>
    </row>
    <row r="1110" spans="2:5">
      <c r="B1110" s="1596">
        <v>96055</v>
      </c>
      <c r="C1110" s="1170" t="s">
        <v>7294</v>
      </c>
      <c r="D1110" s="1169" t="s">
        <v>85</v>
      </c>
      <c r="E1110" s="651" t="s">
        <v>12516</v>
      </c>
    </row>
    <row r="1111" spans="2:5">
      <c r="B1111" s="1595">
        <v>96056</v>
      </c>
      <c r="C1111" s="653" t="s">
        <v>7295</v>
      </c>
      <c r="D1111" s="652" t="s">
        <v>85</v>
      </c>
      <c r="E1111" s="654" t="s">
        <v>12627</v>
      </c>
    </row>
    <row r="1112" spans="2:5" ht="30">
      <c r="B1112" s="1596">
        <v>96057</v>
      </c>
      <c r="C1112" s="1170" t="s">
        <v>7296</v>
      </c>
      <c r="D1112" s="1169" t="s">
        <v>85</v>
      </c>
      <c r="E1112" s="651" t="s">
        <v>15118</v>
      </c>
    </row>
    <row r="1113" spans="2:5" ht="30">
      <c r="B1113" s="1595">
        <v>96060</v>
      </c>
      <c r="C1113" s="653" t="s">
        <v>7299</v>
      </c>
      <c r="D1113" s="652" t="s">
        <v>85</v>
      </c>
      <c r="E1113" s="654" t="s">
        <v>12883</v>
      </c>
    </row>
    <row r="1114" spans="2:5" ht="30">
      <c r="B1114" s="1596">
        <v>96061</v>
      </c>
      <c r="C1114" s="1170" t="s">
        <v>7300</v>
      </c>
      <c r="D1114" s="1169" t="s">
        <v>85</v>
      </c>
      <c r="E1114" s="651" t="s">
        <v>15122</v>
      </c>
    </row>
    <row r="1115" spans="2:5" ht="30">
      <c r="B1115" s="1595">
        <v>96062</v>
      </c>
      <c r="C1115" s="653" t="s">
        <v>7301</v>
      </c>
      <c r="D1115" s="652" t="s">
        <v>85</v>
      </c>
      <c r="E1115" s="654" t="s">
        <v>14162</v>
      </c>
    </row>
    <row r="1116" spans="2:5">
      <c r="B1116" s="1596">
        <v>96241</v>
      </c>
      <c r="C1116" s="1170" t="s">
        <v>8319</v>
      </c>
      <c r="D1116" s="1169" t="s">
        <v>85</v>
      </c>
      <c r="E1116" s="651" t="s">
        <v>12553</v>
      </c>
    </row>
    <row r="1117" spans="2:5">
      <c r="B1117" s="1595">
        <v>96242</v>
      </c>
      <c r="C1117" s="653" t="s">
        <v>8320</v>
      </c>
      <c r="D1117" s="652" t="s">
        <v>85</v>
      </c>
      <c r="E1117" s="654" t="s">
        <v>12510</v>
      </c>
    </row>
    <row r="1118" spans="2:5">
      <c r="B1118" s="1596">
        <v>96243</v>
      </c>
      <c r="C1118" s="1170" t="s">
        <v>8321</v>
      </c>
      <c r="D1118" s="1169" t="s">
        <v>85</v>
      </c>
      <c r="E1118" s="651" t="s">
        <v>15523</v>
      </c>
    </row>
    <row r="1119" spans="2:5" ht="30">
      <c r="B1119" s="1595">
        <v>96244</v>
      </c>
      <c r="C1119" s="653" t="s">
        <v>8322</v>
      </c>
      <c r="D1119" s="652" t="s">
        <v>85</v>
      </c>
      <c r="E1119" s="654" t="s">
        <v>17205</v>
      </c>
    </row>
    <row r="1120" spans="2:5">
      <c r="B1120" s="1596">
        <v>96298</v>
      </c>
      <c r="C1120" s="1170" t="s">
        <v>11418</v>
      </c>
      <c r="D1120" s="1169" t="s">
        <v>85</v>
      </c>
      <c r="E1120" s="651" t="s">
        <v>15929</v>
      </c>
    </row>
    <row r="1121" spans="2:5">
      <c r="B1121" s="1595">
        <v>96299</v>
      </c>
      <c r="C1121" s="653" t="s">
        <v>11419</v>
      </c>
      <c r="D1121" s="652" t="s">
        <v>85</v>
      </c>
      <c r="E1121" s="654" t="s">
        <v>18145</v>
      </c>
    </row>
    <row r="1122" spans="2:5" ht="30">
      <c r="B1122" s="1596">
        <v>96300</v>
      </c>
      <c r="C1122" s="1170" t="s">
        <v>11420</v>
      </c>
      <c r="D1122" s="1169" t="s">
        <v>85</v>
      </c>
      <c r="E1122" s="651" t="s">
        <v>18146</v>
      </c>
    </row>
    <row r="1123" spans="2:5" ht="30">
      <c r="B1123" s="1595">
        <v>96301</v>
      </c>
      <c r="C1123" s="653" t="s">
        <v>11421</v>
      </c>
      <c r="D1123" s="652" t="s">
        <v>85</v>
      </c>
      <c r="E1123" s="654" t="s">
        <v>18082</v>
      </c>
    </row>
    <row r="1124" spans="2:5" ht="30">
      <c r="B1124" s="1596">
        <v>96304</v>
      </c>
      <c r="C1124" s="1170" t="s">
        <v>11422</v>
      </c>
      <c r="D1124" s="1169" t="s">
        <v>85</v>
      </c>
      <c r="E1124" s="651" t="s">
        <v>14515</v>
      </c>
    </row>
    <row r="1125" spans="2:5" ht="30">
      <c r="B1125" s="1595">
        <v>96305</v>
      </c>
      <c r="C1125" s="653" t="s">
        <v>11423</v>
      </c>
      <c r="D1125" s="652" t="s">
        <v>85</v>
      </c>
      <c r="E1125" s="654" t="s">
        <v>14514</v>
      </c>
    </row>
    <row r="1126" spans="2:5" ht="30">
      <c r="B1126" s="1596">
        <v>96306</v>
      </c>
      <c r="C1126" s="1170" t="s">
        <v>11424</v>
      </c>
      <c r="D1126" s="1169" t="s">
        <v>85</v>
      </c>
      <c r="E1126" s="651" t="s">
        <v>13826</v>
      </c>
    </row>
    <row r="1127" spans="2:5" ht="30">
      <c r="B1127" s="1595">
        <v>96307</v>
      </c>
      <c r="C1127" s="653" t="s">
        <v>11425</v>
      </c>
      <c r="D1127" s="652" t="s">
        <v>85</v>
      </c>
      <c r="E1127" s="654" t="s">
        <v>14294</v>
      </c>
    </row>
    <row r="1128" spans="2:5" ht="30">
      <c r="B1128" s="1596">
        <v>96457</v>
      </c>
      <c r="C1128" s="1170" t="s">
        <v>15525</v>
      </c>
      <c r="D1128" s="1169" t="s">
        <v>85</v>
      </c>
      <c r="E1128" s="651" t="s">
        <v>18082</v>
      </c>
    </row>
    <row r="1129" spans="2:5" ht="30">
      <c r="B1129" s="1595">
        <v>96458</v>
      </c>
      <c r="C1129" s="653" t="s">
        <v>15526</v>
      </c>
      <c r="D1129" s="652" t="s">
        <v>85</v>
      </c>
      <c r="E1129" s="654" t="s">
        <v>15527</v>
      </c>
    </row>
    <row r="1130" spans="2:5" ht="30">
      <c r="B1130" s="1596">
        <v>96459</v>
      </c>
      <c r="C1130" s="1170" t="s">
        <v>15528</v>
      </c>
      <c r="D1130" s="1169" t="s">
        <v>85</v>
      </c>
      <c r="E1130" s="651" t="s">
        <v>13392</v>
      </c>
    </row>
    <row r="1131" spans="2:5" ht="30">
      <c r="B1131" s="1595">
        <v>96460</v>
      </c>
      <c r="C1131" s="653" t="s">
        <v>15529</v>
      </c>
      <c r="D1131" s="652" t="s">
        <v>85</v>
      </c>
      <c r="E1131" s="654" t="s">
        <v>14710</v>
      </c>
    </row>
    <row r="1132" spans="2:5">
      <c r="B1132" s="1596">
        <v>55960</v>
      </c>
      <c r="C1132" s="1170" t="s">
        <v>8325</v>
      </c>
      <c r="D1132" s="1169" t="s">
        <v>0</v>
      </c>
      <c r="E1132" s="651" t="s">
        <v>12499</v>
      </c>
    </row>
    <row r="1133" spans="2:5">
      <c r="B1133" s="1595">
        <v>72085</v>
      </c>
      <c r="C1133" s="653" t="s">
        <v>8326</v>
      </c>
      <c r="D1133" s="652" t="s">
        <v>29</v>
      </c>
      <c r="E1133" s="654" t="s">
        <v>12506</v>
      </c>
    </row>
    <row r="1134" spans="2:5">
      <c r="B1134" s="1596">
        <v>72086</v>
      </c>
      <c r="C1134" s="1170" t="s">
        <v>8327</v>
      </c>
      <c r="D1134" s="1169" t="s">
        <v>29</v>
      </c>
      <c r="E1134" s="651" t="s">
        <v>13414</v>
      </c>
    </row>
    <row r="1135" spans="2:5" ht="30">
      <c r="B1135" s="1595">
        <v>92259</v>
      </c>
      <c r="C1135" s="653" t="s">
        <v>8328</v>
      </c>
      <c r="D1135" s="652" t="s">
        <v>30</v>
      </c>
      <c r="E1135" s="654" t="s">
        <v>18147</v>
      </c>
    </row>
    <row r="1136" spans="2:5" ht="30">
      <c r="B1136" s="1596">
        <v>92260</v>
      </c>
      <c r="C1136" s="1170" t="s">
        <v>8329</v>
      </c>
      <c r="D1136" s="1169" t="s">
        <v>30</v>
      </c>
      <c r="E1136" s="651" t="s">
        <v>18148</v>
      </c>
    </row>
    <row r="1137" spans="2:5" ht="30">
      <c r="B1137" s="1595">
        <v>92261</v>
      </c>
      <c r="C1137" s="653" t="s">
        <v>8330</v>
      </c>
      <c r="D1137" s="652" t="s">
        <v>30</v>
      </c>
      <c r="E1137" s="654" t="s">
        <v>18149</v>
      </c>
    </row>
    <row r="1138" spans="2:5" ht="30">
      <c r="B1138" s="1596">
        <v>92262</v>
      </c>
      <c r="C1138" s="1170" t="s">
        <v>8331</v>
      </c>
      <c r="D1138" s="1169" t="s">
        <v>30</v>
      </c>
      <c r="E1138" s="651" t="s">
        <v>18150</v>
      </c>
    </row>
    <row r="1139" spans="2:5" ht="30">
      <c r="B1139" s="1595">
        <v>92539</v>
      </c>
      <c r="C1139" s="653" t="s">
        <v>4725</v>
      </c>
      <c r="D1139" s="652" t="s">
        <v>0</v>
      </c>
      <c r="E1139" s="654" t="s">
        <v>15498</v>
      </c>
    </row>
    <row r="1140" spans="2:5" ht="30">
      <c r="B1140" s="1596">
        <v>92540</v>
      </c>
      <c r="C1140" s="1170" t="s">
        <v>8332</v>
      </c>
      <c r="D1140" s="1169" t="s">
        <v>0</v>
      </c>
      <c r="E1140" s="651" t="s">
        <v>15844</v>
      </c>
    </row>
    <row r="1141" spans="2:5" ht="30">
      <c r="B1141" s="1595">
        <v>92541</v>
      </c>
      <c r="C1141" s="653" t="s">
        <v>8333</v>
      </c>
      <c r="D1141" s="652" t="s">
        <v>0</v>
      </c>
      <c r="E1141" s="654" t="s">
        <v>18151</v>
      </c>
    </row>
    <row r="1142" spans="2:5" ht="30">
      <c r="B1142" s="1596">
        <v>92542</v>
      </c>
      <c r="C1142" s="1170" t="s">
        <v>8334</v>
      </c>
      <c r="D1142" s="1169" t="s">
        <v>0</v>
      </c>
      <c r="E1142" s="651" t="s">
        <v>18152</v>
      </c>
    </row>
    <row r="1143" spans="2:5" ht="30">
      <c r="B1143" s="1595">
        <v>92543</v>
      </c>
      <c r="C1143" s="653" t="s">
        <v>4726</v>
      </c>
      <c r="D1143" s="652" t="s">
        <v>0</v>
      </c>
      <c r="E1143" s="654" t="s">
        <v>18153</v>
      </c>
    </row>
    <row r="1144" spans="2:5" ht="30">
      <c r="B1144" s="1596">
        <v>92544</v>
      </c>
      <c r="C1144" s="1170" t="s">
        <v>8335</v>
      </c>
      <c r="D1144" s="1169" t="s">
        <v>0</v>
      </c>
      <c r="E1144" s="651" t="s">
        <v>14542</v>
      </c>
    </row>
    <row r="1145" spans="2:5" ht="30">
      <c r="B1145" s="1595">
        <v>92545</v>
      </c>
      <c r="C1145" s="653" t="s">
        <v>8336</v>
      </c>
      <c r="D1145" s="652" t="s">
        <v>30</v>
      </c>
      <c r="E1145" s="654" t="s">
        <v>18154</v>
      </c>
    </row>
    <row r="1146" spans="2:5" ht="30">
      <c r="B1146" s="1596">
        <v>92546</v>
      </c>
      <c r="C1146" s="1170" t="s">
        <v>8337</v>
      </c>
      <c r="D1146" s="1169" t="s">
        <v>30</v>
      </c>
      <c r="E1146" s="651" t="s">
        <v>18155</v>
      </c>
    </row>
    <row r="1147" spans="2:5" ht="30">
      <c r="B1147" s="1595">
        <v>92547</v>
      </c>
      <c r="C1147" s="653" t="s">
        <v>8338</v>
      </c>
      <c r="D1147" s="652" t="s">
        <v>30</v>
      </c>
      <c r="E1147" s="654" t="s">
        <v>18156</v>
      </c>
    </row>
    <row r="1148" spans="2:5" ht="30">
      <c r="B1148" s="1596">
        <v>92548</v>
      </c>
      <c r="C1148" s="1170" t="s">
        <v>8339</v>
      </c>
      <c r="D1148" s="1169" t="s">
        <v>30</v>
      </c>
      <c r="E1148" s="651" t="s">
        <v>18157</v>
      </c>
    </row>
    <row r="1149" spans="2:5" ht="30">
      <c r="B1149" s="1595">
        <v>92549</v>
      </c>
      <c r="C1149" s="653" t="s">
        <v>8340</v>
      </c>
      <c r="D1149" s="652" t="s">
        <v>30</v>
      </c>
      <c r="E1149" s="654" t="s">
        <v>18158</v>
      </c>
    </row>
    <row r="1150" spans="2:5" ht="30">
      <c r="B1150" s="1596">
        <v>92550</v>
      </c>
      <c r="C1150" s="1170" t="s">
        <v>8341</v>
      </c>
      <c r="D1150" s="1169" t="s">
        <v>30</v>
      </c>
      <c r="E1150" s="651" t="s">
        <v>18159</v>
      </c>
    </row>
    <row r="1151" spans="2:5" ht="30">
      <c r="B1151" s="1595">
        <v>92551</v>
      </c>
      <c r="C1151" s="653" t="s">
        <v>8342</v>
      </c>
      <c r="D1151" s="652" t="s">
        <v>30</v>
      </c>
      <c r="E1151" s="654" t="s">
        <v>18160</v>
      </c>
    </row>
    <row r="1152" spans="2:5" ht="30">
      <c r="B1152" s="1596">
        <v>92552</v>
      </c>
      <c r="C1152" s="1170" t="s">
        <v>8343</v>
      </c>
      <c r="D1152" s="1169" t="s">
        <v>30</v>
      </c>
      <c r="E1152" s="651" t="s">
        <v>18161</v>
      </c>
    </row>
    <row r="1153" spans="2:5" ht="30">
      <c r="B1153" s="1595">
        <v>92553</v>
      </c>
      <c r="C1153" s="653" t="s">
        <v>8344</v>
      </c>
      <c r="D1153" s="652" t="s">
        <v>30</v>
      </c>
      <c r="E1153" s="654" t="s">
        <v>18162</v>
      </c>
    </row>
    <row r="1154" spans="2:5" ht="30">
      <c r="B1154" s="1596">
        <v>92554</v>
      </c>
      <c r="C1154" s="1170" t="s">
        <v>8345</v>
      </c>
      <c r="D1154" s="1169" t="s">
        <v>30</v>
      </c>
      <c r="E1154" s="651" t="s">
        <v>18163</v>
      </c>
    </row>
    <row r="1155" spans="2:5" ht="30">
      <c r="B1155" s="1595">
        <v>92555</v>
      </c>
      <c r="C1155" s="653" t="s">
        <v>4727</v>
      </c>
      <c r="D1155" s="652" t="s">
        <v>30</v>
      </c>
      <c r="E1155" s="654" t="s">
        <v>18164</v>
      </c>
    </row>
    <row r="1156" spans="2:5" ht="30">
      <c r="B1156" s="1596">
        <v>92556</v>
      </c>
      <c r="C1156" s="1170" t="s">
        <v>4728</v>
      </c>
      <c r="D1156" s="1169" t="s">
        <v>30</v>
      </c>
      <c r="E1156" s="651" t="s">
        <v>18165</v>
      </c>
    </row>
    <row r="1157" spans="2:5" ht="30">
      <c r="B1157" s="1595">
        <v>92557</v>
      </c>
      <c r="C1157" s="653" t="s">
        <v>4729</v>
      </c>
      <c r="D1157" s="652" t="s">
        <v>30</v>
      </c>
      <c r="E1157" s="654" t="s">
        <v>18166</v>
      </c>
    </row>
    <row r="1158" spans="2:5" ht="30">
      <c r="B1158" s="1596">
        <v>92558</v>
      </c>
      <c r="C1158" s="1170" t="s">
        <v>4730</v>
      </c>
      <c r="D1158" s="1169" t="s">
        <v>30</v>
      </c>
      <c r="E1158" s="651" t="s">
        <v>18167</v>
      </c>
    </row>
    <row r="1159" spans="2:5" ht="30">
      <c r="B1159" s="1595">
        <v>92559</v>
      </c>
      <c r="C1159" s="653" t="s">
        <v>4731</v>
      </c>
      <c r="D1159" s="652" t="s">
        <v>30</v>
      </c>
      <c r="E1159" s="654" t="s">
        <v>18168</v>
      </c>
    </row>
    <row r="1160" spans="2:5" ht="30">
      <c r="B1160" s="1596">
        <v>92560</v>
      </c>
      <c r="C1160" s="1170" t="s">
        <v>4732</v>
      </c>
      <c r="D1160" s="1169" t="s">
        <v>30</v>
      </c>
      <c r="E1160" s="651" t="s">
        <v>18169</v>
      </c>
    </row>
    <row r="1161" spans="2:5" ht="30">
      <c r="B1161" s="1595">
        <v>92561</v>
      </c>
      <c r="C1161" s="653" t="s">
        <v>4733</v>
      </c>
      <c r="D1161" s="652" t="s">
        <v>30</v>
      </c>
      <c r="E1161" s="654" t="s">
        <v>18170</v>
      </c>
    </row>
    <row r="1162" spans="2:5" ht="30">
      <c r="B1162" s="1596">
        <v>92562</v>
      </c>
      <c r="C1162" s="1170" t="s">
        <v>8346</v>
      </c>
      <c r="D1162" s="1169" t="s">
        <v>30</v>
      </c>
      <c r="E1162" s="651" t="s">
        <v>18171</v>
      </c>
    </row>
    <row r="1163" spans="2:5" ht="30">
      <c r="B1163" s="1595">
        <v>92563</v>
      </c>
      <c r="C1163" s="653" t="s">
        <v>8347</v>
      </c>
      <c r="D1163" s="652" t="s">
        <v>30</v>
      </c>
      <c r="E1163" s="654" t="s">
        <v>18172</v>
      </c>
    </row>
    <row r="1164" spans="2:5" ht="30">
      <c r="B1164" s="1596">
        <v>92564</v>
      </c>
      <c r="C1164" s="1170" t="s">
        <v>8348</v>
      </c>
      <c r="D1164" s="1169" t="s">
        <v>30</v>
      </c>
      <c r="E1164" s="651" t="s">
        <v>18173</v>
      </c>
    </row>
    <row r="1165" spans="2:5" ht="30">
      <c r="B1165" s="1595">
        <v>92565</v>
      </c>
      <c r="C1165" s="653" t="s">
        <v>8349</v>
      </c>
      <c r="D1165" s="652" t="s">
        <v>0</v>
      </c>
      <c r="E1165" s="654" t="s">
        <v>15357</v>
      </c>
    </row>
    <row r="1166" spans="2:5" ht="45">
      <c r="B1166" s="1596">
        <v>92566</v>
      </c>
      <c r="C1166" s="1170" t="s">
        <v>8350</v>
      </c>
      <c r="D1166" s="1169" t="s">
        <v>0</v>
      </c>
      <c r="E1166" s="651" t="s">
        <v>15432</v>
      </c>
    </row>
    <row r="1167" spans="2:5" ht="30">
      <c r="B1167" s="1595">
        <v>92567</v>
      </c>
      <c r="C1167" s="653" t="s">
        <v>8351</v>
      </c>
      <c r="D1167" s="652" t="s">
        <v>0</v>
      </c>
      <c r="E1167" s="654" t="s">
        <v>13044</v>
      </c>
    </row>
    <row r="1168" spans="2:5">
      <c r="B1168" s="1596">
        <v>72089</v>
      </c>
      <c r="C1168" s="1170" t="s">
        <v>8352</v>
      </c>
      <c r="D1168" s="1169" t="s">
        <v>0</v>
      </c>
      <c r="E1168" s="651" t="s">
        <v>18174</v>
      </c>
    </row>
    <row r="1169" spans="2:5">
      <c r="B1169" s="1595">
        <v>72091</v>
      </c>
      <c r="C1169" s="653" t="s">
        <v>8353</v>
      </c>
      <c r="D1169" s="652" t="s">
        <v>0</v>
      </c>
      <c r="E1169" s="654" t="s">
        <v>14506</v>
      </c>
    </row>
    <row r="1170" spans="2:5">
      <c r="B1170" s="1596">
        <v>94189</v>
      </c>
      <c r="C1170" s="1170" t="s">
        <v>5319</v>
      </c>
      <c r="D1170" s="1169" t="s">
        <v>0</v>
      </c>
      <c r="E1170" s="651" t="s">
        <v>16190</v>
      </c>
    </row>
    <row r="1171" spans="2:5">
      <c r="B1171" s="1595">
        <v>94192</v>
      </c>
      <c r="C1171" s="653" t="s">
        <v>8354</v>
      </c>
      <c r="D1171" s="652" t="s">
        <v>0</v>
      </c>
      <c r="E1171" s="654" t="s">
        <v>18175</v>
      </c>
    </row>
    <row r="1172" spans="2:5" ht="30">
      <c r="B1172" s="1596">
        <v>94195</v>
      </c>
      <c r="C1172" s="1170" t="s">
        <v>8355</v>
      </c>
      <c r="D1172" s="1169" t="s">
        <v>0</v>
      </c>
      <c r="E1172" s="651" t="s">
        <v>14693</v>
      </c>
    </row>
    <row r="1173" spans="2:5" ht="30">
      <c r="B1173" s="1595">
        <v>94198</v>
      </c>
      <c r="C1173" s="653" t="s">
        <v>5320</v>
      </c>
      <c r="D1173" s="652" t="s">
        <v>0</v>
      </c>
      <c r="E1173" s="654" t="s">
        <v>18176</v>
      </c>
    </row>
    <row r="1174" spans="2:5" ht="30">
      <c r="B1174" s="1596">
        <v>94201</v>
      </c>
      <c r="C1174" s="1170" t="s">
        <v>8356</v>
      </c>
      <c r="D1174" s="1169" t="s">
        <v>0</v>
      </c>
      <c r="E1174" s="651" t="s">
        <v>16612</v>
      </c>
    </row>
    <row r="1175" spans="2:5" ht="30">
      <c r="B1175" s="1595">
        <v>94204</v>
      </c>
      <c r="C1175" s="653" t="s">
        <v>5321</v>
      </c>
      <c r="D1175" s="652" t="s">
        <v>0</v>
      </c>
      <c r="E1175" s="654" t="s">
        <v>18177</v>
      </c>
    </row>
    <row r="1176" spans="2:5">
      <c r="B1176" s="1596">
        <v>94224</v>
      </c>
      <c r="C1176" s="1170" t="s">
        <v>8357</v>
      </c>
      <c r="D1176" s="1169" t="s">
        <v>29</v>
      </c>
      <c r="E1176" s="651" t="s">
        <v>16274</v>
      </c>
    </row>
    <row r="1177" spans="2:5">
      <c r="B1177" s="1595">
        <v>94225</v>
      </c>
      <c r="C1177" s="653" t="s">
        <v>8358</v>
      </c>
      <c r="D1177" s="652" t="s">
        <v>0</v>
      </c>
      <c r="E1177" s="654" t="s">
        <v>18178</v>
      </c>
    </row>
    <row r="1178" spans="2:5">
      <c r="B1178" s="1596">
        <v>94226</v>
      </c>
      <c r="C1178" s="1170" t="s">
        <v>8359</v>
      </c>
      <c r="D1178" s="1169" t="s">
        <v>0</v>
      </c>
      <c r="E1178" s="651" t="s">
        <v>13781</v>
      </c>
    </row>
    <row r="1179" spans="2:5">
      <c r="B1179" s="1595">
        <v>94232</v>
      </c>
      <c r="C1179" s="653" t="s">
        <v>5322</v>
      </c>
      <c r="D1179" s="652" t="s">
        <v>30</v>
      </c>
      <c r="E1179" s="654" t="s">
        <v>15001</v>
      </c>
    </row>
    <row r="1180" spans="2:5">
      <c r="B1180" s="1596">
        <v>94440</v>
      </c>
      <c r="C1180" s="1170" t="s">
        <v>8360</v>
      </c>
      <c r="D1180" s="1169" t="s">
        <v>0</v>
      </c>
      <c r="E1180" s="651" t="s">
        <v>18179</v>
      </c>
    </row>
    <row r="1181" spans="2:5" ht="30">
      <c r="B1181" s="1595">
        <v>94441</v>
      </c>
      <c r="C1181" s="653" t="s">
        <v>5323</v>
      </c>
      <c r="D1181" s="652" t="s">
        <v>0</v>
      </c>
      <c r="E1181" s="654" t="s">
        <v>18180</v>
      </c>
    </row>
    <row r="1182" spans="2:5">
      <c r="B1182" s="1596">
        <v>94442</v>
      </c>
      <c r="C1182" s="1170" t="s">
        <v>8361</v>
      </c>
      <c r="D1182" s="1169" t="s">
        <v>0</v>
      </c>
      <c r="E1182" s="651" t="s">
        <v>14562</v>
      </c>
    </row>
    <row r="1183" spans="2:5" ht="30">
      <c r="B1183" s="1595">
        <v>94443</v>
      </c>
      <c r="C1183" s="653" t="s">
        <v>8362</v>
      </c>
      <c r="D1183" s="652" t="s">
        <v>0</v>
      </c>
      <c r="E1183" s="654" t="s">
        <v>14158</v>
      </c>
    </row>
    <row r="1184" spans="2:5">
      <c r="B1184" s="1596">
        <v>94445</v>
      </c>
      <c r="C1184" s="1170" t="s">
        <v>5324</v>
      </c>
      <c r="D1184" s="1169" t="s">
        <v>0</v>
      </c>
      <c r="E1184" s="651" t="s">
        <v>18181</v>
      </c>
    </row>
    <row r="1185" spans="2:5" ht="30">
      <c r="B1185" s="1595">
        <v>94446</v>
      </c>
      <c r="C1185" s="653" t="s">
        <v>8363</v>
      </c>
      <c r="D1185" s="652" t="s">
        <v>0</v>
      </c>
      <c r="E1185" s="654" t="s">
        <v>18182</v>
      </c>
    </row>
    <row r="1186" spans="2:5">
      <c r="B1186" s="1596">
        <v>94447</v>
      </c>
      <c r="C1186" s="1170" t="s">
        <v>8364</v>
      </c>
      <c r="D1186" s="1169" t="s">
        <v>0</v>
      </c>
      <c r="E1186" s="651" t="s">
        <v>18183</v>
      </c>
    </row>
    <row r="1187" spans="2:5" ht="30">
      <c r="B1187" s="1595">
        <v>94448</v>
      </c>
      <c r="C1187" s="653" t="s">
        <v>5325</v>
      </c>
      <c r="D1187" s="652" t="s">
        <v>0</v>
      </c>
      <c r="E1187" s="654" t="s">
        <v>15360</v>
      </c>
    </row>
    <row r="1188" spans="2:5" ht="30">
      <c r="B1188" s="1596">
        <v>94207</v>
      </c>
      <c r="C1188" s="1170" t="s">
        <v>8365</v>
      </c>
      <c r="D1188" s="1169" t="s">
        <v>0</v>
      </c>
      <c r="E1188" s="651" t="s">
        <v>16214</v>
      </c>
    </row>
    <row r="1189" spans="2:5" ht="30">
      <c r="B1189" s="1595">
        <v>94210</v>
      </c>
      <c r="C1189" s="653" t="s">
        <v>8366</v>
      </c>
      <c r="D1189" s="652" t="s">
        <v>0</v>
      </c>
      <c r="E1189" s="654" t="s">
        <v>18184</v>
      </c>
    </row>
    <row r="1190" spans="2:5">
      <c r="B1190" s="1596">
        <v>94218</v>
      </c>
      <c r="C1190" s="1170" t="s">
        <v>8367</v>
      </c>
      <c r="D1190" s="1169" t="s">
        <v>0</v>
      </c>
      <c r="E1190" s="651" t="s">
        <v>18185</v>
      </c>
    </row>
    <row r="1191" spans="2:5">
      <c r="B1191" s="652" t="s">
        <v>113</v>
      </c>
      <c r="C1191" s="653" t="s">
        <v>8368</v>
      </c>
      <c r="D1191" s="652" t="s">
        <v>0</v>
      </c>
      <c r="E1191" s="654" t="s">
        <v>18186</v>
      </c>
    </row>
    <row r="1192" spans="2:5">
      <c r="B1192" s="1169" t="s">
        <v>114</v>
      </c>
      <c r="C1192" s="1170" t="s">
        <v>8369</v>
      </c>
      <c r="D1192" s="1169" t="s">
        <v>0</v>
      </c>
      <c r="E1192" s="651" t="s">
        <v>18187</v>
      </c>
    </row>
    <row r="1193" spans="2:5">
      <c r="B1193" s="652" t="s">
        <v>115</v>
      </c>
      <c r="C1193" s="653" t="s">
        <v>8370</v>
      </c>
      <c r="D1193" s="652" t="s">
        <v>0</v>
      </c>
      <c r="E1193" s="654" t="s">
        <v>18188</v>
      </c>
    </row>
    <row r="1194" spans="2:5">
      <c r="B1194" s="1169" t="s">
        <v>116</v>
      </c>
      <c r="C1194" s="1170" t="s">
        <v>2287</v>
      </c>
      <c r="D1194" s="1169" t="s">
        <v>0</v>
      </c>
      <c r="E1194" s="651" t="s">
        <v>18189</v>
      </c>
    </row>
    <row r="1195" spans="2:5">
      <c r="B1195" s="652" t="s">
        <v>117</v>
      </c>
      <c r="C1195" s="653" t="s">
        <v>2288</v>
      </c>
      <c r="D1195" s="652" t="s">
        <v>0</v>
      </c>
      <c r="E1195" s="654" t="s">
        <v>18190</v>
      </c>
    </row>
    <row r="1196" spans="2:5">
      <c r="B1196" s="1169" t="s">
        <v>118</v>
      </c>
      <c r="C1196" s="1170" t="s">
        <v>2289</v>
      </c>
      <c r="D1196" s="1169" t="s">
        <v>0</v>
      </c>
      <c r="E1196" s="651" t="s">
        <v>18191</v>
      </c>
    </row>
    <row r="1197" spans="2:5">
      <c r="B1197" s="652" t="s">
        <v>11900</v>
      </c>
      <c r="C1197" s="653" t="s">
        <v>119</v>
      </c>
      <c r="D1197" s="652" t="s">
        <v>0</v>
      </c>
      <c r="E1197" s="654" t="s">
        <v>18192</v>
      </c>
    </row>
    <row r="1198" spans="2:5">
      <c r="B1198" s="1169" t="s">
        <v>11901</v>
      </c>
      <c r="C1198" s="1170" t="s">
        <v>120</v>
      </c>
      <c r="D1198" s="1169" t="s">
        <v>0</v>
      </c>
      <c r="E1198" s="651" t="s">
        <v>18193</v>
      </c>
    </row>
    <row r="1199" spans="2:5">
      <c r="B1199" s="652" t="s">
        <v>11902</v>
      </c>
      <c r="C1199" s="653" t="s">
        <v>121</v>
      </c>
      <c r="D1199" s="652" t="s">
        <v>0</v>
      </c>
      <c r="E1199" s="654" t="s">
        <v>18194</v>
      </c>
    </row>
    <row r="1200" spans="2:5">
      <c r="B1200" s="1169" t="s">
        <v>11903</v>
      </c>
      <c r="C1200" s="1170" t="s">
        <v>122</v>
      </c>
      <c r="D1200" s="1169" t="s">
        <v>0</v>
      </c>
      <c r="E1200" s="651" t="s">
        <v>18195</v>
      </c>
    </row>
    <row r="1201" spans="2:5">
      <c r="B1201" s="1595">
        <v>75220</v>
      </c>
      <c r="C1201" s="653" t="s">
        <v>123</v>
      </c>
      <c r="D1201" s="652" t="s">
        <v>29</v>
      </c>
      <c r="E1201" s="654" t="s">
        <v>15877</v>
      </c>
    </row>
    <row r="1202" spans="2:5">
      <c r="B1202" s="1596">
        <v>94213</v>
      </c>
      <c r="C1202" s="1170" t="s">
        <v>8371</v>
      </c>
      <c r="D1202" s="1169" t="s">
        <v>0</v>
      </c>
      <c r="E1202" s="651" t="s">
        <v>15905</v>
      </c>
    </row>
    <row r="1203" spans="2:5">
      <c r="B1203" s="1595">
        <v>94216</v>
      </c>
      <c r="C1203" s="653" t="s">
        <v>8372</v>
      </c>
      <c r="D1203" s="652" t="s">
        <v>0</v>
      </c>
      <c r="E1203" s="654" t="s">
        <v>18196</v>
      </c>
    </row>
    <row r="1204" spans="2:5" ht="30">
      <c r="B1204" s="1596">
        <v>94219</v>
      </c>
      <c r="C1204" s="1170" t="s">
        <v>8373</v>
      </c>
      <c r="D1204" s="1169" t="s">
        <v>29</v>
      </c>
      <c r="E1204" s="651" t="s">
        <v>18197</v>
      </c>
    </row>
    <row r="1205" spans="2:5" ht="30">
      <c r="B1205" s="1595">
        <v>94220</v>
      </c>
      <c r="C1205" s="653" t="s">
        <v>8374</v>
      </c>
      <c r="D1205" s="652" t="s">
        <v>29</v>
      </c>
      <c r="E1205" s="654" t="s">
        <v>18198</v>
      </c>
    </row>
    <row r="1206" spans="2:5" ht="30">
      <c r="B1206" s="1596">
        <v>94221</v>
      </c>
      <c r="C1206" s="1170" t="s">
        <v>8375</v>
      </c>
      <c r="D1206" s="1169" t="s">
        <v>29</v>
      </c>
      <c r="E1206" s="651" t="s">
        <v>13673</v>
      </c>
    </row>
    <row r="1207" spans="2:5" ht="30">
      <c r="B1207" s="1595">
        <v>94222</v>
      </c>
      <c r="C1207" s="653" t="s">
        <v>8376</v>
      </c>
      <c r="D1207" s="652" t="s">
        <v>29</v>
      </c>
      <c r="E1207" s="654" t="s">
        <v>18199</v>
      </c>
    </row>
    <row r="1208" spans="2:5">
      <c r="B1208" s="1169" t="s">
        <v>11904</v>
      </c>
      <c r="C1208" s="1170" t="s">
        <v>2290</v>
      </c>
      <c r="D1208" s="1169" t="s">
        <v>29</v>
      </c>
      <c r="E1208" s="651" t="s">
        <v>16177</v>
      </c>
    </row>
    <row r="1209" spans="2:5">
      <c r="B1209" s="1595">
        <v>94223</v>
      </c>
      <c r="C1209" s="653" t="s">
        <v>8377</v>
      </c>
      <c r="D1209" s="652" t="s">
        <v>29</v>
      </c>
      <c r="E1209" s="654" t="s">
        <v>14771</v>
      </c>
    </row>
    <row r="1210" spans="2:5">
      <c r="B1210" s="1596">
        <v>94451</v>
      </c>
      <c r="C1210" s="1170" t="s">
        <v>8378</v>
      </c>
      <c r="D1210" s="1169" t="s">
        <v>29</v>
      </c>
      <c r="E1210" s="651" t="s">
        <v>18200</v>
      </c>
    </row>
    <row r="1211" spans="2:5" ht="30">
      <c r="B1211" s="1595">
        <v>94230</v>
      </c>
      <c r="C1211" s="653" t="s">
        <v>8379</v>
      </c>
      <c r="D1211" s="652" t="s">
        <v>29</v>
      </c>
      <c r="E1211" s="654" t="s">
        <v>12724</v>
      </c>
    </row>
    <row r="1212" spans="2:5">
      <c r="B1212" s="1596">
        <v>94227</v>
      </c>
      <c r="C1212" s="1170" t="s">
        <v>5326</v>
      </c>
      <c r="D1212" s="1169" t="s">
        <v>29</v>
      </c>
      <c r="E1212" s="651" t="s">
        <v>14359</v>
      </c>
    </row>
    <row r="1213" spans="2:5">
      <c r="B1213" s="1595">
        <v>94228</v>
      </c>
      <c r="C1213" s="653" t="s">
        <v>5327</v>
      </c>
      <c r="D1213" s="652" t="s">
        <v>29</v>
      </c>
      <c r="E1213" s="654" t="s">
        <v>18201</v>
      </c>
    </row>
    <row r="1214" spans="2:5">
      <c r="B1214" s="1596">
        <v>94229</v>
      </c>
      <c r="C1214" s="1170" t="s">
        <v>8380</v>
      </c>
      <c r="D1214" s="1169" t="s">
        <v>29</v>
      </c>
      <c r="E1214" s="651" t="s">
        <v>18202</v>
      </c>
    </row>
    <row r="1215" spans="2:5">
      <c r="B1215" s="1595">
        <v>94231</v>
      </c>
      <c r="C1215" s="653" t="s">
        <v>8381</v>
      </c>
      <c r="D1215" s="652" t="s">
        <v>29</v>
      </c>
      <c r="E1215" s="654" t="s">
        <v>18203</v>
      </c>
    </row>
    <row r="1216" spans="2:5">
      <c r="B1216" s="1596">
        <v>94450</v>
      </c>
      <c r="C1216" s="1170" t="s">
        <v>8382</v>
      </c>
      <c r="D1216" s="1169" t="s">
        <v>29</v>
      </c>
      <c r="E1216" s="651" t="s">
        <v>12873</v>
      </c>
    </row>
    <row r="1217" spans="2:5" ht="30">
      <c r="B1217" s="1595">
        <v>94449</v>
      </c>
      <c r="C1217" s="653" t="s">
        <v>8383</v>
      </c>
      <c r="D1217" s="652" t="s">
        <v>0</v>
      </c>
      <c r="E1217" s="654" t="s">
        <v>15541</v>
      </c>
    </row>
    <row r="1218" spans="2:5" ht="45">
      <c r="B1218" s="1596">
        <v>72110</v>
      </c>
      <c r="C1218" s="1170" t="s">
        <v>8384</v>
      </c>
      <c r="D1218" s="1169" t="s">
        <v>0</v>
      </c>
      <c r="E1218" s="651" t="s">
        <v>18204</v>
      </c>
    </row>
    <row r="1219" spans="2:5" ht="45">
      <c r="B1219" s="1595">
        <v>72111</v>
      </c>
      <c r="C1219" s="653" t="s">
        <v>8385</v>
      </c>
      <c r="D1219" s="652" t="s">
        <v>0</v>
      </c>
      <c r="E1219" s="654" t="s">
        <v>18205</v>
      </c>
    </row>
    <row r="1220" spans="2:5" ht="45">
      <c r="B1220" s="1596">
        <v>72112</v>
      </c>
      <c r="C1220" s="1170" t="s">
        <v>8386</v>
      </c>
      <c r="D1220" s="1169" t="s">
        <v>0</v>
      </c>
      <c r="E1220" s="651" t="s">
        <v>18206</v>
      </c>
    </row>
    <row r="1221" spans="2:5" ht="45">
      <c r="B1221" s="1595">
        <v>72113</v>
      </c>
      <c r="C1221" s="653" t="s">
        <v>8387</v>
      </c>
      <c r="D1221" s="652" t="s">
        <v>0</v>
      </c>
      <c r="E1221" s="654" t="s">
        <v>17723</v>
      </c>
    </row>
    <row r="1222" spans="2:5" ht="45">
      <c r="B1222" s="1596">
        <v>72114</v>
      </c>
      <c r="C1222" s="1170" t="s">
        <v>8388</v>
      </c>
      <c r="D1222" s="1169" t="s">
        <v>0</v>
      </c>
      <c r="E1222" s="651" t="s">
        <v>18207</v>
      </c>
    </row>
    <row r="1223" spans="2:5">
      <c r="B1223" s="652" t="s">
        <v>11905</v>
      </c>
      <c r="C1223" s="653" t="s">
        <v>8389</v>
      </c>
      <c r="D1223" s="652" t="s">
        <v>26</v>
      </c>
      <c r="E1223" s="654" t="s">
        <v>15788</v>
      </c>
    </row>
    <row r="1224" spans="2:5">
      <c r="B1224" s="1169" t="s">
        <v>11906</v>
      </c>
      <c r="C1224" s="1170" t="s">
        <v>8390</v>
      </c>
      <c r="D1224" s="1169" t="s">
        <v>26</v>
      </c>
      <c r="E1224" s="651" t="s">
        <v>13887</v>
      </c>
    </row>
    <row r="1225" spans="2:5" ht="30">
      <c r="B1225" s="1595">
        <v>92255</v>
      </c>
      <c r="C1225" s="653" t="s">
        <v>4734</v>
      </c>
      <c r="D1225" s="652" t="s">
        <v>30</v>
      </c>
      <c r="E1225" s="654" t="s">
        <v>18208</v>
      </c>
    </row>
    <row r="1226" spans="2:5" ht="30">
      <c r="B1226" s="1596">
        <v>92256</v>
      </c>
      <c r="C1226" s="1170" t="s">
        <v>4735</v>
      </c>
      <c r="D1226" s="1169" t="s">
        <v>30</v>
      </c>
      <c r="E1226" s="651" t="s">
        <v>18209</v>
      </c>
    </row>
    <row r="1227" spans="2:5" ht="30">
      <c r="B1227" s="1595">
        <v>92257</v>
      </c>
      <c r="C1227" s="653" t="s">
        <v>4736</v>
      </c>
      <c r="D1227" s="652" t="s">
        <v>30</v>
      </c>
      <c r="E1227" s="654" t="s">
        <v>18210</v>
      </c>
    </row>
    <row r="1228" spans="2:5" ht="30">
      <c r="B1228" s="1596">
        <v>92258</v>
      </c>
      <c r="C1228" s="1170" t="s">
        <v>4737</v>
      </c>
      <c r="D1228" s="1169" t="s">
        <v>30</v>
      </c>
      <c r="E1228" s="651" t="s">
        <v>18211</v>
      </c>
    </row>
    <row r="1229" spans="2:5" ht="30">
      <c r="B1229" s="1595">
        <v>92568</v>
      </c>
      <c r="C1229" s="653" t="s">
        <v>8391</v>
      </c>
      <c r="D1229" s="652" t="s">
        <v>0</v>
      </c>
      <c r="E1229" s="654" t="s">
        <v>16100</v>
      </c>
    </row>
    <row r="1230" spans="2:5" ht="30">
      <c r="B1230" s="1596">
        <v>92569</v>
      </c>
      <c r="C1230" s="1170" t="s">
        <v>4738</v>
      </c>
      <c r="D1230" s="1169" t="s">
        <v>0</v>
      </c>
      <c r="E1230" s="651" t="s">
        <v>15796</v>
      </c>
    </row>
    <row r="1231" spans="2:5" ht="30">
      <c r="B1231" s="1595">
        <v>92570</v>
      </c>
      <c r="C1231" s="653" t="s">
        <v>8392</v>
      </c>
      <c r="D1231" s="652" t="s">
        <v>0</v>
      </c>
      <c r="E1231" s="654" t="s">
        <v>13134</v>
      </c>
    </row>
    <row r="1232" spans="2:5" ht="30">
      <c r="B1232" s="1596">
        <v>92571</v>
      </c>
      <c r="C1232" s="1170" t="s">
        <v>8393</v>
      </c>
      <c r="D1232" s="1169" t="s">
        <v>0</v>
      </c>
      <c r="E1232" s="651" t="s">
        <v>18212</v>
      </c>
    </row>
    <row r="1233" spans="2:5" ht="30">
      <c r="B1233" s="1595">
        <v>92572</v>
      </c>
      <c r="C1233" s="653" t="s">
        <v>8394</v>
      </c>
      <c r="D1233" s="652" t="s">
        <v>0</v>
      </c>
      <c r="E1233" s="654" t="s">
        <v>13123</v>
      </c>
    </row>
    <row r="1234" spans="2:5" ht="30">
      <c r="B1234" s="1596">
        <v>92573</v>
      </c>
      <c r="C1234" s="1170" t="s">
        <v>8395</v>
      </c>
      <c r="D1234" s="1169" t="s">
        <v>0</v>
      </c>
      <c r="E1234" s="651" t="s">
        <v>15801</v>
      </c>
    </row>
    <row r="1235" spans="2:5" ht="30">
      <c r="B1235" s="1595">
        <v>92574</v>
      </c>
      <c r="C1235" s="653" t="s">
        <v>4739</v>
      </c>
      <c r="D1235" s="652" t="s">
        <v>0</v>
      </c>
      <c r="E1235" s="654" t="s">
        <v>14170</v>
      </c>
    </row>
    <row r="1236" spans="2:5" ht="30">
      <c r="B1236" s="1596">
        <v>92575</v>
      </c>
      <c r="C1236" s="1170" t="s">
        <v>8396</v>
      </c>
      <c r="D1236" s="1169" t="s">
        <v>0</v>
      </c>
      <c r="E1236" s="651" t="s">
        <v>13690</v>
      </c>
    </row>
    <row r="1237" spans="2:5" ht="30">
      <c r="B1237" s="1595">
        <v>92576</v>
      </c>
      <c r="C1237" s="653" t="s">
        <v>8397</v>
      </c>
      <c r="D1237" s="652" t="s">
        <v>0</v>
      </c>
      <c r="E1237" s="654" t="s">
        <v>16924</v>
      </c>
    </row>
    <row r="1238" spans="2:5" ht="30">
      <c r="B1238" s="1596">
        <v>92577</v>
      </c>
      <c r="C1238" s="1170" t="s">
        <v>8398</v>
      </c>
      <c r="D1238" s="1169" t="s">
        <v>0</v>
      </c>
      <c r="E1238" s="651" t="s">
        <v>15544</v>
      </c>
    </row>
    <row r="1239" spans="2:5" ht="30">
      <c r="B1239" s="1595">
        <v>92578</v>
      </c>
      <c r="C1239" s="653" t="s">
        <v>8399</v>
      </c>
      <c r="D1239" s="652" t="s">
        <v>0</v>
      </c>
      <c r="E1239" s="654" t="s">
        <v>18213</v>
      </c>
    </row>
    <row r="1240" spans="2:5" ht="30">
      <c r="B1240" s="1596">
        <v>92579</v>
      </c>
      <c r="C1240" s="1170" t="s">
        <v>4740</v>
      </c>
      <c r="D1240" s="1169" t="s">
        <v>0</v>
      </c>
      <c r="E1240" s="651" t="s">
        <v>15485</v>
      </c>
    </row>
    <row r="1241" spans="2:5" ht="30">
      <c r="B1241" s="1595">
        <v>92580</v>
      </c>
      <c r="C1241" s="653" t="s">
        <v>8400</v>
      </c>
      <c r="D1241" s="652" t="s">
        <v>0</v>
      </c>
      <c r="E1241" s="654" t="s">
        <v>15510</v>
      </c>
    </row>
    <row r="1242" spans="2:5" ht="30">
      <c r="B1242" s="1596">
        <v>92581</v>
      </c>
      <c r="C1242" s="1170" t="s">
        <v>8401</v>
      </c>
      <c r="D1242" s="1169" t="s">
        <v>0</v>
      </c>
      <c r="E1242" s="651" t="s">
        <v>15167</v>
      </c>
    </row>
    <row r="1243" spans="2:5" ht="30">
      <c r="B1243" s="1595">
        <v>92582</v>
      </c>
      <c r="C1243" s="653" t="s">
        <v>8402</v>
      </c>
      <c r="D1243" s="652" t="s">
        <v>30</v>
      </c>
      <c r="E1243" s="654" t="s">
        <v>18214</v>
      </c>
    </row>
    <row r="1244" spans="2:5" ht="30">
      <c r="B1244" s="1596">
        <v>92584</v>
      </c>
      <c r="C1244" s="1170" t="s">
        <v>8403</v>
      </c>
      <c r="D1244" s="1169" t="s">
        <v>30</v>
      </c>
      <c r="E1244" s="651" t="s">
        <v>18215</v>
      </c>
    </row>
    <row r="1245" spans="2:5" ht="30">
      <c r="B1245" s="1595">
        <v>92586</v>
      </c>
      <c r="C1245" s="653" t="s">
        <v>8404</v>
      </c>
      <c r="D1245" s="652" t="s">
        <v>30</v>
      </c>
      <c r="E1245" s="654" t="s">
        <v>18216</v>
      </c>
    </row>
    <row r="1246" spans="2:5" ht="30">
      <c r="B1246" s="1596">
        <v>92588</v>
      </c>
      <c r="C1246" s="1170" t="s">
        <v>8405</v>
      </c>
      <c r="D1246" s="1169" t="s">
        <v>30</v>
      </c>
      <c r="E1246" s="651" t="s">
        <v>18217</v>
      </c>
    </row>
    <row r="1247" spans="2:5" ht="30">
      <c r="B1247" s="1595">
        <v>92590</v>
      </c>
      <c r="C1247" s="653" t="s">
        <v>8406</v>
      </c>
      <c r="D1247" s="652" t="s">
        <v>30</v>
      </c>
      <c r="E1247" s="654" t="s">
        <v>18218</v>
      </c>
    </row>
    <row r="1248" spans="2:5" ht="30">
      <c r="B1248" s="1596">
        <v>92592</v>
      </c>
      <c r="C1248" s="1170" t="s">
        <v>8407</v>
      </c>
      <c r="D1248" s="1169" t="s">
        <v>30</v>
      </c>
      <c r="E1248" s="651" t="s">
        <v>18219</v>
      </c>
    </row>
    <row r="1249" spans="2:5" ht="30">
      <c r="B1249" s="1595">
        <v>92593</v>
      </c>
      <c r="C1249" s="653" t="s">
        <v>4741</v>
      </c>
      <c r="D1249" s="652" t="s">
        <v>26</v>
      </c>
      <c r="E1249" s="654" t="s">
        <v>12617</v>
      </c>
    </row>
    <row r="1250" spans="2:5" ht="30">
      <c r="B1250" s="1596">
        <v>92594</v>
      </c>
      <c r="C1250" s="1170" t="s">
        <v>8408</v>
      </c>
      <c r="D1250" s="1169" t="s">
        <v>30</v>
      </c>
      <c r="E1250" s="651" t="s">
        <v>18220</v>
      </c>
    </row>
    <row r="1251" spans="2:5" ht="30">
      <c r="B1251" s="1595">
        <v>92596</v>
      </c>
      <c r="C1251" s="653" t="s">
        <v>8409</v>
      </c>
      <c r="D1251" s="652" t="s">
        <v>30</v>
      </c>
      <c r="E1251" s="654" t="s">
        <v>18221</v>
      </c>
    </row>
    <row r="1252" spans="2:5" ht="30">
      <c r="B1252" s="1596">
        <v>92598</v>
      </c>
      <c r="C1252" s="1170" t="s">
        <v>8410</v>
      </c>
      <c r="D1252" s="1169" t="s">
        <v>30</v>
      </c>
      <c r="E1252" s="651" t="s">
        <v>18222</v>
      </c>
    </row>
    <row r="1253" spans="2:5" ht="30">
      <c r="B1253" s="1595">
        <v>92600</v>
      </c>
      <c r="C1253" s="653" t="s">
        <v>8411</v>
      </c>
      <c r="D1253" s="652" t="s">
        <v>30</v>
      </c>
      <c r="E1253" s="654" t="s">
        <v>18223</v>
      </c>
    </row>
    <row r="1254" spans="2:5" ht="30">
      <c r="B1254" s="1596">
        <v>92602</v>
      </c>
      <c r="C1254" s="1170" t="s">
        <v>8412</v>
      </c>
      <c r="D1254" s="1169" t="s">
        <v>30</v>
      </c>
      <c r="E1254" s="651" t="s">
        <v>18214</v>
      </c>
    </row>
    <row r="1255" spans="2:5" ht="30">
      <c r="B1255" s="1595">
        <v>92604</v>
      </c>
      <c r="C1255" s="653" t="s">
        <v>8413</v>
      </c>
      <c r="D1255" s="652" t="s">
        <v>30</v>
      </c>
      <c r="E1255" s="654" t="s">
        <v>18224</v>
      </c>
    </row>
    <row r="1256" spans="2:5" ht="30">
      <c r="B1256" s="1596">
        <v>92606</v>
      </c>
      <c r="C1256" s="1170" t="s">
        <v>8414</v>
      </c>
      <c r="D1256" s="1169" t="s">
        <v>30</v>
      </c>
      <c r="E1256" s="651" t="s">
        <v>18225</v>
      </c>
    </row>
    <row r="1257" spans="2:5" ht="30">
      <c r="B1257" s="1595">
        <v>92608</v>
      </c>
      <c r="C1257" s="653" t="s">
        <v>8415</v>
      </c>
      <c r="D1257" s="652" t="s">
        <v>30</v>
      </c>
      <c r="E1257" s="654" t="s">
        <v>18226</v>
      </c>
    </row>
    <row r="1258" spans="2:5" ht="30">
      <c r="B1258" s="1596">
        <v>92610</v>
      </c>
      <c r="C1258" s="1170" t="s">
        <v>8416</v>
      </c>
      <c r="D1258" s="1169" t="s">
        <v>30</v>
      </c>
      <c r="E1258" s="651" t="s">
        <v>18227</v>
      </c>
    </row>
    <row r="1259" spans="2:5" ht="30">
      <c r="B1259" s="1595">
        <v>92612</v>
      </c>
      <c r="C1259" s="653" t="s">
        <v>8417</v>
      </c>
      <c r="D1259" s="652" t="s">
        <v>30</v>
      </c>
      <c r="E1259" s="654" t="s">
        <v>18228</v>
      </c>
    </row>
    <row r="1260" spans="2:5" ht="30">
      <c r="B1260" s="1596">
        <v>92614</v>
      </c>
      <c r="C1260" s="1170" t="s">
        <v>8418</v>
      </c>
      <c r="D1260" s="1169" t="s">
        <v>30</v>
      </c>
      <c r="E1260" s="651" t="s">
        <v>18229</v>
      </c>
    </row>
    <row r="1261" spans="2:5" ht="30">
      <c r="B1261" s="1595">
        <v>92616</v>
      </c>
      <c r="C1261" s="653" t="s">
        <v>8419</v>
      </c>
      <c r="D1261" s="652" t="s">
        <v>30</v>
      </c>
      <c r="E1261" s="654" t="s">
        <v>18230</v>
      </c>
    </row>
    <row r="1262" spans="2:5" ht="30">
      <c r="B1262" s="1596">
        <v>92618</v>
      </c>
      <c r="C1262" s="1170" t="s">
        <v>8420</v>
      </c>
      <c r="D1262" s="1169" t="s">
        <v>30</v>
      </c>
      <c r="E1262" s="651" t="s">
        <v>18231</v>
      </c>
    </row>
    <row r="1263" spans="2:5" ht="30">
      <c r="B1263" s="1595">
        <v>92620</v>
      </c>
      <c r="C1263" s="653" t="s">
        <v>8421</v>
      </c>
      <c r="D1263" s="652" t="s">
        <v>30</v>
      </c>
      <c r="E1263" s="654" t="s">
        <v>18232</v>
      </c>
    </row>
    <row r="1264" spans="2:5">
      <c r="B1264" s="1596">
        <v>94444</v>
      </c>
      <c r="C1264" s="1170" t="s">
        <v>8422</v>
      </c>
      <c r="D1264" s="1169" t="s">
        <v>0</v>
      </c>
      <c r="E1264" s="651" t="s">
        <v>18233</v>
      </c>
    </row>
    <row r="1265" spans="2:5">
      <c r="B1265" s="652" t="s">
        <v>11907</v>
      </c>
      <c r="C1265" s="653" t="s">
        <v>124</v>
      </c>
      <c r="D1265" s="652" t="s">
        <v>85</v>
      </c>
      <c r="E1265" s="654" t="s">
        <v>13456</v>
      </c>
    </row>
    <row r="1266" spans="2:5">
      <c r="B1266" s="1169" t="s">
        <v>11908</v>
      </c>
      <c r="C1266" s="1170" t="s">
        <v>2291</v>
      </c>
      <c r="D1266" s="1169" t="s">
        <v>29</v>
      </c>
      <c r="E1266" s="651" t="s">
        <v>15199</v>
      </c>
    </row>
    <row r="1267" spans="2:5">
      <c r="B1267" s="652" t="s">
        <v>11909</v>
      </c>
      <c r="C1267" s="653" t="s">
        <v>2292</v>
      </c>
      <c r="D1267" s="652" t="s">
        <v>29</v>
      </c>
      <c r="E1267" s="654" t="s">
        <v>18234</v>
      </c>
    </row>
    <row r="1268" spans="2:5">
      <c r="B1268" s="1169" t="s">
        <v>11910</v>
      </c>
      <c r="C1268" s="1170" t="s">
        <v>8423</v>
      </c>
      <c r="D1268" s="1169" t="s">
        <v>29</v>
      </c>
      <c r="E1268" s="651" t="s">
        <v>18235</v>
      </c>
    </row>
    <row r="1269" spans="2:5">
      <c r="B1269" s="652" t="s">
        <v>11911</v>
      </c>
      <c r="C1269" s="653" t="s">
        <v>125</v>
      </c>
      <c r="D1269" s="652" t="s">
        <v>29</v>
      </c>
      <c r="E1269" s="654" t="s">
        <v>16760</v>
      </c>
    </row>
    <row r="1270" spans="2:5">
      <c r="B1270" s="1169" t="s">
        <v>11912</v>
      </c>
      <c r="C1270" s="1170" t="s">
        <v>126</v>
      </c>
      <c r="D1270" s="1169" t="s">
        <v>0</v>
      </c>
      <c r="E1270" s="651" t="s">
        <v>12982</v>
      </c>
    </row>
    <row r="1271" spans="2:5">
      <c r="B1271" s="652" t="s">
        <v>11913</v>
      </c>
      <c r="C1271" s="653" t="s">
        <v>127</v>
      </c>
      <c r="D1271" s="652" t="s">
        <v>0</v>
      </c>
      <c r="E1271" s="654" t="s">
        <v>15755</v>
      </c>
    </row>
    <row r="1272" spans="2:5">
      <c r="B1272" s="1169" t="s">
        <v>11914</v>
      </c>
      <c r="C1272" s="1170" t="s">
        <v>128</v>
      </c>
      <c r="D1272" s="1169" t="s">
        <v>25</v>
      </c>
      <c r="E1272" s="651" t="s">
        <v>16111</v>
      </c>
    </row>
    <row r="1273" spans="2:5">
      <c r="B1273" s="652" t="s">
        <v>11915</v>
      </c>
      <c r="C1273" s="653" t="s">
        <v>129</v>
      </c>
      <c r="D1273" s="652" t="s">
        <v>25</v>
      </c>
      <c r="E1273" s="654" t="s">
        <v>18236</v>
      </c>
    </row>
    <row r="1274" spans="2:5">
      <c r="B1274" s="1169" t="s">
        <v>11916</v>
      </c>
      <c r="C1274" s="1170" t="s">
        <v>130</v>
      </c>
      <c r="D1274" s="1169" t="s">
        <v>25</v>
      </c>
      <c r="E1274" s="651" t="s">
        <v>18237</v>
      </c>
    </row>
    <row r="1275" spans="2:5">
      <c r="B1275" s="652" t="s">
        <v>11917</v>
      </c>
      <c r="C1275" s="653" t="s">
        <v>131</v>
      </c>
      <c r="D1275" s="652" t="s">
        <v>25</v>
      </c>
      <c r="E1275" s="654" t="s">
        <v>14787</v>
      </c>
    </row>
    <row r="1276" spans="2:5">
      <c r="B1276" s="1169" t="s">
        <v>11918</v>
      </c>
      <c r="C1276" s="1170" t="s">
        <v>132</v>
      </c>
      <c r="D1276" s="1169" t="s">
        <v>0</v>
      </c>
      <c r="E1276" s="651" t="s">
        <v>18238</v>
      </c>
    </row>
    <row r="1277" spans="2:5">
      <c r="B1277" s="652" t="s">
        <v>11919</v>
      </c>
      <c r="C1277" s="653" t="s">
        <v>8424</v>
      </c>
      <c r="D1277" s="652" t="s">
        <v>29</v>
      </c>
      <c r="E1277" s="654" t="s">
        <v>18239</v>
      </c>
    </row>
    <row r="1278" spans="2:5">
      <c r="B1278" s="1169" t="s">
        <v>11920</v>
      </c>
      <c r="C1278" s="1170" t="s">
        <v>8425</v>
      </c>
      <c r="D1278" s="1169" t="s">
        <v>29</v>
      </c>
      <c r="E1278" s="651" t="s">
        <v>16010</v>
      </c>
    </row>
    <row r="1279" spans="2:5">
      <c r="B1279" s="652" t="s">
        <v>11921</v>
      </c>
      <c r="C1279" s="653" t="s">
        <v>8426</v>
      </c>
      <c r="D1279" s="652" t="s">
        <v>29</v>
      </c>
      <c r="E1279" s="654" t="s">
        <v>15205</v>
      </c>
    </row>
    <row r="1280" spans="2:5">
      <c r="B1280" s="1169" t="s">
        <v>11922</v>
      </c>
      <c r="C1280" s="1170" t="s">
        <v>8427</v>
      </c>
      <c r="D1280" s="1169" t="s">
        <v>29</v>
      </c>
      <c r="E1280" s="651" t="s">
        <v>16808</v>
      </c>
    </row>
    <row r="1281" spans="2:5">
      <c r="B1281" s="1595">
        <v>83651</v>
      </c>
      <c r="C1281" s="653" t="s">
        <v>133</v>
      </c>
      <c r="D1281" s="652" t="s">
        <v>29</v>
      </c>
      <c r="E1281" s="654" t="s">
        <v>18240</v>
      </c>
    </row>
    <row r="1282" spans="2:5" ht="30">
      <c r="B1282" s="1596">
        <v>83656</v>
      </c>
      <c r="C1282" s="1170" t="s">
        <v>8428</v>
      </c>
      <c r="D1282" s="1169" t="s">
        <v>0</v>
      </c>
      <c r="E1282" s="651" t="s">
        <v>12966</v>
      </c>
    </row>
    <row r="1283" spans="2:5" ht="30">
      <c r="B1283" s="1595">
        <v>83658</v>
      </c>
      <c r="C1283" s="653" t="s">
        <v>8429</v>
      </c>
      <c r="D1283" s="652" t="s">
        <v>29</v>
      </c>
      <c r="E1283" s="654" t="s">
        <v>18241</v>
      </c>
    </row>
    <row r="1284" spans="2:5">
      <c r="B1284" s="1596">
        <v>83661</v>
      </c>
      <c r="C1284" s="1170" t="s">
        <v>134</v>
      </c>
      <c r="D1284" s="1169" t="s">
        <v>29</v>
      </c>
      <c r="E1284" s="651" t="s">
        <v>18242</v>
      </c>
    </row>
    <row r="1285" spans="2:5">
      <c r="B1285" s="1595">
        <v>83662</v>
      </c>
      <c r="C1285" s="653" t="s">
        <v>135</v>
      </c>
      <c r="D1285" s="652" t="s">
        <v>25</v>
      </c>
      <c r="E1285" s="654" t="s">
        <v>18243</v>
      </c>
    </row>
    <row r="1286" spans="2:5">
      <c r="B1286" s="1596">
        <v>83664</v>
      </c>
      <c r="C1286" s="1170" t="s">
        <v>8430</v>
      </c>
      <c r="D1286" s="1169" t="s">
        <v>29</v>
      </c>
      <c r="E1286" s="651" t="s">
        <v>15907</v>
      </c>
    </row>
    <row r="1287" spans="2:5">
      <c r="B1287" s="1595">
        <v>83665</v>
      </c>
      <c r="C1287" s="653" t="s">
        <v>136</v>
      </c>
      <c r="D1287" s="652" t="s">
        <v>0</v>
      </c>
      <c r="E1287" s="654" t="s">
        <v>15347</v>
      </c>
    </row>
    <row r="1288" spans="2:5">
      <c r="B1288" s="1596">
        <v>83667</v>
      </c>
      <c r="C1288" s="1170" t="s">
        <v>137</v>
      </c>
      <c r="D1288" s="1169" t="s">
        <v>25</v>
      </c>
      <c r="E1288" s="651" t="s">
        <v>18244</v>
      </c>
    </row>
    <row r="1289" spans="2:5">
      <c r="B1289" s="1595">
        <v>83668</v>
      </c>
      <c r="C1289" s="653" t="s">
        <v>138</v>
      </c>
      <c r="D1289" s="652" t="s">
        <v>25</v>
      </c>
      <c r="E1289" s="654" t="s">
        <v>13808</v>
      </c>
    </row>
    <row r="1290" spans="2:5">
      <c r="B1290" s="1596">
        <v>83669</v>
      </c>
      <c r="C1290" s="1170" t="s">
        <v>139</v>
      </c>
      <c r="D1290" s="1169" t="s">
        <v>0</v>
      </c>
      <c r="E1290" s="651" t="s">
        <v>12741</v>
      </c>
    </row>
    <row r="1291" spans="2:5">
      <c r="B1291" s="1595">
        <v>83670</v>
      </c>
      <c r="C1291" s="653" t="s">
        <v>140</v>
      </c>
      <c r="D1291" s="652" t="s">
        <v>29</v>
      </c>
      <c r="E1291" s="654" t="s">
        <v>18245</v>
      </c>
    </row>
    <row r="1292" spans="2:5">
      <c r="B1292" s="1596">
        <v>83671</v>
      </c>
      <c r="C1292" s="1170" t="s">
        <v>141</v>
      </c>
      <c r="D1292" s="1169" t="s">
        <v>29</v>
      </c>
      <c r="E1292" s="651" t="s">
        <v>18246</v>
      </c>
    </row>
    <row r="1293" spans="2:5">
      <c r="B1293" s="1595">
        <v>83675</v>
      </c>
      <c r="C1293" s="653" t="s">
        <v>8431</v>
      </c>
      <c r="D1293" s="652" t="s">
        <v>29</v>
      </c>
      <c r="E1293" s="654" t="s">
        <v>18247</v>
      </c>
    </row>
    <row r="1294" spans="2:5">
      <c r="B1294" s="1596">
        <v>83676</v>
      </c>
      <c r="C1294" s="1170" t="s">
        <v>8432</v>
      </c>
      <c r="D1294" s="1169" t="s">
        <v>29</v>
      </c>
      <c r="E1294" s="651" t="s">
        <v>18248</v>
      </c>
    </row>
    <row r="1295" spans="2:5">
      <c r="B1295" s="1595">
        <v>83677</v>
      </c>
      <c r="C1295" s="653" t="s">
        <v>8433</v>
      </c>
      <c r="D1295" s="652" t="s">
        <v>29</v>
      </c>
      <c r="E1295" s="654" t="s">
        <v>18249</v>
      </c>
    </row>
    <row r="1296" spans="2:5">
      <c r="B1296" s="1596">
        <v>83678</v>
      </c>
      <c r="C1296" s="1170" t="s">
        <v>8434</v>
      </c>
      <c r="D1296" s="1169" t="s">
        <v>29</v>
      </c>
      <c r="E1296" s="651" t="s">
        <v>18250</v>
      </c>
    </row>
    <row r="1297" spans="2:5">
      <c r="B1297" s="1595">
        <v>83679</v>
      </c>
      <c r="C1297" s="653" t="s">
        <v>8435</v>
      </c>
      <c r="D1297" s="652" t="s">
        <v>29</v>
      </c>
      <c r="E1297" s="654" t="s">
        <v>14828</v>
      </c>
    </row>
    <row r="1298" spans="2:5">
      <c r="B1298" s="1596">
        <v>83680</v>
      </c>
      <c r="C1298" s="1170" t="s">
        <v>142</v>
      </c>
      <c r="D1298" s="1169" t="s">
        <v>29</v>
      </c>
      <c r="E1298" s="651" t="s">
        <v>12906</v>
      </c>
    </row>
    <row r="1299" spans="2:5">
      <c r="B1299" s="1595">
        <v>83681</v>
      </c>
      <c r="C1299" s="653" t="s">
        <v>143</v>
      </c>
      <c r="D1299" s="652" t="s">
        <v>29</v>
      </c>
      <c r="E1299" s="654" t="s">
        <v>14415</v>
      </c>
    </row>
    <row r="1300" spans="2:5">
      <c r="B1300" s="1596">
        <v>83682</v>
      </c>
      <c r="C1300" s="1170" t="s">
        <v>144</v>
      </c>
      <c r="D1300" s="1169" t="s">
        <v>25</v>
      </c>
      <c r="E1300" s="651" t="s">
        <v>14787</v>
      </c>
    </row>
    <row r="1301" spans="2:5">
      <c r="B1301" s="1595">
        <v>83683</v>
      </c>
      <c r="C1301" s="653" t="s">
        <v>145</v>
      </c>
      <c r="D1301" s="652" t="s">
        <v>25</v>
      </c>
      <c r="E1301" s="654" t="s">
        <v>18251</v>
      </c>
    </row>
    <row r="1302" spans="2:5">
      <c r="B1302" s="1596">
        <v>83729</v>
      </c>
      <c r="C1302" s="1170" t="s">
        <v>146</v>
      </c>
      <c r="D1302" s="1169" t="s">
        <v>0</v>
      </c>
      <c r="E1302" s="651" t="s">
        <v>13273</v>
      </c>
    </row>
    <row r="1303" spans="2:5">
      <c r="B1303" s="1595">
        <v>83739</v>
      </c>
      <c r="C1303" s="653" t="s">
        <v>147</v>
      </c>
      <c r="D1303" s="652" t="s">
        <v>0</v>
      </c>
      <c r="E1303" s="654" t="s">
        <v>15241</v>
      </c>
    </row>
    <row r="1304" spans="2:5">
      <c r="B1304" s="1596">
        <v>6454</v>
      </c>
      <c r="C1304" s="1170" t="s">
        <v>2293</v>
      </c>
      <c r="D1304" s="1169" t="s">
        <v>25</v>
      </c>
      <c r="E1304" s="651" t="s">
        <v>18252</v>
      </c>
    </row>
    <row r="1305" spans="2:5">
      <c r="B1305" s="1595">
        <v>73611</v>
      </c>
      <c r="C1305" s="653" t="s">
        <v>2294</v>
      </c>
      <c r="D1305" s="652" t="s">
        <v>25</v>
      </c>
      <c r="E1305" s="654" t="s">
        <v>18253</v>
      </c>
    </row>
    <row r="1306" spans="2:5">
      <c r="B1306" s="1596">
        <v>73697</v>
      </c>
      <c r="C1306" s="1170" t="s">
        <v>148</v>
      </c>
      <c r="D1306" s="1169" t="s">
        <v>25</v>
      </c>
      <c r="E1306" s="651" t="s">
        <v>13468</v>
      </c>
    </row>
    <row r="1307" spans="2:5">
      <c r="B1307" s="1595">
        <v>73698</v>
      </c>
      <c r="C1307" s="653" t="s">
        <v>149</v>
      </c>
      <c r="D1307" s="652" t="s">
        <v>25</v>
      </c>
      <c r="E1307" s="654" t="s">
        <v>18254</v>
      </c>
    </row>
    <row r="1308" spans="2:5">
      <c r="B1308" s="1169" t="s">
        <v>11923</v>
      </c>
      <c r="C1308" s="1170" t="s">
        <v>150</v>
      </c>
      <c r="D1308" s="1169" t="s">
        <v>0</v>
      </c>
      <c r="E1308" s="651" t="s">
        <v>18255</v>
      </c>
    </row>
    <row r="1309" spans="2:5">
      <c r="B1309" s="652" t="s">
        <v>11924</v>
      </c>
      <c r="C1309" s="653" t="s">
        <v>151</v>
      </c>
      <c r="D1309" s="652" t="s">
        <v>0</v>
      </c>
      <c r="E1309" s="654" t="s">
        <v>18256</v>
      </c>
    </row>
    <row r="1310" spans="2:5" ht="30">
      <c r="B1310" s="1596">
        <v>92743</v>
      </c>
      <c r="C1310" s="1170" t="s">
        <v>2295</v>
      </c>
      <c r="D1310" s="1169" t="s">
        <v>25</v>
      </c>
      <c r="E1310" s="651" t="s">
        <v>18257</v>
      </c>
    </row>
    <row r="1311" spans="2:5" ht="30">
      <c r="B1311" s="1595">
        <v>92744</v>
      </c>
      <c r="C1311" s="653" t="s">
        <v>2296</v>
      </c>
      <c r="D1311" s="652" t="s">
        <v>25</v>
      </c>
      <c r="E1311" s="654" t="s">
        <v>18258</v>
      </c>
    </row>
    <row r="1312" spans="2:5" ht="30">
      <c r="B1312" s="1596">
        <v>92745</v>
      </c>
      <c r="C1312" s="1170" t="s">
        <v>2297</v>
      </c>
      <c r="D1312" s="1169" t="s">
        <v>25</v>
      </c>
      <c r="E1312" s="651" t="s">
        <v>18259</v>
      </c>
    </row>
    <row r="1313" spans="2:5" ht="30">
      <c r="B1313" s="1595">
        <v>92746</v>
      </c>
      <c r="C1313" s="653" t="s">
        <v>2298</v>
      </c>
      <c r="D1313" s="652" t="s">
        <v>25</v>
      </c>
      <c r="E1313" s="654" t="s">
        <v>18260</v>
      </c>
    </row>
    <row r="1314" spans="2:5" ht="30">
      <c r="B1314" s="1596">
        <v>92747</v>
      </c>
      <c r="C1314" s="1170" t="s">
        <v>2299</v>
      </c>
      <c r="D1314" s="1169" t="s">
        <v>25</v>
      </c>
      <c r="E1314" s="651" t="s">
        <v>18261</v>
      </c>
    </row>
    <row r="1315" spans="2:5" ht="30">
      <c r="B1315" s="1595">
        <v>92748</v>
      </c>
      <c r="C1315" s="653" t="s">
        <v>2300</v>
      </c>
      <c r="D1315" s="652" t="s">
        <v>25</v>
      </c>
      <c r="E1315" s="654" t="s">
        <v>18262</v>
      </c>
    </row>
    <row r="1316" spans="2:5" ht="30">
      <c r="B1316" s="1596">
        <v>92749</v>
      </c>
      <c r="C1316" s="1170" t="s">
        <v>8436</v>
      </c>
      <c r="D1316" s="1169" t="s">
        <v>25</v>
      </c>
      <c r="E1316" s="651" t="s">
        <v>18263</v>
      </c>
    </row>
    <row r="1317" spans="2:5" ht="30">
      <c r="B1317" s="1595">
        <v>92750</v>
      </c>
      <c r="C1317" s="653" t="s">
        <v>8437</v>
      </c>
      <c r="D1317" s="652" t="s">
        <v>25</v>
      </c>
      <c r="E1317" s="654" t="s">
        <v>18264</v>
      </c>
    </row>
    <row r="1318" spans="2:5" ht="30">
      <c r="B1318" s="1596">
        <v>92751</v>
      </c>
      <c r="C1318" s="1170" t="s">
        <v>8438</v>
      </c>
      <c r="D1318" s="1169" t="s">
        <v>25</v>
      </c>
      <c r="E1318" s="651" t="s">
        <v>18265</v>
      </c>
    </row>
    <row r="1319" spans="2:5" ht="30">
      <c r="B1319" s="1595">
        <v>92752</v>
      </c>
      <c r="C1319" s="653" t="s">
        <v>8439</v>
      </c>
      <c r="D1319" s="652" t="s">
        <v>25</v>
      </c>
      <c r="E1319" s="654" t="s">
        <v>18266</v>
      </c>
    </row>
    <row r="1320" spans="2:5" ht="30">
      <c r="B1320" s="1596">
        <v>92753</v>
      </c>
      <c r="C1320" s="1170" t="s">
        <v>8440</v>
      </c>
      <c r="D1320" s="1169" t="s">
        <v>25</v>
      </c>
      <c r="E1320" s="651" t="s">
        <v>18267</v>
      </c>
    </row>
    <row r="1321" spans="2:5" ht="30">
      <c r="B1321" s="1595">
        <v>92754</v>
      </c>
      <c r="C1321" s="653" t="s">
        <v>8441</v>
      </c>
      <c r="D1321" s="652" t="s">
        <v>25</v>
      </c>
      <c r="E1321" s="654" t="s">
        <v>18268</v>
      </c>
    </row>
    <row r="1322" spans="2:5" ht="30">
      <c r="B1322" s="1596">
        <v>92755</v>
      </c>
      <c r="C1322" s="1170" t="s">
        <v>8442</v>
      </c>
      <c r="D1322" s="1169" t="s">
        <v>0</v>
      </c>
      <c r="E1322" s="651" t="s">
        <v>18269</v>
      </c>
    </row>
    <row r="1323" spans="2:5" ht="30">
      <c r="B1323" s="1595">
        <v>92756</v>
      </c>
      <c r="C1323" s="653" t="s">
        <v>8443</v>
      </c>
      <c r="D1323" s="652" t="s">
        <v>0</v>
      </c>
      <c r="E1323" s="654" t="s">
        <v>18270</v>
      </c>
    </row>
    <row r="1324" spans="2:5" ht="30">
      <c r="B1324" s="1596">
        <v>92757</v>
      </c>
      <c r="C1324" s="1170" t="s">
        <v>8444</v>
      </c>
      <c r="D1324" s="1169" t="s">
        <v>0</v>
      </c>
      <c r="E1324" s="651" t="s">
        <v>16255</v>
      </c>
    </row>
    <row r="1325" spans="2:5" ht="30">
      <c r="B1325" s="1595">
        <v>92758</v>
      </c>
      <c r="C1325" s="653" t="s">
        <v>8445</v>
      </c>
      <c r="D1325" s="652" t="s">
        <v>25</v>
      </c>
      <c r="E1325" s="654" t="s">
        <v>18271</v>
      </c>
    </row>
    <row r="1326" spans="2:5">
      <c r="B1326" s="1169" t="s">
        <v>11925</v>
      </c>
      <c r="C1326" s="1170" t="s">
        <v>2301</v>
      </c>
      <c r="D1326" s="1169" t="s">
        <v>25</v>
      </c>
      <c r="E1326" s="651" t="s">
        <v>18272</v>
      </c>
    </row>
    <row r="1327" spans="2:5">
      <c r="B1327" s="652" t="s">
        <v>11926</v>
      </c>
      <c r="C1327" s="653" t="s">
        <v>2302</v>
      </c>
      <c r="D1327" s="652" t="s">
        <v>25</v>
      </c>
      <c r="E1327" s="654" t="s">
        <v>18273</v>
      </c>
    </row>
    <row r="1328" spans="2:5">
      <c r="B1328" s="1169" t="s">
        <v>11927</v>
      </c>
      <c r="C1328" s="1170" t="s">
        <v>2303</v>
      </c>
      <c r="D1328" s="1169" t="s">
        <v>25</v>
      </c>
      <c r="E1328" s="651" t="s">
        <v>18274</v>
      </c>
    </row>
    <row r="1329" spans="2:5" ht="30">
      <c r="B1329" s="652" t="s">
        <v>11928</v>
      </c>
      <c r="C1329" s="653" t="s">
        <v>8446</v>
      </c>
      <c r="D1329" s="652" t="s">
        <v>25</v>
      </c>
      <c r="E1329" s="654" t="s">
        <v>18275</v>
      </c>
    </row>
    <row r="1330" spans="2:5" ht="30">
      <c r="B1330" s="1169" t="s">
        <v>11929</v>
      </c>
      <c r="C1330" s="1170" t="s">
        <v>8447</v>
      </c>
      <c r="D1330" s="1169" t="s">
        <v>25</v>
      </c>
      <c r="E1330" s="651" t="s">
        <v>18276</v>
      </c>
    </row>
    <row r="1331" spans="2:5" ht="30">
      <c r="B1331" s="1595">
        <v>91069</v>
      </c>
      <c r="C1331" s="653" t="s">
        <v>8448</v>
      </c>
      <c r="D1331" s="652" t="s">
        <v>0</v>
      </c>
      <c r="E1331" s="654" t="s">
        <v>15539</v>
      </c>
    </row>
    <row r="1332" spans="2:5" ht="30">
      <c r="B1332" s="1596">
        <v>91070</v>
      </c>
      <c r="C1332" s="1170" t="s">
        <v>8449</v>
      </c>
      <c r="D1332" s="1169" t="s">
        <v>0</v>
      </c>
      <c r="E1332" s="651" t="s">
        <v>18277</v>
      </c>
    </row>
    <row r="1333" spans="2:5" ht="30">
      <c r="B1333" s="1595">
        <v>91071</v>
      </c>
      <c r="C1333" s="653" t="s">
        <v>8450</v>
      </c>
      <c r="D1333" s="652" t="s">
        <v>0</v>
      </c>
      <c r="E1333" s="654" t="s">
        <v>18278</v>
      </c>
    </row>
    <row r="1334" spans="2:5" ht="30">
      <c r="B1334" s="1596">
        <v>91072</v>
      </c>
      <c r="C1334" s="1170" t="s">
        <v>8451</v>
      </c>
      <c r="D1334" s="1169" t="s">
        <v>0</v>
      </c>
      <c r="E1334" s="651" t="s">
        <v>18279</v>
      </c>
    </row>
    <row r="1335" spans="2:5" ht="30">
      <c r="B1335" s="1595">
        <v>91073</v>
      </c>
      <c r="C1335" s="653" t="s">
        <v>8452</v>
      </c>
      <c r="D1335" s="652" t="s">
        <v>0</v>
      </c>
      <c r="E1335" s="654" t="s">
        <v>18280</v>
      </c>
    </row>
    <row r="1336" spans="2:5" ht="30">
      <c r="B1336" s="1596">
        <v>91074</v>
      </c>
      <c r="C1336" s="1170" t="s">
        <v>8453</v>
      </c>
      <c r="D1336" s="1169" t="s">
        <v>0</v>
      </c>
      <c r="E1336" s="651" t="s">
        <v>18281</v>
      </c>
    </row>
    <row r="1337" spans="2:5" ht="30">
      <c r="B1337" s="1595">
        <v>91075</v>
      </c>
      <c r="C1337" s="653" t="s">
        <v>8454</v>
      </c>
      <c r="D1337" s="652" t="s">
        <v>0</v>
      </c>
      <c r="E1337" s="654" t="s">
        <v>18282</v>
      </c>
    </row>
    <row r="1338" spans="2:5" ht="30">
      <c r="B1338" s="1596">
        <v>91076</v>
      </c>
      <c r="C1338" s="1170" t="s">
        <v>8455</v>
      </c>
      <c r="D1338" s="1169" t="s">
        <v>0</v>
      </c>
      <c r="E1338" s="651" t="s">
        <v>18283</v>
      </c>
    </row>
    <row r="1339" spans="2:5" ht="30">
      <c r="B1339" s="1595">
        <v>91077</v>
      </c>
      <c r="C1339" s="653" t="s">
        <v>8456</v>
      </c>
      <c r="D1339" s="652" t="s">
        <v>0</v>
      </c>
      <c r="E1339" s="654" t="s">
        <v>18284</v>
      </c>
    </row>
    <row r="1340" spans="2:5" ht="30">
      <c r="B1340" s="1596">
        <v>91078</v>
      </c>
      <c r="C1340" s="1170" t="s">
        <v>8457</v>
      </c>
      <c r="D1340" s="1169" t="s">
        <v>0</v>
      </c>
      <c r="E1340" s="651" t="s">
        <v>18285</v>
      </c>
    </row>
    <row r="1341" spans="2:5" ht="30">
      <c r="B1341" s="1595">
        <v>91079</v>
      </c>
      <c r="C1341" s="653" t="s">
        <v>8458</v>
      </c>
      <c r="D1341" s="652" t="s">
        <v>0</v>
      </c>
      <c r="E1341" s="654" t="s">
        <v>14437</v>
      </c>
    </row>
    <row r="1342" spans="2:5" ht="30">
      <c r="B1342" s="1596">
        <v>91080</v>
      </c>
      <c r="C1342" s="1170" t="s">
        <v>8459</v>
      </c>
      <c r="D1342" s="1169" t="s">
        <v>0</v>
      </c>
      <c r="E1342" s="651" t="s">
        <v>18286</v>
      </c>
    </row>
    <row r="1343" spans="2:5" ht="30">
      <c r="B1343" s="1595">
        <v>91081</v>
      </c>
      <c r="C1343" s="653" t="s">
        <v>8460</v>
      </c>
      <c r="D1343" s="652" t="s">
        <v>0</v>
      </c>
      <c r="E1343" s="654" t="s">
        <v>18287</v>
      </c>
    </row>
    <row r="1344" spans="2:5" ht="30">
      <c r="B1344" s="1596">
        <v>91082</v>
      </c>
      <c r="C1344" s="1170" t="s">
        <v>8461</v>
      </c>
      <c r="D1344" s="1169" t="s">
        <v>0</v>
      </c>
      <c r="E1344" s="651" t="s">
        <v>16851</v>
      </c>
    </row>
    <row r="1345" spans="2:5" ht="30">
      <c r="B1345" s="1595">
        <v>91083</v>
      </c>
      <c r="C1345" s="653" t="s">
        <v>8462</v>
      </c>
      <c r="D1345" s="652" t="s">
        <v>0</v>
      </c>
      <c r="E1345" s="654" t="s">
        <v>18288</v>
      </c>
    </row>
    <row r="1346" spans="2:5" ht="30">
      <c r="B1346" s="1596">
        <v>91084</v>
      </c>
      <c r="C1346" s="1170" t="s">
        <v>8463</v>
      </c>
      <c r="D1346" s="1169" t="s">
        <v>0</v>
      </c>
      <c r="E1346" s="651" t="s">
        <v>18289</v>
      </c>
    </row>
    <row r="1347" spans="2:5" ht="30">
      <c r="B1347" s="1595">
        <v>91086</v>
      </c>
      <c r="C1347" s="653" t="s">
        <v>8464</v>
      </c>
      <c r="D1347" s="652" t="s">
        <v>0</v>
      </c>
      <c r="E1347" s="654" t="s">
        <v>18290</v>
      </c>
    </row>
    <row r="1348" spans="2:5" ht="30">
      <c r="B1348" s="1596">
        <v>91087</v>
      </c>
      <c r="C1348" s="1170" t="s">
        <v>8465</v>
      </c>
      <c r="D1348" s="1169" t="s">
        <v>0</v>
      </c>
      <c r="E1348" s="651" t="s">
        <v>15786</v>
      </c>
    </row>
    <row r="1349" spans="2:5" ht="30">
      <c r="B1349" s="1595">
        <v>91088</v>
      </c>
      <c r="C1349" s="653" t="s">
        <v>2304</v>
      </c>
      <c r="D1349" s="652" t="s">
        <v>0</v>
      </c>
      <c r="E1349" s="654" t="s">
        <v>18291</v>
      </c>
    </row>
    <row r="1350" spans="2:5" ht="30">
      <c r="B1350" s="1596">
        <v>91089</v>
      </c>
      <c r="C1350" s="1170" t="s">
        <v>2305</v>
      </c>
      <c r="D1350" s="1169" t="s">
        <v>0</v>
      </c>
      <c r="E1350" s="651" t="s">
        <v>13438</v>
      </c>
    </row>
    <row r="1351" spans="2:5" ht="30">
      <c r="B1351" s="1595">
        <v>91090</v>
      </c>
      <c r="C1351" s="653" t="s">
        <v>8466</v>
      </c>
      <c r="D1351" s="652" t="s">
        <v>0</v>
      </c>
      <c r="E1351" s="654" t="s">
        <v>18292</v>
      </c>
    </row>
    <row r="1352" spans="2:5" ht="30">
      <c r="B1352" s="1596">
        <v>91091</v>
      </c>
      <c r="C1352" s="1170" t="s">
        <v>8467</v>
      </c>
      <c r="D1352" s="1169" t="s">
        <v>0</v>
      </c>
      <c r="E1352" s="651" t="s">
        <v>18293</v>
      </c>
    </row>
    <row r="1353" spans="2:5" ht="30">
      <c r="B1353" s="1595">
        <v>91092</v>
      </c>
      <c r="C1353" s="653" t="s">
        <v>2306</v>
      </c>
      <c r="D1353" s="652" t="s">
        <v>0</v>
      </c>
      <c r="E1353" s="654" t="s">
        <v>18294</v>
      </c>
    </row>
    <row r="1354" spans="2:5" ht="30">
      <c r="B1354" s="1596">
        <v>91093</v>
      </c>
      <c r="C1354" s="1170" t="s">
        <v>2307</v>
      </c>
      <c r="D1354" s="1169" t="s">
        <v>0</v>
      </c>
      <c r="E1354" s="651" t="s">
        <v>18295</v>
      </c>
    </row>
    <row r="1355" spans="2:5" ht="30">
      <c r="B1355" s="1595">
        <v>91094</v>
      </c>
      <c r="C1355" s="653" t="s">
        <v>8468</v>
      </c>
      <c r="D1355" s="652" t="s">
        <v>0</v>
      </c>
      <c r="E1355" s="654" t="s">
        <v>18296</v>
      </c>
    </row>
    <row r="1356" spans="2:5" ht="30">
      <c r="B1356" s="1596">
        <v>91095</v>
      </c>
      <c r="C1356" s="1170" t="s">
        <v>8469</v>
      </c>
      <c r="D1356" s="1169" t="s">
        <v>0</v>
      </c>
      <c r="E1356" s="651" t="s">
        <v>18297</v>
      </c>
    </row>
    <row r="1357" spans="2:5" ht="30">
      <c r="B1357" s="1595">
        <v>91096</v>
      </c>
      <c r="C1357" s="653" t="s">
        <v>8470</v>
      </c>
      <c r="D1357" s="652" t="s">
        <v>0</v>
      </c>
      <c r="E1357" s="654" t="s">
        <v>18298</v>
      </c>
    </row>
    <row r="1358" spans="2:5" ht="30">
      <c r="B1358" s="1596">
        <v>91097</v>
      </c>
      <c r="C1358" s="1170" t="s">
        <v>8471</v>
      </c>
      <c r="D1358" s="1169" t="s">
        <v>0</v>
      </c>
      <c r="E1358" s="651" t="s">
        <v>18299</v>
      </c>
    </row>
    <row r="1359" spans="2:5" ht="30">
      <c r="B1359" s="1595">
        <v>91098</v>
      </c>
      <c r="C1359" s="653" t="s">
        <v>8472</v>
      </c>
      <c r="D1359" s="652" t="s">
        <v>0</v>
      </c>
      <c r="E1359" s="654" t="s">
        <v>18300</v>
      </c>
    </row>
    <row r="1360" spans="2:5" ht="30">
      <c r="B1360" s="1596">
        <v>91099</v>
      </c>
      <c r="C1360" s="1170" t="s">
        <v>8473</v>
      </c>
      <c r="D1360" s="1169" t="s">
        <v>0</v>
      </c>
      <c r="E1360" s="651" t="s">
        <v>15557</v>
      </c>
    </row>
    <row r="1361" spans="2:5" ht="30">
      <c r="B1361" s="1595">
        <v>91100</v>
      </c>
      <c r="C1361" s="653" t="s">
        <v>8474</v>
      </c>
      <c r="D1361" s="652" t="s">
        <v>0</v>
      </c>
      <c r="E1361" s="654" t="s">
        <v>18301</v>
      </c>
    </row>
    <row r="1362" spans="2:5" ht="30">
      <c r="B1362" s="1596">
        <v>91101</v>
      </c>
      <c r="C1362" s="1170" t="s">
        <v>8475</v>
      </c>
      <c r="D1362" s="1169" t="s">
        <v>0</v>
      </c>
      <c r="E1362" s="651" t="s">
        <v>18302</v>
      </c>
    </row>
    <row r="1363" spans="2:5" ht="30">
      <c r="B1363" s="1595">
        <v>93952</v>
      </c>
      <c r="C1363" s="653" t="s">
        <v>5267</v>
      </c>
      <c r="D1363" s="652" t="s">
        <v>29</v>
      </c>
      <c r="E1363" s="654" t="s">
        <v>18303</v>
      </c>
    </row>
    <row r="1364" spans="2:5" ht="30">
      <c r="B1364" s="1596">
        <v>93953</v>
      </c>
      <c r="C1364" s="1170" t="s">
        <v>8476</v>
      </c>
      <c r="D1364" s="1169" t="s">
        <v>29</v>
      </c>
      <c r="E1364" s="651" t="s">
        <v>18304</v>
      </c>
    </row>
    <row r="1365" spans="2:5" ht="30">
      <c r="B1365" s="1595">
        <v>93954</v>
      </c>
      <c r="C1365" s="653" t="s">
        <v>8477</v>
      </c>
      <c r="D1365" s="652" t="s">
        <v>29</v>
      </c>
      <c r="E1365" s="654" t="s">
        <v>18305</v>
      </c>
    </row>
    <row r="1366" spans="2:5" ht="30">
      <c r="B1366" s="1596">
        <v>93955</v>
      </c>
      <c r="C1366" s="1170" t="s">
        <v>5268</v>
      </c>
      <c r="D1366" s="1169" t="s">
        <v>29</v>
      </c>
      <c r="E1366" s="651" t="s">
        <v>18306</v>
      </c>
    </row>
    <row r="1367" spans="2:5" ht="30">
      <c r="B1367" s="1595">
        <v>93956</v>
      </c>
      <c r="C1367" s="653" t="s">
        <v>8478</v>
      </c>
      <c r="D1367" s="652" t="s">
        <v>29</v>
      </c>
      <c r="E1367" s="654" t="s">
        <v>18307</v>
      </c>
    </row>
    <row r="1368" spans="2:5" ht="30">
      <c r="B1368" s="1596">
        <v>93957</v>
      </c>
      <c r="C1368" s="1170" t="s">
        <v>5269</v>
      </c>
      <c r="D1368" s="1169" t="s">
        <v>29</v>
      </c>
      <c r="E1368" s="651" t="s">
        <v>18308</v>
      </c>
    </row>
    <row r="1369" spans="2:5" ht="30">
      <c r="B1369" s="1595">
        <v>93958</v>
      </c>
      <c r="C1369" s="653" t="s">
        <v>8479</v>
      </c>
      <c r="D1369" s="652" t="s">
        <v>29</v>
      </c>
      <c r="E1369" s="654" t="s">
        <v>18241</v>
      </c>
    </row>
    <row r="1370" spans="2:5" ht="30">
      <c r="B1370" s="1596">
        <v>93959</v>
      </c>
      <c r="C1370" s="1170" t="s">
        <v>8480</v>
      </c>
      <c r="D1370" s="1169" t="s">
        <v>29</v>
      </c>
      <c r="E1370" s="651" t="s">
        <v>18309</v>
      </c>
    </row>
    <row r="1371" spans="2:5" ht="30">
      <c r="B1371" s="1595">
        <v>93960</v>
      </c>
      <c r="C1371" s="653" t="s">
        <v>5270</v>
      </c>
      <c r="D1371" s="652" t="s">
        <v>29</v>
      </c>
      <c r="E1371" s="654" t="s">
        <v>18310</v>
      </c>
    </row>
    <row r="1372" spans="2:5" ht="30">
      <c r="B1372" s="1596">
        <v>93961</v>
      </c>
      <c r="C1372" s="1170" t="s">
        <v>8481</v>
      </c>
      <c r="D1372" s="1169" t="s">
        <v>29</v>
      </c>
      <c r="E1372" s="651" t="s">
        <v>18311</v>
      </c>
    </row>
    <row r="1373" spans="2:5" ht="30">
      <c r="B1373" s="1595">
        <v>93962</v>
      </c>
      <c r="C1373" s="653" t="s">
        <v>5271</v>
      </c>
      <c r="D1373" s="652" t="s">
        <v>29</v>
      </c>
      <c r="E1373" s="654" t="s">
        <v>18312</v>
      </c>
    </row>
    <row r="1374" spans="2:5" ht="30">
      <c r="B1374" s="1596">
        <v>93963</v>
      </c>
      <c r="C1374" s="1170" t="s">
        <v>8482</v>
      </c>
      <c r="D1374" s="1169" t="s">
        <v>29</v>
      </c>
      <c r="E1374" s="651" t="s">
        <v>18313</v>
      </c>
    </row>
    <row r="1375" spans="2:5" ht="30">
      <c r="B1375" s="1595">
        <v>93964</v>
      </c>
      <c r="C1375" s="653" t="s">
        <v>8483</v>
      </c>
      <c r="D1375" s="652" t="s">
        <v>29</v>
      </c>
      <c r="E1375" s="654" t="s">
        <v>18314</v>
      </c>
    </row>
    <row r="1376" spans="2:5" ht="30">
      <c r="B1376" s="1596">
        <v>93965</v>
      </c>
      <c r="C1376" s="1170" t="s">
        <v>8484</v>
      </c>
      <c r="D1376" s="1169" t="s">
        <v>29</v>
      </c>
      <c r="E1376" s="651" t="s">
        <v>18315</v>
      </c>
    </row>
    <row r="1377" spans="2:5" ht="30">
      <c r="B1377" s="1595">
        <v>93966</v>
      </c>
      <c r="C1377" s="653" t="s">
        <v>8485</v>
      </c>
      <c r="D1377" s="652" t="s">
        <v>29</v>
      </c>
      <c r="E1377" s="654" t="s">
        <v>18316</v>
      </c>
    </row>
    <row r="1378" spans="2:5" ht="30">
      <c r="B1378" s="1596">
        <v>93967</v>
      </c>
      <c r="C1378" s="1170" t="s">
        <v>5272</v>
      </c>
      <c r="D1378" s="1169" t="s">
        <v>29</v>
      </c>
      <c r="E1378" s="651" t="s">
        <v>18317</v>
      </c>
    </row>
    <row r="1379" spans="2:5" ht="30">
      <c r="B1379" s="1595">
        <v>93968</v>
      </c>
      <c r="C1379" s="653" t="s">
        <v>8486</v>
      </c>
      <c r="D1379" s="652" t="s">
        <v>29</v>
      </c>
      <c r="E1379" s="654" t="s">
        <v>18318</v>
      </c>
    </row>
    <row r="1380" spans="2:5" ht="30">
      <c r="B1380" s="1596">
        <v>93969</v>
      </c>
      <c r="C1380" s="1170" t="s">
        <v>8487</v>
      </c>
      <c r="D1380" s="1169" t="s">
        <v>29</v>
      </c>
      <c r="E1380" s="651" t="s">
        <v>18319</v>
      </c>
    </row>
    <row r="1381" spans="2:5" ht="30">
      <c r="B1381" s="1595">
        <v>93970</v>
      </c>
      <c r="C1381" s="653" t="s">
        <v>8488</v>
      </c>
      <c r="D1381" s="652" t="s">
        <v>29</v>
      </c>
      <c r="E1381" s="654" t="s">
        <v>16213</v>
      </c>
    </row>
    <row r="1382" spans="2:5" ht="30">
      <c r="B1382" s="1596">
        <v>93971</v>
      </c>
      <c r="C1382" s="1170" t="s">
        <v>8489</v>
      </c>
      <c r="D1382" s="1169" t="s">
        <v>29</v>
      </c>
      <c r="E1382" s="651" t="s">
        <v>18320</v>
      </c>
    </row>
    <row r="1383" spans="2:5" ht="30">
      <c r="B1383" s="1595">
        <v>95108</v>
      </c>
      <c r="C1383" s="653" t="s">
        <v>8490</v>
      </c>
      <c r="D1383" s="652" t="s">
        <v>30</v>
      </c>
      <c r="E1383" s="654" t="s">
        <v>18321</v>
      </c>
    </row>
    <row r="1384" spans="2:5" ht="30">
      <c r="B1384" s="1596">
        <v>83690</v>
      </c>
      <c r="C1384" s="1170" t="s">
        <v>8491</v>
      </c>
      <c r="D1384" s="1169" t="s">
        <v>25</v>
      </c>
      <c r="E1384" s="651" t="s">
        <v>18322</v>
      </c>
    </row>
    <row r="1385" spans="2:5" ht="30">
      <c r="B1385" s="652" t="s">
        <v>11930</v>
      </c>
      <c r="C1385" s="653" t="s">
        <v>8492</v>
      </c>
      <c r="D1385" s="652" t="s">
        <v>30</v>
      </c>
      <c r="E1385" s="654" t="s">
        <v>18323</v>
      </c>
    </row>
    <row r="1386" spans="2:5" ht="30">
      <c r="B1386" s="1169" t="s">
        <v>11931</v>
      </c>
      <c r="C1386" s="1170" t="s">
        <v>8493</v>
      </c>
      <c r="D1386" s="1169" t="s">
        <v>30</v>
      </c>
      <c r="E1386" s="651" t="s">
        <v>18324</v>
      </c>
    </row>
    <row r="1387" spans="2:5" ht="30">
      <c r="B1387" s="652" t="s">
        <v>11932</v>
      </c>
      <c r="C1387" s="653" t="s">
        <v>8494</v>
      </c>
      <c r="D1387" s="652" t="s">
        <v>30</v>
      </c>
      <c r="E1387" s="654" t="s">
        <v>18325</v>
      </c>
    </row>
    <row r="1388" spans="2:5" ht="30">
      <c r="B1388" s="1169" t="s">
        <v>11933</v>
      </c>
      <c r="C1388" s="1170" t="s">
        <v>8495</v>
      </c>
      <c r="D1388" s="1169" t="s">
        <v>30</v>
      </c>
      <c r="E1388" s="651" t="s">
        <v>18326</v>
      </c>
    </row>
    <row r="1389" spans="2:5" ht="30">
      <c r="B1389" s="652" t="s">
        <v>11934</v>
      </c>
      <c r="C1389" s="653" t="s">
        <v>8496</v>
      </c>
      <c r="D1389" s="652" t="s">
        <v>30</v>
      </c>
      <c r="E1389" s="654" t="s">
        <v>18327</v>
      </c>
    </row>
    <row r="1390" spans="2:5" ht="30">
      <c r="B1390" s="1169" t="s">
        <v>11935</v>
      </c>
      <c r="C1390" s="1170" t="s">
        <v>8497</v>
      </c>
      <c r="D1390" s="1169" t="s">
        <v>30</v>
      </c>
      <c r="E1390" s="651" t="s">
        <v>18328</v>
      </c>
    </row>
    <row r="1391" spans="2:5" ht="30">
      <c r="B1391" s="652" t="s">
        <v>11936</v>
      </c>
      <c r="C1391" s="653" t="s">
        <v>8498</v>
      </c>
      <c r="D1391" s="652" t="s">
        <v>30</v>
      </c>
      <c r="E1391" s="654" t="s">
        <v>18329</v>
      </c>
    </row>
    <row r="1392" spans="2:5" ht="30">
      <c r="B1392" s="1169" t="s">
        <v>11937</v>
      </c>
      <c r="C1392" s="1170" t="s">
        <v>8499</v>
      </c>
      <c r="D1392" s="1169" t="s">
        <v>30</v>
      </c>
      <c r="E1392" s="651" t="s">
        <v>18330</v>
      </c>
    </row>
    <row r="1393" spans="2:5" ht="30">
      <c r="B1393" s="652" t="s">
        <v>11938</v>
      </c>
      <c r="C1393" s="653" t="s">
        <v>8500</v>
      </c>
      <c r="D1393" s="652" t="s">
        <v>30</v>
      </c>
      <c r="E1393" s="654" t="s">
        <v>18331</v>
      </c>
    </row>
    <row r="1394" spans="2:5" ht="30">
      <c r="B1394" s="1169" t="s">
        <v>11939</v>
      </c>
      <c r="C1394" s="1170" t="s">
        <v>8501</v>
      </c>
      <c r="D1394" s="1169" t="s">
        <v>30</v>
      </c>
      <c r="E1394" s="651" t="s">
        <v>18332</v>
      </c>
    </row>
    <row r="1395" spans="2:5" ht="30">
      <c r="B1395" s="652" t="s">
        <v>11940</v>
      </c>
      <c r="C1395" s="653" t="s">
        <v>2308</v>
      </c>
      <c r="D1395" s="652" t="s">
        <v>30</v>
      </c>
      <c r="E1395" s="654" t="s">
        <v>18333</v>
      </c>
    </row>
    <row r="1396" spans="2:5" ht="30">
      <c r="B1396" s="1169" t="s">
        <v>11941</v>
      </c>
      <c r="C1396" s="1170" t="s">
        <v>8502</v>
      </c>
      <c r="D1396" s="1169" t="s">
        <v>30</v>
      </c>
      <c r="E1396" s="651" t="s">
        <v>18334</v>
      </c>
    </row>
    <row r="1397" spans="2:5" ht="30">
      <c r="B1397" s="652" t="s">
        <v>11942</v>
      </c>
      <c r="C1397" s="653" t="s">
        <v>8503</v>
      </c>
      <c r="D1397" s="652" t="s">
        <v>30</v>
      </c>
      <c r="E1397" s="654" t="s">
        <v>18335</v>
      </c>
    </row>
    <row r="1398" spans="2:5" ht="30">
      <c r="B1398" s="1169" t="s">
        <v>11943</v>
      </c>
      <c r="C1398" s="1170" t="s">
        <v>8504</v>
      </c>
      <c r="D1398" s="1169" t="s">
        <v>30</v>
      </c>
      <c r="E1398" s="651" t="s">
        <v>18336</v>
      </c>
    </row>
    <row r="1399" spans="2:5" ht="30">
      <c r="B1399" s="652" t="s">
        <v>11944</v>
      </c>
      <c r="C1399" s="653" t="s">
        <v>8505</v>
      </c>
      <c r="D1399" s="652" t="s">
        <v>30</v>
      </c>
      <c r="E1399" s="654" t="s">
        <v>18337</v>
      </c>
    </row>
    <row r="1400" spans="2:5" ht="30">
      <c r="B1400" s="1169" t="s">
        <v>11945</v>
      </c>
      <c r="C1400" s="1170" t="s">
        <v>8506</v>
      </c>
      <c r="D1400" s="1169" t="s">
        <v>30</v>
      </c>
      <c r="E1400" s="651" t="s">
        <v>18338</v>
      </c>
    </row>
    <row r="1401" spans="2:5" ht="30">
      <c r="B1401" s="652" t="s">
        <v>11946</v>
      </c>
      <c r="C1401" s="653" t="s">
        <v>8507</v>
      </c>
      <c r="D1401" s="652" t="s">
        <v>30</v>
      </c>
      <c r="E1401" s="654" t="s">
        <v>18339</v>
      </c>
    </row>
    <row r="1402" spans="2:5" ht="30">
      <c r="B1402" s="1169" t="s">
        <v>11947</v>
      </c>
      <c r="C1402" s="1170" t="s">
        <v>8508</v>
      </c>
      <c r="D1402" s="1169" t="s">
        <v>30</v>
      </c>
      <c r="E1402" s="651" t="s">
        <v>18340</v>
      </c>
    </row>
    <row r="1403" spans="2:5" ht="30">
      <c r="B1403" s="652" t="s">
        <v>11948</v>
      </c>
      <c r="C1403" s="653" t="s">
        <v>8509</v>
      </c>
      <c r="D1403" s="652" t="s">
        <v>30</v>
      </c>
      <c r="E1403" s="654" t="s">
        <v>18341</v>
      </c>
    </row>
    <row r="1404" spans="2:5" ht="30">
      <c r="B1404" s="1169" t="s">
        <v>11949</v>
      </c>
      <c r="C1404" s="1170" t="s">
        <v>8510</v>
      </c>
      <c r="D1404" s="1169" t="s">
        <v>30</v>
      </c>
      <c r="E1404" s="651" t="s">
        <v>18342</v>
      </c>
    </row>
    <row r="1405" spans="2:5" ht="30">
      <c r="B1405" s="652" t="s">
        <v>11950</v>
      </c>
      <c r="C1405" s="653" t="s">
        <v>8511</v>
      </c>
      <c r="D1405" s="652" t="s">
        <v>30</v>
      </c>
      <c r="E1405" s="654" t="s">
        <v>18343</v>
      </c>
    </row>
    <row r="1406" spans="2:5" ht="30">
      <c r="B1406" s="1169" t="s">
        <v>11951</v>
      </c>
      <c r="C1406" s="1170" t="s">
        <v>8512</v>
      </c>
      <c r="D1406" s="1169" t="s">
        <v>30</v>
      </c>
      <c r="E1406" s="651" t="s">
        <v>18344</v>
      </c>
    </row>
    <row r="1407" spans="2:5" ht="30">
      <c r="B1407" s="652" t="s">
        <v>11952</v>
      </c>
      <c r="C1407" s="653" t="s">
        <v>8513</v>
      </c>
      <c r="D1407" s="652" t="s">
        <v>30</v>
      </c>
      <c r="E1407" s="654" t="s">
        <v>18345</v>
      </c>
    </row>
    <row r="1408" spans="2:5" ht="30">
      <c r="B1408" s="1169" t="s">
        <v>11953</v>
      </c>
      <c r="C1408" s="1170" t="s">
        <v>8514</v>
      </c>
      <c r="D1408" s="1169" t="s">
        <v>30</v>
      </c>
      <c r="E1408" s="651" t="s">
        <v>18346</v>
      </c>
    </row>
    <row r="1409" spans="2:5" ht="30">
      <c r="B1409" s="652" t="s">
        <v>11954</v>
      </c>
      <c r="C1409" s="653" t="s">
        <v>8515</v>
      </c>
      <c r="D1409" s="652" t="s">
        <v>30</v>
      </c>
      <c r="E1409" s="654" t="s">
        <v>18347</v>
      </c>
    </row>
    <row r="1410" spans="2:5" ht="30">
      <c r="B1410" s="1169" t="s">
        <v>11955</v>
      </c>
      <c r="C1410" s="1170" t="s">
        <v>8516</v>
      </c>
      <c r="D1410" s="1169" t="s">
        <v>30</v>
      </c>
      <c r="E1410" s="651" t="s">
        <v>18348</v>
      </c>
    </row>
    <row r="1411" spans="2:5" ht="30">
      <c r="B1411" s="652" t="s">
        <v>11956</v>
      </c>
      <c r="C1411" s="653" t="s">
        <v>8517</v>
      </c>
      <c r="D1411" s="652" t="s">
        <v>30</v>
      </c>
      <c r="E1411" s="654" t="s">
        <v>18349</v>
      </c>
    </row>
    <row r="1412" spans="2:5" ht="30">
      <c r="B1412" s="1169" t="s">
        <v>11957</v>
      </c>
      <c r="C1412" s="1170" t="s">
        <v>8518</v>
      </c>
      <c r="D1412" s="1169" t="s">
        <v>30</v>
      </c>
      <c r="E1412" s="651" t="s">
        <v>18350</v>
      </c>
    </row>
    <row r="1413" spans="2:5" ht="30">
      <c r="B1413" s="652" t="s">
        <v>11958</v>
      </c>
      <c r="C1413" s="653" t="s">
        <v>8519</v>
      </c>
      <c r="D1413" s="652" t="s">
        <v>30</v>
      </c>
      <c r="E1413" s="654" t="s">
        <v>18351</v>
      </c>
    </row>
    <row r="1414" spans="2:5" ht="30">
      <c r="B1414" s="1169" t="s">
        <v>11959</v>
      </c>
      <c r="C1414" s="1170" t="s">
        <v>8520</v>
      </c>
      <c r="D1414" s="1169" t="s">
        <v>30</v>
      </c>
      <c r="E1414" s="651" t="s">
        <v>18352</v>
      </c>
    </row>
    <row r="1415" spans="2:5" ht="30">
      <c r="B1415" s="652" t="s">
        <v>11960</v>
      </c>
      <c r="C1415" s="653" t="s">
        <v>8521</v>
      </c>
      <c r="D1415" s="652" t="s">
        <v>30</v>
      </c>
      <c r="E1415" s="654" t="s">
        <v>18353</v>
      </c>
    </row>
    <row r="1416" spans="2:5" ht="30">
      <c r="B1416" s="1169" t="s">
        <v>11961</v>
      </c>
      <c r="C1416" s="1170" t="s">
        <v>8522</v>
      </c>
      <c r="D1416" s="1169" t="s">
        <v>30</v>
      </c>
      <c r="E1416" s="651" t="s">
        <v>18354</v>
      </c>
    </row>
    <row r="1417" spans="2:5" ht="30">
      <c r="B1417" s="652" t="s">
        <v>11962</v>
      </c>
      <c r="C1417" s="653" t="s">
        <v>8523</v>
      </c>
      <c r="D1417" s="652" t="s">
        <v>30</v>
      </c>
      <c r="E1417" s="654" t="s">
        <v>18355</v>
      </c>
    </row>
    <row r="1418" spans="2:5" ht="30">
      <c r="B1418" s="1169" t="s">
        <v>11963</v>
      </c>
      <c r="C1418" s="1170" t="s">
        <v>8524</v>
      </c>
      <c r="D1418" s="1169" t="s">
        <v>30</v>
      </c>
      <c r="E1418" s="651" t="s">
        <v>18356</v>
      </c>
    </row>
    <row r="1419" spans="2:5" ht="30">
      <c r="B1419" s="652" t="s">
        <v>11964</v>
      </c>
      <c r="C1419" s="653" t="s">
        <v>8525</v>
      </c>
      <c r="D1419" s="652" t="s">
        <v>30</v>
      </c>
      <c r="E1419" s="654" t="s">
        <v>18357</v>
      </c>
    </row>
    <row r="1420" spans="2:5" ht="30">
      <c r="B1420" s="1169" t="s">
        <v>11965</v>
      </c>
      <c r="C1420" s="1170" t="s">
        <v>8526</v>
      </c>
      <c r="D1420" s="1169" t="s">
        <v>30</v>
      </c>
      <c r="E1420" s="651" t="s">
        <v>18358</v>
      </c>
    </row>
    <row r="1421" spans="2:5" ht="30">
      <c r="B1421" s="652" t="s">
        <v>11966</v>
      </c>
      <c r="C1421" s="653" t="s">
        <v>8527</v>
      </c>
      <c r="D1421" s="652" t="s">
        <v>30</v>
      </c>
      <c r="E1421" s="654" t="s">
        <v>18359</v>
      </c>
    </row>
    <row r="1422" spans="2:5" ht="30">
      <c r="B1422" s="1169" t="s">
        <v>11967</v>
      </c>
      <c r="C1422" s="1170" t="s">
        <v>8528</v>
      </c>
      <c r="D1422" s="1169" t="s">
        <v>30</v>
      </c>
      <c r="E1422" s="651" t="s">
        <v>18360</v>
      </c>
    </row>
    <row r="1423" spans="2:5" ht="30">
      <c r="B1423" s="652" t="s">
        <v>11968</v>
      </c>
      <c r="C1423" s="653" t="s">
        <v>8529</v>
      </c>
      <c r="D1423" s="652" t="s">
        <v>30</v>
      </c>
      <c r="E1423" s="654" t="s">
        <v>18361</v>
      </c>
    </row>
    <row r="1424" spans="2:5" ht="30">
      <c r="B1424" s="1169" t="s">
        <v>11969</v>
      </c>
      <c r="C1424" s="1170" t="s">
        <v>8530</v>
      </c>
      <c r="D1424" s="1169" t="s">
        <v>30</v>
      </c>
      <c r="E1424" s="651" t="s">
        <v>18362</v>
      </c>
    </row>
    <row r="1425" spans="2:5" ht="30">
      <c r="B1425" s="652" t="s">
        <v>11970</v>
      </c>
      <c r="C1425" s="653" t="s">
        <v>8531</v>
      </c>
      <c r="D1425" s="652" t="s">
        <v>30</v>
      </c>
      <c r="E1425" s="654" t="s">
        <v>18363</v>
      </c>
    </row>
    <row r="1426" spans="2:5" ht="30">
      <c r="B1426" s="1169" t="s">
        <v>11971</v>
      </c>
      <c r="C1426" s="1170" t="s">
        <v>8532</v>
      </c>
      <c r="D1426" s="1169" t="s">
        <v>30</v>
      </c>
      <c r="E1426" s="651" t="s">
        <v>18364</v>
      </c>
    </row>
    <row r="1427" spans="2:5" ht="45">
      <c r="B1427" s="652" t="s">
        <v>11972</v>
      </c>
      <c r="C1427" s="653" t="s">
        <v>8533</v>
      </c>
      <c r="D1427" s="652" t="s">
        <v>30</v>
      </c>
      <c r="E1427" s="654" t="s">
        <v>18365</v>
      </c>
    </row>
    <row r="1428" spans="2:5" ht="45">
      <c r="B1428" s="1169" t="s">
        <v>11973</v>
      </c>
      <c r="C1428" s="1170" t="s">
        <v>8534</v>
      </c>
      <c r="D1428" s="1169" t="s">
        <v>30</v>
      </c>
      <c r="E1428" s="651" t="s">
        <v>18366</v>
      </c>
    </row>
    <row r="1429" spans="2:5" ht="45">
      <c r="B1429" s="652" t="s">
        <v>11974</v>
      </c>
      <c r="C1429" s="653" t="s">
        <v>8535</v>
      </c>
      <c r="D1429" s="652" t="s">
        <v>30</v>
      </c>
      <c r="E1429" s="654" t="s">
        <v>18367</v>
      </c>
    </row>
    <row r="1430" spans="2:5" ht="45">
      <c r="B1430" s="1169" t="s">
        <v>11975</v>
      </c>
      <c r="C1430" s="1170" t="s">
        <v>8536</v>
      </c>
      <c r="D1430" s="1169" t="s">
        <v>30</v>
      </c>
      <c r="E1430" s="651" t="s">
        <v>18368</v>
      </c>
    </row>
    <row r="1431" spans="2:5" ht="45">
      <c r="B1431" s="652" t="s">
        <v>11976</v>
      </c>
      <c r="C1431" s="653" t="s">
        <v>8537</v>
      </c>
      <c r="D1431" s="652" t="s">
        <v>30</v>
      </c>
      <c r="E1431" s="654" t="s">
        <v>18369</v>
      </c>
    </row>
    <row r="1432" spans="2:5" ht="45">
      <c r="B1432" s="1169" t="s">
        <v>11977</v>
      </c>
      <c r="C1432" s="1170" t="s">
        <v>8538</v>
      </c>
      <c r="D1432" s="1169" t="s">
        <v>30</v>
      </c>
      <c r="E1432" s="651" t="s">
        <v>18370</v>
      </c>
    </row>
    <row r="1433" spans="2:5" ht="45">
      <c r="B1433" s="652" t="s">
        <v>16296</v>
      </c>
      <c r="C1433" s="653" t="s">
        <v>8539</v>
      </c>
      <c r="D1433" s="652" t="s">
        <v>30</v>
      </c>
      <c r="E1433" s="654" t="s">
        <v>18371</v>
      </c>
    </row>
    <row r="1434" spans="2:5" ht="45">
      <c r="B1434" s="1169" t="s">
        <v>16297</v>
      </c>
      <c r="C1434" s="1170" t="s">
        <v>8540</v>
      </c>
      <c r="D1434" s="1169" t="s">
        <v>30</v>
      </c>
      <c r="E1434" s="651" t="s">
        <v>18372</v>
      </c>
    </row>
    <row r="1435" spans="2:5" ht="45">
      <c r="B1435" s="652" t="s">
        <v>11978</v>
      </c>
      <c r="C1435" s="653" t="s">
        <v>8541</v>
      </c>
      <c r="D1435" s="652" t="s">
        <v>30</v>
      </c>
      <c r="E1435" s="654" t="s">
        <v>18373</v>
      </c>
    </row>
    <row r="1436" spans="2:5" ht="45">
      <c r="B1436" s="1169" t="s">
        <v>11979</v>
      </c>
      <c r="C1436" s="1170" t="s">
        <v>8542</v>
      </c>
      <c r="D1436" s="1169" t="s">
        <v>30</v>
      </c>
      <c r="E1436" s="651" t="s">
        <v>18374</v>
      </c>
    </row>
    <row r="1437" spans="2:5" ht="45">
      <c r="B1437" s="652" t="s">
        <v>11980</v>
      </c>
      <c r="C1437" s="653" t="s">
        <v>8543</v>
      </c>
      <c r="D1437" s="652" t="s">
        <v>30</v>
      </c>
      <c r="E1437" s="654" t="s">
        <v>18375</v>
      </c>
    </row>
    <row r="1438" spans="2:5" ht="45">
      <c r="B1438" s="1169" t="s">
        <v>11981</v>
      </c>
      <c r="C1438" s="1170" t="s">
        <v>8544</v>
      </c>
      <c r="D1438" s="1169" t="s">
        <v>30</v>
      </c>
      <c r="E1438" s="651" t="s">
        <v>18376</v>
      </c>
    </row>
    <row r="1439" spans="2:5" ht="45">
      <c r="B1439" s="652" t="s">
        <v>11982</v>
      </c>
      <c r="C1439" s="653" t="s">
        <v>8545</v>
      </c>
      <c r="D1439" s="652" t="s">
        <v>30</v>
      </c>
      <c r="E1439" s="654" t="s">
        <v>18377</v>
      </c>
    </row>
    <row r="1440" spans="2:5" ht="45">
      <c r="B1440" s="1169" t="s">
        <v>11983</v>
      </c>
      <c r="C1440" s="1170" t="s">
        <v>8546</v>
      </c>
      <c r="D1440" s="1169" t="s">
        <v>30</v>
      </c>
      <c r="E1440" s="651" t="s">
        <v>18378</v>
      </c>
    </row>
    <row r="1441" spans="2:5" ht="45">
      <c r="B1441" s="652" t="s">
        <v>11985</v>
      </c>
      <c r="C1441" s="653" t="s">
        <v>8547</v>
      </c>
      <c r="D1441" s="652" t="s">
        <v>30</v>
      </c>
      <c r="E1441" s="654" t="s">
        <v>18379</v>
      </c>
    </row>
    <row r="1442" spans="2:5" ht="45">
      <c r="B1442" s="1169" t="s">
        <v>11984</v>
      </c>
      <c r="C1442" s="1170" t="s">
        <v>8548</v>
      </c>
      <c r="D1442" s="1169" t="s">
        <v>30</v>
      </c>
      <c r="E1442" s="651" t="s">
        <v>18380</v>
      </c>
    </row>
    <row r="1443" spans="2:5" ht="45">
      <c r="B1443" s="652" t="s">
        <v>11986</v>
      </c>
      <c r="C1443" s="653" t="s">
        <v>8549</v>
      </c>
      <c r="D1443" s="652" t="s">
        <v>30</v>
      </c>
      <c r="E1443" s="654" t="s">
        <v>18381</v>
      </c>
    </row>
    <row r="1444" spans="2:5" ht="30">
      <c r="B1444" s="1169" t="s">
        <v>11987</v>
      </c>
      <c r="C1444" s="1170" t="s">
        <v>8550</v>
      </c>
      <c r="D1444" s="1169" t="s">
        <v>30</v>
      </c>
      <c r="E1444" s="651" t="s">
        <v>18382</v>
      </c>
    </row>
    <row r="1445" spans="2:5" ht="30">
      <c r="B1445" s="652" t="s">
        <v>11988</v>
      </c>
      <c r="C1445" s="653" t="s">
        <v>8551</v>
      </c>
      <c r="D1445" s="652" t="s">
        <v>30</v>
      </c>
      <c r="E1445" s="654" t="s">
        <v>18383</v>
      </c>
    </row>
    <row r="1446" spans="2:5" ht="30">
      <c r="B1446" s="1169" t="s">
        <v>11989</v>
      </c>
      <c r="C1446" s="1170" t="s">
        <v>8552</v>
      </c>
      <c r="D1446" s="1169" t="s">
        <v>30</v>
      </c>
      <c r="E1446" s="651" t="s">
        <v>18384</v>
      </c>
    </row>
    <row r="1447" spans="2:5" ht="30">
      <c r="B1447" s="652" t="s">
        <v>11990</v>
      </c>
      <c r="C1447" s="653" t="s">
        <v>8553</v>
      </c>
      <c r="D1447" s="652" t="s">
        <v>30</v>
      </c>
      <c r="E1447" s="654" t="s">
        <v>18385</v>
      </c>
    </row>
    <row r="1448" spans="2:5" ht="30">
      <c r="B1448" s="1169" t="s">
        <v>11991</v>
      </c>
      <c r="C1448" s="1170" t="s">
        <v>8554</v>
      </c>
      <c r="D1448" s="1169" t="s">
        <v>30</v>
      </c>
      <c r="E1448" s="651" t="s">
        <v>18386</v>
      </c>
    </row>
    <row r="1449" spans="2:5" ht="30">
      <c r="B1449" s="652" t="s">
        <v>11992</v>
      </c>
      <c r="C1449" s="653" t="s">
        <v>8555</v>
      </c>
      <c r="D1449" s="652" t="s">
        <v>30</v>
      </c>
      <c r="E1449" s="654" t="s">
        <v>18387</v>
      </c>
    </row>
    <row r="1450" spans="2:5" ht="30">
      <c r="B1450" s="1169" t="s">
        <v>11993</v>
      </c>
      <c r="C1450" s="1170" t="s">
        <v>8556</v>
      </c>
      <c r="D1450" s="1169" t="s">
        <v>30</v>
      </c>
      <c r="E1450" s="651" t="s">
        <v>18388</v>
      </c>
    </row>
    <row r="1451" spans="2:5" ht="30">
      <c r="B1451" s="652" t="s">
        <v>11994</v>
      </c>
      <c r="C1451" s="653" t="s">
        <v>8557</v>
      </c>
      <c r="D1451" s="652" t="s">
        <v>30</v>
      </c>
      <c r="E1451" s="654" t="s">
        <v>18389</v>
      </c>
    </row>
    <row r="1452" spans="2:5" ht="30">
      <c r="B1452" s="1169" t="s">
        <v>11995</v>
      </c>
      <c r="C1452" s="1170" t="s">
        <v>8558</v>
      </c>
      <c r="D1452" s="1169" t="s">
        <v>30</v>
      </c>
      <c r="E1452" s="651" t="s">
        <v>18390</v>
      </c>
    </row>
    <row r="1453" spans="2:5" ht="30">
      <c r="B1453" s="652" t="s">
        <v>11996</v>
      </c>
      <c r="C1453" s="653" t="s">
        <v>8559</v>
      </c>
      <c r="D1453" s="652" t="s">
        <v>30</v>
      </c>
      <c r="E1453" s="654" t="s">
        <v>18391</v>
      </c>
    </row>
    <row r="1454" spans="2:5" ht="30">
      <c r="B1454" s="1169" t="s">
        <v>11997</v>
      </c>
      <c r="C1454" s="1170" t="s">
        <v>8560</v>
      </c>
      <c r="D1454" s="1169" t="s">
        <v>30</v>
      </c>
      <c r="E1454" s="651" t="s">
        <v>18392</v>
      </c>
    </row>
    <row r="1455" spans="2:5" ht="30">
      <c r="B1455" s="652" t="s">
        <v>11998</v>
      </c>
      <c r="C1455" s="653" t="s">
        <v>8561</v>
      </c>
      <c r="D1455" s="652" t="s">
        <v>30</v>
      </c>
      <c r="E1455" s="654" t="s">
        <v>18393</v>
      </c>
    </row>
    <row r="1456" spans="2:5">
      <c r="B1456" s="1169" t="s">
        <v>11999</v>
      </c>
      <c r="C1456" s="1170" t="s">
        <v>152</v>
      </c>
      <c r="D1456" s="1169" t="s">
        <v>30</v>
      </c>
      <c r="E1456" s="651" t="s">
        <v>18394</v>
      </c>
    </row>
    <row r="1457" spans="2:5">
      <c r="B1457" s="652" t="s">
        <v>12000</v>
      </c>
      <c r="C1457" s="653" t="s">
        <v>8562</v>
      </c>
      <c r="D1457" s="652" t="s">
        <v>30</v>
      </c>
      <c r="E1457" s="654" t="s">
        <v>18395</v>
      </c>
    </row>
    <row r="1458" spans="2:5">
      <c r="B1458" s="1169" t="s">
        <v>12001</v>
      </c>
      <c r="C1458" s="1170" t="s">
        <v>2309</v>
      </c>
      <c r="D1458" s="1169" t="s">
        <v>30</v>
      </c>
      <c r="E1458" s="651" t="s">
        <v>18396</v>
      </c>
    </row>
    <row r="1459" spans="2:5" ht="30">
      <c r="B1459" s="652" t="s">
        <v>12002</v>
      </c>
      <c r="C1459" s="653" t="s">
        <v>2310</v>
      </c>
      <c r="D1459" s="652" t="s">
        <v>30</v>
      </c>
      <c r="E1459" s="654" t="s">
        <v>18397</v>
      </c>
    </row>
    <row r="1460" spans="2:5" ht="30">
      <c r="B1460" s="1169" t="s">
        <v>12003</v>
      </c>
      <c r="C1460" s="1170" t="s">
        <v>8563</v>
      </c>
      <c r="D1460" s="1169" t="s">
        <v>30</v>
      </c>
      <c r="E1460" s="651" t="s">
        <v>18398</v>
      </c>
    </row>
    <row r="1461" spans="2:5" ht="30">
      <c r="B1461" s="652" t="s">
        <v>20211</v>
      </c>
      <c r="C1461" s="653" t="s">
        <v>8564</v>
      </c>
      <c r="D1461" s="652" t="s">
        <v>30</v>
      </c>
      <c r="E1461" s="654" t="s">
        <v>18399</v>
      </c>
    </row>
    <row r="1462" spans="2:5" ht="30">
      <c r="B1462" s="1169" t="s">
        <v>12004</v>
      </c>
      <c r="C1462" s="1170" t="s">
        <v>8565</v>
      </c>
      <c r="D1462" s="1169" t="s">
        <v>30</v>
      </c>
      <c r="E1462" s="651" t="s">
        <v>18400</v>
      </c>
    </row>
    <row r="1463" spans="2:5" ht="30">
      <c r="B1463" s="1595">
        <v>83621</v>
      </c>
      <c r="C1463" s="653" t="s">
        <v>8566</v>
      </c>
      <c r="D1463" s="652" t="s">
        <v>30</v>
      </c>
      <c r="E1463" s="654" t="s">
        <v>15743</v>
      </c>
    </row>
    <row r="1464" spans="2:5" ht="30">
      <c r="B1464" s="1596">
        <v>83659</v>
      </c>
      <c r="C1464" s="1170" t="s">
        <v>8567</v>
      </c>
      <c r="D1464" s="1169" t="s">
        <v>30</v>
      </c>
      <c r="E1464" s="651" t="s">
        <v>18401</v>
      </c>
    </row>
    <row r="1465" spans="2:5">
      <c r="B1465" s="1595">
        <v>83708</v>
      </c>
      <c r="C1465" s="653" t="s">
        <v>2311</v>
      </c>
      <c r="D1465" s="652" t="s">
        <v>30</v>
      </c>
      <c r="E1465" s="654" t="s">
        <v>15592</v>
      </c>
    </row>
    <row r="1466" spans="2:5">
      <c r="B1466" s="1596">
        <v>83709</v>
      </c>
      <c r="C1466" s="1170" t="s">
        <v>2312</v>
      </c>
      <c r="D1466" s="1169" t="s">
        <v>30</v>
      </c>
      <c r="E1466" s="651" t="s">
        <v>18402</v>
      </c>
    </row>
    <row r="1467" spans="2:5">
      <c r="B1467" s="1595">
        <v>83710</v>
      </c>
      <c r="C1467" s="653" t="s">
        <v>2313</v>
      </c>
      <c r="D1467" s="652" t="s">
        <v>30</v>
      </c>
      <c r="E1467" s="654" t="s">
        <v>18403</v>
      </c>
    </row>
    <row r="1468" spans="2:5">
      <c r="B1468" s="1596">
        <v>83711</v>
      </c>
      <c r="C1468" s="1170" t="s">
        <v>2314</v>
      </c>
      <c r="D1468" s="1169" t="s">
        <v>30</v>
      </c>
      <c r="E1468" s="651" t="s">
        <v>18404</v>
      </c>
    </row>
    <row r="1469" spans="2:5">
      <c r="B1469" s="1595">
        <v>83712</v>
      </c>
      <c r="C1469" s="653" t="s">
        <v>2315</v>
      </c>
      <c r="D1469" s="652" t="s">
        <v>30</v>
      </c>
      <c r="E1469" s="654" t="s">
        <v>18405</v>
      </c>
    </row>
    <row r="1470" spans="2:5">
      <c r="B1470" s="1596">
        <v>83713</v>
      </c>
      <c r="C1470" s="1170" t="s">
        <v>2316</v>
      </c>
      <c r="D1470" s="1169" t="s">
        <v>30</v>
      </c>
      <c r="E1470" s="651" t="s">
        <v>18406</v>
      </c>
    </row>
    <row r="1471" spans="2:5">
      <c r="B1471" s="1595">
        <v>83714</v>
      </c>
      <c r="C1471" s="653" t="s">
        <v>153</v>
      </c>
      <c r="D1471" s="652" t="s">
        <v>29</v>
      </c>
      <c r="E1471" s="654" t="s">
        <v>18407</v>
      </c>
    </row>
    <row r="1472" spans="2:5">
      <c r="B1472" s="1596">
        <v>83715</v>
      </c>
      <c r="C1472" s="1170" t="s">
        <v>154</v>
      </c>
      <c r="D1472" s="1169" t="s">
        <v>29</v>
      </c>
      <c r="E1472" s="651" t="s">
        <v>18408</v>
      </c>
    </row>
    <row r="1473" spans="2:5">
      <c r="B1473" s="1595">
        <v>83716</v>
      </c>
      <c r="C1473" s="653" t="s">
        <v>8568</v>
      </c>
      <c r="D1473" s="652" t="s">
        <v>30</v>
      </c>
      <c r="E1473" s="654" t="s">
        <v>18409</v>
      </c>
    </row>
    <row r="1474" spans="2:5">
      <c r="B1474" s="1596">
        <v>94263</v>
      </c>
      <c r="C1474" s="1170" t="s">
        <v>8569</v>
      </c>
      <c r="D1474" s="1169" t="s">
        <v>29</v>
      </c>
      <c r="E1474" s="651" t="s">
        <v>18081</v>
      </c>
    </row>
    <row r="1475" spans="2:5">
      <c r="B1475" s="1595">
        <v>94264</v>
      </c>
      <c r="C1475" s="653" t="s">
        <v>8570</v>
      </c>
      <c r="D1475" s="652" t="s">
        <v>29</v>
      </c>
      <c r="E1475" s="654" t="s">
        <v>18410</v>
      </c>
    </row>
    <row r="1476" spans="2:5">
      <c r="B1476" s="1596">
        <v>94265</v>
      </c>
      <c r="C1476" s="1170" t="s">
        <v>8571</v>
      </c>
      <c r="D1476" s="1169" t="s">
        <v>29</v>
      </c>
      <c r="E1476" s="651" t="s">
        <v>17320</v>
      </c>
    </row>
    <row r="1477" spans="2:5">
      <c r="B1477" s="1595">
        <v>94266</v>
      </c>
      <c r="C1477" s="653" t="s">
        <v>8572</v>
      </c>
      <c r="D1477" s="652" t="s">
        <v>29</v>
      </c>
      <c r="E1477" s="654" t="s">
        <v>14156</v>
      </c>
    </row>
    <row r="1478" spans="2:5" ht="30">
      <c r="B1478" s="1596">
        <v>94267</v>
      </c>
      <c r="C1478" s="1170" t="s">
        <v>8573</v>
      </c>
      <c r="D1478" s="1169" t="s">
        <v>29</v>
      </c>
      <c r="E1478" s="651" t="s">
        <v>12725</v>
      </c>
    </row>
    <row r="1479" spans="2:5" ht="30">
      <c r="B1479" s="1595">
        <v>94268</v>
      </c>
      <c r="C1479" s="653" t="s">
        <v>8574</v>
      </c>
      <c r="D1479" s="652" t="s">
        <v>29</v>
      </c>
      <c r="E1479" s="654" t="s">
        <v>18411</v>
      </c>
    </row>
    <row r="1480" spans="2:5" ht="30">
      <c r="B1480" s="1596">
        <v>94269</v>
      </c>
      <c r="C1480" s="1170" t="s">
        <v>8575</v>
      </c>
      <c r="D1480" s="1169" t="s">
        <v>29</v>
      </c>
      <c r="E1480" s="651" t="s">
        <v>15880</v>
      </c>
    </row>
    <row r="1481" spans="2:5" ht="30">
      <c r="B1481" s="1595">
        <v>94270</v>
      </c>
      <c r="C1481" s="653" t="s">
        <v>8576</v>
      </c>
      <c r="D1481" s="652" t="s">
        <v>29</v>
      </c>
      <c r="E1481" s="654" t="s">
        <v>18412</v>
      </c>
    </row>
    <row r="1482" spans="2:5" ht="30">
      <c r="B1482" s="1596">
        <v>94271</v>
      </c>
      <c r="C1482" s="1170" t="s">
        <v>8577</v>
      </c>
      <c r="D1482" s="1169" t="s">
        <v>29</v>
      </c>
      <c r="E1482" s="651" t="s">
        <v>18413</v>
      </c>
    </row>
    <row r="1483" spans="2:5" ht="30">
      <c r="B1483" s="1595">
        <v>94272</v>
      </c>
      <c r="C1483" s="653" t="s">
        <v>8578</v>
      </c>
      <c r="D1483" s="652" t="s">
        <v>29</v>
      </c>
      <c r="E1483" s="654" t="s">
        <v>18414</v>
      </c>
    </row>
    <row r="1484" spans="2:5" ht="30">
      <c r="B1484" s="1596">
        <v>94273</v>
      </c>
      <c r="C1484" s="1170" t="s">
        <v>8579</v>
      </c>
      <c r="D1484" s="1169" t="s">
        <v>29</v>
      </c>
      <c r="E1484" s="651" t="s">
        <v>18415</v>
      </c>
    </row>
    <row r="1485" spans="2:5" ht="30">
      <c r="B1485" s="1595">
        <v>94274</v>
      </c>
      <c r="C1485" s="653" t="s">
        <v>8580</v>
      </c>
      <c r="D1485" s="652" t="s">
        <v>29</v>
      </c>
      <c r="E1485" s="654" t="s">
        <v>15409</v>
      </c>
    </row>
    <row r="1486" spans="2:5" ht="45">
      <c r="B1486" s="1596">
        <v>94275</v>
      </c>
      <c r="C1486" s="1170" t="s">
        <v>8581</v>
      </c>
      <c r="D1486" s="1169" t="s">
        <v>29</v>
      </c>
      <c r="E1486" s="651" t="s">
        <v>16672</v>
      </c>
    </row>
    <row r="1487" spans="2:5" ht="45">
      <c r="B1487" s="1595">
        <v>94276</v>
      </c>
      <c r="C1487" s="653" t="s">
        <v>8582</v>
      </c>
      <c r="D1487" s="652" t="s">
        <v>29</v>
      </c>
      <c r="E1487" s="654" t="s">
        <v>16204</v>
      </c>
    </row>
    <row r="1488" spans="2:5">
      <c r="B1488" s="1596">
        <v>94281</v>
      </c>
      <c r="C1488" s="1170" t="s">
        <v>8583</v>
      </c>
      <c r="D1488" s="1169" t="s">
        <v>29</v>
      </c>
      <c r="E1488" s="651" t="s">
        <v>16014</v>
      </c>
    </row>
    <row r="1489" spans="2:5">
      <c r="B1489" s="1595">
        <v>94282</v>
      </c>
      <c r="C1489" s="653" t="s">
        <v>8584</v>
      </c>
      <c r="D1489" s="652" t="s">
        <v>29</v>
      </c>
      <c r="E1489" s="654" t="s">
        <v>13865</v>
      </c>
    </row>
    <row r="1490" spans="2:5">
      <c r="B1490" s="1596">
        <v>94283</v>
      </c>
      <c r="C1490" s="1170" t="s">
        <v>8585</v>
      </c>
      <c r="D1490" s="1169" t="s">
        <v>29</v>
      </c>
      <c r="E1490" s="651" t="s">
        <v>18416</v>
      </c>
    </row>
    <row r="1491" spans="2:5">
      <c r="B1491" s="1595">
        <v>94284</v>
      </c>
      <c r="C1491" s="653" t="s">
        <v>8586</v>
      </c>
      <c r="D1491" s="652" t="s">
        <v>29</v>
      </c>
      <c r="E1491" s="654" t="s">
        <v>18417</v>
      </c>
    </row>
    <row r="1492" spans="2:5">
      <c r="B1492" s="1596">
        <v>94285</v>
      </c>
      <c r="C1492" s="1170" t="s">
        <v>8587</v>
      </c>
      <c r="D1492" s="1169" t="s">
        <v>29</v>
      </c>
      <c r="E1492" s="651" t="s">
        <v>16092</v>
      </c>
    </row>
    <row r="1493" spans="2:5">
      <c r="B1493" s="1595">
        <v>94286</v>
      </c>
      <c r="C1493" s="653" t="s">
        <v>8588</v>
      </c>
      <c r="D1493" s="652" t="s">
        <v>29</v>
      </c>
      <c r="E1493" s="654" t="s">
        <v>18418</v>
      </c>
    </row>
    <row r="1494" spans="2:5">
      <c r="B1494" s="1596">
        <v>94287</v>
      </c>
      <c r="C1494" s="1170" t="s">
        <v>8589</v>
      </c>
      <c r="D1494" s="1169" t="s">
        <v>29</v>
      </c>
      <c r="E1494" s="651" t="s">
        <v>15936</v>
      </c>
    </row>
    <row r="1495" spans="2:5">
      <c r="B1495" s="1595">
        <v>94288</v>
      </c>
      <c r="C1495" s="653" t="s">
        <v>8590</v>
      </c>
      <c r="D1495" s="652" t="s">
        <v>29</v>
      </c>
      <c r="E1495" s="654" t="s">
        <v>16182</v>
      </c>
    </row>
    <row r="1496" spans="2:5">
      <c r="B1496" s="1596">
        <v>94289</v>
      </c>
      <c r="C1496" s="1170" t="s">
        <v>8591</v>
      </c>
      <c r="D1496" s="1169" t="s">
        <v>29</v>
      </c>
      <c r="E1496" s="651" t="s">
        <v>15944</v>
      </c>
    </row>
    <row r="1497" spans="2:5">
      <c r="B1497" s="1595">
        <v>94290</v>
      </c>
      <c r="C1497" s="653" t="s">
        <v>8592</v>
      </c>
      <c r="D1497" s="652" t="s">
        <v>29</v>
      </c>
      <c r="E1497" s="654" t="s">
        <v>15838</v>
      </c>
    </row>
    <row r="1498" spans="2:5">
      <c r="B1498" s="1596">
        <v>94291</v>
      </c>
      <c r="C1498" s="1170" t="s">
        <v>8593</v>
      </c>
      <c r="D1498" s="1169" t="s">
        <v>29</v>
      </c>
      <c r="E1498" s="651" t="s">
        <v>16050</v>
      </c>
    </row>
    <row r="1499" spans="2:5">
      <c r="B1499" s="1595">
        <v>94292</v>
      </c>
      <c r="C1499" s="653" t="s">
        <v>8594</v>
      </c>
      <c r="D1499" s="652" t="s">
        <v>29</v>
      </c>
      <c r="E1499" s="654" t="s">
        <v>16489</v>
      </c>
    </row>
    <row r="1500" spans="2:5">
      <c r="B1500" s="1596">
        <v>94293</v>
      </c>
      <c r="C1500" s="1170" t="s">
        <v>5328</v>
      </c>
      <c r="D1500" s="1169" t="s">
        <v>29</v>
      </c>
      <c r="E1500" s="651" t="s">
        <v>16181</v>
      </c>
    </row>
    <row r="1501" spans="2:5">
      <c r="B1501" s="1595">
        <v>94294</v>
      </c>
      <c r="C1501" s="653" t="s">
        <v>8595</v>
      </c>
      <c r="D1501" s="652" t="s">
        <v>29</v>
      </c>
      <c r="E1501" s="654" t="s">
        <v>14329</v>
      </c>
    </row>
    <row r="1502" spans="2:5" ht="30">
      <c r="B1502" s="1596">
        <v>94037</v>
      </c>
      <c r="C1502" s="1170" t="s">
        <v>5329</v>
      </c>
      <c r="D1502" s="1169" t="s">
        <v>0</v>
      </c>
      <c r="E1502" s="651" t="s">
        <v>14331</v>
      </c>
    </row>
    <row r="1503" spans="2:5" ht="30">
      <c r="B1503" s="1595">
        <v>94038</v>
      </c>
      <c r="C1503" s="653" t="s">
        <v>8596</v>
      </c>
      <c r="D1503" s="652" t="s">
        <v>0</v>
      </c>
      <c r="E1503" s="654" t="s">
        <v>16045</v>
      </c>
    </row>
    <row r="1504" spans="2:5" ht="30">
      <c r="B1504" s="1596">
        <v>94039</v>
      </c>
      <c r="C1504" s="1170" t="s">
        <v>8597</v>
      </c>
      <c r="D1504" s="1169" t="s">
        <v>0</v>
      </c>
      <c r="E1504" s="651" t="s">
        <v>16059</v>
      </c>
    </row>
    <row r="1505" spans="2:5" ht="30">
      <c r="B1505" s="1595">
        <v>94040</v>
      </c>
      <c r="C1505" s="653" t="s">
        <v>8598</v>
      </c>
      <c r="D1505" s="652" t="s">
        <v>0</v>
      </c>
      <c r="E1505" s="654" t="s">
        <v>14913</v>
      </c>
    </row>
    <row r="1506" spans="2:5" ht="30">
      <c r="B1506" s="1596">
        <v>94041</v>
      </c>
      <c r="C1506" s="1170" t="s">
        <v>8599</v>
      </c>
      <c r="D1506" s="1169" t="s">
        <v>0</v>
      </c>
      <c r="E1506" s="651" t="s">
        <v>14073</v>
      </c>
    </row>
    <row r="1507" spans="2:5" ht="30">
      <c r="B1507" s="1595">
        <v>94042</v>
      </c>
      <c r="C1507" s="653" t="s">
        <v>8600</v>
      </c>
      <c r="D1507" s="652" t="s">
        <v>0</v>
      </c>
      <c r="E1507" s="654" t="s">
        <v>17108</v>
      </c>
    </row>
    <row r="1508" spans="2:5" ht="30">
      <c r="B1508" s="1596">
        <v>94043</v>
      </c>
      <c r="C1508" s="1170" t="s">
        <v>8601</v>
      </c>
      <c r="D1508" s="1169" t="s">
        <v>0</v>
      </c>
      <c r="E1508" s="651" t="s">
        <v>12599</v>
      </c>
    </row>
    <row r="1509" spans="2:5" ht="30">
      <c r="B1509" s="1595">
        <v>94044</v>
      </c>
      <c r="C1509" s="653" t="s">
        <v>8602</v>
      </c>
      <c r="D1509" s="652" t="s">
        <v>0</v>
      </c>
      <c r="E1509" s="654" t="s">
        <v>13225</v>
      </c>
    </row>
    <row r="1510" spans="2:5" ht="30">
      <c r="B1510" s="1596">
        <v>94045</v>
      </c>
      <c r="C1510" s="1170" t="s">
        <v>8603</v>
      </c>
      <c r="D1510" s="1169" t="s">
        <v>0</v>
      </c>
      <c r="E1510" s="651" t="s">
        <v>18153</v>
      </c>
    </row>
    <row r="1511" spans="2:5" ht="30">
      <c r="B1511" s="1595">
        <v>94046</v>
      </c>
      <c r="C1511" s="653" t="s">
        <v>8604</v>
      </c>
      <c r="D1511" s="652" t="s">
        <v>0</v>
      </c>
      <c r="E1511" s="654" t="s">
        <v>13283</v>
      </c>
    </row>
    <row r="1512" spans="2:5" ht="30">
      <c r="B1512" s="1596">
        <v>94047</v>
      </c>
      <c r="C1512" s="1170" t="s">
        <v>8605</v>
      </c>
      <c r="D1512" s="1169" t="s">
        <v>0</v>
      </c>
      <c r="E1512" s="651" t="s">
        <v>13393</v>
      </c>
    </row>
    <row r="1513" spans="2:5" ht="30">
      <c r="B1513" s="1595">
        <v>94048</v>
      </c>
      <c r="C1513" s="653" t="s">
        <v>8606</v>
      </c>
      <c r="D1513" s="652" t="s">
        <v>0</v>
      </c>
      <c r="E1513" s="654" t="s">
        <v>16061</v>
      </c>
    </row>
    <row r="1514" spans="2:5" ht="30">
      <c r="B1514" s="1596">
        <v>94049</v>
      </c>
      <c r="C1514" s="1170" t="s">
        <v>8607</v>
      </c>
      <c r="D1514" s="1169" t="s">
        <v>0</v>
      </c>
      <c r="E1514" s="651" t="s">
        <v>18419</v>
      </c>
    </row>
    <row r="1515" spans="2:5" ht="30">
      <c r="B1515" s="1595">
        <v>94050</v>
      </c>
      <c r="C1515" s="653" t="s">
        <v>8608</v>
      </c>
      <c r="D1515" s="652" t="s">
        <v>0</v>
      </c>
      <c r="E1515" s="654" t="s">
        <v>18420</v>
      </c>
    </row>
    <row r="1516" spans="2:5" ht="30">
      <c r="B1516" s="1596">
        <v>94051</v>
      </c>
      <c r="C1516" s="1170" t="s">
        <v>5330</v>
      </c>
      <c r="D1516" s="1169" t="s">
        <v>0</v>
      </c>
      <c r="E1516" s="651" t="s">
        <v>18421</v>
      </c>
    </row>
    <row r="1517" spans="2:5" ht="30">
      <c r="B1517" s="1595">
        <v>94052</v>
      </c>
      <c r="C1517" s="653" t="s">
        <v>8609</v>
      </c>
      <c r="D1517" s="652" t="s">
        <v>0</v>
      </c>
      <c r="E1517" s="654" t="s">
        <v>13994</v>
      </c>
    </row>
    <row r="1518" spans="2:5" ht="30">
      <c r="B1518" s="1596">
        <v>94053</v>
      </c>
      <c r="C1518" s="1170" t="s">
        <v>8610</v>
      </c>
      <c r="D1518" s="1169" t="s">
        <v>0</v>
      </c>
      <c r="E1518" s="651" t="s">
        <v>15571</v>
      </c>
    </row>
    <row r="1519" spans="2:5" ht="30">
      <c r="B1519" s="1595">
        <v>94054</v>
      </c>
      <c r="C1519" s="653" t="s">
        <v>8611</v>
      </c>
      <c r="D1519" s="652" t="s">
        <v>0</v>
      </c>
      <c r="E1519" s="654" t="s">
        <v>18422</v>
      </c>
    </row>
    <row r="1520" spans="2:5" ht="30">
      <c r="B1520" s="1596">
        <v>94055</v>
      </c>
      <c r="C1520" s="1170" t="s">
        <v>8612</v>
      </c>
      <c r="D1520" s="1169" t="s">
        <v>0</v>
      </c>
      <c r="E1520" s="651" t="s">
        <v>14095</v>
      </c>
    </row>
    <row r="1521" spans="2:5" ht="30">
      <c r="B1521" s="1595">
        <v>94056</v>
      </c>
      <c r="C1521" s="653" t="s">
        <v>8613</v>
      </c>
      <c r="D1521" s="652" t="s">
        <v>0</v>
      </c>
      <c r="E1521" s="654" t="s">
        <v>15197</v>
      </c>
    </row>
    <row r="1522" spans="2:5" ht="30">
      <c r="B1522" s="1596">
        <v>94057</v>
      </c>
      <c r="C1522" s="1170" t="s">
        <v>8614</v>
      </c>
      <c r="D1522" s="1169" t="s">
        <v>0</v>
      </c>
      <c r="E1522" s="651" t="s">
        <v>15325</v>
      </c>
    </row>
    <row r="1523" spans="2:5" ht="30">
      <c r="B1523" s="1595">
        <v>94058</v>
      </c>
      <c r="C1523" s="653" t="s">
        <v>8615</v>
      </c>
      <c r="D1523" s="652" t="s">
        <v>0</v>
      </c>
      <c r="E1523" s="654" t="s">
        <v>14385</v>
      </c>
    </row>
    <row r="1524" spans="2:5" ht="30">
      <c r="B1524" s="1596">
        <v>94059</v>
      </c>
      <c r="C1524" s="1170" t="s">
        <v>8616</v>
      </c>
      <c r="D1524" s="1169" t="s">
        <v>0</v>
      </c>
      <c r="E1524" s="651" t="s">
        <v>13344</v>
      </c>
    </row>
    <row r="1525" spans="2:5" ht="30">
      <c r="B1525" s="1595">
        <v>94060</v>
      </c>
      <c r="C1525" s="653" t="s">
        <v>8617</v>
      </c>
      <c r="D1525" s="652" t="s">
        <v>0</v>
      </c>
      <c r="E1525" s="654" t="s">
        <v>16064</v>
      </c>
    </row>
    <row r="1526" spans="2:5">
      <c r="B1526" s="1169" t="s">
        <v>12005</v>
      </c>
      <c r="C1526" s="1170" t="s">
        <v>155</v>
      </c>
      <c r="D1526" s="1169" t="s">
        <v>0</v>
      </c>
      <c r="E1526" s="651" t="s">
        <v>14183</v>
      </c>
    </row>
    <row r="1527" spans="2:5">
      <c r="B1527" s="652" t="s">
        <v>12006</v>
      </c>
      <c r="C1527" s="653" t="s">
        <v>156</v>
      </c>
      <c r="D1527" s="652" t="s">
        <v>0</v>
      </c>
      <c r="E1527" s="654" t="s">
        <v>18135</v>
      </c>
    </row>
    <row r="1528" spans="2:5">
      <c r="B1528" s="1596">
        <v>83770</v>
      </c>
      <c r="C1528" s="1170" t="s">
        <v>2317</v>
      </c>
      <c r="D1528" s="1169" t="s">
        <v>0</v>
      </c>
      <c r="E1528" s="651" t="s">
        <v>18316</v>
      </c>
    </row>
    <row r="1529" spans="2:5" ht="30">
      <c r="B1529" s="1595">
        <v>73301</v>
      </c>
      <c r="C1529" s="653" t="s">
        <v>8618</v>
      </c>
      <c r="D1529" s="652" t="s">
        <v>25</v>
      </c>
      <c r="E1529" s="654" t="s">
        <v>13170</v>
      </c>
    </row>
    <row r="1530" spans="2:5" ht="30">
      <c r="B1530" s="1596">
        <v>83515</v>
      </c>
      <c r="C1530" s="1170" t="s">
        <v>8619</v>
      </c>
      <c r="D1530" s="1169" t="s">
        <v>25</v>
      </c>
      <c r="E1530" s="651" t="s">
        <v>13050</v>
      </c>
    </row>
    <row r="1531" spans="2:5" ht="30">
      <c r="B1531" s="1595">
        <v>83516</v>
      </c>
      <c r="C1531" s="653" t="s">
        <v>8620</v>
      </c>
      <c r="D1531" s="652" t="s">
        <v>25</v>
      </c>
      <c r="E1531" s="654" t="s">
        <v>12553</v>
      </c>
    </row>
    <row r="1532" spans="2:5">
      <c r="B1532" s="1596">
        <v>72144</v>
      </c>
      <c r="C1532" s="1170" t="s">
        <v>8621</v>
      </c>
      <c r="D1532" s="1169" t="s">
        <v>30</v>
      </c>
      <c r="E1532" s="651" t="s">
        <v>18423</v>
      </c>
    </row>
    <row r="1533" spans="2:5">
      <c r="B1533" s="652" t="s">
        <v>157</v>
      </c>
      <c r="C1533" s="653" t="s">
        <v>8622</v>
      </c>
      <c r="D1533" s="652" t="s">
        <v>30</v>
      </c>
      <c r="E1533" s="654" t="s">
        <v>18424</v>
      </c>
    </row>
    <row r="1534" spans="2:5" ht="30">
      <c r="B1534" s="1169" t="s">
        <v>158</v>
      </c>
      <c r="C1534" s="1170" t="s">
        <v>159</v>
      </c>
      <c r="D1534" s="1169" t="s">
        <v>30</v>
      </c>
      <c r="E1534" s="651" t="s">
        <v>18425</v>
      </c>
    </row>
    <row r="1535" spans="2:5" ht="30">
      <c r="B1535" s="1595">
        <v>84874</v>
      </c>
      <c r="C1535" s="653" t="s">
        <v>8623</v>
      </c>
      <c r="D1535" s="652" t="s">
        <v>30</v>
      </c>
      <c r="E1535" s="654" t="s">
        <v>18426</v>
      </c>
    </row>
    <row r="1536" spans="2:5">
      <c r="B1536" s="1596">
        <v>84876</v>
      </c>
      <c r="C1536" s="1170" t="s">
        <v>160</v>
      </c>
      <c r="D1536" s="1169" t="s">
        <v>0</v>
      </c>
      <c r="E1536" s="651" t="s">
        <v>18427</v>
      </c>
    </row>
    <row r="1537" spans="2:5">
      <c r="B1537" s="1595">
        <v>90800</v>
      </c>
      <c r="C1537" s="653" t="s">
        <v>8624</v>
      </c>
      <c r="D1537" s="652" t="s">
        <v>30</v>
      </c>
      <c r="E1537" s="654" t="s">
        <v>18428</v>
      </c>
    </row>
    <row r="1538" spans="2:5">
      <c r="B1538" s="1596">
        <v>90801</v>
      </c>
      <c r="C1538" s="1170" t="s">
        <v>8625</v>
      </c>
      <c r="D1538" s="1169" t="s">
        <v>30</v>
      </c>
      <c r="E1538" s="651" t="s">
        <v>18429</v>
      </c>
    </row>
    <row r="1539" spans="2:5">
      <c r="B1539" s="1595">
        <v>90802</v>
      </c>
      <c r="C1539" s="653" t="s">
        <v>8626</v>
      </c>
      <c r="D1539" s="652" t="s">
        <v>30</v>
      </c>
      <c r="E1539" s="654" t="s">
        <v>18430</v>
      </c>
    </row>
    <row r="1540" spans="2:5">
      <c r="B1540" s="1596">
        <v>90803</v>
      </c>
      <c r="C1540" s="1170" t="s">
        <v>8627</v>
      </c>
      <c r="D1540" s="1169" t="s">
        <v>30</v>
      </c>
      <c r="E1540" s="651" t="s">
        <v>16257</v>
      </c>
    </row>
    <row r="1541" spans="2:5" ht="30">
      <c r="B1541" s="1595">
        <v>90804</v>
      </c>
      <c r="C1541" s="653" t="s">
        <v>8628</v>
      </c>
      <c r="D1541" s="652" t="s">
        <v>30</v>
      </c>
      <c r="E1541" s="654" t="s">
        <v>18431</v>
      </c>
    </row>
    <row r="1542" spans="2:5">
      <c r="B1542" s="1596">
        <v>90805</v>
      </c>
      <c r="C1542" s="1170" t="s">
        <v>2318</v>
      </c>
      <c r="D1542" s="1169" t="s">
        <v>30</v>
      </c>
      <c r="E1542" s="651" t="s">
        <v>14547</v>
      </c>
    </row>
    <row r="1543" spans="2:5" ht="30">
      <c r="B1543" s="1595">
        <v>90806</v>
      </c>
      <c r="C1543" s="653" t="s">
        <v>8629</v>
      </c>
      <c r="D1543" s="652" t="s">
        <v>30</v>
      </c>
      <c r="E1543" s="654" t="s">
        <v>18432</v>
      </c>
    </row>
    <row r="1544" spans="2:5">
      <c r="B1544" s="1596">
        <v>90807</v>
      </c>
      <c r="C1544" s="1170" t="s">
        <v>2319</v>
      </c>
      <c r="D1544" s="1169" t="s">
        <v>30</v>
      </c>
      <c r="E1544" s="651" t="s">
        <v>18433</v>
      </c>
    </row>
    <row r="1545" spans="2:5" ht="30">
      <c r="B1545" s="1595">
        <v>90816</v>
      </c>
      <c r="C1545" s="653" t="s">
        <v>8630</v>
      </c>
      <c r="D1545" s="652" t="s">
        <v>30</v>
      </c>
      <c r="E1545" s="654" t="s">
        <v>18434</v>
      </c>
    </row>
    <row r="1546" spans="2:5">
      <c r="B1546" s="1596">
        <v>90817</v>
      </c>
      <c r="C1546" s="1170" t="s">
        <v>2320</v>
      </c>
      <c r="D1546" s="1169" t="s">
        <v>30</v>
      </c>
      <c r="E1546" s="651" t="s">
        <v>18435</v>
      </c>
    </row>
    <row r="1547" spans="2:5" ht="30">
      <c r="B1547" s="1595">
        <v>90818</v>
      </c>
      <c r="C1547" s="653" t="s">
        <v>8631</v>
      </c>
      <c r="D1547" s="652" t="s">
        <v>30</v>
      </c>
      <c r="E1547" s="654" t="s">
        <v>18436</v>
      </c>
    </row>
    <row r="1548" spans="2:5">
      <c r="B1548" s="1596">
        <v>90819</v>
      </c>
      <c r="C1548" s="1170" t="s">
        <v>2321</v>
      </c>
      <c r="D1548" s="1169" t="s">
        <v>30</v>
      </c>
      <c r="E1548" s="651" t="s">
        <v>18437</v>
      </c>
    </row>
    <row r="1549" spans="2:5" ht="30">
      <c r="B1549" s="1595">
        <v>90820</v>
      </c>
      <c r="C1549" s="653" t="s">
        <v>8632</v>
      </c>
      <c r="D1549" s="652" t="s">
        <v>30</v>
      </c>
      <c r="E1549" s="654" t="s">
        <v>18438</v>
      </c>
    </row>
    <row r="1550" spans="2:5" ht="30">
      <c r="B1550" s="1596">
        <v>90821</v>
      </c>
      <c r="C1550" s="1170" t="s">
        <v>8633</v>
      </c>
      <c r="D1550" s="1169" t="s">
        <v>30</v>
      </c>
      <c r="E1550" s="651" t="s">
        <v>18439</v>
      </c>
    </row>
    <row r="1551" spans="2:5" ht="30">
      <c r="B1551" s="1595">
        <v>90822</v>
      </c>
      <c r="C1551" s="653" t="s">
        <v>8634</v>
      </c>
      <c r="D1551" s="652" t="s">
        <v>30</v>
      </c>
      <c r="E1551" s="654" t="s">
        <v>18440</v>
      </c>
    </row>
    <row r="1552" spans="2:5" ht="30">
      <c r="B1552" s="1596">
        <v>90823</v>
      </c>
      <c r="C1552" s="1170" t="s">
        <v>8635</v>
      </c>
      <c r="D1552" s="1169" t="s">
        <v>30</v>
      </c>
      <c r="E1552" s="651" t="s">
        <v>18441</v>
      </c>
    </row>
    <row r="1553" spans="2:5" ht="30">
      <c r="B1553" s="1595">
        <v>90826</v>
      </c>
      <c r="C1553" s="653" t="s">
        <v>8636</v>
      </c>
      <c r="D1553" s="652" t="s">
        <v>30</v>
      </c>
      <c r="E1553" s="654" t="s">
        <v>13035</v>
      </c>
    </row>
    <row r="1554" spans="2:5" ht="30">
      <c r="B1554" s="1596">
        <v>90827</v>
      </c>
      <c r="C1554" s="1170" t="s">
        <v>8637</v>
      </c>
      <c r="D1554" s="1169" t="s">
        <v>30</v>
      </c>
      <c r="E1554" s="651" t="s">
        <v>15741</v>
      </c>
    </row>
    <row r="1555" spans="2:5" ht="30">
      <c r="B1555" s="1595">
        <v>90828</v>
      </c>
      <c r="C1555" s="653" t="s">
        <v>8638</v>
      </c>
      <c r="D1555" s="652" t="s">
        <v>30</v>
      </c>
      <c r="E1555" s="654" t="s">
        <v>18442</v>
      </c>
    </row>
    <row r="1556" spans="2:5" ht="30">
      <c r="B1556" s="1596">
        <v>90829</v>
      </c>
      <c r="C1556" s="1170" t="s">
        <v>8639</v>
      </c>
      <c r="D1556" s="1169" t="s">
        <v>30</v>
      </c>
      <c r="E1556" s="651" t="s">
        <v>14335</v>
      </c>
    </row>
    <row r="1557" spans="2:5" ht="30">
      <c r="B1557" s="1595">
        <v>90830</v>
      </c>
      <c r="C1557" s="653" t="s">
        <v>8640</v>
      </c>
      <c r="D1557" s="652" t="s">
        <v>30</v>
      </c>
      <c r="E1557" s="654" t="s">
        <v>15561</v>
      </c>
    </row>
    <row r="1558" spans="2:5" ht="30">
      <c r="B1558" s="1596">
        <v>90831</v>
      </c>
      <c r="C1558" s="1170" t="s">
        <v>8641</v>
      </c>
      <c r="D1558" s="1169" t="s">
        <v>30</v>
      </c>
      <c r="E1558" s="651" t="s">
        <v>16108</v>
      </c>
    </row>
    <row r="1559" spans="2:5" ht="45">
      <c r="B1559" s="1595">
        <v>90841</v>
      </c>
      <c r="C1559" s="653" t="s">
        <v>8642</v>
      </c>
      <c r="D1559" s="652" t="s">
        <v>30</v>
      </c>
      <c r="E1559" s="654" t="s">
        <v>18443</v>
      </c>
    </row>
    <row r="1560" spans="2:5" ht="45">
      <c r="B1560" s="1596">
        <v>90842</v>
      </c>
      <c r="C1560" s="1170" t="s">
        <v>8643</v>
      </c>
      <c r="D1560" s="1169" t="s">
        <v>30</v>
      </c>
      <c r="E1560" s="651" t="s">
        <v>18444</v>
      </c>
    </row>
    <row r="1561" spans="2:5" ht="45">
      <c r="B1561" s="1595">
        <v>90843</v>
      </c>
      <c r="C1561" s="653" t="s">
        <v>8644</v>
      </c>
      <c r="D1561" s="652" t="s">
        <v>30</v>
      </c>
      <c r="E1561" s="654" t="s">
        <v>18445</v>
      </c>
    </row>
    <row r="1562" spans="2:5" ht="45">
      <c r="B1562" s="1596">
        <v>90844</v>
      </c>
      <c r="C1562" s="1170" t="s">
        <v>8645</v>
      </c>
      <c r="D1562" s="1169" t="s">
        <v>30</v>
      </c>
      <c r="E1562" s="651" t="s">
        <v>18446</v>
      </c>
    </row>
    <row r="1563" spans="2:5" ht="30">
      <c r="B1563" s="1595">
        <v>90847</v>
      </c>
      <c r="C1563" s="653" t="s">
        <v>8646</v>
      </c>
      <c r="D1563" s="652" t="s">
        <v>30</v>
      </c>
      <c r="E1563" s="654" t="s">
        <v>18447</v>
      </c>
    </row>
    <row r="1564" spans="2:5" ht="30">
      <c r="B1564" s="1596">
        <v>90848</v>
      </c>
      <c r="C1564" s="1170" t="s">
        <v>8647</v>
      </c>
      <c r="D1564" s="1169" t="s">
        <v>30</v>
      </c>
      <c r="E1564" s="651" t="s">
        <v>15584</v>
      </c>
    </row>
    <row r="1565" spans="2:5" ht="30">
      <c r="B1565" s="1595">
        <v>90849</v>
      </c>
      <c r="C1565" s="653" t="s">
        <v>8648</v>
      </c>
      <c r="D1565" s="652" t="s">
        <v>30</v>
      </c>
      <c r="E1565" s="654" t="s">
        <v>18448</v>
      </c>
    </row>
    <row r="1566" spans="2:5" ht="30">
      <c r="B1566" s="1596">
        <v>90850</v>
      </c>
      <c r="C1566" s="1170" t="s">
        <v>8649</v>
      </c>
      <c r="D1566" s="1169" t="s">
        <v>30</v>
      </c>
      <c r="E1566" s="651" t="s">
        <v>18449</v>
      </c>
    </row>
    <row r="1567" spans="2:5" ht="30">
      <c r="B1567" s="1595">
        <v>91009</v>
      </c>
      <c r="C1567" s="653" t="s">
        <v>8650</v>
      </c>
      <c r="D1567" s="652" t="s">
        <v>30</v>
      </c>
      <c r="E1567" s="654" t="s">
        <v>18450</v>
      </c>
    </row>
    <row r="1568" spans="2:5" ht="30">
      <c r="B1568" s="1596">
        <v>91010</v>
      </c>
      <c r="C1568" s="1170" t="s">
        <v>8651</v>
      </c>
      <c r="D1568" s="1169" t="s">
        <v>30</v>
      </c>
      <c r="E1568" s="651" t="s">
        <v>18451</v>
      </c>
    </row>
    <row r="1569" spans="2:5" ht="30">
      <c r="B1569" s="1595">
        <v>91011</v>
      </c>
      <c r="C1569" s="653" t="s">
        <v>8652</v>
      </c>
      <c r="D1569" s="652" t="s">
        <v>30</v>
      </c>
      <c r="E1569" s="654" t="s">
        <v>18452</v>
      </c>
    </row>
    <row r="1570" spans="2:5" ht="30">
      <c r="B1570" s="1596">
        <v>91012</v>
      </c>
      <c r="C1570" s="1170" t="s">
        <v>8653</v>
      </c>
      <c r="D1570" s="1169" t="s">
        <v>30</v>
      </c>
      <c r="E1570" s="651" t="s">
        <v>18453</v>
      </c>
    </row>
    <row r="1571" spans="2:5" ht="30">
      <c r="B1571" s="1595">
        <v>91013</v>
      </c>
      <c r="C1571" s="653" t="s">
        <v>8654</v>
      </c>
      <c r="D1571" s="652" t="s">
        <v>30</v>
      </c>
      <c r="E1571" s="654" t="s">
        <v>18454</v>
      </c>
    </row>
    <row r="1572" spans="2:5" ht="30">
      <c r="B1572" s="1596">
        <v>91014</v>
      </c>
      <c r="C1572" s="1170" t="s">
        <v>8655</v>
      </c>
      <c r="D1572" s="1169" t="s">
        <v>30</v>
      </c>
      <c r="E1572" s="651" t="s">
        <v>18455</v>
      </c>
    </row>
    <row r="1573" spans="2:5" ht="30">
      <c r="B1573" s="1595">
        <v>91015</v>
      </c>
      <c r="C1573" s="653" t="s">
        <v>8656</v>
      </c>
      <c r="D1573" s="652" t="s">
        <v>30</v>
      </c>
      <c r="E1573" s="654" t="s">
        <v>18456</v>
      </c>
    </row>
    <row r="1574" spans="2:5" ht="30">
      <c r="B1574" s="1596">
        <v>91016</v>
      </c>
      <c r="C1574" s="1170" t="s">
        <v>8657</v>
      </c>
      <c r="D1574" s="1169" t="s">
        <v>30</v>
      </c>
      <c r="E1574" s="651" t="s">
        <v>18457</v>
      </c>
    </row>
    <row r="1575" spans="2:5">
      <c r="B1575" s="1595">
        <v>91286</v>
      </c>
      <c r="C1575" s="653" t="s">
        <v>8658</v>
      </c>
      <c r="D1575" s="652" t="s">
        <v>30</v>
      </c>
      <c r="E1575" s="654" t="s">
        <v>18458</v>
      </c>
    </row>
    <row r="1576" spans="2:5">
      <c r="B1576" s="1596">
        <v>91287</v>
      </c>
      <c r="C1576" s="1170" t="s">
        <v>8659</v>
      </c>
      <c r="D1576" s="1169" t="s">
        <v>30</v>
      </c>
      <c r="E1576" s="651" t="s">
        <v>15559</v>
      </c>
    </row>
    <row r="1577" spans="2:5">
      <c r="B1577" s="1595">
        <v>91288</v>
      </c>
      <c r="C1577" s="653" t="s">
        <v>8660</v>
      </c>
      <c r="D1577" s="652" t="s">
        <v>30</v>
      </c>
      <c r="E1577" s="654" t="s">
        <v>18459</v>
      </c>
    </row>
    <row r="1578" spans="2:5">
      <c r="B1578" s="1596">
        <v>91290</v>
      </c>
      <c r="C1578" s="1170" t="s">
        <v>8661</v>
      </c>
      <c r="D1578" s="1169" t="s">
        <v>30</v>
      </c>
      <c r="E1578" s="651" t="s">
        <v>18460</v>
      </c>
    </row>
    <row r="1579" spans="2:5" ht="30">
      <c r="B1579" s="1595">
        <v>91291</v>
      </c>
      <c r="C1579" s="653" t="s">
        <v>8662</v>
      </c>
      <c r="D1579" s="652" t="s">
        <v>30</v>
      </c>
      <c r="E1579" s="654" t="s">
        <v>18461</v>
      </c>
    </row>
    <row r="1580" spans="2:5" ht="30">
      <c r="B1580" s="1596">
        <v>91292</v>
      </c>
      <c r="C1580" s="1170" t="s">
        <v>8663</v>
      </c>
      <c r="D1580" s="1169" t="s">
        <v>30</v>
      </c>
      <c r="E1580" s="651" t="s">
        <v>18462</v>
      </c>
    </row>
    <row r="1581" spans="2:5" ht="30">
      <c r="B1581" s="1595">
        <v>91293</v>
      </c>
      <c r="C1581" s="653" t="s">
        <v>8664</v>
      </c>
      <c r="D1581" s="652" t="s">
        <v>30</v>
      </c>
      <c r="E1581" s="654" t="s">
        <v>18463</v>
      </c>
    </row>
    <row r="1582" spans="2:5" ht="30">
      <c r="B1582" s="1596">
        <v>91294</v>
      </c>
      <c r="C1582" s="1170" t="s">
        <v>8665</v>
      </c>
      <c r="D1582" s="1169" t="s">
        <v>30</v>
      </c>
      <c r="E1582" s="651" t="s">
        <v>18464</v>
      </c>
    </row>
    <row r="1583" spans="2:5" ht="30">
      <c r="B1583" s="1595">
        <v>91295</v>
      </c>
      <c r="C1583" s="653" t="s">
        <v>8666</v>
      </c>
      <c r="D1583" s="652" t="s">
        <v>30</v>
      </c>
      <c r="E1583" s="654" t="s">
        <v>18465</v>
      </c>
    </row>
    <row r="1584" spans="2:5" ht="30">
      <c r="B1584" s="1596">
        <v>91296</v>
      </c>
      <c r="C1584" s="1170" t="s">
        <v>8667</v>
      </c>
      <c r="D1584" s="1169" t="s">
        <v>30</v>
      </c>
      <c r="E1584" s="651" t="s">
        <v>18466</v>
      </c>
    </row>
    <row r="1585" spans="2:5" ht="30">
      <c r="B1585" s="1595">
        <v>91297</v>
      </c>
      <c r="C1585" s="653" t="s">
        <v>8668</v>
      </c>
      <c r="D1585" s="652" t="s">
        <v>30</v>
      </c>
      <c r="E1585" s="654" t="s">
        <v>18467</v>
      </c>
    </row>
    <row r="1586" spans="2:5" ht="30">
      <c r="B1586" s="1596">
        <v>91298</v>
      </c>
      <c r="C1586" s="1170" t="s">
        <v>8669</v>
      </c>
      <c r="D1586" s="1169" t="s">
        <v>30</v>
      </c>
      <c r="E1586" s="651" t="s">
        <v>18468</v>
      </c>
    </row>
    <row r="1587" spans="2:5" ht="30">
      <c r="B1587" s="1595">
        <v>91299</v>
      </c>
      <c r="C1587" s="653" t="s">
        <v>8670</v>
      </c>
      <c r="D1587" s="652" t="s">
        <v>30</v>
      </c>
      <c r="E1587" s="654" t="s">
        <v>18469</v>
      </c>
    </row>
    <row r="1588" spans="2:5" ht="30">
      <c r="B1588" s="1596">
        <v>91300</v>
      </c>
      <c r="C1588" s="1170" t="s">
        <v>8671</v>
      </c>
      <c r="D1588" s="1169" t="s">
        <v>30</v>
      </c>
      <c r="E1588" s="651" t="s">
        <v>15065</v>
      </c>
    </row>
    <row r="1589" spans="2:5" ht="30">
      <c r="B1589" s="1595">
        <v>91301</v>
      </c>
      <c r="C1589" s="653" t="s">
        <v>8672</v>
      </c>
      <c r="D1589" s="652" t="s">
        <v>30</v>
      </c>
      <c r="E1589" s="654" t="s">
        <v>14781</v>
      </c>
    </row>
    <row r="1590" spans="2:5" ht="30">
      <c r="B1590" s="1596">
        <v>91302</v>
      </c>
      <c r="C1590" s="1170" t="s">
        <v>8673</v>
      </c>
      <c r="D1590" s="1169" t="s">
        <v>30</v>
      </c>
      <c r="E1590" s="651" t="s">
        <v>16244</v>
      </c>
    </row>
    <row r="1591" spans="2:5" ht="30">
      <c r="B1591" s="1595">
        <v>91303</v>
      </c>
      <c r="C1591" s="653" t="s">
        <v>8674</v>
      </c>
      <c r="D1591" s="652" t="s">
        <v>30</v>
      </c>
      <c r="E1591" s="654" t="s">
        <v>18470</v>
      </c>
    </row>
    <row r="1592" spans="2:5" ht="30">
      <c r="B1592" s="1596">
        <v>91304</v>
      </c>
      <c r="C1592" s="1170" t="s">
        <v>8675</v>
      </c>
      <c r="D1592" s="1169" t="s">
        <v>30</v>
      </c>
      <c r="E1592" s="651" t="s">
        <v>18471</v>
      </c>
    </row>
    <row r="1593" spans="2:5" ht="30">
      <c r="B1593" s="1595">
        <v>91305</v>
      </c>
      <c r="C1593" s="653" t="s">
        <v>8676</v>
      </c>
      <c r="D1593" s="652" t="s">
        <v>30</v>
      </c>
      <c r="E1593" s="654" t="s">
        <v>13702</v>
      </c>
    </row>
    <row r="1594" spans="2:5" ht="30">
      <c r="B1594" s="1596">
        <v>91306</v>
      </c>
      <c r="C1594" s="1170" t="s">
        <v>2322</v>
      </c>
      <c r="D1594" s="1169" t="s">
        <v>30</v>
      </c>
      <c r="E1594" s="651" t="s">
        <v>13906</v>
      </c>
    </row>
    <row r="1595" spans="2:5" ht="30">
      <c r="B1595" s="1595">
        <v>91307</v>
      </c>
      <c r="C1595" s="653" t="s">
        <v>2323</v>
      </c>
      <c r="D1595" s="652" t="s">
        <v>30</v>
      </c>
      <c r="E1595" s="654" t="s">
        <v>12888</v>
      </c>
    </row>
    <row r="1596" spans="2:5" ht="45">
      <c r="B1596" s="1596">
        <v>91312</v>
      </c>
      <c r="C1596" s="1170" t="s">
        <v>8677</v>
      </c>
      <c r="D1596" s="1169" t="s">
        <v>30</v>
      </c>
      <c r="E1596" s="651" t="s">
        <v>18472</v>
      </c>
    </row>
    <row r="1597" spans="2:5" ht="45">
      <c r="B1597" s="1595">
        <v>91313</v>
      </c>
      <c r="C1597" s="653" t="s">
        <v>8678</v>
      </c>
      <c r="D1597" s="652" t="s">
        <v>30</v>
      </c>
      <c r="E1597" s="654" t="s">
        <v>18473</v>
      </c>
    </row>
    <row r="1598" spans="2:5" ht="45">
      <c r="B1598" s="1596">
        <v>91314</v>
      </c>
      <c r="C1598" s="1170" t="s">
        <v>8679</v>
      </c>
      <c r="D1598" s="1169" t="s">
        <v>30</v>
      </c>
      <c r="E1598" s="651" t="s">
        <v>18474</v>
      </c>
    </row>
    <row r="1599" spans="2:5" ht="45">
      <c r="B1599" s="1595">
        <v>91315</v>
      </c>
      <c r="C1599" s="653" t="s">
        <v>8680</v>
      </c>
      <c r="D1599" s="652" t="s">
        <v>30</v>
      </c>
      <c r="E1599" s="654" t="s">
        <v>18475</v>
      </c>
    </row>
    <row r="1600" spans="2:5" ht="30">
      <c r="B1600" s="1596">
        <v>91318</v>
      </c>
      <c r="C1600" s="1170" t="s">
        <v>8681</v>
      </c>
      <c r="D1600" s="1169" t="s">
        <v>30</v>
      </c>
      <c r="E1600" s="651" t="s">
        <v>18476</v>
      </c>
    </row>
    <row r="1601" spans="2:5" ht="30">
      <c r="B1601" s="1595">
        <v>91319</v>
      </c>
      <c r="C1601" s="653" t="s">
        <v>8682</v>
      </c>
      <c r="D1601" s="652" t="s">
        <v>30</v>
      </c>
      <c r="E1601" s="654" t="s">
        <v>18477</v>
      </c>
    </row>
    <row r="1602" spans="2:5" ht="30">
      <c r="B1602" s="1596">
        <v>91320</v>
      </c>
      <c r="C1602" s="1170" t="s">
        <v>8683</v>
      </c>
      <c r="D1602" s="1169" t="s">
        <v>30</v>
      </c>
      <c r="E1602" s="651" t="s">
        <v>18478</v>
      </c>
    </row>
    <row r="1603" spans="2:5" ht="30">
      <c r="B1603" s="1595">
        <v>91321</v>
      </c>
      <c r="C1603" s="653" t="s">
        <v>8684</v>
      </c>
      <c r="D1603" s="652" t="s">
        <v>30</v>
      </c>
      <c r="E1603" s="654" t="s">
        <v>18479</v>
      </c>
    </row>
    <row r="1604" spans="2:5" ht="30">
      <c r="B1604" s="1596">
        <v>91324</v>
      </c>
      <c r="C1604" s="1170" t="s">
        <v>8685</v>
      </c>
      <c r="D1604" s="1169" t="s">
        <v>30</v>
      </c>
      <c r="E1604" s="651" t="s">
        <v>18480</v>
      </c>
    </row>
    <row r="1605" spans="2:5" ht="30">
      <c r="B1605" s="1595">
        <v>91325</v>
      </c>
      <c r="C1605" s="653" t="s">
        <v>8686</v>
      </c>
      <c r="D1605" s="652" t="s">
        <v>30</v>
      </c>
      <c r="E1605" s="654" t="s">
        <v>18481</v>
      </c>
    </row>
    <row r="1606" spans="2:5" ht="30">
      <c r="B1606" s="1596">
        <v>91326</v>
      </c>
      <c r="C1606" s="1170" t="s">
        <v>8687</v>
      </c>
      <c r="D1606" s="1169" t="s">
        <v>30</v>
      </c>
      <c r="E1606" s="651" t="s">
        <v>18482</v>
      </c>
    </row>
    <row r="1607" spans="2:5" ht="30">
      <c r="B1607" s="1595">
        <v>91327</v>
      </c>
      <c r="C1607" s="653" t="s">
        <v>8688</v>
      </c>
      <c r="D1607" s="652" t="s">
        <v>30</v>
      </c>
      <c r="E1607" s="654" t="s">
        <v>18483</v>
      </c>
    </row>
    <row r="1608" spans="2:5" ht="30">
      <c r="B1608" s="1596">
        <v>91328</v>
      </c>
      <c r="C1608" s="1170" t="s">
        <v>8689</v>
      </c>
      <c r="D1608" s="1169" t="s">
        <v>30</v>
      </c>
      <c r="E1608" s="651" t="s">
        <v>18484</v>
      </c>
    </row>
    <row r="1609" spans="2:5" ht="30">
      <c r="B1609" s="1595">
        <v>91329</v>
      </c>
      <c r="C1609" s="653" t="s">
        <v>8690</v>
      </c>
      <c r="D1609" s="652" t="s">
        <v>30</v>
      </c>
      <c r="E1609" s="654" t="s">
        <v>18485</v>
      </c>
    </row>
    <row r="1610" spans="2:5" ht="30">
      <c r="B1610" s="1596">
        <v>91330</v>
      </c>
      <c r="C1610" s="1170" t="s">
        <v>8691</v>
      </c>
      <c r="D1610" s="1169" t="s">
        <v>30</v>
      </c>
      <c r="E1610" s="651" t="s">
        <v>18486</v>
      </c>
    </row>
    <row r="1611" spans="2:5" ht="30">
      <c r="B1611" s="1595">
        <v>91331</v>
      </c>
      <c r="C1611" s="653" t="s">
        <v>8692</v>
      </c>
      <c r="D1611" s="652" t="s">
        <v>30</v>
      </c>
      <c r="E1611" s="654" t="s">
        <v>18487</v>
      </c>
    </row>
    <row r="1612" spans="2:5" ht="30">
      <c r="B1612" s="1596">
        <v>91332</v>
      </c>
      <c r="C1612" s="1170" t="s">
        <v>8693</v>
      </c>
      <c r="D1612" s="1169" t="s">
        <v>30</v>
      </c>
      <c r="E1612" s="651" t="s">
        <v>18488</v>
      </c>
    </row>
    <row r="1613" spans="2:5" ht="30">
      <c r="B1613" s="1595">
        <v>91333</v>
      </c>
      <c r="C1613" s="653" t="s">
        <v>8694</v>
      </c>
      <c r="D1613" s="652" t="s">
        <v>30</v>
      </c>
      <c r="E1613" s="654" t="s">
        <v>17922</v>
      </c>
    </row>
    <row r="1614" spans="2:5" ht="30">
      <c r="B1614" s="1596">
        <v>91334</v>
      </c>
      <c r="C1614" s="1170" t="s">
        <v>8695</v>
      </c>
      <c r="D1614" s="1169" t="s">
        <v>30</v>
      </c>
      <c r="E1614" s="651" t="s">
        <v>18489</v>
      </c>
    </row>
    <row r="1615" spans="2:5" ht="30">
      <c r="B1615" s="1595">
        <v>91335</v>
      </c>
      <c r="C1615" s="653" t="s">
        <v>8696</v>
      </c>
      <c r="D1615" s="652" t="s">
        <v>30</v>
      </c>
      <c r="E1615" s="654" t="s">
        <v>14206</v>
      </c>
    </row>
    <row r="1616" spans="2:5" ht="45">
      <c r="B1616" s="1596">
        <v>91336</v>
      </c>
      <c r="C1616" s="1170" t="s">
        <v>8697</v>
      </c>
      <c r="D1616" s="1169" t="s">
        <v>30</v>
      </c>
      <c r="E1616" s="651" t="s">
        <v>18490</v>
      </c>
    </row>
    <row r="1617" spans="2:5" ht="45">
      <c r="B1617" s="1595">
        <v>91337</v>
      </c>
      <c r="C1617" s="653" t="s">
        <v>8698</v>
      </c>
      <c r="D1617" s="652" t="s">
        <v>30</v>
      </c>
      <c r="E1617" s="654" t="s">
        <v>18491</v>
      </c>
    </row>
    <row r="1618" spans="2:5">
      <c r="B1618" s="1169" t="s">
        <v>12007</v>
      </c>
      <c r="C1618" s="1170" t="s">
        <v>8699</v>
      </c>
      <c r="D1618" s="1169" t="s">
        <v>30</v>
      </c>
      <c r="E1618" s="651" t="s">
        <v>18492</v>
      </c>
    </row>
    <row r="1619" spans="2:5">
      <c r="B1619" s="1595">
        <v>84844</v>
      </c>
      <c r="C1619" s="653" t="s">
        <v>2324</v>
      </c>
      <c r="D1619" s="652" t="s">
        <v>0</v>
      </c>
      <c r="E1619" s="654" t="s">
        <v>18493</v>
      </c>
    </row>
    <row r="1620" spans="2:5">
      <c r="B1620" s="1596">
        <v>84845</v>
      </c>
      <c r="C1620" s="1170" t="s">
        <v>8700</v>
      </c>
      <c r="D1620" s="1169" t="s">
        <v>0</v>
      </c>
      <c r="E1620" s="651" t="s">
        <v>18494</v>
      </c>
    </row>
    <row r="1621" spans="2:5">
      <c r="B1621" s="1595">
        <v>84846</v>
      </c>
      <c r="C1621" s="653" t="s">
        <v>2325</v>
      </c>
      <c r="D1621" s="652" t="s">
        <v>0</v>
      </c>
      <c r="E1621" s="654" t="s">
        <v>18495</v>
      </c>
    </row>
    <row r="1622" spans="2:5">
      <c r="B1622" s="1596">
        <v>84847</v>
      </c>
      <c r="C1622" s="1170" t="s">
        <v>8701</v>
      </c>
      <c r="D1622" s="1169" t="s">
        <v>0</v>
      </c>
      <c r="E1622" s="651" t="s">
        <v>18495</v>
      </c>
    </row>
    <row r="1623" spans="2:5">
      <c r="B1623" s="1595">
        <v>84848</v>
      </c>
      <c r="C1623" s="653" t="s">
        <v>8702</v>
      </c>
      <c r="D1623" s="652" t="s">
        <v>0</v>
      </c>
      <c r="E1623" s="654" t="s">
        <v>18496</v>
      </c>
    </row>
    <row r="1624" spans="2:5">
      <c r="B1624" s="1596">
        <v>84849</v>
      </c>
      <c r="C1624" s="1170" t="s">
        <v>8703</v>
      </c>
      <c r="D1624" s="1169" t="s">
        <v>30</v>
      </c>
      <c r="E1624" s="651" t="s">
        <v>15558</v>
      </c>
    </row>
    <row r="1625" spans="2:5">
      <c r="B1625" s="652" t="s">
        <v>161</v>
      </c>
      <c r="C1625" s="653" t="s">
        <v>8704</v>
      </c>
      <c r="D1625" s="652" t="s">
        <v>0</v>
      </c>
      <c r="E1625" s="654" t="s">
        <v>18497</v>
      </c>
    </row>
    <row r="1626" spans="2:5">
      <c r="B1626" s="1169" t="s">
        <v>162</v>
      </c>
      <c r="C1626" s="1170" t="s">
        <v>2326</v>
      </c>
      <c r="D1626" s="1169" t="s">
        <v>0</v>
      </c>
      <c r="E1626" s="651" t="s">
        <v>18498</v>
      </c>
    </row>
    <row r="1627" spans="2:5">
      <c r="B1627" s="652" t="s">
        <v>163</v>
      </c>
      <c r="C1627" s="653" t="s">
        <v>8705</v>
      </c>
      <c r="D1627" s="652" t="s">
        <v>0</v>
      </c>
      <c r="E1627" s="654" t="s">
        <v>18499</v>
      </c>
    </row>
    <row r="1628" spans="2:5">
      <c r="B1628" s="1169" t="s">
        <v>12008</v>
      </c>
      <c r="C1628" s="1170" t="s">
        <v>164</v>
      </c>
      <c r="D1628" s="1169" t="s">
        <v>30</v>
      </c>
      <c r="E1628" s="651" t="s">
        <v>18500</v>
      </c>
    </row>
    <row r="1629" spans="2:5">
      <c r="B1629" s="652" t="s">
        <v>12009</v>
      </c>
      <c r="C1629" s="653" t="s">
        <v>165</v>
      </c>
      <c r="D1629" s="652" t="s">
        <v>30</v>
      </c>
      <c r="E1629" s="654" t="s">
        <v>18501</v>
      </c>
    </row>
    <row r="1630" spans="2:5">
      <c r="B1630" s="1169" t="s">
        <v>166</v>
      </c>
      <c r="C1630" s="1170" t="s">
        <v>2327</v>
      </c>
      <c r="D1630" s="1169" t="s">
        <v>0</v>
      </c>
      <c r="E1630" s="651" t="s">
        <v>18502</v>
      </c>
    </row>
    <row r="1631" spans="2:5" ht="30">
      <c r="B1631" s="652" t="s">
        <v>12010</v>
      </c>
      <c r="C1631" s="653" t="s">
        <v>2328</v>
      </c>
      <c r="D1631" s="652" t="s">
        <v>0</v>
      </c>
      <c r="E1631" s="654" t="s">
        <v>18503</v>
      </c>
    </row>
    <row r="1632" spans="2:5">
      <c r="B1632" s="1169" t="s">
        <v>12011</v>
      </c>
      <c r="C1632" s="1170" t="s">
        <v>8706</v>
      </c>
      <c r="D1632" s="1169" t="s">
        <v>0</v>
      </c>
      <c r="E1632" s="651" t="s">
        <v>18504</v>
      </c>
    </row>
    <row r="1633" spans="2:5">
      <c r="B1633" s="1595">
        <v>84854</v>
      </c>
      <c r="C1633" s="653" t="s">
        <v>167</v>
      </c>
      <c r="D1633" s="652" t="s">
        <v>29</v>
      </c>
      <c r="E1633" s="654" t="s">
        <v>18104</v>
      </c>
    </row>
    <row r="1634" spans="2:5">
      <c r="B1634" s="1596">
        <v>94559</v>
      </c>
      <c r="C1634" s="1170" t="s">
        <v>8707</v>
      </c>
      <c r="D1634" s="1169" t="s">
        <v>0</v>
      </c>
      <c r="E1634" s="651" t="s">
        <v>18505</v>
      </c>
    </row>
    <row r="1635" spans="2:5">
      <c r="B1635" s="1595">
        <v>94560</v>
      </c>
      <c r="C1635" s="653" t="s">
        <v>5546</v>
      </c>
      <c r="D1635" s="652" t="s">
        <v>0</v>
      </c>
      <c r="E1635" s="654" t="s">
        <v>18506</v>
      </c>
    </row>
    <row r="1636" spans="2:5">
      <c r="B1636" s="1596">
        <v>94562</v>
      </c>
      <c r="C1636" s="1170" t="s">
        <v>5547</v>
      </c>
      <c r="D1636" s="1169" t="s">
        <v>0</v>
      </c>
      <c r="E1636" s="651" t="s">
        <v>18507</v>
      </c>
    </row>
    <row r="1637" spans="2:5">
      <c r="B1637" s="1595">
        <v>94563</v>
      </c>
      <c r="C1637" s="653" t="s">
        <v>5548</v>
      </c>
      <c r="D1637" s="652" t="s">
        <v>0</v>
      </c>
      <c r="E1637" s="654" t="s">
        <v>18508</v>
      </c>
    </row>
    <row r="1638" spans="2:5" ht="30">
      <c r="B1638" s="1596">
        <v>94564</v>
      </c>
      <c r="C1638" s="1170" t="s">
        <v>8708</v>
      </c>
      <c r="D1638" s="1169" t="s">
        <v>0</v>
      </c>
      <c r="E1638" s="651" t="s">
        <v>18509</v>
      </c>
    </row>
    <row r="1639" spans="2:5" ht="30">
      <c r="B1639" s="1595">
        <v>94565</v>
      </c>
      <c r="C1639" s="653" t="s">
        <v>8709</v>
      </c>
      <c r="D1639" s="652" t="s">
        <v>0</v>
      </c>
      <c r="E1639" s="654" t="s">
        <v>18510</v>
      </c>
    </row>
    <row r="1640" spans="2:5" ht="30">
      <c r="B1640" s="1596">
        <v>94567</v>
      </c>
      <c r="C1640" s="1170" t="s">
        <v>8710</v>
      </c>
      <c r="D1640" s="1169" t="s">
        <v>0</v>
      </c>
      <c r="E1640" s="651" t="s">
        <v>18511</v>
      </c>
    </row>
    <row r="1641" spans="2:5" ht="30">
      <c r="B1641" s="1595">
        <v>94568</v>
      </c>
      <c r="C1641" s="653" t="s">
        <v>8711</v>
      </c>
      <c r="D1641" s="652" t="s">
        <v>0</v>
      </c>
      <c r="E1641" s="654" t="s">
        <v>18512</v>
      </c>
    </row>
    <row r="1642" spans="2:5">
      <c r="B1642" s="1169" t="s">
        <v>12012</v>
      </c>
      <c r="C1642" s="1170" t="s">
        <v>168</v>
      </c>
      <c r="D1642" s="1169" t="s">
        <v>0</v>
      </c>
      <c r="E1642" s="651" t="s">
        <v>18513</v>
      </c>
    </row>
    <row r="1643" spans="2:5">
      <c r="B1643" s="1595">
        <v>73631</v>
      </c>
      <c r="C1643" s="653" t="s">
        <v>169</v>
      </c>
      <c r="D1643" s="652" t="s">
        <v>0</v>
      </c>
      <c r="E1643" s="654" t="s">
        <v>18514</v>
      </c>
    </row>
    <row r="1644" spans="2:5">
      <c r="B1644" s="1169" t="s">
        <v>170</v>
      </c>
      <c r="C1644" s="1170" t="s">
        <v>2329</v>
      </c>
      <c r="D1644" s="1169" t="s">
        <v>29</v>
      </c>
      <c r="E1644" s="651" t="s">
        <v>18515</v>
      </c>
    </row>
    <row r="1645" spans="2:5">
      <c r="B1645" s="1595">
        <v>73665</v>
      </c>
      <c r="C1645" s="653" t="s">
        <v>8712</v>
      </c>
      <c r="D1645" s="652" t="s">
        <v>29</v>
      </c>
      <c r="E1645" s="654" t="s">
        <v>18516</v>
      </c>
    </row>
    <row r="1646" spans="2:5">
      <c r="B1646" s="1596">
        <v>73669</v>
      </c>
      <c r="C1646" s="1170" t="s">
        <v>171</v>
      </c>
      <c r="D1646" s="1169" t="s">
        <v>29</v>
      </c>
      <c r="E1646" s="651" t="s">
        <v>15536</v>
      </c>
    </row>
    <row r="1647" spans="2:5">
      <c r="B1647" s="652" t="s">
        <v>12013</v>
      </c>
      <c r="C1647" s="653" t="s">
        <v>172</v>
      </c>
      <c r="D1647" s="652" t="s">
        <v>29</v>
      </c>
      <c r="E1647" s="654" t="s">
        <v>15438</v>
      </c>
    </row>
    <row r="1648" spans="2:5">
      <c r="B1648" s="1169" t="s">
        <v>12014</v>
      </c>
      <c r="C1648" s="1170" t="s">
        <v>173</v>
      </c>
      <c r="D1648" s="1169" t="s">
        <v>29</v>
      </c>
      <c r="E1648" s="651" t="s">
        <v>16015</v>
      </c>
    </row>
    <row r="1649" spans="2:5">
      <c r="B1649" s="652" t="s">
        <v>12015</v>
      </c>
      <c r="C1649" s="653" t="s">
        <v>174</v>
      </c>
      <c r="D1649" s="652" t="s">
        <v>29</v>
      </c>
      <c r="E1649" s="654" t="s">
        <v>18517</v>
      </c>
    </row>
    <row r="1650" spans="2:5">
      <c r="B1650" s="1169" t="s">
        <v>12016</v>
      </c>
      <c r="C1650" s="1170" t="s">
        <v>175</v>
      </c>
      <c r="D1650" s="1169" t="s">
        <v>29</v>
      </c>
      <c r="E1650" s="651" t="s">
        <v>18518</v>
      </c>
    </row>
    <row r="1651" spans="2:5">
      <c r="B1651" s="1595">
        <v>84862</v>
      </c>
      <c r="C1651" s="653" t="s">
        <v>176</v>
      </c>
      <c r="D1651" s="652" t="s">
        <v>29</v>
      </c>
      <c r="E1651" s="654" t="s">
        <v>18519</v>
      </c>
    </row>
    <row r="1652" spans="2:5">
      <c r="B1652" s="1596">
        <v>84863</v>
      </c>
      <c r="C1652" s="1170" t="s">
        <v>177</v>
      </c>
      <c r="D1652" s="1169" t="s">
        <v>29</v>
      </c>
      <c r="E1652" s="651" t="s">
        <v>18520</v>
      </c>
    </row>
    <row r="1653" spans="2:5" ht="30">
      <c r="B1653" s="1595">
        <v>68050</v>
      </c>
      <c r="C1653" s="653" t="s">
        <v>6158</v>
      </c>
      <c r="D1653" s="652" t="s">
        <v>0</v>
      </c>
      <c r="E1653" s="654" t="s">
        <v>18521</v>
      </c>
    </row>
    <row r="1654" spans="2:5">
      <c r="B1654" s="1596">
        <v>90838</v>
      </c>
      <c r="C1654" s="1170" t="s">
        <v>178</v>
      </c>
      <c r="D1654" s="1169" t="s">
        <v>30</v>
      </c>
      <c r="E1654" s="651" t="s">
        <v>18522</v>
      </c>
    </row>
    <row r="1655" spans="2:5" ht="30">
      <c r="B1655" s="1595">
        <v>91338</v>
      </c>
      <c r="C1655" s="653" t="s">
        <v>8713</v>
      </c>
      <c r="D1655" s="652" t="s">
        <v>0</v>
      </c>
      <c r="E1655" s="654" t="s">
        <v>18523</v>
      </c>
    </row>
    <row r="1656" spans="2:5" ht="30">
      <c r="B1656" s="1596">
        <v>91341</v>
      </c>
      <c r="C1656" s="1170" t="s">
        <v>8714</v>
      </c>
      <c r="D1656" s="1169" t="s">
        <v>0</v>
      </c>
      <c r="E1656" s="651" t="s">
        <v>18524</v>
      </c>
    </row>
    <row r="1657" spans="2:5" ht="30">
      <c r="B1657" s="1595">
        <v>94805</v>
      </c>
      <c r="C1657" s="653" t="s">
        <v>8715</v>
      </c>
      <c r="D1657" s="652" t="s">
        <v>30</v>
      </c>
      <c r="E1657" s="654" t="s">
        <v>18525</v>
      </c>
    </row>
    <row r="1658" spans="2:5" ht="30">
      <c r="B1658" s="1596">
        <v>94806</v>
      </c>
      <c r="C1658" s="1170" t="s">
        <v>5331</v>
      </c>
      <c r="D1658" s="1169" t="s">
        <v>30</v>
      </c>
      <c r="E1658" s="651" t="s">
        <v>18526</v>
      </c>
    </row>
    <row r="1659" spans="2:5" ht="30">
      <c r="B1659" s="1595">
        <v>94807</v>
      </c>
      <c r="C1659" s="653" t="s">
        <v>5332</v>
      </c>
      <c r="D1659" s="652" t="s">
        <v>30</v>
      </c>
      <c r="E1659" s="654" t="s">
        <v>18527</v>
      </c>
    </row>
    <row r="1660" spans="2:5">
      <c r="B1660" s="1169" t="s">
        <v>12017</v>
      </c>
      <c r="C1660" s="1170" t="s">
        <v>8716</v>
      </c>
      <c r="D1660" s="1169" t="s">
        <v>29</v>
      </c>
      <c r="E1660" s="651" t="s">
        <v>18528</v>
      </c>
    </row>
    <row r="1661" spans="2:5">
      <c r="B1661" s="652" t="s">
        <v>12018</v>
      </c>
      <c r="C1661" s="653" t="s">
        <v>8717</v>
      </c>
      <c r="D1661" s="652" t="s">
        <v>29</v>
      </c>
      <c r="E1661" s="654" t="s">
        <v>18529</v>
      </c>
    </row>
    <row r="1662" spans="2:5">
      <c r="B1662" s="1169" t="s">
        <v>12019</v>
      </c>
      <c r="C1662" s="1170" t="s">
        <v>8718</v>
      </c>
      <c r="D1662" s="1169" t="s">
        <v>29</v>
      </c>
      <c r="E1662" s="651" t="s">
        <v>18530</v>
      </c>
    </row>
    <row r="1663" spans="2:5">
      <c r="B1663" s="1595">
        <v>85096</v>
      </c>
      <c r="C1663" s="653" t="s">
        <v>179</v>
      </c>
      <c r="D1663" s="652" t="s">
        <v>0</v>
      </c>
      <c r="E1663" s="654" t="s">
        <v>18531</v>
      </c>
    </row>
    <row r="1664" spans="2:5">
      <c r="B1664" s="1169" t="s">
        <v>180</v>
      </c>
      <c r="C1664" s="1170" t="s">
        <v>181</v>
      </c>
      <c r="D1664" s="1169" t="s">
        <v>30</v>
      </c>
      <c r="E1664" s="651" t="s">
        <v>16295</v>
      </c>
    </row>
    <row r="1665" spans="2:5" ht="30">
      <c r="B1665" s="1595">
        <v>84885</v>
      </c>
      <c r="C1665" s="653" t="s">
        <v>8719</v>
      </c>
      <c r="D1665" s="652" t="s">
        <v>30</v>
      </c>
      <c r="E1665" s="654" t="s">
        <v>18532</v>
      </c>
    </row>
    <row r="1666" spans="2:5">
      <c r="B1666" s="1596">
        <v>84886</v>
      </c>
      <c r="C1666" s="1170" t="s">
        <v>2330</v>
      </c>
      <c r="D1666" s="1169" t="s">
        <v>30</v>
      </c>
      <c r="E1666" s="651" t="s">
        <v>18533</v>
      </c>
    </row>
    <row r="1667" spans="2:5">
      <c r="B1667" s="1595">
        <v>84889</v>
      </c>
      <c r="C1667" s="653" t="s">
        <v>182</v>
      </c>
      <c r="D1667" s="652" t="s">
        <v>30</v>
      </c>
      <c r="E1667" s="654" t="s">
        <v>12745</v>
      </c>
    </row>
    <row r="1668" spans="2:5">
      <c r="B1668" s="1596">
        <v>84891</v>
      </c>
      <c r="C1668" s="1170" t="s">
        <v>183</v>
      </c>
      <c r="D1668" s="1169" t="s">
        <v>30</v>
      </c>
      <c r="E1668" s="651" t="s">
        <v>18534</v>
      </c>
    </row>
    <row r="1669" spans="2:5">
      <c r="B1669" s="652" t="s">
        <v>12020</v>
      </c>
      <c r="C1669" s="653" t="s">
        <v>184</v>
      </c>
      <c r="D1669" s="652" t="s">
        <v>30</v>
      </c>
      <c r="E1669" s="654" t="s">
        <v>15919</v>
      </c>
    </row>
    <row r="1670" spans="2:5">
      <c r="B1670" s="1169" t="s">
        <v>12021</v>
      </c>
      <c r="C1670" s="1170" t="s">
        <v>4742</v>
      </c>
      <c r="D1670" s="1169" t="s">
        <v>30</v>
      </c>
      <c r="E1670" s="651" t="s">
        <v>15903</v>
      </c>
    </row>
    <row r="1671" spans="2:5">
      <c r="B1671" s="652" t="s">
        <v>12022</v>
      </c>
      <c r="C1671" s="653" t="s">
        <v>8720</v>
      </c>
      <c r="D1671" s="652" t="s">
        <v>30</v>
      </c>
      <c r="E1671" s="654" t="s">
        <v>18535</v>
      </c>
    </row>
    <row r="1672" spans="2:5">
      <c r="B1672" s="1596">
        <v>84950</v>
      </c>
      <c r="C1672" s="1170" t="s">
        <v>185</v>
      </c>
      <c r="D1672" s="1169" t="s">
        <v>30</v>
      </c>
      <c r="E1672" s="651" t="s">
        <v>17166</v>
      </c>
    </row>
    <row r="1673" spans="2:5">
      <c r="B1673" s="1595">
        <v>84952</v>
      </c>
      <c r="C1673" s="653" t="s">
        <v>186</v>
      </c>
      <c r="D1673" s="652" t="s">
        <v>30</v>
      </c>
      <c r="E1673" s="654" t="s">
        <v>18536</v>
      </c>
    </row>
    <row r="1674" spans="2:5">
      <c r="B1674" s="1596">
        <v>72116</v>
      </c>
      <c r="C1674" s="1170" t="s">
        <v>187</v>
      </c>
      <c r="D1674" s="1169" t="s">
        <v>0</v>
      </c>
      <c r="E1674" s="651" t="s">
        <v>18537</v>
      </c>
    </row>
    <row r="1675" spans="2:5">
      <c r="B1675" s="1595">
        <v>72117</v>
      </c>
      <c r="C1675" s="653" t="s">
        <v>31</v>
      </c>
      <c r="D1675" s="652" t="s">
        <v>0</v>
      </c>
      <c r="E1675" s="654" t="s">
        <v>18538</v>
      </c>
    </row>
    <row r="1676" spans="2:5">
      <c r="B1676" s="1596">
        <v>72118</v>
      </c>
      <c r="C1676" s="1170" t="s">
        <v>8721</v>
      </c>
      <c r="D1676" s="1169" t="s">
        <v>0</v>
      </c>
      <c r="E1676" s="651" t="s">
        <v>18539</v>
      </c>
    </row>
    <row r="1677" spans="2:5">
      <c r="B1677" s="1595">
        <v>72119</v>
      </c>
      <c r="C1677" s="653" t="s">
        <v>8722</v>
      </c>
      <c r="D1677" s="652" t="s">
        <v>0</v>
      </c>
      <c r="E1677" s="654" t="s">
        <v>18540</v>
      </c>
    </row>
    <row r="1678" spans="2:5">
      <c r="B1678" s="1596">
        <v>72120</v>
      </c>
      <c r="C1678" s="1170" t="s">
        <v>8723</v>
      </c>
      <c r="D1678" s="1169" t="s">
        <v>0</v>
      </c>
      <c r="E1678" s="651" t="s">
        <v>18541</v>
      </c>
    </row>
    <row r="1679" spans="2:5">
      <c r="B1679" s="1595">
        <v>72122</v>
      </c>
      <c r="C1679" s="653" t="s">
        <v>188</v>
      </c>
      <c r="D1679" s="652" t="s">
        <v>0</v>
      </c>
      <c r="E1679" s="654" t="s">
        <v>18542</v>
      </c>
    </row>
    <row r="1680" spans="2:5">
      <c r="B1680" s="1596">
        <v>72123</v>
      </c>
      <c r="C1680" s="1170" t="s">
        <v>189</v>
      </c>
      <c r="D1680" s="1169" t="s">
        <v>0</v>
      </c>
      <c r="E1680" s="651" t="s">
        <v>18543</v>
      </c>
    </row>
    <row r="1681" spans="2:5">
      <c r="B1681" s="652" t="s">
        <v>190</v>
      </c>
      <c r="C1681" s="653" t="s">
        <v>8724</v>
      </c>
      <c r="D1681" s="652" t="s">
        <v>30</v>
      </c>
      <c r="E1681" s="654" t="s">
        <v>18544</v>
      </c>
    </row>
    <row r="1682" spans="2:5">
      <c r="B1682" s="1169" t="s">
        <v>12023</v>
      </c>
      <c r="C1682" s="1170" t="s">
        <v>191</v>
      </c>
      <c r="D1682" s="1169" t="s">
        <v>0</v>
      </c>
      <c r="E1682" s="651" t="s">
        <v>18545</v>
      </c>
    </row>
    <row r="1683" spans="2:5">
      <c r="B1683" s="652" t="s">
        <v>12024</v>
      </c>
      <c r="C1683" s="653" t="s">
        <v>8725</v>
      </c>
      <c r="D1683" s="652" t="s">
        <v>0</v>
      </c>
      <c r="E1683" s="654" t="s">
        <v>18546</v>
      </c>
    </row>
    <row r="1684" spans="2:5">
      <c r="B1684" s="1596">
        <v>84957</v>
      </c>
      <c r="C1684" s="1170" t="s">
        <v>192</v>
      </c>
      <c r="D1684" s="1169" t="s">
        <v>0</v>
      </c>
      <c r="E1684" s="651" t="s">
        <v>18547</v>
      </c>
    </row>
    <row r="1685" spans="2:5">
      <c r="B1685" s="1595">
        <v>84959</v>
      </c>
      <c r="C1685" s="653" t="s">
        <v>193</v>
      </c>
      <c r="D1685" s="652" t="s">
        <v>0</v>
      </c>
      <c r="E1685" s="654" t="s">
        <v>18548</v>
      </c>
    </row>
    <row r="1686" spans="2:5">
      <c r="B1686" s="1596">
        <v>85001</v>
      </c>
      <c r="C1686" s="1170" t="s">
        <v>194</v>
      </c>
      <c r="D1686" s="1169" t="s">
        <v>0</v>
      </c>
      <c r="E1686" s="651" t="s">
        <v>17907</v>
      </c>
    </row>
    <row r="1687" spans="2:5">
      <c r="B1687" s="1595">
        <v>85002</v>
      </c>
      <c r="C1687" s="653" t="s">
        <v>195</v>
      </c>
      <c r="D1687" s="652" t="s">
        <v>0</v>
      </c>
      <c r="E1687" s="654" t="s">
        <v>18549</v>
      </c>
    </row>
    <row r="1688" spans="2:5">
      <c r="B1688" s="1596">
        <v>85004</v>
      </c>
      <c r="C1688" s="1170" t="s">
        <v>196</v>
      </c>
      <c r="D1688" s="1169" t="s">
        <v>0</v>
      </c>
      <c r="E1688" s="651" t="s">
        <v>18550</v>
      </c>
    </row>
    <row r="1689" spans="2:5">
      <c r="B1689" s="1595">
        <v>85005</v>
      </c>
      <c r="C1689" s="653" t="s">
        <v>197</v>
      </c>
      <c r="D1689" s="652" t="s">
        <v>0</v>
      </c>
      <c r="E1689" s="654" t="s">
        <v>18551</v>
      </c>
    </row>
    <row r="1690" spans="2:5">
      <c r="B1690" s="1596">
        <v>68054</v>
      </c>
      <c r="C1690" s="1170" t="s">
        <v>198</v>
      </c>
      <c r="D1690" s="1169" t="s">
        <v>0</v>
      </c>
      <c r="E1690" s="651" t="s">
        <v>18552</v>
      </c>
    </row>
    <row r="1691" spans="2:5">
      <c r="B1691" s="652" t="s">
        <v>199</v>
      </c>
      <c r="C1691" s="653" t="s">
        <v>2331</v>
      </c>
      <c r="D1691" s="652" t="s">
        <v>0</v>
      </c>
      <c r="E1691" s="654" t="s">
        <v>15128</v>
      </c>
    </row>
    <row r="1692" spans="2:5" ht="30">
      <c r="B1692" s="1169" t="s">
        <v>200</v>
      </c>
      <c r="C1692" s="1170" t="s">
        <v>8726</v>
      </c>
      <c r="D1692" s="1169" t="s">
        <v>0</v>
      </c>
      <c r="E1692" s="651" t="s">
        <v>18553</v>
      </c>
    </row>
    <row r="1693" spans="2:5">
      <c r="B1693" s="1595">
        <v>85188</v>
      </c>
      <c r="C1693" s="653" t="s">
        <v>8727</v>
      </c>
      <c r="D1693" s="652" t="s">
        <v>30</v>
      </c>
      <c r="E1693" s="654" t="s">
        <v>18554</v>
      </c>
    </row>
    <row r="1694" spans="2:5">
      <c r="B1694" s="1596">
        <v>85189</v>
      </c>
      <c r="C1694" s="1170" t="s">
        <v>8728</v>
      </c>
      <c r="D1694" s="1169" t="s">
        <v>30</v>
      </c>
      <c r="E1694" s="651" t="s">
        <v>18555</v>
      </c>
    </row>
    <row r="1695" spans="2:5">
      <c r="B1695" s="1595">
        <v>85010</v>
      </c>
      <c r="C1695" s="653" t="s">
        <v>201</v>
      </c>
      <c r="D1695" s="652" t="s">
        <v>0</v>
      </c>
      <c r="E1695" s="654" t="s">
        <v>18556</v>
      </c>
    </row>
    <row r="1696" spans="2:5">
      <c r="B1696" s="1596">
        <v>85014</v>
      </c>
      <c r="C1696" s="1170" t="s">
        <v>2332</v>
      </c>
      <c r="D1696" s="1169" t="s">
        <v>0</v>
      </c>
      <c r="E1696" s="651" t="s">
        <v>18557</v>
      </c>
    </row>
    <row r="1697" spans="2:5" ht="30">
      <c r="B1697" s="1595">
        <v>94569</v>
      </c>
      <c r="C1697" s="653" t="s">
        <v>8729</v>
      </c>
      <c r="D1697" s="652" t="s">
        <v>0</v>
      </c>
      <c r="E1697" s="654" t="s">
        <v>18558</v>
      </c>
    </row>
    <row r="1698" spans="2:5" ht="30">
      <c r="B1698" s="1596">
        <v>94570</v>
      </c>
      <c r="C1698" s="1170" t="s">
        <v>8730</v>
      </c>
      <c r="D1698" s="1169" t="s">
        <v>0</v>
      </c>
      <c r="E1698" s="651" t="s">
        <v>18559</v>
      </c>
    </row>
    <row r="1699" spans="2:5" ht="30">
      <c r="B1699" s="1595">
        <v>94572</v>
      </c>
      <c r="C1699" s="653" t="s">
        <v>8731</v>
      </c>
      <c r="D1699" s="652" t="s">
        <v>0</v>
      </c>
      <c r="E1699" s="654" t="s">
        <v>18560</v>
      </c>
    </row>
    <row r="1700" spans="2:5" ht="30">
      <c r="B1700" s="1596">
        <v>94573</v>
      </c>
      <c r="C1700" s="1170" t="s">
        <v>8732</v>
      </c>
      <c r="D1700" s="1169" t="s">
        <v>0</v>
      </c>
      <c r="E1700" s="651" t="s">
        <v>18561</v>
      </c>
    </row>
    <row r="1701" spans="2:5" ht="30">
      <c r="B1701" s="1595">
        <v>94574</v>
      </c>
      <c r="C1701" s="653" t="s">
        <v>8733</v>
      </c>
      <c r="D1701" s="652" t="s">
        <v>0</v>
      </c>
      <c r="E1701" s="654" t="s">
        <v>18562</v>
      </c>
    </row>
    <row r="1702" spans="2:5" ht="30">
      <c r="B1702" s="1596">
        <v>94575</v>
      </c>
      <c r="C1702" s="1170" t="s">
        <v>5549</v>
      </c>
      <c r="D1702" s="1169" t="s">
        <v>0</v>
      </c>
      <c r="E1702" s="651" t="s">
        <v>18563</v>
      </c>
    </row>
    <row r="1703" spans="2:5" ht="30">
      <c r="B1703" s="1595">
        <v>94576</v>
      </c>
      <c r="C1703" s="653" t="s">
        <v>5550</v>
      </c>
      <c r="D1703" s="652" t="s">
        <v>0</v>
      </c>
      <c r="E1703" s="654" t="s">
        <v>18564</v>
      </c>
    </row>
    <row r="1704" spans="2:5" ht="30">
      <c r="B1704" s="1596">
        <v>94578</v>
      </c>
      <c r="C1704" s="1170" t="s">
        <v>5551</v>
      </c>
      <c r="D1704" s="1169" t="s">
        <v>0</v>
      </c>
      <c r="E1704" s="651" t="s">
        <v>18565</v>
      </c>
    </row>
    <row r="1705" spans="2:5" ht="30">
      <c r="B1705" s="1595">
        <v>94579</v>
      </c>
      <c r="C1705" s="653" t="s">
        <v>5552</v>
      </c>
      <c r="D1705" s="652" t="s">
        <v>0</v>
      </c>
      <c r="E1705" s="654" t="s">
        <v>18566</v>
      </c>
    </row>
    <row r="1706" spans="2:5" ht="30">
      <c r="B1706" s="1596">
        <v>94580</v>
      </c>
      <c r="C1706" s="1170" t="s">
        <v>5553</v>
      </c>
      <c r="D1706" s="1169" t="s">
        <v>0</v>
      </c>
      <c r="E1706" s="651" t="s">
        <v>18567</v>
      </c>
    </row>
    <row r="1707" spans="2:5">
      <c r="B1707" s="1595">
        <v>94581</v>
      </c>
      <c r="C1707" s="653" t="s">
        <v>8734</v>
      </c>
      <c r="D1707" s="652" t="s">
        <v>0</v>
      </c>
      <c r="E1707" s="654" t="s">
        <v>18568</v>
      </c>
    </row>
    <row r="1708" spans="2:5">
      <c r="B1708" s="1596">
        <v>94582</v>
      </c>
      <c r="C1708" s="1170" t="s">
        <v>8735</v>
      </c>
      <c r="D1708" s="1169" t="s">
        <v>0</v>
      </c>
      <c r="E1708" s="651" t="s">
        <v>18569</v>
      </c>
    </row>
    <row r="1709" spans="2:5">
      <c r="B1709" s="1595">
        <v>94584</v>
      </c>
      <c r="C1709" s="653" t="s">
        <v>8736</v>
      </c>
      <c r="D1709" s="652" t="s">
        <v>0</v>
      </c>
      <c r="E1709" s="654" t="s">
        <v>18570</v>
      </c>
    </row>
    <row r="1710" spans="2:5">
      <c r="B1710" s="1596">
        <v>94585</v>
      </c>
      <c r="C1710" s="1170" t="s">
        <v>8737</v>
      </c>
      <c r="D1710" s="1169" t="s">
        <v>0</v>
      </c>
      <c r="E1710" s="651" t="s">
        <v>18571</v>
      </c>
    </row>
    <row r="1711" spans="2:5">
      <c r="B1711" s="1595">
        <v>94586</v>
      </c>
      <c r="C1711" s="653" t="s">
        <v>8738</v>
      </c>
      <c r="D1711" s="652" t="s">
        <v>0</v>
      </c>
      <c r="E1711" s="654" t="s">
        <v>18572</v>
      </c>
    </row>
    <row r="1712" spans="2:5">
      <c r="B1712" s="1169" t="s">
        <v>12025</v>
      </c>
      <c r="C1712" s="1170" t="s">
        <v>2333</v>
      </c>
      <c r="D1712" s="1169" t="s">
        <v>29</v>
      </c>
      <c r="E1712" s="651" t="s">
        <v>18573</v>
      </c>
    </row>
    <row r="1713" spans="2:5">
      <c r="B1713" s="652" t="s">
        <v>12026</v>
      </c>
      <c r="C1713" s="653" t="s">
        <v>8739</v>
      </c>
      <c r="D1713" s="652" t="s">
        <v>29</v>
      </c>
      <c r="E1713" s="654" t="s">
        <v>17411</v>
      </c>
    </row>
    <row r="1714" spans="2:5">
      <c r="B1714" s="1596">
        <v>85015</v>
      </c>
      <c r="C1714" s="1170" t="s">
        <v>202</v>
      </c>
      <c r="D1714" s="1169" t="s">
        <v>29</v>
      </c>
      <c r="E1714" s="651" t="s">
        <v>12948</v>
      </c>
    </row>
    <row r="1715" spans="2:5">
      <c r="B1715" s="1595">
        <v>85016</v>
      </c>
      <c r="C1715" s="653" t="s">
        <v>203</v>
      </c>
      <c r="D1715" s="652" t="s">
        <v>29</v>
      </c>
      <c r="E1715" s="654" t="s">
        <v>14759</v>
      </c>
    </row>
    <row r="1716" spans="2:5">
      <c r="B1716" s="1596">
        <v>79475</v>
      </c>
      <c r="C1716" s="1170" t="s">
        <v>204</v>
      </c>
      <c r="D1716" s="1169" t="s">
        <v>25</v>
      </c>
      <c r="E1716" s="651" t="s">
        <v>18574</v>
      </c>
    </row>
    <row r="1717" spans="2:5">
      <c r="B1717" s="652" t="s">
        <v>12027</v>
      </c>
      <c r="C1717" s="653" t="s">
        <v>205</v>
      </c>
      <c r="D1717" s="652" t="s">
        <v>29</v>
      </c>
      <c r="E1717" s="654" t="s">
        <v>18575</v>
      </c>
    </row>
    <row r="1718" spans="2:5" ht="30">
      <c r="B1718" s="1596">
        <v>89198</v>
      </c>
      <c r="C1718" s="1170" t="s">
        <v>8740</v>
      </c>
      <c r="D1718" s="1169" t="s">
        <v>29</v>
      </c>
      <c r="E1718" s="651" t="s">
        <v>18576</v>
      </c>
    </row>
    <row r="1719" spans="2:5" ht="30">
      <c r="B1719" s="1595">
        <v>89199</v>
      </c>
      <c r="C1719" s="653" t="s">
        <v>8741</v>
      </c>
      <c r="D1719" s="652" t="s">
        <v>29</v>
      </c>
      <c r="E1719" s="654" t="s">
        <v>17742</v>
      </c>
    </row>
    <row r="1720" spans="2:5" ht="30">
      <c r="B1720" s="1596">
        <v>89200</v>
      </c>
      <c r="C1720" s="1170" t="s">
        <v>8742</v>
      </c>
      <c r="D1720" s="1169" t="s">
        <v>29</v>
      </c>
      <c r="E1720" s="651" t="s">
        <v>18577</v>
      </c>
    </row>
    <row r="1721" spans="2:5" ht="30">
      <c r="B1721" s="1595">
        <v>89201</v>
      </c>
      <c r="C1721" s="653" t="s">
        <v>8743</v>
      </c>
      <c r="D1721" s="652" t="s">
        <v>29</v>
      </c>
      <c r="E1721" s="654" t="s">
        <v>18578</v>
      </c>
    </row>
    <row r="1722" spans="2:5" ht="30">
      <c r="B1722" s="1596">
        <v>89202</v>
      </c>
      <c r="C1722" s="1170" t="s">
        <v>8744</v>
      </c>
      <c r="D1722" s="1169" t="s">
        <v>29</v>
      </c>
      <c r="E1722" s="651" t="s">
        <v>18579</v>
      </c>
    </row>
    <row r="1723" spans="2:5" ht="45">
      <c r="B1723" s="1595">
        <v>89203</v>
      </c>
      <c r="C1723" s="653" t="s">
        <v>8745</v>
      </c>
      <c r="D1723" s="652" t="s">
        <v>29</v>
      </c>
      <c r="E1723" s="654" t="s">
        <v>18580</v>
      </c>
    </row>
    <row r="1724" spans="2:5" ht="30">
      <c r="B1724" s="1596">
        <v>89204</v>
      </c>
      <c r="C1724" s="1170" t="s">
        <v>8746</v>
      </c>
      <c r="D1724" s="1169" t="s">
        <v>29</v>
      </c>
      <c r="E1724" s="651" t="s">
        <v>18581</v>
      </c>
    </row>
    <row r="1725" spans="2:5" ht="30">
      <c r="B1725" s="1595">
        <v>89205</v>
      </c>
      <c r="C1725" s="653" t="s">
        <v>8747</v>
      </c>
      <c r="D1725" s="652" t="s">
        <v>29</v>
      </c>
      <c r="E1725" s="654" t="s">
        <v>18582</v>
      </c>
    </row>
    <row r="1726" spans="2:5" ht="45">
      <c r="B1726" s="1596">
        <v>89206</v>
      </c>
      <c r="C1726" s="1170" t="s">
        <v>8748</v>
      </c>
      <c r="D1726" s="1169" t="s">
        <v>29</v>
      </c>
      <c r="E1726" s="651" t="s">
        <v>18583</v>
      </c>
    </row>
    <row r="1727" spans="2:5" ht="30">
      <c r="B1727" s="1595">
        <v>90808</v>
      </c>
      <c r="C1727" s="653" t="s">
        <v>8749</v>
      </c>
      <c r="D1727" s="652" t="s">
        <v>29</v>
      </c>
      <c r="E1727" s="654" t="s">
        <v>17868</v>
      </c>
    </row>
    <row r="1728" spans="2:5" ht="30">
      <c r="B1728" s="1596">
        <v>90809</v>
      </c>
      <c r="C1728" s="1170" t="s">
        <v>8750</v>
      </c>
      <c r="D1728" s="1169" t="s">
        <v>29</v>
      </c>
      <c r="E1728" s="651" t="s">
        <v>18584</v>
      </c>
    </row>
    <row r="1729" spans="2:5" ht="30">
      <c r="B1729" s="1595">
        <v>90810</v>
      </c>
      <c r="C1729" s="653" t="s">
        <v>8751</v>
      </c>
      <c r="D1729" s="652" t="s">
        <v>29</v>
      </c>
      <c r="E1729" s="654" t="s">
        <v>18585</v>
      </c>
    </row>
    <row r="1730" spans="2:5" ht="30">
      <c r="B1730" s="1596">
        <v>90811</v>
      </c>
      <c r="C1730" s="1170" t="s">
        <v>8752</v>
      </c>
      <c r="D1730" s="1169" t="s">
        <v>29</v>
      </c>
      <c r="E1730" s="651" t="s">
        <v>18586</v>
      </c>
    </row>
    <row r="1731" spans="2:5" ht="30">
      <c r="B1731" s="1595">
        <v>90812</v>
      </c>
      <c r="C1731" s="653" t="s">
        <v>8753</v>
      </c>
      <c r="D1731" s="652" t="s">
        <v>29</v>
      </c>
      <c r="E1731" s="654" t="s">
        <v>14424</v>
      </c>
    </row>
    <row r="1732" spans="2:5" ht="30">
      <c r="B1732" s="1596">
        <v>90813</v>
      </c>
      <c r="C1732" s="1170" t="s">
        <v>8754</v>
      </c>
      <c r="D1732" s="1169" t="s">
        <v>29</v>
      </c>
      <c r="E1732" s="651" t="s">
        <v>18587</v>
      </c>
    </row>
    <row r="1733" spans="2:5" ht="30">
      <c r="B1733" s="1595">
        <v>90814</v>
      </c>
      <c r="C1733" s="653" t="s">
        <v>8755</v>
      </c>
      <c r="D1733" s="652" t="s">
        <v>29</v>
      </c>
      <c r="E1733" s="654" t="s">
        <v>18588</v>
      </c>
    </row>
    <row r="1734" spans="2:5" ht="30">
      <c r="B1734" s="1596">
        <v>90815</v>
      </c>
      <c r="C1734" s="1170" t="s">
        <v>8756</v>
      </c>
      <c r="D1734" s="1169" t="s">
        <v>29</v>
      </c>
      <c r="E1734" s="651" t="s">
        <v>18589</v>
      </c>
    </row>
    <row r="1735" spans="2:5" ht="30">
      <c r="B1735" s="1595">
        <v>90877</v>
      </c>
      <c r="C1735" s="653" t="s">
        <v>8757</v>
      </c>
      <c r="D1735" s="652" t="s">
        <v>29</v>
      </c>
      <c r="E1735" s="654" t="s">
        <v>18590</v>
      </c>
    </row>
    <row r="1736" spans="2:5" ht="30">
      <c r="B1736" s="1596">
        <v>90878</v>
      </c>
      <c r="C1736" s="1170" t="s">
        <v>8758</v>
      </c>
      <c r="D1736" s="1169" t="s">
        <v>29</v>
      </c>
      <c r="E1736" s="651" t="s">
        <v>18591</v>
      </c>
    </row>
    <row r="1737" spans="2:5" ht="30">
      <c r="B1737" s="1595">
        <v>90880</v>
      </c>
      <c r="C1737" s="653" t="s">
        <v>8759</v>
      </c>
      <c r="D1737" s="652" t="s">
        <v>29</v>
      </c>
      <c r="E1737" s="654" t="s">
        <v>15961</v>
      </c>
    </row>
    <row r="1738" spans="2:5" ht="30">
      <c r="B1738" s="1596">
        <v>90881</v>
      </c>
      <c r="C1738" s="1170" t="s">
        <v>8760</v>
      </c>
      <c r="D1738" s="1169" t="s">
        <v>29</v>
      </c>
      <c r="E1738" s="651" t="s">
        <v>16261</v>
      </c>
    </row>
    <row r="1739" spans="2:5" ht="30">
      <c r="B1739" s="1595">
        <v>90883</v>
      </c>
      <c r="C1739" s="653" t="s">
        <v>8761</v>
      </c>
      <c r="D1739" s="652" t="s">
        <v>29</v>
      </c>
      <c r="E1739" s="654" t="s">
        <v>18592</v>
      </c>
    </row>
    <row r="1740" spans="2:5" ht="30">
      <c r="B1740" s="1596">
        <v>90884</v>
      </c>
      <c r="C1740" s="1170" t="s">
        <v>8762</v>
      </c>
      <c r="D1740" s="1169" t="s">
        <v>29</v>
      </c>
      <c r="E1740" s="651" t="s">
        <v>18593</v>
      </c>
    </row>
    <row r="1741" spans="2:5" ht="30">
      <c r="B1741" s="1595">
        <v>90885</v>
      </c>
      <c r="C1741" s="653" t="s">
        <v>6423</v>
      </c>
      <c r="D1741" s="652" t="s">
        <v>29</v>
      </c>
      <c r="E1741" s="654" t="s">
        <v>18594</v>
      </c>
    </row>
    <row r="1742" spans="2:5" ht="30">
      <c r="B1742" s="1596">
        <v>90886</v>
      </c>
      <c r="C1742" s="1170" t="s">
        <v>8763</v>
      </c>
      <c r="D1742" s="1169" t="s">
        <v>29</v>
      </c>
      <c r="E1742" s="651" t="s">
        <v>18595</v>
      </c>
    </row>
    <row r="1743" spans="2:5" ht="30">
      <c r="B1743" s="1595">
        <v>90887</v>
      </c>
      <c r="C1743" s="653" t="s">
        <v>8764</v>
      </c>
      <c r="D1743" s="652" t="s">
        <v>29</v>
      </c>
      <c r="E1743" s="654" t="s">
        <v>18596</v>
      </c>
    </row>
    <row r="1744" spans="2:5" ht="30">
      <c r="B1744" s="1596">
        <v>90888</v>
      </c>
      <c r="C1744" s="1170" t="s">
        <v>6424</v>
      </c>
      <c r="D1744" s="1169" t="s">
        <v>29</v>
      </c>
      <c r="E1744" s="651" t="s">
        <v>18597</v>
      </c>
    </row>
    <row r="1745" spans="2:5" ht="30">
      <c r="B1745" s="1595">
        <v>90889</v>
      </c>
      <c r="C1745" s="653" t="s">
        <v>8765</v>
      </c>
      <c r="D1745" s="652" t="s">
        <v>29</v>
      </c>
      <c r="E1745" s="654" t="s">
        <v>18598</v>
      </c>
    </row>
    <row r="1746" spans="2:5" ht="30">
      <c r="B1746" s="1596">
        <v>90890</v>
      </c>
      <c r="C1746" s="1170" t="s">
        <v>8766</v>
      </c>
      <c r="D1746" s="1169" t="s">
        <v>29</v>
      </c>
      <c r="E1746" s="651" t="s">
        <v>18599</v>
      </c>
    </row>
    <row r="1747" spans="2:5" ht="30">
      <c r="B1747" s="1595">
        <v>90891</v>
      </c>
      <c r="C1747" s="653" t="s">
        <v>8767</v>
      </c>
      <c r="D1747" s="652" t="s">
        <v>29</v>
      </c>
      <c r="E1747" s="654" t="s">
        <v>18600</v>
      </c>
    </row>
    <row r="1748" spans="2:5">
      <c r="B1748" s="1596">
        <v>95601</v>
      </c>
      <c r="C1748" s="1170" t="s">
        <v>6425</v>
      </c>
      <c r="D1748" s="1169" t="s">
        <v>30</v>
      </c>
      <c r="E1748" s="651" t="s">
        <v>15802</v>
      </c>
    </row>
    <row r="1749" spans="2:5">
      <c r="B1749" s="1595">
        <v>95602</v>
      </c>
      <c r="C1749" s="653" t="s">
        <v>6426</v>
      </c>
      <c r="D1749" s="652" t="s">
        <v>30</v>
      </c>
      <c r="E1749" s="654" t="s">
        <v>16140</v>
      </c>
    </row>
    <row r="1750" spans="2:5">
      <c r="B1750" s="1596">
        <v>95603</v>
      </c>
      <c r="C1750" s="1170" t="s">
        <v>6427</v>
      </c>
      <c r="D1750" s="1169" t="s">
        <v>30</v>
      </c>
      <c r="E1750" s="651" t="s">
        <v>18601</v>
      </c>
    </row>
    <row r="1751" spans="2:5">
      <c r="B1751" s="1595">
        <v>95604</v>
      </c>
      <c r="C1751" s="653" t="s">
        <v>6428</v>
      </c>
      <c r="D1751" s="652" t="s">
        <v>30</v>
      </c>
      <c r="E1751" s="654" t="s">
        <v>15729</v>
      </c>
    </row>
    <row r="1752" spans="2:5">
      <c r="B1752" s="1596">
        <v>95605</v>
      </c>
      <c r="C1752" s="1170" t="s">
        <v>6429</v>
      </c>
      <c r="D1752" s="1169" t="s">
        <v>30</v>
      </c>
      <c r="E1752" s="651" t="s">
        <v>15819</v>
      </c>
    </row>
    <row r="1753" spans="2:5">
      <c r="B1753" s="1595">
        <v>95607</v>
      </c>
      <c r="C1753" s="653" t="s">
        <v>8768</v>
      </c>
      <c r="D1753" s="652" t="s">
        <v>30</v>
      </c>
      <c r="E1753" s="654" t="s">
        <v>12521</v>
      </c>
    </row>
    <row r="1754" spans="2:5">
      <c r="B1754" s="1596">
        <v>95608</v>
      </c>
      <c r="C1754" s="1170" t="s">
        <v>8769</v>
      </c>
      <c r="D1754" s="1169" t="s">
        <v>30</v>
      </c>
      <c r="E1754" s="651" t="s">
        <v>14336</v>
      </c>
    </row>
    <row r="1755" spans="2:5">
      <c r="B1755" s="1595">
        <v>95609</v>
      </c>
      <c r="C1755" s="653" t="s">
        <v>8770</v>
      </c>
      <c r="D1755" s="652" t="s">
        <v>30</v>
      </c>
      <c r="E1755" s="654" t="s">
        <v>15692</v>
      </c>
    </row>
    <row r="1756" spans="2:5">
      <c r="B1756" s="1596">
        <v>96160</v>
      </c>
      <c r="C1756" s="1170" t="s">
        <v>11426</v>
      </c>
      <c r="D1756" s="1169" t="s">
        <v>29</v>
      </c>
      <c r="E1756" s="651" t="s">
        <v>18602</v>
      </c>
    </row>
    <row r="1757" spans="2:5">
      <c r="B1757" s="1595">
        <v>96161</v>
      </c>
      <c r="C1757" s="653" t="s">
        <v>11427</v>
      </c>
      <c r="D1757" s="652" t="s">
        <v>29</v>
      </c>
      <c r="E1757" s="654" t="s">
        <v>18603</v>
      </c>
    </row>
    <row r="1758" spans="2:5">
      <c r="B1758" s="1596">
        <v>96162</v>
      </c>
      <c r="C1758" s="1170" t="s">
        <v>11428</v>
      </c>
      <c r="D1758" s="1169" t="s">
        <v>29</v>
      </c>
      <c r="E1758" s="651" t="s">
        <v>18604</v>
      </c>
    </row>
    <row r="1759" spans="2:5">
      <c r="B1759" s="1595">
        <v>96163</v>
      </c>
      <c r="C1759" s="653" t="s">
        <v>11429</v>
      </c>
      <c r="D1759" s="652" t="s">
        <v>29</v>
      </c>
      <c r="E1759" s="654" t="s">
        <v>18605</v>
      </c>
    </row>
    <row r="1760" spans="2:5">
      <c r="B1760" s="1596">
        <v>96164</v>
      </c>
      <c r="C1760" s="1170" t="s">
        <v>11430</v>
      </c>
      <c r="D1760" s="1169" t="s">
        <v>29</v>
      </c>
      <c r="E1760" s="651" t="s">
        <v>18606</v>
      </c>
    </row>
    <row r="1761" spans="2:5">
      <c r="B1761" s="1595">
        <v>96165</v>
      </c>
      <c r="C1761" s="653" t="s">
        <v>11431</v>
      </c>
      <c r="D1761" s="652" t="s">
        <v>29</v>
      </c>
      <c r="E1761" s="654" t="s">
        <v>15385</v>
      </c>
    </row>
    <row r="1762" spans="2:5">
      <c r="B1762" s="1596">
        <v>96166</v>
      </c>
      <c r="C1762" s="1170" t="s">
        <v>11432</v>
      </c>
      <c r="D1762" s="1169" t="s">
        <v>29</v>
      </c>
      <c r="E1762" s="651" t="s">
        <v>18607</v>
      </c>
    </row>
    <row r="1763" spans="2:5">
      <c r="B1763" s="1595">
        <v>96167</v>
      </c>
      <c r="C1763" s="653" t="s">
        <v>11433</v>
      </c>
      <c r="D1763" s="652" t="s">
        <v>29</v>
      </c>
      <c r="E1763" s="654" t="s">
        <v>18608</v>
      </c>
    </row>
    <row r="1764" spans="2:5">
      <c r="B1764" s="1596">
        <v>96168</v>
      </c>
      <c r="C1764" s="1170" t="s">
        <v>11434</v>
      </c>
      <c r="D1764" s="1169" t="s">
        <v>29</v>
      </c>
      <c r="E1764" s="651" t="s">
        <v>18609</v>
      </c>
    </row>
    <row r="1765" spans="2:5">
      <c r="B1765" s="1595">
        <v>96169</v>
      </c>
      <c r="C1765" s="653" t="s">
        <v>11435</v>
      </c>
      <c r="D1765" s="652" t="s">
        <v>29</v>
      </c>
      <c r="E1765" s="654" t="s">
        <v>18610</v>
      </c>
    </row>
    <row r="1766" spans="2:5">
      <c r="B1766" s="1596">
        <v>96170</v>
      </c>
      <c r="C1766" s="1170" t="s">
        <v>11436</v>
      </c>
      <c r="D1766" s="1169" t="s">
        <v>29</v>
      </c>
      <c r="E1766" s="651" t="s">
        <v>18611</v>
      </c>
    </row>
    <row r="1767" spans="2:5">
      <c r="B1767" s="1595">
        <v>96171</v>
      </c>
      <c r="C1767" s="653" t="s">
        <v>11437</v>
      </c>
      <c r="D1767" s="652" t="s">
        <v>29</v>
      </c>
      <c r="E1767" s="654" t="s">
        <v>18612</v>
      </c>
    </row>
    <row r="1768" spans="2:5">
      <c r="B1768" s="1596">
        <v>96172</v>
      </c>
      <c r="C1768" s="1170" t="s">
        <v>11438</v>
      </c>
      <c r="D1768" s="1169" t="s">
        <v>29</v>
      </c>
      <c r="E1768" s="651" t="s">
        <v>18613</v>
      </c>
    </row>
    <row r="1769" spans="2:5">
      <c r="B1769" s="1595">
        <v>96173</v>
      </c>
      <c r="C1769" s="653" t="s">
        <v>11439</v>
      </c>
      <c r="D1769" s="652" t="s">
        <v>29</v>
      </c>
      <c r="E1769" s="654" t="s">
        <v>18614</v>
      </c>
    </row>
    <row r="1770" spans="2:5">
      <c r="B1770" s="1596">
        <v>96174</v>
      </c>
      <c r="C1770" s="1170" t="s">
        <v>11440</v>
      </c>
      <c r="D1770" s="1169" t="s">
        <v>29</v>
      </c>
      <c r="E1770" s="651" t="s">
        <v>18615</v>
      </c>
    </row>
    <row r="1771" spans="2:5">
      <c r="B1771" s="1595">
        <v>96175</v>
      </c>
      <c r="C1771" s="653" t="s">
        <v>11441</v>
      </c>
      <c r="D1771" s="652" t="s">
        <v>29</v>
      </c>
      <c r="E1771" s="654" t="s">
        <v>18616</v>
      </c>
    </row>
    <row r="1772" spans="2:5">
      <c r="B1772" s="1596">
        <v>96176</v>
      </c>
      <c r="C1772" s="1170" t="s">
        <v>11442</v>
      </c>
      <c r="D1772" s="1169" t="s">
        <v>29</v>
      </c>
      <c r="E1772" s="651" t="s">
        <v>18617</v>
      </c>
    </row>
    <row r="1773" spans="2:5">
      <c r="B1773" s="1595">
        <v>96177</v>
      </c>
      <c r="C1773" s="653" t="s">
        <v>11443</v>
      </c>
      <c r="D1773" s="652" t="s">
        <v>29</v>
      </c>
      <c r="E1773" s="654" t="s">
        <v>18618</v>
      </c>
    </row>
    <row r="1774" spans="2:5">
      <c r="B1774" s="1596">
        <v>96178</v>
      </c>
      <c r="C1774" s="1170" t="s">
        <v>11444</v>
      </c>
      <c r="D1774" s="1169" t="s">
        <v>29</v>
      </c>
      <c r="E1774" s="651" t="s">
        <v>18619</v>
      </c>
    </row>
    <row r="1775" spans="2:5">
      <c r="B1775" s="1595">
        <v>96179</v>
      </c>
      <c r="C1775" s="653" t="s">
        <v>11445</v>
      </c>
      <c r="D1775" s="652" t="s">
        <v>29</v>
      </c>
      <c r="E1775" s="654" t="s">
        <v>18620</v>
      </c>
    </row>
    <row r="1776" spans="2:5">
      <c r="B1776" s="1596">
        <v>96180</v>
      </c>
      <c r="C1776" s="1170" t="s">
        <v>11446</v>
      </c>
      <c r="D1776" s="1169" t="s">
        <v>29</v>
      </c>
      <c r="E1776" s="651" t="s">
        <v>15599</v>
      </c>
    </row>
    <row r="1777" spans="2:5">
      <c r="B1777" s="1595">
        <v>96181</v>
      </c>
      <c r="C1777" s="653" t="s">
        <v>11447</v>
      </c>
      <c r="D1777" s="652" t="s">
        <v>29</v>
      </c>
      <c r="E1777" s="654" t="s">
        <v>18621</v>
      </c>
    </row>
    <row r="1778" spans="2:5">
      <c r="B1778" s="1596">
        <v>96182</v>
      </c>
      <c r="C1778" s="1170" t="s">
        <v>11448</v>
      </c>
      <c r="D1778" s="1169" t="s">
        <v>29</v>
      </c>
      <c r="E1778" s="651" t="s">
        <v>18622</v>
      </c>
    </row>
    <row r="1779" spans="2:5">
      <c r="B1779" s="1595">
        <v>96183</v>
      </c>
      <c r="C1779" s="653" t="s">
        <v>11449</v>
      </c>
      <c r="D1779" s="652" t="s">
        <v>29</v>
      </c>
      <c r="E1779" s="654" t="s">
        <v>18623</v>
      </c>
    </row>
    <row r="1780" spans="2:5">
      <c r="B1780" s="1596">
        <v>83534</v>
      </c>
      <c r="C1780" s="1170" t="s">
        <v>8771</v>
      </c>
      <c r="D1780" s="1169" t="s">
        <v>25</v>
      </c>
      <c r="E1780" s="651" t="s">
        <v>18624</v>
      </c>
    </row>
    <row r="1781" spans="2:5">
      <c r="B1781" s="1595">
        <v>95240</v>
      </c>
      <c r="C1781" s="653" t="s">
        <v>6059</v>
      </c>
      <c r="D1781" s="652" t="s">
        <v>0</v>
      </c>
      <c r="E1781" s="654" t="s">
        <v>15776</v>
      </c>
    </row>
    <row r="1782" spans="2:5">
      <c r="B1782" s="1596">
        <v>95241</v>
      </c>
      <c r="C1782" s="1170" t="s">
        <v>6060</v>
      </c>
      <c r="D1782" s="1169" t="s">
        <v>0</v>
      </c>
      <c r="E1782" s="651" t="s">
        <v>13352</v>
      </c>
    </row>
    <row r="1783" spans="2:5">
      <c r="B1783" s="1595">
        <v>5651</v>
      </c>
      <c r="C1783" s="653" t="s">
        <v>206</v>
      </c>
      <c r="D1783" s="652" t="s">
        <v>0</v>
      </c>
      <c r="E1783" s="654" t="s">
        <v>14182</v>
      </c>
    </row>
    <row r="1784" spans="2:5">
      <c r="B1784" s="1596">
        <v>5970</v>
      </c>
      <c r="C1784" s="1170" t="s">
        <v>207</v>
      </c>
      <c r="D1784" s="1169" t="s">
        <v>0</v>
      </c>
      <c r="E1784" s="651" t="s">
        <v>18625</v>
      </c>
    </row>
    <row r="1785" spans="2:5">
      <c r="B1785" s="652" t="s">
        <v>12028</v>
      </c>
      <c r="C1785" s="653" t="s">
        <v>208</v>
      </c>
      <c r="D1785" s="652" t="s">
        <v>0</v>
      </c>
      <c r="E1785" s="654" t="s">
        <v>12827</v>
      </c>
    </row>
    <row r="1786" spans="2:5">
      <c r="B1786" s="1169" t="s">
        <v>12029</v>
      </c>
      <c r="C1786" s="1170" t="s">
        <v>209</v>
      </c>
      <c r="D1786" s="1169" t="s">
        <v>0</v>
      </c>
      <c r="E1786" s="651" t="s">
        <v>18626</v>
      </c>
    </row>
    <row r="1787" spans="2:5">
      <c r="B1787" s="652" t="s">
        <v>12030</v>
      </c>
      <c r="C1787" s="653" t="s">
        <v>210</v>
      </c>
      <c r="D1787" s="652" t="s">
        <v>0</v>
      </c>
      <c r="E1787" s="654" t="s">
        <v>16679</v>
      </c>
    </row>
    <row r="1788" spans="2:5">
      <c r="B1788" s="1169" t="s">
        <v>12031</v>
      </c>
      <c r="C1788" s="1170" t="s">
        <v>211</v>
      </c>
      <c r="D1788" s="1169" t="s">
        <v>0</v>
      </c>
      <c r="E1788" s="651" t="s">
        <v>18040</v>
      </c>
    </row>
    <row r="1789" spans="2:5">
      <c r="B1789" s="652" t="s">
        <v>12032</v>
      </c>
      <c r="C1789" s="653" t="s">
        <v>212</v>
      </c>
      <c r="D1789" s="652" t="s">
        <v>0</v>
      </c>
      <c r="E1789" s="654" t="s">
        <v>13687</v>
      </c>
    </row>
    <row r="1790" spans="2:5" ht="30">
      <c r="B1790" s="1596">
        <v>90996</v>
      </c>
      <c r="C1790" s="1170" t="s">
        <v>8772</v>
      </c>
      <c r="D1790" s="1169" t="s">
        <v>0</v>
      </c>
      <c r="E1790" s="651" t="s">
        <v>13010</v>
      </c>
    </row>
    <row r="1791" spans="2:5" ht="30">
      <c r="B1791" s="1595">
        <v>90997</v>
      </c>
      <c r="C1791" s="653" t="s">
        <v>8773</v>
      </c>
      <c r="D1791" s="652" t="s">
        <v>0</v>
      </c>
      <c r="E1791" s="654" t="s">
        <v>17361</v>
      </c>
    </row>
    <row r="1792" spans="2:5" ht="30">
      <c r="B1792" s="1596">
        <v>90998</v>
      </c>
      <c r="C1792" s="1170" t="s">
        <v>8774</v>
      </c>
      <c r="D1792" s="1169" t="s">
        <v>0</v>
      </c>
      <c r="E1792" s="651" t="s">
        <v>18627</v>
      </c>
    </row>
    <row r="1793" spans="2:5" ht="30">
      <c r="B1793" s="1595">
        <v>91000</v>
      </c>
      <c r="C1793" s="653" t="s">
        <v>8775</v>
      </c>
      <c r="D1793" s="652" t="s">
        <v>0</v>
      </c>
      <c r="E1793" s="654" t="s">
        <v>13516</v>
      </c>
    </row>
    <row r="1794" spans="2:5" ht="30">
      <c r="B1794" s="1596">
        <v>91002</v>
      </c>
      <c r="C1794" s="1170" t="s">
        <v>8776</v>
      </c>
      <c r="D1794" s="1169" t="s">
        <v>0</v>
      </c>
      <c r="E1794" s="651" t="s">
        <v>12776</v>
      </c>
    </row>
    <row r="1795" spans="2:5" ht="30">
      <c r="B1795" s="1595">
        <v>91003</v>
      </c>
      <c r="C1795" s="653" t="s">
        <v>8777</v>
      </c>
      <c r="D1795" s="652" t="s">
        <v>0</v>
      </c>
      <c r="E1795" s="654" t="s">
        <v>13937</v>
      </c>
    </row>
    <row r="1796" spans="2:5" ht="30">
      <c r="B1796" s="1596">
        <v>91004</v>
      </c>
      <c r="C1796" s="1170" t="s">
        <v>8778</v>
      </c>
      <c r="D1796" s="1169" t="s">
        <v>0</v>
      </c>
      <c r="E1796" s="651" t="s">
        <v>13746</v>
      </c>
    </row>
    <row r="1797" spans="2:5" ht="30">
      <c r="B1797" s="1595">
        <v>91005</v>
      </c>
      <c r="C1797" s="653" t="s">
        <v>8779</v>
      </c>
      <c r="D1797" s="652" t="s">
        <v>0</v>
      </c>
      <c r="E1797" s="654" t="s">
        <v>14902</v>
      </c>
    </row>
    <row r="1798" spans="2:5" ht="30">
      <c r="B1798" s="1596">
        <v>91006</v>
      </c>
      <c r="C1798" s="1170" t="s">
        <v>8780</v>
      </c>
      <c r="D1798" s="1169" t="s">
        <v>0</v>
      </c>
      <c r="E1798" s="651" t="s">
        <v>16130</v>
      </c>
    </row>
    <row r="1799" spans="2:5" ht="30">
      <c r="B1799" s="1595">
        <v>91007</v>
      </c>
      <c r="C1799" s="653" t="s">
        <v>8781</v>
      </c>
      <c r="D1799" s="652" t="s">
        <v>0</v>
      </c>
      <c r="E1799" s="654" t="s">
        <v>16007</v>
      </c>
    </row>
    <row r="1800" spans="2:5" ht="30">
      <c r="B1800" s="1596">
        <v>91008</v>
      </c>
      <c r="C1800" s="1170" t="s">
        <v>8782</v>
      </c>
      <c r="D1800" s="1169" t="s">
        <v>0</v>
      </c>
      <c r="E1800" s="651" t="s">
        <v>14420</v>
      </c>
    </row>
    <row r="1801" spans="2:5" ht="30">
      <c r="B1801" s="1595">
        <v>92263</v>
      </c>
      <c r="C1801" s="653" t="s">
        <v>8783</v>
      </c>
      <c r="D1801" s="652" t="s">
        <v>0</v>
      </c>
      <c r="E1801" s="654" t="s">
        <v>18628</v>
      </c>
    </row>
    <row r="1802" spans="2:5" ht="30">
      <c r="B1802" s="1596">
        <v>92264</v>
      </c>
      <c r="C1802" s="1170" t="s">
        <v>8784</v>
      </c>
      <c r="D1802" s="1169" t="s">
        <v>0</v>
      </c>
      <c r="E1802" s="651" t="s">
        <v>18629</v>
      </c>
    </row>
    <row r="1803" spans="2:5">
      <c r="B1803" s="1595">
        <v>92265</v>
      </c>
      <c r="C1803" s="653" t="s">
        <v>8785</v>
      </c>
      <c r="D1803" s="652" t="s">
        <v>0</v>
      </c>
      <c r="E1803" s="654" t="s">
        <v>12970</v>
      </c>
    </row>
    <row r="1804" spans="2:5">
      <c r="B1804" s="1596">
        <v>92266</v>
      </c>
      <c r="C1804" s="1170" t="s">
        <v>8786</v>
      </c>
      <c r="D1804" s="1169" t="s">
        <v>0</v>
      </c>
      <c r="E1804" s="651" t="s">
        <v>18630</v>
      </c>
    </row>
    <row r="1805" spans="2:5">
      <c r="B1805" s="1595">
        <v>92267</v>
      </c>
      <c r="C1805" s="653" t="s">
        <v>8787</v>
      </c>
      <c r="D1805" s="652" t="s">
        <v>0</v>
      </c>
      <c r="E1805" s="654" t="s">
        <v>14990</v>
      </c>
    </row>
    <row r="1806" spans="2:5">
      <c r="B1806" s="1596">
        <v>92268</v>
      </c>
      <c r="C1806" s="1170" t="s">
        <v>8788</v>
      </c>
      <c r="D1806" s="1169" t="s">
        <v>0</v>
      </c>
      <c r="E1806" s="651" t="s">
        <v>15611</v>
      </c>
    </row>
    <row r="1807" spans="2:5">
      <c r="B1807" s="1595">
        <v>92269</v>
      </c>
      <c r="C1807" s="653" t="s">
        <v>8789</v>
      </c>
      <c r="D1807" s="652" t="s">
        <v>0</v>
      </c>
      <c r="E1807" s="654" t="s">
        <v>16261</v>
      </c>
    </row>
    <row r="1808" spans="2:5">
      <c r="B1808" s="1596">
        <v>92270</v>
      </c>
      <c r="C1808" s="1170" t="s">
        <v>8790</v>
      </c>
      <c r="D1808" s="1169" t="s">
        <v>0</v>
      </c>
      <c r="E1808" s="651" t="s">
        <v>13966</v>
      </c>
    </row>
    <row r="1809" spans="2:5">
      <c r="B1809" s="1595">
        <v>92271</v>
      </c>
      <c r="C1809" s="653" t="s">
        <v>8791</v>
      </c>
      <c r="D1809" s="652" t="s">
        <v>0</v>
      </c>
      <c r="E1809" s="654" t="s">
        <v>15981</v>
      </c>
    </row>
    <row r="1810" spans="2:5">
      <c r="B1810" s="1596">
        <v>92272</v>
      </c>
      <c r="C1810" s="1170" t="s">
        <v>2334</v>
      </c>
      <c r="D1810" s="1169" t="s">
        <v>29</v>
      </c>
      <c r="E1810" s="651" t="s">
        <v>16732</v>
      </c>
    </row>
    <row r="1811" spans="2:5">
      <c r="B1811" s="1595">
        <v>92273</v>
      </c>
      <c r="C1811" s="653" t="s">
        <v>2335</v>
      </c>
      <c r="D1811" s="652" t="s">
        <v>29</v>
      </c>
      <c r="E1811" s="654" t="s">
        <v>16071</v>
      </c>
    </row>
    <row r="1812" spans="2:5" ht="30">
      <c r="B1812" s="1596">
        <v>92408</v>
      </c>
      <c r="C1812" s="1170" t="s">
        <v>8792</v>
      </c>
      <c r="D1812" s="1169" t="s">
        <v>0</v>
      </c>
      <c r="E1812" s="651" t="s">
        <v>18631</v>
      </c>
    </row>
    <row r="1813" spans="2:5" ht="30">
      <c r="B1813" s="1595">
        <v>92409</v>
      </c>
      <c r="C1813" s="653" t="s">
        <v>8793</v>
      </c>
      <c r="D1813" s="652" t="s">
        <v>0</v>
      </c>
      <c r="E1813" s="654" t="s">
        <v>18632</v>
      </c>
    </row>
    <row r="1814" spans="2:5" ht="30">
      <c r="B1814" s="1596">
        <v>92410</v>
      </c>
      <c r="C1814" s="1170" t="s">
        <v>8794</v>
      </c>
      <c r="D1814" s="1169" t="s">
        <v>0</v>
      </c>
      <c r="E1814" s="651" t="s">
        <v>18633</v>
      </c>
    </row>
    <row r="1815" spans="2:5" ht="30">
      <c r="B1815" s="1595">
        <v>92411</v>
      </c>
      <c r="C1815" s="653" t="s">
        <v>8795</v>
      </c>
      <c r="D1815" s="652" t="s">
        <v>0</v>
      </c>
      <c r="E1815" s="654" t="s">
        <v>16043</v>
      </c>
    </row>
    <row r="1816" spans="2:5" ht="30">
      <c r="B1816" s="1596">
        <v>92412</v>
      </c>
      <c r="C1816" s="1170" t="s">
        <v>8796</v>
      </c>
      <c r="D1816" s="1169" t="s">
        <v>0</v>
      </c>
      <c r="E1816" s="651" t="s">
        <v>18634</v>
      </c>
    </row>
    <row r="1817" spans="2:5" ht="30">
      <c r="B1817" s="1595">
        <v>92413</v>
      </c>
      <c r="C1817" s="653" t="s">
        <v>8797</v>
      </c>
      <c r="D1817" s="652" t="s">
        <v>0</v>
      </c>
      <c r="E1817" s="654" t="s">
        <v>18635</v>
      </c>
    </row>
    <row r="1818" spans="2:5" ht="30">
      <c r="B1818" s="1596">
        <v>92414</v>
      </c>
      <c r="C1818" s="1170" t="s">
        <v>8798</v>
      </c>
      <c r="D1818" s="1169" t="s">
        <v>0</v>
      </c>
      <c r="E1818" s="651" t="s">
        <v>18636</v>
      </c>
    </row>
    <row r="1819" spans="2:5" ht="30">
      <c r="B1819" s="1595">
        <v>92415</v>
      </c>
      <c r="C1819" s="653" t="s">
        <v>8799</v>
      </c>
      <c r="D1819" s="652" t="s">
        <v>0</v>
      </c>
      <c r="E1819" s="654" t="s">
        <v>14585</v>
      </c>
    </row>
    <row r="1820" spans="2:5" ht="30">
      <c r="B1820" s="1596">
        <v>92416</v>
      </c>
      <c r="C1820" s="1170" t="s">
        <v>8800</v>
      </c>
      <c r="D1820" s="1169" t="s">
        <v>0</v>
      </c>
      <c r="E1820" s="651" t="s">
        <v>18637</v>
      </c>
    </row>
    <row r="1821" spans="2:5" ht="30">
      <c r="B1821" s="1595">
        <v>92417</v>
      </c>
      <c r="C1821" s="653" t="s">
        <v>8801</v>
      </c>
      <c r="D1821" s="652" t="s">
        <v>0</v>
      </c>
      <c r="E1821" s="654" t="s">
        <v>18638</v>
      </c>
    </row>
    <row r="1822" spans="2:5" ht="30">
      <c r="B1822" s="1596">
        <v>92418</v>
      </c>
      <c r="C1822" s="1170" t="s">
        <v>8802</v>
      </c>
      <c r="D1822" s="1169" t="s">
        <v>0</v>
      </c>
      <c r="E1822" s="651" t="s">
        <v>18639</v>
      </c>
    </row>
    <row r="1823" spans="2:5" ht="30">
      <c r="B1823" s="1595">
        <v>92419</v>
      </c>
      <c r="C1823" s="653" t="s">
        <v>8803</v>
      </c>
      <c r="D1823" s="652" t="s">
        <v>0</v>
      </c>
      <c r="E1823" s="654" t="s">
        <v>15973</v>
      </c>
    </row>
    <row r="1824" spans="2:5" ht="30">
      <c r="B1824" s="1596">
        <v>92420</v>
      </c>
      <c r="C1824" s="1170" t="s">
        <v>8804</v>
      </c>
      <c r="D1824" s="1169" t="s">
        <v>0</v>
      </c>
      <c r="E1824" s="651" t="s">
        <v>18640</v>
      </c>
    </row>
    <row r="1825" spans="2:5" ht="30">
      <c r="B1825" s="1595">
        <v>92421</v>
      </c>
      <c r="C1825" s="653" t="s">
        <v>8805</v>
      </c>
      <c r="D1825" s="652" t="s">
        <v>0</v>
      </c>
      <c r="E1825" s="654" t="s">
        <v>18576</v>
      </c>
    </row>
    <row r="1826" spans="2:5" ht="30">
      <c r="B1826" s="1596">
        <v>92422</v>
      </c>
      <c r="C1826" s="1170" t="s">
        <v>8806</v>
      </c>
      <c r="D1826" s="1169" t="s">
        <v>0</v>
      </c>
      <c r="E1826" s="651" t="s">
        <v>15229</v>
      </c>
    </row>
    <row r="1827" spans="2:5" ht="30">
      <c r="B1827" s="1595">
        <v>92423</v>
      </c>
      <c r="C1827" s="653" t="s">
        <v>8807</v>
      </c>
      <c r="D1827" s="652" t="s">
        <v>0</v>
      </c>
      <c r="E1827" s="654" t="s">
        <v>15591</v>
      </c>
    </row>
    <row r="1828" spans="2:5" ht="30">
      <c r="B1828" s="1596">
        <v>92424</v>
      </c>
      <c r="C1828" s="1170" t="s">
        <v>8808</v>
      </c>
      <c r="D1828" s="1169" t="s">
        <v>0</v>
      </c>
      <c r="E1828" s="651" t="s">
        <v>18641</v>
      </c>
    </row>
    <row r="1829" spans="2:5" ht="30">
      <c r="B1829" s="1595">
        <v>92425</v>
      </c>
      <c r="C1829" s="653" t="s">
        <v>8809</v>
      </c>
      <c r="D1829" s="652" t="s">
        <v>0</v>
      </c>
      <c r="E1829" s="654" t="s">
        <v>18642</v>
      </c>
    </row>
    <row r="1830" spans="2:5" ht="30">
      <c r="B1830" s="1596">
        <v>92426</v>
      </c>
      <c r="C1830" s="1170" t="s">
        <v>8810</v>
      </c>
      <c r="D1830" s="1169" t="s">
        <v>0</v>
      </c>
      <c r="E1830" s="651" t="s">
        <v>18643</v>
      </c>
    </row>
    <row r="1831" spans="2:5" ht="30">
      <c r="B1831" s="1595">
        <v>92427</v>
      </c>
      <c r="C1831" s="653" t="s">
        <v>8811</v>
      </c>
      <c r="D1831" s="652" t="s">
        <v>0</v>
      </c>
      <c r="E1831" s="654" t="s">
        <v>18644</v>
      </c>
    </row>
    <row r="1832" spans="2:5" ht="30">
      <c r="B1832" s="1596">
        <v>92428</v>
      </c>
      <c r="C1832" s="1170" t="s">
        <v>8812</v>
      </c>
      <c r="D1832" s="1169" t="s">
        <v>0</v>
      </c>
      <c r="E1832" s="651" t="s">
        <v>16080</v>
      </c>
    </row>
    <row r="1833" spans="2:5" ht="30">
      <c r="B1833" s="1595">
        <v>92429</v>
      </c>
      <c r="C1833" s="653" t="s">
        <v>8813</v>
      </c>
      <c r="D1833" s="652" t="s">
        <v>0</v>
      </c>
      <c r="E1833" s="654" t="s">
        <v>15339</v>
      </c>
    </row>
    <row r="1834" spans="2:5" ht="45">
      <c r="B1834" s="1596">
        <v>92430</v>
      </c>
      <c r="C1834" s="1170" t="s">
        <v>8814</v>
      </c>
      <c r="D1834" s="1169" t="s">
        <v>0</v>
      </c>
      <c r="E1834" s="651" t="s">
        <v>13907</v>
      </c>
    </row>
    <row r="1835" spans="2:5" ht="30">
      <c r="B1835" s="1595">
        <v>92431</v>
      </c>
      <c r="C1835" s="653" t="s">
        <v>8815</v>
      </c>
      <c r="D1835" s="652" t="s">
        <v>0</v>
      </c>
      <c r="E1835" s="654" t="s">
        <v>17129</v>
      </c>
    </row>
    <row r="1836" spans="2:5" ht="30">
      <c r="B1836" s="1596">
        <v>92432</v>
      </c>
      <c r="C1836" s="1170" t="s">
        <v>8816</v>
      </c>
      <c r="D1836" s="1169" t="s">
        <v>0</v>
      </c>
      <c r="E1836" s="651" t="s">
        <v>18645</v>
      </c>
    </row>
    <row r="1837" spans="2:5" ht="30">
      <c r="B1837" s="1595">
        <v>92433</v>
      </c>
      <c r="C1837" s="653" t="s">
        <v>8817</v>
      </c>
      <c r="D1837" s="652" t="s">
        <v>0</v>
      </c>
      <c r="E1837" s="654" t="s">
        <v>18646</v>
      </c>
    </row>
    <row r="1838" spans="2:5" ht="45">
      <c r="B1838" s="1596">
        <v>92434</v>
      </c>
      <c r="C1838" s="1170" t="s">
        <v>8818</v>
      </c>
      <c r="D1838" s="1169" t="s">
        <v>0</v>
      </c>
      <c r="E1838" s="651" t="s">
        <v>16180</v>
      </c>
    </row>
    <row r="1839" spans="2:5" ht="30">
      <c r="B1839" s="1595">
        <v>92435</v>
      </c>
      <c r="C1839" s="653" t="s">
        <v>8819</v>
      </c>
      <c r="D1839" s="652" t="s">
        <v>0</v>
      </c>
      <c r="E1839" s="654" t="s">
        <v>18647</v>
      </c>
    </row>
    <row r="1840" spans="2:5" ht="30">
      <c r="B1840" s="1596">
        <v>92436</v>
      </c>
      <c r="C1840" s="1170" t="s">
        <v>8820</v>
      </c>
      <c r="D1840" s="1169" t="s">
        <v>0</v>
      </c>
      <c r="E1840" s="651" t="s">
        <v>18648</v>
      </c>
    </row>
    <row r="1841" spans="2:5" ht="30">
      <c r="B1841" s="1595">
        <v>92437</v>
      </c>
      <c r="C1841" s="653" t="s">
        <v>8821</v>
      </c>
      <c r="D1841" s="652" t="s">
        <v>0</v>
      </c>
      <c r="E1841" s="654" t="s">
        <v>18649</v>
      </c>
    </row>
    <row r="1842" spans="2:5" ht="45">
      <c r="B1842" s="1596">
        <v>92438</v>
      </c>
      <c r="C1842" s="1170" t="s">
        <v>8822</v>
      </c>
      <c r="D1842" s="1169" t="s">
        <v>0</v>
      </c>
      <c r="E1842" s="651" t="s">
        <v>13146</v>
      </c>
    </row>
    <row r="1843" spans="2:5" ht="30">
      <c r="B1843" s="1595">
        <v>92439</v>
      </c>
      <c r="C1843" s="653" t="s">
        <v>8823</v>
      </c>
      <c r="D1843" s="652" t="s">
        <v>0</v>
      </c>
      <c r="E1843" s="654" t="s">
        <v>18055</v>
      </c>
    </row>
    <row r="1844" spans="2:5" ht="30">
      <c r="B1844" s="1596">
        <v>92440</v>
      </c>
      <c r="C1844" s="1170" t="s">
        <v>8824</v>
      </c>
      <c r="D1844" s="1169" t="s">
        <v>0</v>
      </c>
      <c r="E1844" s="651" t="s">
        <v>15872</v>
      </c>
    </row>
    <row r="1845" spans="2:5" ht="30">
      <c r="B1845" s="1595">
        <v>92441</v>
      </c>
      <c r="C1845" s="653" t="s">
        <v>8825</v>
      </c>
      <c r="D1845" s="652" t="s">
        <v>0</v>
      </c>
      <c r="E1845" s="654" t="s">
        <v>12845</v>
      </c>
    </row>
    <row r="1846" spans="2:5" ht="45">
      <c r="B1846" s="1596">
        <v>92442</v>
      </c>
      <c r="C1846" s="1170" t="s">
        <v>8826</v>
      </c>
      <c r="D1846" s="1169" t="s">
        <v>0</v>
      </c>
      <c r="E1846" s="651" t="s">
        <v>13836</v>
      </c>
    </row>
    <row r="1847" spans="2:5" ht="30">
      <c r="B1847" s="1595">
        <v>92443</v>
      </c>
      <c r="C1847" s="653" t="s">
        <v>8827</v>
      </c>
      <c r="D1847" s="652" t="s">
        <v>0</v>
      </c>
      <c r="E1847" s="654" t="s">
        <v>18650</v>
      </c>
    </row>
    <row r="1848" spans="2:5" ht="30">
      <c r="B1848" s="1596">
        <v>92444</v>
      </c>
      <c r="C1848" s="1170" t="s">
        <v>8828</v>
      </c>
      <c r="D1848" s="1169" t="s">
        <v>0</v>
      </c>
      <c r="E1848" s="651" t="s">
        <v>18651</v>
      </c>
    </row>
    <row r="1849" spans="2:5" ht="30">
      <c r="B1849" s="1595">
        <v>92445</v>
      </c>
      <c r="C1849" s="653" t="s">
        <v>8829</v>
      </c>
      <c r="D1849" s="652" t="s">
        <v>0</v>
      </c>
      <c r="E1849" s="654" t="s">
        <v>18652</v>
      </c>
    </row>
    <row r="1850" spans="2:5" ht="30">
      <c r="B1850" s="1596">
        <v>92446</v>
      </c>
      <c r="C1850" s="1170" t="s">
        <v>8830</v>
      </c>
      <c r="D1850" s="1169" t="s">
        <v>0</v>
      </c>
      <c r="E1850" s="651" t="s">
        <v>18653</v>
      </c>
    </row>
    <row r="1851" spans="2:5" ht="30">
      <c r="B1851" s="1595">
        <v>92447</v>
      </c>
      <c r="C1851" s="653" t="s">
        <v>8831</v>
      </c>
      <c r="D1851" s="652" t="s">
        <v>0</v>
      </c>
      <c r="E1851" s="654" t="s">
        <v>18654</v>
      </c>
    </row>
    <row r="1852" spans="2:5" ht="30">
      <c r="B1852" s="1596">
        <v>92448</v>
      </c>
      <c r="C1852" s="1170" t="s">
        <v>8832</v>
      </c>
      <c r="D1852" s="1169" t="s">
        <v>0</v>
      </c>
      <c r="E1852" s="651" t="s">
        <v>18655</v>
      </c>
    </row>
    <row r="1853" spans="2:5" ht="30">
      <c r="B1853" s="1595">
        <v>92449</v>
      </c>
      <c r="C1853" s="653" t="s">
        <v>8833</v>
      </c>
      <c r="D1853" s="652" t="s">
        <v>0</v>
      </c>
      <c r="E1853" s="654" t="s">
        <v>18656</v>
      </c>
    </row>
    <row r="1854" spans="2:5" ht="30">
      <c r="B1854" s="1596">
        <v>92450</v>
      </c>
      <c r="C1854" s="1170" t="s">
        <v>8834</v>
      </c>
      <c r="D1854" s="1169" t="s">
        <v>0</v>
      </c>
      <c r="E1854" s="651" t="s">
        <v>18657</v>
      </c>
    </row>
    <row r="1855" spans="2:5" ht="30">
      <c r="B1855" s="1595">
        <v>92451</v>
      </c>
      <c r="C1855" s="653" t="s">
        <v>8835</v>
      </c>
      <c r="D1855" s="652" t="s">
        <v>0</v>
      </c>
      <c r="E1855" s="654" t="s">
        <v>18658</v>
      </c>
    </row>
    <row r="1856" spans="2:5" ht="30">
      <c r="B1856" s="1596">
        <v>92452</v>
      </c>
      <c r="C1856" s="1170" t="s">
        <v>8836</v>
      </c>
      <c r="D1856" s="1169" t="s">
        <v>0</v>
      </c>
      <c r="E1856" s="651" t="s">
        <v>15361</v>
      </c>
    </row>
    <row r="1857" spans="2:5" ht="30">
      <c r="B1857" s="1595">
        <v>92453</v>
      </c>
      <c r="C1857" s="653" t="s">
        <v>8837</v>
      </c>
      <c r="D1857" s="652" t="s">
        <v>0</v>
      </c>
      <c r="E1857" s="654" t="s">
        <v>18659</v>
      </c>
    </row>
    <row r="1858" spans="2:5" ht="30">
      <c r="B1858" s="1596">
        <v>92454</v>
      </c>
      <c r="C1858" s="1170" t="s">
        <v>8838</v>
      </c>
      <c r="D1858" s="1169" t="s">
        <v>0</v>
      </c>
      <c r="E1858" s="651" t="s">
        <v>18660</v>
      </c>
    </row>
    <row r="1859" spans="2:5" ht="30">
      <c r="B1859" s="1595">
        <v>92455</v>
      </c>
      <c r="C1859" s="653" t="s">
        <v>8839</v>
      </c>
      <c r="D1859" s="652" t="s">
        <v>0</v>
      </c>
      <c r="E1859" s="654" t="s">
        <v>18661</v>
      </c>
    </row>
    <row r="1860" spans="2:5" ht="30">
      <c r="B1860" s="1596">
        <v>92456</v>
      </c>
      <c r="C1860" s="1170" t="s">
        <v>8840</v>
      </c>
      <c r="D1860" s="1169" t="s">
        <v>0</v>
      </c>
      <c r="E1860" s="651" t="s">
        <v>13009</v>
      </c>
    </row>
    <row r="1861" spans="2:5" ht="30">
      <c r="B1861" s="1595">
        <v>92457</v>
      </c>
      <c r="C1861" s="653" t="s">
        <v>8841</v>
      </c>
      <c r="D1861" s="652" t="s">
        <v>0</v>
      </c>
      <c r="E1861" s="654" t="s">
        <v>18662</v>
      </c>
    </row>
    <row r="1862" spans="2:5" ht="30">
      <c r="B1862" s="1596">
        <v>92458</v>
      </c>
      <c r="C1862" s="1170" t="s">
        <v>8842</v>
      </c>
      <c r="D1862" s="1169" t="s">
        <v>0</v>
      </c>
      <c r="E1862" s="651" t="s">
        <v>18663</v>
      </c>
    </row>
    <row r="1863" spans="2:5" ht="30">
      <c r="B1863" s="1595">
        <v>92459</v>
      </c>
      <c r="C1863" s="653" t="s">
        <v>8843</v>
      </c>
      <c r="D1863" s="652" t="s">
        <v>0</v>
      </c>
      <c r="E1863" s="654" t="s">
        <v>18664</v>
      </c>
    </row>
    <row r="1864" spans="2:5" ht="30">
      <c r="B1864" s="1596">
        <v>92460</v>
      </c>
      <c r="C1864" s="1170" t="s">
        <v>8844</v>
      </c>
      <c r="D1864" s="1169" t="s">
        <v>0</v>
      </c>
      <c r="E1864" s="651" t="s">
        <v>16134</v>
      </c>
    </row>
    <row r="1865" spans="2:5" ht="30">
      <c r="B1865" s="1595">
        <v>92461</v>
      </c>
      <c r="C1865" s="653" t="s">
        <v>8845</v>
      </c>
      <c r="D1865" s="652" t="s">
        <v>0</v>
      </c>
      <c r="E1865" s="654" t="s">
        <v>15885</v>
      </c>
    </row>
    <row r="1866" spans="2:5" ht="30">
      <c r="B1866" s="1596">
        <v>92462</v>
      </c>
      <c r="C1866" s="1170" t="s">
        <v>8846</v>
      </c>
      <c r="D1866" s="1169" t="s">
        <v>0</v>
      </c>
      <c r="E1866" s="651" t="s">
        <v>18665</v>
      </c>
    </row>
    <row r="1867" spans="2:5" ht="30">
      <c r="B1867" s="1595">
        <v>92463</v>
      </c>
      <c r="C1867" s="653" t="s">
        <v>8847</v>
      </c>
      <c r="D1867" s="652" t="s">
        <v>0</v>
      </c>
      <c r="E1867" s="654" t="s">
        <v>18500</v>
      </c>
    </row>
    <row r="1868" spans="2:5" ht="30">
      <c r="B1868" s="1596">
        <v>92464</v>
      </c>
      <c r="C1868" s="1170" t="s">
        <v>8848</v>
      </c>
      <c r="D1868" s="1169" t="s">
        <v>0</v>
      </c>
      <c r="E1868" s="651" t="s">
        <v>18666</v>
      </c>
    </row>
    <row r="1869" spans="2:5" ht="30">
      <c r="B1869" s="1595">
        <v>92465</v>
      </c>
      <c r="C1869" s="653" t="s">
        <v>8849</v>
      </c>
      <c r="D1869" s="652" t="s">
        <v>0</v>
      </c>
      <c r="E1869" s="654" t="s">
        <v>16184</v>
      </c>
    </row>
    <row r="1870" spans="2:5" ht="30">
      <c r="B1870" s="1596">
        <v>92466</v>
      </c>
      <c r="C1870" s="1170" t="s">
        <v>8850</v>
      </c>
      <c r="D1870" s="1169" t="s">
        <v>0</v>
      </c>
      <c r="E1870" s="651" t="s">
        <v>18667</v>
      </c>
    </row>
    <row r="1871" spans="2:5" ht="30">
      <c r="B1871" s="1595">
        <v>92467</v>
      </c>
      <c r="C1871" s="653" t="s">
        <v>8851</v>
      </c>
      <c r="D1871" s="652" t="s">
        <v>0</v>
      </c>
      <c r="E1871" s="654" t="s">
        <v>18668</v>
      </c>
    </row>
    <row r="1872" spans="2:5" ht="30">
      <c r="B1872" s="1596">
        <v>92468</v>
      </c>
      <c r="C1872" s="1170" t="s">
        <v>8852</v>
      </c>
      <c r="D1872" s="1169" t="s">
        <v>0</v>
      </c>
      <c r="E1872" s="651" t="s">
        <v>18669</v>
      </c>
    </row>
    <row r="1873" spans="2:5" ht="30">
      <c r="B1873" s="1595">
        <v>92469</v>
      </c>
      <c r="C1873" s="653" t="s">
        <v>8853</v>
      </c>
      <c r="D1873" s="652" t="s">
        <v>0</v>
      </c>
      <c r="E1873" s="654" t="s">
        <v>16246</v>
      </c>
    </row>
    <row r="1874" spans="2:5" ht="30">
      <c r="B1874" s="1596">
        <v>92470</v>
      </c>
      <c r="C1874" s="1170" t="s">
        <v>8854</v>
      </c>
      <c r="D1874" s="1169" t="s">
        <v>0</v>
      </c>
      <c r="E1874" s="651" t="s">
        <v>18670</v>
      </c>
    </row>
    <row r="1875" spans="2:5" ht="30">
      <c r="B1875" s="1595">
        <v>92471</v>
      </c>
      <c r="C1875" s="653" t="s">
        <v>8855</v>
      </c>
      <c r="D1875" s="652" t="s">
        <v>0</v>
      </c>
      <c r="E1875" s="654" t="s">
        <v>15617</v>
      </c>
    </row>
    <row r="1876" spans="2:5" ht="30">
      <c r="B1876" s="1596">
        <v>92472</v>
      </c>
      <c r="C1876" s="1170" t="s">
        <v>8856</v>
      </c>
      <c r="D1876" s="1169" t="s">
        <v>0</v>
      </c>
      <c r="E1876" s="651" t="s">
        <v>18671</v>
      </c>
    </row>
    <row r="1877" spans="2:5" ht="30">
      <c r="B1877" s="1595">
        <v>92473</v>
      </c>
      <c r="C1877" s="653" t="s">
        <v>8857</v>
      </c>
      <c r="D1877" s="652" t="s">
        <v>0</v>
      </c>
      <c r="E1877" s="654" t="s">
        <v>16101</v>
      </c>
    </row>
    <row r="1878" spans="2:5" ht="30">
      <c r="B1878" s="1596">
        <v>92474</v>
      </c>
      <c r="C1878" s="1170" t="s">
        <v>8858</v>
      </c>
      <c r="D1878" s="1169" t="s">
        <v>0</v>
      </c>
      <c r="E1878" s="651" t="s">
        <v>14586</v>
      </c>
    </row>
    <row r="1879" spans="2:5" ht="30">
      <c r="B1879" s="1595">
        <v>92475</v>
      </c>
      <c r="C1879" s="653" t="s">
        <v>8859</v>
      </c>
      <c r="D1879" s="652" t="s">
        <v>0</v>
      </c>
      <c r="E1879" s="654" t="s">
        <v>18672</v>
      </c>
    </row>
    <row r="1880" spans="2:5" ht="30">
      <c r="B1880" s="1596">
        <v>92476</v>
      </c>
      <c r="C1880" s="1170" t="s">
        <v>8860</v>
      </c>
      <c r="D1880" s="1169" t="s">
        <v>0</v>
      </c>
      <c r="E1880" s="651" t="s">
        <v>15777</v>
      </c>
    </row>
    <row r="1881" spans="2:5" ht="30">
      <c r="B1881" s="1595">
        <v>92477</v>
      </c>
      <c r="C1881" s="653" t="s">
        <v>8861</v>
      </c>
      <c r="D1881" s="652" t="s">
        <v>0</v>
      </c>
      <c r="E1881" s="654" t="s">
        <v>13599</v>
      </c>
    </row>
    <row r="1882" spans="2:5" ht="30">
      <c r="B1882" s="1596">
        <v>92478</v>
      </c>
      <c r="C1882" s="1170" t="s">
        <v>8862</v>
      </c>
      <c r="D1882" s="1169" t="s">
        <v>0</v>
      </c>
      <c r="E1882" s="651" t="s">
        <v>18673</v>
      </c>
    </row>
    <row r="1883" spans="2:5" ht="30">
      <c r="B1883" s="1595">
        <v>92479</v>
      </c>
      <c r="C1883" s="653" t="s">
        <v>8863</v>
      </c>
      <c r="D1883" s="652" t="s">
        <v>0</v>
      </c>
      <c r="E1883" s="654" t="s">
        <v>18674</v>
      </c>
    </row>
    <row r="1884" spans="2:5" ht="30">
      <c r="B1884" s="1596">
        <v>92480</v>
      </c>
      <c r="C1884" s="1170" t="s">
        <v>8864</v>
      </c>
      <c r="D1884" s="1169" t="s">
        <v>0</v>
      </c>
      <c r="E1884" s="651" t="s">
        <v>18675</v>
      </c>
    </row>
    <row r="1885" spans="2:5" ht="30">
      <c r="B1885" s="1595">
        <v>92481</v>
      </c>
      <c r="C1885" s="653" t="s">
        <v>2336</v>
      </c>
      <c r="D1885" s="652" t="s">
        <v>0</v>
      </c>
      <c r="E1885" s="654" t="s">
        <v>15978</v>
      </c>
    </row>
    <row r="1886" spans="2:5" ht="30">
      <c r="B1886" s="1596">
        <v>92482</v>
      </c>
      <c r="C1886" s="1170" t="s">
        <v>8865</v>
      </c>
      <c r="D1886" s="1169" t="s">
        <v>0</v>
      </c>
      <c r="E1886" s="651" t="s">
        <v>15954</v>
      </c>
    </row>
    <row r="1887" spans="2:5" ht="30">
      <c r="B1887" s="1595">
        <v>92483</v>
      </c>
      <c r="C1887" s="653" t="s">
        <v>2337</v>
      </c>
      <c r="D1887" s="652" t="s">
        <v>0</v>
      </c>
      <c r="E1887" s="654" t="s">
        <v>18676</v>
      </c>
    </row>
    <row r="1888" spans="2:5" ht="30">
      <c r="B1888" s="1596">
        <v>92484</v>
      </c>
      <c r="C1888" s="1170" t="s">
        <v>8866</v>
      </c>
      <c r="D1888" s="1169" t="s">
        <v>0</v>
      </c>
      <c r="E1888" s="651" t="s">
        <v>18677</v>
      </c>
    </row>
    <row r="1889" spans="2:5" ht="30">
      <c r="B1889" s="1595">
        <v>92485</v>
      </c>
      <c r="C1889" s="653" t="s">
        <v>2338</v>
      </c>
      <c r="D1889" s="652" t="s">
        <v>0</v>
      </c>
      <c r="E1889" s="654" t="s">
        <v>18678</v>
      </c>
    </row>
    <row r="1890" spans="2:5" ht="30">
      <c r="B1890" s="1596">
        <v>92486</v>
      </c>
      <c r="C1890" s="1170" t="s">
        <v>8867</v>
      </c>
      <c r="D1890" s="1169" t="s">
        <v>0</v>
      </c>
      <c r="E1890" s="651" t="s">
        <v>13062</v>
      </c>
    </row>
    <row r="1891" spans="2:5" ht="30">
      <c r="B1891" s="1595">
        <v>92487</v>
      </c>
      <c r="C1891" s="653" t="s">
        <v>8868</v>
      </c>
      <c r="D1891" s="652" t="s">
        <v>0</v>
      </c>
      <c r="E1891" s="654" t="s">
        <v>15018</v>
      </c>
    </row>
    <row r="1892" spans="2:5" ht="30">
      <c r="B1892" s="1596">
        <v>92488</v>
      </c>
      <c r="C1892" s="1170" t="s">
        <v>8869</v>
      </c>
      <c r="D1892" s="1169" t="s">
        <v>0</v>
      </c>
      <c r="E1892" s="651" t="s">
        <v>18679</v>
      </c>
    </row>
    <row r="1893" spans="2:5" ht="30">
      <c r="B1893" s="1595">
        <v>92489</v>
      </c>
      <c r="C1893" s="653" t="s">
        <v>8870</v>
      </c>
      <c r="D1893" s="652" t="s">
        <v>0</v>
      </c>
      <c r="E1893" s="654" t="s">
        <v>18680</v>
      </c>
    </row>
    <row r="1894" spans="2:5" ht="30">
      <c r="B1894" s="1596">
        <v>92490</v>
      </c>
      <c r="C1894" s="1170" t="s">
        <v>8871</v>
      </c>
      <c r="D1894" s="1169" t="s">
        <v>0</v>
      </c>
      <c r="E1894" s="651" t="s">
        <v>18151</v>
      </c>
    </row>
    <row r="1895" spans="2:5" ht="30">
      <c r="B1895" s="1595">
        <v>92491</v>
      </c>
      <c r="C1895" s="653" t="s">
        <v>8872</v>
      </c>
      <c r="D1895" s="652" t="s">
        <v>0</v>
      </c>
      <c r="E1895" s="654" t="s">
        <v>18065</v>
      </c>
    </row>
    <row r="1896" spans="2:5" ht="30">
      <c r="B1896" s="1596">
        <v>92492</v>
      </c>
      <c r="C1896" s="1170" t="s">
        <v>8873</v>
      </c>
      <c r="D1896" s="1169" t="s">
        <v>0</v>
      </c>
      <c r="E1896" s="651" t="s">
        <v>18681</v>
      </c>
    </row>
    <row r="1897" spans="2:5" ht="30">
      <c r="B1897" s="1595">
        <v>92493</v>
      </c>
      <c r="C1897" s="653" t="s">
        <v>8874</v>
      </c>
      <c r="D1897" s="652" t="s">
        <v>0</v>
      </c>
      <c r="E1897" s="654" t="s">
        <v>14072</v>
      </c>
    </row>
    <row r="1898" spans="2:5" ht="30">
      <c r="B1898" s="1596">
        <v>92494</v>
      </c>
      <c r="C1898" s="1170" t="s">
        <v>8875</v>
      </c>
      <c r="D1898" s="1169" t="s">
        <v>0</v>
      </c>
      <c r="E1898" s="651" t="s">
        <v>14891</v>
      </c>
    </row>
    <row r="1899" spans="2:5" ht="30">
      <c r="B1899" s="1595">
        <v>92495</v>
      </c>
      <c r="C1899" s="653" t="s">
        <v>8876</v>
      </c>
      <c r="D1899" s="652" t="s">
        <v>0</v>
      </c>
      <c r="E1899" s="654" t="s">
        <v>18682</v>
      </c>
    </row>
    <row r="1900" spans="2:5" ht="30">
      <c r="B1900" s="1596">
        <v>92496</v>
      </c>
      <c r="C1900" s="1170" t="s">
        <v>8877</v>
      </c>
      <c r="D1900" s="1169" t="s">
        <v>0</v>
      </c>
      <c r="E1900" s="651" t="s">
        <v>17950</v>
      </c>
    </row>
    <row r="1901" spans="2:5" ht="30">
      <c r="B1901" s="1595">
        <v>92497</v>
      </c>
      <c r="C1901" s="653" t="s">
        <v>8878</v>
      </c>
      <c r="D1901" s="652" t="s">
        <v>0</v>
      </c>
      <c r="E1901" s="654" t="s">
        <v>18683</v>
      </c>
    </row>
    <row r="1902" spans="2:5" ht="30">
      <c r="B1902" s="1596">
        <v>92498</v>
      </c>
      <c r="C1902" s="1170" t="s">
        <v>8879</v>
      </c>
      <c r="D1902" s="1169" t="s">
        <v>0</v>
      </c>
      <c r="E1902" s="651" t="s">
        <v>18684</v>
      </c>
    </row>
    <row r="1903" spans="2:5" ht="30">
      <c r="B1903" s="1595">
        <v>92499</v>
      </c>
      <c r="C1903" s="653" t="s">
        <v>8880</v>
      </c>
      <c r="D1903" s="652" t="s">
        <v>0</v>
      </c>
      <c r="E1903" s="654" t="s">
        <v>16178</v>
      </c>
    </row>
    <row r="1904" spans="2:5" ht="30">
      <c r="B1904" s="1596">
        <v>92500</v>
      </c>
      <c r="C1904" s="1170" t="s">
        <v>8881</v>
      </c>
      <c r="D1904" s="1169" t="s">
        <v>0</v>
      </c>
      <c r="E1904" s="651" t="s">
        <v>16107</v>
      </c>
    </row>
    <row r="1905" spans="2:5" ht="30">
      <c r="B1905" s="1595">
        <v>92501</v>
      </c>
      <c r="C1905" s="653" t="s">
        <v>8882</v>
      </c>
      <c r="D1905" s="652" t="s">
        <v>0</v>
      </c>
      <c r="E1905" s="654" t="s">
        <v>15620</v>
      </c>
    </row>
    <row r="1906" spans="2:5" ht="30">
      <c r="B1906" s="1596">
        <v>92502</v>
      </c>
      <c r="C1906" s="1170" t="s">
        <v>8883</v>
      </c>
      <c r="D1906" s="1169" t="s">
        <v>0</v>
      </c>
      <c r="E1906" s="651" t="s">
        <v>14479</v>
      </c>
    </row>
    <row r="1907" spans="2:5" ht="30">
      <c r="B1907" s="1595">
        <v>92503</v>
      </c>
      <c r="C1907" s="653" t="s">
        <v>8884</v>
      </c>
      <c r="D1907" s="652" t="s">
        <v>0</v>
      </c>
      <c r="E1907" s="654" t="s">
        <v>16069</v>
      </c>
    </row>
    <row r="1908" spans="2:5" ht="30">
      <c r="B1908" s="1596">
        <v>92504</v>
      </c>
      <c r="C1908" s="1170" t="s">
        <v>8885</v>
      </c>
      <c r="D1908" s="1169" t="s">
        <v>0</v>
      </c>
      <c r="E1908" s="651" t="s">
        <v>14359</v>
      </c>
    </row>
    <row r="1909" spans="2:5" ht="30">
      <c r="B1909" s="1595">
        <v>92505</v>
      </c>
      <c r="C1909" s="653" t="s">
        <v>8886</v>
      </c>
      <c r="D1909" s="652" t="s">
        <v>0</v>
      </c>
      <c r="E1909" s="654" t="s">
        <v>16179</v>
      </c>
    </row>
    <row r="1910" spans="2:5" ht="30">
      <c r="B1910" s="1596">
        <v>92506</v>
      </c>
      <c r="C1910" s="1170" t="s">
        <v>8887</v>
      </c>
      <c r="D1910" s="1169" t="s">
        <v>0</v>
      </c>
      <c r="E1910" s="651" t="s">
        <v>18685</v>
      </c>
    </row>
    <row r="1911" spans="2:5" ht="30">
      <c r="B1911" s="1595">
        <v>92507</v>
      </c>
      <c r="C1911" s="653" t="s">
        <v>8888</v>
      </c>
      <c r="D1911" s="652" t="s">
        <v>0</v>
      </c>
      <c r="E1911" s="654" t="s">
        <v>18686</v>
      </c>
    </row>
    <row r="1912" spans="2:5" ht="30">
      <c r="B1912" s="1596">
        <v>92508</v>
      </c>
      <c r="C1912" s="1170" t="s">
        <v>8889</v>
      </c>
      <c r="D1912" s="1169" t="s">
        <v>0</v>
      </c>
      <c r="E1912" s="651" t="s">
        <v>18687</v>
      </c>
    </row>
    <row r="1913" spans="2:5" ht="30">
      <c r="B1913" s="1595">
        <v>92509</v>
      </c>
      <c r="C1913" s="653" t="s">
        <v>8890</v>
      </c>
      <c r="D1913" s="652" t="s">
        <v>0</v>
      </c>
      <c r="E1913" s="654" t="s">
        <v>18688</v>
      </c>
    </row>
    <row r="1914" spans="2:5" ht="30">
      <c r="B1914" s="1596">
        <v>92510</v>
      </c>
      <c r="C1914" s="1170" t="s">
        <v>8891</v>
      </c>
      <c r="D1914" s="1169" t="s">
        <v>0</v>
      </c>
      <c r="E1914" s="651" t="s">
        <v>18689</v>
      </c>
    </row>
    <row r="1915" spans="2:5" ht="30">
      <c r="B1915" s="1595">
        <v>92511</v>
      </c>
      <c r="C1915" s="653" t="s">
        <v>8892</v>
      </c>
      <c r="D1915" s="652" t="s">
        <v>0</v>
      </c>
      <c r="E1915" s="654" t="s">
        <v>14170</v>
      </c>
    </row>
    <row r="1916" spans="2:5" ht="30">
      <c r="B1916" s="1596">
        <v>92512</v>
      </c>
      <c r="C1916" s="1170" t="s">
        <v>8893</v>
      </c>
      <c r="D1916" s="1169" t="s">
        <v>0</v>
      </c>
      <c r="E1916" s="651" t="s">
        <v>13019</v>
      </c>
    </row>
    <row r="1917" spans="2:5" ht="30">
      <c r="B1917" s="1595">
        <v>92513</v>
      </c>
      <c r="C1917" s="653" t="s">
        <v>8894</v>
      </c>
      <c r="D1917" s="652" t="s">
        <v>0</v>
      </c>
      <c r="E1917" s="654" t="s">
        <v>18690</v>
      </c>
    </row>
    <row r="1918" spans="2:5" ht="30">
      <c r="B1918" s="1596">
        <v>92514</v>
      </c>
      <c r="C1918" s="1170" t="s">
        <v>8895</v>
      </c>
      <c r="D1918" s="1169" t="s">
        <v>0</v>
      </c>
      <c r="E1918" s="651" t="s">
        <v>15543</v>
      </c>
    </row>
    <row r="1919" spans="2:5" ht="30">
      <c r="B1919" s="1595">
        <v>92515</v>
      </c>
      <c r="C1919" s="653" t="s">
        <v>8896</v>
      </c>
      <c r="D1919" s="652" t="s">
        <v>0</v>
      </c>
      <c r="E1919" s="654" t="s">
        <v>18691</v>
      </c>
    </row>
    <row r="1920" spans="2:5" ht="30">
      <c r="B1920" s="1596">
        <v>92516</v>
      </c>
      <c r="C1920" s="1170" t="s">
        <v>8897</v>
      </c>
      <c r="D1920" s="1169" t="s">
        <v>0</v>
      </c>
      <c r="E1920" s="651" t="s">
        <v>18692</v>
      </c>
    </row>
    <row r="1921" spans="2:5" ht="30">
      <c r="B1921" s="1595">
        <v>92517</v>
      </c>
      <c r="C1921" s="653" t="s">
        <v>8898</v>
      </c>
      <c r="D1921" s="652" t="s">
        <v>0</v>
      </c>
      <c r="E1921" s="654" t="s">
        <v>15052</v>
      </c>
    </row>
    <row r="1922" spans="2:5" ht="30">
      <c r="B1922" s="1596">
        <v>92518</v>
      </c>
      <c r="C1922" s="1170" t="s">
        <v>8899</v>
      </c>
      <c r="D1922" s="1169" t="s">
        <v>0</v>
      </c>
      <c r="E1922" s="651" t="s">
        <v>17144</v>
      </c>
    </row>
    <row r="1923" spans="2:5" ht="30">
      <c r="B1923" s="1595">
        <v>92519</v>
      </c>
      <c r="C1923" s="653" t="s">
        <v>8900</v>
      </c>
      <c r="D1923" s="652" t="s">
        <v>0</v>
      </c>
      <c r="E1923" s="654" t="s">
        <v>18693</v>
      </c>
    </row>
    <row r="1924" spans="2:5" ht="30">
      <c r="B1924" s="1596">
        <v>92520</v>
      </c>
      <c r="C1924" s="1170" t="s">
        <v>8901</v>
      </c>
      <c r="D1924" s="1169" t="s">
        <v>0</v>
      </c>
      <c r="E1924" s="651" t="s">
        <v>18694</v>
      </c>
    </row>
    <row r="1925" spans="2:5" ht="30">
      <c r="B1925" s="1595">
        <v>92521</v>
      </c>
      <c r="C1925" s="653" t="s">
        <v>8902</v>
      </c>
      <c r="D1925" s="652" t="s">
        <v>0</v>
      </c>
      <c r="E1925" s="654" t="s">
        <v>18695</v>
      </c>
    </row>
    <row r="1926" spans="2:5" ht="30">
      <c r="B1926" s="1596">
        <v>92522</v>
      </c>
      <c r="C1926" s="1170" t="s">
        <v>8903</v>
      </c>
      <c r="D1926" s="1169" t="s">
        <v>0</v>
      </c>
      <c r="E1926" s="651" t="s">
        <v>13841</v>
      </c>
    </row>
    <row r="1927" spans="2:5" ht="30">
      <c r="B1927" s="1595">
        <v>92523</v>
      </c>
      <c r="C1927" s="653" t="s">
        <v>8904</v>
      </c>
      <c r="D1927" s="652" t="s">
        <v>0</v>
      </c>
      <c r="E1927" s="654" t="s">
        <v>18696</v>
      </c>
    </row>
    <row r="1928" spans="2:5" ht="30">
      <c r="B1928" s="1596">
        <v>92524</v>
      </c>
      <c r="C1928" s="1170" t="s">
        <v>8905</v>
      </c>
      <c r="D1928" s="1169" t="s">
        <v>0</v>
      </c>
      <c r="E1928" s="651" t="s">
        <v>15820</v>
      </c>
    </row>
    <row r="1929" spans="2:5" ht="30">
      <c r="B1929" s="1595">
        <v>92525</v>
      </c>
      <c r="C1929" s="653" t="s">
        <v>8906</v>
      </c>
      <c r="D1929" s="652" t="s">
        <v>0</v>
      </c>
      <c r="E1929" s="654" t="s">
        <v>18697</v>
      </c>
    </row>
    <row r="1930" spans="2:5" ht="30">
      <c r="B1930" s="1596">
        <v>92526</v>
      </c>
      <c r="C1930" s="1170" t="s">
        <v>8907</v>
      </c>
      <c r="D1930" s="1169" t="s">
        <v>0</v>
      </c>
      <c r="E1930" s="651" t="s">
        <v>13419</v>
      </c>
    </row>
    <row r="1931" spans="2:5" ht="30">
      <c r="B1931" s="1595">
        <v>92527</v>
      </c>
      <c r="C1931" s="653" t="s">
        <v>8908</v>
      </c>
      <c r="D1931" s="652" t="s">
        <v>0</v>
      </c>
      <c r="E1931" s="654" t="s">
        <v>18698</v>
      </c>
    </row>
    <row r="1932" spans="2:5" ht="30">
      <c r="B1932" s="1596">
        <v>92528</v>
      </c>
      <c r="C1932" s="1170" t="s">
        <v>8909</v>
      </c>
      <c r="D1932" s="1169" t="s">
        <v>0</v>
      </c>
      <c r="E1932" s="651" t="s">
        <v>13523</v>
      </c>
    </row>
    <row r="1933" spans="2:5" ht="30">
      <c r="B1933" s="1595">
        <v>92529</v>
      </c>
      <c r="C1933" s="653" t="s">
        <v>8910</v>
      </c>
      <c r="D1933" s="652" t="s">
        <v>0</v>
      </c>
      <c r="E1933" s="654" t="s">
        <v>18699</v>
      </c>
    </row>
    <row r="1934" spans="2:5" ht="30">
      <c r="B1934" s="1596">
        <v>92530</v>
      </c>
      <c r="C1934" s="1170" t="s">
        <v>8911</v>
      </c>
      <c r="D1934" s="1169" t="s">
        <v>0</v>
      </c>
      <c r="E1934" s="651" t="s">
        <v>15575</v>
      </c>
    </row>
    <row r="1935" spans="2:5" ht="30">
      <c r="B1935" s="1595">
        <v>92531</v>
      </c>
      <c r="C1935" s="653" t="s">
        <v>8912</v>
      </c>
      <c r="D1935" s="652" t="s">
        <v>0</v>
      </c>
      <c r="E1935" s="654" t="s">
        <v>18700</v>
      </c>
    </row>
    <row r="1936" spans="2:5" ht="30">
      <c r="B1936" s="1596">
        <v>92532</v>
      </c>
      <c r="C1936" s="1170" t="s">
        <v>8913</v>
      </c>
      <c r="D1936" s="1169" t="s">
        <v>0</v>
      </c>
      <c r="E1936" s="651" t="s">
        <v>15749</v>
      </c>
    </row>
    <row r="1937" spans="2:5" ht="30">
      <c r="B1937" s="1595">
        <v>92533</v>
      </c>
      <c r="C1937" s="653" t="s">
        <v>8914</v>
      </c>
      <c r="D1937" s="652" t="s">
        <v>0</v>
      </c>
      <c r="E1937" s="654" t="s">
        <v>16013</v>
      </c>
    </row>
    <row r="1938" spans="2:5" ht="30">
      <c r="B1938" s="1596">
        <v>92534</v>
      </c>
      <c r="C1938" s="1170" t="s">
        <v>8915</v>
      </c>
      <c r="D1938" s="1169" t="s">
        <v>0</v>
      </c>
      <c r="E1938" s="651" t="s">
        <v>15126</v>
      </c>
    </row>
    <row r="1939" spans="2:5" ht="30">
      <c r="B1939" s="1595">
        <v>92535</v>
      </c>
      <c r="C1939" s="653" t="s">
        <v>8916</v>
      </c>
      <c r="D1939" s="652" t="s">
        <v>0</v>
      </c>
      <c r="E1939" s="654" t="s">
        <v>18701</v>
      </c>
    </row>
    <row r="1940" spans="2:5" ht="30">
      <c r="B1940" s="1596">
        <v>92536</v>
      </c>
      <c r="C1940" s="1170" t="s">
        <v>8917</v>
      </c>
      <c r="D1940" s="1169" t="s">
        <v>0</v>
      </c>
      <c r="E1940" s="651" t="s">
        <v>15486</v>
      </c>
    </row>
    <row r="1941" spans="2:5" ht="30">
      <c r="B1941" s="1595">
        <v>92537</v>
      </c>
      <c r="C1941" s="653" t="s">
        <v>8918</v>
      </c>
      <c r="D1941" s="652" t="s">
        <v>0</v>
      </c>
      <c r="E1941" s="654" t="s">
        <v>16791</v>
      </c>
    </row>
    <row r="1942" spans="2:5" ht="30">
      <c r="B1942" s="1596">
        <v>92538</v>
      </c>
      <c r="C1942" s="1170" t="s">
        <v>8919</v>
      </c>
      <c r="D1942" s="1169" t="s">
        <v>0</v>
      </c>
      <c r="E1942" s="651" t="s">
        <v>13909</v>
      </c>
    </row>
    <row r="1943" spans="2:5" ht="30">
      <c r="B1943" s="1595">
        <v>95934</v>
      </c>
      <c r="C1943" s="653" t="s">
        <v>8920</v>
      </c>
      <c r="D1943" s="652" t="s">
        <v>0</v>
      </c>
      <c r="E1943" s="654" t="s">
        <v>18702</v>
      </c>
    </row>
    <row r="1944" spans="2:5">
      <c r="B1944" s="1596">
        <v>95935</v>
      </c>
      <c r="C1944" s="1170" t="s">
        <v>8921</v>
      </c>
      <c r="D1944" s="1169" t="s">
        <v>0</v>
      </c>
      <c r="E1944" s="651" t="s">
        <v>18703</v>
      </c>
    </row>
    <row r="1945" spans="2:5">
      <c r="B1945" s="1595">
        <v>95936</v>
      </c>
      <c r="C1945" s="653" t="s">
        <v>8922</v>
      </c>
      <c r="D1945" s="652" t="s">
        <v>0</v>
      </c>
      <c r="E1945" s="654" t="s">
        <v>18704</v>
      </c>
    </row>
    <row r="1946" spans="2:5">
      <c r="B1946" s="1596">
        <v>95937</v>
      </c>
      <c r="C1946" s="1170" t="s">
        <v>6964</v>
      </c>
      <c r="D1946" s="1169" t="s">
        <v>0</v>
      </c>
      <c r="E1946" s="651" t="s">
        <v>18705</v>
      </c>
    </row>
    <row r="1947" spans="2:5">
      <c r="B1947" s="1595">
        <v>95938</v>
      </c>
      <c r="C1947" s="653" t="s">
        <v>6965</v>
      </c>
      <c r="D1947" s="652" t="s">
        <v>0</v>
      </c>
      <c r="E1947" s="654" t="s">
        <v>18706</v>
      </c>
    </row>
    <row r="1948" spans="2:5" ht="30">
      <c r="B1948" s="1596">
        <v>95939</v>
      </c>
      <c r="C1948" s="1170" t="s">
        <v>8923</v>
      </c>
      <c r="D1948" s="1169" t="s">
        <v>0</v>
      </c>
      <c r="E1948" s="651" t="s">
        <v>18707</v>
      </c>
    </row>
    <row r="1949" spans="2:5" ht="30">
      <c r="B1949" s="1595">
        <v>95940</v>
      </c>
      <c r="C1949" s="653" t="s">
        <v>8924</v>
      </c>
      <c r="D1949" s="652" t="s">
        <v>0</v>
      </c>
      <c r="E1949" s="654" t="s">
        <v>18708</v>
      </c>
    </row>
    <row r="1950" spans="2:5" ht="30">
      <c r="B1950" s="1596">
        <v>95941</v>
      </c>
      <c r="C1950" s="1170" t="s">
        <v>8925</v>
      </c>
      <c r="D1950" s="1169" t="s">
        <v>0</v>
      </c>
      <c r="E1950" s="651" t="s">
        <v>18709</v>
      </c>
    </row>
    <row r="1951" spans="2:5" ht="30">
      <c r="B1951" s="1595">
        <v>95942</v>
      </c>
      <c r="C1951" s="653" t="s">
        <v>8926</v>
      </c>
      <c r="D1951" s="652" t="s">
        <v>0</v>
      </c>
      <c r="E1951" s="654" t="s">
        <v>18710</v>
      </c>
    </row>
    <row r="1952" spans="2:5">
      <c r="B1952" s="1596">
        <v>96252</v>
      </c>
      <c r="C1952" s="1170" t="s">
        <v>18711</v>
      </c>
      <c r="D1952" s="1169" t="s">
        <v>0</v>
      </c>
      <c r="E1952" s="651" t="s">
        <v>18712</v>
      </c>
    </row>
    <row r="1953" spans="2:5" ht="30">
      <c r="B1953" s="1595">
        <v>96257</v>
      </c>
      <c r="C1953" s="653" t="s">
        <v>15632</v>
      </c>
      <c r="D1953" s="652" t="s">
        <v>0</v>
      </c>
      <c r="E1953" s="654" t="s">
        <v>18713</v>
      </c>
    </row>
    <row r="1954" spans="2:5" ht="30">
      <c r="B1954" s="1596">
        <v>96258</v>
      </c>
      <c r="C1954" s="1170" t="s">
        <v>15633</v>
      </c>
      <c r="D1954" s="1169" t="s">
        <v>0</v>
      </c>
      <c r="E1954" s="651" t="s">
        <v>18714</v>
      </c>
    </row>
    <row r="1955" spans="2:5" ht="30">
      <c r="B1955" s="1595">
        <v>96259</v>
      </c>
      <c r="C1955" s="653" t="s">
        <v>15634</v>
      </c>
      <c r="D1955" s="652" t="s">
        <v>0</v>
      </c>
      <c r="E1955" s="654" t="s">
        <v>18715</v>
      </c>
    </row>
    <row r="1956" spans="2:5">
      <c r="B1956" s="1596">
        <v>96529</v>
      </c>
      <c r="C1956" s="1170" t="s">
        <v>18716</v>
      </c>
      <c r="D1956" s="1169" t="s">
        <v>0</v>
      </c>
      <c r="E1956" s="651" t="s">
        <v>18717</v>
      </c>
    </row>
    <row r="1957" spans="2:5" ht="30">
      <c r="B1957" s="1595">
        <v>96530</v>
      </c>
      <c r="C1957" s="653" t="s">
        <v>18718</v>
      </c>
      <c r="D1957" s="652" t="s">
        <v>0</v>
      </c>
      <c r="E1957" s="654" t="s">
        <v>15856</v>
      </c>
    </row>
    <row r="1958" spans="2:5" ht="30">
      <c r="B1958" s="1596">
        <v>96531</v>
      </c>
      <c r="C1958" s="1170" t="s">
        <v>18719</v>
      </c>
      <c r="D1958" s="1169" t="s">
        <v>0</v>
      </c>
      <c r="E1958" s="651" t="s">
        <v>18720</v>
      </c>
    </row>
    <row r="1959" spans="2:5" ht="30">
      <c r="B1959" s="1595">
        <v>96532</v>
      </c>
      <c r="C1959" s="653" t="s">
        <v>18721</v>
      </c>
      <c r="D1959" s="652" t="s">
        <v>0</v>
      </c>
      <c r="E1959" s="654" t="s">
        <v>18722</v>
      </c>
    </row>
    <row r="1960" spans="2:5" ht="30">
      <c r="B1960" s="1596">
        <v>96533</v>
      </c>
      <c r="C1960" s="1170" t="s">
        <v>18723</v>
      </c>
      <c r="D1960" s="1169" t="s">
        <v>0</v>
      </c>
      <c r="E1960" s="651" t="s">
        <v>18724</v>
      </c>
    </row>
    <row r="1961" spans="2:5" ht="30">
      <c r="B1961" s="1595">
        <v>96534</v>
      </c>
      <c r="C1961" s="653" t="s">
        <v>18725</v>
      </c>
      <c r="D1961" s="652" t="s">
        <v>0</v>
      </c>
      <c r="E1961" s="654" t="s">
        <v>18726</v>
      </c>
    </row>
    <row r="1962" spans="2:5" ht="30">
      <c r="B1962" s="1596">
        <v>96535</v>
      </c>
      <c r="C1962" s="1170" t="s">
        <v>18727</v>
      </c>
      <c r="D1962" s="1169" t="s">
        <v>0</v>
      </c>
      <c r="E1962" s="651" t="s">
        <v>18728</v>
      </c>
    </row>
    <row r="1963" spans="2:5" ht="30">
      <c r="B1963" s="1595">
        <v>96536</v>
      </c>
      <c r="C1963" s="653" t="s">
        <v>18729</v>
      </c>
      <c r="D1963" s="652" t="s">
        <v>0</v>
      </c>
      <c r="E1963" s="654" t="s">
        <v>18730</v>
      </c>
    </row>
    <row r="1964" spans="2:5" ht="30">
      <c r="B1964" s="1596">
        <v>96537</v>
      </c>
      <c r="C1964" s="1170" t="s">
        <v>18731</v>
      </c>
      <c r="D1964" s="1169" t="s">
        <v>0</v>
      </c>
      <c r="E1964" s="651" t="s">
        <v>18732</v>
      </c>
    </row>
    <row r="1965" spans="2:5" ht="30">
      <c r="B1965" s="1595">
        <v>96538</v>
      </c>
      <c r="C1965" s="653" t="s">
        <v>18733</v>
      </c>
      <c r="D1965" s="652" t="s">
        <v>0</v>
      </c>
      <c r="E1965" s="654" t="s">
        <v>18734</v>
      </c>
    </row>
    <row r="1966" spans="2:5" ht="30">
      <c r="B1966" s="1596">
        <v>96539</v>
      </c>
      <c r="C1966" s="1170" t="s">
        <v>18735</v>
      </c>
      <c r="D1966" s="1169" t="s">
        <v>0</v>
      </c>
      <c r="E1966" s="651" t="s">
        <v>18736</v>
      </c>
    </row>
    <row r="1967" spans="2:5" ht="30">
      <c r="B1967" s="1595">
        <v>96540</v>
      </c>
      <c r="C1967" s="653" t="s">
        <v>18737</v>
      </c>
      <c r="D1967" s="652" t="s">
        <v>0</v>
      </c>
      <c r="E1967" s="654" t="s">
        <v>17243</v>
      </c>
    </row>
    <row r="1968" spans="2:5" ht="30">
      <c r="B1968" s="1596">
        <v>96541</v>
      </c>
      <c r="C1968" s="1170" t="s">
        <v>18738</v>
      </c>
      <c r="D1968" s="1169" t="s">
        <v>0</v>
      </c>
      <c r="E1968" s="651" t="s">
        <v>18739</v>
      </c>
    </row>
    <row r="1969" spans="2:5" ht="30">
      <c r="B1969" s="1595">
        <v>96542</v>
      </c>
      <c r="C1969" s="653" t="s">
        <v>18740</v>
      </c>
      <c r="D1969" s="652" t="s">
        <v>0</v>
      </c>
      <c r="E1969" s="654" t="s">
        <v>18741</v>
      </c>
    </row>
    <row r="1970" spans="2:5">
      <c r="B1970" s="1596">
        <v>96543</v>
      </c>
      <c r="C1970" s="1170" t="s">
        <v>18742</v>
      </c>
      <c r="D1970" s="1169" t="s">
        <v>26</v>
      </c>
      <c r="E1970" s="651" t="s">
        <v>18743</v>
      </c>
    </row>
    <row r="1971" spans="2:5">
      <c r="B1971" s="1595" t="s">
        <v>12033</v>
      </c>
      <c r="C1971" s="653" t="s">
        <v>2339</v>
      </c>
      <c r="D1971" s="652" t="s">
        <v>30</v>
      </c>
      <c r="E1971" s="654" t="s">
        <v>15865</v>
      </c>
    </row>
    <row r="1972" spans="2:5">
      <c r="B1972" s="1596" t="s">
        <v>12034</v>
      </c>
      <c r="C1972" s="1170" t="s">
        <v>213</v>
      </c>
      <c r="D1972" s="1169" t="s">
        <v>30</v>
      </c>
      <c r="E1972" s="651" t="s">
        <v>18744</v>
      </c>
    </row>
    <row r="1973" spans="2:5">
      <c r="B1973" s="1595" t="s">
        <v>12035</v>
      </c>
      <c r="C1973" s="653" t="s">
        <v>8927</v>
      </c>
      <c r="D1973" s="652" t="s">
        <v>26</v>
      </c>
      <c r="E1973" s="654" t="s">
        <v>15841</v>
      </c>
    </row>
    <row r="1974" spans="2:5">
      <c r="B1974" s="1596" t="s">
        <v>12036</v>
      </c>
      <c r="C1974" s="1170" t="s">
        <v>214</v>
      </c>
      <c r="D1974" s="1169" t="s">
        <v>29</v>
      </c>
      <c r="E1974" s="651" t="s">
        <v>18745</v>
      </c>
    </row>
    <row r="1975" spans="2:5">
      <c r="B1975" s="1595" t="s">
        <v>12037</v>
      </c>
      <c r="C1975" s="653" t="s">
        <v>215</v>
      </c>
      <c r="D1975" s="652" t="s">
        <v>29</v>
      </c>
      <c r="E1975" s="654" t="s">
        <v>16239</v>
      </c>
    </row>
    <row r="1976" spans="2:5">
      <c r="B1976" s="1596" t="s">
        <v>12038</v>
      </c>
      <c r="C1976" s="1170" t="s">
        <v>216</v>
      </c>
      <c r="D1976" s="1169" t="s">
        <v>29</v>
      </c>
      <c r="E1976" s="651" t="s">
        <v>18746</v>
      </c>
    </row>
    <row r="1977" spans="2:5">
      <c r="B1977" s="1595" t="s">
        <v>12039</v>
      </c>
      <c r="C1977" s="653" t="s">
        <v>217</v>
      </c>
      <c r="D1977" s="652" t="s">
        <v>29</v>
      </c>
      <c r="E1977" s="654" t="s">
        <v>18747</v>
      </c>
    </row>
    <row r="1978" spans="2:5">
      <c r="B1978" s="1596" t="s">
        <v>12040</v>
      </c>
      <c r="C1978" s="1170" t="s">
        <v>8928</v>
      </c>
      <c r="D1978" s="1169" t="s">
        <v>29</v>
      </c>
      <c r="E1978" s="651" t="s">
        <v>17920</v>
      </c>
    </row>
    <row r="1979" spans="2:5">
      <c r="B1979" s="1595" t="s">
        <v>12041</v>
      </c>
      <c r="C1979" s="653" t="s">
        <v>8929</v>
      </c>
      <c r="D1979" s="652" t="s">
        <v>29</v>
      </c>
      <c r="E1979" s="654" t="s">
        <v>15213</v>
      </c>
    </row>
    <row r="1980" spans="2:5">
      <c r="B1980" s="1596" t="s">
        <v>12042</v>
      </c>
      <c r="C1980" s="1170" t="s">
        <v>8930</v>
      </c>
      <c r="D1980" s="1169" t="s">
        <v>29</v>
      </c>
      <c r="E1980" s="651" t="s">
        <v>18748</v>
      </c>
    </row>
    <row r="1981" spans="2:5">
      <c r="B1981" s="1595" t="s">
        <v>12043</v>
      </c>
      <c r="C1981" s="653" t="s">
        <v>8931</v>
      </c>
      <c r="D1981" s="652" t="s">
        <v>29</v>
      </c>
      <c r="E1981" s="654" t="s">
        <v>18749</v>
      </c>
    </row>
    <row r="1982" spans="2:5" ht="30">
      <c r="B1982" s="1596" t="s">
        <v>12044</v>
      </c>
      <c r="C1982" s="1170" t="s">
        <v>8932</v>
      </c>
      <c r="D1982" s="1169" t="s">
        <v>29</v>
      </c>
      <c r="E1982" s="651" t="s">
        <v>18750</v>
      </c>
    </row>
    <row r="1983" spans="2:5" ht="30">
      <c r="B1983" s="1595" t="s">
        <v>12045</v>
      </c>
      <c r="C1983" s="653" t="s">
        <v>8933</v>
      </c>
      <c r="D1983" s="652" t="s">
        <v>29</v>
      </c>
      <c r="E1983" s="654" t="s">
        <v>18751</v>
      </c>
    </row>
    <row r="1984" spans="2:5">
      <c r="B1984" s="1596" t="s">
        <v>12047</v>
      </c>
      <c r="C1984" s="1170" t="s">
        <v>8934</v>
      </c>
      <c r="D1984" s="1169" t="s">
        <v>29</v>
      </c>
      <c r="E1984" s="651" t="s">
        <v>18752</v>
      </c>
    </row>
    <row r="1985" spans="2:5">
      <c r="B1985" s="1595" t="s">
        <v>12046</v>
      </c>
      <c r="C1985" s="653" t="s">
        <v>8935</v>
      </c>
      <c r="D1985" s="652" t="s">
        <v>29</v>
      </c>
      <c r="E1985" s="654" t="s">
        <v>18753</v>
      </c>
    </row>
    <row r="1986" spans="2:5">
      <c r="B1986" s="1596">
        <v>85662</v>
      </c>
      <c r="C1986" s="1170" t="s">
        <v>2340</v>
      </c>
      <c r="D1986" s="1169" t="s">
        <v>0</v>
      </c>
      <c r="E1986" s="651" t="s">
        <v>12714</v>
      </c>
    </row>
    <row r="1987" spans="2:5">
      <c r="B1987" s="1595">
        <v>89996</v>
      </c>
      <c r="C1987" s="653" t="s">
        <v>8936</v>
      </c>
      <c r="D1987" s="652" t="s">
        <v>26</v>
      </c>
      <c r="E1987" s="654" t="s">
        <v>17053</v>
      </c>
    </row>
    <row r="1988" spans="2:5">
      <c r="B1988" s="1596">
        <v>89997</v>
      </c>
      <c r="C1988" s="1170" t="s">
        <v>8937</v>
      </c>
      <c r="D1988" s="1169" t="s">
        <v>26</v>
      </c>
      <c r="E1988" s="651" t="s">
        <v>15696</v>
      </c>
    </row>
    <row r="1989" spans="2:5">
      <c r="B1989" s="1595">
        <v>89998</v>
      </c>
      <c r="C1989" s="653" t="s">
        <v>8938</v>
      </c>
      <c r="D1989" s="652" t="s">
        <v>26</v>
      </c>
      <c r="E1989" s="654" t="s">
        <v>13402</v>
      </c>
    </row>
    <row r="1990" spans="2:5">
      <c r="B1990" s="1596">
        <v>89999</v>
      </c>
      <c r="C1990" s="1170" t="s">
        <v>8939</v>
      </c>
      <c r="D1990" s="1169" t="s">
        <v>26</v>
      </c>
      <c r="E1990" s="651" t="s">
        <v>14079</v>
      </c>
    </row>
    <row r="1991" spans="2:5">
      <c r="B1991" s="1595">
        <v>90000</v>
      </c>
      <c r="C1991" s="653" t="s">
        <v>8940</v>
      </c>
      <c r="D1991" s="652" t="s">
        <v>26</v>
      </c>
      <c r="E1991" s="654" t="s">
        <v>13339</v>
      </c>
    </row>
    <row r="1992" spans="2:5" ht="30">
      <c r="B1992" s="1596">
        <v>91593</v>
      </c>
      <c r="C1992" s="1170" t="s">
        <v>8941</v>
      </c>
      <c r="D1992" s="1169" t="s">
        <v>26</v>
      </c>
      <c r="E1992" s="651" t="s">
        <v>15808</v>
      </c>
    </row>
    <row r="1993" spans="2:5" ht="30">
      <c r="B1993" s="1595">
        <v>91594</v>
      </c>
      <c r="C1993" s="653" t="s">
        <v>8942</v>
      </c>
      <c r="D1993" s="652" t="s">
        <v>26</v>
      </c>
      <c r="E1993" s="654" t="s">
        <v>15651</v>
      </c>
    </row>
    <row r="1994" spans="2:5">
      <c r="B1994" s="1596">
        <v>91595</v>
      </c>
      <c r="C1994" s="1170" t="s">
        <v>8943</v>
      </c>
      <c r="D1994" s="1169" t="s">
        <v>26</v>
      </c>
      <c r="E1994" s="651" t="s">
        <v>14697</v>
      </c>
    </row>
    <row r="1995" spans="2:5">
      <c r="B1995" s="1595">
        <v>91596</v>
      </c>
      <c r="C1995" s="653" t="s">
        <v>8944</v>
      </c>
      <c r="D1995" s="652" t="s">
        <v>26</v>
      </c>
      <c r="E1995" s="654" t="s">
        <v>15992</v>
      </c>
    </row>
    <row r="1996" spans="2:5">
      <c r="B1996" s="1596">
        <v>91597</v>
      </c>
      <c r="C1996" s="1170" t="s">
        <v>8945</v>
      </c>
      <c r="D1996" s="1169" t="s">
        <v>26</v>
      </c>
      <c r="E1996" s="651" t="s">
        <v>17051</v>
      </c>
    </row>
    <row r="1997" spans="2:5">
      <c r="B1997" s="1595">
        <v>91598</v>
      </c>
      <c r="C1997" s="653" t="s">
        <v>8946</v>
      </c>
      <c r="D1997" s="652" t="s">
        <v>26</v>
      </c>
      <c r="E1997" s="654" t="s">
        <v>18754</v>
      </c>
    </row>
    <row r="1998" spans="2:5">
      <c r="B1998" s="1596">
        <v>91599</v>
      </c>
      <c r="C1998" s="1170" t="s">
        <v>8947</v>
      </c>
      <c r="D1998" s="1169" t="s">
        <v>26</v>
      </c>
      <c r="E1998" s="651" t="s">
        <v>12722</v>
      </c>
    </row>
    <row r="1999" spans="2:5">
      <c r="B1999" s="1595">
        <v>91600</v>
      </c>
      <c r="C1999" s="653" t="s">
        <v>8948</v>
      </c>
      <c r="D1999" s="652" t="s">
        <v>26</v>
      </c>
      <c r="E1999" s="654" t="s">
        <v>13739</v>
      </c>
    </row>
    <row r="2000" spans="2:5">
      <c r="B2000" s="1596">
        <v>91601</v>
      </c>
      <c r="C2000" s="1170" t="s">
        <v>8949</v>
      </c>
      <c r="D2000" s="1169" t="s">
        <v>26</v>
      </c>
      <c r="E2000" s="651" t="s">
        <v>15535</v>
      </c>
    </row>
    <row r="2001" spans="2:5">
      <c r="B2001" s="1595">
        <v>91602</v>
      </c>
      <c r="C2001" s="653" t="s">
        <v>8950</v>
      </c>
      <c r="D2001" s="652" t="s">
        <v>26</v>
      </c>
      <c r="E2001" s="654" t="s">
        <v>16070</v>
      </c>
    </row>
    <row r="2002" spans="2:5" ht="30">
      <c r="B2002" s="1596">
        <v>91603</v>
      </c>
      <c r="C2002" s="1170" t="s">
        <v>8951</v>
      </c>
      <c r="D2002" s="1169" t="s">
        <v>26</v>
      </c>
      <c r="E2002" s="651" t="s">
        <v>14901</v>
      </c>
    </row>
    <row r="2003" spans="2:5" ht="30">
      <c r="B2003" s="1595">
        <v>92759</v>
      </c>
      <c r="C2003" s="653" t="s">
        <v>15640</v>
      </c>
      <c r="D2003" s="652" t="s">
        <v>26</v>
      </c>
      <c r="E2003" s="654" t="s">
        <v>17362</v>
      </c>
    </row>
    <row r="2004" spans="2:5" ht="30">
      <c r="B2004" s="1596">
        <v>92760</v>
      </c>
      <c r="C2004" s="1170" t="s">
        <v>15641</v>
      </c>
      <c r="D2004" s="1169" t="s">
        <v>26</v>
      </c>
      <c r="E2004" s="651" t="s">
        <v>13280</v>
      </c>
    </row>
    <row r="2005" spans="2:5" ht="30">
      <c r="B2005" s="1595">
        <v>92761</v>
      </c>
      <c r="C2005" s="653" t="s">
        <v>15642</v>
      </c>
      <c r="D2005" s="652" t="s">
        <v>26</v>
      </c>
      <c r="E2005" s="654" t="s">
        <v>12922</v>
      </c>
    </row>
    <row r="2006" spans="2:5" ht="30">
      <c r="B2006" s="1596">
        <v>92762</v>
      </c>
      <c r="C2006" s="1170" t="s">
        <v>15644</v>
      </c>
      <c r="D2006" s="1169" t="s">
        <v>26</v>
      </c>
      <c r="E2006" s="651" t="s">
        <v>15488</v>
      </c>
    </row>
    <row r="2007" spans="2:5" ht="30">
      <c r="B2007" s="1595">
        <v>92763</v>
      </c>
      <c r="C2007" s="653" t="s">
        <v>15645</v>
      </c>
      <c r="D2007" s="652" t="s">
        <v>26</v>
      </c>
      <c r="E2007" s="654" t="s">
        <v>13566</v>
      </c>
    </row>
    <row r="2008" spans="2:5" ht="30">
      <c r="B2008" s="1596">
        <v>92764</v>
      </c>
      <c r="C2008" s="1170" t="s">
        <v>15646</v>
      </c>
      <c r="D2008" s="1169" t="s">
        <v>26</v>
      </c>
      <c r="E2008" s="651" t="s">
        <v>15549</v>
      </c>
    </row>
    <row r="2009" spans="2:5" ht="30">
      <c r="B2009" s="1595">
        <v>92765</v>
      </c>
      <c r="C2009" s="653" t="s">
        <v>15647</v>
      </c>
      <c r="D2009" s="652" t="s">
        <v>26</v>
      </c>
      <c r="E2009" s="654" t="s">
        <v>13462</v>
      </c>
    </row>
    <row r="2010" spans="2:5" ht="30">
      <c r="B2010" s="1596">
        <v>92766</v>
      </c>
      <c r="C2010" s="1170" t="s">
        <v>15648</v>
      </c>
      <c r="D2010" s="1169" t="s">
        <v>26</v>
      </c>
      <c r="E2010" s="651" t="s">
        <v>14890</v>
      </c>
    </row>
    <row r="2011" spans="2:5" ht="30">
      <c r="B2011" s="1595">
        <v>92767</v>
      </c>
      <c r="C2011" s="653" t="s">
        <v>15649</v>
      </c>
      <c r="D2011" s="652" t="s">
        <v>26</v>
      </c>
      <c r="E2011" s="654" t="s">
        <v>12741</v>
      </c>
    </row>
    <row r="2012" spans="2:5" ht="30">
      <c r="B2012" s="1596">
        <v>92768</v>
      </c>
      <c r="C2012" s="1170" t="s">
        <v>15650</v>
      </c>
      <c r="D2012" s="1169" t="s">
        <v>26</v>
      </c>
      <c r="E2012" s="651" t="s">
        <v>16533</v>
      </c>
    </row>
    <row r="2013" spans="2:5" ht="30">
      <c r="B2013" s="1595">
        <v>92769</v>
      </c>
      <c r="C2013" s="653" t="s">
        <v>15652</v>
      </c>
      <c r="D2013" s="652" t="s">
        <v>26</v>
      </c>
      <c r="E2013" s="654" t="s">
        <v>14337</v>
      </c>
    </row>
    <row r="2014" spans="2:5" ht="30">
      <c r="B2014" s="1596">
        <v>92770</v>
      </c>
      <c r="C2014" s="1170" t="s">
        <v>15653</v>
      </c>
      <c r="D2014" s="1169" t="s">
        <v>26</v>
      </c>
      <c r="E2014" s="651" t="s">
        <v>15654</v>
      </c>
    </row>
    <row r="2015" spans="2:5" ht="30">
      <c r="B2015" s="1595">
        <v>92771</v>
      </c>
      <c r="C2015" s="653" t="s">
        <v>15655</v>
      </c>
      <c r="D2015" s="652" t="s">
        <v>26</v>
      </c>
      <c r="E2015" s="654" t="s">
        <v>15342</v>
      </c>
    </row>
    <row r="2016" spans="2:5" ht="30">
      <c r="B2016" s="1596">
        <v>92772</v>
      </c>
      <c r="C2016" s="1170" t="s">
        <v>15656</v>
      </c>
      <c r="D2016" s="1169" t="s">
        <v>26</v>
      </c>
      <c r="E2016" s="651" t="s">
        <v>15482</v>
      </c>
    </row>
    <row r="2017" spans="2:5" ht="30">
      <c r="B2017" s="1595">
        <v>92773</v>
      </c>
      <c r="C2017" s="653" t="s">
        <v>15658</v>
      </c>
      <c r="D2017" s="652" t="s">
        <v>26</v>
      </c>
      <c r="E2017" s="654" t="s">
        <v>14076</v>
      </c>
    </row>
    <row r="2018" spans="2:5" ht="30">
      <c r="B2018" s="1596">
        <v>92774</v>
      </c>
      <c r="C2018" s="1170" t="s">
        <v>15659</v>
      </c>
      <c r="D2018" s="1169" t="s">
        <v>26</v>
      </c>
      <c r="E2018" s="651" t="s">
        <v>15890</v>
      </c>
    </row>
    <row r="2019" spans="2:5" ht="30">
      <c r="B2019" s="1595">
        <v>92775</v>
      </c>
      <c r="C2019" s="653" t="s">
        <v>15660</v>
      </c>
      <c r="D2019" s="652" t="s">
        <v>26</v>
      </c>
      <c r="E2019" s="654" t="s">
        <v>13121</v>
      </c>
    </row>
    <row r="2020" spans="2:5" ht="30">
      <c r="B2020" s="1596">
        <v>92776</v>
      </c>
      <c r="C2020" s="1170" t="s">
        <v>15661</v>
      </c>
      <c r="D2020" s="1169" t="s">
        <v>26</v>
      </c>
      <c r="E2020" s="651" t="s">
        <v>12721</v>
      </c>
    </row>
    <row r="2021" spans="2:5" ht="30">
      <c r="B2021" s="1595">
        <v>92777</v>
      </c>
      <c r="C2021" s="653" t="s">
        <v>15662</v>
      </c>
      <c r="D2021" s="652" t="s">
        <v>26</v>
      </c>
      <c r="E2021" s="654" t="s">
        <v>12612</v>
      </c>
    </row>
    <row r="2022" spans="2:5" ht="30">
      <c r="B2022" s="1596">
        <v>92778</v>
      </c>
      <c r="C2022" s="1170" t="s">
        <v>15663</v>
      </c>
      <c r="D2022" s="1169" t="s">
        <v>26</v>
      </c>
      <c r="E2022" s="651" t="s">
        <v>14818</v>
      </c>
    </row>
    <row r="2023" spans="2:5" ht="30">
      <c r="B2023" s="1595">
        <v>92779</v>
      </c>
      <c r="C2023" s="653" t="s">
        <v>15665</v>
      </c>
      <c r="D2023" s="652" t="s">
        <v>26</v>
      </c>
      <c r="E2023" s="654" t="s">
        <v>13211</v>
      </c>
    </row>
    <row r="2024" spans="2:5" ht="30">
      <c r="B2024" s="1596">
        <v>92780</v>
      </c>
      <c r="C2024" s="1170" t="s">
        <v>15667</v>
      </c>
      <c r="D2024" s="1169" t="s">
        <v>26</v>
      </c>
      <c r="E2024" s="651" t="s">
        <v>13457</v>
      </c>
    </row>
    <row r="2025" spans="2:5" ht="30">
      <c r="B2025" s="1595">
        <v>92781</v>
      </c>
      <c r="C2025" s="653" t="s">
        <v>15669</v>
      </c>
      <c r="D2025" s="652" t="s">
        <v>26</v>
      </c>
      <c r="E2025" s="654" t="s">
        <v>13079</v>
      </c>
    </row>
    <row r="2026" spans="2:5" ht="30">
      <c r="B2026" s="1596">
        <v>92782</v>
      </c>
      <c r="C2026" s="1170" t="s">
        <v>15670</v>
      </c>
      <c r="D2026" s="1169" t="s">
        <v>26</v>
      </c>
      <c r="E2026" s="651" t="s">
        <v>15073</v>
      </c>
    </row>
    <row r="2027" spans="2:5" ht="30">
      <c r="B2027" s="1595">
        <v>92783</v>
      </c>
      <c r="C2027" s="653" t="s">
        <v>15671</v>
      </c>
      <c r="D2027" s="652" t="s">
        <v>26</v>
      </c>
      <c r="E2027" s="654" t="s">
        <v>15672</v>
      </c>
    </row>
    <row r="2028" spans="2:5" ht="30">
      <c r="B2028" s="1596">
        <v>92784</v>
      </c>
      <c r="C2028" s="1170" t="s">
        <v>15673</v>
      </c>
      <c r="D2028" s="1169" t="s">
        <v>26</v>
      </c>
      <c r="E2028" s="651" t="s">
        <v>17486</v>
      </c>
    </row>
    <row r="2029" spans="2:5" ht="30">
      <c r="B2029" s="1595">
        <v>92785</v>
      </c>
      <c r="C2029" s="653" t="s">
        <v>15674</v>
      </c>
      <c r="D2029" s="652" t="s">
        <v>26</v>
      </c>
      <c r="E2029" s="654" t="s">
        <v>13109</v>
      </c>
    </row>
    <row r="2030" spans="2:5" ht="30">
      <c r="B2030" s="1596">
        <v>92786</v>
      </c>
      <c r="C2030" s="1170" t="s">
        <v>15675</v>
      </c>
      <c r="D2030" s="1169" t="s">
        <v>26</v>
      </c>
      <c r="E2030" s="651" t="s">
        <v>15651</v>
      </c>
    </row>
    <row r="2031" spans="2:5" ht="30">
      <c r="B2031" s="1595">
        <v>92787</v>
      </c>
      <c r="C2031" s="653" t="s">
        <v>15676</v>
      </c>
      <c r="D2031" s="652" t="s">
        <v>26</v>
      </c>
      <c r="E2031" s="654" t="s">
        <v>13171</v>
      </c>
    </row>
    <row r="2032" spans="2:5" ht="30">
      <c r="B2032" s="1596">
        <v>92788</v>
      </c>
      <c r="C2032" s="1170" t="s">
        <v>15677</v>
      </c>
      <c r="D2032" s="1169" t="s">
        <v>26</v>
      </c>
      <c r="E2032" s="651" t="s">
        <v>12871</v>
      </c>
    </row>
    <row r="2033" spans="2:5" ht="30">
      <c r="B2033" s="1595">
        <v>92789</v>
      </c>
      <c r="C2033" s="653" t="s">
        <v>15678</v>
      </c>
      <c r="D2033" s="652" t="s">
        <v>26</v>
      </c>
      <c r="E2033" s="654" t="s">
        <v>15657</v>
      </c>
    </row>
    <row r="2034" spans="2:5" ht="30">
      <c r="B2034" s="1596">
        <v>92790</v>
      </c>
      <c r="C2034" s="1170" t="s">
        <v>15679</v>
      </c>
      <c r="D2034" s="1169" t="s">
        <v>26</v>
      </c>
      <c r="E2034" s="651" t="s">
        <v>12538</v>
      </c>
    </row>
    <row r="2035" spans="2:5">
      <c r="B2035" s="1595">
        <v>92791</v>
      </c>
      <c r="C2035" s="653" t="s">
        <v>15680</v>
      </c>
      <c r="D2035" s="652" t="s">
        <v>26</v>
      </c>
      <c r="E2035" s="654" t="s">
        <v>14083</v>
      </c>
    </row>
    <row r="2036" spans="2:5">
      <c r="B2036" s="1596">
        <v>92792</v>
      </c>
      <c r="C2036" s="1170" t="s">
        <v>15682</v>
      </c>
      <c r="D2036" s="1169" t="s">
        <v>26</v>
      </c>
      <c r="E2036" s="651" t="s">
        <v>13377</v>
      </c>
    </row>
    <row r="2037" spans="2:5">
      <c r="B2037" s="1595">
        <v>92793</v>
      </c>
      <c r="C2037" s="653" t="s">
        <v>15684</v>
      </c>
      <c r="D2037" s="652" t="s">
        <v>26</v>
      </c>
      <c r="E2037" s="654" t="s">
        <v>12783</v>
      </c>
    </row>
    <row r="2038" spans="2:5">
      <c r="B2038" s="1596">
        <v>92794</v>
      </c>
      <c r="C2038" s="1170" t="s">
        <v>15685</v>
      </c>
      <c r="D2038" s="1169" t="s">
        <v>26</v>
      </c>
      <c r="E2038" s="651" t="s">
        <v>13566</v>
      </c>
    </row>
    <row r="2039" spans="2:5">
      <c r="B2039" s="1595">
        <v>92795</v>
      </c>
      <c r="C2039" s="653" t="s">
        <v>15686</v>
      </c>
      <c r="D2039" s="652" t="s">
        <v>26</v>
      </c>
      <c r="E2039" s="654" t="s">
        <v>15753</v>
      </c>
    </row>
    <row r="2040" spans="2:5">
      <c r="B2040" s="1596">
        <v>92796</v>
      </c>
      <c r="C2040" s="1170" t="s">
        <v>15687</v>
      </c>
      <c r="D2040" s="1169" t="s">
        <v>26</v>
      </c>
      <c r="E2040" s="651" t="s">
        <v>15040</v>
      </c>
    </row>
    <row r="2041" spans="2:5">
      <c r="B2041" s="1595">
        <v>92797</v>
      </c>
      <c r="C2041" s="653" t="s">
        <v>15688</v>
      </c>
      <c r="D2041" s="652" t="s">
        <v>26</v>
      </c>
      <c r="E2041" s="654" t="s">
        <v>12539</v>
      </c>
    </row>
    <row r="2042" spans="2:5">
      <c r="B2042" s="1596">
        <v>92798</v>
      </c>
      <c r="C2042" s="1170" t="s">
        <v>15689</v>
      </c>
      <c r="D2042" s="1169" t="s">
        <v>26</v>
      </c>
      <c r="E2042" s="651" t="s">
        <v>12533</v>
      </c>
    </row>
    <row r="2043" spans="2:5">
      <c r="B2043" s="1595">
        <v>92799</v>
      </c>
      <c r="C2043" s="653" t="s">
        <v>15690</v>
      </c>
      <c r="D2043" s="652" t="s">
        <v>26</v>
      </c>
      <c r="E2043" s="654" t="s">
        <v>14756</v>
      </c>
    </row>
    <row r="2044" spans="2:5">
      <c r="B2044" s="1596">
        <v>92800</v>
      </c>
      <c r="C2044" s="1170" t="s">
        <v>15691</v>
      </c>
      <c r="D2044" s="1169" t="s">
        <v>26</v>
      </c>
      <c r="E2044" s="651" t="s">
        <v>15354</v>
      </c>
    </row>
    <row r="2045" spans="2:5">
      <c r="B2045" s="1595">
        <v>92801</v>
      </c>
      <c r="C2045" s="653" t="s">
        <v>15693</v>
      </c>
      <c r="D2045" s="652" t="s">
        <v>26</v>
      </c>
      <c r="E2045" s="654" t="s">
        <v>13179</v>
      </c>
    </row>
    <row r="2046" spans="2:5">
      <c r="B2046" s="1596">
        <v>92802</v>
      </c>
      <c r="C2046" s="1170" t="s">
        <v>15694</v>
      </c>
      <c r="D2046" s="1169" t="s">
        <v>26</v>
      </c>
      <c r="E2046" s="651" t="s">
        <v>13840</v>
      </c>
    </row>
    <row r="2047" spans="2:5">
      <c r="B2047" s="1595">
        <v>92803</v>
      </c>
      <c r="C2047" s="653" t="s">
        <v>15695</v>
      </c>
      <c r="D2047" s="652" t="s">
        <v>26</v>
      </c>
      <c r="E2047" s="654" t="s">
        <v>15696</v>
      </c>
    </row>
    <row r="2048" spans="2:5">
      <c r="B2048" s="1596">
        <v>92804</v>
      </c>
      <c r="C2048" s="1170" t="s">
        <v>15697</v>
      </c>
      <c r="D2048" s="1169" t="s">
        <v>26</v>
      </c>
      <c r="E2048" s="651" t="s">
        <v>13922</v>
      </c>
    </row>
    <row r="2049" spans="2:5">
      <c r="B2049" s="1595">
        <v>92805</v>
      </c>
      <c r="C2049" s="653" t="s">
        <v>15698</v>
      </c>
      <c r="D2049" s="652" t="s">
        <v>26</v>
      </c>
      <c r="E2049" s="654" t="s">
        <v>13694</v>
      </c>
    </row>
    <row r="2050" spans="2:5">
      <c r="B2050" s="1596">
        <v>92806</v>
      </c>
      <c r="C2050" s="1170" t="s">
        <v>15699</v>
      </c>
      <c r="D2050" s="1169" t="s">
        <v>26</v>
      </c>
      <c r="E2050" s="651" t="s">
        <v>14313</v>
      </c>
    </row>
    <row r="2051" spans="2:5">
      <c r="B2051" s="1595">
        <v>92875</v>
      </c>
      <c r="C2051" s="653" t="s">
        <v>15700</v>
      </c>
      <c r="D2051" s="652" t="s">
        <v>26</v>
      </c>
      <c r="E2051" s="654" t="s">
        <v>13390</v>
      </c>
    </row>
    <row r="2052" spans="2:5">
      <c r="B2052" s="1596">
        <v>92876</v>
      </c>
      <c r="C2052" s="1170" t="s">
        <v>15701</v>
      </c>
      <c r="D2052" s="1169" t="s">
        <v>26</v>
      </c>
      <c r="E2052" s="651" t="s">
        <v>16054</v>
      </c>
    </row>
    <row r="2053" spans="2:5">
      <c r="B2053" s="1595">
        <v>92877</v>
      </c>
      <c r="C2053" s="653" t="s">
        <v>15702</v>
      </c>
      <c r="D2053" s="652" t="s">
        <v>26</v>
      </c>
      <c r="E2053" s="654" t="s">
        <v>15354</v>
      </c>
    </row>
    <row r="2054" spans="2:5">
      <c r="B2054" s="1596">
        <v>92878</v>
      </c>
      <c r="C2054" s="1170" t="s">
        <v>15703</v>
      </c>
      <c r="D2054" s="1169" t="s">
        <v>26</v>
      </c>
      <c r="E2054" s="651" t="s">
        <v>12617</v>
      </c>
    </row>
    <row r="2055" spans="2:5">
      <c r="B2055" s="1595">
        <v>92879</v>
      </c>
      <c r="C2055" s="653" t="s">
        <v>15704</v>
      </c>
      <c r="D2055" s="652" t="s">
        <v>26</v>
      </c>
      <c r="E2055" s="654" t="s">
        <v>14313</v>
      </c>
    </row>
    <row r="2056" spans="2:5">
      <c r="B2056" s="1596">
        <v>92880</v>
      </c>
      <c r="C2056" s="1170" t="s">
        <v>15706</v>
      </c>
      <c r="D2056" s="1169" t="s">
        <v>26</v>
      </c>
      <c r="E2056" s="651" t="s">
        <v>14541</v>
      </c>
    </row>
    <row r="2057" spans="2:5">
      <c r="B2057" s="1595">
        <v>92881</v>
      </c>
      <c r="C2057" s="653" t="s">
        <v>15707</v>
      </c>
      <c r="D2057" s="652" t="s">
        <v>26</v>
      </c>
      <c r="E2057" s="654" t="s">
        <v>12526</v>
      </c>
    </row>
    <row r="2058" spans="2:5">
      <c r="B2058" s="1596">
        <v>92882</v>
      </c>
      <c r="C2058" s="1170" t="s">
        <v>15708</v>
      </c>
      <c r="D2058" s="1169" t="s">
        <v>26</v>
      </c>
      <c r="E2058" s="651" t="s">
        <v>13656</v>
      </c>
    </row>
    <row r="2059" spans="2:5">
      <c r="B2059" s="1595">
        <v>92883</v>
      </c>
      <c r="C2059" s="653" t="s">
        <v>15709</v>
      </c>
      <c r="D2059" s="652" t="s">
        <v>26</v>
      </c>
      <c r="E2059" s="654" t="s">
        <v>14701</v>
      </c>
    </row>
    <row r="2060" spans="2:5">
      <c r="B2060" s="1596">
        <v>92884</v>
      </c>
      <c r="C2060" s="1170" t="s">
        <v>15710</v>
      </c>
      <c r="D2060" s="1169" t="s">
        <v>26</v>
      </c>
      <c r="E2060" s="651" t="s">
        <v>13390</v>
      </c>
    </row>
    <row r="2061" spans="2:5">
      <c r="B2061" s="1595">
        <v>92885</v>
      </c>
      <c r="C2061" s="653" t="s">
        <v>15711</v>
      </c>
      <c r="D2061" s="652" t="s">
        <v>26</v>
      </c>
      <c r="E2061" s="654" t="s">
        <v>13054</v>
      </c>
    </row>
    <row r="2062" spans="2:5">
      <c r="B2062" s="1596">
        <v>92886</v>
      </c>
      <c r="C2062" s="1170" t="s">
        <v>15712</v>
      </c>
      <c r="D2062" s="1169" t="s">
        <v>26</v>
      </c>
      <c r="E2062" s="651" t="s">
        <v>12613</v>
      </c>
    </row>
    <row r="2063" spans="2:5">
      <c r="B2063" s="1595">
        <v>92887</v>
      </c>
      <c r="C2063" s="653" t="s">
        <v>15714</v>
      </c>
      <c r="D2063" s="652" t="s">
        <v>26</v>
      </c>
      <c r="E2063" s="654" t="s">
        <v>13022</v>
      </c>
    </row>
    <row r="2064" spans="2:5">
      <c r="B2064" s="1596">
        <v>92888</v>
      </c>
      <c r="C2064" s="1170" t="s">
        <v>15715</v>
      </c>
      <c r="D2064" s="1169" t="s">
        <v>26</v>
      </c>
      <c r="E2064" s="651" t="s">
        <v>13533</v>
      </c>
    </row>
    <row r="2065" spans="2:5" ht="30">
      <c r="B2065" s="1595">
        <v>92915</v>
      </c>
      <c r="C2065" s="653" t="s">
        <v>15716</v>
      </c>
      <c r="D2065" s="652" t="s">
        <v>26</v>
      </c>
      <c r="E2065" s="654" t="s">
        <v>13794</v>
      </c>
    </row>
    <row r="2066" spans="2:5" ht="30">
      <c r="B2066" s="1596">
        <v>92916</v>
      </c>
      <c r="C2066" s="1170" t="s">
        <v>15717</v>
      </c>
      <c r="D2066" s="1169" t="s">
        <v>26</v>
      </c>
      <c r="E2066" s="651" t="s">
        <v>17362</v>
      </c>
    </row>
    <row r="2067" spans="2:5" ht="30">
      <c r="B2067" s="1595">
        <v>92917</v>
      </c>
      <c r="C2067" s="653" t="s">
        <v>15718</v>
      </c>
      <c r="D2067" s="652" t="s">
        <v>26</v>
      </c>
      <c r="E2067" s="654" t="s">
        <v>18755</v>
      </c>
    </row>
    <row r="2068" spans="2:5" ht="30">
      <c r="B2068" s="1596">
        <v>92919</v>
      </c>
      <c r="C2068" s="1170" t="s">
        <v>15719</v>
      </c>
      <c r="D2068" s="1169" t="s">
        <v>26</v>
      </c>
      <c r="E2068" s="651" t="s">
        <v>17363</v>
      </c>
    </row>
    <row r="2069" spans="2:5" ht="30">
      <c r="B2069" s="1595">
        <v>92921</v>
      </c>
      <c r="C2069" s="653" t="s">
        <v>15720</v>
      </c>
      <c r="D2069" s="652" t="s">
        <v>26</v>
      </c>
      <c r="E2069" s="654" t="s">
        <v>12658</v>
      </c>
    </row>
    <row r="2070" spans="2:5" ht="30">
      <c r="B2070" s="1596">
        <v>92922</v>
      </c>
      <c r="C2070" s="1170" t="s">
        <v>15721</v>
      </c>
      <c r="D2070" s="1169" t="s">
        <v>26</v>
      </c>
      <c r="E2070" s="651" t="s">
        <v>13898</v>
      </c>
    </row>
    <row r="2071" spans="2:5" ht="30">
      <c r="B2071" s="1595">
        <v>92923</v>
      </c>
      <c r="C2071" s="653" t="s">
        <v>15722</v>
      </c>
      <c r="D2071" s="652" t="s">
        <v>26</v>
      </c>
      <c r="E2071" s="654" t="s">
        <v>12613</v>
      </c>
    </row>
    <row r="2072" spans="2:5" ht="30">
      <c r="B2072" s="1596">
        <v>92924</v>
      </c>
      <c r="C2072" s="1170" t="s">
        <v>15724</v>
      </c>
      <c r="D2072" s="1169" t="s">
        <v>26</v>
      </c>
      <c r="E2072" s="651" t="s">
        <v>15725</v>
      </c>
    </row>
    <row r="2073" spans="2:5">
      <c r="B2073" s="1595">
        <v>95445</v>
      </c>
      <c r="C2073" s="653" t="s">
        <v>8952</v>
      </c>
      <c r="D2073" s="652" t="s">
        <v>26</v>
      </c>
      <c r="E2073" s="654" t="s">
        <v>15040</v>
      </c>
    </row>
    <row r="2074" spans="2:5">
      <c r="B2074" s="1596">
        <v>95446</v>
      </c>
      <c r="C2074" s="1170" t="s">
        <v>8953</v>
      </c>
      <c r="D2074" s="1169" t="s">
        <v>26</v>
      </c>
      <c r="E2074" s="651" t="s">
        <v>12535</v>
      </c>
    </row>
    <row r="2075" spans="2:5">
      <c r="B2075" s="1595">
        <v>95576</v>
      </c>
      <c r="C2075" s="653" t="s">
        <v>8954</v>
      </c>
      <c r="D2075" s="652" t="s">
        <v>26</v>
      </c>
      <c r="E2075" s="654" t="s">
        <v>17174</v>
      </c>
    </row>
    <row r="2076" spans="2:5">
      <c r="B2076" s="1596">
        <v>95577</v>
      </c>
      <c r="C2076" s="1170" t="s">
        <v>8955</v>
      </c>
      <c r="D2076" s="1169" t="s">
        <v>26</v>
      </c>
      <c r="E2076" s="651" t="s">
        <v>13871</v>
      </c>
    </row>
    <row r="2077" spans="2:5">
      <c r="B2077" s="1595">
        <v>95578</v>
      </c>
      <c r="C2077" s="653" t="s">
        <v>8956</v>
      </c>
      <c r="D2077" s="652" t="s">
        <v>26</v>
      </c>
      <c r="E2077" s="654" t="s">
        <v>13192</v>
      </c>
    </row>
    <row r="2078" spans="2:5">
      <c r="B2078" s="1596">
        <v>95579</v>
      </c>
      <c r="C2078" s="1170" t="s">
        <v>8957</v>
      </c>
      <c r="D2078" s="1169" t="s">
        <v>26</v>
      </c>
      <c r="E2078" s="651" t="s">
        <v>13762</v>
      </c>
    </row>
    <row r="2079" spans="2:5">
      <c r="B2079" s="1595">
        <v>95580</v>
      </c>
      <c r="C2079" s="653" t="s">
        <v>8958</v>
      </c>
      <c r="D2079" s="652" t="s">
        <v>26</v>
      </c>
      <c r="E2079" s="654" t="s">
        <v>13079</v>
      </c>
    </row>
    <row r="2080" spans="2:5">
      <c r="B2080" s="1596">
        <v>95581</v>
      </c>
      <c r="C2080" s="1170" t="s">
        <v>8959</v>
      </c>
      <c r="D2080" s="1169" t="s">
        <v>26</v>
      </c>
      <c r="E2080" s="651" t="s">
        <v>14523</v>
      </c>
    </row>
    <row r="2081" spans="2:5">
      <c r="B2081" s="1595">
        <v>95583</v>
      </c>
      <c r="C2081" s="653" t="s">
        <v>8960</v>
      </c>
      <c r="D2081" s="652" t="s">
        <v>26</v>
      </c>
      <c r="E2081" s="654" t="s">
        <v>16058</v>
      </c>
    </row>
    <row r="2082" spans="2:5">
      <c r="B2082" s="1596">
        <v>95584</v>
      </c>
      <c r="C2082" s="1170" t="s">
        <v>8961</v>
      </c>
      <c r="D2082" s="1169" t="s">
        <v>26</v>
      </c>
      <c r="E2082" s="651" t="s">
        <v>12783</v>
      </c>
    </row>
    <row r="2083" spans="2:5">
      <c r="B2083" s="1595">
        <v>95585</v>
      </c>
      <c r="C2083" s="653" t="s">
        <v>8962</v>
      </c>
      <c r="D2083" s="652" t="s">
        <v>26</v>
      </c>
      <c r="E2083" s="654" t="s">
        <v>13767</v>
      </c>
    </row>
    <row r="2084" spans="2:5">
      <c r="B2084" s="1596">
        <v>95586</v>
      </c>
      <c r="C2084" s="1170" t="s">
        <v>8963</v>
      </c>
      <c r="D2084" s="1169" t="s">
        <v>26</v>
      </c>
      <c r="E2084" s="651" t="s">
        <v>12722</v>
      </c>
    </row>
    <row r="2085" spans="2:5">
      <c r="B2085" s="1595">
        <v>95587</v>
      </c>
      <c r="C2085" s="653" t="s">
        <v>8964</v>
      </c>
      <c r="D2085" s="652" t="s">
        <v>26</v>
      </c>
      <c r="E2085" s="654" t="s">
        <v>14942</v>
      </c>
    </row>
    <row r="2086" spans="2:5">
      <c r="B2086" s="1596">
        <v>95588</v>
      </c>
      <c r="C2086" s="1170" t="s">
        <v>8965</v>
      </c>
      <c r="D2086" s="1169" t="s">
        <v>26</v>
      </c>
      <c r="E2086" s="651" t="s">
        <v>15668</v>
      </c>
    </row>
    <row r="2087" spans="2:5">
      <c r="B2087" s="1595">
        <v>95589</v>
      </c>
      <c r="C2087" s="653" t="s">
        <v>8966</v>
      </c>
      <c r="D2087" s="652" t="s">
        <v>26</v>
      </c>
      <c r="E2087" s="654" t="s">
        <v>15482</v>
      </c>
    </row>
    <row r="2088" spans="2:5">
      <c r="B2088" s="1596">
        <v>95590</v>
      </c>
      <c r="C2088" s="1170" t="s">
        <v>8967</v>
      </c>
      <c r="D2088" s="1169" t="s">
        <v>26</v>
      </c>
      <c r="E2088" s="651" t="s">
        <v>13861</v>
      </c>
    </row>
    <row r="2089" spans="2:5">
      <c r="B2089" s="1595">
        <v>95592</v>
      </c>
      <c r="C2089" s="653" t="s">
        <v>8968</v>
      </c>
      <c r="D2089" s="652" t="s">
        <v>26</v>
      </c>
      <c r="E2089" s="654" t="s">
        <v>13740</v>
      </c>
    </row>
    <row r="2090" spans="2:5">
      <c r="B2090" s="1596">
        <v>95593</v>
      </c>
      <c r="C2090" s="1170" t="s">
        <v>8969</v>
      </c>
      <c r="D2090" s="1169" t="s">
        <v>26</v>
      </c>
      <c r="E2090" s="651" t="s">
        <v>13930</v>
      </c>
    </row>
    <row r="2091" spans="2:5" ht="30">
      <c r="B2091" s="1595">
        <v>95943</v>
      </c>
      <c r="C2091" s="653" t="s">
        <v>8970</v>
      </c>
      <c r="D2091" s="652" t="s">
        <v>26</v>
      </c>
      <c r="E2091" s="654" t="s">
        <v>14318</v>
      </c>
    </row>
    <row r="2092" spans="2:5" ht="30">
      <c r="B2092" s="1596">
        <v>95944</v>
      </c>
      <c r="C2092" s="1170" t="s">
        <v>8971</v>
      </c>
      <c r="D2092" s="1169" t="s">
        <v>26</v>
      </c>
      <c r="E2092" s="651" t="s">
        <v>13155</v>
      </c>
    </row>
    <row r="2093" spans="2:5" ht="30">
      <c r="B2093" s="1595">
        <v>95945</v>
      </c>
      <c r="C2093" s="653" t="s">
        <v>8972</v>
      </c>
      <c r="D2093" s="652" t="s">
        <v>26</v>
      </c>
      <c r="E2093" s="654" t="s">
        <v>15993</v>
      </c>
    </row>
    <row r="2094" spans="2:5" ht="30">
      <c r="B2094" s="1596">
        <v>95946</v>
      </c>
      <c r="C2094" s="1170" t="s">
        <v>8973</v>
      </c>
      <c r="D2094" s="1169" t="s">
        <v>26</v>
      </c>
      <c r="E2094" s="651" t="s">
        <v>14942</v>
      </c>
    </row>
    <row r="2095" spans="2:5" ht="30">
      <c r="B2095" s="1595">
        <v>95947</v>
      </c>
      <c r="C2095" s="653" t="s">
        <v>8974</v>
      </c>
      <c r="D2095" s="652" t="s">
        <v>26</v>
      </c>
      <c r="E2095" s="654" t="s">
        <v>12868</v>
      </c>
    </row>
    <row r="2096" spans="2:5" ht="30">
      <c r="B2096" s="1596">
        <v>95948</v>
      </c>
      <c r="C2096" s="1170" t="s">
        <v>8975</v>
      </c>
      <c r="D2096" s="1169" t="s">
        <v>26</v>
      </c>
      <c r="E2096" s="651" t="s">
        <v>14613</v>
      </c>
    </row>
    <row r="2097" spans="2:5">
      <c r="B2097" s="1595">
        <v>96544</v>
      </c>
      <c r="C2097" s="653" t="s">
        <v>18756</v>
      </c>
      <c r="D2097" s="652" t="s">
        <v>26</v>
      </c>
      <c r="E2097" s="654" t="s">
        <v>14261</v>
      </c>
    </row>
    <row r="2098" spans="2:5">
      <c r="B2098" s="1596">
        <v>96545</v>
      </c>
      <c r="C2098" s="1170" t="s">
        <v>18757</v>
      </c>
      <c r="D2098" s="1169" t="s">
        <v>26</v>
      </c>
      <c r="E2098" s="651" t="s">
        <v>14829</v>
      </c>
    </row>
    <row r="2099" spans="2:5">
      <c r="B2099" s="1595">
        <v>96546</v>
      </c>
      <c r="C2099" s="653" t="s">
        <v>18758</v>
      </c>
      <c r="D2099" s="652" t="s">
        <v>26</v>
      </c>
      <c r="E2099" s="654" t="s">
        <v>18759</v>
      </c>
    </row>
    <row r="2100" spans="2:5">
      <c r="B2100" s="1596">
        <v>96547</v>
      </c>
      <c r="C2100" s="1170" t="s">
        <v>18760</v>
      </c>
      <c r="D2100" s="1169" t="s">
        <v>26</v>
      </c>
      <c r="E2100" s="651" t="s">
        <v>15654</v>
      </c>
    </row>
    <row r="2101" spans="2:5">
      <c r="B2101" s="1595">
        <v>96548</v>
      </c>
      <c r="C2101" s="653" t="s">
        <v>18761</v>
      </c>
      <c r="D2101" s="652" t="s">
        <v>26</v>
      </c>
      <c r="E2101" s="654" t="s">
        <v>18762</v>
      </c>
    </row>
    <row r="2102" spans="2:5">
      <c r="B2102" s="1596">
        <v>96549</v>
      </c>
      <c r="C2102" s="1170" t="s">
        <v>18763</v>
      </c>
      <c r="D2102" s="1169" t="s">
        <v>26</v>
      </c>
      <c r="E2102" s="651" t="s">
        <v>12617</v>
      </c>
    </row>
    <row r="2103" spans="2:5">
      <c r="B2103" s="1595">
        <v>96550</v>
      </c>
      <c r="C2103" s="653" t="s">
        <v>18764</v>
      </c>
      <c r="D2103" s="652" t="s">
        <v>26</v>
      </c>
      <c r="E2103" s="654" t="s">
        <v>12548</v>
      </c>
    </row>
    <row r="2104" spans="2:5">
      <c r="B2104" s="1596">
        <v>40780</v>
      </c>
      <c r="C2104" s="1170" t="s">
        <v>5554</v>
      </c>
      <c r="D2104" s="1169" t="s">
        <v>0</v>
      </c>
      <c r="E2104" s="651" t="s">
        <v>13170</v>
      </c>
    </row>
    <row r="2105" spans="2:5">
      <c r="B2105" s="1595" t="s">
        <v>218</v>
      </c>
      <c r="C2105" s="653" t="s">
        <v>219</v>
      </c>
      <c r="D2105" s="652" t="s">
        <v>25</v>
      </c>
      <c r="E2105" s="654" t="s">
        <v>18765</v>
      </c>
    </row>
    <row r="2106" spans="2:5">
      <c r="B2106" s="1596">
        <v>89993</v>
      </c>
      <c r="C2106" s="1170" t="s">
        <v>220</v>
      </c>
      <c r="D2106" s="1169" t="s">
        <v>25</v>
      </c>
      <c r="E2106" s="651" t="s">
        <v>18766</v>
      </c>
    </row>
    <row r="2107" spans="2:5">
      <c r="B2107" s="1595">
        <v>89994</v>
      </c>
      <c r="C2107" s="653" t="s">
        <v>8976</v>
      </c>
      <c r="D2107" s="652" t="s">
        <v>25</v>
      </c>
      <c r="E2107" s="654" t="s">
        <v>18767</v>
      </c>
    </row>
    <row r="2108" spans="2:5">
      <c r="B2108" s="1596">
        <v>89995</v>
      </c>
      <c r="C2108" s="1170" t="s">
        <v>8977</v>
      </c>
      <c r="D2108" s="1169" t="s">
        <v>25</v>
      </c>
      <c r="E2108" s="651" t="s">
        <v>18768</v>
      </c>
    </row>
    <row r="2109" spans="2:5" ht="30">
      <c r="B2109" s="1595">
        <v>90278</v>
      </c>
      <c r="C2109" s="653" t="s">
        <v>8978</v>
      </c>
      <c r="D2109" s="652" t="s">
        <v>25</v>
      </c>
      <c r="E2109" s="654" t="s">
        <v>18769</v>
      </c>
    </row>
    <row r="2110" spans="2:5" ht="30">
      <c r="B2110" s="1596">
        <v>90279</v>
      </c>
      <c r="C2110" s="1170" t="s">
        <v>8979</v>
      </c>
      <c r="D2110" s="1169" t="s">
        <v>25</v>
      </c>
      <c r="E2110" s="651" t="s">
        <v>18770</v>
      </c>
    </row>
    <row r="2111" spans="2:5" ht="30">
      <c r="B2111" s="1595">
        <v>90280</v>
      </c>
      <c r="C2111" s="653" t="s">
        <v>8980</v>
      </c>
      <c r="D2111" s="652" t="s">
        <v>25</v>
      </c>
      <c r="E2111" s="654" t="s">
        <v>18771</v>
      </c>
    </row>
    <row r="2112" spans="2:5" ht="30">
      <c r="B2112" s="1596">
        <v>90281</v>
      </c>
      <c r="C2112" s="1170" t="s">
        <v>8981</v>
      </c>
      <c r="D2112" s="1169" t="s">
        <v>25</v>
      </c>
      <c r="E2112" s="651" t="s">
        <v>18772</v>
      </c>
    </row>
    <row r="2113" spans="2:5" ht="30">
      <c r="B2113" s="1595">
        <v>90282</v>
      </c>
      <c r="C2113" s="653" t="s">
        <v>8982</v>
      </c>
      <c r="D2113" s="652" t="s">
        <v>25</v>
      </c>
      <c r="E2113" s="654" t="s">
        <v>18773</v>
      </c>
    </row>
    <row r="2114" spans="2:5" ht="30">
      <c r="B2114" s="1596">
        <v>90283</v>
      </c>
      <c r="C2114" s="1170" t="s">
        <v>8983</v>
      </c>
      <c r="D2114" s="1169" t="s">
        <v>25</v>
      </c>
      <c r="E2114" s="651" t="s">
        <v>18774</v>
      </c>
    </row>
    <row r="2115" spans="2:5" ht="30">
      <c r="B2115" s="1595">
        <v>90284</v>
      </c>
      <c r="C2115" s="653" t="s">
        <v>8984</v>
      </c>
      <c r="D2115" s="652" t="s">
        <v>25</v>
      </c>
      <c r="E2115" s="654" t="s">
        <v>18775</v>
      </c>
    </row>
    <row r="2116" spans="2:5" ht="30">
      <c r="B2116" s="1596">
        <v>90285</v>
      </c>
      <c r="C2116" s="1170" t="s">
        <v>8985</v>
      </c>
      <c r="D2116" s="1169" t="s">
        <v>25</v>
      </c>
      <c r="E2116" s="651" t="s">
        <v>18776</v>
      </c>
    </row>
    <row r="2117" spans="2:5" ht="30">
      <c r="B2117" s="1595">
        <v>90853</v>
      </c>
      <c r="C2117" s="653" t="s">
        <v>8986</v>
      </c>
      <c r="D2117" s="652" t="s">
        <v>25</v>
      </c>
      <c r="E2117" s="654" t="s">
        <v>18777</v>
      </c>
    </row>
    <row r="2118" spans="2:5" ht="30">
      <c r="B2118" s="1596">
        <v>90854</v>
      </c>
      <c r="C2118" s="1170" t="s">
        <v>8987</v>
      </c>
      <c r="D2118" s="1169" t="s">
        <v>25</v>
      </c>
      <c r="E2118" s="651" t="s">
        <v>18778</v>
      </c>
    </row>
    <row r="2119" spans="2:5" ht="30">
      <c r="B2119" s="1595">
        <v>90855</v>
      </c>
      <c r="C2119" s="653" t="s">
        <v>8988</v>
      </c>
      <c r="D2119" s="652" t="s">
        <v>25</v>
      </c>
      <c r="E2119" s="654" t="s">
        <v>18779</v>
      </c>
    </row>
    <row r="2120" spans="2:5" ht="30">
      <c r="B2120" s="1596">
        <v>90856</v>
      </c>
      <c r="C2120" s="1170" t="s">
        <v>8989</v>
      </c>
      <c r="D2120" s="1169" t="s">
        <v>25</v>
      </c>
      <c r="E2120" s="651" t="s">
        <v>18780</v>
      </c>
    </row>
    <row r="2121" spans="2:5" ht="30">
      <c r="B2121" s="1595">
        <v>90857</v>
      </c>
      <c r="C2121" s="653" t="s">
        <v>8990</v>
      </c>
      <c r="D2121" s="652" t="s">
        <v>25</v>
      </c>
      <c r="E2121" s="654" t="s">
        <v>18781</v>
      </c>
    </row>
    <row r="2122" spans="2:5" ht="45">
      <c r="B2122" s="1596">
        <v>90858</v>
      </c>
      <c r="C2122" s="1170" t="s">
        <v>8991</v>
      </c>
      <c r="D2122" s="1169" t="s">
        <v>25</v>
      </c>
      <c r="E2122" s="651" t="s">
        <v>18782</v>
      </c>
    </row>
    <row r="2123" spans="2:5" ht="30">
      <c r="B2123" s="1595">
        <v>90859</v>
      </c>
      <c r="C2123" s="653" t="s">
        <v>8992</v>
      </c>
      <c r="D2123" s="652" t="s">
        <v>25</v>
      </c>
      <c r="E2123" s="654" t="s">
        <v>18783</v>
      </c>
    </row>
    <row r="2124" spans="2:5" ht="30">
      <c r="B2124" s="1596">
        <v>90860</v>
      </c>
      <c r="C2124" s="1170" t="s">
        <v>8993</v>
      </c>
      <c r="D2124" s="1169" t="s">
        <v>25</v>
      </c>
      <c r="E2124" s="651" t="s">
        <v>18784</v>
      </c>
    </row>
    <row r="2125" spans="2:5" ht="30">
      <c r="B2125" s="1595">
        <v>90861</v>
      </c>
      <c r="C2125" s="653" t="s">
        <v>8994</v>
      </c>
      <c r="D2125" s="652" t="s">
        <v>25</v>
      </c>
      <c r="E2125" s="654" t="s">
        <v>18785</v>
      </c>
    </row>
    <row r="2126" spans="2:5" ht="30">
      <c r="B2126" s="1596">
        <v>90862</v>
      </c>
      <c r="C2126" s="1170" t="s">
        <v>8995</v>
      </c>
      <c r="D2126" s="1169" t="s">
        <v>25</v>
      </c>
      <c r="E2126" s="651" t="s">
        <v>18786</v>
      </c>
    </row>
    <row r="2127" spans="2:5" ht="30">
      <c r="B2127" s="1595">
        <v>92718</v>
      </c>
      <c r="C2127" s="653" t="s">
        <v>8996</v>
      </c>
      <c r="D2127" s="652" t="s">
        <v>25</v>
      </c>
      <c r="E2127" s="654" t="s">
        <v>18787</v>
      </c>
    </row>
    <row r="2128" spans="2:5" ht="30">
      <c r="B2128" s="1596">
        <v>92719</v>
      </c>
      <c r="C2128" s="1170" t="s">
        <v>8997</v>
      </c>
      <c r="D2128" s="1169" t="s">
        <v>25</v>
      </c>
      <c r="E2128" s="651" t="s">
        <v>17633</v>
      </c>
    </row>
    <row r="2129" spans="2:5" ht="30">
      <c r="B2129" s="1595">
        <v>92720</v>
      </c>
      <c r="C2129" s="653" t="s">
        <v>8998</v>
      </c>
      <c r="D2129" s="652" t="s">
        <v>25</v>
      </c>
      <c r="E2129" s="654" t="s">
        <v>18788</v>
      </c>
    </row>
    <row r="2130" spans="2:5" ht="30">
      <c r="B2130" s="1596">
        <v>92721</v>
      </c>
      <c r="C2130" s="1170" t="s">
        <v>8999</v>
      </c>
      <c r="D2130" s="1169" t="s">
        <v>25</v>
      </c>
      <c r="E2130" s="651" t="s">
        <v>18789</v>
      </c>
    </row>
    <row r="2131" spans="2:5" ht="30">
      <c r="B2131" s="1595">
        <v>92722</v>
      </c>
      <c r="C2131" s="653" t="s">
        <v>9000</v>
      </c>
      <c r="D2131" s="652" t="s">
        <v>25</v>
      </c>
      <c r="E2131" s="654" t="s">
        <v>14160</v>
      </c>
    </row>
    <row r="2132" spans="2:5" ht="30">
      <c r="B2132" s="1596">
        <v>92723</v>
      </c>
      <c r="C2132" s="1170" t="s">
        <v>9001</v>
      </c>
      <c r="D2132" s="1169" t="s">
        <v>25</v>
      </c>
      <c r="E2132" s="651" t="s">
        <v>18790</v>
      </c>
    </row>
    <row r="2133" spans="2:5" ht="30">
      <c r="B2133" s="1595">
        <v>92724</v>
      </c>
      <c r="C2133" s="653" t="s">
        <v>9002</v>
      </c>
      <c r="D2133" s="652" t="s">
        <v>25</v>
      </c>
      <c r="E2133" s="654" t="s">
        <v>18791</v>
      </c>
    </row>
    <row r="2134" spans="2:5" ht="30">
      <c r="B2134" s="1596">
        <v>92725</v>
      </c>
      <c r="C2134" s="1170" t="s">
        <v>9003</v>
      </c>
      <c r="D2134" s="1169" t="s">
        <v>25</v>
      </c>
      <c r="E2134" s="651" t="s">
        <v>18792</v>
      </c>
    </row>
    <row r="2135" spans="2:5" ht="30">
      <c r="B2135" s="1595">
        <v>92726</v>
      </c>
      <c r="C2135" s="653" t="s">
        <v>9004</v>
      </c>
      <c r="D2135" s="652" t="s">
        <v>25</v>
      </c>
      <c r="E2135" s="654" t="s">
        <v>18793</v>
      </c>
    </row>
    <row r="2136" spans="2:5" ht="45">
      <c r="B2136" s="1596">
        <v>92727</v>
      </c>
      <c r="C2136" s="1170" t="s">
        <v>9005</v>
      </c>
      <c r="D2136" s="1169" t="s">
        <v>25</v>
      </c>
      <c r="E2136" s="651" t="s">
        <v>18794</v>
      </c>
    </row>
    <row r="2137" spans="2:5" ht="45">
      <c r="B2137" s="1595">
        <v>92728</v>
      </c>
      <c r="C2137" s="653" t="s">
        <v>9006</v>
      </c>
      <c r="D2137" s="652" t="s">
        <v>25</v>
      </c>
      <c r="E2137" s="654" t="s">
        <v>18795</v>
      </c>
    </row>
    <row r="2138" spans="2:5" ht="45">
      <c r="B2138" s="1596">
        <v>92729</v>
      </c>
      <c r="C2138" s="1170" t="s">
        <v>9007</v>
      </c>
      <c r="D2138" s="1169" t="s">
        <v>25</v>
      </c>
      <c r="E2138" s="651" t="s">
        <v>18796</v>
      </c>
    </row>
    <row r="2139" spans="2:5" ht="45">
      <c r="B2139" s="1595">
        <v>92730</v>
      </c>
      <c r="C2139" s="653" t="s">
        <v>9008</v>
      </c>
      <c r="D2139" s="652" t="s">
        <v>25</v>
      </c>
      <c r="E2139" s="654" t="s">
        <v>18797</v>
      </c>
    </row>
    <row r="2140" spans="2:5" ht="45">
      <c r="B2140" s="1596">
        <v>92731</v>
      </c>
      <c r="C2140" s="1170" t="s">
        <v>9009</v>
      </c>
      <c r="D2140" s="1169" t="s">
        <v>25</v>
      </c>
      <c r="E2140" s="651" t="s">
        <v>18798</v>
      </c>
    </row>
    <row r="2141" spans="2:5" ht="45">
      <c r="B2141" s="1595">
        <v>92732</v>
      </c>
      <c r="C2141" s="653" t="s">
        <v>9010</v>
      </c>
      <c r="D2141" s="652" t="s">
        <v>25</v>
      </c>
      <c r="E2141" s="654" t="s">
        <v>18799</v>
      </c>
    </row>
    <row r="2142" spans="2:5" ht="45">
      <c r="B2142" s="1596">
        <v>92733</v>
      </c>
      <c r="C2142" s="1170" t="s">
        <v>9011</v>
      </c>
      <c r="D2142" s="1169" t="s">
        <v>25</v>
      </c>
      <c r="E2142" s="651" t="s">
        <v>18800</v>
      </c>
    </row>
    <row r="2143" spans="2:5" ht="45">
      <c r="B2143" s="1595">
        <v>92734</v>
      </c>
      <c r="C2143" s="653" t="s">
        <v>9012</v>
      </c>
      <c r="D2143" s="652" t="s">
        <v>25</v>
      </c>
      <c r="E2143" s="654" t="s">
        <v>18801</v>
      </c>
    </row>
    <row r="2144" spans="2:5" ht="45">
      <c r="B2144" s="1596">
        <v>92735</v>
      </c>
      <c r="C2144" s="1170" t="s">
        <v>9013</v>
      </c>
      <c r="D2144" s="1169" t="s">
        <v>25</v>
      </c>
      <c r="E2144" s="651" t="s">
        <v>18802</v>
      </c>
    </row>
    <row r="2145" spans="2:5" ht="45">
      <c r="B2145" s="1595">
        <v>92736</v>
      </c>
      <c r="C2145" s="653" t="s">
        <v>9014</v>
      </c>
      <c r="D2145" s="652" t="s">
        <v>25</v>
      </c>
      <c r="E2145" s="654" t="s">
        <v>18803</v>
      </c>
    </row>
    <row r="2146" spans="2:5" ht="45">
      <c r="B2146" s="1596">
        <v>92739</v>
      </c>
      <c r="C2146" s="1170" t="s">
        <v>9015</v>
      </c>
      <c r="D2146" s="1169" t="s">
        <v>25</v>
      </c>
      <c r="E2146" s="651" t="s">
        <v>18804</v>
      </c>
    </row>
    <row r="2147" spans="2:5" ht="45">
      <c r="B2147" s="1595">
        <v>92740</v>
      </c>
      <c r="C2147" s="653" t="s">
        <v>9016</v>
      </c>
      <c r="D2147" s="652" t="s">
        <v>25</v>
      </c>
      <c r="E2147" s="654" t="s">
        <v>18805</v>
      </c>
    </row>
    <row r="2148" spans="2:5" ht="30">
      <c r="B2148" s="1596">
        <v>92741</v>
      </c>
      <c r="C2148" s="1170" t="s">
        <v>9017</v>
      </c>
      <c r="D2148" s="1169" t="s">
        <v>25</v>
      </c>
      <c r="E2148" s="651" t="s">
        <v>18806</v>
      </c>
    </row>
    <row r="2149" spans="2:5" ht="45">
      <c r="B2149" s="1595">
        <v>92742</v>
      </c>
      <c r="C2149" s="653" t="s">
        <v>9018</v>
      </c>
      <c r="D2149" s="652" t="s">
        <v>25</v>
      </c>
      <c r="E2149" s="654" t="s">
        <v>18807</v>
      </c>
    </row>
    <row r="2150" spans="2:5">
      <c r="B2150" s="1596">
        <v>92873</v>
      </c>
      <c r="C2150" s="1170" t="s">
        <v>2341</v>
      </c>
      <c r="D2150" s="1169" t="s">
        <v>25</v>
      </c>
      <c r="E2150" s="651" t="s">
        <v>18808</v>
      </c>
    </row>
    <row r="2151" spans="2:5">
      <c r="B2151" s="1595">
        <v>92874</v>
      </c>
      <c r="C2151" s="653" t="s">
        <v>9019</v>
      </c>
      <c r="D2151" s="652" t="s">
        <v>25</v>
      </c>
      <c r="E2151" s="654" t="s">
        <v>15543</v>
      </c>
    </row>
    <row r="2152" spans="2:5" ht="30">
      <c r="B2152" s="1596">
        <v>94962</v>
      </c>
      <c r="C2152" s="1170" t="s">
        <v>9020</v>
      </c>
      <c r="D2152" s="1169" t="s">
        <v>25</v>
      </c>
      <c r="E2152" s="651" t="s">
        <v>18809</v>
      </c>
    </row>
    <row r="2153" spans="2:5" ht="30">
      <c r="B2153" s="1595">
        <v>94963</v>
      </c>
      <c r="C2153" s="653" t="s">
        <v>9021</v>
      </c>
      <c r="D2153" s="652" t="s">
        <v>25</v>
      </c>
      <c r="E2153" s="654" t="s">
        <v>18810</v>
      </c>
    </row>
    <row r="2154" spans="2:5" ht="30">
      <c r="B2154" s="1596">
        <v>94964</v>
      </c>
      <c r="C2154" s="1170" t="s">
        <v>5555</v>
      </c>
      <c r="D2154" s="1169" t="s">
        <v>25</v>
      </c>
      <c r="E2154" s="651" t="s">
        <v>18811</v>
      </c>
    </row>
    <row r="2155" spans="2:5" ht="30">
      <c r="B2155" s="1595">
        <v>94965</v>
      </c>
      <c r="C2155" s="653" t="s">
        <v>9022</v>
      </c>
      <c r="D2155" s="652" t="s">
        <v>25</v>
      </c>
      <c r="E2155" s="654" t="s">
        <v>18812</v>
      </c>
    </row>
    <row r="2156" spans="2:5" ht="30">
      <c r="B2156" s="1596">
        <v>94966</v>
      </c>
      <c r="C2156" s="1170" t="s">
        <v>9023</v>
      </c>
      <c r="D2156" s="1169" t="s">
        <v>25</v>
      </c>
      <c r="E2156" s="651" t="s">
        <v>18813</v>
      </c>
    </row>
    <row r="2157" spans="2:5" ht="30">
      <c r="B2157" s="1595">
        <v>94967</v>
      </c>
      <c r="C2157" s="653" t="s">
        <v>9024</v>
      </c>
      <c r="D2157" s="652" t="s">
        <v>25</v>
      </c>
      <c r="E2157" s="654" t="s">
        <v>18814</v>
      </c>
    </row>
    <row r="2158" spans="2:5" ht="30">
      <c r="B2158" s="1596">
        <v>94968</v>
      </c>
      <c r="C2158" s="1170" t="s">
        <v>9025</v>
      </c>
      <c r="D2158" s="1169" t="s">
        <v>25</v>
      </c>
      <c r="E2158" s="651" t="s">
        <v>18815</v>
      </c>
    </row>
    <row r="2159" spans="2:5" ht="30">
      <c r="B2159" s="1595">
        <v>94969</v>
      </c>
      <c r="C2159" s="653" t="s">
        <v>9026</v>
      </c>
      <c r="D2159" s="652" t="s">
        <v>25</v>
      </c>
      <c r="E2159" s="654" t="s">
        <v>18816</v>
      </c>
    </row>
    <row r="2160" spans="2:5" ht="30">
      <c r="B2160" s="1596">
        <v>94970</v>
      </c>
      <c r="C2160" s="1170" t="s">
        <v>5556</v>
      </c>
      <c r="D2160" s="1169" t="s">
        <v>25</v>
      </c>
      <c r="E2160" s="651" t="s">
        <v>18817</v>
      </c>
    </row>
    <row r="2161" spans="2:5" ht="30">
      <c r="B2161" s="1595">
        <v>94971</v>
      </c>
      <c r="C2161" s="653" t="s">
        <v>9027</v>
      </c>
      <c r="D2161" s="652" t="s">
        <v>25</v>
      </c>
      <c r="E2161" s="654" t="s">
        <v>18818</v>
      </c>
    </row>
    <row r="2162" spans="2:5" ht="30">
      <c r="B2162" s="1596">
        <v>94972</v>
      </c>
      <c r="C2162" s="1170" t="s">
        <v>9028</v>
      </c>
      <c r="D2162" s="1169" t="s">
        <v>25</v>
      </c>
      <c r="E2162" s="651" t="s">
        <v>18819</v>
      </c>
    </row>
    <row r="2163" spans="2:5" ht="30">
      <c r="B2163" s="1595">
        <v>94973</v>
      </c>
      <c r="C2163" s="653" t="s">
        <v>9029</v>
      </c>
      <c r="D2163" s="652" t="s">
        <v>25</v>
      </c>
      <c r="E2163" s="654" t="s">
        <v>18820</v>
      </c>
    </row>
    <row r="2164" spans="2:5">
      <c r="B2164" s="1596">
        <v>94974</v>
      </c>
      <c r="C2164" s="1170" t="s">
        <v>9030</v>
      </c>
      <c r="D2164" s="1169" t="s">
        <v>25</v>
      </c>
      <c r="E2164" s="651" t="s">
        <v>18821</v>
      </c>
    </row>
    <row r="2165" spans="2:5">
      <c r="B2165" s="1595">
        <v>94975</v>
      </c>
      <c r="C2165" s="653" t="s">
        <v>9031</v>
      </c>
      <c r="D2165" s="652" t="s">
        <v>25</v>
      </c>
      <c r="E2165" s="654" t="s">
        <v>18822</v>
      </c>
    </row>
    <row r="2166" spans="2:5" ht="30">
      <c r="B2166" s="1596">
        <v>96555</v>
      </c>
      <c r="C2166" s="1170" t="s">
        <v>18823</v>
      </c>
      <c r="D2166" s="1169" t="s">
        <v>25</v>
      </c>
      <c r="E2166" s="651" t="s">
        <v>18824</v>
      </c>
    </row>
    <row r="2167" spans="2:5">
      <c r="B2167" s="1595">
        <v>96556</v>
      </c>
      <c r="C2167" s="653" t="s">
        <v>18825</v>
      </c>
      <c r="D2167" s="652" t="s">
        <v>25</v>
      </c>
      <c r="E2167" s="654" t="s">
        <v>18826</v>
      </c>
    </row>
    <row r="2168" spans="2:5" ht="30">
      <c r="B2168" s="1596">
        <v>96557</v>
      </c>
      <c r="C2168" s="1170" t="s">
        <v>18827</v>
      </c>
      <c r="D2168" s="1169" t="s">
        <v>25</v>
      </c>
      <c r="E2168" s="651" t="s">
        <v>18828</v>
      </c>
    </row>
    <row r="2169" spans="2:5">
      <c r="B2169" s="1595">
        <v>96558</v>
      </c>
      <c r="C2169" s="653" t="s">
        <v>18829</v>
      </c>
      <c r="D2169" s="652" t="s">
        <v>25</v>
      </c>
      <c r="E2169" s="654" t="s">
        <v>18830</v>
      </c>
    </row>
    <row r="2170" spans="2:5" ht="30">
      <c r="B2170" s="1596" t="s">
        <v>12048</v>
      </c>
      <c r="C2170" s="1170" t="s">
        <v>9032</v>
      </c>
      <c r="D2170" s="1169" t="s">
        <v>0</v>
      </c>
      <c r="E2170" s="651" t="s">
        <v>18831</v>
      </c>
    </row>
    <row r="2171" spans="2:5" ht="30">
      <c r="B2171" s="1595" t="s">
        <v>12049</v>
      </c>
      <c r="C2171" s="653" t="s">
        <v>9033</v>
      </c>
      <c r="D2171" s="652" t="s">
        <v>0</v>
      </c>
      <c r="E2171" s="654" t="s">
        <v>18832</v>
      </c>
    </row>
    <row r="2172" spans="2:5" ht="30">
      <c r="B2172" s="1596" t="s">
        <v>12050</v>
      </c>
      <c r="C2172" s="1170" t="s">
        <v>9034</v>
      </c>
      <c r="D2172" s="1169" t="s">
        <v>0</v>
      </c>
      <c r="E2172" s="651" t="s">
        <v>17501</v>
      </c>
    </row>
    <row r="2173" spans="2:5" ht="30">
      <c r="B2173" s="1595" t="s">
        <v>12051</v>
      </c>
      <c r="C2173" s="653" t="s">
        <v>9035</v>
      </c>
      <c r="D2173" s="652" t="s">
        <v>0</v>
      </c>
      <c r="E2173" s="654" t="s">
        <v>18833</v>
      </c>
    </row>
    <row r="2174" spans="2:5" ht="30">
      <c r="B2174" s="1596" t="s">
        <v>27</v>
      </c>
      <c r="C2174" s="1170" t="s">
        <v>9036</v>
      </c>
      <c r="D2174" s="1169" t="s">
        <v>0</v>
      </c>
      <c r="E2174" s="651" t="s">
        <v>18834</v>
      </c>
    </row>
    <row r="2175" spans="2:5" ht="30">
      <c r="B2175" s="1595" t="s">
        <v>12052</v>
      </c>
      <c r="C2175" s="653" t="s">
        <v>9037</v>
      </c>
      <c r="D2175" s="652" t="s">
        <v>0</v>
      </c>
      <c r="E2175" s="654" t="s">
        <v>18835</v>
      </c>
    </row>
    <row r="2176" spans="2:5">
      <c r="B2176" s="1596" t="s">
        <v>12053</v>
      </c>
      <c r="C2176" s="1170" t="s">
        <v>2342</v>
      </c>
      <c r="D2176" s="1169" t="s">
        <v>25</v>
      </c>
      <c r="E2176" s="651" t="s">
        <v>18836</v>
      </c>
    </row>
    <row r="2177" spans="2:5">
      <c r="B2177" s="1595" t="s">
        <v>12054</v>
      </c>
      <c r="C2177" s="653" t="s">
        <v>222</v>
      </c>
      <c r="D2177" s="652" t="s">
        <v>25</v>
      </c>
      <c r="E2177" s="654" t="s">
        <v>17664</v>
      </c>
    </row>
    <row r="2178" spans="2:5">
      <c r="B2178" s="1596" t="s">
        <v>12055</v>
      </c>
      <c r="C2178" s="1170" t="s">
        <v>223</v>
      </c>
      <c r="D2178" s="1169" t="s">
        <v>0</v>
      </c>
      <c r="E2178" s="651" t="s">
        <v>15161</v>
      </c>
    </row>
    <row r="2179" spans="2:5">
      <c r="B2179" s="1595">
        <v>83518</v>
      </c>
      <c r="C2179" s="653" t="s">
        <v>224</v>
      </c>
      <c r="D2179" s="652" t="s">
        <v>25</v>
      </c>
      <c r="E2179" s="654" t="s">
        <v>18837</v>
      </c>
    </row>
    <row r="2180" spans="2:5">
      <c r="B2180" s="1596">
        <v>95467</v>
      </c>
      <c r="C2180" s="1170" t="s">
        <v>221</v>
      </c>
      <c r="D2180" s="1169" t="s">
        <v>25</v>
      </c>
      <c r="E2180" s="651" t="s">
        <v>18838</v>
      </c>
    </row>
    <row r="2181" spans="2:5">
      <c r="B2181" s="1595">
        <v>68328</v>
      </c>
      <c r="C2181" s="653" t="s">
        <v>225</v>
      </c>
      <c r="D2181" s="652" t="s">
        <v>0</v>
      </c>
      <c r="E2181" s="654" t="s">
        <v>14836</v>
      </c>
    </row>
    <row r="2182" spans="2:5">
      <c r="B2182" s="1596" t="s">
        <v>12056</v>
      </c>
      <c r="C2182" s="1170" t="s">
        <v>226</v>
      </c>
      <c r="D2182" s="1169" t="s">
        <v>29</v>
      </c>
      <c r="E2182" s="651" t="s">
        <v>18839</v>
      </c>
    </row>
    <row r="2183" spans="2:5" ht="30">
      <c r="B2183" s="652" t="s">
        <v>12057</v>
      </c>
      <c r="C2183" s="653" t="s">
        <v>9038</v>
      </c>
      <c r="D2183" s="652" t="s">
        <v>29</v>
      </c>
      <c r="E2183" s="654" t="s">
        <v>15793</v>
      </c>
    </row>
    <row r="2184" spans="2:5">
      <c r="B2184" s="1596">
        <v>79471</v>
      </c>
      <c r="C2184" s="1170" t="s">
        <v>227</v>
      </c>
      <c r="D2184" s="1169" t="s">
        <v>26</v>
      </c>
      <c r="E2184" s="651" t="s">
        <v>18840</v>
      </c>
    </row>
    <row r="2185" spans="2:5">
      <c r="B2185" s="1595">
        <v>93182</v>
      </c>
      <c r="C2185" s="653" t="s">
        <v>4743</v>
      </c>
      <c r="D2185" s="652" t="s">
        <v>29</v>
      </c>
      <c r="E2185" s="654" t="s">
        <v>18841</v>
      </c>
    </row>
    <row r="2186" spans="2:5">
      <c r="B2186" s="1596">
        <v>93183</v>
      </c>
      <c r="C2186" s="1170" t="s">
        <v>4744</v>
      </c>
      <c r="D2186" s="1169" t="s">
        <v>29</v>
      </c>
      <c r="E2186" s="651" t="s">
        <v>18842</v>
      </c>
    </row>
    <row r="2187" spans="2:5">
      <c r="B2187" s="1595">
        <v>93184</v>
      </c>
      <c r="C2187" s="653" t="s">
        <v>4745</v>
      </c>
      <c r="D2187" s="652" t="s">
        <v>29</v>
      </c>
      <c r="E2187" s="654" t="s">
        <v>17364</v>
      </c>
    </row>
    <row r="2188" spans="2:5">
      <c r="B2188" s="1596">
        <v>93185</v>
      </c>
      <c r="C2188" s="1170" t="s">
        <v>4746</v>
      </c>
      <c r="D2188" s="1169" t="s">
        <v>29</v>
      </c>
      <c r="E2188" s="651" t="s">
        <v>12563</v>
      </c>
    </row>
    <row r="2189" spans="2:5">
      <c r="B2189" s="1595">
        <v>93186</v>
      </c>
      <c r="C2189" s="653" t="s">
        <v>9039</v>
      </c>
      <c r="D2189" s="652" t="s">
        <v>29</v>
      </c>
      <c r="E2189" s="654" t="s">
        <v>13144</v>
      </c>
    </row>
    <row r="2190" spans="2:5">
      <c r="B2190" s="1596">
        <v>93187</v>
      </c>
      <c r="C2190" s="1170" t="s">
        <v>9040</v>
      </c>
      <c r="D2190" s="1169" t="s">
        <v>29</v>
      </c>
      <c r="E2190" s="651" t="s">
        <v>16161</v>
      </c>
    </row>
    <row r="2191" spans="2:5">
      <c r="B2191" s="1595">
        <v>93188</v>
      </c>
      <c r="C2191" s="653" t="s">
        <v>9041</v>
      </c>
      <c r="D2191" s="652" t="s">
        <v>29</v>
      </c>
      <c r="E2191" s="654" t="s">
        <v>15393</v>
      </c>
    </row>
    <row r="2192" spans="2:5">
      <c r="B2192" s="1596">
        <v>93189</v>
      </c>
      <c r="C2192" s="1170" t="s">
        <v>9042</v>
      </c>
      <c r="D2192" s="1169" t="s">
        <v>29</v>
      </c>
      <c r="E2192" s="651" t="s">
        <v>13902</v>
      </c>
    </row>
    <row r="2193" spans="2:5">
      <c r="B2193" s="1595">
        <v>93190</v>
      </c>
      <c r="C2193" s="653" t="s">
        <v>9043</v>
      </c>
      <c r="D2193" s="652" t="s">
        <v>29</v>
      </c>
      <c r="E2193" s="654" t="s">
        <v>13934</v>
      </c>
    </row>
    <row r="2194" spans="2:5">
      <c r="B2194" s="1596">
        <v>93191</v>
      </c>
      <c r="C2194" s="1170" t="s">
        <v>9044</v>
      </c>
      <c r="D2194" s="1169" t="s">
        <v>29</v>
      </c>
      <c r="E2194" s="651" t="s">
        <v>18843</v>
      </c>
    </row>
    <row r="2195" spans="2:5">
      <c r="B2195" s="1595">
        <v>93192</v>
      </c>
      <c r="C2195" s="653" t="s">
        <v>9045</v>
      </c>
      <c r="D2195" s="652" t="s">
        <v>29</v>
      </c>
      <c r="E2195" s="654" t="s">
        <v>14292</v>
      </c>
    </row>
    <row r="2196" spans="2:5">
      <c r="B2196" s="1596">
        <v>93193</v>
      </c>
      <c r="C2196" s="1170" t="s">
        <v>9046</v>
      </c>
      <c r="D2196" s="1169" t="s">
        <v>29</v>
      </c>
      <c r="E2196" s="651" t="s">
        <v>18844</v>
      </c>
    </row>
    <row r="2197" spans="2:5">
      <c r="B2197" s="1595">
        <v>93194</v>
      </c>
      <c r="C2197" s="653" t="s">
        <v>9047</v>
      </c>
      <c r="D2197" s="652" t="s">
        <v>29</v>
      </c>
      <c r="E2197" s="654" t="s">
        <v>15420</v>
      </c>
    </row>
    <row r="2198" spans="2:5">
      <c r="B2198" s="1596">
        <v>93195</v>
      </c>
      <c r="C2198" s="1170" t="s">
        <v>9048</v>
      </c>
      <c r="D2198" s="1169" t="s">
        <v>29</v>
      </c>
      <c r="E2198" s="651" t="s">
        <v>12667</v>
      </c>
    </row>
    <row r="2199" spans="2:5">
      <c r="B2199" s="1595">
        <v>93196</v>
      </c>
      <c r="C2199" s="653" t="s">
        <v>9049</v>
      </c>
      <c r="D2199" s="652" t="s">
        <v>29</v>
      </c>
      <c r="E2199" s="654" t="s">
        <v>16047</v>
      </c>
    </row>
    <row r="2200" spans="2:5">
      <c r="B2200" s="1596">
        <v>93197</v>
      </c>
      <c r="C2200" s="1170" t="s">
        <v>4747</v>
      </c>
      <c r="D2200" s="1169" t="s">
        <v>29</v>
      </c>
      <c r="E2200" s="651" t="s">
        <v>15971</v>
      </c>
    </row>
    <row r="2201" spans="2:5" ht="30">
      <c r="B2201" s="1595">
        <v>93198</v>
      </c>
      <c r="C2201" s="653" t="s">
        <v>9050</v>
      </c>
      <c r="D2201" s="652" t="s">
        <v>29</v>
      </c>
      <c r="E2201" s="654" t="s">
        <v>17601</v>
      </c>
    </row>
    <row r="2202" spans="2:5" ht="30">
      <c r="B2202" s="1596">
        <v>93199</v>
      </c>
      <c r="C2202" s="1170" t="s">
        <v>9051</v>
      </c>
      <c r="D2202" s="1169" t="s">
        <v>29</v>
      </c>
      <c r="E2202" s="651" t="s">
        <v>15781</v>
      </c>
    </row>
    <row r="2203" spans="2:5">
      <c r="B2203" s="1595">
        <v>93200</v>
      </c>
      <c r="C2203" s="653" t="s">
        <v>4748</v>
      </c>
      <c r="D2203" s="652" t="s">
        <v>29</v>
      </c>
      <c r="E2203" s="654" t="s">
        <v>15737</v>
      </c>
    </row>
    <row r="2204" spans="2:5">
      <c r="B2204" s="1596">
        <v>93201</v>
      </c>
      <c r="C2204" s="1170" t="s">
        <v>4749</v>
      </c>
      <c r="D2204" s="1169" t="s">
        <v>29</v>
      </c>
      <c r="E2204" s="651" t="s">
        <v>14555</v>
      </c>
    </row>
    <row r="2205" spans="2:5">
      <c r="B2205" s="1595">
        <v>93202</v>
      </c>
      <c r="C2205" s="653" t="s">
        <v>9052</v>
      </c>
      <c r="D2205" s="652" t="s">
        <v>29</v>
      </c>
      <c r="E2205" s="654" t="s">
        <v>13927</v>
      </c>
    </row>
    <row r="2206" spans="2:5">
      <c r="B2206" s="1596">
        <v>93204</v>
      </c>
      <c r="C2206" s="1170" t="s">
        <v>9053</v>
      </c>
      <c r="D2206" s="1169" t="s">
        <v>29</v>
      </c>
      <c r="E2206" s="651" t="s">
        <v>12567</v>
      </c>
    </row>
    <row r="2207" spans="2:5">
      <c r="B2207" s="1595">
        <v>93205</v>
      </c>
      <c r="C2207" s="653" t="s">
        <v>9054</v>
      </c>
      <c r="D2207" s="652" t="s">
        <v>29</v>
      </c>
      <c r="E2207" s="654" t="s">
        <v>16639</v>
      </c>
    </row>
    <row r="2208" spans="2:5" ht="30">
      <c r="B2208" s="1596">
        <v>71623</v>
      </c>
      <c r="C2208" s="1170" t="s">
        <v>9055</v>
      </c>
      <c r="D2208" s="1169" t="s">
        <v>29</v>
      </c>
      <c r="E2208" s="651" t="s">
        <v>14175</v>
      </c>
    </row>
    <row r="2209" spans="2:5">
      <c r="B2209" s="1595" t="s">
        <v>12058</v>
      </c>
      <c r="C2209" s="653" t="s">
        <v>228</v>
      </c>
      <c r="D2209" s="652" t="s">
        <v>30</v>
      </c>
      <c r="E2209" s="654" t="s">
        <v>16807</v>
      </c>
    </row>
    <row r="2210" spans="2:5">
      <c r="B2210" s="1596">
        <v>83513</v>
      </c>
      <c r="C2210" s="1170" t="s">
        <v>229</v>
      </c>
      <c r="D2210" s="1169" t="s">
        <v>26</v>
      </c>
      <c r="E2210" s="651" t="s">
        <v>15482</v>
      </c>
    </row>
    <row r="2211" spans="2:5">
      <c r="B2211" s="1595">
        <v>83514</v>
      </c>
      <c r="C2211" s="653" t="s">
        <v>230</v>
      </c>
      <c r="D2211" s="652" t="s">
        <v>26</v>
      </c>
      <c r="E2211" s="654" t="s">
        <v>13550</v>
      </c>
    </row>
    <row r="2212" spans="2:5">
      <c r="B2212" s="1596">
        <v>84153</v>
      </c>
      <c r="C2212" s="1170" t="s">
        <v>231</v>
      </c>
      <c r="D2212" s="1169" t="s">
        <v>26</v>
      </c>
      <c r="E2212" s="651" t="s">
        <v>18845</v>
      </c>
    </row>
    <row r="2213" spans="2:5">
      <c r="B2213" s="1595">
        <v>84154</v>
      </c>
      <c r="C2213" s="653" t="s">
        <v>232</v>
      </c>
      <c r="D2213" s="652" t="s">
        <v>233</v>
      </c>
      <c r="E2213" s="654" t="s">
        <v>18846</v>
      </c>
    </row>
    <row r="2214" spans="2:5">
      <c r="B2214" s="1596">
        <v>85233</v>
      </c>
      <c r="C2214" s="1170" t="s">
        <v>234</v>
      </c>
      <c r="D2214" s="1169" t="s">
        <v>25</v>
      </c>
      <c r="E2214" s="651" t="s">
        <v>18847</v>
      </c>
    </row>
    <row r="2215" spans="2:5" ht="30">
      <c r="B2215" s="1595">
        <v>95952</v>
      </c>
      <c r="C2215" s="653" t="s">
        <v>6966</v>
      </c>
      <c r="D2215" s="652" t="s">
        <v>25</v>
      </c>
      <c r="E2215" s="654" t="s">
        <v>18848</v>
      </c>
    </row>
    <row r="2216" spans="2:5" ht="30">
      <c r="B2216" s="1596">
        <v>95953</v>
      </c>
      <c r="C2216" s="1170" t="s">
        <v>9056</v>
      </c>
      <c r="D2216" s="1169" t="s">
        <v>25</v>
      </c>
      <c r="E2216" s="651" t="s">
        <v>18849</v>
      </c>
    </row>
    <row r="2217" spans="2:5" ht="30">
      <c r="B2217" s="1595">
        <v>95954</v>
      </c>
      <c r="C2217" s="653" t="s">
        <v>6967</v>
      </c>
      <c r="D2217" s="652" t="s">
        <v>25</v>
      </c>
      <c r="E2217" s="654" t="s">
        <v>18850</v>
      </c>
    </row>
    <row r="2218" spans="2:5" ht="30">
      <c r="B2218" s="1596">
        <v>95955</v>
      </c>
      <c r="C2218" s="1170" t="s">
        <v>6968</v>
      </c>
      <c r="D2218" s="1169" t="s">
        <v>25</v>
      </c>
      <c r="E2218" s="651" t="s">
        <v>18851</v>
      </c>
    </row>
    <row r="2219" spans="2:5" ht="30">
      <c r="B2219" s="1595">
        <v>95956</v>
      </c>
      <c r="C2219" s="653" t="s">
        <v>9057</v>
      </c>
      <c r="D2219" s="652" t="s">
        <v>25</v>
      </c>
      <c r="E2219" s="654" t="s">
        <v>18852</v>
      </c>
    </row>
    <row r="2220" spans="2:5" ht="30">
      <c r="B2220" s="1596">
        <v>95957</v>
      </c>
      <c r="C2220" s="1170" t="s">
        <v>6969</v>
      </c>
      <c r="D2220" s="1169" t="s">
        <v>25</v>
      </c>
      <c r="E2220" s="651" t="s">
        <v>18853</v>
      </c>
    </row>
    <row r="2221" spans="2:5">
      <c r="B2221" s="1595">
        <v>95969</v>
      </c>
      <c r="C2221" s="653" t="s">
        <v>7309</v>
      </c>
      <c r="D2221" s="652" t="s">
        <v>25</v>
      </c>
      <c r="E2221" s="654" t="s">
        <v>18854</v>
      </c>
    </row>
    <row r="2222" spans="2:5" ht="30">
      <c r="B2222" s="1596">
        <v>5968</v>
      </c>
      <c r="C2222" s="1170" t="s">
        <v>9058</v>
      </c>
      <c r="D2222" s="1169" t="s">
        <v>0</v>
      </c>
      <c r="E2222" s="651" t="s">
        <v>14072</v>
      </c>
    </row>
    <row r="2223" spans="2:5" ht="30">
      <c r="B2223" s="1595">
        <v>83731</v>
      </c>
      <c r="C2223" s="653" t="s">
        <v>9059</v>
      </c>
      <c r="D2223" s="652" t="s">
        <v>0</v>
      </c>
      <c r="E2223" s="654" t="s">
        <v>15195</v>
      </c>
    </row>
    <row r="2224" spans="2:5" ht="30">
      <c r="B2224" s="1596">
        <v>83732</v>
      </c>
      <c r="C2224" s="1170" t="s">
        <v>9060</v>
      </c>
      <c r="D2224" s="1169" t="s">
        <v>0</v>
      </c>
      <c r="E2224" s="651" t="s">
        <v>14765</v>
      </c>
    </row>
    <row r="2225" spans="2:5" ht="30">
      <c r="B2225" s="1595">
        <v>83733</v>
      </c>
      <c r="C2225" s="653" t="s">
        <v>9061</v>
      </c>
      <c r="D2225" s="652" t="s">
        <v>0</v>
      </c>
      <c r="E2225" s="654" t="s">
        <v>15623</v>
      </c>
    </row>
    <row r="2226" spans="2:5">
      <c r="B2226" s="1596">
        <v>83735</v>
      </c>
      <c r="C2226" s="1170" t="s">
        <v>2343</v>
      </c>
      <c r="D2226" s="1169" t="s">
        <v>0</v>
      </c>
      <c r="E2226" s="651" t="s">
        <v>16233</v>
      </c>
    </row>
    <row r="2227" spans="2:5">
      <c r="B2227" s="1595">
        <v>68053</v>
      </c>
      <c r="C2227" s="653" t="s">
        <v>9062</v>
      </c>
      <c r="D2227" s="652" t="s">
        <v>0</v>
      </c>
      <c r="E2227" s="654" t="s">
        <v>13194</v>
      </c>
    </row>
    <row r="2228" spans="2:5" ht="30">
      <c r="B2228" s="1596" t="s">
        <v>12059</v>
      </c>
      <c r="C2228" s="1170" t="s">
        <v>9063</v>
      </c>
      <c r="D2228" s="1169" t="s">
        <v>0</v>
      </c>
      <c r="E2228" s="651" t="s">
        <v>18855</v>
      </c>
    </row>
    <row r="2229" spans="2:5">
      <c r="B2229" s="1595" t="s">
        <v>12060</v>
      </c>
      <c r="C2229" s="653" t="s">
        <v>9064</v>
      </c>
      <c r="D2229" s="652" t="s">
        <v>0</v>
      </c>
      <c r="E2229" s="654" t="s">
        <v>15157</v>
      </c>
    </row>
    <row r="2230" spans="2:5">
      <c r="B2230" s="1596">
        <v>83737</v>
      </c>
      <c r="C2230" s="1170" t="s">
        <v>9065</v>
      </c>
      <c r="D2230" s="1169" t="s">
        <v>0</v>
      </c>
      <c r="E2230" s="651" t="s">
        <v>18856</v>
      </c>
    </row>
    <row r="2231" spans="2:5">
      <c r="B2231" s="1595">
        <v>83738</v>
      </c>
      <c r="C2231" s="653" t="s">
        <v>9066</v>
      </c>
      <c r="D2231" s="652" t="s">
        <v>0</v>
      </c>
      <c r="E2231" s="654" t="s">
        <v>18857</v>
      </c>
    </row>
    <row r="2232" spans="2:5">
      <c r="B2232" s="1596">
        <v>83740</v>
      </c>
      <c r="C2232" s="1170" t="s">
        <v>235</v>
      </c>
      <c r="D2232" s="1169" t="s">
        <v>0</v>
      </c>
      <c r="E2232" s="651" t="s">
        <v>15909</v>
      </c>
    </row>
    <row r="2233" spans="2:5">
      <c r="B2233" s="1595" t="s">
        <v>12061</v>
      </c>
      <c r="C2233" s="653" t="s">
        <v>4750</v>
      </c>
      <c r="D2233" s="652" t="s">
        <v>0</v>
      </c>
      <c r="E2233" s="654" t="s">
        <v>18858</v>
      </c>
    </row>
    <row r="2234" spans="2:5">
      <c r="B2234" s="1596" t="s">
        <v>236</v>
      </c>
      <c r="C2234" s="1170" t="s">
        <v>4751</v>
      </c>
      <c r="D2234" s="1169" t="s">
        <v>0</v>
      </c>
      <c r="E2234" s="651" t="s">
        <v>18859</v>
      </c>
    </row>
    <row r="2235" spans="2:5">
      <c r="B2235" s="1595">
        <v>6225</v>
      </c>
      <c r="C2235" s="653" t="s">
        <v>9067</v>
      </c>
      <c r="D2235" s="652" t="s">
        <v>0</v>
      </c>
      <c r="E2235" s="654" t="s">
        <v>18860</v>
      </c>
    </row>
    <row r="2236" spans="2:5">
      <c r="B2236" s="1596">
        <v>72075</v>
      </c>
      <c r="C2236" s="1170" t="s">
        <v>9068</v>
      </c>
      <c r="D2236" s="1169" t="s">
        <v>0</v>
      </c>
      <c r="E2236" s="651" t="s">
        <v>14085</v>
      </c>
    </row>
    <row r="2237" spans="2:5">
      <c r="B2237" s="1595" t="s">
        <v>12062</v>
      </c>
      <c r="C2237" s="653" t="s">
        <v>9069</v>
      </c>
      <c r="D2237" s="652" t="s">
        <v>0</v>
      </c>
      <c r="E2237" s="654" t="s">
        <v>18861</v>
      </c>
    </row>
    <row r="2238" spans="2:5">
      <c r="B2238" s="1596" t="s">
        <v>12063</v>
      </c>
      <c r="C2238" s="1170" t="s">
        <v>9070</v>
      </c>
      <c r="D2238" s="1169" t="s">
        <v>0</v>
      </c>
      <c r="E2238" s="651" t="s">
        <v>18862</v>
      </c>
    </row>
    <row r="2239" spans="2:5">
      <c r="B2239" s="1595" t="s">
        <v>12064</v>
      </c>
      <c r="C2239" s="653" t="s">
        <v>237</v>
      </c>
      <c r="D2239" s="652" t="s">
        <v>0</v>
      </c>
      <c r="E2239" s="654" t="s">
        <v>18863</v>
      </c>
    </row>
    <row r="2240" spans="2:5">
      <c r="B2240" s="1596" t="s">
        <v>28</v>
      </c>
      <c r="C2240" s="1170" t="s">
        <v>238</v>
      </c>
      <c r="D2240" s="1169" t="s">
        <v>0</v>
      </c>
      <c r="E2240" s="651" t="s">
        <v>15651</v>
      </c>
    </row>
    <row r="2241" spans="2:5">
      <c r="B2241" s="1595">
        <v>83741</v>
      </c>
      <c r="C2241" s="653" t="s">
        <v>2344</v>
      </c>
      <c r="D2241" s="652" t="s">
        <v>0</v>
      </c>
      <c r="E2241" s="654" t="s">
        <v>18864</v>
      </c>
    </row>
    <row r="2242" spans="2:5">
      <c r="B2242" s="1596">
        <v>83742</v>
      </c>
      <c r="C2242" s="1170" t="s">
        <v>239</v>
      </c>
      <c r="D2242" s="1169" t="s">
        <v>0</v>
      </c>
      <c r="E2242" s="651" t="s">
        <v>15348</v>
      </c>
    </row>
    <row r="2243" spans="2:5">
      <c r="B2243" s="1595">
        <v>83743</v>
      </c>
      <c r="C2243" s="653" t="s">
        <v>9071</v>
      </c>
      <c r="D2243" s="652" t="s">
        <v>29</v>
      </c>
      <c r="E2243" s="654" t="s">
        <v>13214</v>
      </c>
    </row>
    <row r="2244" spans="2:5">
      <c r="B2244" s="1596" t="s">
        <v>12065</v>
      </c>
      <c r="C2244" s="1170" t="s">
        <v>9072</v>
      </c>
      <c r="D2244" s="1169" t="s">
        <v>0</v>
      </c>
      <c r="E2244" s="651" t="s">
        <v>14820</v>
      </c>
    </row>
    <row r="2245" spans="2:5">
      <c r="B2245" s="1595" t="s">
        <v>12066</v>
      </c>
      <c r="C2245" s="653" t="s">
        <v>9073</v>
      </c>
      <c r="D2245" s="652" t="s">
        <v>0</v>
      </c>
      <c r="E2245" s="654" t="s">
        <v>18865</v>
      </c>
    </row>
    <row r="2246" spans="2:5">
      <c r="B2246" s="1596">
        <v>72124</v>
      </c>
      <c r="C2246" s="1170" t="s">
        <v>9074</v>
      </c>
      <c r="D2246" s="1169" t="s">
        <v>233</v>
      </c>
      <c r="E2246" s="651" t="s">
        <v>18866</v>
      </c>
    </row>
    <row r="2247" spans="2:5">
      <c r="B2247" s="1595" t="s">
        <v>12067</v>
      </c>
      <c r="C2247" s="653" t="s">
        <v>9075</v>
      </c>
      <c r="D2247" s="652" t="s">
        <v>29</v>
      </c>
      <c r="E2247" s="654" t="s">
        <v>18867</v>
      </c>
    </row>
    <row r="2248" spans="2:5">
      <c r="B2248" s="1596" t="s">
        <v>12068</v>
      </c>
      <c r="C2248" s="1170" t="s">
        <v>9076</v>
      </c>
      <c r="D2248" s="1169" t="s">
        <v>0</v>
      </c>
      <c r="E2248" s="651" t="s">
        <v>18868</v>
      </c>
    </row>
    <row r="2249" spans="2:5" ht="30">
      <c r="B2249" s="1595" t="s">
        <v>41</v>
      </c>
      <c r="C2249" s="653" t="s">
        <v>9077</v>
      </c>
      <c r="D2249" s="652" t="s">
        <v>29</v>
      </c>
      <c r="E2249" s="654" t="s">
        <v>14804</v>
      </c>
    </row>
    <row r="2250" spans="2:5" ht="30">
      <c r="B2250" s="1596" t="s">
        <v>42</v>
      </c>
      <c r="C2250" s="1170" t="s">
        <v>9078</v>
      </c>
      <c r="D2250" s="1169" t="s">
        <v>29</v>
      </c>
      <c r="E2250" s="651" t="s">
        <v>15900</v>
      </c>
    </row>
    <row r="2251" spans="2:5" ht="30">
      <c r="B2251" s="1595">
        <v>91831</v>
      </c>
      <c r="C2251" s="653" t="s">
        <v>9079</v>
      </c>
      <c r="D2251" s="652" t="s">
        <v>29</v>
      </c>
      <c r="E2251" s="654" t="s">
        <v>13414</v>
      </c>
    </row>
    <row r="2252" spans="2:5" ht="30">
      <c r="B2252" s="1596">
        <v>91834</v>
      </c>
      <c r="C2252" s="1170" t="s">
        <v>9080</v>
      </c>
      <c r="D2252" s="1169" t="s">
        <v>29</v>
      </c>
      <c r="E2252" s="651" t="s">
        <v>13938</v>
      </c>
    </row>
    <row r="2253" spans="2:5" ht="30">
      <c r="B2253" s="1595">
        <v>91836</v>
      </c>
      <c r="C2253" s="653" t="s">
        <v>9081</v>
      </c>
      <c r="D2253" s="652" t="s">
        <v>29</v>
      </c>
      <c r="E2253" s="654" t="s">
        <v>13921</v>
      </c>
    </row>
    <row r="2254" spans="2:5" ht="30">
      <c r="B2254" s="1596">
        <v>91842</v>
      </c>
      <c r="C2254" s="1170" t="s">
        <v>9082</v>
      </c>
      <c r="D2254" s="1169" t="s">
        <v>29</v>
      </c>
      <c r="E2254" s="651" t="s">
        <v>13874</v>
      </c>
    </row>
    <row r="2255" spans="2:5" ht="30">
      <c r="B2255" s="1595">
        <v>91844</v>
      </c>
      <c r="C2255" s="653" t="s">
        <v>9083</v>
      </c>
      <c r="D2255" s="652" t="s">
        <v>29</v>
      </c>
      <c r="E2255" s="654" t="s">
        <v>12734</v>
      </c>
    </row>
    <row r="2256" spans="2:5" ht="30">
      <c r="B2256" s="1596">
        <v>91846</v>
      </c>
      <c r="C2256" s="1170" t="s">
        <v>9084</v>
      </c>
      <c r="D2256" s="1169" t="s">
        <v>29</v>
      </c>
      <c r="E2256" s="651" t="s">
        <v>12665</v>
      </c>
    </row>
    <row r="2257" spans="2:5" ht="30">
      <c r="B2257" s="1595">
        <v>91852</v>
      </c>
      <c r="C2257" s="653" t="s">
        <v>9085</v>
      </c>
      <c r="D2257" s="652" t="s">
        <v>29</v>
      </c>
      <c r="E2257" s="654" t="s">
        <v>14265</v>
      </c>
    </row>
    <row r="2258" spans="2:5" ht="30">
      <c r="B2258" s="1596">
        <v>91854</v>
      </c>
      <c r="C2258" s="1170" t="s">
        <v>9086</v>
      </c>
      <c r="D2258" s="1169" t="s">
        <v>29</v>
      </c>
      <c r="E2258" s="651" t="s">
        <v>13380</v>
      </c>
    </row>
    <row r="2259" spans="2:5" ht="30">
      <c r="B2259" s="1595">
        <v>91856</v>
      </c>
      <c r="C2259" s="653" t="s">
        <v>9087</v>
      </c>
      <c r="D2259" s="652" t="s">
        <v>29</v>
      </c>
      <c r="E2259" s="654" t="s">
        <v>12658</v>
      </c>
    </row>
    <row r="2260" spans="2:5" ht="30">
      <c r="B2260" s="1596">
        <v>91862</v>
      </c>
      <c r="C2260" s="1170" t="s">
        <v>9088</v>
      </c>
      <c r="D2260" s="1169" t="s">
        <v>29</v>
      </c>
      <c r="E2260" s="651" t="s">
        <v>13402</v>
      </c>
    </row>
    <row r="2261" spans="2:5" ht="30">
      <c r="B2261" s="1595">
        <v>91863</v>
      </c>
      <c r="C2261" s="653" t="s">
        <v>9089</v>
      </c>
      <c r="D2261" s="652" t="s">
        <v>29</v>
      </c>
      <c r="E2261" s="654" t="s">
        <v>16012</v>
      </c>
    </row>
    <row r="2262" spans="2:5" ht="30">
      <c r="B2262" s="1596">
        <v>91864</v>
      </c>
      <c r="C2262" s="1170" t="s">
        <v>9090</v>
      </c>
      <c r="D2262" s="1169" t="s">
        <v>29</v>
      </c>
      <c r="E2262" s="651" t="s">
        <v>13551</v>
      </c>
    </row>
    <row r="2263" spans="2:5" ht="30">
      <c r="B2263" s="1595">
        <v>91865</v>
      </c>
      <c r="C2263" s="653" t="s">
        <v>9091</v>
      </c>
      <c r="D2263" s="652" t="s">
        <v>29</v>
      </c>
      <c r="E2263" s="654" t="s">
        <v>13873</v>
      </c>
    </row>
    <row r="2264" spans="2:5" ht="30">
      <c r="B2264" s="1596">
        <v>91866</v>
      </c>
      <c r="C2264" s="1170" t="s">
        <v>9092</v>
      </c>
      <c r="D2264" s="1169" t="s">
        <v>29</v>
      </c>
      <c r="E2264" s="651" t="s">
        <v>14541</v>
      </c>
    </row>
    <row r="2265" spans="2:5" ht="30">
      <c r="B2265" s="1595">
        <v>91867</v>
      </c>
      <c r="C2265" s="653" t="s">
        <v>9093</v>
      </c>
      <c r="D2265" s="652" t="s">
        <v>29</v>
      </c>
      <c r="E2265" s="654" t="s">
        <v>14711</v>
      </c>
    </row>
    <row r="2266" spans="2:5" ht="30">
      <c r="B2266" s="1596">
        <v>91868</v>
      </c>
      <c r="C2266" s="1170" t="s">
        <v>9094</v>
      </c>
      <c r="D2266" s="1169" t="s">
        <v>29</v>
      </c>
      <c r="E2266" s="651" t="s">
        <v>14942</v>
      </c>
    </row>
    <row r="2267" spans="2:5" ht="30">
      <c r="B2267" s="1595">
        <v>91869</v>
      </c>
      <c r="C2267" s="653" t="s">
        <v>9095</v>
      </c>
      <c r="D2267" s="652" t="s">
        <v>29</v>
      </c>
      <c r="E2267" s="654" t="s">
        <v>12741</v>
      </c>
    </row>
    <row r="2268" spans="2:5" ht="30">
      <c r="B2268" s="1596">
        <v>91870</v>
      </c>
      <c r="C2268" s="1170" t="s">
        <v>9096</v>
      </c>
      <c r="D2268" s="1169" t="s">
        <v>29</v>
      </c>
      <c r="E2268" s="651" t="s">
        <v>15791</v>
      </c>
    </row>
    <row r="2269" spans="2:5" ht="30">
      <c r="B2269" s="1595">
        <v>91871</v>
      </c>
      <c r="C2269" s="653" t="s">
        <v>9097</v>
      </c>
      <c r="D2269" s="652" t="s">
        <v>29</v>
      </c>
      <c r="E2269" s="654" t="s">
        <v>13198</v>
      </c>
    </row>
    <row r="2270" spans="2:5" ht="30">
      <c r="B2270" s="1596">
        <v>91872</v>
      </c>
      <c r="C2270" s="1170" t="s">
        <v>9098</v>
      </c>
      <c r="D2270" s="1169" t="s">
        <v>29</v>
      </c>
      <c r="E2270" s="651" t="s">
        <v>17587</v>
      </c>
    </row>
    <row r="2271" spans="2:5" ht="30">
      <c r="B2271" s="1595">
        <v>91873</v>
      </c>
      <c r="C2271" s="653" t="s">
        <v>9099</v>
      </c>
      <c r="D2271" s="652" t="s">
        <v>29</v>
      </c>
      <c r="E2271" s="654" t="s">
        <v>14696</v>
      </c>
    </row>
    <row r="2272" spans="2:5">
      <c r="B2272" s="1596">
        <v>93008</v>
      </c>
      <c r="C2272" s="1170" t="s">
        <v>9100</v>
      </c>
      <c r="D2272" s="1169" t="s">
        <v>29</v>
      </c>
      <c r="E2272" s="651" t="s">
        <v>18869</v>
      </c>
    </row>
    <row r="2273" spans="2:5">
      <c r="B2273" s="1595">
        <v>93009</v>
      </c>
      <c r="C2273" s="653" t="s">
        <v>9101</v>
      </c>
      <c r="D2273" s="652" t="s">
        <v>29</v>
      </c>
      <c r="E2273" s="654" t="s">
        <v>14406</v>
      </c>
    </row>
    <row r="2274" spans="2:5">
      <c r="B2274" s="1596">
        <v>93010</v>
      </c>
      <c r="C2274" s="1170" t="s">
        <v>9102</v>
      </c>
      <c r="D2274" s="1169" t="s">
        <v>29</v>
      </c>
      <c r="E2274" s="651" t="s">
        <v>13180</v>
      </c>
    </row>
    <row r="2275" spans="2:5">
      <c r="B2275" s="1595">
        <v>93011</v>
      </c>
      <c r="C2275" s="653" t="s">
        <v>9103</v>
      </c>
      <c r="D2275" s="652" t="s">
        <v>29</v>
      </c>
      <c r="E2275" s="654" t="s">
        <v>15821</v>
      </c>
    </row>
    <row r="2276" spans="2:5">
      <c r="B2276" s="1596">
        <v>93012</v>
      </c>
      <c r="C2276" s="1170" t="s">
        <v>9104</v>
      </c>
      <c r="D2276" s="1169" t="s">
        <v>29</v>
      </c>
      <c r="E2276" s="651" t="s">
        <v>18870</v>
      </c>
    </row>
    <row r="2277" spans="2:5" ht="30">
      <c r="B2277" s="1595">
        <v>95726</v>
      </c>
      <c r="C2277" s="653" t="s">
        <v>9105</v>
      </c>
      <c r="D2277" s="652" t="s">
        <v>29</v>
      </c>
      <c r="E2277" s="654" t="s">
        <v>15376</v>
      </c>
    </row>
    <row r="2278" spans="2:5" ht="30">
      <c r="B2278" s="1596">
        <v>95727</v>
      </c>
      <c r="C2278" s="1170" t="s">
        <v>9106</v>
      </c>
      <c r="D2278" s="1169" t="s">
        <v>29</v>
      </c>
      <c r="E2278" s="651" t="s">
        <v>14541</v>
      </c>
    </row>
    <row r="2279" spans="2:5" ht="30">
      <c r="B2279" s="1595">
        <v>95728</v>
      </c>
      <c r="C2279" s="653" t="s">
        <v>9107</v>
      </c>
      <c r="D2279" s="652" t="s">
        <v>29</v>
      </c>
      <c r="E2279" s="654" t="s">
        <v>13726</v>
      </c>
    </row>
    <row r="2280" spans="2:5" ht="30">
      <c r="B2280" s="1596">
        <v>95729</v>
      </c>
      <c r="C2280" s="1170" t="s">
        <v>9108</v>
      </c>
      <c r="D2280" s="1169" t="s">
        <v>29</v>
      </c>
      <c r="E2280" s="651" t="s">
        <v>13923</v>
      </c>
    </row>
    <row r="2281" spans="2:5" ht="30">
      <c r="B2281" s="1595">
        <v>95730</v>
      </c>
      <c r="C2281" s="653" t="s">
        <v>9109</v>
      </c>
      <c r="D2281" s="652" t="s">
        <v>29</v>
      </c>
      <c r="E2281" s="654" t="s">
        <v>12868</v>
      </c>
    </row>
    <row r="2282" spans="2:5" ht="30">
      <c r="B2282" s="1596">
        <v>95731</v>
      </c>
      <c r="C2282" s="1170" t="s">
        <v>9110</v>
      </c>
      <c r="D2282" s="1169" t="s">
        <v>29</v>
      </c>
      <c r="E2282" s="651" t="s">
        <v>13921</v>
      </c>
    </row>
    <row r="2283" spans="2:5" ht="30">
      <c r="B2283" s="1595">
        <v>95732</v>
      </c>
      <c r="C2283" s="653" t="s">
        <v>9111</v>
      </c>
      <c r="D2283" s="652" t="s">
        <v>30</v>
      </c>
      <c r="E2283" s="654" t="s">
        <v>12855</v>
      </c>
    </row>
    <row r="2284" spans="2:5" ht="30">
      <c r="B2284" s="1596">
        <v>95745</v>
      </c>
      <c r="C2284" s="1170" t="s">
        <v>9112</v>
      </c>
      <c r="D2284" s="1169" t="s">
        <v>29</v>
      </c>
      <c r="E2284" s="651" t="s">
        <v>13724</v>
      </c>
    </row>
    <row r="2285" spans="2:5" ht="30">
      <c r="B2285" s="1595">
        <v>95746</v>
      </c>
      <c r="C2285" s="653" t="s">
        <v>9113</v>
      </c>
      <c r="D2285" s="652" t="s">
        <v>29</v>
      </c>
      <c r="E2285" s="654" t="s">
        <v>13935</v>
      </c>
    </row>
    <row r="2286" spans="2:5" ht="30">
      <c r="B2286" s="1596">
        <v>95747</v>
      </c>
      <c r="C2286" s="1170" t="s">
        <v>9114</v>
      </c>
      <c r="D2286" s="1169" t="s">
        <v>29</v>
      </c>
      <c r="E2286" s="651" t="s">
        <v>15780</v>
      </c>
    </row>
    <row r="2287" spans="2:5" ht="30">
      <c r="B2287" s="1595">
        <v>95748</v>
      </c>
      <c r="C2287" s="653" t="s">
        <v>6970</v>
      </c>
      <c r="D2287" s="652" t="s">
        <v>29</v>
      </c>
      <c r="E2287" s="654" t="s">
        <v>14847</v>
      </c>
    </row>
    <row r="2288" spans="2:5" ht="30">
      <c r="B2288" s="1596">
        <v>95749</v>
      </c>
      <c r="C2288" s="1170" t="s">
        <v>9115</v>
      </c>
      <c r="D2288" s="1169" t="s">
        <v>29</v>
      </c>
      <c r="E2288" s="651" t="s">
        <v>15415</v>
      </c>
    </row>
    <row r="2289" spans="2:5" ht="30">
      <c r="B2289" s="1595">
        <v>95750</v>
      </c>
      <c r="C2289" s="653" t="s">
        <v>9116</v>
      </c>
      <c r="D2289" s="652" t="s">
        <v>29</v>
      </c>
      <c r="E2289" s="654" t="s">
        <v>17556</v>
      </c>
    </row>
    <row r="2290" spans="2:5" ht="30">
      <c r="B2290" s="1596">
        <v>95751</v>
      </c>
      <c r="C2290" s="1170" t="s">
        <v>9117</v>
      </c>
      <c r="D2290" s="1169" t="s">
        <v>29</v>
      </c>
      <c r="E2290" s="651" t="s">
        <v>16186</v>
      </c>
    </row>
    <row r="2291" spans="2:5" ht="30">
      <c r="B2291" s="1595">
        <v>95752</v>
      </c>
      <c r="C2291" s="653" t="s">
        <v>9118</v>
      </c>
      <c r="D2291" s="652" t="s">
        <v>29</v>
      </c>
      <c r="E2291" s="654" t="s">
        <v>18871</v>
      </c>
    </row>
    <row r="2292" spans="2:5">
      <c r="B2292" s="1596">
        <v>72259</v>
      </c>
      <c r="C2292" s="1170" t="s">
        <v>9119</v>
      </c>
      <c r="D2292" s="1169" t="s">
        <v>30</v>
      </c>
      <c r="E2292" s="651" t="s">
        <v>13568</v>
      </c>
    </row>
    <row r="2293" spans="2:5">
      <c r="B2293" s="1595">
        <v>72260</v>
      </c>
      <c r="C2293" s="653" t="s">
        <v>9120</v>
      </c>
      <c r="D2293" s="652" t="s">
        <v>30</v>
      </c>
      <c r="E2293" s="654" t="s">
        <v>15994</v>
      </c>
    </row>
    <row r="2294" spans="2:5">
      <c r="B2294" s="1596">
        <v>72261</v>
      </c>
      <c r="C2294" s="1170" t="s">
        <v>9121</v>
      </c>
      <c r="D2294" s="1169" t="s">
        <v>30</v>
      </c>
      <c r="E2294" s="651" t="s">
        <v>15372</v>
      </c>
    </row>
    <row r="2295" spans="2:5">
      <c r="B2295" s="1595">
        <v>72262</v>
      </c>
      <c r="C2295" s="653" t="s">
        <v>9122</v>
      </c>
      <c r="D2295" s="652" t="s">
        <v>30</v>
      </c>
      <c r="E2295" s="654" t="s">
        <v>15372</v>
      </c>
    </row>
    <row r="2296" spans="2:5">
      <c r="B2296" s="1596">
        <v>72263</v>
      </c>
      <c r="C2296" s="1170" t="s">
        <v>9123</v>
      </c>
      <c r="D2296" s="1169" t="s">
        <v>30</v>
      </c>
      <c r="E2296" s="651" t="s">
        <v>15604</v>
      </c>
    </row>
    <row r="2297" spans="2:5">
      <c r="B2297" s="1595">
        <v>72264</v>
      </c>
      <c r="C2297" s="653" t="s">
        <v>9124</v>
      </c>
      <c r="D2297" s="652" t="s">
        <v>30</v>
      </c>
      <c r="E2297" s="654" t="s">
        <v>18872</v>
      </c>
    </row>
    <row r="2298" spans="2:5">
      <c r="B2298" s="1596">
        <v>72265</v>
      </c>
      <c r="C2298" s="1170" t="s">
        <v>9125</v>
      </c>
      <c r="D2298" s="1169" t="s">
        <v>30</v>
      </c>
      <c r="E2298" s="651" t="s">
        <v>14245</v>
      </c>
    </row>
    <row r="2299" spans="2:5">
      <c r="B2299" s="1595">
        <v>72266</v>
      </c>
      <c r="C2299" s="653" t="s">
        <v>9126</v>
      </c>
      <c r="D2299" s="652" t="s">
        <v>30</v>
      </c>
      <c r="E2299" s="654" t="s">
        <v>15943</v>
      </c>
    </row>
    <row r="2300" spans="2:5">
      <c r="B2300" s="1596">
        <v>72267</v>
      </c>
      <c r="C2300" s="1170" t="s">
        <v>9127</v>
      </c>
      <c r="D2300" s="1169" t="s">
        <v>30</v>
      </c>
      <c r="E2300" s="651" t="s">
        <v>17461</v>
      </c>
    </row>
    <row r="2301" spans="2:5">
      <c r="B2301" s="1595">
        <v>72268</v>
      </c>
      <c r="C2301" s="653" t="s">
        <v>9128</v>
      </c>
      <c r="D2301" s="652" t="s">
        <v>30</v>
      </c>
      <c r="E2301" s="654" t="s">
        <v>16214</v>
      </c>
    </row>
    <row r="2302" spans="2:5">
      <c r="B2302" s="1596">
        <v>72269</v>
      </c>
      <c r="C2302" s="1170" t="s">
        <v>9129</v>
      </c>
      <c r="D2302" s="1169" t="s">
        <v>30</v>
      </c>
      <c r="E2302" s="651" t="s">
        <v>15783</v>
      </c>
    </row>
    <row r="2303" spans="2:5">
      <c r="B2303" s="1595">
        <v>72270</v>
      </c>
      <c r="C2303" s="653" t="s">
        <v>9130</v>
      </c>
      <c r="D2303" s="652" t="s">
        <v>30</v>
      </c>
      <c r="E2303" s="654" t="s">
        <v>15810</v>
      </c>
    </row>
    <row r="2304" spans="2:5">
      <c r="B2304" s="1596">
        <v>72271</v>
      </c>
      <c r="C2304" s="1170" t="s">
        <v>9131</v>
      </c>
      <c r="D2304" s="1169" t="s">
        <v>30</v>
      </c>
      <c r="E2304" s="651" t="s">
        <v>17712</v>
      </c>
    </row>
    <row r="2305" spans="2:5">
      <c r="B2305" s="1595">
        <v>72272</v>
      </c>
      <c r="C2305" s="653" t="s">
        <v>9132</v>
      </c>
      <c r="D2305" s="652" t="s">
        <v>30</v>
      </c>
      <c r="E2305" s="654" t="s">
        <v>17541</v>
      </c>
    </row>
    <row r="2306" spans="2:5">
      <c r="B2306" s="1596" t="s">
        <v>12069</v>
      </c>
      <c r="C2306" s="1170" t="s">
        <v>9133</v>
      </c>
      <c r="D2306" s="1169" t="s">
        <v>30</v>
      </c>
      <c r="E2306" s="651" t="s">
        <v>18873</v>
      </c>
    </row>
    <row r="2307" spans="2:5">
      <c r="B2307" s="1595" t="s">
        <v>12070</v>
      </c>
      <c r="C2307" s="653" t="s">
        <v>9134</v>
      </c>
      <c r="D2307" s="652" t="s">
        <v>30</v>
      </c>
      <c r="E2307" s="654" t="s">
        <v>16041</v>
      </c>
    </row>
    <row r="2308" spans="2:5" ht="30">
      <c r="B2308" s="1596" t="s">
        <v>12071</v>
      </c>
      <c r="C2308" s="1170" t="s">
        <v>9135</v>
      </c>
      <c r="D2308" s="1169" t="s">
        <v>30</v>
      </c>
      <c r="E2308" s="651" t="s">
        <v>13495</v>
      </c>
    </row>
    <row r="2309" spans="2:5">
      <c r="B2309" s="1595" t="s">
        <v>12072</v>
      </c>
      <c r="C2309" s="653" t="s">
        <v>4752</v>
      </c>
      <c r="D2309" s="652" t="s">
        <v>30</v>
      </c>
      <c r="E2309" s="654" t="s">
        <v>14835</v>
      </c>
    </row>
    <row r="2310" spans="2:5" ht="30">
      <c r="B2310" s="1596">
        <v>83377</v>
      </c>
      <c r="C2310" s="1170" t="s">
        <v>9136</v>
      </c>
      <c r="D2310" s="1169" t="s">
        <v>30</v>
      </c>
      <c r="E2310" s="651" t="s">
        <v>15327</v>
      </c>
    </row>
    <row r="2311" spans="2:5" ht="30">
      <c r="B2311" s="1595">
        <v>91874</v>
      </c>
      <c r="C2311" s="653" t="s">
        <v>9137</v>
      </c>
      <c r="D2311" s="652" t="s">
        <v>30</v>
      </c>
      <c r="E2311" s="654" t="s">
        <v>13801</v>
      </c>
    </row>
    <row r="2312" spans="2:5" ht="30">
      <c r="B2312" s="1596">
        <v>91875</v>
      </c>
      <c r="C2312" s="1170" t="s">
        <v>9138</v>
      </c>
      <c r="D2312" s="1169" t="s">
        <v>30</v>
      </c>
      <c r="E2312" s="651" t="s">
        <v>15344</v>
      </c>
    </row>
    <row r="2313" spans="2:5" ht="30">
      <c r="B2313" s="1595">
        <v>91876</v>
      </c>
      <c r="C2313" s="653" t="s">
        <v>9139</v>
      </c>
      <c r="D2313" s="652" t="s">
        <v>30</v>
      </c>
      <c r="E2313" s="654" t="s">
        <v>15039</v>
      </c>
    </row>
    <row r="2314" spans="2:5" ht="30">
      <c r="B2314" s="1596">
        <v>91877</v>
      </c>
      <c r="C2314" s="1170" t="s">
        <v>2345</v>
      </c>
      <c r="D2314" s="1169" t="s">
        <v>30</v>
      </c>
      <c r="E2314" s="651" t="s">
        <v>12943</v>
      </c>
    </row>
    <row r="2315" spans="2:5" ht="30">
      <c r="B2315" s="1595">
        <v>91878</v>
      </c>
      <c r="C2315" s="653" t="s">
        <v>9140</v>
      </c>
      <c r="D2315" s="652" t="s">
        <v>30</v>
      </c>
      <c r="E2315" s="654" t="s">
        <v>18874</v>
      </c>
    </row>
    <row r="2316" spans="2:5" ht="30">
      <c r="B2316" s="1596">
        <v>91879</v>
      </c>
      <c r="C2316" s="1170" t="s">
        <v>9141</v>
      </c>
      <c r="D2316" s="1169" t="s">
        <v>30</v>
      </c>
      <c r="E2316" s="651" t="s">
        <v>18875</v>
      </c>
    </row>
    <row r="2317" spans="2:5" ht="30">
      <c r="B2317" s="1595">
        <v>91880</v>
      </c>
      <c r="C2317" s="653" t="s">
        <v>9142</v>
      </c>
      <c r="D2317" s="652" t="s">
        <v>30</v>
      </c>
      <c r="E2317" s="654" t="s">
        <v>14057</v>
      </c>
    </row>
    <row r="2318" spans="2:5" ht="30">
      <c r="B2318" s="1596">
        <v>91881</v>
      </c>
      <c r="C2318" s="1170" t="s">
        <v>2346</v>
      </c>
      <c r="D2318" s="1169" t="s">
        <v>30</v>
      </c>
      <c r="E2318" s="651" t="s">
        <v>15651</v>
      </c>
    </row>
    <row r="2319" spans="2:5" ht="30">
      <c r="B2319" s="1595">
        <v>91882</v>
      </c>
      <c r="C2319" s="653" t="s">
        <v>9143</v>
      </c>
      <c r="D2319" s="652" t="s">
        <v>30</v>
      </c>
      <c r="E2319" s="654" t="s">
        <v>18875</v>
      </c>
    </row>
    <row r="2320" spans="2:5" ht="30">
      <c r="B2320" s="1596">
        <v>91884</v>
      </c>
      <c r="C2320" s="1170" t="s">
        <v>9144</v>
      </c>
      <c r="D2320" s="1169" t="s">
        <v>30</v>
      </c>
      <c r="E2320" s="651" t="s">
        <v>15668</v>
      </c>
    </row>
    <row r="2321" spans="2:5" ht="30">
      <c r="B2321" s="1595">
        <v>91885</v>
      </c>
      <c r="C2321" s="653" t="s">
        <v>9145</v>
      </c>
      <c r="D2321" s="652" t="s">
        <v>30</v>
      </c>
      <c r="E2321" s="654" t="s">
        <v>14211</v>
      </c>
    </row>
    <row r="2322" spans="2:5" ht="30">
      <c r="B2322" s="1596">
        <v>91886</v>
      </c>
      <c r="C2322" s="1170" t="s">
        <v>9146</v>
      </c>
      <c r="D2322" s="1169" t="s">
        <v>30</v>
      </c>
      <c r="E2322" s="651" t="s">
        <v>15240</v>
      </c>
    </row>
    <row r="2323" spans="2:5" ht="30">
      <c r="B2323" s="1595">
        <v>91887</v>
      </c>
      <c r="C2323" s="653" t="s">
        <v>9147</v>
      </c>
      <c r="D2323" s="652" t="s">
        <v>30</v>
      </c>
      <c r="E2323" s="654" t="s">
        <v>12936</v>
      </c>
    </row>
    <row r="2324" spans="2:5" ht="30">
      <c r="B2324" s="1596">
        <v>91889</v>
      </c>
      <c r="C2324" s="1170" t="s">
        <v>9148</v>
      </c>
      <c r="D2324" s="1169" t="s">
        <v>30</v>
      </c>
      <c r="E2324" s="651" t="s">
        <v>15073</v>
      </c>
    </row>
    <row r="2325" spans="2:5" ht="30">
      <c r="B2325" s="1595">
        <v>91890</v>
      </c>
      <c r="C2325" s="653" t="s">
        <v>9149</v>
      </c>
      <c r="D2325" s="652" t="s">
        <v>30</v>
      </c>
      <c r="E2325" s="654" t="s">
        <v>14211</v>
      </c>
    </row>
    <row r="2326" spans="2:5" ht="30">
      <c r="B2326" s="1596">
        <v>91892</v>
      </c>
      <c r="C2326" s="1170" t="s">
        <v>9150</v>
      </c>
      <c r="D2326" s="1169" t="s">
        <v>30</v>
      </c>
      <c r="E2326" s="651" t="s">
        <v>17112</v>
      </c>
    </row>
    <row r="2327" spans="2:5" ht="30">
      <c r="B2327" s="1595">
        <v>91893</v>
      </c>
      <c r="C2327" s="653" t="s">
        <v>9151</v>
      </c>
      <c r="D2327" s="652" t="s">
        <v>30</v>
      </c>
      <c r="E2327" s="654" t="s">
        <v>15979</v>
      </c>
    </row>
    <row r="2328" spans="2:5" ht="30">
      <c r="B2328" s="1596">
        <v>91896</v>
      </c>
      <c r="C2328" s="1170" t="s">
        <v>2347</v>
      </c>
      <c r="D2328" s="1169" t="s">
        <v>30</v>
      </c>
      <c r="E2328" s="651" t="s">
        <v>13362</v>
      </c>
    </row>
    <row r="2329" spans="2:5" ht="30">
      <c r="B2329" s="1595">
        <v>91898</v>
      </c>
      <c r="C2329" s="653" t="s">
        <v>9152</v>
      </c>
      <c r="D2329" s="652" t="s">
        <v>30</v>
      </c>
      <c r="E2329" s="654" t="s">
        <v>13491</v>
      </c>
    </row>
    <row r="2330" spans="2:5" ht="30">
      <c r="B2330" s="1596">
        <v>91899</v>
      </c>
      <c r="C2330" s="1170" t="s">
        <v>9153</v>
      </c>
      <c r="D2330" s="1169" t="s">
        <v>30</v>
      </c>
      <c r="E2330" s="651" t="s">
        <v>13376</v>
      </c>
    </row>
    <row r="2331" spans="2:5" ht="30">
      <c r="B2331" s="1595">
        <v>91901</v>
      </c>
      <c r="C2331" s="653" t="s">
        <v>9154</v>
      </c>
      <c r="D2331" s="652" t="s">
        <v>30</v>
      </c>
      <c r="E2331" s="654" t="s">
        <v>13033</v>
      </c>
    </row>
    <row r="2332" spans="2:5" ht="30">
      <c r="B2332" s="1596">
        <v>91902</v>
      </c>
      <c r="C2332" s="1170" t="s">
        <v>9155</v>
      </c>
      <c r="D2332" s="1169" t="s">
        <v>30</v>
      </c>
      <c r="E2332" s="651" t="s">
        <v>16533</v>
      </c>
    </row>
    <row r="2333" spans="2:5" ht="30">
      <c r="B2333" s="1595">
        <v>91904</v>
      </c>
      <c r="C2333" s="653" t="s">
        <v>9156</v>
      </c>
      <c r="D2333" s="652" t="s">
        <v>30</v>
      </c>
      <c r="E2333" s="654" t="s">
        <v>15042</v>
      </c>
    </row>
    <row r="2334" spans="2:5" ht="30">
      <c r="B2334" s="1596">
        <v>91905</v>
      </c>
      <c r="C2334" s="1170" t="s">
        <v>9157</v>
      </c>
      <c r="D2334" s="1169" t="s">
        <v>30</v>
      </c>
      <c r="E2334" s="651" t="s">
        <v>16927</v>
      </c>
    </row>
    <row r="2335" spans="2:5" ht="30">
      <c r="B2335" s="1595">
        <v>91908</v>
      </c>
      <c r="C2335" s="653" t="s">
        <v>9158</v>
      </c>
      <c r="D2335" s="652" t="s">
        <v>30</v>
      </c>
      <c r="E2335" s="654" t="s">
        <v>14180</v>
      </c>
    </row>
    <row r="2336" spans="2:5" ht="30">
      <c r="B2336" s="1596">
        <v>91910</v>
      </c>
      <c r="C2336" s="1170" t="s">
        <v>9159</v>
      </c>
      <c r="D2336" s="1169" t="s">
        <v>30</v>
      </c>
      <c r="E2336" s="651" t="s">
        <v>15088</v>
      </c>
    </row>
    <row r="2337" spans="2:5" ht="30">
      <c r="B2337" s="1595">
        <v>91911</v>
      </c>
      <c r="C2337" s="653" t="s">
        <v>9160</v>
      </c>
      <c r="D2337" s="652" t="s">
        <v>30</v>
      </c>
      <c r="E2337" s="654" t="s">
        <v>17425</v>
      </c>
    </row>
    <row r="2338" spans="2:5" ht="30">
      <c r="B2338" s="1596">
        <v>91913</v>
      </c>
      <c r="C2338" s="1170" t="s">
        <v>6430</v>
      </c>
      <c r="D2338" s="1169" t="s">
        <v>30</v>
      </c>
      <c r="E2338" s="651" t="s">
        <v>13387</v>
      </c>
    </row>
    <row r="2339" spans="2:5" ht="30">
      <c r="B2339" s="1595">
        <v>91914</v>
      </c>
      <c r="C2339" s="653" t="s">
        <v>9161</v>
      </c>
      <c r="D2339" s="652" t="s">
        <v>30</v>
      </c>
      <c r="E2339" s="654" t="s">
        <v>13372</v>
      </c>
    </row>
    <row r="2340" spans="2:5" ht="30">
      <c r="B2340" s="1596">
        <v>91916</v>
      </c>
      <c r="C2340" s="1170" t="s">
        <v>2348</v>
      </c>
      <c r="D2340" s="1169" t="s">
        <v>30</v>
      </c>
      <c r="E2340" s="651" t="s">
        <v>15603</v>
      </c>
    </row>
    <row r="2341" spans="2:5" ht="30">
      <c r="B2341" s="1595">
        <v>91917</v>
      </c>
      <c r="C2341" s="653" t="s">
        <v>9162</v>
      </c>
      <c r="D2341" s="652" t="s">
        <v>30</v>
      </c>
      <c r="E2341" s="654" t="s">
        <v>14456</v>
      </c>
    </row>
    <row r="2342" spans="2:5" ht="30">
      <c r="B2342" s="1596">
        <v>91920</v>
      </c>
      <c r="C2342" s="1170" t="s">
        <v>2349</v>
      </c>
      <c r="D2342" s="1169" t="s">
        <v>30</v>
      </c>
      <c r="E2342" s="651" t="s">
        <v>15123</v>
      </c>
    </row>
    <row r="2343" spans="2:5" ht="30">
      <c r="B2343" s="1595">
        <v>91922</v>
      </c>
      <c r="C2343" s="653" t="s">
        <v>9163</v>
      </c>
      <c r="D2343" s="652" t="s">
        <v>30</v>
      </c>
      <c r="E2343" s="654" t="s">
        <v>18876</v>
      </c>
    </row>
    <row r="2344" spans="2:5">
      <c r="B2344" s="1596">
        <v>93013</v>
      </c>
      <c r="C2344" s="1170" t="s">
        <v>2350</v>
      </c>
      <c r="D2344" s="1169" t="s">
        <v>30</v>
      </c>
      <c r="E2344" s="651" t="s">
        <v>15327</v>
      </c>
    </row>
    <row r="2345" spans="2:5">
      <c r="B2345" s="1595">
        <v>93014</v>
      </c>
      <c r="C2345" s="653" t="s">
        <v>9164</v>
      </c>
      <c r="D2345" s="652" t="s">
        <v>30</v>
      </c>
      <c r="E2345" s="654" t="s">
        <v>15470</v>
      </c>
    </row>
    <row r="2346" spans="2:5">
      <c r="B2346" s="1596">
        <v>93015</v>
      </c>
      <c r="C2346" s="1170" t="s">
        <v>2351</v>
      </c>
      <c r="D2346" s="1169" t="s">
        <v>30</v>
      </c>
      <c r="E2346" s="651" t="s">
        <v>18699</v>
      </c>
    </row>
    <row r="2347" spans="2:5">
      <c r="B2347" s="1595">
        <v>93016</v>
      </c>
      <c r="C2347" s="653" t="s">
        <v>9165</v>
      </c>
      <c r="D2347" s="652" t="s">
        <v>30</v>
      </c>
      <c r="E2347" s="654" t="s">
        <v>15794</v>
      </c>
    </row>
    <row r="2348" spans="2:5">
      <c r="B2348" s="1596">
        <v>93017</v>
      </c>
      <c r="C2348" s="1170" t="s">
        <v>9166</v>
      </c>
      <c r="D2348" s="1169" t="s">
        <v>30</v>
      </c>
      <c r="E2348" s="651" t="s">
        <v>15477</v>
      </c>
    </row>
    <row r="2349" spans="2:5">
      <c r="B2349" s="1595">
        <v>93018</v>
      </c>
      <c r="C2349" s="653" t="s">
        <v>9167</v>
      </c>
      <c r="D2349" s="652" t="s">
        <v>30</v>
      </c>
      <c r="E2349" s="654" t="s">
        <v>17361</v>
      </c>
    </row>
    <row r="2350" spans="2:5">
      <c r="B2350" s="1596">
        <v>93020</v>
      </c>
      <c r="C2350" s="1170" t="s">
        <v>9168</v>
      </c>
      <c r="D2350" s="1169" t="s">
        <v>30</v>
      </c>
      <c r="E2350" s="651" t="s">
        <v>14084</v>
      </c>
    </row>
    <row r="2351" spans="2:5">
      <c r="B2351" s="1595">
        <v>93022</v>
      </c>
      <c r="C2351" s="653" t="s">
        <v>9169</v>
      </c>
      <c r="D2351" s="652" t="s">
        <v>30</v>
      </c>
      <c r="E2351" s="654" t="s">
        <v>14235</v>
      </c>
    </row>
    <row r="2352" spans="2:5">
      <c r="B2352" s="1596">
        <v>93024</v>
      </c>
      <c r="C2352" s="1170" t="s">
        <v>9170</v>
      </c>
      <c r="D2352" s="1169" t="s">
        <v>30</v>
      </c>
      <c r="E2352" s="651" t="s">
        <v>14764</v>
      </c>
    </row>
    <row r="2353" spans="2:5">
      <c r="B2353" s="1595">
        <v>93026</v>
      </c>
      <c r="C2353" s="653" t="s">
        <v>9171</v>
      </c>
      <c r="D2353" s="652" t="s">
        <v>30</v>
      </c>
      <c r="E2353" s="654" t="s">
        <v>16100</v>
      </c>
    </row>
    <row r="2354" spans="2:5" ht="30">
      <c r="B2354" s="1596">
        <v>95733</v>
      </c>
      <c r="C2354" s="1170" t="s">
        <v>9172</v>
      </c>
      <c r="D2354" s="1169" t="s">
        <v>30</v>
      </c>
      <c r="E2354" s="651" t="s">
        <v>14087</v>
      </c>
    </row>
    <row r="2355" spans="2:5" ht="30">
      <c r="B2355" s="1595">
        <v>95734</v>
      </c>
      <c r="C2355" s="653" t="s">
        <v>9173</v>
      </c>
      <c r="D2355" s="652" t="s">
        <v>30</v>
      </c>
      <c r="E2355" s="654" t="s">
        <v>14002</v>
      </c>
    </row>
    <row r="2356" spans="2:5" ht="30">
      <c r="B2356" s="1596">
        <v>95735</v>
      </c>
      <c r="C2356" s="1170" t="s">
        <v>9174</v>
      </c>
      <c r="D2356" s="1169" t="s">
        <v>30</v>
      </c>
      <c r="E2356" s="651" t="s">
        <v>12526</v>
      </c>
    </row>
    <row r="2357" spans="2:5" ht="30">
      <c r="B2357" s="1595">
        <v>95736</v>
      </c>
      <c r="C2357" s="653" t="s">
        <v>9175</v>
      </c>
      <c r="D2357" s="652" t="s">
        <v>30</v>
      </c>
      <c r="E2357" s="654" t="s">
        <v>15386</v>
      </c>
    </row>
    <row r="2358" spans="2:5" ht="30">
      <c r="B2358" s="1596">
        <v>95738</v>
      </c>
      <c r="C2358" s="1170" t="s">
        <v>9176</v>
      </c>
      <c r="D2358" s="1169" t="s">
        <v>30</v>
      </c>
      <c r="E2358" s="651" t="s">
        <v>17815</v>
      </c>
    </row>
    <row r="2359" spans="2:5" ht="30">
      <c r="B2359" s="1595">
        <v>95753</v>
      </c>
      <c r="C2359" s="653" t="s">
        <v>9177</v>
      </c>
      <c r="D2359" s="652" t="s">
        <v>30</v>
      </c>
      <c r="E2359" s="654" t="s">
        <v>13498</v>
      </c>
    </row>
    <row r="2360" spans="2:5" ht="30">
      <c r="B2360" s="1596">
        <v>95754</v>
      </c>
      <c r="C2360" s="1170" t="s">
        <v>9178</v>
      </c>
      <c r="D2360" s="1169" t="s">
        <v>30</v>
      </c>
      <c r="E2360" s="651" t="s">
        <v>13726</v>
      </c>
    </row>
    <row r="2361" spans="2:5" ht="30">
      <c r="B2361" s="1595">
        <v>95755</v>
      </c>
      <c r="C2361" s="653" t="s">
        <v>9179</v>
      </c>
      <c r="D2361" s="652" t="s">
        <v>30</v>
      </c>
      <c r="E2361" s="654" t="s">
        <v>15779</v>
      </c>
    </row>
    <row r="2362" spans="2:5" ht="30">
      <c r="B2362" s="1596">
        <v>95756</v>
      </c>
      <c r="C2362" s="1170" t="s">
        <v>9180</v>
      </c>
      <c r="D2362" s="1169" t="s">
        <v>30</v>
      </c>
      <c r="E2362" s="651" t="s">
        <v>15993</v>
      </c>
    </row>
    <row r="2363" spans="2:5" ht="30">
      <c r="B2363" s="1595">
        <v>95757</v>
      </c>
      <c r="C2363" s="653" t="s">
        <v>9181</v>
      </c>
      <c r="D2363" s="652" t="s">
        <v>30</v>
      </c>
      <c r="E2363" s="654" t="s">
        <v>13375</v>
      </c>
    </row>
    <row r="2364" spans="2:5" ht="30">
      <c r="B2364" s="1596">
        <v>95758</v>
      </c>
      <c r="C2364" s="1170" t="s">
        <v>9182</v>
      </c>
      <c r="D2364" s="1169" t="s">
        <v>30</v>
      </c>
      <c r="E2364" s="651" t="s">
        <v>12841</v>
      </c>
    </row>
    <row r="2365" spans="2:5" ht="30">
      <c r="B2365" s="1595">
        <v>95759</v>
      </c>
      <c r="C2365" s="653" t="s">
        <v>9183</v>
      </c>
      <c r="D2365" s="652" t="s">
        <v>30</v>
      </c>
      <c r="E2365" s="654" t="s">
        <v>18877</v>
      </c>
    </row>
    <row r="2366" spans="2:5" ht="30">
      <c r="B2366" s="1596">
        <v>95760</v>
      </c>
      <c r="C2366" s="1170" t="s">
        <v>9184</v>
      </c>
      <c r="D2366" s="1169" t="s">
        <v>30</v>
      </c>
      <c r="E2366" s="651" t="s">
        <v>12789</v>
      </c>
    </row>
    <row r="2367" spans="2:5">
      <c r="B2367" s="1595">
        <v>72250</v>
      </c>
      <c r="C2367" s="653" t="s">
        <v>240</v>
      </c>
      <c r="D2367" s="652" t="s">
        <v>29</v>
      </c>
      <c r="E2367" s="654" t="s">
        <v>14222</v>
      </c>
    </row>
    <row r="2368" spans="2:5">
      <c r="B2368" s="1596">
        <v>72251</v>
      </c>
      <c r="C2368" s="1170" t="s">
        <v>241</v>
      </c>
      <c r="D2368" s="1169" t="s">
        <v>29</v>
      </c>
      <c r="E2368" s="651" t="s">
        <v>14949</v>
      </c>
    </row>
    <row r="2369" spans="2:5">
      <c r="B2369" s="1595">
        <v>72252</v>
      </c>
      <c r="C2369" s="653" t="s">
        <v>242</v>
      </c>
      <c r="D2369" s="652" t="s">
        <v>29</v>
      </c>
      <c r="E2369" s="654" t="s">
        <v>15809</v>
      </c>
    </row>
    <row r="2370" spans="2:5">
      <c r="B2370" s="1596">
        <v>72253</v>
      </c>
      <c r="C2370" s="1170" t="s">
        <v>243</v>
      </c>
      <c r="D2370" s="1169" t="s">
        <v>29</v>
      </c>
      <c r="E2370" s="651" t="s">
        <v>18878</v>
      </c>
    </row>
    <row r="2371" spans="2:5">
      <c r="B2371" s="1595">
        <v>72254</v>
      </c>
      <c r="C2371" s="653" t="s">
        <v>244</v>
      </c>
      <c r="D2371" s="652" t="s">
        <v>29</v>
      </c>
      <c r="E2371" s="654" t="s">
        <v>15933</v>
      </c>
    </row>
    <row r="2372" spans="2:5">
      <c r="B2372" s="1596">
        <v>72255</v>
      </c>
      <c r="C2372" s="1170" t="s">
        <v>245</v>
      </c>
      <c r="D2372" s="1169" t="s">
        <v>29</v>
      </c>
      <c r="E2372" s="651" t="s">
        <v>13125</v>
      </c>
    </row>
    <row r="2373" spans="2:5">
      <c r="B2373" s="1595">
        <v>72256</v>
      </c>
      <c r="C2373" s="653" t="s">
        <v>246</v>
      </c>
      <c r="D2373" s="652" t="s">
        <v>29</v>
      </c>
      <c r="E2373" s="654" t="s">
        <v>13885</v>
      </c>
    </row>
    <row r="2374" spans="2:5">
      <c r="B2374" s="1596">
        <v>72257</v>
      </c>
      <c r="C2374" s="1170" t="s">
        <v>247</v>
      </c>
      <c r="D2374" s="1169" t="s">
        <v>29</v>
      </c>
      <c r="E2374" s="651" t="s">
        <v>18879</v>
      </c>
    </row>
    <row r="2375" spans="2:5" ht="30">
      <c r="B2375" s="1595">
        <v>91924</v>
      </c>
      <c r="C2375" s="653" t="s">
        <v>9185</v>
      </c>
      <c r="D2375" s="652" t="s">
        <v>29</v>
      </c>
      <c r="E2375" s="654" t="s">
        <v>13542</v>
      </c>
    </row>
    <row r="2376" spans="2:5" ht="30">
      <c r="B2376" s="1596">
        <v>91925</v>
      </c>
      <c r="C2376" s="1170" t="s">
        <v>9186</v>
      </c>
      <c r="D2376" s="1169" t="s">
        <v>29</v>
      </c>
      <c r="E2376" s="651" t="s">
        <v>12494</v>
      </c>
    </row>
    <row r="2377" spans="2:5" ht="30">
      <c r="B2377" s="1595">
        <v>91926</v>
      </c>
      <c r="C2377" s="653" t="s">
        <v>9187</v>
      </c>
      <c r="D2377" s="652" t="s">
        <v>29</v>
      </c>
      <c r="E2377" s="654" t="s">
        <v>12640</v>
      </c>
    </row>
    <row r="2378" spans="2:5" ht="30">
      <c r="B2378" s="1596">
        <v>91927</v>
      </c>
      <c r="C2378" s="1170" t="s">
        <v>9188</v>
      </c>
      <c r="D2378" s="1169" t="s">
        <v>29</v>
      </c>
      <c r="E2378" s="651" t="s">
        <v>14283</v>
      </c>
    </row>
    <row r="2379" spans="2:5" ht="30">
      <c r="B2379" s="1595">
        <v>91928</v>
      </c>
      <c r="C2379" s="653" t="s">
        <v>9189</v>
      </c>
      <c r="D2379" s="652" t="s">
        <v>29</v>
      </c>
      <c r="E2379" s="654" t="s">
        <v>17562</v>
      </c>
    </row>
    <row r="2380" spans="2:5" ht="30">
      <c r="B2380" s="1596">
        <v>91929</v>
      </c>
      <c r="C2380" s="1170" t="s">
        <v>9190</v>
      </c>
      <c r="D2380" s="1169" t="s">
        <v>29</v>
      </c>
      <c r="E2380" s="651" t="s">
        <v>12500</v>
      </c>
    </row>
    <row r="2381" spans="2:5" ht="30">
      <c r="B2381" s="1595">
        <v>91930</v>
      </c>
      <c r="C2381" s="653" t="s">
        <v>9191</v>
      </c>
      <c r="D2381" s="652" t="s">
        <v>29</v>
      </c>
      <c r="E2381" s="654" t="s">
        <v>13922</v>
      </c>
    </row>
    <row r="2382" spans="2:5" ht="30">
      <c r="B2382" s="1596">
        <v>91931</v>
      </c>
      <c r="C2382" s="1170" t="s">
        <v>9192</v>
      </c>
      <c r="D2382" s="1169" t="s">
        <v>29</v>
      </c>
      <c r="E2382" s="651" t="s">
        <v>15345</v>
      </c>
    </row>
    <row r="2383" spans="2:5" ht="30">
      <c r="B2383" s="1595">
        <v>91932</v>
      </c>
      <c r="C2383" s="653" t="s">
        <v>9193</v>
      </c>
      <c r="D2383" s="652" t="s">
        <v>29</v>
      </c>
      <c r="E2383" s="654" t="s">
        <v>12841</v>
      </c>
    </row>
    <row r="2384" spans="2:5" ht="30">
      <c r="B2384" s="1596">
        <v>91933</v>
      </c>
      <c r="C2384" s="1170" t="s">
        <v>9194</v>
      </c>
      <c r="D2384" s="1169" t="s">
        <v>29</v>
      </c>
      <c r="E2384" s="651" t="s">
        <v>13917</v>
      </c>
    </row>
    <row r="2385" spans="2:5" ht="30">
      <c r="B2385" s="1595">
        <v>91934</v>
      </c>
      <c r="C2385" s="653" t="s">
        <v>9195</v>
      </c>
      <c r="D2385" s="652" t="s">
        <v>29</v>
      </c>
      <c r="E2385" s="654" t="s">
        <v>14940</v>
      </c>
    </row>
    <row r="2386" spans="2:5" ht="30">
      <c r="B2386" s="1596">
        <v>91935</v>
      </c>
      <c r="C2386" s="1170" t="s">
        <v>9196</v>
      </c>
      <c r="D2386" s="1169" t="s">
        <v>29</v>
      </c>
      <c r="E2386" s="651" t="s">
        <v>18880</v>
      </c>
    </row>
    <row r="2387" spans="2:5" ht="30">
      <c r="B2387" s="1595">
        <v>92979</v>
      </c>
      <c r="C2387" s="653" t="s">
        <v>9197</v>
      </c>
      <c r="D2387" s="652" t="s">
        <v>29</v>
      </c>
      <c r="E2387" s="654" t="s">
        <v>13533</v>
      </c>
    </row>
    <row r="2388" spans="2:5" ht="30">
      <c r="B2388" s="1596">
        <v>92980</v>
      </c>
      <c r="C2388" s="1170" t="s">
        <v>9198</v>
      </c>
      <c r="D2388" s="1169" t="s">
        <v>29</v>
      </c>
      <c r="E2388" s="651" t="s">
        <v>12613</v>
      </c>
    </row>
    <row r="2389" spans="2:5" ht="30">
      <c r="B2389" s="1595">
        <v>92981</v>
      </c>
      <c r="C2389" s="653" t="s">
        <v>9199</v>
      </c>
      <c r="D2389" s="652" t="s">
        <v>29</v>
      </c>
      <c r="E2389" s="654" t="s">
        <v>13494</v>
      </c>
    </row>
    <row r="2390" spans="2:5" ht="30">
      <c r="B2390" s="1596">
        <v>92982</v>
      </c>
      <c r="C2390" s="1170" t="s">
        <v>9200</v>
      </c>
      <c r="D2390" s="1169" t="s">
        <v>29</v>
      </c>
      <c r="E2390" s="651" t="s">
        <v>18037</v>
      </c>
    </row>
    <row r="2391" spans="2:5" ht="30">
      <c r="B2391" s="1595">
        <v>92983</v>
      </c>
      <c r="C2391" s="653" t="s">
        <v>9201</v>
      </c>
      <c r="D2391" s="652" t="s">
        <v>29</v>
      </c>
      <c r="E2391" s="654" t="s">
        <v>18881</v>
      </c>
    </row>
    <row r="2392" spans="2:5" ht="30">
      <c r="B2392" s="1596">
        <v>92984</v>
      </c>
      <c r="C2392" s="1170" t="s">
        <v>9202</v>
      </c>
      <c r="D2392" s="1169" t="s">
        <v>29</v>
      </c>
      <c r="E2392" s="651" t="s">
        <v>15372</v>
      </c>
    </row>
    <row r="2393" spans="2:5" ht="30">
      <c r="B2393" s="1595">
        <v>92985</v>
      </c>
      <c r="C2393" s="653" t="s">
        <v>9203</v>
      </c>
      <c r="D2393" s="652" t="s">
        <v>29</v>
      </c>
      <c r="E2393" s="654" t="s">
        <v>16016</v>
      </c>
    </row>
    <row r="2394" spans="2:5" ht="30">
      <c r="B2394" s="1596">
        <v>92986</v>
      </c>
      <c r="C2394" s="1170" t="s">
        <v>9204</v>
      </c>
      <c r="D2394" s="1169" t="s">
        <v>29</v>
      </c>
      <c r="E2394" s="651" t="s">
        <v>15927</v>
      </c>
    </row>
    <row r="2395" spans="2:5" ht="30">
      <c r="B2395" s="1595">
        <v>92987</v>
      </c>
      <c r="C2395" s="653" t="s">
        <v>9205</v>
      </c>
      <c r="D2395" s="652" t="s">
        <v>29</v>
      </c>
      <c r="E2395" s="654" t="s">
        <v>14656</v>
      </c>
    </row>
    <row r="2396" spans="2:5" ht="30">
      <c r="B2396" s="1596">
        <v>92988</v>
      </c>
      <c r="C2396" s="1170" t="s">
        <v>9206</v>
      </c>
      <c r="D2396" s="1169" t="s">
        <v>29</v>
      </c>
      <c r="E2396" s="651" t="s">
        <v>15364</v>
      </c>
    </row>
    <row r="2397" spans="2:5" ht="30">
      <c r="B2397" s="1595">
        <v>92989</v>
      </c>
      <c r="C2397" s="653" t="s">
        <v>9207</v>
      </c>
      <c r="D2397" s="652" t="s">
        <v>29</v>
      </c>
      <c r="E2397" s="654" t="s">
        <v>18882</v>
      </c>
    </row>
    <row r="2398" spans="2:5" ht="30">
      <c r="B2398" s="1596">
        <v>92990</v>
      </c>
      <c r="C2398" s="1170" t="s">
        <v>9208</v>
      </c>
      <c r="D2398" s="1169" t="s">
        <v>29</v>
      </c>
      <c r="E2398" s="651" t="s">
        <v>18883</v>
      </c>
    </row>
    <row r="2399" spans="2:5" ht="30">
      <c r="B2399" s="1595">
        <v>92991</v>
      </c>
      <c r="C2399" s="653" t="s">
        <v>9209</v>
      </c>
      <c r="D2399" s="652" t="s">
        <v>29</v>
      </c>
      <c r="E2399" s="654" t="s">
        <v>18884</v>
      </c>
    </row>
    <row r="2400" spans="2:5" ht="30">
      <c r="B2400" s="1596">
        <v>92992</v>
      </c>
      <c r="C2400" s="1170" t="s">
        <v>9210</v>
      </c>
      <c r="D2400" s="1169" t="s">
        <v>29</v>
      </c>
      <c r="E2400" s="651" t="s">
        <v>12604</v>
      </c>
    </row>
    <row r="2401" spans="2:5" ht="30">
      <c r="B2401" s="1595">
        <v>92993</v>
      </c>
      <c r="C2401" s="653" t="s">
        <v>9211</v>
      </c>
      <c r="D2401" s="652" t="s">
        <v>29</v>
      </c>
      <c r="E2401" s="654" t="s">
        <v>18885</v>
      </c>
    </row>
    <row r="2402" spans="2:5" ht="30">
      <c r="B2402" s="1596">
        <v>92994</v>
      </c>
      <c r="C2402" s="1170" t="s">
        <v>9212</v>
      </c>
      <c r="D2402" s="1169" t="s">
        <v>29</v>
      </c>
      <c r="E2402" s="651" t="s">
        <v>16133</v>
      </c>
    </row>
    <row r="2403" spans="2:5" ht="30">
      <c r="B2403" s="1595">
        <v>92995</v>
      </c>
      <c r="C2403" s="653" t="s">
        <v>9213</v>
      </c>
      <c r="D2403" s="652" t="s">
        <v>29</v>
      </c>
      <c r="E2403" s="654" t="s">
        <v>18886</v>
      </c>
    </row>
    <row r="2404" spans="2:5" ht="30">
      <c r="B2404" s="1596">
        <v>92996</v>
      </c>
      <c r="C2404" s="1170" t="s">
        <v>9214</v>
      </c>
      <c r="D2404" s="1169" t="s">
        <v>29</v>
      </c>
      <c r="E2404" s="651" t="s">
        <v>18887</v>
      </c>
    </row>
    <row r="2405" spans="2:5" ht="30">
      <c r="B2405" s="1595">
        <v>92997</v>
      </c>
      <c r="C2405" s="653" t="s">
        <v>9215</v>
      </c>
      <c r="D2405" s="652" t="s">
        <v>29</v>
      </c>
      <c r="E2405" s="654" t="s">
        <v>15374</v>
      </c>
    </row>
    <row r="2406" spans="2:5" ht="30">
      <c r="B2406" s="1596">
        <v>92998</v>
      </c>
      <c r="C2406" s="1170" t="s">
        <v>9216</v>
      </c>
      <c r="D2406" s="1169" t="s">
        <v>29</v>
      </c>
      <c r="E2406" s="651" t="s">
        <v>17581</v>
      </c>
    </row>
    <row r="2407" spans="2:5" ht="30">
      <c r="B2407" s="1595">
        <v>92999</v>
      </c>
      <c r="C2407" s="653" t="s">
        <v>9217</v>
      </c>
      <c r="D2407" s="652" t="s">
        <v>29</v>
      </c>
      <c r="E2407" s="654" t="s">
        <v>18888</v>
      </c>
    </row>
    <row r="2408" spans="2:5" ht="30">
      <c r="B2408" s="1596">
        <v>93000</v>
      </c>
      <c r="C2408" s="1170" t="s">
        <v>9218</v>
      </c>
      <c r="D2408" s="1169" t="s">
        <v>29</v>
      </c>
      <c r="E2408" s="651" t="s">
        <v>14537</v>
      </c>
    </row>
    <row r="2409" spans="2:5" ht="30">
      <c r="B2409" s="1595">
        <v>93001</v>
      </c>
      <c r="C2409" s="653" t="s">
        <v>18889</v>
      </c>
      <c r="D2409" s="652" t="s">
        <v>29</v>
      </c>
      <c r="E2409" s="654" t="s">
        <v>18890</v>
      </c>
    </row>
    <row r="2410" spans="2:5" ht="30">
      <c r="B2410" s="1596">
        <v>93002</v>
      </c>
      <c r="C2410" s="1170" t="s">
        <v>9219</v>
      </c>
      <c r="D2410" s="1169" t="s">
        <v>29</v>
      </c>
      <c r="E2410" s="651" t="s">
        <v>18891</v>
      </c>
    </row>
    <row r="2411" spans="2:5">
      <c r="B2411" s="1595">
        <v>83443</v>
      </c>
      <c r="C2411" s="653" t="s">
        <v>248</v>
      </c>
      <c r="D2411" s="652" t="s">
        <v>30</v>
      </c>
      <c r="E2411" s="654" t="s">
        <v>18892</v>
      </c>
    </row>
    <row r="2412" spans="2:5">
      <c r="B2412" s="1596">
        <v>83446</v>
      </c>
      <c r="C2412" s="1170" t="s">
        <v>249</v>
      </c>
      <c r="D2412" s="1169" t="s">
        <v>30</v>
      </c>
      <c r="E2412" s="651" t="s">
        <v>18893</v>
      </c>
    </row>
    <row r="2413" spans="2:5">
      <c r="B2413" s="1595">
        <v>83447</v>
      </c>
      <c r="C2413" s="653" t="s">
        <v>250</v>
      </c>
      <c r="D2413" s="652" t="s">
        <v>30</v>
      </c>
      <c r="E2413" s="654" t="s">
        <v>18894</v>
      </c>
    </row>
    <row r="2414" spans="2:5">
      <c r="B2414" s="1596">
        <v>83448</v>
      </c>
      <c r="C2414" s="1170" t="s">
        <v>251</v>
      </c>
      <c r="D2414" s="1169" t="s">
        <v>30</v>
      </c>
      <c r="E2414" s="651" t="s">
        <v>18895</v>
      </c>
    </row>
    <row r="2415" spans="2:5">
      <c r="B2415" s="1595">
        <v>83449</v>
      </c>
      <c r="C2415" s="653" t="s">
        <v>252</v>
      </c>
      <c r="D2415" s="652" t="s">
        <v>30</v>
      </c>
      <c r="E2415" s="654" t="s">
        <v>18896</v>
      </c>
    </row>
    <row r="2416" spans="2:5">
      <c r="B2416" s="1596">
        <v>83450</v>
      </c>
      <c r="C2416" s="1170" t="s">
        <v>253</v>
      </c>
      <c r="D2416" s="1169" t="s">
        <v>30</v>
      </c>
      <c r="E2416" s="651" t="s">
        <v>16027</v>
      </c>
    </row>
    <row r="2417" spans="2:5">
      <c r="B2417" s="1595">
        <v>91936</v>
      </c>
      <c r="C2417" s="653" t="s">
        <v>9220</v>
      </c>
      <c r="D2417" s="652" t="s">
        <v>30</v>
      </c>
      <c r="E2417" s="654" t="s">
        <v>13920</v>
      </c>
    </row>
    <row r="2418" spans="2:5">
      <c r="B2418" s="1596">
        <v>91937</v>
      </c>
      <c r="C2418" s="1170" t="s">
        <v>9221</v>
      </c>
      <c r="D2418" s="1169" t="s">
        <v>30</v>
      </c>
      <c r="E2418" s="651" t="s">
        <v>13589</v>
      </c>
    </row>
    <row r="2419" spans="2:5">
      <c r="B2419" s="1595">
        <v>91939</v>
      </c>
      <c r="C2419" s="653" t="s">
        <v>9222</v>
      </c>
      <c r="D2419" s="652" t="s">
        <v>30</v>
      </c>
      <c r="E2419" s="654" t="s">
        <v>18088</v>
      </c>
    </row>
    <row r="2420" spans="2:5">
      <c r="B2420" s="1596">
        <v>91940</v>
      </c>
      <c r="C2420" s="1170" t="s">
        <v>9223</v>
      </c>
      <c r="D2420" s="1169" t="s">
        <v>30</v>
      </c>
      <c r="E2420" s="651" t="s">
        <v>13817</v>
      </c>
    </row>
    <row r="2421" spans="2:5">
      <c r="B2421" s="1595">
        <v>91941</v>
      </c>
      <c r="C2421" s="653" t="s">
        <v>9224</v>
      </c>
      <c r="D2421" s="652" t="s">
        <v>30</v>
      </c>
      <c r="E2421" s="654" t="s">
        <v>12829</v>
      </c>
    </row>
    <row r="2422" spans="2:5">
      <c r="B2422" s="1596">
        <v>91942</v>
      </c>
      <c r="C2422" s="1170" t="s">
        <v>9225</v>
      </c>
      <c r="D2422" s="1169" t="s">
        <v>30</v>
      </c>
      <c r="E2422" s="651" t="s">
        <v>13593</v>
      </c>
    </row>
    <row r="2423" spans="2:5">
      <c r="B2423" s="1595">
        <v>91943</v>
      </c>
      <c r="C2423" s="653" t="s">
        <v>9226</v>
      </c>
      <c r="D2423" s="652" t="s">
        <v>30</v>
      </c>
      <c r="E2423" s="654" t="s">
        <v>18897</v>
      </c>
    </row>
    <row r="2424" spans="2:5">
      <c r="B2424" s="1596">
        <v>91944</v>
      </c>
      <c r="C2424" s="1170" t="s">
        <v>9227</v>
      </c>
      <c r="D2424" s="1169" t="s">
        <v>30</v>
      </c>
      <c r="E2424" s="651" t="s">
        <v>13207</v>
      </c>
    </row>
    <row r="2425" spans="2:5">
      <c r="B2425" s="1595">
        <v>92865</v>
      </c>
      <c r="C2425" s="653" t="s">
        <v>2352</v>
      </c>
      <c r="D2425" s="652" t="s">
        <v>30</v>
      </c>
      <c r="E2425" s="654" t="s">
        <v>15203</v>
      </c>
    </row>
    <row r="2426" spans="2:5">
      <c r="B2426" s="1596">
        <v>92866</v>
      </c>
      <c r="C2426" s="1170" t="s">
        <v>2353</v>
      </c>
      <c r="D2426" s="1169" t="s">
        <v>30</v>
      </c>
      <c r="E2426" s="651" t="s">
        <v>12983</v>
      </c>
    </row>
    <row r="2427" spans="2:5">
      <c r="B2427" s="1595">
        <v>92867</v>
      </c>
      <c r="C2427" s="653" t="s">
        <v>2354</v>
      </c>
      <c r="D2427" s="652" t="s">
        <v>30</v>
      </c>
      <c r="E2427" s="654" t="s">
        <v>18898</v>
      </c>
    </row>
    <row r="2428" spans="2:5" ht="30">
      <c r="B2428" s="1596">
        <v>92868</v>
      </c>
      <c r="C2428" s="1170" t="s">
        <v>9228</v>
      </c>
      <c r="D2428" s="1169" t="s">
        <v>30</v>
      </c>
      <c r="E2428" s="651" t="s">
        <v>13499</v>
      </c>
    </row>
    <row r="2429" spans="2:5" ht="30">
      <c r="B2429" s="1595">
        <v>92869</v>
      </c>
      <c r="C2429" s="653" t="s">
        <v>9229</v>
      </c>
      <c r="D2429" s="652" t="s">
        <v>30</v>
      </c>
      <c r="E2429" s="654" t="s">
        <v>15401</v>
      </c>
    </row>
    <row r="2430" spans="2:5">
      <c r="B2430" s="1596">
        <v>92870</v>
      </c>
      <c r="C2430" s="1170" t="s">
        <v>2355</v>
      </c>
      <c r="D2430" s="1169" t="s">
        <v>30</v>
      </c>
      <c r="E2430" s="651" t="s">
        <v>18871</v>
      </c>
    </row>
    <row r="2431" spans="2:5" ht="30">
      <c r="B2431" s="1595">
        <v>92871</v>
      </c>
      <c r="C2431" s="653" t="s">
        <v>9230</v>
      </c>
      <c r="D2431" s="652" t="s">
        <v>30</v>
      </c>
      <c r="E2431" s="654" t="s">
        <v>14309</v>
      </c>
    </row>
    <row r="2432" spans="2:5" ht="30">
      <c r="B2432" s="1596">
        <v>92872</v>
      </c>
      <c r="C2432" s="1170" t="s">
        <v>9231</v>
      </c>
      <c r="D2432" s="1169" t="s">
        <v>30</v>
      </c>
      <c r="E2432" s="651" t="s">
        <v>14096</v>
      </c>
    </row>
    <row r="2433" spans="2:5" ht="30">
      <c r="B2433" s="1595">
        <v>95777</v>
      </c>
      <c r="C2433" s="653" t="s">
        <v>9232</v>
      </c>
      <c r="D2433" s="652" t="s">
        <v>30</v>
      </c>
      <c r="E2433" s="654" t="s">
        <v>13129</v>
      </c>
    </row>
    <row r="2434" spans="2:5" ht="30">
      <c r="B2434" s="1596">
        <v>95778</v>
      </c>
      <c r="C2434" s="1170" t="s">
        <v>9233</v>
      </c>
      <c r="D2434" s="1169" t="s">
        <v>30</v>
      </c>
      <c r="E2434" s="651" t="s">
        <v>18899</v>
      </c>
    </row>
    <row r="2435" spans="2:5" ht="30">
      <c r="B2435" s="1595">
        <v>95779</v>
      </c>
      <c r="C2435" s="653" t="s">
        <v>9234</v>
      </c>
      <c r="D2435" s="652" t="s">
        <v>30</v>
      </c>
      <c r="E2435" s="654" t="s">
        <v>18900</v>
      </c>
    </row>
    <row r="2436" spans="2:5" ht="30">
      <c r="B2436" s="1596">
        <v>95780</v>
      </c>
      <c r="C2436" s="1170" t="s">
        <v>9235</v>
      </c>
      <c r="D2436" s="1169" t="s">
        <v>30</v>
      </c>
      <c r="E2436" s="651" t="s">
        <v>15865</v>
      </c>
    </row>
    <row r="2437" spans="2:5" ht="30">
      <c r="B2437" s="1595">
        <v>95781</v>
      </c>
      <c r="C2437" s="653" t="s">
        <v>9236</v>
      </c>
      <c r="D2437" s="652" t="s">
        <v>30</v>
      </c>
      <c r="E2437" s="654" t="s">
        <v>13368</v>
      </c>
    </row>
    <row r="2438" spans="2:5" ht="30">
      <c r="B2438" s="1596">
        <v>95782</v>
      </c>
      <c r="C2438" s="1170" t="s">
        <v>6971</v>
      </c>
      <c r="D2438" s="1169" t="s">
        <v>30</v>
      </c>
      <c r="E2438" s="651" t="s">
        <v>13046</v>
      </c>
    </row>
    <row r="2439" spans="2:5" ht="30">
      <c r="B2439" s="1595">
        <v>95785</v>
      </c>
      <c r="C2439" s="653" t="s">
        <v>9237</v>
      </c>
      <c r="D2439" s="652" t="s">
        <v>30</v>
      </c>
      <c r="E2439" s="654" t="s">
        <v>18042</v>
      </c>
    </row>
    <row r="2440" spans="2:5" ht="30">
      <c r="B2440" s="1596">
        <v>95787</v>
      </c>
      <c r="C2440" s="1170" t="s">
        <v>6972</v>
      </c>
      <c r="D2440" s="1169" t="s">
        <v>30</v>
      </c>
      <c r="E2440" s="651" t="s">
        <v>12999</v>
      </c>
    </row>
    <row r="2441" spans="2:5" ht="30">
      <c r="B2441" s="1595">
        <v>95789</v>
      </c>
      <c r="C2441" s="653" t="s">
        <v>6973</v>
      </c>
      <c r="D2441" s="652" t="s">
        <v>30</v>
      </c>
      <c r="E2441" s="654" t="s">
        <v>17221</v>
      </c>
    </row>
    <row r="2442" spans="2:5" ht="30">
      <c r="B2442" s="1596">
        <v>95791</v>
      </c>
      <c r="C2442" s="1170" t="s">
        <v>6974</v>
      </c>
      <c r="D2442" s="1169" t="s">
        <v>30</v>
      </c>
      <c r="E2442" s="651" t="s">
        <v>18901</v>
      </c>
    </row>
    <row r="2443" spans="2:5" ht="30">
      <c r="B2443" s="1595">
        <v>95795</v>
      </c>
      <c r="C2443" s="653" t="s">
        <v>9238</v>
      </c>
      <c r="D2443" s="652" t="s">
        <v>30</v>
      </c>
      <c r="E2443" s="654" t="s">
        <v>12744</v>
      </c>
    </row>
    <row r="2444" spans="2:5" ht="30">
      <c r="B2444" s="1596">
        <v>95796</v>
      </c>
      <c r="C2444" s="1170" t="s">
        <v>9239</v>
      </c>
      <c r="D2444" s="1169" t="s">
        <v>30</v>
      </c>
      <c r="E2444" s="651" t="s">
        <v>17357</v>
      </c>
    </row>
    <row r="2445" spans="2:5" ht="30">
      <c r="B2445" s="1595">
        <v>95797</v>
      </c>
      <c r="C2445" s="653" t="s">
        <v>9240</v>
      </c>
      <c r="D2445" s="652" t="s">
        <v>30</v>
      </c>
      <c r="E2445" s="654" t="s">
        <v>18902</v>
      </c>
    </row>
    <row r="2446" spans="2:5" ht="30">
      <c r="B2446" s="1596">
        <v>95801</v>
      </c>
      <c r="C2446" s="1170" t="s">
        <v>9241</v>
      </c>
      <c r="D2446" s="1169" t="s">
        <v>30</v>
      </c>
      <c r="E2446" s="651" t="s">
        <v>18903</v>
      </c>
    </row>
    <row r="2447" spans="2:5" ht="30">
      <c r="B2447" s="1595">
        <v>95802</v>
      </c>
      <c r="C2447" s="653" t="s">
        <v>9242</v>
      </c>
      <c r="D2447" s="652" t="s">
        <v>30</v>
      </c>
      <c r="E2447" s="654" t="s">
        <v>18904</v>
      </c>
    </row>
    <row r="2448" spans="2:5" ht="30">
      <c r="B2448" s="1596">
        <v>95803</v>
      </c>
      <c r="C2448" s="1170" t="s">
        <v>9243</v>
      </c>
      <c r="D2448" s="1169" t="s">
        <v>30</v>
      </c>
      <c r="E2448" s="651" t="s">
        <v>14179</v>
      </c>
    </row>
    <row r="2449" spans="2:5" ht="30">
      <c r="B2449" s="1595">
        <v>95804</v>
      </c>
      <c r="C2449" s="653" t="s">
        <v>9244</v>
      </c>
      <c r="D2449" s="652" t="s">
        <v>30</v>
      </c>
      <c r="E2449" s="654" t="s">
        <v>15739</v>
      </c>
    </row>
    <row r="2450" spans="2:5" ht="30">
      <c r="B2450" s="1596">
        <v>95805</v>
      </c>
      <c r="C2450" s="1170" t="s">
        <v>9245</v>
      </c>
      <c r="D2450" s="1169" t="s">
        <v>30</v>
      </c>
      <c r="E2450" s="651" t="s">
        <v>16602</v>
      </c>
    </row>
    <row r="2451" spans="2:5" ht="30">
      <c r="B2451" s="1595">
        <v>95806</v>
      </c>
      <c r="C2451" s="653" t="s">
        <v>9246</v>
      </c>
      <c r="D2451" s="652" t="s">
        <v>30</v>
      </c>
      <c r="E2451" s="654" t="s">
        <v>16013</v>
      </c>
    </row>
    <row r="2452" spans="2:5" ht="30">
      <c r="B2452" s="1596">
        <v>95807</v>
      </c>
      <c r="C2452" s="1170" t="s">
        <v>9247</v>
      </c>
      <c r="D2452" s="1169" t="s">
        <v>30</v>
      </c>
      <c r="E2452" s="651" t="s">
        <v>15780</v>
      </c>
    </row>
    <row r="2453" spans="2:5" ht="30">
      <c r="B2453" s="1595">
        <v>95808</v>
      </c>
      <c r="C2453" s="653" t="s">
        <v>9248</v>
      </c>
      <c r="D2453" s="652" t="s">
        <v>30</v>
      </c>
      <c r="E2453" s="654" t="s">
        <v>18899</v>
      </c>
    </row>
    <row r="2454" spans="2:5" ht="30">
      <c r="B2454" s="1596">
        <v>95809</v>
      </c>
      <c r="C2454" s="1170" t="s">
        <v>9249</v>
      </c>
      <c r="D2454" s="1169" t="s">
        <v>30</v>
      </c>
      <c r="E2454" s="651" t="s">
        <v>13240</v>
      </c>
    </row>
    <row r="2455" spans="2:5" ht="30">
      <c r="B2455" s="1595">
        <v>95810</v>
      </c>
      <c r="C2455" s="653" t="s">
        <v>9250</v>
      </c>
      <c r="D2455" s="652" t="s">
        <v>30</v>
      </c>
      <c r="E2455" s="654" t="s">
        <v>16072</v>
      </c>
    </row>
    <row r="2456" spans="2:5" ht="30">
      <c r="B2456" s="1596">
        <v>95811</v>
      </c>
      <c r="C2456" s="1170" t="s">
        <v>9251</v>
      </c>
      <c r="D2456" s="1169" t="s">
        <v>30</v>
      </c>
      <c r="E2456" s="651" t="s">
        <v>14836</v>
      </c>
    </row>
    <row r="2457" spans="2:5" ht="30">
      <c r="B2457" s="1595">
        <v>95812</v>
      </c>
      <c r="C2457" s="653" t="s">
        <v>9252</v>
      </c>
      <c r="D2457" s="652" t="s">
        <v>30</v>
      </c>
      <c r="E2457" s="654" t="s">
        <v>16250</v>
      </c>
    </row>
    <row r="2458" spans="2:5" ht="30">
      <c r="B2458" s="1596">
        <v>95813</v>
      </c>
      <c r="C2458" s="1170" t="s">
        <v>9253</v>
      </c>
      <c r="D2458" s="1169" t="s">
        <v>30</v>
      </c>
      <c r="E2458" s="651" t="s">
        <v>15757</v>
      </c>
    </row>
    <row r="2459" spans="2:5" ht="30">
      <c r="B2459" s="1595">
        <v>95814</v>
      </c>
      <c r="C2459" s="653" t="s">
        <v>9254</v>
      </c>
      <c r="D2459" s="652" t="s">
        <v>30</v>
      </c>
      <c r="E2459" s="654" t="s">
        <v>16154</v>
      </c>
    </row>
    <row r="2460" spans="2:5" ht="30">
      <c r="B2460" s="1596">
        <v>95815</v>
      </c>
      <c r="C2460" s="1170" t="s">
        <v>9255</v>
      </c>
      <c r="D2460" s="1169" t="s">
        <v>30</v>
      </c>
      <c r="E2460" s="651" t="s">
        <v>14415</v>
      </c>
    </row>
    <row r="2461" spans="2:5" ht="30">
      <c r="B2461" s="1595">
        <v>95816</v>
      </c>
      <c r="C2461" s="653" t="s">
        <v>9256</v>
      </c>
      <c r="D2461" s="652" t="s">
        <v>30</v>
      </c>
      <c r="E2461" s="654" t="s">
        <v>18905</v>
      </c>
    </row>
    <row r="2462" spans="2:5" ht="30">
      <c r="B2462" s="1596">
        <v>95817</v>
      </c>
      <c r="C2462" s="1170" t="s">
        <v>9257</v>
      </c>
      <c r="D2462" s="1169" t="s">
        <v>30</v>
      </c>
      <c r="E2462" s="651" t="s">
        <v>13071</v>
      </c>
    </row>
    <row r="2463" spans="2:5" ht="30">
      <c r="B2463" s="1595">
        <v>95818</v>
      </c>
      <c r="C2463" s="653" t="s">
        <v>9258</v>
      </c>
      <c r="D2463" s="652" t="s">
        <v>30</v>
      </c>
      <c r="E2463" s="654" t="s">
        <v>15740</v>
      </c>
    </row>
    <row r="2464" spans="2:5">
      <c r="B2464" s="1596">
        <v>68066</v>
      </c>
      <c r="C2464" s="1170" t="s">
        <v>254</v>
      </c>
      <c r="D2464" s="1169" t="s">
        <v>30</v>
      </c>
      <c r="E2464" s="651" t="s">
        <v>18906</v>
      </c>
    </row>
    <row r="2465" spans="2:5">
      <c r="B2465" s="1595">
        <v>72319</v>
      </c>
      <c r="C2465" s="653" t="s">
        <v>9259</v>
      </c>
      <c r="D2465" s="652" t="s">
        <v>30</v>
      </c>
      <c r="E2465" s="654" t="s">
        <v>18907</v>
      </c>
    </row>
    <row r="2466" spans="2:5">
      <c r="B2466" s="1596">
        <v>72341</v>
      </c>
      <c r="C2466" s="1170" t="s">
        <v>255</v>
      </c>
      <c r="D2466" s="1169" t="s">
        <v>30</v>
      </c>
      <c r="E2466" s="651" t="s">
        <v>18908</v>
      </c>
    </row>
    <row r="2467" spans="2:5">
      <c r="B2467" s="1595">
        <v>72343</v>
      </c>
      <c r="C2467" s="653" t="s">
        <v>256</v>
      </c>
      <c r="D2467" s="652" t="s">
        <v>30</v>
      </c>
      <c r="E2467" s="654" t="s">
        <v>18909</v>
      </c>
    </row>
    <row r="2468" spans="2:5">
      <c r="B2468" s="1596">
        <v>72344</v>
      </c>
      <c r="C2468" s="1170" t="s">
        <v>257</v>
      </c>
      <c r="D2468" s="1169" t="s">
        <v>30</v>
      </c>
      <c r="E2468" s="651" t="s">
        <v>18910</v>
      </c>
    </row>
    <row r="2469" spans="2:5">
      <c r="B2469" s="1595">
        <v>72345</v>
      </c>
      <c r="C2469" s="653" t="s">
        <v>258</v>
      </c>
      <c r="D2469" s="652" t="s">
        <v>30</v>
      </c>
      <c r="E2469" s="654" t="s">
        <v>18911</v>
      </c>
    </row>
    <row r="2470" spans="2:5">
      <c r="B2470" s="1596" t="s">
        <v>12073</v>
      </c>
      <c r="C2470" s="1170" t="s">
        <v>259</v>
      </c>
      <c r="D2470" s="1169" t="s">
        <v>30</v>
      </c>
      <c r="E2470" s="651" t="s">
        <v>18912</v>
      </c>
    </row>
    <row r="2471" spans="2:5">
      <c r="B2471" s="1595" t="s">
        <v>37</v>
      </c>
      <c r="C2471" s="653" t="s">
        <v>9260</v>
      </c>
      <c r="D2471" s="652" t="s">
        <v>30</v>
      </c>
      <c r="E2471" s="654" t="s">
        <v>18913</v>
      </c>
    </row>
    <row r="2472" spans="2:5">
      <c r="B2472" s="1596" t="s">
        <v>20212</v>
      </c>
      <c r="C2472" s="1170" t="s">
        <v>9261</v>
      </c>
      <c r="D2472" s="1169" t="s">
        <v>30</v>
      </c>
      <c r="E2472" s="651" t="s">
        <v>18914</v>
      </c>
    </row>
    <row r="2473" spans="2:5">
      <c r="B2473" s="1595" t="s">
        <v>38</v>
      </c>
      <c r="C2473" s="653" t="s">
        <v>9262</v>
      </c>
      <c r="D2473" s="652" t="s">
        <v>30</v>
      </c>
      <c r="E2473" s="654" t="s">
        <v>18915</v>
      </c>
    </row>
    <row r="2474" spans="2:5">
      <c r="B2474" s="1596" t="s">
        <v>39</v>
      </c>
      <c r="C2474" s="1170" t="s">
        <v>9263</v>
      </c>
      <c r="D2474" s="1169" t="s">
        <v>30</v>
      </c>
      <c r="E2474" s="651" t="s">
        <v>18916</v>
      </c>
    </row>
    <row r="2475" spans="2:5">
      <c r="B2475" s="1595" t="s">
        <v>40</v>
      </c>
      <c r="C2475" s="653" t="s">
        <v>9264</v>
      </c>
      <c r="D2475" s="652" t="s">
        <v>30</v>
      </c>
      <c r="E2475" s="654" t="s">
        <v>18917</v>
      </c>
    </row>
    <row r="2476" spans="2:5">
      <c r="B2476" s="1596" t="s">
        <v>12074</v>
      </c>
      <c r="C2476" s="1170" t="s">
        <v>9265</v>
      </c>
      <c r="D2476" s="1169" t="s">
        <v>30</v>
      </c>
      <c r="E2476" s="651" t="s">
        <v>18918</v>
      </c>
    </row>
    <row r="2477" spans="2:5">
      <c r="B2477" s="1595" t="s">
        <v>12075</v>
      </c>
      <c r="C2477" s="653" t="s">
        <v>9266</v>
      </c>
      <c r="D2477" s="652" t="s">
        <v>30</v>
      </c>
      <c r="E2477" s="654" t="s">
        <v>18919</v>
      </c>
    </row>
    <row r="2478" spans="2:5">
      <c r="B2478" s="1596" t="s">
        <v>12076</v>
      </c>
      <c r="C2478" s="1170" t="s">
        <v>9267</v>
      </c>
      <c r="D2478" s="1169" t="s">
        <v>30</v>
      </c>
      <c r="E2478" s="651" t="s">
        <v>18920</v>
      </c>
    </row>
    <row r="2479" spans="2:5">
      <c r="B2479" s="1595" t="s">
        <v>12077</v>
      </c>
      <c r="C2479" s="653" t="s">
        <v>9268</v>
      </c>
      <c r="D2479" s="652" t="s">
        <v>30</v>
      </c>
      <c r="E2479" s="654" t="s">
        <v>18921</v>
      </c>
    </row>
    <row r="2480" spans="2:5">
      <c r="B2480" s="1596" t="s">
        <v>12078</v>
      </c>
      <c r="C2480" s="1170" t="s">
        <v>9269</v>
      </c>
      <c r="D2480" s="1169" t="s">
        <v>30</v>
      </c>
      <c r="E2480" s="651" t="s">
        <v>18922</v>
      </c>
    </row>
    <row r="2481" spans="2:5" ht="30">
      <c r="B2481" s="1595" t="s">
        <v>12079</v>
      </c>
      <c r="C2481" s="653" t="s">
        <v>2356</v>
      </c>
      <c r="D2481" s="652" t="s">
        <v>30</v>
      </c>
      <c r="E2481" s="654" t="s">
        <v>18923</v>
      </c>
    </row>
    <row r="2482" spans="2:5" ht="30">
      <c r="B2482" s="1596" t="s">
        <v>260</v>
      </c>
      <c r="C2482" s="1170" t="s">
        <v>2357</v>
      </c>
      <c r="D2482" s="1169" t="s">
        <v>30</v>
      </c>
      <c r="E2482" s="651" t="s">
        <v>18924</v>
      </c>
    </row>
    <row r="2483" spans="2:5" ht="30">
      <c r="B2483" s="1595" t="s">
        <v>44</v>
      </c>
      <c r="C2483" s="653" t="s">
        <v>2358</v>
      </c>
      <c r="D2483" s="652" t="s">
        <v>30</v>
      </c>
      <c r="E2483" s="654" t="s">
        <v>18925</v>
      </c>
    </row>
    <row r="2484" spans="2:5" ht="30">
      <c r="B2484" s="1596" t="s">
        <v>12080</v>
      </c>
      <c r="C2484" s="1170" t="s">
        <v>2359</v>
      </c>
      <c r="D2484" s="1169" t="s">
        <v>30</v>
      </c>
      <c r="E2484" s="651" t="s">
        <v>18926</v>
      </c>
    </row>
    <row r="2485" spans="2:5" ht="30">
      <c r="B2485" s="1595" t="s">
        <v>12081</v>
      </c>
      <c r="C2485" s="653" t="s">
        <v>2360</v>
      </c>
      <c r="D2485" s="652" t="s">
        <v>30</v>
      </c>
      <c r="E2485" s="654" t="s">
        <v>18927</v>
      </c>
    </row>
    <row r="2486" spans="2:5" ht="30">
      <c r="B2486" s="1596" t="s">
        <v>12082</v>
      </c>
      <c r="C2486" s="1170" t="s">
        <v>2361</v>
      </c>
      <c r="D2486" s="1169" t="s">
        <v>30</v>
      </c>
      <c r="E2486" s="651" t="s">
        <v>18928</v>
      </c>
    </row>
    <row r="2487" spans="2:5">
      <c r="B2487" s="1595">
        <v>83372</v>
      </c>
      <c r="C2487" s="653" t="s">
        <v>261</v>
      </c>
      <c r="D2487" s="652" t="s">
        <v>30</v>
      </c>
      <c r="E2487" s="654" t="s">
        <v>18929</v>
      </c>
    </row>
    <row r="2488" spans="2:5" ht="30">
      <c r="B2488" s="1596">
        <v>83463</v>
      </c>
      <c r="C2488" s="1170" t="s">
        <v>9270</v>
      </c>
      <c r="D2488" s="1169" t="s">
        <v>30</v>
      </c>
      <c r="E2488" s="651" t="s">
        <v>18930</v>
      </c>
    </row>
    <row r="2489" spans="2:5" ht="30">
      <c r="B2489" s="1595">
        <v>84402</v>
      </c>
      <c r="C2489" s="653" t="s">
        <v>9271</v>
      </c>
      <c r="D2489" s="652" t="s">
        <v>30</v>
      </c>
      <c r="E2489" s="654" t="s">
        <v>12822</v>
      </c>
    </row>
    <row r="2490" spans="2:5">
      <c r="B2490" s="1596">
        <v>93653</v>
      </c>
      <c r="C2490" s="1170" t="s">
        <v>4980</v>
      </c>
      <c r="D2490" s="1169" t="s">
        <v>30</v>
      </c>
      <c r="E2490" s="651" t="s">
        <v>16049</v>
      </c>
    </row>
    <row r="2491" spans="2:5">
      <c r="B2491" s="1595">
        <v>93654</v>
      </c>
      <c r="C2491" s="653" t="s">
        <v>4981</v>
      </c>
      <c r="D2491" s="652" t="s">
        <v>30</v>
      </c>
      <c r="E2491" s="654" t="s">
        <v>15121</v>
      </c>
    </row>
    <row r="2492" spans="2:5">
      <c r="B2492" s="1596">
        <v>93655</v>
      </c>
      <c r="C2492" s="1170" t="s">
        <v>4982</v>
      </c>
      <c r="D2492" s="1169" t="s">
        <v>30</v>
      </c>
      <c r="E2492" s="651" t="s">
        <v>17512</v>
      </c>
    </row>
    <row r="2493" spans="2:5">
      <c r="B2493" s="1595">
        <v>93656</v>
      </c>
      <c r="C2493" s="653" t="s">
        <v>4983</v>
      </c>
      <c r="D2493" s="652" t="s">
        <v>30</v>
      </c>
      <c r="E2493" s="654" t="s">
        <v>17512</v>
      </c>
    </row>
    <row r="2494" spans="2:5">
      <c r="B2494" s="1596">
        <v>93657</v>
      </c>
      <c r="C2494" s="1170" t="s">
        <v>4984</v>
      </c>
      <c r="D2494" s="1169" t="s">
        <v>30</v>
      </c>
      <c r="E2494" s="651" t="s">
        <v>15755</v>
      </c>
    </row>
    <row r="2495" spans="2:5">
      <c r="B2495" s="1595">
        <v>93658</v>
      </c>
      <c r="C2495" s="653" t="s">
        <v>4985</v>
      </c>
      <c r="D2495" s="652" t="s">
        <v>30</v>
      </c>
      <c r="E2495" s="654" t="s">
        <v>18931</v>
      </c>
    </row>
    <row r="2496" spans="2:5">
      <c r="B2496" s="1596">
        <v>93659</v>
      </c>
      <c r="C2496" s="1170" t="s">
        <v>4986</v>
      </c>
      <c r="D2496" s="1169" t="s">
        <v>30</v>
      </c>
      <c r="E2496" s="651" t="s">
        <v>15948</v>
      </c>
    </row>
    <row r="2497" spans="2:5">
      <c r="B2497" s="1595">
        <v>93660</v>
      </c>
      <c r="C2497" s="653" t="s">
        <v>9272</v>
      </c>
      <c r="D2497" s="652" t="s">
        <v>30</v>
      </c>
      <c r="E2497" s="654" t="s">
        <v>18932</v>
      </c>
    </row>
    <row r="2498" spans="2:5">
      <c r="B2498" s="1596">
        <v>93661</v>
      </c>
      <c r="C2498" s="1170" t="s">
        <v>9273</v>
      </c>
      <c r="D2498" s="1169" t="s">
        <v>30</v>
      </c>
      <c r="E2498" s="651" t="s">
        <v>18933</v>
      </c>
    </row>
    <row r="2499" spans="2:5">
      <c r="B2499" s="1595">
        <v>93662</v>
      </c>
      <c r="C2499" s="653" t="s">
        <v>9274</v>
      </c>
      <c r="D2499" s="652" t="s">
        <v>30</v>
      </c>
      <c r="E2499" s="654" t="s">
        <v>18934</v>
      </c>
    </row>
    <row r="2500" spans="2:5">
      <c r="B2500" s="1596">
        <v>93663</v>
      </c>
      <c r="C2500" s="1170" t="s">
        <v>9275</v>
      </c>
      <c r="D2500" s="1169" t="s">
        <v>30</v>
      </c>
      <c r="E2500" s="651" t="s">
        <v>18934</v>
      </c>
    </row>
    <row r="2501" spans="2:5">
      <c r="B2501" s="1595">
        <v>93664</v>
      </c>
      <c r="C2501" s="653" t="s">
        <v>9276</v>
      </c>
      <c r="D2501" s="652" t="s">
        <v>30</v>
      </c>
      <c r="E2501" s="654" t="s">
        <v>18935</v>
      </c>
    </row>
    <row r="2502" spans="2:5">
      <c r="B2502" s="1596">
        <v>93665</v>
      </c>
      <c r="C2502" s="1170" t="s">
        <v>9277</v>
      </c>
      <c r="D2502" s="1169" t="s">
        <v>30</v>
      </c>
      <c r="E2502" s="651" t="s">
        <v>18936</v>
      </c>
    </row>
    <row r="2503" spans="2:5">
      <c r="B2503" s="1595">
        <v>93666</v>
      </c>
      <c r="C2503" s="653" t="s">
        <v>9278</v>
      </c>
      <c r="D2503" s="652" t="s">
        <v>30</v>
      </c>
      <c r="E2503" s="654" t="s">
        <v>14231</v>
      </c>
    </row>
    <row r="2504" spans="2:5">
      <c r="B2504" s="1596">
        <v>93667</v>
      </c>
      <c r="C2504" s="1170" t="s">
        <v>4987</v>
      </c>
      <c r="D2504" s="1169" t="s">
        <v>30</v>
      </c>
      <c r="E2504" s="651" t="s">
        <v>18937</v>
      </c>
    </row>
    <row r="2505" spans="2:5">
      <c r="B2505" s="1595">
        <v>93668</v>
      </c>
      <c r="C2505" s="653" t="s">
        <v>4988</v>
      </c>
      <c r="D2505" s="652" t="s">
        <v>30</v>
      </c>
      <c r="E2505" s="654" t="s">
        <v>18418</v>
      </c>
    </row>
    <row r="2506" spans="2:5">
      <c r="B2506" s="1596">
        <v>93669</v>
      </c>
      <c r="C2506" s="1170" t="s">
        <v>4989</v>
      </c>
      <c r="D2506" s="1169" t="s">
        <v>30</v>
      </c>
      <c r="E2506" s="651" t="s">
        <v>18938</v>
      </c>
    </row>
    <row r="2507" spans="2:5">
      <c r="B2507" s="1595">
        <v>93670</v>
      </c>
      <c r="C2507" s="653" t="s">
        <v>4990</v>
      </c>
      <c r="D2507" s="652" t="s">
        <v>30</v>
      </c>
      <c r="E2507" s="654" t="s">
        <v>18938</v>
      </c>
    </row>
    <row r="2508" spans="2:5">
      <c r="B2508" s="1596">
        <v>93671</v>
      </c>
      <c r="C2508" s="1170" t="s">
        <v>4991</v>
      </c>
      <c r="D2508" s="1169" t="s">
        <v>30</v>
      </c>
      <c r="E2508" s="651" t="s">
        <v>14768</v>
      </c>
    </row>
    <row r="2509" spans="2:5">
      <c r="B2509" s="1595">
        <v>93672</v>
      </c>
      <c r="C2509" s="653" t="s">
        <v>4992</v>
      </c>
      <c r="D2509" s="652" t="s">
        <v>30</v>
      </c>
      <c r="E2509" s="654" t="s">
        <v>18939</v>
      </c>
    </row>
    <row r="2510" spans="2:5">
      <c r="B2510" s="1596">
        <v>93673</v>
      </c>
      <c r="C2510" s="1170" t="s">
        <v>4993</v>
      </c>
      <c r="D2510" s="1169" t="s">
        <v>30</v>
      </c>
      <c r="E2510" s="651" t="s">
        <v>18940</v>
      </c>
    </row>
    <row r="2511" spans="2:5">
      <c r="B2511" s="1595">
        <v>93677</v>
      </c>
      <c r="C2511" s="653" t="s">
        <v>4994</v>
      </c>
      <c r="D2511" s="652" t="s">
        <v>30</v>
      </c>
      <c r="E2511" s="654" t="s">
        <v>18941</v>
      </c>
    </row>
    <row r="2512" spans="2:5">
      <c r="B2512" s="1596">
        <v>72339</v>
      </c>
      <c r="C2512" s="1170" t="s">
        <v>262</v>
      </c>
      <c r="D2512" s="1169" t="s">
        <v>30</v>
      </c>
      <c r="E2512" s="651" t="s">
        <v>14766</v>
      </c>
    </row>
    <row r="2513" spans="2:5">
      <c r="B2513" s="1595">
        <v>83403</v>
      </c>
      <c r="C2513" s="653" t="s">
        <v>9279</v>
      </c>
      <c r="D2513" s="652" t="s">
        <v>30</v>
      </c>
      <c r="E2513" s="654" t="s">
        <v>14955</v>
      </c>
    </row>
    <row r="2514" spans="2:5">
      <c r="B2514" s="1596">
        <v>83465</v>
      </c>
      <c r="C2514" s="1170" t="s">
        <v>263</v>
      </c>
      <c r="D2514" s="1169" t="s">
        <v>30</v>
      </c>
      <c r="E2514" s="651" t="s">
        <v>14846</v>
      </c>
    </row>
    <row r="2515" spans="2:5" ht="30">
      <c r="B2515" s="1595">
        <v>91945</v>
      </c>
      <c r="C2515" s="653" t="s">
        <v>2362</v>
      </c>
      <c r="D2515" s="652" t="s">
        <v>30</v>
      </c>
      <c r="E2515" s="654" t="s">
        <v>13396</v>
      </c>
    </row>
    <row r="2516" spans="2:5" ht="30">
      <c r="B2516" s="1596">
        <v>91946</v>
      </c>
      <c r="C2516" s="1170" t="s">
        <v>2363</v>
      </c>
      <c r="D2516" s="1169" t="s">
        <v>30</v>
      </c>
      <c r="E2516" s="651" t="s">
        <v>13550</v>
      </c>
    </row>
    <row r="2517" spans="2:5" ht="30">
      <c r="B2517" s="1595">
        <v>91947</v>
      </c>
      <c r="C2517" s="653" t="s">
        <v>2364</v>
      </c>
      <c r="D2517" s="652" t="s">
        <v>30</v>
      </c>
      <c r="E2517" s="654" t="s">
        <v>13451</v>
      </c>
    </row>
    <row r="2518" spans="2:5" ht="30">
      <c r="B2518" s="1596">
        <v>91949</v>
      </c>
      <c r="C2518" s="1170" t="s">
        <v>2365</v>
      </c>
      <c r="D2518" s="1169" t="s">
        <v>30</v>
      </c>
      <c r="E2518" s="651" t="s">
        <v>12659</v>
      </c>
    </row>
    <row r="2519" spans="2:5" ht="30">
      <c r="B2519" s="1595">
        <v>91950</v>
      </c>
      <c r="C2519" s="653" t="s">
        <v>2366</v>
      </c>
      <c r="D2519" s="652" t="s">
        <v>30</v>
      </c>
      <c r="E2519" s="654" t="s">
        <v>13592</v>
      </c>
    </row>
    <row r="2520" spans="2:5" ht="30">
      <c r="B2520" s="1596">
        <v>91951</v>
      </c>
      <c r="C2520" s="1170" t="s">
        <v>2367</v>
      </c>
      <c r="D2520" s="1169" t="s">
        <v>30</v>
      </c>
      <c r="E2520" s="651" t="s">
        <v>14250</v>
      </c>
    </row>
    <row r="2521" spans="2:5">
      <c r="B2521" s="1595">
        <v>91952</v>
      </c>
      <c r="C2521" s="653" t="s">
        <v>9280</v>
      </c>
      <c r="D2521" s="652" t="s">
        <v>30</v>
      </c>
      <c r="E2521" s="654" t="s">
        <v>15910</v>
      </c>
    </row>
    <row r="2522" spans="2:5">
      <c r="B2522" s="1596">
        <v>91953</v>
      </c>
      <c r="C2522" s="1170" t="s">
        <v>2368</v>
      </c>
      <c r="D2522" s="1169" t="s">
        <v>30</v>
      </c>
      <c r="E2522" s="651" t="s">
        <v>14913</v>
      </c>
    </row>
    <row r="2523" spans="2:5">
      <c r="B2523" s="1595">
        <v>91954</v>
      </c>
      <c r="C2523" s="653" t="s">
        <v>9281</v>
      </c>
      <c r="D2523" s="652" t="s">
        <v>30</v>
      </c>
      <c r="E2523" s="654" t="s">
        <v>17364</v>
      </c>
    </row>
    <row r="2524" spans="2:5">
      <c r="B2524" s="1596">
        <v>91955</v>
      </c>
      <c r="C2524" s="1170" t="s">
        <v>2369</v>
      </c>
      <c r="D2524" s="1169" t="s">
        <v>30</v>
      </c>
      <c r="E2524" s="651" t="s">
        <v>18942</v>
      </c>
    </row>
    <row r="2525" spans="2:5" ht="30">
      <c r="B2525" s="1595">
        <v>91956</v>
      </c>
      <c r="C2525" s="653" t="s">
        <v>9282</v>
      </c>
      <c r="D2525" s="652" t="s">
        <v>30</v>
      </c>
      <c r="E2525" s="654" t="s">
        <v>15914</v>
      </c>
    </row>
    <row r="2526" spans="2:5" ht="30">
      <c r="B2526" s="1596">
        <v>91957</v>
      </c>
      <c r="C2526" s="1170" t="s">
        <v>9283</v>
      </c>
      <c r="D2526" s="1169" t="s">
        <v>30</v>
      </c>
      <c r="E2526" s="651" t="s">
        <v>15302</v>
      </c>
    </row>
    <row r="2527" spans="2:5">
      <c r="B2527" s="1595">
        <v>91958</v>
      </c>
      <c r="C2527" s="653" t="s">
        <v>9284</v>
      </c>
      <c r="D2527" s="652" t="s">
        <v>30</v>
      </c>
      <c r="E2527" s="654" t="s">
        <v>15896</v>
      </c>
    </row>
    <row r="2528" spans="2:5">
      <c r="B2528" s="1596">
        <v>91959</v>
      </c>
      <c r="C2528" s="1170" t="s">
        <v>2370</v>
      </c>
      <c r="D2528" s="1169" t="s">
        <v>30</v>
      </c>
      <c r="E2528" s="651" t="s">
        <v>18042</v>
      </c>
    </row>
    <row r="2529" spans="2:5">
      <c r="B2529" s="1595">
        <v>91960</v>
      </c>
      <c r="C2529" s="653" t="s">
        <v>2371</v>
      </c>
      <c r="D2529" s="652" t="s">
        <v>30</v>
      </c>
      <c r="E2529" s="654" t="s">
        <v>18943</v>
      </c>
    </row>
    <row r="2530" spans="2:5">
      <c r="B2530" s="1596">
        <v>91961</v>
      </c>
      <c r="C2530" s="1170" t="s">
        <v>2372</v>
      </c>
      <c r="D2530" s="1169" t="s">
        <v>30</v>
      </c>
      <c r="E2530" s="651" t="s">
        <v>18944</v>
      </c>
    </row>
    <row r="2531" spans="2:5" ht="30">
      <c r="B2531" s="1595">
        <v>91962</v>
      </c>
      <c r="C2531" s="653" t="s">
        <v>9285</v>
      </c>
      <c r="D2531" s="652" t="s">
        <v>30</v>
      </c>
      <c r="E2531" s="654" t="s">
        <v>17812</v>
      </c>
    </row>
    <row r="2532" spans="2:5" ht="30">
      <c r="B2532" s="1596">
        <v>91963</v>
      </c>
      <c r="C2532" s="1170" t="s">
        <v>9286</v>
      </c>
      <c r="D2532" s="1169" t="s">
        <v>30</v>
      </c>
      <c r="E2532" s="651" t="s">
        <v>15458</v>
      </c>
    </row>
    <row r="2533" spans="2:5" ht="30">
      <c r="B2533" s="1595">
        <v>91964</v>
      </c>
      <c r="C2533" s="653" t="s">
        <v>9287</v>
      </c>
      <c r="D2533" s="652" t="s">
        <v>30</v>
      </c>
      <c r="E2533" s="654" t="s">
        <v>18688</v>
      </c>
    </row>
    <row r="2534" spans="2:5" ht="30">
      <c r="B2534" s="1596">
        <v>91965</v>
      </c>
      <c r="C2534" s="1170" t="s">
        <v>9288</v>
      </c>
      <c r="D2534" s="1169" t="s">
        <v>30</v>
      </c>
      <c r="E2534" s="651" t="s">
        <v>18945</v>
      </c>
    </row>
    <row r="2535" spans="2:5">
      <c r="B2535" s="1595">
        <v>91966</v>
      </c>
      <c r="C2535" s="653" t="s">
        <v>9289</v>
      </c>
      <c r="D2535" s="652" t="s">
        <v>30</v>
      </c>
      <c r="E2535" s="654" t="s">
        <v>16278</v>
      </c>
    </row>
    <row r="2536" spans="2:5">
      <c r="B2536" s="1596">
        <v>91967</v>
      </c>
      <c r="C2536" s="1170" t="s">
        <v>2373</v>
      </c>
      <c r="D2536" s="1169" t="s">
        <v>30</v>
      </c>
      <c r="E2536" s="651" t="s">
        <v>18902</v>
      </c>
    </row>
    <row r="2537" spans="2:5">
      <c r="B2537" s="1595">
        <v>91968</v>
      </c>
      <c r="C2537" s="653" t="s">
        <v>2374</v>
      </c>
      <c r="D2537" s="652" t="s">
        <v>30</v>
      </c>
      <c r="E2537" s="654" t="s">
        <v>18946</v>
      </c>
    </row>
    <row r="2538" spans="2:5">
      <c r="B2538" s="1596">
        <v>91969</v>
      </c>
      <c r="C2538" s="1170" t="s">
        <v>2375</v>
      </c>
      <c r="D2538" s="1169" t="s">
        <v>30</v>
      </c>
      <c r="E2538" s="651" t="s">
        <v>15878</v>
      </c>
    </row>
    <row r="2539" spans="2:5" ht="30">
      <c r="B2539" s="1595">
        <v>91970</v>
      </c>
      <c r="C2539" s="653" t="s">
        <v>9290</v>
      </c>
      <c r="D2539" s="652" t="s">
        <v>30</v>
      </c>
      <c r="E2539" s="654" t="s">
        <v>18947</v>
      </c>
    </row>
    <row r="2540" spans="2:5" ht="30">
      <c r="B2540" s="1596">
        <v>91971</v>
      </c>
      <c r="C2540" s="1170" t="s">
        <v>9291</v>
      </c>
      <c r="D2540" s="1169" t="s">
        <v>30</v>
      </c>
      <c r="E2540" s="651" t="s">
        <v>16068</v>
      </c>
    </row>
    <row r="2541" spans="2:5" ht="30">
      <c r="B2541" s="1595">
        <v>91972</v>
      </c>
      <c r="C2541" s="653" t="s">
        <v>9292</v>
      </c>
      <c r="D2541" s="652" t="s">
        <v>30</v>
      </c>
      <c r="E2541" s="654" t="s">
        <v>16095</v>
      </c>
    </row>
    <row r="2542" spans="2:5" ht="30">
      <c r="B2542" s="1596">
        <v>91973</v>
      </c>
      <c r="C2542" s="1170" t="s">
        <v>9293</v>
      </c>
      <c r="D2542" s="1169" t="s">
        <v>30</v>
      </c>
      <c r="E2542" s="651" t="s">
        <v>18948</v>
      </c>
    </row>
    <row r="2543" spans="2:5">
      <c r="B2543" s="1595">
        <v>91974</v>
      </c>
      <c r="C2543" s="653" t="s">
        <v>9294</v>
      </c>
      <c r="D2543" s="652" t="s">
        <v>30</v>
      </c>
      <c r="E2543" s="654" t="s">
        <v>16165</v>
      </c>
    </row>
    <row r="2544" spans="2:5">
      <c r="B2544" s="1596">
        <v>91975</v>
      </c>
      <c r="C2544" s="1170" t="s">
        <v>2376</v>
      </c>
      <c r="D2544" s="1169" t="s">
        <v>30</v>
      </c>
      <c r="E2544" s="651" t="s">
        <v>16209</v>
      </c>
    </row>
    <row r="2545" spans="2:5">
      <c r="B2545" s="1595">
        <v>91976</v>
      </c>
      <c r="C2545" s="653" t="s">
        <v>9295</v>
      </c>
      <c r="D2545" s="652" t="s">
        <v>30</v>
      </c>
      <c r="E2545" s="654" t="s">
        <v>15428</v>
      </c>
    </row>
    <row r="2546" spans="2:5">
      <c r="B2546" s="1596">
        <v>91977</v>
      </c>
      <c r="C2546" s="1170" t="s">
        <v>2377</v>
      </c>
      <c r="D2546" s="1169" t="s">
        <v>30</v>
      </c>
      <c r="E2546" s="651" t="s">
        <v>18949</v>
      </c>
    </row>
    <row r="2547" spans="2:5">
      <c r="B2547" s="1595">
        <v>91990</v>
      </c>
      <c r="C2547" s="653" t="s">
        <v>2378</v>
      </c>
      <c r="D2547" s="652" t="s">
        <v>30</v>
      </c>
      <c r="E2547" s="654" t="s">
        <v>14978</v>
      </c>
    </row>
    <row r="2548" spans="2:5">
      <c r="B2548" s="1596">
        <v>91991</v>
      </c>
      <c r="C2548" s="1170" t="s">
        <v>2379</v>
      </c>
      <c r="D2548" s="1169" t="s">
        <v>30</v>
      </c>
      <c r="E2548" s="651" t="s">
        <v>18950</v>
      </c>
    </row>
    <row r="2549" spans="2:5">
      <c r="B2549" s="1595">
        <v>91992</v>
      </c>
      <c r="C2549" s="653" t="s">
        <v>9296</v>
      </c>
      <c r="D2549" s="652" t="s">
        <v>30</v>
      </c>
      <c r="E2549" s="654" t="s">
        <v>15734</v>
      </c>
    </row>
    <row r="2550" spans="2:5">
      <c r="B2550" s="1596">
        <v>91993</v>
      </c>
      <c r="C2550" s="1170" t="s">
        <v>9297</v>
      </c>
      <c r="D2550" s="1169" t="s">
        <v>30</v>
      </c>
      <c r="E2550" s="651" t="s">
        <v>16197</v>
      </c>
    </row>
    <row r="2551" spans="2:5">
      <c r="B2551" s="1595">
        <v>91994</v>
      </c>
      <c r="C2551" s="653" t="s">
        <v>2380</v>
      </c>
      <c r="D2551" s="652" t="s">
        <v>30</v>
      </c>
      <c r="E2551" s="654" t="s">
        <v>13910</v>
      </c>
    </row>
    <row r="2552" spans="2:5">
      <c r="B2552" s="1596">
        <v>91995</v>
      </c>
      <c r="C2552" s="1170" t="s">
        <v>2381</v>
      </c>
      <c r="D2552" s="1169" t="s">
        <v>30</v>
      </c>
      <c r="E2552" s="651" t="s">
        <v>13044</v>
      </c>
    </row>
    <row r="2553" spans="2:5">
      <c r="B2553" s="1595">
        <v>91996</v>
      </c>
      <c r="C2553" s="653" t="s">
        <v>9298</v>
      </c>
      <c r="D2553" s="652" t="s">
        <v>30</v>
      </c>
      <c r="E2553" s="654" t="s">
        <v>15948</v>
      </c>
    </row>
    <row r="2554" spans="2:5">
      <c r="B2554" s="1596">
        <v>91997</v>
      </c>
      <c r="C2554" s="1170" t="s">
        <v>9299</v>
      </c>
      <c r="D2554" s="1169" t="s">
        <v>30</v>
      </c>
      <c r="E2554" s="651" t="s">
        <v>18419</v>
      </c>
    </row>
    <row r="2555" spans="2:5">
      <c r="B2555" s="1595">
        <v>91998</v>
      </c>
      <c r="C2555" s="653" t="s">
        <v>2382</v>
      </c>
      <c r="D2555" s="652" t="s">
        <v>30</v>
      </c>
      <c r="E2555" s="654" t="s">
        <v>13155</v>
      </c>
    </row>
    <row r="2556" spans="2:5">
      <c r="B2556" s="1596">
        <v>91999</v>
      </c>
      <c r="C2556" s="1170" t="s">
        <v>2383</v>
      </c>
      <c r="D2556" s="1169" t="s">
        <v>30</v>
      </c>
      <c r="E2556" s="651" t="s">
        <v>14814</v>
      </c>
    </row>
    <row r="2557" spans="2:5">
      <c r="B2557" s="1595">
        <v>92000</v>
      </c>
      <c r="C2557" s="653" t="s">
        <v>9300</v>
      </c>
      <c r="D2557" s="652" t="s">
        <v>30</v>
      </c>
      <c r="E2557" s="654" t="s">
        <v>18951</v>
      </c>
    </row>
    <row r="2558" spans="2:5">
      <c r="B2558" s="1596">
        <v>92001</v>
      </c>
      <c r="C2558" s="1170" t="s">
        <v>9301</v>
      </c>
      <c r="D2558" s="1169" t="s">
        <v>30</v>
      </c>
      <c r="E2558" s="651" t="s">
        <v>14769</v>
      </c>
    </row>
    <row r="2559" spans="2:5">
      <c r="B2559" s="1595">
        <v>92002</v>
      </c>
      <c r="C2559" s="653" t="s">
        <v>9302</v>
      </c>
      <c r="D2559" s="652" t="s">
        <v>30</v>
      </c>
      <c r="E2559" s="654" t="s">
        <v>18952</v>
      </c>
    </row>
    <row r="2560" spans="2:5">
      <c r="B2560" s="1596">
        <v>92003</v>
      </c>
      <c r="C2560" s="1170" t="s">
        <v>9303</v>
      </c>
      <c r="D2560" s="1169" t="s">
        <v>30</v>
      </c>
      <c r="E2560" s="651" t="s">
        <v>16905</v>
      </c>
    </row>
    <row r="2561" spans="2:5">
      <c r="B2561" s="1595">
        <v>92004</v>
      </c>
      <c r="C2561" s="653" t="s">
        <v>9304</v>
      </c>
      <c r="D2561" s="652" t="s">
        <v>30</v>
      </c>
      <c r="E2561" s="654" t="s">
        <v>14223</v>
      </c>
    </row>
    <row r="2562" spans="2:5">
      <c r="B2562" s="1596">
        <v>92005</v>
      </c>
      <c r="C2562" s="1170" t="s">
        <v>9305</v>
      </c>
      <c r="D2562" s="1169" t="s">
        <v>30</v>
      </c>
      <c r="E2562" s="651" t="s">
        <v>15735</v>
      </c>
    </row>
    <row r="2563" spans="2:5">
      <c r="B2563" s="1595">
        <v>92006</v>
      </c>
      <c r="C2563" s="653" t="s">
        <v>9306</v>
      </c>
      <c r="D2563" s="652" t="s">
        <v>30</v>
      </c>
      <c r="E2563" s="654" t="s">
        <v>18953</v>
      </c>
    </row>
    <row r="2564" spans="2:5">
      <c r="B2564" s="1596">
        <v>92007</v>
      </c>
      <c r="C2564" s="1170" t="s">
        <v>9307</v>
      </c>
      <c r="D2564" s="1169" t="s">
        <v>30</v>
      </c>
      <c r="E2564" s="651" t="s">
        <v>16940</v>
      </c>
    </row>
    <row r="2565" spans="2:5">
      <c r="B2565" s="1595">
        <v>92008</v>
      </c>
      <c r="C2565" s="653" t="s">
        <v>9308</v>
      </c>
      <c r="D2565" s="652" t="s">
        <v>30</v>
      </c>
      <c r="E2565" s="654" t="s">
        <v>15964</v>
      </c>
    </row>
    <row r="2566" spans="2:5">
      <c r="B2566" s="1596">
        <v>92009</v>
      </c>
      <c r="C2566" s="1170" t="s">
        <v>9309</v>
      </c>
      <c r="D2566" s="1169" t="s">
        <v>30</v>
      </c>
      <c r="E2566" s="651" t="s">
        <v>15968</v>
      </c>
    </row>
    <row r="2567" spans="2:5">
      <c r="B2567" s="1595">
        <v>92010</v>
      </c>
      <c r="C2567" s="653" t="s">
        <v>9310</v>
      </c>
      <c r="D2567" s="652" t="s">
        <v>30</v>
      </c>
      <c r="E2567" s="654" t="s">
        <v>15125</v>
      </c>
    </row>
    <row r="2568" spans="2:5">
      <c r="B2568" s="1596">
        <v>92011</v>
      </c>
      <c r="C2568" s="1170" t="s">
        <v>9311</v>
      </c>
      <c r="D2568" s="1169" t="s">
        <v>30</v>
      </c>
      <c r="E2568" s="651" t="s">
        <v>18954</v>
      </c>
    </row>
    <row r="2569" spans="2:5">
      <c r="B2569" s="1595">
        <v>92012</v>
      </c>
      <c r="C2569" s="653" t="s">
        <v>9312</v>
      </c>
      <c r="D2569" s="652" t="s">
        <v>30</v>
      </c>
      <c r="E2569" s="654" t="s">
        <v>18955</v>
      </c>
    </row>
    <row r="2570" spans="2:5">
      <c r="B2570" s="1596">
        <v>92013</v>
      </c>
      <c r="C2570" s="1170" t="s">
        <v>9313</v>
      </c>
      <c r="D2570" s="1169" t="s">
        <v>30</v>
      </c>
      <c r="E2570" s="651" t="s">
        <v>17218</v>
      </c>
    </row>
    <row r="2571" spans="2:5">
      <c r="B2571" s="1595">
        <v>92014</v>
      </c>
      <c r="C2571" s="653" t="s">
        <v>9314</v>
      </c>
      <c r="D2571" s="652" t="s">
        <v>30</v>
      </c>
      <c r="E2571" s="654" t="s">
        <v>18956</v>
      </c>
    </row>
    <row r="2572" spans="2:5">
      <c r="B2572" s="1596">
        <v>92015</v>
      </c>
      <c r="C2572" s="1170" t="s">
        <v>9315</v>
      </c>
      <c r="D2572" s="1169" t="s">
        <v>30</v>
      </c>
      <c r="E2572" s="651" t="s">
        <v>18957</v>
      </c>
    </row>
    <row r="2573" spans="2:5">
      <c r="B2573" s="1595">
        <v>92016</v>
      </c>
      <c r="C2573" s="653" t="s">
        <v>9316</v>
      </c>
      <c r="D2573" s="652" t="s">
        <v>30</v>
      </c>
      <c r="E2573" s="654" t="s">
        <v>12840</v>
      </c>
    </row>
    <row r="2574" spans="2:5">
      <c r="B2574" s="1596">
        <v>92017</v>
      </c>
      <c r="C2574" s="1170" t="s">
        <v>9317</v>
      </c>
      <c r="D2574" s="1169" t="s">
        <v>30</v>
      </c>
      <c r="E2574" s="651" t="s">
        <v>15332</v>
      </c>
    </row>
    <row r="2575" spans="2:5">
      <c r="B2575" s="1595">
        <v>92018</v>
      </c>
      <c r="C2575" s="653" t="s">
        <v>9318</v>
      </c>
      <c r="D2575" s="652" t="s">
        <v>30</v>
      </c>
      <c r="E2575" s="654" t="s">
        <v>14741</v>
      </c>
    </row>
    <row r="2576" spans="2:5">
      <c r="B2576" s="1596">
        <v>92019</v>
      </c>
      <c r="C2576" s="1170" t="s">
        <v>9319</v>
      </c>
      <c r="D2576" s="1169" t="s">
        <v>30</v>
      </c>
      <c r="E2576" s="651" t="s">
        <v>18958</v>
      </c>
    </row>
    <row r="2577" spans="2:5">
      <c r="B2577" s="1595">
        <v>92020</v>
      </c>
      <c r="C2577" s="653" t="s">
        <v>9320</v>
      </c>
      <c r="D2577" s="652" t="s">
        <v>30</v>
      </c>
      <c r="E2577" s="654" t="s">
        <v>18959</v>
      </c>
    </row>
    <row r="2578" spans="2:5">
      <c r="B2578" s="1596">
        <v>92021</v>
      </c>
      <c r="C2578" s="1170" t="s">
        <v>9321</v>
      </c>
      <c r="D2578" s="1169" t="s">
        <v>30</v>
      </c>
      <c r="E2578" s="651" t="s">
        <v>18960</v>
      </c>
    </row>
    <row r="2579" spans="2:5" ht="30">
      <c r="B2579" s="1595">
        <v>92022</v>
      </c>
      <c r="C2579" s="653" t="s">
        <v>2384</v>
      </c>
      <c r="D2579" s="652" t="s">
        <v>30</v>
      </c>
      <c r="E2579" s="654" t="s">
        <v>16643</v>
      </c>
    </row>
    <row r="2580" spans="2:5" ht="30">
      <c r="B2580" s="1596">
        <v>92023</v>
      </c>
      <c r="C2580" s="1170" t="s">
        <v>9322</v>
      </c>
      <c r="D2580" s="1169" t="s">
        <v>30</v>
      </c>
      <c r="E2580" s="651" t="s">
        <v>17810</v>
      </c>
    </row>
    <row r="2581" spans="2:5" ht="30">
      <c r="B2581" s="1595">
        <v>92024</v>
      </c>
      <c r="C2581" s="653" t="s">
        <v>9323</v>
      </c>
      <c r="D2581" s="652" t="s">
        <v>30</v>
      </c>
      <c r="E2581" s="654" t="s">
        <v>13146</v>
      </c>
    </row>
    <row r="2582" spans="2:5" ht="30">
      <c r="B2582" s="1596">
        <v>92025</v>
      </c>
      <c r="C2582" s="1170" t="s">
        <v>9324</v>
      </c>
      <c r="D2582" s="1169" t="s">
        <v>30</v>
      </c>
      <c r="E2582" s="651" t="s">
        <v>18961</v>
      </c>
    </row>
    <row r="2583" spans="2:5" ht="30">
      <c r="B2583" s="1595">
        <v>92026</v>
      </c>
      <c r="C2583" s="653" t="s">
        <v>9325</v>
      </c>
      <c r="D2583" s="652" t="s">
        <v>30</v>
      </c>
      <c r="E2583" s="654" t="s">
        <v>14596</v>
      </c>
    </row>
    <row r="2584" spans="2:5" ht="30">
      <c r="B2584" s="1596">
        <v>92027</v>
      </c>
      <c r="C2584" s="1170" t="s">
        <v>9326</v>
      </c>
      <c r="D2584" s="1169" t="s">
        <v>30</v>
      </c>
      <c r="E2584" s="651" t="s">
        <v>18962</v>
      </c>
    </row>
    <row r="2585" spans="2:5" ht="30">
      <c r="B2585" s="1595">
        <v>92028</v>
      </c>
      <c r="C2585" s="653" t="s">
        <v>9327</v>
      </c>
      <c r="D2585" s="652" t="s">
        <v>30</v>
      </c>
      <c r="E2585" s="654" t="s">
        <v>15003</v>
      </c>
    </row>
    <row r="2586" spans="2:5" ht="30">
      <c r="B2586" s="1596">
        <v>92029</v>
      </c>
      <c r="C2586" s="1170" t="s">
        <v>9328</v>
      </c>
      <c r="D2586" s="1169" t="s">
        <v>30</v>
      </c>
      <c r="E2586" s="651" t="s">
        <v>14366</v>
      </c>
    </row>
    <row r="2587" spans="2:5" ht="30">
      <c r="B2587" s="1595">
        <v>92030</v>
      </c>
      <c r="C2587" s="653" t="s">
        <v>9329</v>
      </c>
      <c r="D2587" s="652" t="s">
        <v>30</v>
      </c>
      <c r="E2587" s="654" t="s">
        <v>15839</v>
      </c>
    </row>
    <row r="2588" spans="2:5" ht="30">
      <c r="B2588" s="1596">
        <v>92031</v>
      </c>
      <c r="C2588" s="1170" t="s">
        <v>9330</v>
      </c>
      <c r="D2588" s="1169" t="s">
        <v>30</v>
      </c>
      <c r="E2588" s="651" t="s">
        <v>18963</v>
      </c>
    </row>
    <row r="2589" spans="2:5" ht="30">
      <c r="B2589" s="1595">
        <v>92032</v>
      </c>
      <c r="C2589" s="653" t="s">
        <v>9331</v>
      </c>
      <c r="D2589" s="652" t="s">
        <v>30</v>
      </c>
      <c r="E2589" s="654" t="s">
        <v>17866</v>
      </c>
    </row>
    <row r="2590" spans="2:5" ht="30">
      <c r="B2590" s="1596">
        <v>92033</v>
      </c>
      <c r="C2590" s="1170" t="s">
        <v>9332</v>
      </c>
      <c r="D2590" s="1169" t="s">
        <v>30</v>
      </c>
      <c r="E2590" s="651" t="s">
        <v>18964</v>
      </c>
    </row>
    <row r="2591" spans="2:5" ht="30">
      <c r="B2591" s="1595">
        <v>92034</v>
      </c>
      <c r="C2591" s="653" t="s">
        <v>9333</v>
      </c>
      <c r="D2591" s="652" t="s">
        <v>30</v>
      </c>
      <c r="E2591" s="654" t="s">
        <v>17413</v>
      </c>
    </row>
    <row r="2592" spans="2:5" ht="30">
      <c r="B2592" s="1596">
        <v>92035</v>
      </c>
      <c r="C2592" s="1170" t="s">
        <v>9334</v>
      </c>
      <c r="D2592" s="1169" t="s">
        <v>30</v>
      </c>
      <c r="E2592" s="651" t="s">
        <v>15568</v>
      </c>
    </row>
    <row r="2593" spans="2:5">
      <c r="B2593" s="1595">
        <v>72278</v>
      </c>
      <c r="C2593" s="653" t="s">
        <v>264</v>
      </c>
      <c r="D2593" s="652" t="s">
        <v>30</v>
      </c>
      <c r="E2593" s="654" t="s">
        <v>18576</v>
      </c>
    </row>
    <row r="2594" spans="2:5">
      <c r="B2594" s="1596">
        <v>72280</v>
      </c>
      <c r="C2594" s="1170" t="s">
        <v>265</v>
      </c>
      <c r="D2594" s="1169" t="s">
        <v>30</v>
      </c>
      <c r="E2594" s="651" t="s">
        <v>16935</v>
      </c>
    </row>
    <row r="2595" spans="2:5" ht="30">
      <c r="B2595" s="1595" t="s">
        <v>12083</v>
      </c>
      <c r="C2595" s="653" t="s">
        <v>9335</v>
      </c>
      <c r="D2595" s="652" t="s">
        <v>30</v>
      </c>
      <c r="E2595" s="654" t="s">
        <v>15854</v>
      </c>
    </row>
    <row r="2596" spans="2:5" ht="30">
      <c r="B2596" s="1169" t="s">
        <v>266</v>
      </c>
      <c r="C2596" s="1170" t="s">
        <v>9336</v>
      </c>
      <c r="D2596" s="1169" t="s">
        <v>30</v>
      </c>
      <c r="E2596" s="651" t="s">
        <v>16648</v>
      </c>
    </row>
    <row r="2597" spans="2:5" ht="30">
      <c r="B2597" s="652" t="s">
        <v>12084</v>
      </c>
      <c r="C2597" s="653" t="s">
        <v>9337</v>
      </c>
      <c r="D2597" s="652" t="s">
        <v>30</v>
      </c>
      <c r="E2597" s="654" t="s">
        <v>18965</v>
      </c>
    </row>
    <row r="2598" spans="2:5" ht="30">
      <c r="B2598" s="1169" t="s">
        <v>12085</v>
      </c>
      <c r="C2598" s="1170" t="s">
        <v>9338</v>
      </c>
      <c r="D2598" s="1169" t="s">
        <v>30</v>
      </c>
      <c r="E2598" s="651" t="s">
        <v>18966</v>
      </c>
    </row>
    <row r="2599" spans="2:5" ht="30">
      <c r="B2599" s="652" t="s">
        <v>43</v>
      </c>
      <c r="C2599" s="653" t="s">
        <v>9339</v>
      </c>
      <c r="D2599" s="652" t="s">
        <v>30</v>
      </c>
      <c r="E2599" s="654" t="s">
        <v>13525</v>
      </c>
    </row>
    <row r="2600" spans="2:5" ht="30">
      <c r="B2600" s="1169" t="s">
        <v>12086</v>
      </c>
      <c r="C2600" s="1170" t="s">
        <v>9340</v>
      </c>
      <c r="D2600" s="1169" t="s">
        <v>30</v>
      </c>
      <c r="E2600" s="651" t="s">
        <v>18967</v>
      </c>
    </row>
    <row r="2601" spans="2:5" ht="30">
      <c r="B2601" s="652" t="s">
        <v>12087</v>
      </c>
      <c r="C2601" s="653" t="s">
        <v>9341</v>
      </c>
      <c r="D2601" s="652" t="s">
        <v>30</v>
      </c>
      <c r="E2601" s="654" t="s">
        <v>16096</v>
      </c>
    </row>
    <row r="2602" spans="2:5">
      <c r="B2602" s="1169" t="s">
        <v>12088</v>
      </c>
      <c r="C2602" s="1170" t="s">
        <v>267</v>
      </c>
      <c r="D2602" s="1169" t="s">
        <v>30</v>
      </c>
      <c r="E2602" s="651" t="s">
        <v>14543</v>
      </c>
    </row>
    <row r="2603" spans="2:5">
      <c r="B2603" s="652" t="s">
        <v>12089</v>
      </c>
      <c r="C2603" s="653" t="s">
        <v>268</v>
      </c>
      <c r="D2603" s="652" t="s">
        <v>30</v>
      </c>
      <c r="E2603" s="654" t="s">
        <v>14543</v>
      </c>
    </row>
    <row r="2604" spans="2:5">
      <c r="B2604" s="1169" t="s">
        <v>12090</v>
      </c>
      <c r="C2604" s="1170" t="s">
        <v>9342</v>
      </c>
      <c r="D2604" s="1169" t="s">
        <v>30</v>
      </c>
      <c r="E2604" s="651" t="s">
        <v>18968</v>
      </c>
    </row>
    <row r="2605" spans="2:5">
      <c r="B2605" s="1595" t="s">
        <v>269</v>
      </c>
      <c r="C2605" s="653" t="s">
        <v>270</v>
      </c>
      <c r="D2605" s="652" t="s">
        <v>30</v>
      </c>
      <c r="E2605" s="654" t="s">
        <v>18969</v>
      </c>
    </row>
    <row r="2606" spans="2:5">
      <c r="B2606" s="1596">
        <v>83391</v>
      </c>
      <c r="C2606" s="1170" t="s">
        <v>9343</v>
      </c>
      <c r="D2606" s="1169" t="s">
        <v>30</v>
      </c>
      <c r="E2606" s="651" t="s">
        <v>16143</v>
      </c>
    </row>
    <row r="2607" spans="2:5">
      <c r="B2607" s="1595">
        <v>83392</v>
      </c>
      <c r="C2607" s="653" t="s">
        <v>9344</v>
      </c>
      <c r="D2607" s="652" t="s">
        <v>30</v>
      </c>
      <c r="E2607" s="654" t="s">
        <v>13070</v>
      </c>
    </row>
    <row r="2608" spans="2:5">
      <c r="B2608" s="1596">
        <v>83393</v>
      </c>
      <c r="C2608" s="1170" t="s">
        <v>9345</v>
      </c>
      <c r="D2608" s="1169" t="s">
        <v>30</v>
      </c>
      <c r="E2608" s="651" t="s">
        <v>18970</v>
      </c>
    </row>
    <row r="2609" spans="2:5">
      <c r="B2609" s="1595">
        <v>83468</v>
      </c>
      <c r="C2609" s="653" t="s">
        <v>271</v>
      </c>
      <c r="D2609" s="652" t="s">
        <v>30</v>
      </c>
      <c r="E2609" s="654" t="s">
        <v>14003</v>
      </c>
    </row>
    <row r="2610" spans="2:5">
      <c r="B2610" s="1596">
        <v>83469</v>
      </c>
      <c r="C2610" s="1170" t="s">
        <v>272</v>
      </c>
      <c r="D2610" s="1169" t="s">
        <v>30</v>
      </c>
      <c r="E2610" s="651" t="s">
        <v>14003</v>
      </c>
    </row>
    <row r="2611" spans="2:5">
      <c r="B2611" s="1595">
        <v>83470</v>
      </c>
      <c r="C2611" s="653" t="s">
        <v>273</v>
      </c>
      <c r="D2611" s="652" t="s">
        <v>30</v>
      </c>
      <c r="E2611" s="654" t="s">
        <v>18971</v>
      </c>
    </row>
    <row r="2612" spans="2:5">
      <c r="B2612" s="1596">
        <v>93040</v>
      </c>
      <c r="C2612" s="1170" t="s">
        <v>9346</v>
      </c>
      <c r="D2612" s="1169" t="s">
        <v>30</v>
      </c>
      <c r="E2612" s="651" t="s">
        <v>13681</v>
      </c>
    </row>
    <row r="2613" spans="2:5">
      <c r="B2613" s="1595">
        <v>93041</v>
      </c>
      <c r="C2613" s="653" t="s">
        <v>9347</v>
      </c>
      <c r="D2613" s="652" t="s">
        <v>30</v>
      </c>
      <c r="E2613" s="654" t="s">
        <v>18972</v>
      </c>
    </row>
    <row r="2614" spans="2:5">
      <c r="B2614" s="1596">
        <v>93042</v>
      </c>
      <c r="C2614" s="1170" t="s">
        <v>9348</v>
      </c>
      <c r="D2614" s="1169" t="s">
        <v>30</v>
      </c>
      <c r="E2614" s="651" t="s">
        <v>15868</v>
      </c>
    </row>
    <row r="2615" spans="2:5">
      <c r="B2615" s="1595">
        <v>93043</v>
      </c>
      <c r="C2615" s="653" t="s">
        <v>9349</v>
      </c>
      <c r="D2615" s="652" t="s">
        <v>30</v>
      </c>
      <c r="E2615" s="654" t="s">
        <v>13641</v>
      </c>
    </row>
    <row r="2616" spans="2:5">
      <c r="B2616" s="1596">
        <v>93044</v>
      </c>
      <c r="C2616" s="1170" t="s">
        <v>2385</v>
      </c>
      <c r="D2616" s="1169" t="s">
        <v>30</v>
      </c>
      <c r="E2616" s="651" t="s">
        <v>13645</v>
      </c>
    </row>
    <row r="2617" spans="2:5">
      <c r="B2617" s="1595">
        <v>93045</v>
      </c>
      <c r="C2617" s="653" t="s">
        <v>9350</v>
      </c>
      <c r="D2617" s="652" t="s">
        <v>30</v>
      </c>
      <c r="E2617" s="654" t="s">
        <v>12771</v>
      </c>
    </row>
    <row r="2618" spans="2:5" ht="30">
      <c r="B2618" s="1596">
        <v>9540</v>
      </c>
      <c r="C2618" s="1170" t="s">
        <v>9351</v>
      </c>
      <c r="D2618" s="1169" t="s">
        <v>30</v>
      </c>
      <c r="E2618" s="651" t="s">
        <v>18973</v>
      </c>
    </row>
    <row r="2619" spans="2:5">
      <c r="B2619" s="1595">
        <v>41598</v>
      </c>
      <c r="C2619" s="653" t="s">
        <v>9352</v>
      </c>
      <c r="D2619" s="652" t="s">
        <v>30</v>
      </c>
      <c r="E2619" s="654" t="s">
        <v>18974</v>
      </c>
    </row>
    <row r="2620" spans="2:5">
      <c r="B2620" s="1596">
        <v>72941</v>
      </c>
      <c r="C2620" s="1170" t="s">
        <v>9353</v>
      </c>
      <c r="D2620" s="1169" t="s">
        <v>30</v>
      </c>
      <c r="E2620" s="651" t="s">
        <v>18034</v>
      </c>
    </row>
    <row r="2621" spans="2:5">
      <c r="B2621" s="1595">
        <v>73624</v>
      </c>
      <c r="C2621" s="653" t="s">
        <v>274</v>
      </c>
      <c r="D2621" s="652" t="s">
        <v>30</v>
      </c>
      <c r="E2621" s="654" t="s">
        <v>18975</v>
      </c>
    </row>
    <row r="2622" spans="2:5" ht="30">
      <c r="B2622" s="1596" t="s">
        <v>12091</v>
      </c>
      <c r="C2622" s="1170" t="s">
        <v>2386</v>
      </c>
      <c r="D2622" s="1169" t="s">
        <v>30</v>
      </c>
      <c r="E2622" s="651" t="s">
        <v>18037</v>
      </c>
    </row>
    <row r="2623" spans="2:5" ht="30">
      <c r="B2623" s="1595" t="s">
        <v>12092</v>
      </c>
      <c r="C2623" s="653" t="s">
        <v>2387</v>
      </c>
      <c r="D2623" s="652" t="s">
        <v>30</v>
      </c>
      <c r="E2623" s="654" t="s">
        <v>13925</v>
      </c>
    </row>
    <row r="2624" spans="2:5" ht="30">
      <c r="B2624" s="1169" t="s">
        <v>12093</v>
      </c>
      <c r="C2624" s="1170" t="s">
        <v>9354</v>
      </c>
      <c r="D2624" s="1169" t="s">
        <v>30</v>
      </c>
      <c r="E2624" s="651" t="s">
        <v>13396</v>
      </c>
    </row>
    <row r="2625" spans="2:5" ht="30">
      <c r="B2625" s="652" t="s">
        <v>12094</v>
      </c>
      <c r="C2625" s="653" t="s">
        <v>9355</v>
      </c>
      <c r="D2625" s="652" t="s">
        <v>30</v>
      </c>
      <c r="E2625" s="654" t="s">
        <v>14087</v>
      </c>
    </row>
    <row r="2626" spans="2:5" ht="30">
      <c r="B2626" s="1169" t="s">
        <v>12095</v>
      </c>
      <c r="C2626" s="1170" t="s">
        <v>9356</v>
      </c>
      <c r="D2626" s="1169" t="s">
        <v>30</v>
      </c>
      <c r="E2626" s="651" t="s">
        <v>12763</v>
      </c>
    </row>
    <row r="2627" spans="2:5" ht="30">
      <c r="B2627" s="652" t="s">
        <v>12096</v>
      </c>
      <c r="C2627" s="653" t="s">
        <v>9357</v>
      </c>
      <c r="D2627" s="652" t="s">
        <v>30</v>
      </c>
      <c r="E2627" s="654" t="s">
        <v>18976</v>
      </c>
    </row>
    <row r="2628" spans="2:5">
      <c r="B2628" s="1169" t="s">
        <v>12097</v>
      </c>
      <c r="C2628" s="1170" t="s">
        <v>9358</v>
      </c>
      <c r="D2628" s="1169" t="s">
        <v>30</v>
      </c>
      <c r="E2628" s="651" t="s">
        <v>13420</v>
      </c>
    </row>
    <row r="2629" spans="2:5">
      <c r="B2629" s="652" t="s">
        <v>12098</v>
      </c>
      <c r="C2629" s="653" t="s">
        <v>9359</v>
      </c>
      <c r="D2629" s="652" t="s">
        <v>30</v>
      </c>
      <c r="E2629" s="654" t="s">
        <v>14089</v>
      </c>
    </row>
    <row r="2630" spans="2:5">
      <c r="B2630" s="1596">
        <v>88543</v>
      </c>
      <c r="C2630" s="1170" t="s">
        <v>9360</v>
      </c>
      <c r="D2630" s="1169" t="s">
        <v>30</v>
      </c>
      <c r="E2630" s="651" t="s">
        <v>18977</v>
      </c>
    </row>
    <row r="2631" spans="2:5">
      <c r="B2631" s="1595">
        <v>88544</v>
      </c>
      <c r="C2631" s="653" t="s">
        <v>9361</v>
      </c>
      <c r="D2631" s="652" t="s">
        <v>30</v>
      </c>
      <c r="E2631" s="654" t="s">
        <v>15375</v>
      </c>
    </row>
    <row r="2632" spans="2:5">
      <c r="B2632" s="1596">
        <v>88545</v>
      </c>
      <c r="C2632" s="1170" t="s">
        <v>9362</v>
      </c>
      <c r="D2632" s="1169" t="s">
        <v>30</v>
      </c>
      <c r="E2632" s="651" t="s">
        <v>18978</v>
      </c>
    </row>
    <row r="2633" spans="2:5" ht="30">
      <c r="B2633" s="652" t="s">
        <v>12099</v>
      </c>
      <c r="C2633" s="653" t="s">
        <v>275</v>
      </c>
      <c r="D2633" s="652" t="s">
        <v>30</v>
      </c>
      <c r="E2633" s="654" t="s">
        <v>18979</v>
      </c>
    </row>
    <row r="2634" spans="2:5" ht="30">
      <c r="B2634" s="1169" t="s">
        <v>12100</v>
      </c>
      <c r="C2634" s="1170" t="s">
        <v>276</v>
      </c>
      <c r="D2634" s="1169" t="s">
        <v>30</v>
      </c>
      <c r="E2634" s="651" t="s">
        <v>18980</v>
      </c>
    </row>
    <row r="2635" spans="2:5" ht="30">
      <c r="B2635" s="652" t="s">
        <v>12101</v>
      </c>
      <c r="C2635" s="653" t="s">
        <v>277</v>
      </c>
      <c r="D2635" s="652" t="s">
        <v>30</v>
      </c>
      <c r="E2635" s="654" t="s">
        <v>18981</v>
      </c>
    </row>
    <row r="2636" spans="2:5" ht="30">
      <c r="B2636" s="1169" t="s">
        <v>12102</v>
      </c>
      <c r="C2636" s="1170" t="s">
        <v>278</v>
      </c>
      <c r="D2636" s="1169" t="s">
        <v>30</v>
      </c>
      <c r="E2636" s="651" t="s">
        <v>18982</v>
      </c>
    </row>
    <row r="2637" spans="2:5" ht="30">
      <c r="B2637" s="652" t="s">
        <v>12103</v>
      </c>
      <c r="C2637" s="653" t="s">
        <v>9363</v>
      </c>
      <c r="D2637" s="652" t="s">
        <v>30</v>
      </c>
      <c r="E2637" s="654" t="s">
        <v>18983</v>
      </c>
    </row>
    <row r="2638" spans="2:5" ht="30">
      <c r="B2638" s="1169" t="s">
        <v>12104</v>
      </c>
      <c r="C2638" s="1170" t="s">
        <v>9364</v>
      </c>
      <c r="D2638" s="1169" t="s">
        <v>30</v>
      </c>
      <c r="E2638" s="651" t="s">
        <v>18984</v>
      </c>
    </row>
    <row r="2639" spans="2:5" ht="30">
      <c r="B2639" s="652" t="s">
        <v>12105</v>
      </c>
      <c r="C2639" s="653" t="s">
        <v>9365</v>
      </c>
      <c r="D2639" s="652" t="s">
        <v>30</v>
      </c>
      <c r="E2639" s="654" t="s">
        <v>18985</v>
      </c>
    </row>
    <row r="2640" spans="2:5" ht="30">
      <c r="B2640" s="1169" t="s">
        <v>12106</v>
      </c>
      <c r="C2640" s="1170" t="s">
        <v>9366</v>
      </c>
      <c r="D2640" s="1169" t="s">
        <v>30</v>
      </c>
      <c r="E2640" s="651" t="s">
        <v>18986</v>
      </c>
    </row>
    <row r="2641" spans="2:5" ht="30">
      <c r="B2641" s="652" t="s">
        <v>12107</v>
      </c>
      <c r="C2641" s="653" t="s">
        <v>9367</v>
      </c>
      <c r="D2641" s="652" t="s">
        <v>30</v>
      </c>
      <c r="E2641" s="654" t="s">
        <v>18987</v>
      </c>
    </row>
    <row r="2642" spans="2:5" ht="30">
      <c r="B2642" s="1596" t="s">
        <v>12108</v>
      </c>
      <c r="C2642" s="1170" t="s">
        <v>9368</v>
      </c>
      <c r="D2642" s="1169" t="s">
        <v>30</v>
      </c>
      <c r="E2642" s="651" t="s">
        <v>18988</v>
      </c>
    </row>
    <row r="2643" spans="2:5" ht="30">
      <c r="B2643" s="1595" t="s">
        <v>12109</v>
      </c>
      <c r="C2643" s="653" t="s">
        <v>9369</v>
      </c>
      <c r="D2643" s="652" t="s">
        <v>30</v>
      </c>
      <c r="E2643" s="654" t="s">
        <v>18989</v>
      </c>
    </row>
    <row r="2644" spans="2:5" ht="30">
      <c r="B2644" s="1596" t="s">
        <v>12110</v>
      </c>
      <c r="C2644" s="1170" t="s">
        <v>9370</v>
      </c>
      <c r="D2644" s="1169" t="s">
        <v>30</v>
      </c>
      <c r="E2644" s="651" t="s">
        <v>18990</v>
      </c>
    </row>
    <row r="2645" spans="2:5" ht="30">
      <c r="B2645" s="1595" t="s">
        <v>12111</v>
      </c>
      <c r="C2645" s="653" t="s">
        <v>9371</v>
      </c>
      <c r="D2645" s="652" t="s">
        <v>30</v>
      </c>
      <c r="E2645" s="654" t="s">
        <v>18991</v>
      </c>
    </row>
    <row r="2646" spans="2:5" ht="30">
      <c r="B2646" s="1596">
        <v>83394</v>
      </c>
      <c r="C2646" s="1170" t="s">
        <v>9372</v>
      </c>
      <c r="D2646" s="1169" t="s">
        <v>30</v>
      </c>
      <c r="E2646" s="651" t="s">
        <v>18992</v>
      </c>
    </row>
    <row r="2647" spans="2:5" ht="30">
      <c r="B2647" s="1595">
        <v>83396</v>
      </c>
      <c r="C2647" s="653" t="s">
        <v>9373</v>
      </c>
      <c r="D2647" s="652" t="s">
        <v>30</v>
      </c>
      <c r="E2647" s="654" t="s">
        <v>18993</v>
      </c>
    </row>
    <row r="2648" spans="2:5" ht="30">
      <c r="B2648" s="1596">
        <v>83397</v>
      </c>
      <c r="C2648" s="1170" t="s">
        <v>9374</v>
      </c>
      <c r="D2648" s="1169" t="s">
        <v>30</v>
      </c>
      <c r="E2648" s="651" t="s">
        <v>18994</v>
      </c>
    </row>
    <row r="2649" spans="2:5" ht="30">
      <c r="B2649" s="1595">
        <v>83398</v>
      </c>
      <c r="C2649" s="653" t="s">
        <v>9375</v>
      </c>
      <c r="D2649" s="652" t="s">
        <v>30</v>
      </c>
      <c r="E2649" s="654" t="s">
        <v>18995</v>
      </c>
    </row>
    <row r="2650" spans="2:5">
      <c r="B2650" s="1596" t="s">
        <v>12112</v>
      </c>
      <c r="C2650" s="1170" t="s">
        <v>9376</v>
      </c>
      <c r="D2650" s="1169" t="s">
        <v>30</v>
      </c>
      <c r="E2650" s="651" t="s">
        <v>18996</v>
      </c>
    </row>
    <row r="2651" spans="2:5">
      <c r="B2651" s="652" t="s">
        <v>12113</v>
      </c>
      <c r="C2651" s="653" t="s">
        <v>9377</v>
      </c>
      <c r="D2651" s="652" t="s">
        <v>30</v>
      </c>
      <c r="E2651" s="654" t="s">
        <v>18997</v>
      </c>
    </row>
    <row r="2652" spans="2:5">
      <c r="B2652" s="1169" t="s">
        <v>12114</v>
      </c>
      <c r="C2652" s="1170" t="s">
        <v>9378</v>
      </c>
      <c r="D2652" s="1169" t="s">
        <v>30</v>
      </c>
      <c r="E2652" s="651" t="s">
        <v>18998</v>
      </c>
    </row>
    <row r="2653" spans="2:5">
      <c r="B2653" s="652" t="s">
        <v>12115</v>
      </c>
      <c r="C2653" s="653" t="s">
        <v>9379</v>
      </c>
      <c r="D2653" s="652" t="s">
        <v>30</v>
      </c>
      <c r="E2653" s="654" t="s">
        <v>18999</v>
      </c>
    </row>
    <row r="2654" spans="2:5">
      <c r="B2654" s="1169" t="s">
        <v>12116</v>
      </c>
      <c r="C2654" s="1170" t="s">
        <v>2388</v>
      </c>
      <c r="D2654" s="1169" t="s">
        <v>30</v>
      </c>
      <c r="E2654" s="651" t="s">
        <v>19000</v>
      </c>
    </row>
    <row r="2655" spans="2:5">
      <c r="B2655" s="1595">
        <v>72281</v>
      </c>
      <c r="C2655" s="653" t="s">
        <v>279</v>
      </c>
      <c r="D2655" s="652" t="s">
        <v>30</v>
      </c>
      <c r="E2655" s="654" t="s">
        <v>19001</v>
      </c>
    </row>
    <row r="2656" spans="2:5">
      <c r="B2656" s="1596">
        <v>72282</v>
      </c>
      <c r="C2656" s="1170" t="s">
        <v>9380</v>
      </c>
      <c r="D2656" s="1169" t="s">
        <v>30</v>
      </c>
      <c r="E2656" s="651" t="s">
        <v>16213</v>
      </c>
    </row>
    <row r="2657" spans="2:5">
      <c r="B2657" s="652" t="s">
        <v>12117</v>
      </c>
      <c r="C2657" s="653" t="s">
        <v>2389</v>
      </c>
      <c r="D2657" s="652" t="s">
        <v>30</v>
      </c>
      <c r="E2657" s="654" t="s">
        <v>13651</v>
      </c>
    </row>
    <row r="2658" spans="2:5">
      <c r="B2658" s="1169" t="s">
        <v>12118</v>
      </c>
      <c r="C2658" s="1170" t="s">
        <v>2390</v>
      </c>
      <c r="D2658" s="1169" t="s">
        <v>30</v>
      </c>
      <c r="E2658" s="651" t="s">
        <v>18952</v>
      </c>
    </row>
    <row r="2659" spans="2:5">
      <c r="B2659" s="652" t="s">
        <v>12119</v>
      </c>
      <c r="C2659" s="653" t="s">
        <v>2391</v>
      </c>
      <c r="D2659" s="652" t="s">
        <v>30</v>
      </c>
      <c r="E2659" s="654" t="s">
        <v>19002</v>
      </c>
    </row>
    <row r="2660" spans="2:5">
      <c r="B2660" s="1169" t="s">
        <v>12120</v>
      </c>
      <c r="C2660" s="1170" t="s">
        <v>280</v>
      </c>
      <c r="D2660" s="1169" t="s">
        <v>30</v>
      </c>
      <c r="E2660" s="651" t="s">
        <v>12905</v>
      </c>
    </row>
    <row r="2661" spans="2:5">
      <c r="B2661" s="652" t="s">
        <v>12121</v>
      </c>
      <c r="C2661" s="653" t="s">
        <v>281</v>
      </c>
      <c r="D2661" s="652" t="s">
        <v>30</v>
      </c>
      <c r="E2661" s="654" t="s">
        <v>19003</v>
      </c>
    </row>
    <row r="2662" spans="2:5">
      <c r="B2662" s="1596" t="s">
        <v>12122</v>
      </c>
      <c r="C2662" s="1170" t="s">
        <v>282</v>
      </c>
      <c r="D2662" s="1169" t="s">
        <v>30</v>
      </c>
      <c r="E2662" s="651" t="s">
        <v>19004</v>
      </c>
    </row>
    <row r="2663" spans="2:5">
      <c r="B2663" s="1595" t="s">
        <v>12123</v>
      </c>
      <c r="C2663" s="653" t="s">
        <v>2392</v>
      </c>
      <c r="D2663" s="652" t="s">
        <v>30</v>
      </c>
      <c r="E2663" s="654" t="s">
        <v>13226</v>
      </c>
    </row>
    <row r="2664" spans="2:5">
      <c r="B2664" s="1596" t="s">
        <v>12124</v>
      </c>
      <c r="C2664" s="1170" t="s">
        <v>2393</v>
      </c>
      <c r="D2664" s="1169" t="s">
        <v>30</v>
      </c>
      <c r="E2664" s="651" t="s">
        <v>16500</v>
      </c>
    </row>
    <row r="2665" spans="2:5">
      <c r="B2665" s="1595" t="s">
        <v>12125</v>
      </c>
      <c r="C2665" s="653" t="s">
        <v>2394</v>
      </c>
      <c r="D2665" s="652" t="s">
        <v>30</v>
      </c>
      <c r="E2665" s="654" t="s">
        <v>13072</v>
      </c>
    </row>
    <row r="2666" spans="2:5" ht="30">
      <c r="B2666" s="1596" t="s">
        <v>12126</v>
      </c>
      <c r="C2666" s="1170" t="s">
        <v>9381</v>
      </c>
      <c r="D2666" s="1169" t="s">
        <v>30</v>
      </c>
      <c r="E2666" s="651" t="s">
        <v>19005</v>
      </c>
    </row>
    <row r="2667" spans="2:5">
      <c r="B2667" s="1595" t="s">
        <v>12127</v>
      </c>
      <c r="C2667" s="653" t="s">
        <v>283</v>
      </c>
      <c r="D2667" s="652" t="s">
        <v>30</v>
      </c>
      <c r="E2667" s="654" t="s">
        <v>14812</v>
      </c>
    </row>
    <row r="2668" spans="2:5">
      <c r="B2668" s="1596">
        <v>83399</v>
      </c>
      <c r="C2668" s="1170" t="s">
        <v>9382</v>
      </c>
      <c r="D2668" s="1169" t="s">
        <v>30</v>
      </c>
      <c r="E2668" s="651" t="s">
        <v>13641</v>
      </c>
    </row>
    <row r="2669" spans="2:5" ht="30">
      <c r="B2669" s="1595">
        <v>83400</v>
      </c>
      <c r="C2669" s="653" t="s">
        <v>9383</v>
      </c>
      <c r="D2669" s="652" t="s">
        <v>30</v>
      </c>
      <c r="E2669" s="654" t="s">
        <v>19006</v>
      </c>
    </row>
    <row r="2670" spans="2:5" ht="30">
      <c r="B2670" s="1596">
        <v>83401</v>
      </c>
      <c r="C2670" s="1170" t="s">
        <v>9384</v>
      </c>
      <c r="D2670" s="1169" t="s">
        <v>30</v>
      </c>
      <c r="E2670" s="651" t="s">
        <v>19006</v>
      </c>
    </row>
    <row r="2671" spans="2:5">
      <c r="B2671" s="1595">
        <v>83402</v>
      </c>
      <c r="C2671" s="653" t="s">
        <v>2395</v>
      </c>
      <c r="D2671" s="652" t="s">
        <v>30</v>
      </c>
      <c r="E2671" s="654" t="s">
        <v>12964</v>
      </c>
    </row>
    <row r="2672" spans="2:5" ht="30">
      <c r="B2672" s="1596">
        <v>83475</v>
      </c>
      <c r="C2672" s="1170" t="s">
        <v>2396</v>
      </c>
      <c r="D2672" s="1169" t="s">
        <v>30</v>
      </c>
      <c r="E2672" s="651" t="s">
        <v>19007</v>
      </c>
    </row>
    <row r="2673" spans="2:5" ht="30">
      <c r="B2673" s="1595">
        <v>83478</v>
      </c>
      <c r="C2673" s="653" t="s">
        <v>9385</v>
      </c>
      <c r="D2673" s="652" t="s">
        <v>30</v>
      </c>
      <c r="E2673" s="654" t="s">
        <v>16457</v>
      </c>
    </row>
    <row r="2674" spans="2:5">
      <c r="B2674" s="1596">
        <v>83479</v>
      </c>
      <c r="C2674" s="1170" t="s">
        <v>9386</v>
      </c>
      <c r="D2674" s="1169" t="s">
        <v>30</v>
      </c>
      <c r="E2674" s="651" t="s">
        <v>19008</v>
      </c>
    </row>
    <row r="2675" spans="2:5">
      <c r="B2675" s="1595">
        <v>83480</v>
      </c>
      <c r="C2675" s="653" t="s">
        <v>2397</v>
      </c>
      <c r="D2675" s="652" t="s">
        <v>30</v>
      </c>
      <c r="E2675" s="654" t="s">
        <v>16847</v>
      </c>
    </row>
    <row r="2676" spans="2:5">
      <c r="B2676" s="1596">
        <v>83481</v>
      </c>
      <c r="C2676" s="1170" t="s">
        <v>284</v>
      </c>
      <c r="D2676" s="1169" t="s">
        <v>30</v>
      </c>
      <c r="E2676" s="651" t="s">
        <v>16043</v>
      </c>
    </row>
    <row r="2677" spans="2:5">
      <c r="B2677" s="1595" t="s">
        <v>12128</v>
      </c>
      <c r="C2677" s="653" t="s">
        <v>2398</v>
      </c>
      <c r="D2677" s="652" t="s">
        <v>30</v>
      </c>
      <c r="E2677" s="654" t="s">
        <v>19009</v>
      </c>
    </row>
    <row r="2678" spans="2:5">
      <c r="B2678" s="1596" t="s">
        <v>12129</v>
      </c>
      <c r="C2678" s="1170" t="s">
        <v>2399</v>
      </c>
      <c r="D2678" s="1169" t="s">
        <v>30</v>
      </c>
      <c r="E2678" s="651" t="s">
        <v>19010</v>
      </c>
    </row>
    <row r="2679" spans="2:5">
      <c r="B2679" s="1595" t="s">
        <v>12130</v>
      </c>
      <c r="C2679" s="653" t="s">
        <v>9387</v>
      </c>
      <c r="D2679" s="652" t="s">
        <v>30</v>
      </c>
      <c r="E2679" s="654" t="s">
        <v>19011</v>
      </c>
    </row>
    <row r="2680" spans="2:5">
      <c r="B2680" s="1596" t="s">
        <v>12131</v>
      </c>
      <c r="C2680" s="1170" t="s">
        <v>9388</v>
      </c>
      <c r="D2680" s="1169" t="s">
        <v>30</v>
      </c>
      <c r="E2680" s="651" t="s">
        <v>19012</v>
      </c>
    </row>
    <row r="2681" spans="2:5">
      <c r="B2681" s="1595" t="s">
        <v>12132</v>
      </c>
      <c r="C2681" s="653" t="s">
        <v>9389</v>
      </c>
      <c r="D2681" s="652" t="s">
        <v>30</v>
      </c>
      <c r="E2681" s="654" t="s">
        <v>19013</v>
      </c>
    </row>
    <row r="2682" spans="2:5">
      <c r="B2682" s="1596" t="s">
        <v>12133</v>
      </c>
      <c r="C2682" s="1170" t="s">
        <v>9390</v>
      </c>
      <c r="D2682" s="1169" t="s">
        <v>30</v>
      </c>
      <c r="E2682" s="651" t="s">
        <v>19014</v>
      </c>
    </row>
    <row r="2683" spans="2:5">
      <c r="B2683" s="1595" t="s">
        <v>12134</v>
      </c>
      <c r="C2683" s="653" t="s">
        <v>2400</v>
      </c>
      <c r="D2683" s="652" t="s">
        <v>30</v>
      </c>
      <c r="E2683" s="654" t="s">
        <v>19015</v>
      </c>
    </row>
    <row r="2684" spans="2:5">
      <c r="B2684" s="1596" t="s">
        <v>12135</v>
      </c>
      <c r="C2684" s="1170" t="s">
        <v>2401</v>
      </c>
      <c r="D2684" s="1169" t="s">
        <v>30</v>
      </c>
      <c r="E2684" s="651" t="s">
        <v>19016</v>
      </c>
    </row>
    <row r="2685" spans="2:5">
      <c r="B2685" s="1595" t="s">
        <v>12136</v>
      </c>
      <c r="C2685" s="653" t="s">
        <v>9391</v>
      </c>
      <c r="D2685" s="652" t="s">
        <v>30</v>
      </c>
      <c r="E2685" s="654" t="s">
        <v>19017</v>
      </c>
    </row>
    <row r="2686" spans="2:5">
      <c r="B2686" s="1596" t="s">
        <v>12137</v>
      </c>
      <c r="C2686" s="1170" t="s">
        <v>2402</v>
      </c>
      <c r="D2686" s="1169" t="s">
        <v>30</v>
      </c>
      <c r="E2686" s="651" t="s">
        <v>19018</v>
      </c>
    </row>
    <row r="2687" spans="2:5" ht="30">
      <c r="B2687" s="1595">
        <v>93128</v>
      </c>
      <c r="C2687" s="653" t="s">
        <v>9392</v>
      </c>
      <c r="D2687" s="652" t="s">
        <v>30</v>
      </c>
      <c r="E2687" s="654" t="s">
        <v>19019</v>
      </c>
    </row>
    <row r="2688" spans="2:5" ht="30">
      <c r="B2688" s="1596">
        <v>93137</v>
      </c>
      <c r="C2688" s="1170" t="s">
        <v>9393</v>
      </c>
      <c r="D2688" s="1169" t="s">
        <v>30</v>
      </c>
      <c r="E2688" s="651" t="s">
        <v>18108</v>
      </c>
    </row>
    <row r="2689" spans="2:5" ht="30">
      <c r="B2689" s="1595">
        <v>93138</v>
      </c>
      <c r="C2689" s="653" t="s">
        <v>9394</v>
      </c>
      <c r="D2689" s="652" t="s">
        <v>30</v>
      </c>
      <c r="E2689" s="654" t="s">
        <v>19020</v>
      </c>
    </row>
    <row r="2690" spans="2:5" ht="30">
      <c r="B2690" s="1596">
        <v>93139</v>
      </c>
      <c r="C2690" s="1170" t="s">
        <v>9395</v>
      </c>
      <c r="D2690" s="1169" t="s">
        <v>30</v>
      </c>
      <c r="E2690" s="651" t="s">
        <v>19021</v>
      </c>
    </row>
    <row r="2691" spans="2:5" ht="30">
      <c r="B2691" s="1595">
        <v>93140</v>
      </c>
      <c r="C2691" s="653" t="s">
        <v>9396</v>
      </c>
      <c r="D2691" s="652" t="s">
        <v>30</v>
      </c>
      <c r="E2691" s="654" t="s">
        <v>19022</v>
      </c>
    </row>
    <row r="2692" spans="2:5" ht="30">
      <c r="B2692" s="1596">
        <v>93141</v>
      </c>
      <c r="C2692" s="1170" t="s">
        <v>2403</v>
      </c>
      <c r="D2692" s="1169" t="s">
        <v>30</v>
      </c>
      <c r="E2692" s="651" t="s">
        <v>19023</v>
      </c>
    </row>
    <row r="2693" spans="2:5" ht="30">
      <c r="B2693" s="1595">
        <v>93142</v>
      </c>
      <c r="C2693" s="653" t="s">
        <v>9397</v>
      </c>
      <c r="D2693" s="652" t="s">
        <v>30</v>
      </c>
      <c r="E2693" s="654" t="s">
        <v>19024</v>
      </c>
    </row>
    <row r="2694" spans="2:5" ht="30">
      <c r="B2694" s="1596">
        <v>93143</v>
      </c>
      <c r="C2694" s="1170" t="s">
        <v>2404</v>
      </c>
      <c r="D2694" s="1169" t="s">
        <v>30</v>
      </c>
      <c r="E2694" s="651" t="s">
        <v>19025</v>
      </c>
    </row>
    <row r="2695" spans="2:5" ht="30">
      <c r="B2695" s="1595">
        <v>93144</v>
      </c>
      <c r="C2695" s="653" t="s">
        <v>9398</v>
      </c>
      <c r="D2695" s="652" t="s">
        <v>30</v>
      </c>
      <c r="E2695" s="654" t="s">
        <v>19026</v>
      </c>
    </row>
    <row r="2696" spans="2:5" ht="30">
      <c r="B2696" s="1596">
        <v>93145</v>
      </c>
      <c r="C2696" s="1170" t="s">
        <v>9399</v>
      </c>
      <c r="D2696" s="1169" t="s">
        <v>30</v>
      </c>
      <c r="E2696" s="651" t="s">
        <v>19027</v>
      </c>
    </row>
    <row r="2697" spans="2:5" ht="30">
      <c r="B2697" s="1595">
        <v>93146</v>
      </c>
      <c r="C2697" s="653" t="s">
        <v>9400</v>
      </c>
      <c r="D2697" s="652" t="s">
        <v>30</v>
      </c>
      <c r="E2697" s="654" t="s">
        <v>19028</v>
      </c>
    </row>
    <row r="2698" spans="2:5" ht="45">
      <c r="B2698" s="1596">
        <v>93147</v>
      </c>
      <c r="C2698" s="1170" t="s">
        <v>9401</v>
      </c>
      <c r="D2698" s="1169" t="s">
        <v>30</v>
      </c>
      <c r="E2698" s="651" t="s">
        <v>19029</v>
      </c>
    </row>
    <row r="2699" spans="2:5">
      <c r="B2699" s="1595">
        <v>8260</v>
      </c>
      <c r="C2699" s="653" t="s">
        <v>285</v>
      </c>
      <c r="D2699" s="652" t="s">
        <v>30</v>
      </c>
      <c r="E2699" s="654" t="s">
        <v>19030</v>
      </c>
    </row>
    <row r="2700" spans="2:5">
      <c r="B2700" s="1596">
        <v>68069</v>
      </c>
      <c r="C2700" s="1170" t="s">
        <v>9402</v>
      </c>
      <c r="D2700" s="1169" t="s">
        <v>30</v>
      </c>
      <c r="E2700" s="651" t="s">
        <v>15972</v>
      </c>
    </row>
    <row r="2701" spans="2:5">
      <c r="B2701" s="1595">
        <v>68070</v>
      </c>
      <c r="C2701" s="653" t="s">
        <v>286</v>
      </c>
      <c r="D2701" s="652" t="s">
        <v>29</v>
      </c>
      <c r="E2701" s="654" t="s">
        <v>19031</v>
      </c>
    </row>
    <row r="2702" spans="2:5">
      <c r="B2702" s="1596">
        <v>72315</v>
      </c>
      <c r="C2702" s="1170" t="s">
        <v>287</v>
      </c>
      <c r="D2702" s="1169" t="s">
        <v>30</v>
      </c>
      <c r="E2702" s="651" t="s">
        <v>18025</v>
      </c>
    </row>
    <row r="2703" spans="2:5">
      <c r="B2703" s="1595">
        <v>72927</v>
      </c>
      <c r="C2703" s="653" t="s">
        <v>2405</v>
      </c>
      <c r="D2703" s="652" t="s">
        <v>29</v>
      </c>
      <c r="E2703" s="654" t="s">
        <v>13048</v>
      </c>
    </row>
    <row r="2704" spans="2:5">
      <c r="B2704" s="1596">
        <v>72928</v>
      </c>
      <c r="C2704" s="1170" t="s">
        <v>2406</v>
      </c>
      <c r="D2704" s="1169" t="s">
        <v>29</v>
      </c>
      <c r="E2704" s="651" t="s">
        <v>19032</v>
      </c>
    </row>
    <row r="2705" spans="2:5">
      <c r="B2705" s="1595">
        <v>72929</v>
      </c>
      <c r="C2705" s="653" t="s">
        <v>2407</v>
      </c>
      <c r="D2705" s="652" t="s">
        <v>29</v>
      </c>
      <c r="E2705" s="654" t="s">
        <v>19033</v>
      </c>
    </row>
    <row r="2706" spans="2:5">
      <c r="B2706" s="1596">
        <v>72930</v>
      </c>
      <c r="C2706" s="1170" t="s">
        <v>2408</v>
      </c>
      <c r="D2706" s="1169" t="s">
        <v>29</v>
      </c>
      <c r="E2706" s="651" t="s">
        <v>19034</v>
      </c>
    </row>
    <row r="2707" spans="2:5">
      <c r="B2707" s="1595">
        <v>72931</v>
      </c>
      <c r="C2707" s="653" t="s">
        <v>2409</v>
      </c>
      <c r="D2707" s="652" t="s">
        <v>29</v>
      </c>
      <c r="E2707" s="654" t="s">
        <v>19035</v>
      </c>
    </row>
    <row r="2708" spans="2:5">
      <c r="B2708" s="1596">
        <v>72932</v>
      </c>
      <c r="C2708" s="1170" t="s">
        <v>2410</v>
      </c>
      <c r="D2708" s="1169" t="s">
        <v>29</v>
      </c>
      <c r="E2708" s="651" t="s">
        <v>19036</v>
      </c>
    </row>
    <row r="2709" spans="2:5">
      <c r="B2709" s="1595">
        <v>83483</v>
      </c>
      <c r="C2709" s="653" t="s">
        <v>288</v>
      </c>
      <c r="D2709" s="652" t="s">
        <v>30</v>
      </c>
      <c r="E2709" s="654" t="s">
        <v>15837</v>
      </c>
    </row>
    <row r="2710" spans="2:5">
      <c r="B2710" s="1596">
        <v>83484</v>
      </c>
      <c r="C2710" s="1170" t="s">
        <v>289</v>
      </c>
      <c r="D2710" s="1169" t="s">
        <v>30</v>
      </c>
      <c r="E2710" s="651" t="s">
        <v>18948</v>
      </c>
    </row>
    <row r="2711" spans="2:5" ht="30">
      <c r="B2711" s="1595">
        <v>83485</v>
      </c>
      <c r="C2711" s="653" t="s">
        <v>9403</v>
      </c>
      <c r="D2711" s="652" t="s">
        <v>30</v>
      </c>
      <c r="E2711" s="654" t="s">
        <v>15474</v>
      </c>
    </row>
    <row r="2712" spans="2:5">
      <c r="B2712" s="1596">
        <v>83638</v>
      </c>
      <c r="C2712" s="1170" t="s">
        <v>9404</v>
      </c>
      <c r="D2712" s="1169" t="s">
        <v>30</v>
      </c>
      <c r="E2712" s="651" t="s">
        <v>19037</v>
      </c>
    </row>
    <row r="2713" spans="2:5">
      <c r="B2713" s="1595">
        <v>83641</v>
      </c>
      <c r="C2713" s="653" t="s">
        <v>290</v>
      </c>
      <c r="D2713" s="652" t="s">
        <v>30</v>
      </c>
      <c r="E2713" s="654" t="s">
        <v>19038</v>
      </c>
    </row>
    <row r="2714" spans="2:5">
      <c r="B2714" s="1596">
        <v>9535</v>
      </c>
      <c r="C2714" s="1170" t="s">
        <v>9405</v>
      </c>
      <c r="D2714" s="1169" t="s">
        <v>30</v>
      </c>
      <c r="E2714" s="651" t="s">
        <v>19039</v>
      </c>
    </row>
    <row r="2715" spans="2:5">
      <c r="B2715" s="1595">
        <v>72322</v>
      </c>
      <c r="C2715" s="653" t="s">
        <v>9406</v>
      </c>
      <c r="D2715" s="652" t="s">
        <v>30</v>
      </c>
      <c r="E2715" s="654" t="s">
        <v>19040</v>
      </c>
    </row>
    <row r="2716" spans="2:5">
      <c r="B2716" s="1596">
        <v>72326</v>
      </c>
      <c r="C2716" s="1170" t="s">
        <v>9407</v>
      </c>
      <c r="D2716" s="1169" t="s">
        <v>30</v>
      </c>
      <c r="E2716" s="651" t="s">
        <v>19041</v>
      </c>
    </row>
    <row r="2717" spans="2:5">
      <c r="B2717" s="1595">
        <v>72327</v>
      </c>
      <c r="C2717" s="653" t="s">
        <v>2411</v>
      </c>
      <c r="D2717" s="652" t="s">
        <v>30</v>
      </c>
      <c r="E2717" s="654" t="s">
        <v>12533</v>
      </c>
    </row>
    <row r="2718" spans="2:5">
      <c r="B2718" s="1596">
        <v>72328</v>
      </c>
      <c r="C2718" s="1170" t="s">
        <v>9408</v>
      </c>
      <c r="D2718" s="1169" t="s">
        <v>30</v>
      </c>
      <c r="E2718" s="651" t="s">
        <v>13457</v>
      </c>
    </row>
    <row r="2719" spans="2:5">
      <c r="B2719" s="1595">
        <v>72330</v>
      </c>
      <c r="C2719" s="653" t="s">
        <v>2412</v>
      </c>
      <c r="D2719" s="652" t="s">
        <v>30</v>
      </c>
      <c r="E2719" s="654" t="s">
        <v>19042</v>
      </c>
    </row>
    <row r="2720" spans="2:5">
      <c r="B2720" s="1596" t="s">
        <v>12138</v>
      </c>
      <c r="C2720" s="1170" t="s">
        <v>9409</v>
      </c>
      <c r="D2720" s="1169" t="s">
        <v>30</v>
      </c>
      <c r="E2720" s="651" t="s">
        <v>19043</v>
      </c>
    </row>
    <row r="2721" spans="2:5">
      <c r="B2721" s="652" t="s">
        <v>12139</v>
      </c>
      <c r="C2721" s="653" t="s">
        <v>291</v>
      </c>
      <c r="D2721" s="652" t="s">
        <v>30</v>
      </c>
      <c r="E2721" s="654" t="s">
        <v>19044</v>
      </c>
    </row>
    <row r="2722" spans="2:5">
      <c r="B2722" s="1169" t="s">
        <v>12140</v>
      </c>
      <c r="C2722" s="1170" t="s">
        <v>292</v>
      </c>
      <c r="D2722" s="1169" t="s">
        <v>30</v>
      </c>
      <c r="E2722" s="651" t="s">
        <v>18514</v>
      </c>
    </row>
    <row r="2723" spans="2:5">
      <c r="B2723" s="652" t="s">
        <v>12141</v>
      </c>
      <c r="C2723" s="653" t="s">
        <v>293</v>
      </c>
      <c r="D2723" s="652" t="s">
        <v>30</v>
      </c>
      <c r="E2723" s="654" t="s">
        <v>19045</v>
      </c>
    </row>
    <row r="2724" spans="2:5">
      <c r="B2724" s="1596">
        <v>83482</v>
      </c>
      <c r="C2724" s="1170" t="s">
        <v>4753</v>
      </c>
      <c r="D2724" s="1169" t="s">
        <v>30</v>
      </c>
      <c r="E2724" s="651" t="s">
        <v>19042</v>
      </c>
    </row>
    <row r="2725" spans="2:5">
      <c r="B2725" s="1595">
        <v>83487</v>
      </c>
      <c r="C2725" s="653" t="s">
        <v>294</v>
      </c>
      <c r="D2725" s="652" t="s">
        <v>30</v>
      </c>
      <c r="E2725" s="654" t="s">
        <v>19046</v>
      </c>
    </row>
    <row r="2726" spans="2:5">
      <c r="B2726" s="1596">
        <v>83490</v>
      </c>
      <c r="C2726" s="1170" t="s">
        <v>295</v>
      </c>
      <c r="D2726" s="1169" t="s">
        <v>30</v>
      </c>
      <c r="E2726" s="651" t="s">
        <v>19047</v>
      </c>
    </row>
    <row r="2727" spans="2:5">
      <c r="B2727" s="1595">
        <v>83491</v>
      </c>
      <c r="C2727" s="653" t="s">
        <v>9410</v>
      </c>
      <c r="D2727" s="652" t="s">
        <v>30</v>
      </c>
      <c r="E2727" s="654" t="s">
        <v>19048</v>
      </c>
    </row>
    <row r="2728" spans="2:5">
      <c r="B2728" s="1596">
        <v>83492</v>
      </c>
      <c r="C2728" s="1170" t="s">
        <v>9411</v>
      </c>
      <c r="D2728" s="1169" t="s">
        <v>30</v>
      </c>
      <c r="E2728" s="651" t="s">
        <v>19049</v>
      </c>
    </row>
    <row r="2729" spans="2:5">
      <c r="B2729" s="1595">
        <v>83493</v>
      </c>
      <c r="C2729" s="653" t="s">
        <v>2413</v>
      </c>
      <c r="D2729" s="652" t="s">
        <v>30</v>
      </c>
      <c r="E2729" s="654" t="s">
        <v>19042</v>
      </c>
    </row>
    <row r="2730" spans="2:5">
      <c r="B2730" s="1596">
        <v>85195</v>
      </c>
      <c r="C2730" s="1170" t="s">
        <v>296</v>
      </c>
      <c r="D2730" s="1169" t="s">
        <v>30</v>
      </c>
      <c r="E2730" s="651" t="s">
        <v>14810</v>
      </c>
    </row>
    <row r="2731" spans="2:5">
      <c r="B2731" s="1595">
        <v>88547</v>
      </c>
      <c r="C2731" s="653" t="s">
        <v>297</v>
      </c>
      <c r="D2731" s="652" t="s">
        <v>30</v>
      </c>
      <c r="E2731" s="654" t="s">
        <v>19050</v>
      </c>
    </row>
    <row r="2732" spans="2:5" ht="30">
      <c r="B2732" s="1596">
        <v>72283</v>
      </c>
      <c r="C2732" s="1170" t="s">
        <v>9412</v>
      </c>
      <c r="D2732" s="1169" t="s">
        <v>30</v>
      </c>
      <c r="E2732" s="651" t="s">
        <v>19051</v>
      </c>
    </row>
    <row r="2733" spans="2:5" ht="30">
      <c r="B2733" s="1595">
        <v>72284</v>
      </c>
      <c r="C2733" s="653" t="s">
        <v>9413</v>
      </c>
      <c r="D2733" s="652" t="s">
        <v>30</v>
      </c>
      <c r="E2733" s="654" t="s">
        <v>19052</v>
      </c>
    </row>
    <row r="2734" spans="2:5">
      <c r="B2734" s="1596">
        <v>72287</v>
      </c>
      <c r="C2734" s="1170" t="s">
        <v>298</v>
      </c>
      <c r="D2734" s="1169" t="s">
        <v>30</v>
      </c>
      <c r="E2734" s="651" t="s">
        <v>19053</v>
      </c>
    </row>
    <row r="2735" spans="2:5">
      <c r="B2735" s="1595">
        <v>72288</v>
      </c>
      <c r="C2735" s="653" t="s">
        <v>299</v>
      </c>
      <c r="D2735" s="652" t="s">
        <v>30</v>
      </c>
      <c r="E2735" s="654" t="s">
        <v>19054</v>
      </c>
    </row>
    <row r="2736" spans="2:5">
      <c r="B2736" s="1596">
        <v>72553</v>
      </c>
      <c r="C2736" s="1170" t="s">
        <v>300</v>
      </c>
      <c r="D2736" s="1169" t="s">
        <v>30</v>
      </c>
      <c r="E2736" s="651" t="s">
        <v>17972</v>
      </c>
    </row>
    <row r="2737" spans="2:5">
      <c r="B2737" s="1595">
        <v>72554</v>
      </c>
      <c r="C2737" s="653" t="s">
        <v>301</v>
      </c>
      <c r="D2737" s="652" t="s">
        <v>30</v>
      </c>
      <c r="E2737" s="654" t="s">
        <v>19055</v>
      </c>
    </row>
    <row r="2738" spans="2:5">
      <c r="B2738" s="1169" t="s">
        <v>12142</v>
      </c>
      <c r="C2738" s="1170" t="s">
        <v>302</v>
      </c>
      <c r="D2738" s="1169" t="s">
        <v>30</v>
      </c>
      <c r="E2738" s="651" t="s">
        <v>19056</v>
      </c>
    </row>
    <row r="2739" spans="2:5">
      <c r="B2739" s="1595" t="s">
        <v>303</v>
      </c>
      <c r="C2739" s="653" t="s">
        <v>9414</v>
      </c>
      <c r="D2739" s="652" t="s">
        <v>30</v>
      </c>
      <c r="E2739" s="654" t="s">
        <v>19057</v>
      </c>
    </row>
    <row r="2740" spans="2:5">
      <c r="B2740" s="1596">
        <v>83633</v>
      </c>
      <c r="C2740" s="1170" t="s">
        <v>304</v>
      </c>
      <c r="D2740" s="1169" t="s">
        <v>30</v>
      </c>
      <c r="E2740" s="651" t="s">
        <v>19058</v>
      </c>
    </row>
    <row r="2741" spans="2:5">
      <c r="B2741" s="1595">
        <v>83634</v>
      </c>
      <c r="C2741" s="653" t="s">
        <v>9415</v>
      </c>
      <c r="D2741" s="652" t="s">
        <v>30</v>
      </c>
      <c r="E2741" s="654" t="s">
        <v>19059</v>
      </c>
    </row>
    <row r="2742" spans="2:5">
      <c r="B2742" s="1596">
        <v>83635</v>
      </c>
      <c r="C2742" s="1170" t="s">
        <v>305</v>
      </c>
      <c r="D2742" s="1169" t="s">
        <v>30</v>
      </c>
      <c r="E2742" s="651" t="s">
        <v>19060</v>
      </c>
    </row>
    <row r="2743" spans="2:5">
      <c r="B2743" s="1595">
        <v>72337</v>
      </c>
      <c r="C2743" s="653" t="s">
        <v>9416</v>
      </c>
      <c r="D2743" s="652" t="s">
        <v>30</v>
      </c>
      <c r="E2743" s="654" t="s">
        <v>15200</v>
      </c>
    </row>
    <row r="2744" spans="2:5">
      <c r="B2744" s="1596">
        <v>73688</v>
      </c>
      <c r="C2744" s="1170" t="s">
        <v>9417</v>
      </c>
      <c r="D2744" s="1169" t="s">
        <v>29</v>
      </c>
      <c r="E2744" s="651" t="s">
        <v>19061</v>
      </c>
    </row>
    <row r="2745" spans="2:5">
      <c r="B2745" s="1595">
        <v>73689</v>
      </c>
      <c r="C2745" s="653" t="s">
        <v>9418</v>
      </c>
      <c r="D2745" s="652" t="s">
        <v>29</v>
      </c>
      <c r="E2745" s="654" t="s">
        <v>19062</v>
      </c>
    </row>
    <row r="2746" spans="2:5">
      <c r="B2746" s="1596">
        <v>73690</v>
      </c>
      <c r="C2746" s="1170" t="s">
        <v>9419</v>
      </c>
      <c r="D2746" s="1169" t="s">
        <v>29</v>
      </c>
      <c r="E2746" s="651" t="s">
        <v>19063</v>
      </c>
    </row>
    <row r="2747" spans="2:5">
      <c r="B2747" s="1595" t="s">
        <v>12143</v>
      </c>
      <c r="C2747" s="653" t="s">
        <v>9420</v>
      </c>
      <c r="D2747" s="652" t="s">
        <v>30</v>
      </c>
      <c r="E2747" s="654" t="s">
        <v>15192</v>
      </c>
    </row>
    <row r="2748" spans="2:5">
      <c r="B2748" s="1596" t="s">
        <v>12144</v>
      </c>
      <c r="C2748" s="1170" t="s">
        <v>9421</v>
      </c>
      <c r="D2748" s="1169" t="s">
        <v>30</v>
      </c>
      <c r="E2748" s="651" t="s">
        <v>19064</v>
      </c>
    </row>
    <row r="2749" spans="2:5">
      <c r="B2749" s="1595" t="s">
        <v>12145</v>
      </c>
      <c r="C2749" s="653" t="s">
        <v>9422</v>
      </c>
      <c r="D2749" s="652" t="s">
        <v>30</v>
      </c>
      <c r="E2749" s="654" t="s">
        <v>19065</v>
      </c>
    </row>
    <row r="2750" spans="2:5">
      <c r="B2750" s="1169" t="s">
        <v>12146</v>
      </c>
      <c r="C2750" s="1170" t="s">
        <v>9423</v>
      </c>
      <c r="D2750" s="1169" t="s">
        <v>29</v>
      </c>
      <c r="E2750" s="651" t="s">
        <v>12858</v>
      </c>
    </row>
    <row r="2751" spans="2:5">
      <c r="B2751" s="1595" t="s">
        <v>12147</v>
      </c>
      <c r="C2751" s="653" t="s">
        <v>306</v>
      </c>
      <c r="D2751" s="652" t="s">
        <v>29</v>
      </c>
      <c r="E2751" s="654" t="s">
        <v>15518</v>
      </c>
    </row>
    <row r="2752" spans="2:5">
      <c r="B2752" s="1596" t="s">
        <v>307</v>
      </c>
      <c r="C2752" s="1170" t="s">
        <v>9424</v>
      </c>
      <c r="D2752" s="1169" t="s">
        <v>29</v>
      </c>
      <c r="E2752" s="651" t="s">
        <v>16058</v>
      </c>
    </row>
    <row r="2753" spans="2:5">
      <c r="B2753" s="1595" t="s">
        <v>12148</v>
      </c>
      <c r="C2753" s="653" t="s">
        <v>9425</v>
      </c>
      <c r="D2753" s="652" t="s">
        <v>29</v>
      </c>
      <c r="E2753" s="654" t="s">
        <v>19066</v>
      </c>
    </row>
    <row r="2754" spans="2:5">
      <c r="B2754" s="1596" t="s">
        <v>12149</v>
      </c>
      <c r="C2754" s="1170" t="s">
        <v>9426</v>
      </c>
      <c r="D2754" s="1169" t="s">
        <v>29</v>
      </c>
      <c r="E2754" s="651" t="s">
        <v>13603</v>
      </c>
    </row>
    <row r="2755" spans="2:5">
      <c r="B2755" s="1595" t="s">
        <v>12150</v>
      </c>
      <c r="C2755" s="653" t="s">
        <v>9427</v>
      </c>
      <c r="D2755" s="652" t="s">
        <v>29</v>
      </c>
      <c r="E2755" s="654" t="s">
        <v>15145</v>
      </c>
    </row>
    <row r="2756" spans="2:5">
      <c r="B2756" s="1596" t="s">
        <v>12151</v>
      </c>
      <c r="C2756" s="1170" t="s">
        <v>9428</v>
      </c>
      <c r="D2756" s="1169" t="s">
        <v>29</v>
      </c>
      <c r="E2756" s="651" t="s">
        <v>15383</v>
      </c>
    </row>
    <row r="2757" spans="2:5">
      <c r="B2757" s="1595" t="s">
        <v>12152</v>
      </c>
      <c r="C2757" s="653" t="s">
        <v>9429</v>
      </c>
      <c r="D2757" s="652" t="s">
        <v>29</v>
      </c>
      <c r="E2757" s="654" t="s">
        <v>18706</v>
      </c>
    </row>
    <row r="2758" spans="2:5">
      <c r="B2758" s="1596" t="s">
        <v>12153</v>
      </c>
      <c r="C2758" s="1170" t="s">
        <v>308</v>
      </c>
      <c r="D2758" s="1169" t="s">
        <v>29</v>
      </c>
      <c r="E2758" s="651" t="s">
        <v>12877</v>
      </c>
    </row>
    <row r="2759" spans="2:5">
      <c r="B2759" s="1595" t="s">
        <v>12154</v>
      </c>
      <c r="C2759" s="653" t="s">
        <v>9430</v>
      </c>
      <c r="D2759" s="652" t="s">
        <v>29</v>
      </c>
      <c r="E2759" s="654" t="s">
        <v>12648</v>
      </c>
    </row>
    <row r="2760" spans="2:5">
      <c r="B2760" s="1596" t="s">
        <v>12155</v>
      </c>
      <c r="C2760" s="1170" t="s">
        <v>9431</v>
      </c>
      <c r="D2760" s="1169" t="s">
        <v>29</v>
      </c>
      <c r="E2760" s="651" t="s">
        <v>14283</v>
      </c>
    </row>
    <row r="2761" spans="2:5">
      <c r="B2761" s="652" t="s">
        <v>12156</v>
      </c>
      <c r="C2761" s="653" t="s">
        <v>9432</v>
      </c>
      <c r="D2761" s="652" t="s">
        <v>29</v>
      </c>
      <c r="E2761" s="654" t="s">
        <v>12542</v>
      </c>
    </row>
    <row r="2762" spans="2:5">
      <c r="B2762" s="1169" t="s">
        <v>12157</v>
      </c>
      <c r="C2762" s="1170" t="s">
        <v>9433</v>
      </c>
      <c r="D2762" s="1169" t="s">
        <v>29</v>
      </c>
      <c r="E2762" s="651" t="s">
        <v>12538</v>
      </c>
    </row>
    <row r="2763" spans="2:5">
      <c r="B2763" s="652" t="s">
        <v>12158</v>
      </c>
      <c r="C2763" s="653" t="s">
        <v>9434</v>
      </c>
      <c r="D2763" s="652" t="s">
        <v>29</v>
      </c>
      <c r="E2763" s="654" t="s">
        <v>15892</v>
      </c>
    </row>
    <row r="2764" spans="2:5">
      <c r="B2764" s="1596">
        <v>83366</v>
      </c>
      <c r="C2764" s="1170" t="s">
        <v>9435</v>
      </c>
      <c r="D2764" s="1169" t="s">
        <v>30</v>
      </c>
      <c r="E2764" s="651" t="s">
        <v>19067</v>
      </c>
    </row>
    <row r="2765" spans="2:5">
      <c r="B2765" s="1595">
        <v>83367</v>
      </c>
      <c r="C2765" s="653" t="s">
        <v>9436</v>
      </c>
      <c r="D2765" s="652" t="s">
        <v>30</v>
      </c>
      <c r="E2765" s="654" t="s">
        <v>19068</v>
      </c>
    </row>
    <row r="2766" spans="2:5">
      <c r="B2766" s="1596">
        <v>83368</v>
      </c>
      <c r="C2766" s="1170" t="s">
        <v>309</v>
      </c>
      <c r="D2766" s="1169" t="s">
        <v>30</v>
      </c>
      <c r="E2766" s="651" t="s">
        <v>19069</v>
      </c>
    </row>
    <row r="2767" spans="2:5" ht="30">
      <c r="B2767" s="1595">
        <v>83369</v>
      </c>
      <c r="C2767" s="653" t="s">
        <v>9437</v>
      </c>
      <c r="D2767" s="652" t="s">
        <v>30</v>
      </c>
      <c r="E2767" s="654" t="s">
        <v>19070</v>
      </c>
    </row>
    <row r="2768" spans="2:5" ht="30">
      <c r="B2768" s="1596">
        <v>83370</v>
      </c>
      <c r="C2768" s="1170" t="s">
        <v>9438</v>
      </c>
      <c r="D2768" s="1169" t="s">
        <v>30</v>
      </c>
      <c r="E2768" s="651" t="s">
        <v>19071</v>
      </c>
    </row>
    <row r="2769" spans="2:5" ht="30">
      <c r="B2769" s="1595">
        <v>83371</v>
      </c>
      <c r="C2769" s="653" t="s">
        <v>9439</v>
      </c>
      <c r="D2769" s="652" t="s">
        <v>30</v>
      </c>
      <c r="E2769" s="654" t="s">
        <v>19072</v>
      </c>
    </row>
    <row r="2770" spans="2:5">
      <c r="B2770" s="1596">
        <v>83639</v>
      </c>
      <c r="C2770" s="1170" t="s">
        <v>9440</v>
      </c>
      <c r="D2770" s="1169" t="s">
        <v>29</v>
      </c>
      <c r="E2770" s="651" t="s">
        <v>19073</v>
      </c>
    </row>
    <row r="2771" spans="2:5" ht="30">
      <c r="B2771" s="1595">
        <v>84676</v>
      </c>
      <c r="C2771" s="653" t="s">
        <v>9441</v>
      </c>
      <c r="D2771" s="652" t="s">
        <v>30</v>
      </c>
      <c r="E2771" s="654" t="s">
        <v>19074</v>
      </c>
    </row>
    <row r="2772" spans="2:5">
      <c r="B2772" s="1596">
        <v>84796</v>
      </c>
      <c r="C2772" s="1170" t="s">
        <v>9442</v>
      </c>
      <c r="D2772" s="1169" t="s">
        <v>30</v>
      </c>
      <c r="E2772" s="651" t="s">
        <v>19075</v>
      </c>
    </row>
    <row r="2773" spans="2:5">
      <c r="B2773" s="1595">
        <v>84798</v>
      </c>
      <c r="C2773" s="653" t="s">
        <v>9443</v>
      </c>
      <c r="D2773" s="652" t="s">
        <v>30</v>
      </c>
      <c r="E2773" s="654" t="s">
        <v>19076</v>
      </c>
    </row>
    <row r="2774" spans="2:5">
      <c r="B2774" s="1596">
        <v>83636</v>
      </c>
      <c r="C2774" s="1170" t="s">
        <v>310</v>
      </c>
      <c r="D2774" s="1169" t="s">
        <v>0</v>
      </c>
      <c r="E2774" s="651" t="s">
        <v>19077</v>
      </c>
    </row>
    <row r="2775" spans="2:5">
      <c r="B2775" s="1595">
        <v>83637</v>
      </c>
      <c r="C2775" s="653" t="s">
        <v>311</v>
      </c>
      <c r="D2775" s="652" t="s">
        <v>0</v>
      </c>
      <c r="E2775" s="654" t="s">
        <v>19078</v>
      </c>
    </row>
    <row r="2776" spans="2:5">
      <c r="B2776" s="1596" t="s">
        <v>12159</v>
      </c>
      <c r="C2776" s="1170" t="s">
        <v>9444</v>
      </c>
      <c r="D2776" s="1169" t="s">
        <v>30</v>
      </c>
      <c r="E2776" s="651" t="s">
        <v>19079</v>
      </c>
    </row>
    <row r="2777" spans="2:5">
      <c r="B2777" s="1595">
        <v>85120</v>
      </c>
      <c r="C2777" s="653" t="s">
        <v>9445</v>
      </c>
      <c r="D2777" s="652" t="s">
        <v>30</v>
      </c>
      <c r="E2777" s="654" t="s">
        <v>19080</v>
      </c>
    </row>
    <row r="2778" spans="2:5">
      <c r="B2778" s="1596">
        <v>83486</v>
      </c>
      <c r="C2778" s="1170" t="s">
        <v>312</v>
      </c>
      <c r="D2778" s="1169" t="s">
        <v>30</v>
      </c>
      <c r="E2778" s="651" t="s">
        <v>19081</v>
      </c>
    </row>
    <row r="2779" spans="2:5" ht="30">
      <c r="B2779" s="1595">
        <v>83643</v>
      </c>
      <c r="C2779" s="653" t="s">
        <v>9446</v>
      </c>
      <c r="D2779" s="652" t="s">
        <v>30</v>
      </c>
      <c r="E2779" s="654" t="s">
        <v>19082</v>
      </c>
    </row>
    <row r="2780" spans="2:5">
      <c r="B2780" s="1596">
        <v>83644</v>
      </c>
      <c r="C2780" s="1170" t="s">
        <v>313</v>
      </c>
      <c r="D2780" s="1169" t="s">
        <v>30</v>
      </c>
      <c r="E2780" s="651" t="s">
        <v>19083</v>
      </c>
    </row>
    <row r="2781" spans="2:5">
      <c r="B2781" s="1595">
        <v>83645</v>
      </c>
      <c r="C2781" s="653" t="s">
        <v>314</v>
      </c>
      <c r="D2781" s="652" t="s">
        <v>30</v>
      </c>
      <c r="E2781" s="654" t="s">
        <v>19084</v>
      </c>
    </row>
    <row r="2782" spans="2:5">
      <c r="B2782" s="1596">
        <v>83646</v>
      </c>
      <c r="C2782" s="1170" t="s">
        <v>315</v>
      </c>
      <c r="D2782" s="1169" t="s">
        <v>30</v>
      </c>
      <c r="E2782" s="651" t="s">
        <v>19085</v>
      </c>
    </row>
    <row r="2783" spans="2:5">
      <c r="B2783" s="1595">
        <v>83647</v>
      </c>
      <c r="C2783" s="653" t="s">
        <v>316</v>
      </c>
      <c r="D2783" s="652" t="s">
        <v>30</v>
      </c>
      <c r="E2783" s="654" t="s">
        <v>19086</v>
      </c>
    </row>
    <row r="2784" spans="2:5">
      <c r="B2784" s="1596">
        <v>83648</v>
      </c>
      <c r="C2784" s="1170" t="s">
        <v>317</v>
      </c>
      <c r="D2784" s="1169" t="s">
        <v>30</v>
      </c>
      <c r="E2784" s="651" t="s">
        <v>19087</v>
      </c>
    </row>
    <row r="2785" spans="2:5">
      <c r="B2785" s="1595">
        <v>83649</v>
      </c>
      <c r="C2785" s="653" t="s">
        <v>318</v>
      </c>
      <c r="D2785" s="652" t="s">
        <v>30</v>
      </c>
      <c r="E2785" s="654" t="s">
        <v>19088</v>
      </c>
    </row>
    <row r="2786" spans="2:5">
      <c r="B2786" s="1596">
        <v>83650</v>
      </c>
      <c r="C2786" s="1170" t="s">
        <v>319</v>
      </c>
      <c r="D2786" s="1169" t="s">
        <v>30</v>
      </c>
      <c r="E2786" s="651" t="s">
        <v>19089</v>
      </c>
    </row>
    <row r="2787" spans="2:5">
      <c r="B2787" s="1595" t="s">
        <v>12160</v>
      </c>
      <c r="C2787" s="653" t="s">
        <v>9447</v>
      </c>
      <c r="D2787" s="652" t="s">
        <v>29</v>
      </c>
      <c r="E2787" s="654" t="s">
        <v>15280</v>
      </c>
    </row>
    <row r="2788" spans="2:5">
      <c r="B2788" s="1596" t="s">
        <v>12161</v>
      </c>
      <c r="C2788" s="1170" t="s">
        <v>9448</v>
      </c>
      <c r="D2788" s="1169" t="s">
        <v>29</v>
      </c>
      <c r="E2788" s="651" t="s">
        <v>19090</v>
      </c>
    </row>
    <row r="2789" spans="2:5">
      <c r="B2789" s="1595" t="s">
        <v>12162</v>
      </c>
      <c r="C2789" s="653" t="s">
        <v>9449</v>
      </c>
      <c r="D2789" s="652" t="s">
        <v>29</v>
      </c>
      <c r="E2789" s="654" t="s">
        <v>19091</v>
      </c>
    </row>
    <row r="2790" spans="2:5">
      <c r="B2790" s="1596" t="s">
        <v>12163</v>
      </c>
      <c r="C2790" s="1170" t="s">
        <v>9450</v>
      </c>
      <c r="D2790" s="1169" t="s">
        <v>29</v>
      </c>
      <c r="E2790" s="651" t="s">
        <v>19092</v>
      </c>
    </row>
    <row r="2791" spans="2:5">
      <c r="B2791" s="1595" t="s">
        <v>12164</v>
      </c>
      <c r="C2791" s="653" t="s">
        <v>9451</v>
      </c>
      <c r="D2791" s="652" t="s">
        <v>29</v>
      </c>
      <c r="E2791" s="654" t="s">
        <v>19093</v>
      </c>
    </row>
    <row r="2792" spans="2:5">
      <c r="B2792" s="1596">
        <v>89355</v>
      </c>
      <c r="C2792" s="1170" t="s">
        <v>6061</v>
      </c>
      <c r="D2792" s="1169" t="s">
        <v>29</v>
      </c>
      <c r="E2792" s="651" t="s">
        <v>13602</v>
      </c>
    </row>
    <row r="2793" spans="2:5">
      <c r="B2793" s="1595">
        <v>89356</v>
      </c>
      <c r="C2793" s="653" t="s">
        <v>6062</v>
      </c>
      <c r="D2793" s="652" t="s">
        <v>29</v>
      </c>
      <c r="E2793" s="654" t="s">
        <v>13272</v>
      </c>
    </row>
    <row r="2794" spans="2:5">
      <c r="B2794" s="1596">
        <v>89357</v>
      </c>
      <c r="C2794" s="1170" t="s">
        <v>6063</v>
      </c>
      <c r="D2794" s="1169" t="s">
        <v>29</v>
      </c>
      <c r="E2794" s="651" t="s">
        <v>19094</v>
      </c>
    </row>
    <row r="2795" spans="2:5">
      <c r="B2795" s="1595">
        <v>89401</v>
      </c>
      <c r="C2795" s="653" t="s">
        <v>9452</v>
      </c>
      <c r="D2795" s="652" t="s">
        <v>29</v>
      </c>
      <c r="E2795" s="654" t="s">
        <v>17051</v>
      </c>
    </row>
    <row r="2796" spans="2:5">
      <c r="B2796" s="1596">
        <v>89402</v>
      </c>
      <c r="C2796" s="1170" t="s">
        <v>9453</v>
      </c>
      <c r="D2796" s="1169" t="s">
        <v>29</v>
      </c>
      <c r="E2796" s="651" t="s">
        <v>19095</v>
      </c>
    </row>
    <row r="2797" spans="2:5">
      <c r="B2797" s="1595">
        <v>89403</v>
      </c>
      <c r="C2797" s="653" t="s">
        <v>9454</v>
      </c>
      <c r="D2797" s="652" t="s">
        <v>29</v>
      </c>
      <c r="E2797" s="654" t="s">
        <v>13764</v>
      </c>
    </row>
    <row r="2798" spans="2:5">
      <c r="B2798" s="1596">
        <v>89446</v>
      </c>
      <c r="C2798" s="1170" t="s">
        <v>9455</v>
      </c>
      <c r="D2798" s="1169" t="s">
        <v>29</v>
      </c>
      <c r="E2798" s="651" t="s">
        <v>16253</v>
      </c>
    </row>
    <row r="2799" spans="2:5">
      <c r="B2799" s="1595">
        <v>89447</v>
      </c>
      <c r="C2799" s="653" t="s">
        <v>9456</v>
      </c>
      <c r="D2799" s="652" t="s">
        <v>29</v>
      </c>
      <c r="E2799" s="654" t="s">
        <v>12841</v>
      </c>
    </row>
    <row r="2800" spans="2:5">
      <c r="B2800" s="1596">
        <v>89448</v>
      </c>
      <c r="C2800" s="1170" t="s">
        <v>9457</v>
      </c>
      <c r="D2800" s="1169" t="s">
        <v>29</v>
      </c>
      <c r="E2800" s="651" t="s">
        <v>19096</v>
      </c>
    </row>
    <row r="2801" spans="2:5">
      <c r="B2801" s="1595">
        <v>89449</v>
      </c>
      <c r="C2801" s="653" t="s">
        <v>9458</v>
      </c>
      <c r="D2801" s="652" t="s">
        <v>29</v>
      </c>
      <c r="E2801" s="654" t="s">
        <v>14318</v>
      </c>
    </row>
    <row r="2802" spans="2:5">
      <c r="B2802" s="1596">
        <v>89450</v>
      </c>
      <c r="C2802" s="1170" t="s">
        <v>9459</v>
      </c>
      <c r="D2802" s="1169" t="s">
        <v>29</v>
      </c>
      <c r="E2802" s="651" t="s">
        <v>15437</v>
      </c>
    </row>
    <row r="2803" spans="2:5">
      <c r="B2803" s="1595">
        <v>89451</v>
      </c>
      <c r="C2803" s="653" t="s">
        <v>9460</v>
      </c>
      <c r="D2803" s="652" t="s">
        <v>29</v>
      </c>
      <c r="E2803" s="654" t="s">
        <v>19097</v>
      </c>
    </row>
    <row r="2804" spans="2:5">
      <c r="B2804" s="1596">
        <v>89452</v>
      </c>
      <c r="C2804" s="1170" t="s">
        <v>9461</v>
      </c>
      <c r="D2804" s="1169" t="s">
        <v>29</v>
      </c>
      <c r="E2804" s="651" t="s">
        <v>19098</v>
      </c>
    </row>
    <row r="2805" spans="2:5">
      <c r="B2805" s="1595">
        <v>89508</v>
      </c>
      <c r="C2805" s="653" t="s">
        <v>9462</v>
      </c>
      <c r="D2805" s="652" t="s">
        <v>29</v>
      </c>
      <c r="E2805" s="654" t="s">
        <v>14229</v>
      </c>
    </row>
    <row r="2806" spans="2:5">
      <c r="B2806" s="1596">
        <v>89509</v>
      </c>
      <c r="C2806" s="1170" t="s">
        <v>9463</v>
      </c>
      <c r="D2806" s="1169" t="s">
        <v>29</v>
      </c>
      <c r="E2806" s="651" t="s">
        <v>15739</v>
      </c>
    </row>
    <row r="2807" spans="2:5">
      <c r="B2807" s="1595">
        <v>89511</v>
      </c>
      <c r="C2807" s="653" t="s">
        <v>9464</v>
      </c>
      <c r="D2807" s="652" t="s">
        <v>29</v>
      </c>
      <c r="E2807" s="654" t="s">
        <v>13614</v>
      </c>
    </row>
    <row r="2808" spans="2:5">
      <c r="B2808" s="1596">
        <v>89512</v>
      </c>
      <c r="C2808" s="1170" t="s">
        <v>9465</v>
      </c>
      <c r="D2808" s="1169" t="s">
        <v>29</v>
      </c>
      <c r="E2808" s="651" t="s">
        <v>19099</v>
      </c>
    </row>
    <row r="2809" spans="2:5" ht="30">
      <c r="B2809" s="1595">
        <v>89576</v>
      </c>
      <c r="C2809" s="653" t="s">
        <v>9466</v>
      </c>
      <c r="D2809" s="652" t="s">
        <v>29</v>
      </c>
      <c r="E2809" s="654" t="s">
        <v>14828</v>
      </c>
    </row>
    <row r="2810" spans="2:5" ht="30">
      <c r="B2810" s="1596">
        <v>89578</v>
      </c>
      <c r="C2810" s="1170" t="s">
        <v>9467</v>
      </c>
      <c r="D2810" s="1169" t="s">
        <v>29</v>
      </c>
      <c r="E2810" s="651" t="s">
        <v>12653</v>
      </c>
    </row>
    <row r="2811" spans="2:5" ht="30">
      <c r="B2811" s="1595">
        <v>89580</v>
      </c>
      <c r="C2811" s="653" t="s">
        <v>9468</v>
      </c>
      <c r="D2811" s="652" t="s">
        <v>29</v>
      </c>
      <c r="E2811" s="654" t="s">
        <v>18198</v>
      </c>
    </row>
    <row r="2812" spans="2:5">
      <c r="B2812" s="1596">
        <v>89633</v>
      </c>
      <c r="C2812" s="1170" t="s">
        <v>2414</v>
      </c>
      <c r="D2812" s="1169" t="s">
        <v>29</v>
      </c>
      <c r="E2812" s="651" t="s">
        <v>19100</v>
      </c>
    </row>
    <row r="2813" spans="2:5">
      <c r="B2813" s="1595">
        <v>89634</v>
      </c>
      <c r="C2813" s="653" t="s">
        <v>2415</v>
      </c>
      <c r="D2813" s="652" t="s">
        <v>29</v>
      </c>
      <c r="E2813" s="654" t="s">
        <v>19101</v>
      </c>
    </row>
    <row r="2814" spans="2:5">
      <c r="B2814" s="1596">
        <v>89635</v>
      </c>
      <c r="C2814" s="1170" t="s">
        <v>2416</v>
      </c>
      <c r="D2814" s="1169" t="s">
        <v>29</v>
      </c>
      <c r="E2814" s="651" t="s">
        <v>19099</v>
      </c>
    </row>
    <row r="2815" spans="2:5">
      <c r="B2815" s="1595">
        <v>89636</v>
      </c>
      <c r="C2815" s="653" t="s">
        <v>9469</v>
      </c>
      <c r="D2815" s="652" t="s">
        <v>29</v>
      </c>
      <c r="E2815" s="654" t="s">
        <v>15566</v>
      </c>
    </row>
    <row r="2816" spans="2:5" ht="30">
      <c r="B2816" s="1596">
        <v>89711</v>
      </c>
      <c r="C2816" s="1170" t="s">
        <v>9470</v>
      </c>
      <c r="D2816" s="1169" t="s">
        <v>29</v>
      </c>
      <c r="E2816" s="651" t="s">
        <v>15768</v>
      </c>
    </row>
    <row r="2817" spans="2:5" ht="30">
      <c r="B2817" s="1595">
        <v>89712</v>
      </c>
      <c r="C2817" s="653" t="s">
        <v>9471</v>
      </c>
      <c r="D2817" s="652" t="s">
        <v>29</v>
      </c>
      <c r="E2817" s="654" t="s">
        <v>13127</v>
      </c>
    </row>
    <row r="2818" spans="2:5" ht="30">
      <c r="B2818" s="1596">
        <v>89713</v>
      </c>
      <c r="C2818" s="1170" t="s">
        <v>9472</v>
      </c>
      <c r="D2818" s="1169" t="s">
        <v>29</v>
      </c>
      <c r="E2818" s="651" t="s">
        <v>14929</v>
      </c>
    </row>
    <row r="2819" spans="2:5" ht="30">
      <c r="B2819" s="1595">
        <v>89714</v>
      </c>
      <c r="C2819" s="653" t="s">
        <v>9473</v>
      </c>
      <c r="D2819" s="652" t="s">
        <v>29</v>
      </c>
      <c r="E2819" s="654" t="s">
        <v>13696</v>
      </c>
    </row>
    <row r="2820" spans="2:5">
      <c r="B2820" s="1596">
        <v>89716</v>
      </c>
      <c r="C2820" s="1170" t="s">
        <v>9474</v>
      </c>
      <c r="D2820" s="1169" t="s">
        <v>29</v>
      </c>
      <c r="E2820" s="651" t="s">
        <v>19066</v>
      </c>
    </row>
    <row r="2821" spans="2:5">
      <c r="B2821" s="1595">
        <v>89717</v>
      </c>
      <c r="C2821" s="653" t="s">
        <v>9475</v>
      </c>
      <c r="D2821" s="652" t="s">
        <v>29</v>
      </c>
      <c r="E2821" s="654" t="s">
        <v>19102</v>
      </c>
    </row>
    <row r="2822" spans="2:5">
      <c r="B2822" s="1596">
        <v>89770</v>
      </c>
      <c r="C2822" s="1170" t="s">
        <v>9476</v>
      </c>
      <c r="D2822" s="1169" t="s">
        <v>29</v>
      </c>
      <c r="E2822" s="651" t="s">
        <v>19103</v>
      </c>
    </row>
    <row r="2823" spans="2:5">
      <c r="B2823" s="1595">
        <v>89771</v>
      </c>
      <c r="C2823" s="653" t="s">
        <v>9477</v>
      </c>
      <c r="D2823" s="652" t="s">
        <v>29</v>
      </c>
      <c r="E2823" s="654" t="s">
        <v>12643</v>
      </c>
    </row>
    <row r="2824" spans="2:5">
      <c r="B2824" s="1596">
        <v>89773</v>
      </c>
      <c r="C2824" s="1170" t="s">
        <v>9478</v>
      </c>
      <c r="D2824" s="1169" t="s">
        <v>29</v>
      </c>
      <c r="E2824" s="651" t="s">
        <v>19104</v>
      </c>
    </row>
    <row r="2825" spans="2:5">
      <c r="B2825" s="1595">
        <v>89775</v>
      </c>
      <c r="C2825" s="653" t="s">
        <v>9479</v>
      </c>
      <c r="D2825" s="652" t="s">
        <v>29</v>
      </c>
      <c r="E2825" s="654" t="s">
        <v>19105</v>
      </c>
    </row>
    <row r="2826" spans="2:5" ht="30">
      <c r="B2826" s="1596">
        <v>89798</v>
      </c>
      <c r="C2826" s="1170" t="s">
        <v>9480</v>
      </c>
      <c r="D2826" s="1169" t="s">
        <v>29</v>
      </c>
      <c r="E2826" s="651" t="s">
        <v>17818</v>
      </c>
    </row>
    <row r="2827" spans="2:5" ht="30">
      <c r="B2827" s="1595">
        <v>89799</v>
      </c>
      <c r="C2827" s="653" t="s">
        <v>9481</v>
      </c>
      <c r="D2827" s="652" t="s">
        <v>29</v>
      </c>
      <c r="E2827" s="654" t="s">
        <v>15545</v>
      </c>
    </row>
    <row r="2828" spans="2:5" ht="30">
      <c r="B2828" s="1596">
        <v>89800</v>
      </c>
      <c r="C2828" s="1170" t="s">
        <v>9482</v>
      </c>
      <c r="D2828" s="1169" t="s">
        <v>29</v>
      </c>
      <c r="E2828" s="651" t="s">
        <v>15962</v>
      </c>
    </row>
    <row r="2829" spans="2:5" ht="30">
      <c r="B2829" s="1595">
        <v>89848</v>
      </c>
      <c r="C2829" s="653" t="s">
        <v>9483</v>
      </c>
      <c r="D2829" s="652" t="s">
        <v>29</v>
      </c>
      <c r="E2829" s="654" t="s">
        <v>13057</v>
      </c>
    </row>
    <row r="2830" spans="2:5" ht="30">
      <c r="B2830" s="1596">
        <v>89849</v>
      </c>
      <c r="C2830" s="1170" t="s">
        <v>9484</v>
      </c>
      <c r="D2830" s="1169" t="s">
        <v>29</v>
      </c>
      <c r="E2830" s="651" t="s">
        <v>15612</v>
      </c>
    </row>
    <row r="2831" spans="2:5">
      <c r="B2831" s="1595">
        <v>89865</v>
      </c>
      <c r="C2831" s="653" t="s">
        <v>6064</v>
      </c>
      <c r="D2831" s="652" t="s">
        <v>29</v>
      </c>
      <c r="E2831" s="654" t="s">
        <v>13552</v>
      </c>
    </row>
    <row r="2832" spans="2:5" ht="30">
      <c r="B2832" s="1596">
        <v>91784</v>
      </c>
      <c r="C2832" s="1170" t="s">
        <v>6159</v>
      </c>
      <c r="D2832" s="1169" t="s">
        <v>29</v>
      </c>
      <c r="E2832" s="651" t="s">
        <v>18046</v>
      </c>
    </row>
    <row r="2833" spans="2:5" ht="45">
      <c r="B2833" s="1595">
        <v>91785</v>
      </c>
      <c r="C2833" s="653" t="s">
        <v>6160</v>
      </c>
      <c r="D2833" s="652" t="s">
        <v>29</v>
      </c>
      <c r="E2833" s="654" t="s">
        <v>19106</v>
      </c>
    </row>
    <row r="2834" spans="2:5" ht="45">
      <c r="B2834" s="1596">
        <v>91786</v>
      </c>
      <c r="C2834" s="1170" t="s">
        <v>9485</v>
      </c>
      <c r="D2834" s="1169" t="s">
        <v>29</v>
      </c>
      <c r="E2834" s="651" t="s">
        <v>17722</v>
      </c>
    </row>
    <row r="2835" spans="2:5" ht="30">
      <c r="B2835" s="1595">
        <v>91787</v>
      </c>
      <c r="C2835" s="653" t="s">
        <v>9486</v>
      </c>
      <c r="D2835" s="652" t="s">
        <v>29</v>
      </c>
      <c r="E2835" s="654" t="s">
        <v>16538</v>
      </c>
    </row>
    <row r="2836" spans="2:5" ht="30">
      <c r="B2836" s="1596">
        <v>91788</v>
      </c>
      <c r="C2836" s="1170" t="s">
        <v>9487</v>
      </c>
      <c r="D2836" s="1169" t="s">
        <v>29</v>
      </c>
      <c r="E2836" s="651" t="s">
        <v>14815</v>
      </c>
    </row>
    <row r="2837" spans="2:5" ht="45">
      <c r="B2837" s="1595">
        <v>91789</v>
      </c>
      <c r="C2837" s="653" t="s">
        <v>6161</v>
      </c>
      <c r="D2837" s="652" t="s">
        <v>29</v>
      </c>
      <c r="E2837" s="654" t="s">
        <v>14794</v>
      </c>
    </row>
    <row r="2838" spans="2:5" ht="45">
      <c r="B2838" s="1596">
        <v>91790</v>
      </c>
      <c r="C2838" s="1170" t="s">
        <v>9488</v>
      </c>
      <c r="D2838" s="1169" t="s">
        <v>29</v>
      </c>
      <c r="E2838" s="651" t="s">
        <v>19107</v>
      </c>
    </row>
    <row r="2839" spans="2:5" ht="30">
      <c r="B2839" s="1595">
        <v>91791</v>
      </c>
      <c r="C2839" s="653" t="s">
        <v>6162</v>
      </c>
      <c r="D2839" s="652" t="s">
        <v>29</v>
      </c>
      <c r="E2839" s="654" t="s">
        <v>19108</v>
      </c>
    </row>
    <row r="2840" spans="2:5" ht="45">
      <c r="B2840" s="1596">
        <v>91792</v>
      </c>
      <c r="C2840" s="1170" t="s">
        <v>9489</v>
      </c>
      <c r="D2840" s="1169" t="s">
        <v>29</v>
      </c>
      <c r="E2840" s="651" t="s">
        <v>17106</v>
      </c>
    </row>
    <row r="2841" spans="2:5" ht="45">
      <c r="B2841" s="1595">
        <v>91793</v>
      </c>
      <c r="C2841" s="653" t="s">
        <v>9490</v>
      </c>
      <c r="D2841" s="652" t="s">
        <v>29</v>
      </c>
      <c r="E2841" s="654" t="s">
        <v>19109</v>
      </c>
    </row>
    <row r="2842" spans="2:5" ht="45">
      <c r="B2842" s="1596">
        <v>91794</v>
      </c>
      <c r="C2842" s="1170" t="s">
        <v>9491</v>
      </c>
      <c r="D2842" s="1169" t="s">
        <v>29</v>
      </c>
      <c r="E2842" s="651" t="s">
        <v>19110</v>
      </c>
    </row>
    <row r="2843" spans="2:5" ht="45">
      <c r="B2843" s="1595">
        <v>91795</v>
      </c>
      <c r="C2843" s="653" t="s">
        <v>9492</v>
      </c>
      <c r="D2843" s="652" t="s">
        <v>29</v>
      </c>
      <c r="E2843" s="654" t="s">
        <v>17497</v>
      </c>
    </row>
    <row r="2844" spans="2:5" ht="30">
      <c r="B2844" s="1596">
        <v>91796</v>
      </c>
      <c r="C2844" s="1170" t="s">
        <v>9493</v>
      </c>
      <c r="D2844" s="1169" t="s">
        <v>29</v>
      </c>
      <c r="E2844" s="651" t="s">
        <v>15190</v>
      </c>
    </row>
    <row r="2845" spans="2:5" ht="30">
      <c r="B2845" s="1595">
        <v>92275</v>
      </c>
      <c r="C2845" s="653" t="s">
        <v>9494</v>
      </c>
      <c r="D2845" s="652" t="s">
        <v>29</v>
      </c>
      <c r="E2845" s="654" t="s">
        <v>15826</v>
      </c>
    </row>
    <row r="2846" spans="2:5" ht="30">
      <c r="B2846" s="1596">
        <v>92276</v>
      </c>
      <c r="C2846" s="1170" t="s">
        <v>9495</v>
      </c>
      <c r="D2846" s="1169" t="s">
        <v>29</v>
      </c>
      <c r="E2846" s="651" t="s">
        <v>18203</v>
      </c>
    </row>
    <row r="2847" spans="2:5" ht="30">
      <c r="B2847" s="1595">
        <v>92277</v>
      </c>
      <c r="C2847" s="653" t="s">
        <v>9496</v>
      </c>
      <c r="D2847" s="652" t="s">
        <v>29</v>
      </c>
      <c r="E2847" s="654" t="s">
        <v>19111</v>
      </c>
    </row>
    <row r="2848" spans="2:5" ht="30">
      <c r="B2848" s="1596">
        <v>92278</v>
      </c>
      <c r="C2848" s="1170" t="s">
        <v>9497</v>
      </c>
      <c r="D2848" s="1169" t="s">
        <v>29</v>
      </c>
      <c r="E2848" s="651" t="s">
        <v>19112</v>
      </c>
    </row>
    <row r="2849" spans="2:5" ht="30">
      <c r="B2849" s="1595">
        <v>92279</v>
      </c>
      <c r="C2849" s="653" t="s">
        <v>9498</v>
      </c>
      <c r="D2849" s="652" t="s">
        <v>29</v>
      </c>
      <c r="E2849" s="654" t="s">
        <v>19113</v>
      </c>
    </row>
    <row r="2850" spans="2:5" ht="30">
      <c r="B2850" s="1596">
        <v>92280</v>
      </c>
      <c r="C2850" s="1170" t="s">
        <v>9499</v>
      </c>
      <c r="D2850" s="1169" t="s">
        <v>29</v>
      </c>
      <c r="E2850" s="651" t="s">
        <v>19114</v>
      </c>
    </row>
    <row r="2851" spans="2:5" ht="30">
      <c r="B2851" s="1595">
        <v>92305</v>
      </c>
      <c r="C2851" s="653" t="s">
        <v>9500</v>
      </c>
      <c r="D2851" s="652" t="s">
        <v>29</v>
      </c>
      <c r="E2851" s="654" t="s">
        <v>18699</v>
      </c>
    </row>
    <row r="2852" spans="2:5" ht="30">
      <c r="B2852" s="1596">
        <v>92306</v>
      </c>
      <c r="C2852" s="1170" t="s">
        <v>9501</v>
      </c>
      <c r="D2852" s="1169" t="s">
        <v>29</v>
      </c>
      <c r="E2852" s="651" t="s">
        <v>18197</v>
      </c>
    </row>
    <row r="2853" spans="2:5" ht="30">
      <c r="B2853" s="1595">
        <v>92307</v>
      </c>
      <c r="C2853" s="653" t="s">
        <v>9502</v>
      </c>
      <c r="D2853" s="652" t="s">
        <v>29</v>
      </c>
      <c r="E2853" s="654" t="s">
        <v>19115</v>
      </c>
    </row>
    <row r="2854" spans="2:5" ht="30">
      <c r="B2854" s="1596">
        <v>92320</v>
      </c>
      <c r="C2854" s="1170" t="s">
        <v>9503</v>
      </c>
      <c r="D2854" s="1169" t="s">
        <v>29</v>
      </c>
      <c r="E2854" s="651" t="s">
        <v>19116</v>
      </c>
    </row>
    <row r="2855" spans="2:5" ht="30">
      <c r="B2855" s="1595">
        <v>92321</v>
      </c>
      <c r="C2855" s="653" t="s">
        <v>9504</v>
      </c>
      <c r="D2855" s="652" t="s">
        <v>29</v>
      </c>
      <c r="E2855" s="654" t="s">
        <v>17675</v>
      </c>
    </row>
    <row r="2856" spans="2:5" ht="30">
      <c r="B2856" s="1596">
        <v>92322</v>
      </c>
      <c r="C2856" s="1170" t="s">
        <v>9505</v>
      </c>
      <c r="D2856" s="1169" t="s">
        <v>29</v>
      </c>
      <c r="E2856" s="651" t="s">
        <v>18668</v>
      </c>
    </row>
    <row r="2857" spans="2:5" ht="30">
      <c r="B2857" s="1595">
        <v>92335</v>
      </c>
      <c r="C2857" s="653" t="s">
        <v>9506</v>
      </c>
      <c r="D2857" s="652" t="s">
        <v>29</v>
      </c>
      <c r="E2857" s="654" t="s">
        <v>15937</v>
      </c>
    </row>
    <row r="2858" spans="2:5" ht="30">
      <c r="B2858" s="1596">
        <v>92336</v>
      </c>
      <c r="C2858" s="1170" t="s">
        <v>9507</v>
      </c>
      <c r="D2858" s="1169" t="s">
        <v>29</v>
      </c>
      <c r="E2858" s="651" t="s">
        <v>19117</v>
      </c>
    </row>
    <row r="2859" spans="2:5" ht="30">
      <c r="B2859" s="1595">
        <v>92337</v>
      </c>
      <c r="C2859" s="653" t="s">
        <v>9508</v>
      </c>
      <c r="D2859" s="652" t="s">
        <v>29</v>
      </c>
      <c r="E2859" s="654" t="s">
        <v>19118</v>
      </c>
    </row>
    <row r="2860" spans="2:5" ht="30">
      <c r="B2860" s="1596">
        <v>92338</v>
      </c>
      <c r="C2860" s="1170" t="s">
        <v>2417</v>
      </c>
      <c r="D2860" s="1169" t="s">
        <v>29</v>
      </c>
      <c r="E2860" s="651" t="s">
        <v>15728</v>
      </c>
    </row>
    <row r="2861" spans="2:5" ht="30">
      <c r="B2861" s="1595">
        <v>92339</v>
      </c>
      <c r="C2861" s="653" t="s">
        <v>9509</v>
      </c>
      <c r="D2861" s="652" t="s">
        <v>29</v>
      </c>
      <c r="E2861" s="654" t="s">
        <v>19119</v>
      </c>
    </row>
    <row r="2862" spans="2:5" ht="30">
      <c r="B2862" s="1596">
        <v>92341</v>
      </c>
      <c r="C2862" s="1170" t="s">
        <v>9510</v>
      </c>
      <c r="D2862" s="1169" t="s">
        <v>29</v>
      </c>
      <c r="E2862" s="651" t="s">
        <v>15595</v>
      </c>
    </row>
    <row r="2863" spans="2:5" ht="30">
      <c r="B2863" s="1595">
        <v>92342</v>
      </c>
      <c r="C2863" s="653" t="s">
        <v>9511</v>
      </c>
      <c r="D2863" s="652" t="s">
        <v>29</v>
      </c>
      <c r="E2863" s="654" t="s">
        <v>19120</v>
      </c>
    </row>
    <row r="2864" spans="2:5" ht="30">
      <c r="B2864" s="1596">
        <v>92343</v>
      </c>
      <c r="C2864" s="1170" t="s">
        <v>9512</v>
      </c>
      <c r="D2864" s="1169" t="s">
        <v>29</v>
      </c>
      <c r="E2864" s="651" t="s">
        <v>19121</v>
      </c>
    </row>
    <row r="2865" spans="2:5" ht="30">
      <c r="B2865" s="1595">
        <v>92361</v>
      </c>
      <c r="C2865" s="653" t="s">
        <v>9513</v>
      </c>
      <c r="D2865" s="652" t="s">
        <v>29</v>
      </c>
      <c r="E2865" s="654" t="s">
        <v>19122</v>
      </c>
    </row>
    <row r="2866" spans="2:5" ht="30">
      <c r="B2866" s="1596">
        <v>92362</v>
      </c>
      <c r="C2866" s="1170" t="s">
        <v>9514</v>
      </c>
      <c r="D2866" s="1169" t="s">
        <v>29</v>
      </c>
      <c r="E2866" s="651" t="s">
        <v>15727</v>
      </c>
    </row>
    <row r="2867" spans="2:5" ht="30">
      <c r="B2867" s="1595">
        <v>92364</v>
      </c>
      <c r="C2867" s="653" t="s">
        <v>9515</v>
      </c>
      <c r="D2867" s="652" t="s">
        <v>29</v>
      </c>
      <c r="E2867" s="654" t="s">
        <v>18858</v>
      </c>
    </row>
    <row r="2868" spans="2:5" ht="30">
      <c r="B2868" s="1596">
        <v>92365</v>
      </c>
      <c r="C2868" s="1170" t="s">
        <v>9516</v>
      </c>
      <c r="D2868" s="1169" t="s">
        <v>29</v>
      </c>
      <c r="E2868" s="651" t="s">
        <v>19123</v>
      </c>
    </row>
    <row r="2869" spans="2:5" ht="30">
      <c r="B2869" s="1595">
        <v>92366</v>
      </c>
      <c r="C2869" s="653" t="s">
        <v>9517</v>
      </c>
      <c r="D2869" s="652" t="s">
        <v>29</v>
      </c>
      <c r="E2869" s="654" t="s">
        <v>19124</v>
      </c>
    </row>
    <row r="2870" spans="2:5" ht="30">
      <c r="B2870" s="1596">
        <v>92367</v>
      </c>
      <c r="C2870" s="1170" t="s">
        <v>9518</v>
      </c>
      <c r="D2870" s="1169" t="s">
        <v>29</v>
      </c>
      <c r="E2870" s="651" t="s">
        <v>19125</v>
      </c>
    </row>
    <row r="2871" spans="2:5" ht="30">
      <c r="B2871" s="1595">
        <v>92368</v>
      </c>
      <c r="C2871" s="653" t="s">
        <v>9519</v>
      </c>
      <c r="D2871" s="652" t="s">
        <v>29</v>
      </c>
      <c r="E2871" s="654" t="s">
        <v>19126</v>
      </c>
    </row>
    <row r="2872" spans="2:5" ht="30">
      <c r="B2872" s="1596">
        <v>92648</v>
      </c>
      <c r="C2872" s="1170" t="s">
        <v>9520</v>
      </c>
      <c r="D2872" s="1169" t="s">
        <v>29</v>
      </c>
      <c r="E2872" s="651" t="s">
        <v>15742</v>
      </c>
    </row>
    <row r="2873" spans="2:5" ht="30">
      <c r="B2873" s="1595">
        <v>92649</v>
      </c>
      <c r="C2873" s="653" t="s">
        <v>9521</v>
      </c>
      <c r="D2873" s="652" t="s">
        <v>29</v>
      </c>
      <c r="E2873" s="654" t="s">
        <v>18692</v>
      </c>
    </row>
    <row r="2874" spans="2:5" ht="30">
      <c r="B2874" s="1596">
        <v>92650</v>
      </c>
      <c r="C2874" s="1170" t="s">
        <v>9522</v>
      </c>
      <c r="D2874" s="1169" t="s">
        <v>29</v>
      </c>
      <c r="E2874" s="651" t="s">
        <v>19127</v>
      </c>
    </row>
    <row r="2875" spans="2:5" ht="30">
      <c r="B2875" s="1595">
        <v>92652</v>
      </c>
      <c r="C2875" s="653" t="s">
        <v>9523</v>
      </c>
      <c r="D2875" s="652" t="s">
        <v>29</v>
      </c>
      <c r="E2875" s="654" t="s">
        <v>14764</v>
      </c>
    </row>
    <row r="2876" spans="2:5" ht="30">
      <c r="B2876" s="1596">
        <v>92653</v>
      </c>
      <c r="C2876" s="1170" t="s">
        <v>9524</v>
      </c>
      <c r="D2876" s="1169" t="s">
        <v>29</v>
      </c>
      <c r="E2876" s="651" t="s">
        <v>19128</v>
      </c>
    </row>
    <row r="2877" spans="2:5" ht="30">
      <c r="B2877" s="1595">
        <v>92654</v>
      </c>
      <c r="C2877" s="653" t="s">
        <v>9525</v>
      </c>
      <c r="D2877" s="652" t="s">
        <v>29</v>
      </c>
      <c r="E2877" s="654" t="s">
        <v>19129</v>
      </c>
    </row>
    <row r="2878" spans="2:5" ht="30">
      <c r="B2878" s="1596">
        <v>92655</v>
      </c>
      <c r="C2878" s="1170" t="s">
        <v>9526</v>
      </c>
      <c r="D2878" s="1169" t="s">
        <v>29</v>
      </c>
      <c r="E2878" s="651" t="s">
        <v>19130</v>
      </c>
    </row>
    <row r="2879" spans="2:5" ht="30">
      <c r="B2879" s="1595">
        <v>92656</v>
      </c>
      <c r="C2879" s="653" t="s">
        <v>9527</v>
      </c>
      <c r="D2879" s="652" t="s">
        <v>29</v>
      </c>
      <c r="E2879" s="654" t="s">
        <v>19131</v>
      </c>
    </row>
    <row r="2880" spans="2:5" ht="30">
      <c r="B2880" s="1596">
        <v>92687</v>
      </c>
      <c r="C2880" s="1170" t="s">
        <v>2418</v>
      </c>
      <c r="D2880" s="1169" t="s">
        <v>29</v>
      </c>
      <c r="E2880" s="651" t="s">
        <v>15500</v>
      </c>
    </row>
    <row r="2881" spans="2:5" ht="30">
      <c r="B2881" s="1595">
        <v>92688</v>
      </c>
      <c r="C2881" s="653" t="s">
        <v>2419</v>
      </c>
      <c r="D2881" s="652" t="s">
        <v>29</v>
      </c>
      <c r="E2881" s="654" t="s">
        <v>13700</v>
      </c>
    </row>
    <row r="2882" spans="2:5" ht="30">
      <c r="B2882" s="1596">
        <v>92689</v>
      </c>
      <c r="C2882" s="1170" t="s">
        <v>9528</v>
      </c>
      <c r="D2882" s="1169" t="s">
        <v>29</v>
      </c>
      <c r="E2882" s="651" t="s">
        <v>13001</v>
      </c>
    </row>
    <row r="2883" spans="2:5" ht="30">
      <c r="B2883" s="1595">
        <v>92690</v>
      </c>
      <c r="C2883" s="653" t="s">
        <v>9529</v>
      </c>
      <c r="D2883" s="652" t="s">
        <v>29</v>
      </c>
      <c r="E2883" s="654" t="s">
        <v>19132</v>
      </c>
    </row>
    <row r="2884" spans="2:5" ht="30">
      <c r="B2884" s="1596">
        <v>94462</v>
      </c>
      <c r="C2884" s="1170" t="s">
        <v>9530</v>
      </c>
      <c r="D2884" s="1169" t="s">
        <v>29</v>
      </c>
      <c r="E2884" s="651" t="s">
        <v>19133</v>
      </c>
    </row>
    <row r="2885" spans="2:5" ht="30">
      <c r="B2885" s="1595">
        <v>94463</v>
      </c>
      <c r="C2885" s="653" t="s">
        <v>9531</v>
      </c>
      <c r="D2885" s="652" t="s">
        <v>29</v>
      </c>
      <c r="E2885" s="654" t="s">
        <v>19134</v>
      </c>
    </row>
    <row r="2886" spans="2:5" ht="30">
      <c r="B2886" s="1596">
        <v>94464</v>
      </c>
      <c r="C2886" s="1170" t="s">
        <v>9532</v>
      </c>
      <c r="D2886" s="1169" t="s">
        <v>29</v>
      </c>
      <c r="E2886" s="651" t="s">
        <v>19135</v>
      </c>
    </row>
    <row r="2887" spans="2:5" ht="30">
      <c r="B2887" s="1595">
        <v>94602</v>
      </c>
      <c r="C2887" s="653" t="s">
        <v>9533</v>
      </c>
      <c r="D2887" s="652" t="s">
        <v>29</v>
      </c>
      <c r="E2887" s="654" t="s">
        <v>19136</v>
      </c>
    </row>
    <row r="2888" spans="2:5" ht="30">
      <c r="B2888" s="1596">
        <v>94603</v>
      </c>
      <c r="C2888" s="1170" t="s">
        <v>9534</v>
      </c>
      <c r="D2888" s="1169" t="s">
        <v>29</v>
      </c>
      <c r="E2888" s="651" t="s">
        <v>19137</v>
      </c>
    </row>
    <row r="2889" spans="2:5" ht="30">
      <c r="B2889" s="1595">
        <v>94604</v>
      </c>
      <c r="C2889" s="653" t="s">
        <v>9535</v>
      </c>
      <c r="D2889" s="652" t="s">
        <v>29</v>
      </c>
      <c r="E2889" s="654" t="s">
        <v>13060</v>
      </c>
    </row>
    <row r="2890" spans="2:5" ht="30">
      <c r="B2890" s="1596">
        <v>94605</v>
      </c>
      <c r="C2890" s="1170" t="s">
        <v>9536</v>
      </c>
      <c r="D2890" s="1169" t="s">
        <v>29</v>
      </c>
      <c r="E2890" s="651" t="s">
        <v>19138</v>
      </c>
    </row>
    <row r="2891" spans="2:5" ht="30">
      <c r="B2891" s="1595">
        <v>94648</v>
      </c>
      <c r="C2891" s="653" t="s">
        <v>9537</v>
      </c>
      <c r="D2891" s="652" t="s">
        <v>29</v>
      </c>
      <c r="E2891" s="654" t="s">
        <v>15893</v>
      </c>
    </row>
    <row r="2892" spans="2:5" ht="30">
      <c r="B2892" s="1596">
        <v>94649</v>
      </c>
      <c r="C2892" s="1170" t="s">
        <v>9538</v>
      </c>
      <c r="D2892" s="1169" t="s">
        <v>29</v>
      </c>
      <c r="E2892" s="651" t="s">
        <v>15910</v>
      </c>
    </row>
    <row r="2893" spans="2:5" ht="30">
      <c r="B2893" s="1595">
        <v>94650</v>
      </c>
      <c r="C2893" s="653" t="s">
        <v>9539</v>
      </c>
      <c r="D2893" s="652" t="s">
        <v>29</v>
      </c>
      <c r="E2893" s="654" t="s">
        <v>15305</v>
      </c>
    </row>
    <row r="2894" spans="2:5" ht="30">
      <c r="B2894" s="1596">
        <v>94651</v>
      </c>
      <c r="C2894" s="1170" t="s">
        <v>9540</v>
      </c>
      <c r="D2894" s="1169" t="s">
        <v>29</v>
      </c>
      <c r="E2894" s="651" t="s">
        <v>13477</v>
      </c>
    </row>
    <row r="2895" spans="2:5" ht="30">
      <c r="B2895" s="1595">
        <v>94652</v>
      </c>
      <c r="C2895" s="653" t="s">
        <v>9541</v>
      </c>
      <c r="D2895" s="652" t="s">
        <v>29</v>
      </c>
      <c r="E2895" s="654" t="s">
        <v>19139</v>
      </c>
    </row>
    <row r="2896" spans="2:5" ht="30">
      <c r="B2896" s="1596">
        <v>94653</v>
      </c>
      <c r="C2896" s="1170" t="s">
        <v>9542</v>
      </c>
      <c r="D2896" s="1169" t="s">
        <v>29</v>
      </c>
      <c r="E2896" s="651" t="s">
        <v>15036</v>
      </c>
    </row>
    <row r="2897" spans="2:5" ht="30">
      <c r="B2897" s="1595">
        <v>94654</v>
      </c>
      <c r="C2897" s="653" t="s">
        <v>9543</v>
      </c>
      <c r="D2897" s="652" t="s">
        <v>29</v>
      </c>
      <c r="E2897" s="654" t="s">
        <v>18116</v>
      </c>
    </row>
    <row r="2898" spans="2:5" ht="30">
      <c r="B2898" s="1596">
        <v>94655</v>
      </c>
      <c r="C2898" s="1170" t="s">
        <v>9544</v>
      </c>
      <c r="D2898" s="1169" t="s">
        <v>29</v>
      </c>
      <c r="E2898" s="651" t="s">
        <v>19140</v>
      </c>
    </row>
    <row r="2899" spans="2:5" ht="30">
      <c r="B2899" s="1595">
        <v>94716</v>
      </c>
      <c r="C2899" s="653" t="s">
        <v>9545</v>
      </c>
      <c r="D2899" s="652" t="s">
        <v>29</v>
      </c>
      <c r="E2899" s="654" t="s">
        <v>15883</v>
      </c>
    </row>
    <row r="2900" spans="2:5" ht="30">
      <c r="B2900" s="1596">
        <v>94717</v>
      </c>
      <c r="C2900" s="1170" t="s">
        <v>9546</v>
      </c>
      <c r="D2900" s="1169" t="s">
        <v>29</v>
      </c>
      <c r="E2900" s="651" t="s">
        <v>15005</v>
      </c>
    </row>
    <row r="2901" spans="2:5" ht="30">
      <c r="B2901" s="1595">
        <v>94718</v>
      </c>
      <c r="C2901" s="653" t="s">
        <v>9547</v>
      </c>
      <c r="D2901" s="652" t="s">
        <v>29</v>
      </c>
      <c r="E2901" s="654" t="s">
        <v>19141</v>
      </c>
    </row>
    <row r="2902" spans="2:5" ht="30">
      <c r="B2902" s="1596">
        <v>94719</v>
      </c>
      <c r="C2902" s="1170" t="s">
        <v>9548</v>
      </c>
      <c r="D2902" s="1169" t="s">
        <v>29</v>
      </c>
      <c r="E2902" s="651" t="s">
        <v>19142</v>
      </c>
    </row>
    <row r="2903" spans="2:5" ht="30">
      <c r="B2903" s="1595">
        <v>94720</v>
      </c>
      <c r="C2903" s="653" t="s">
        <v>9549</v>
      </c>
      <c r="D2903" s="652" t="s">
        <v>29</v>
      </c>
      <c r="E2903" s="654" t="s">
        <v>16094</v>
      </c>
    </row>
    <row r="2904" spans="2:5" ht="30">
      <c r="B2904" s="1596">
        <v>94721</v>
      </c>
      <c r="C2904" s="1170" t="s">
        <v>9550</v>
      </c>
      <c r="D2904" s="1169" t="s">
        <v>29</v>
      </c>
      <c r="E2904" s="651" t="s">
        <v>19143</v>
      </c>
    </row>
    <row r="2905" spans="2:5" ht="30">
      <c r="B2905" s="1595">
        <v>94722</v>
      </c>
      <c r="C2905" s="653" t="s">
        <v>9551</v>
      </c>
      <c r="D2905" s="652" t="s">
        <v>29</v>
      </c>
      <c r="E2905" s="654" t="s">
        <v>19144</v>
      </c>
    </row>
    <row r="2906" spans="2:5" ht="30">
      <c r="B2906" s="1596">
        <v>95697</v>
      </c>
      <c r="C2906" s="1170" t="s">
        <v>9552</v>
      </c>
      <c r="D2906" s="1169" t="s">
        <v>29</v>
      </c>
      <c r="E2906" s="651" t="s">
        <v>19145</v>
      </c>
    </row>
    <row r="2907" spans="2:5">
      <c r="B2907" s="1595">
        <v>72293</v>
      </c>
      <c r="C2907" s="653" t="s">
        <v>320</v>
      </c>
      <c r="D2907" s="652" t="s">
        <v>30</v>
      </c>
      <c r="E2907" s="654" t="s">
        <v>14236</v>
      </c>
    </row>
    <row r="2908" spans="2:5">
      <c r="B2908" s="1596">
        <v>72294</v>
      </c>
      <c r="C2908" s="1170" t="s">
        <v>321</v>
      </c>
      <c r="D2908" s="1169" t="s">
        <v>30</v>
      </c>
      <c r="E2908" s="651" t="s">
        <v>16289</v>
      </c>
    </row>
    <row r="2909" spans="2:5">
      <c r="B2909" s="1595">
        <v>72295</v>
      </c>
      <c r="C2909" s="653" t="s">
        <v>322</v>
      </c>
      <c r="D2909" s="652" t="s">
        <v>30</v>
      </c>
      <c r="E2909" s="654" t="s">
        <v>13370</v>
      </c>
    </row>
    <row r="2910" spans="2:5">
      <c r="B2910" s="1596">
        <v>72306</v>
      </c>
      <c r="C2910" s="1170" t="s">
        <v>323</v>
      </c>
      <c r="D2910" s="1169" t="s">
        <v>30</v>
      </c>
      <c r="E2910" s="651" t="s">
        <v>19146</v>
      </c>
    </row>
    <row r="2911" spans="2:5">
      <c r="B2911" s="1595">
        <v>72307</v>
      </c>
      <c r="C2911" s="653" t="s">
        <v>324</v>
      </c>
      <c r="D2911" s="652" t="s">
        <v>30</v>
      </c>
      <c r="E2911" s="654" t="s">
        <v>19147</v>
      </c>
    </row>
    <row r="2912" spans="2:5">
      <c r="B2912" s="1596">
        <v>72313</v>
      </c>
      <c r="C2912" s="1170" t="s">
        <v>325</v>
      </c>
      <c r="D2912" s="1169" t="s">
        <v>30</v>
      </c>
      <c r="E2912" s="651" t="s">
        <v>19148</v>
      </c>
    </row>
    <row r="2913" spans="2:5">
      <c r="B2913" s="1595">
        <v>72482</v>
      </c>
      <c r="C2913" s="653" t="s">
        <v>326</v>
      </c>
      <c r="D2913" s="652" t="s">
        <v>30</v>
      </c>
      <c r="E2913" s="654" t="s">
        <v>19149</v>
      </c>
    </row>
    <row r="2914" spans="2:5">
      <c r="B2914" s="1596">
        <v>72619</v>
      </c>
      <c r="C2914" s="1170" t="s">
        <v>327</v>
      </c>
      <c r="D2914" s="1169" t="s">
        <v>30</v>
      </c>
      <c r="E2914" s="651" t="s">
        <v>19150</v>
      </c>
    </row>
    <row r="2915" spans="2:5">
      <c r="B2915" s="1595">
        <v>72620</v>
      </c>
      <c r="C2915" s="653" t="s">
        <v>328</v>
      </c>
      <c r="D2915" s="652" t="s">
        <v>30</v>
      </c>
      <c r="E2915" s="654" t="s">
        <v>19151</v>
      </c>
    </row>
    <row r="2916" spans="2:5">
      <c r="B2916" s="1596">
        <v>72621</v>
      </c>
      <c r="C2916" s="1170" t="s">
        <v>329</v>
      </c>
      <c r="D2916" s="1169" t="s">
        <v>30</v>
      </c>
      <c r="E2916" s="651" t="s">
        <v>19152</v>
      </c>
    </row>
    <row r="2917" spans="2:5">
      <c r="B2917" s="1595">
        <v>72667</v>
      </c>
      <c r="C2917" s="653" t="s">
        <v>330</v>
      </c>
      <c r="D2917" s="652" t="s">
        <v>30</v>
      </c>
      <c r="E2917" s="654" t="s">
        <v>19153</v>
      </c>
    </row>
    <row r="2918" spans="2:5">
      <c r="B2918" s="1596">
        <v>72668</v>
      </c>
      <c r="C2918" s="1170" t="s">
        <v>331</v>
      </c>
      <c r="D2918" s="1169" t="s">
        <v>30</v>
      </c>
      <c r="E2918" s="651" t="s">
        <v>19154</v>
      </c>
    </row>
    <row r="2919" spans="2:5">
      <c r="B2919" s="1595">
        <v>72669</v>
      </c>
      <c r="C2919" s="653" t="s">
        <v>332</v>
      </c>
      <c r="D2919" s="652" t="s">
        <v>30</v>
      </c>
      <c r="E2919" s="654" t="s">
        <v>19155</v>
      </c>
    </row>
    <row r="2920" spans="2:5">
      <c r="B2920" s="1596">
        <v>72681</v>
      </c>
      <c r="C2920" s="1170" t="s">
        <v>333</v>
      </c>
      <c r="D2920" s="1169" t="s">
        <v>30</v>
      </c>
      <c r="E2920" s="651" t="s">
        <v>19156</v>
      </c>
    </row>
    <row r="2921" spans="2:5">
      <c r="B2921" s="1595">
        <v>72682</v>
      </c>
      <c r="C2921" s="653" t="s">
        <v>334</v>
      </c>
      <c r="D2921" s="652" t="s">
        <v>30</v>
      </c>
      <c r="E2921" s="654" t="s">
        <v>19157</v>
      </c>
    </row>
    <row r="2922" spans="2:5">
      <c r="B2922" s="1596">
        <v>72683</v>
      </c>
      <c r="C2922" s="1170" t="s">
        <v>335</v>
      </c>
      <c r="D2922" s="1169" t="s">
        <v>30</v>
      </c>
      <c r="E2922" s="651" t="s">
        <v>19158</v>
      </c>
    </row>
    <row r="2923" spans="2:5">
      <c r="B2923" s="1595">
        <v>72719</v>
      </c>
      <c r="C2923" s="653" t="s">
        <v>336</v>
      </c>
      <c r="D2923" s="652" t="s">
        <v>30</v>
      </c>
      <c r="E2923" s="654" t="s">
        <v>19159</v>
      </c>
    </row>
    <row r="2924" spans="2:5">
      <c r="B2924" s="1596">
        <v>72720</v>
      </c>
      <c r="C2924" s="1170" t="s">
        <v>337</v>
      </c>
      <c r="D2924" s="1169" t="s">
        <v>30</v>
      </c>
      <c r="E2924" s="651" t="s">
        <v>19160</v>
      </c>
    </row>
    <row r="2925" spans="2:5">
      <c r="B2925" s="1595">
        <v>72721</v>
      </c>
      <c r="C2925" s="653" t="s">
        <v>338</v>
      </c>
      <c r="D2925" s="652" t="s">
        <v>30</v>
      </c>
      <c r="E2925" s="654" t="s">
        <v>19161</v>
      </c>
    </row>
    <row r="2926" spans="2:5" ht="30">
      <c r="B2926" s="1596">
        <v>89358</v>
      </c>
      <c r="C2926" s="1170" t="s">
        <v>9553</v>
      </c>
      <c r="D2926" s="1169" t="s">
        <v>30</v>
      </c>
      <c r="E2926" s="651" t="s">
        <v>14927</v>
      </c>
    </row>
    <row r="2927" spans="2:5" ht="30">
      <c r="B2927" s="1595">
        <v>89359</v>
      </c>
      <c r="C2927" s="653" t="s">
        <v>9554</v>
      </c>
      <c r="D2927" s="652" t="s">
        <v>30</v>
      </c>
      <c r="E2927" s="654" t="s">
        <v>13341</v>
      </c>
    </row>
    <row r="2928" spans="2:5" ht="30">
      <c r="B2928" s="1596">
        <v>89360</v>
      </c>
      <c r="C2928" s="1170" t="s">
        <v>9555</v>
      </c>
      <c r="D2928" s="1169" t="s">
        <v>30</v>
      </c>
      <c r="E2928" s="651" t="s">
        <v>15480</v>
      </c>
    </row>
    <row r="2929" spans="2:5" ht="30">
      <c r="B2929" s="1595">
        <v>89361</v>
      </c>
      <c r="C2929" s="653" t="s">
        <v>9556</v>
      </c>
      <c r="D2929" s="652" t="s">
        <v>30</v>
      </c>
      <c r="E2929" s="654" t="s">
        <v>13212</v>
      </c>
    </row>
    <row r="2930" spans="2:5" ht="30">
      <c r="B2930" s="1596">
        <v>89362</v>
      </c>
      <c r="C2930" s="1170" t="s">
        <v>9557</v>
      </c>
      <c r="D2930" s="1169" t="s">
        <v>30</v>
      </c>
      <c r="E2930" s="651" t="s">
        <v>15342</v>
      </c>
    </row>
    <row r="2931" spans="2:5" ht="30">
      <c r="B2931" s="1595">
        <v>89363</v>
      </c>
      <c r="C2931" s="653" t="s">
        <v>9558</v>
      </c>
      <c r="D2931" s="652" t="s">
        <v>30</v>
      </c>
      <c r="E2931" s="654" t="s">
        <v>12780</v>
      </c>
    </row>
    <row r="2932" spans="2:5" ht="30">
      <c r="B2932" s="1596">
        <v>89364</v>
      </c>
      <c r="C2932" s="1170" t="s">
        <v>9559</v>
      </c>
      <c r="D2932" s="1169" t="s">
        <v>30</v>
      </c>
      <c r="E2932" s="651" t="s">
        <v>13563</v>
      </c>
    </row>
    <row r="2933" spans="2:5" ht="30">
      <c r="B2933" s="1595">
        <v>89365</v>
      </c>
      <c r="C2933" s="653" t="s">
        <v>9560</v>
      </c>
      <c r="D2933" s="652" t="s">
        <v>30</v>
      </c>
      <c r="E2933" s="654" t="s">
        <v>19162</v>
      </c>
    </row>
    <row r="2934" spans="2:5" ht="30">
      <c r="B2934" s="1596">
        <v>89366</v>
      </c>
      <c r="C2934" s="1170" t="s">
        <v>9561</v>
      </c>
      <c r="D2934" s="1169" t="s">
        <v>30</v>
      </c>
      <c r="E2934" s="651" t="s">
        <v>13281</v>
      </c>
    </row>
    <row r="2935" spans="2:5" ht="30">
      <c r="B2935" s="1595">
        <v>89367</v>
      </c>
      <c r="C2935" s="653" t="s">
        <v>9562</v>
      </c>
      <c r="D2935" s="652" t="s">
        <v>30</v>
      </c>
      <c r="E2935" s="654" t="s">
        <v>13897</v>
      </c>
    </row>
    <row r="2936" spans="2:5" ht="30">
      <c r="B2936" s="1596">
        <v>89368</v>
      </c>
      <c r="C2936" s="1170" t="s">
        <v>9563</v>
      </c>
      <c r="D2936" s="1169" t="s">
        <v>30</v>
      </c>
      <c r="E2936" s="651" t="s">
        <v>13695</v>
      </c>
    </row>
    <row r="2937" spans="2:5" ht="30">
      <c r="B2937" s="1595">
        <v>89369</v>
      </c>
      <c r="C2937" s="653" t="s">
        <v>9564</v>
      </c>
      <c r="D2937" s="652" t="s">
        <v>30</v>
      </c>
      <c r="E2937" s="654" t="s">
        <v>13764</v>
      </c>
    </row>
    <row r="2938" spans="2:5" ht="30">
      <c r="B2938" s="1596">
        <v>89370</v>
      </c>
      <c r="C2938" s="1170" t="s">
        <v>9565</v>
      </c>
      <c r="D2938" s="1169" t="s">
        <v>30</v>
      </c>
      <c r="E2938" s="651" t="s">
        <v>17486</v>
      </c>
    </row>
    <row r="2939" spans="2:5">
      <c r="B2939" s="1595">
        <v>89371</v>
      </c>
      <c r="C2939" s="653" t="s">
        <v>6065</v>
      </c>
      <c r="D2939" s="652" t="s">
        <v>30</v>
      </c>
      <c r="E2939" s="654" t="s">
        <v>12765</v>
      </c>
    </row>
    <row r="2940" spans="2:5" ht="30">
      <c r="B2940" s="1596">
        <v>89372</v>
      </c>
      <c r="C2940" s="1170" t="s">
        <v>9566</v>
      </c>
      <c r="D2940" s="1169" t="s">
        <v>30</v>
      </c>
      <c r="E2940" s="651" t="s">
        <v>19163</v>
      </c>
    </row>
    <row r="2941" spans="2:5" ht="30">
      <c r="B2941" s="1595">
        <v>89373</v>
      </c>
      <c r="C2941" s="653" t="s">
        <v>6066</v>
      </c>
      <c r="D2941" s="652" t="s">
        <v>30</v>
      </c>
      <c r="E2941" s="654" t="s">
        <v>12975</v>
      </c>
    </row>
    <row r="2942" spans="2:5" ht="30">
      <c r="B2942" s="1596">
        <v>89374</v>
      </c>
      <c r="C2942" s="1170" t="s">
        <v>9567</v>
      </c>
      <c r="D2942" s="1169" t="s">
        <v>30</v>
      </c>
      <c r="E2942" s="651" t="s">
        <v>13205</v>
      </c>
    </row>
    <row r="2943" spans="2:5">
      <c r="B2943" s="1595">
        <v>89375</v>
      </c>
      <c r="C2943" s="653" t="s">
        <v>6067</v>
      </c>
      <c r="D2943" s="652" t="s">
        <v>30</v>
      </c>
      <c r="E2943" s="654" t="s">
        <v>16057</v>
      </c>
    </row>
    <row r="2944" spans="2:5" ht="30">
      <c r="B2944" s="1596">
        <v>89376</v>
      </c>
      <c r="C2944" s="1170" t="s">
        <v>9568</v>
      </c>
      <c r="D2944" s="1169" t="s">
        <v>30</v>
      </c>
      <c r="E2944" s="651" t="s">
        <v>15814</v>
      </c>
    </row>
    <row r="2945" spans="2:5" ht="30">
      <c r="B2945" s="1595">
        <v>89377</v>
      </c>
      <c r="C2945" s="653" t="s">
        <v>9569</v>
      </c>
      <c r="D2945" s="652" t="s">
        <v>30</v>
      </c>
      <c r="E2945" s="654" t="s">
        <v>15550</v>
      </c>
    </row>
    <row r="2946" spans="2:5">
      <c r="B2946" s="1596">
        <v>89378</v>
      </c>
      <c r="C2946" s="1170" t="s">
        <v>6068</v>
      </c>
      <c r="D2946" s="1169" t="s">
        <v>30</v>
      </c>
      <c r="E2946" s="651" t="s">
        <v>12867</v>
      </c>
    </row>
    <row r="2947" spans="2:5" ht="30">
      <c r="B2947" s="1595">
        <v>89379</v>
      </c>
      <c r="C2947" s="653" t="s">
        <v>9570</v>
      </c>
      <c r="D2947" s="652" t="s">
        <v>30</v>
      </c>
      <c r="E2947" s="654" t="s">
        <v>15931</v>
      </c>
    </row>
    <row r="2948" spans="2:5" ht="30">
      <c r="B2948" s="1596">
        <v>89380</v>
      </c>
      <c r="C2948" s="1170" t="s">
        <v>6069</v>
      </c>
      <c r="D2948" s="1169" t="s">
        <v>30</v>
      </c>
      <c r="E2948" s="651" t="s">
        <v>15895</v>
      </c>
    </row>
    <row r="2949" spans="2:5" ht="30">
      <c r="B2949" s="1595">
        <v>89381</v>
      </c>
      <c r="C2949" s="653" t="s">
        <v>9571</v>
      </c>
      <c r="D2949" s="652" t="s">
        <v>30</v>
      </c>
      <c r="E2949" s="654" t="s">
        <v>18145</v>
      </c>
    </row>
    <row r="2950" spans="2:5">
      <c r="B2950" s="1596">
        <v>89382</v>
      </c>
      <c r="C2950" s="1170" t="s">
        <v>6070</v>
      </c>
      <c r="D2950" s="1169" t="s">
        <v>30</v>
      </c>
      <c r="E2950" s="651" t="s">
        <v>15910</v>
      </c>
    </row>
    <row r="2951" spans="2:5" ht="30">
      <c r="B2951" s="1595">
        <v>89383</v>
      </c>
      <c r="C2951" s="653" t="s">
        <v>9572</v>
      </c>
      <c r="D2951" s="652" t="s">
        <v>30</v>
      </c>
      <c r="E2951" s="654" t="s">
        <v>15398</v>
      </c>
    </row>
    <row r="2952" spans="2:5" ht="30">
      <c r="B2952" s="1596">
        <v>89384</v>
      </c>
      <c r="C2952" s="1170" t="s">
        <v>9573</v>
      </c>
      <c r="D2952" s="1169" t="s">
        <v>30</v>
      </c>
      <c r="E2952" s="651" t="s">
        <v>13177</v>
      </c>
    </row>
    <row r="2953" spans="2:5" ht="30">
      <c r="B2953" s="1595">
        <v>89385</v>
      </c>
      <c r="C2953" s="653" t="s">
        <v>9574</v>
      </c>
      <c r="D2953" s="652" t="s">
        <v>30</v>
      </c>
      <c r="E2953" s="654" t="s">
        <v>14613</v>
      </c>
    </row>
    <row r="2954" spans="2:5">
      <c r="B2954" s="1596">
        <v>89386</v>
      </c>
      <c r="C2954" s="1170" t="s">
        <v>6071</v>
      </c>
      <c r="D2954" s="1169" t="s">
        <v>30</v>
      </c>
      <c r="E2954" s="651" t="s">
        <v>12984</v>
      </c>
    </row>
    <row r="2955" spans="2:5" ht="30">
      <c r="B2955" s="1595">
        <v>89387</v>
      </c>
      <c r="C2955" s="653" t="s">
        <v>9575</v>
      </c>
      <c r="D2955" s="652" t="s">
        <v>30</v>
      </c>
      <c r="E2955" s="654" t="s">
        <v>14069</v>
      </c>
    </row>
    <row r="2956" spans="2:5" ht="30">
      <c r="B2956" s="1596">
        <v>89388</v>
      </c>
      <c r="C2956" s="1170" t="s">
        <v>6072</v>
      </c>
      <c r="D2956" s="1169" t="s">
        <v>30</v>
      </c>
      <c r="E2956" s="651" t="s">
        <v>14337</v>
      </c>
    </row>
    <row r="2957" spans="2:5" ht="30">
      <c r="B2957" s="1595">
        <v>89389</v>
      </c>
      <c r="C2957" s="653" t="s">
        <v>9576</v>
      </c>
      <c r="D2957" s="652" t="s">
        <v>30</v>
      </c>
      <c r="E2957" s="654" t="s">
        <v>17112</v>
      </c>
    </row>
    <row r="2958" spans="2:5">
      <c r="B2958" s="1596">
        <v>89390</v>
      </c>
      <c r="C2958" s="1170" t="s">
        <v>6073</v>
      </c>
      <c r="D2958" s="1169" t="s">
        <v>30</v>
      </c>
      <c r="E2958" s="651" t="s">
        <v>19164</v>
      </c>
    </row>
    <row r="2959" spans="2:5" ht="30">
      <c r="B2959" s="1595">
        <v>89391</v>
      </c>
      <c r="C2959" s="653" t="s">
        <v>9577</v>
      </c>
      <c r="D2959" s="652" t="s">
        <v>30</v>
      </c>
      <c r="E2959" s="654" t="s">
        <v>13698</v>
      </c>
    </row>
    <row r="2960" spans="2:5" ht="30">
      <c r="B2960" s="1596">
        <v>89392</v>
      </c>
      <c r="C2960" s="1170" t="s">
        <v>9578</v>
      </c>
      <c r="D2960" s="1169" t="s">
        <v>30</v>
      </c>
      <c r="E2960" s="651" t="s">
        <v>16907</v>
      </c>
    </row>
    <row r="2961" spans="2:5">
      <c r="B2961" s="1595">
        <v>89393</v>
      </c>
      <c r="C2961" s="653" t="s">
        <v>6074</v>
      </c>
      <c r="D2961" s="652" t="s">
        <v>30</v>
      </c>
      <c r="E2961" s="654" t="s">
        <v>16241</v>
      </c>
    </row>
    <row r="2962" spans="2:5" ht="30">
      <c r="B2962" s="1596">
        <v>89394</v>
      </c>
      <c r="C2962" s="1170" t="s">
        <v>9579</v>
      </c>
      <c r="D2962" s="1169" t="s">
        <v>30</v>
      </c>
      <c r="E2962" s="651" t="s">
        <v>14779</v>
      </c>
    </row>
    <row r="2963" spans="2:5">
      <c r="B2963" s="1595">
        <v>89395</v>
      </c>
      <c r="C2963" s="653" t="s">
        <v>6075</v>
      </c>
      <c r="D2963" s="652" t="s">
        <v>30</v>
      </c>
      <c r="E2963" s="654" t="s">
        <v>14700</v>
      </c>
    </row>
    <row r="2964" spans="2:5" ht="30">
      <c r="B2964" s="1596">
        <v>89396</v>
      </c>
      <c r="C2964" s="1170" t="s">
        <v>9580</v>
      </c>
      <c r="D2964" s="1169" t="s">
        <v>30</v>
      </c>
      <c r="E2964" s="651" t="s">
        <v>18061</v>
      </c>
    </row>
    <row r="2965" spans="2:5" ht="30">
      <c r="B2965" s="1595">
        <v>89397</v>
      </c>
      <c r="C2965" s="653" t="s">
        <v>9581</v>
      </c>
      <c r="D2965" s="652" t="s">
        <v>30</v>
      </c>
      <c r="E2965" s="654" t="s">
        <v>13872</v>
      </c>
    </row>
    <row r="2966" spans="2:5">
      <c r="B2966" s="1596">
        <v>89398</v>
      </c>
      <c r="C2966" s="1170" t="s">
        <v>6076</v>
      </c>
      <c r="D2966" s="1169" t="s">
        <v>30</v>
      </c>
      <c r="E2966" s="651" t="s">
        <v>12571</v>
      </c>
    </row>
    <row r="2967" spans="2:5" ht="30">
      <c r="B2967" s="1595">
        <v>89399</v>
      </c>
      <c r="C2967" s="653" t="s">
        <v>9582</v>
      </c>
      <c r="D2967" s="652" t="s">
        <v>30</v>
      </c>
      <c r="E2967" s="654" t="s">
        <v>13608</v>
      </c>
    </row>
    <row r="2968" spans="2:5" ht="30">
      <c r="B2968" s="1596">
        <v>89400</v>
      </c>
      <c r="C2968" s="1170" t="s">
        <v>9583</v>
      </c>
      <c r="D2968" s="1169" t="s">
        <v>30</v>
      </c>
      <c r="E2968" s="651" t="s">
        <v>15468</v>
      </c>
    </row>
    <row r="2969" spans="2:5" ht="30">
      <c r="B2969" s="1595">
        <v>89404</v>
      </c>
      <c r="C2969" s="653" t="s">
        <v>9584</v>
      </c>
      <c r="D2969" s="652" t="s">
        <v>30</v>
      </c>
      <c r="E2969" s="654" t="s">
        <v>13874</v>
      </c>
    </row>
    <row r="2970" spans="2:5" ht="30">
      <c r="B2970" s="1596">
        <v>89405</v>
      </c>
      <c r="C2970" s="1170" t="s">
        <v>9585</v>
      </c>
      <c r="D2970" s="1169" t="s">
        <v>30</v>
      </c>
      <c r="E2970" s="651" t="s">
        <v>15957</v>
      </c>
    </row>
    <row r="2971" spans="2:5" ht="30">
      <c r="B2971" s="1595">
        <v>89406</v>
      </c>
      <c r="C2971" s="653" t="s">
        <v>9586</v>
      </c>
      <c r="D2971" s="652" t="s">
        <v>30</v>
      </c>
      <c r="E2971" s="654" t="s">
        <v>12529</v>
      </c>
    </row>
    <row r="2972" spans="2:5" ht="30">
      <c r="B2972" s="1596">
        <v>89407</v>
      </c>
      <c r="C2972" s="1170" t="s">
        <v>9587</v>
      </c>
      <c r="D2972" s="1169" t="s">
        <v>30</v>
      </c>
      <c r="E2972" s="651" t="s">
        <v>12534</v>
      </c>
    </row>
    <row r="2973" spans="2:5" ht="30">
      <c r="B2973" s="1595">
        <v>89408</v>
      </c>
      <c r="C2973" s="653" t="s">
        <v>9588</v>
      </c>
      <c r="D2973" s="652" t="s">
        <v>30</v>
      </c>
      <c r="E2973" s="654" t="s">
        <v>18874</v>
      </c>
    </row>
    <row r="2974" spans="2:5" ht="30">
      <c r="B2974" s="1596">
        <v>89409</v>
      </c>
      <c r="C2974" s="1170" t="s">
        <v>9589</v>
      </c>
      <c r="D2974" s="1169" t="s">
        <v>30</v>
      </c>
      <c r="E2974" s="651" t="s">
        <v>13775</v>
      </c>
    </row>
    <row r="2975" spans="2:5" ht="30">
      <c r="B2975" s="1595">
        <v>89410</v>
      </c>
      <c r="C2975" s="653" t="s">
        <v>9590</v>
      </c>
      <c r="D2975" s="652" t="s">
        <v>30</v>
      </c>
      <c r="E2975" s="654" t="s">
        <v>13354</v>
      </c>
    </row>
    <row r="2976" spans="2:5" ht="30">
      <c r="B2976" s="1596">
        <v>89411</v>
      </c>
      <c r="C2976" s="1170" t="s">
        <v>9591</v>
      </c>
      <c r="D2976" s="1169" t="s">
        <v>30</v>
      </c>
      <c r="E2976" s="651" t="s">
        <v>15482</v>
      </c>
    </row>
    <row r="2977" spans="2:5" ht="30">
      <c r="B2977" s="1595">
        <v>89412</v>
      </c>
      <c r="C2977" s="653" t="s">
        <v>9592</v>
      </c>
      <c r="D2977" s="652" t="s">
        <v>30</v>
      </c>
      <c r="E2977" s="654" t="s">
        <v>13861</v>
      </c>
    </row>
    <row r="2978" spans="2:5" ht="30">
      <c r="B2978" s="1596">
        <v>89413</v>
      </c>
      <c r="C2978" s="1170" t="s">
        <v>9593</v>
      </c>
      <c r="D2978" s="1169" t="s">
        <v>30</v>
      </c>
      <c r="E2978" s="651" t="s">
        <v>13861</v>
      </c>
    </row>
    <row r="2979" spans="2:5" ht="30">
      <c r="B2979" s="1595">
        <v>89414</v>
      </c>
      <c r="C2979" s="653" t="s">
        <v>9594</v>
      </c>
      <c r="D2979" s="652" t="s">
        <v>30</v>
      </c>
      <c r="E2979" s="654" t="s">
        <v>13379</v>
      </c>
    </row>
    <row r="2980" spans="2:5" ht="30">
      <c r="B2980" s="1596">
        <v>89415</v>
      </c>
      <c r="C2980" s="1170" t="s">
        <v>9595</v>
      </c>
      <c r="D2980" s="1169" t="s">
        <v>30</v>
      </c>
      <c r="E2980" s="651" t="s">
        <v>13795</v>
      </c>
    </row>
    <row r="2981" spans="2:5" ht="30">
      <c r="B2981" s="1595">
        <v>89416</v>
      </c>
      <c r="C2981" s="653" t="s">
        <v>9596</v>
      </c>
      <c r="D2981" s="652" t="s">
        <v>30</v>
      </c>
      <c r="E2981" s="654" t="s">
        <v>15460</v>
      </c>
    </row>
    <row r="2982" spans="2:5">
      <c r="B2982" s="1596">
        <v>89417</v>
      </c>
      <c r="C2982" s="1170" t="s">
        <v>9597</v>
      </c>
      <c r="D2982" s="1169" t="s">
        <v>30</v>
      </c>
      <c r="E2982" s="651" t="s">
        <v>12656</v>
      </c>
    </row>
    <row r="2983" spans="2:5" ht="30">
      <c r="B2983" s="1595">
        <v>89418</v>
      </c>
      <c r="C2983" s="653" t="s">
        <v>9598</v>
      </c>
      <c r="D2983" s="652" t="s">
        <v>30</v>
      </c>
      <c r="E2983" s="654" t="s">
        <v>14698</v>
      </c>
    </row>
    <row r="2984" spans="2:5" ht="30">
      <c r="B2984" s="1596">
        <v>89419</v>
      </c>
      <c r="C2984" s="1170" t="s">
        <v>6077</v>
      </c>
      <c r="D2984" s="1169" t="s">
        <v>30</v>
      </c>
      <c r="E2984" s="651" t="s">
        <v>15397</v>
      </c>
    </row>
    <row r="2985" spans="2:5" ht="30">
      <c r="B2985" s="1595">
        <v>89420</v>
      </c>
      <c r="C2985" s="653" t="s">
        <v>9599</v>
      </c>
      <c r="D2985" s="652" t="s">
        <v>30</v>
      </c>
      <c r="E2985" s="654" t="s">
        <v>12983</v>
      </c>
    </row>
    <row r="2986" spans="2:5">
      <c r="B2986" s="1596">
        <v>89421</v>
      </c>
      <c r="C2986" s="1170" t="s">
        <v>9600</v>
      </c>
      <c r="D2986" s="1169" t="s">
        <v>30</v>
      </c>
      <c r="E2986" s="651" t="s">
        <v>16533</v>
      </c>
    </row>
    <row r="2987" spans="2:5" ht="30">
      <c r="B2987" s="1595">
        <v>89422</v>
      </c>
      <c r="C2987" s="653" t="s">
        <v>9601</v>
      </c>
      <c r="D2987" s="652" t="s">
        <v>30</v>
      </c>
      <c r="E2987" s="654" t="s">
        <v>13172</v>
      </c>
    </row>
    <row r="2988" spans="2:5" ht="30">
      <c r="B2988" s="1596">
        <v>89423</v>
      </c>
      <c r="C2988" s="1170" t="s">
        <v>9602</v>
      </c>
      <c r="D2988" s="1169" t="s">
        <v>30</v>
      </c>
      <c r="E2988" s="651" t="s">
        <v>14236</v>
      </c>
    </row>
    <row r="2989" spans="2:5">
      <c r="B2989" s="1595">
        <v>89424</v>
      </c>
      <c r="C2989" s="653" t="s">
        <v>9603</v>
      </c>
      <c r="D2989" s="652" t="s">
        <v>30</v>
      </c>
      <c r="E2989" s="654" t="s">
        <v>13611</v>
      </c>
    </row>
    <row r="2990" spans="2:5" ht="30">
      <c r="B2990" s="1596">
        <v>89425</v>
      </c>
      <c r="C2990" s="1170" t="s">
        <v>9604</v>
      </c>
      <c r="D2990" s="1169" t="s">
        <v>30</v>
      </c>
      <c r="E2990" s="651" t="s">
        <v>15638</v>
      </c>
    </row>
    <row r="2991" spans="2:5" ht="30">
      <c r="B2991" s="1595">
        <v>89426</v>
      </c>
      <c r="C2991" s="653" t="s">
        <v>6078</v>
      </c>
      <c r="D2991" s="652" t="s">
        <v>30</v>
      </c>
      <c r="E2991" s="654" t="s">
        <v>14467</v>
      </c>
    </row>
    <row r="2992" spans="2:5" ht="30">
      <c r="B2992" s="1596">
        <v>89427</v>
      </c>
      <c r="C2992" s="1170" t="s">
        <v>9605</v>
      </c>
      <c r="D2992" s="1169" t="s">
        <v>30</v>
      </c>
      <c r="E2992" s="651" t="s">
        <v>15841</v>
      </c>
    </row>
    <row r="2993" spans="2:5">
      <c r="B2993" s="1595">
        <v>89428</v>
      </c>
      <c r="C2993" s="653" t="s">
        <v>9606</v>
      </c>
      <c r="D2993" s="652" t="s">
        <v>30</v>
      </c>
      <c r="E2993" s="654" t="s">
        <v>13776</v>
      </c>
    </row>
    <row r="2994" spans="2:5" ht="30">
      <c r="B2994" s="1596">
        <v>89429</v>
      </c>
      <c r="C2994" s="1170" t="s">
        <v>9607</v>
      </c>
      <c r="D2994" s="1169" t="s">
        <v>30</v>
      </c>
      <c r="E2994" s="651" t="s">
        <v>13889</v>
      </c>
    </row>
    <row r="2995" spans="2:5" ht="30">
      <c r="B2995" s="1595">
        <v>89430</v>
      </c>
      <c r="C2995" s="653" t="s">
        <v>9608</v>
      </c>
      <c r="D2995" s="652" t="s">
        <v>30</v>
      </c>
      <c r="E2995" s="654" t="s">
        <v>14620</v>
      </c>
    </row>
    <row r="2996" spans="2:5">
      <c r="B2996" s="1596">
        <v>89431</v>
      </c>
      <c r="C2996" s="1170" t="s">
        <v>9609</v>
      </c>
      <c r="D2996" s="1169" t="s">
        <v>30</v>
      </c>
      <c r="E2996" s="651" t="s">
        <v>12539</v>
      </c>
    </row>
    <row r="2997" spans="2:5" ht="30">
      <c r="B2997" s="1595">
        <v>89432</v>
      </c>
      <c r="C2997" s="653" t="s">
        <v>9610</v>
      </c>
      <c r="D2997" s="652" t="s">
        <v>30</v>
      </c>
      <c r="E2997" s="654" t="s">
        <v>19165</v>
      </c>
    </row>
    <row r="2998" spans="2:5" ht="30">
      <c r="B2998" s="1596">
        <v>89433</v>
      </c>
      <c r="C2998" s="1170" t="s">
        <v>6079</v>
      </c>
      <c r="D2998" s="1169" t="s">
        <v>30</v>
      </c>
      <c r="E2998" s="651" t="s">
        <v>15904</v>
      </c>
    </row>
    <row r="2999" spans="2:5" ht="30">
      <c r="B2999" s="1595">
        <v>89434</v>
      </c>
      <c r="C2999" s="653" t="s">
        <v>9611</v>
      </c>
      <c r="D2999" s="652" t="s">
        <v>30</v>
      </c>
      <c r="E2999" s="654" t="s">
        <v>16709</v>
      </c>
    </row>
    <row r="3000" spans="2:5">
      <c r="B3000" s="1596">
        <v>89435</v>
      </c>
      <c r="C3000" s="1170" t="s">
        <v>9612</v>
      </c>
      <c r="D3000" s="1169" t="s">
        <v>30</v>
      </c>
      <c r="E3000" s="651" t="s">
        <v>14230</v>
      </c>
    </row>
    <row r="3001" spans="2:5" ht="30">
      <c r="B3001" s="1595">
        <v>89436</v>
      </c>
      <c r="C3001" s="653" t="s">
        <v>9613</v>
      </c>
      <c r="D3001" s="652" t="s">
        <v>30</v>
      </c>
      <c r="E3001" s="654" t="s">
        <v>15400</v>
      </c>
    </row>
    <row r="3002" spans="2:5" ht="30">
      <c r="B3002" s="1596">
        <v>89437</v>
      </c>
      <c r="C3002" s="1170" t="s">
        <v>9614</v>
      </c>
      <c r="D3002" s="1169" t="s">
        <v>30</v>
      </c>
      <c r="E3002" s="651" t="s">
        <v>12909</v>
      </c>
    </row>
    <row r="3003" spans="2:5">
      <c r="B3003" s="1595">
        <v>89438</v>
      </c>
      <c r="C3003" s="653" t="s">
        <v>6080</v>
      </c>
      <c r="D3003" s="652" t="s">
        <v>30</v>
      </c>
      <c r="E3003" s="654" t="s">
        <v>13567</v>
      </c>
    </row>
    <row r="3004" spans="2:5" ht="30">
      <c r="B3004" s="1596">
        <v>89439</v>
      </c>
      <c r="C3004" s="1170" t="s">
        <v>9615</v>
      </c>
      <c r="D3004" s="1169" t="s">
        <v>30</v>
      </c>
      <c r="E3004" s="651" t="s">
        <v>19166</v>
      </c>
    </row>
    <row r="3005" spans="2:5">
      <c r="B3005" s="1595">
        <v>89440</v>
      </c>
      <c r="C3005" s="653" t="s">
        <v>6081</v>
      </c>
      <c r="D3005" s="652" t="s">
        <v>30</v>
      </c>
      <c r="E3005" s="654" t="s">
        <v>13861</v>
      </c>
    </row>
    <row r="3006" spans="2:5" ht="30">
      <c r="B3006" s="1596">
        <v>89441</v>
      </c>
      <c r="C3006" s="1170" t="s">
        <v>9616</v>
      </c>
      <c r="D3006" s="1169" t="s">
        <v>30</v>
      </c>
      <c r="E3006" s="651" t="s">
        <v>19167</v>
      </c>
    </row>
    <row r="3007" spans="2:5" ht="30">
      <c r="B3007" s="1595">
        <v>89442</v>
      </c>
      <c r="C3007" s="653" t="s">
        <v>9617</v>
      </c>
      <c r="D3007" s="652" t="s">
        <v>30</v>
      </c>
      <c r="E3007" s="654" t="s">
        <v>16793</v>
      </c>
    </row>
    <row r="3008" spans="2:5">
      <c r="B3008" s="1596">
        <v>89443</v>
      </c>
      <c r="C3008" s="1170" t="s">
        <v>6082</v>
      </c>
      <c r="D3008" s="1169" t="s">
        <v>30</v>
      </c>
      <c r="E3008" s="651" t="s">
        <v>15503</v>
      </c>
    </row>
    <row r="3009" spans="2:5" ht="30">
      <c r="B3009" s="1595">
        <v>89444</v>
      </c>
      <c r="C3009" s="653" t="s">
        <v>9618</v>
      </c>
      <c r="D3009" s="652" t="s">
        <v>30</v>
      </c>
      <c r="E3009" s="654" t="s">
        <v>16153</v>
      </c>
    </row>
    <row r="3010" spans="2:5" ht="30">
      <c r="B3010" s="1596">
        <v>89445</v>
      </c>
      <c r="C3010" s="1170" t="s">
        <v>9619</v>
      </c>
      <c r="D3010" s="1169" t="s">
        <v>30</v>
      </c>
      <c r="E3010" s="651" t="s">
        <v>14463</v>
      </c>
    </row>
    <row r="3011" spans="2:5">
      <c r="B3011" s="1595">
        <v>89481</v>
      </c>
      <c r="C3011" s="653" t="s">
        <v>6083</v>
      </c>
      <c r="D3011" s="652" t="s">
        <v>30</v>
      </c>
      <c r="E3011" s="654" t="s">
        <v>12520</v>
      </c>
    </row>
    <row r="3012" spans="2:5">
      <c r="B3012" s="1596">
        <v>89485</v>
      </c>
      <c r="C3012" s="1170" t="s">
        <v>6084</v>
      </c>
      <c r="D3012" s="1169" t="s">
        <v>30</v>
      </c>
      <c r="E3012" s="651" t="s">
        <v>17689</v>
      </c>
    </row>
    <row r="3013" spans="2:5">
      <c r="B3013" s="1595">
        <v>89489</v>
      </c>
      <c r="C3013" s="653" t="s">
        <v>6085</v>
      </c>
      <c r="D3013" s="652" t="s">
        <v>30</v>
      </c>
      <c r="E3013" s="654" t="s">
        <v>12535</v>
      </c>
    </row>
    <row r="3014" spans="2:5">
      <c r="B3014" s="1596">
        <v>89490</v>
      </c>
      <c r="C3014" s="1170" t="s">
        <v>6086</v>
      </c>
      <c r="D3014" s="1169" t="s">
        <v>30</v>
      </c>
      <c r="E3014" s="651" t="s">
        <v>15752</v>
      </c>
    </row>
    <row r="3015" spans="2:5">
      <c r="B3015" s="1595">
        <v>89492</v>
      </c>
      <c r="C3015" s="653" t="s">
        <v>6087</v>
      </c>
      <c r="D3015" s="652" t="s">
        <v>30</v>
      </c>
      <c r="E3015" s="654" t="s">
        <v>15040</v>
      </c>
    </row>
    <row r="3016" spans="2:5">
      <c r="B3016" s="1596">
        <v>89493</v>
      </c>
      <c r="C3016" s="1170" t="s">
        <v>6088</v>
      </c>
      <c r="D3016" s="1169" t="s">
        <v>30</v>
      </c>
      <c r="E3016" s="651" t="s">
        <v>15169</v>
      </c>
    </row>
    <row r="3017" spans="2:5">
      <c r="B3017" s="1595">
        <v>89494</v>
      </c>
      <c r="C3017" s="653" t="s">
        <v>6089</v>
      </c>
      <c r="D3017" s="652" t="s">
        <v>30</v>
      </c>
      <c r="E3017" s="654" t="s">
        <v>12986</v>
      </c>
    </row>
    <row r="3018" spans="2:5">
      <c r="B3018" s="1596">
        <v>89496</v>
      </c>
      <c r="C3018" s="1170" t="s">
        <v>6090</v>
      </c>
      <c r="D3018" s="1169" t="s">
        <v>30</v>
      </c>
      <c r="E3018" s="651" t="s">
        <v>15895</v>
      </c>
    </row>
    <row r="3019" spans="2:5">
      <c r="B3019" s="1595">
        <v>89497</v>
      </c>
      <c r="C3019" s="653" t="s">
        <v>6091</v>
      </c>
      <c r="D3019" s="652" t="s">
        <v>30</v>
      </c>
      <c r="E3019" s="654" t="s">
        <v>14101</v>
      </c>
    </row>
    <row r="3020" spans="2:5">
      <c r="B3020" s="1596">
        <v>89498</v>
      </c>
      <c r="C3020" s="1170" t="s">
        <v>6092</v>
      </c>
      <c r="D3020" s="1169" t="s">
        <v>30</v>
      </c>
      <c r="E3020" s="651" t="s">
        <v>19168</v>
      </c>
    </row>
    <row r="3021" spans="2:5">
      <c r="B3021" s="1595">
        <v>89499</v>
      </c>
      <c r="C3021" s="653" t="s">
        <v>6093</v>
      </c>
      <c r="D3021" s="652" t="s">
        <v>30</v>
      </c>
      <c r="E3021" s="654" t="s">
        <v>13568</v>
      </c>
    </row>
    <row r="3022" spans="2:5">
      <c r="B3022" s="1596">
        <v>89500</v>
      </c>
      <c r="C3022" s="1170" t="s">
        <v>6094</v>
      </c>
      <c r="D3022" s="1169" t="s">
        <v>30</v>
      </c>
      <c r="E3022" s="651" t="s">
        <v>19169</v>
      </c>
    </row>
    <row r="3023" spans="2:5">
      <c r="B3023" s="1595">
        <v>89501</v>
      </c>
      <c r="C3023" s="653" t="s">
        <v>6095</v>
      </c>
      <c r="D3023" s="652" t="s">
        <v>30</v>
      </c>
      <c r="E3023" s="654" t="s">
        <v>16057</v>
      </c>
    </row>
    <row r="3024" spans="2:5">
      <c r="B3024" s="1596">
        <v>89502</v>
      </c>
      <c r="C3024" s="1170" t="s">
        <v>6096</v>
      </c>
      <c r="D3024" s="1169" t="s">
        <v>30</v>
      </c>
      <c r="E3024" s="651" t="s">
        <v>12501</v>
      </c>
    </row>
    <row r="3025" spans="2:5">
      <c r="B3025" s="1595">
        <v>89503</v>
      </c>
      <c r="C3025" s="653" t="s">
        <v>6097</v>
      </c>
      <c r="D3025" s="652" t="s">
        <v>30</v>
      </c>
      <c r="E3025" s="654" t="s">
        <v>13740</v>
      </c>
    </row>
    <row r="3026" spans="2:5">
      <c r="B3026" s="1596">
        <v>89504</v>
      </c>
      <c r="C3026" s="1170" t="s">
        <v>6098</v>
      </c>
      <c r="D3026" s="1169" t="s">
        <v>30</v>
      </c>
      <c r="E3026" s="651" t="s">
        <v>15769</v>
      </c>
    </row>
    <row r="3027" spans="2:5">
      <c r="B3027" s="1595">
        <v>89505</v>
      </c>
      <c r="C3027" s="653" t="s">
        <v>6099</v>
      </c>
      <c r="D3027" s="652" t="s">
        <v>30</v>
      </c>
      <c r="E3027" s="654" t="s">
        <v>19170</v>
      </c>
    </row>
    <row r="3028" spans="2:5">
      <c r="B3028" s="1596">
        <v>89506</v>
      </c>
      <c r="C3028" s="1170" t="s">
        <v>6100</v>
      </c>
      <c r="D3028" s="1169" t="s">
        <v>30</v>
      </c>
      <c r="E3028" s="651" t="s">
        <v>16590</v>
      </c>
    </row>
    <row r="3029" spans="2:5">
      <c r="B3029" s="1595">
        <v>89507</v>
      </c>
      <c r="C3029" s="653" t="s">
        <v>6101</v>
      </c>
      <c r="D3029" s="652" t="s">
        <v>30</v>
      </c>
      <c r="E3029" s="654" t="s">
        <v>15466</v>
      </c>
    </row>
    <row r="3030" spans="2:5">
      <c r="B3030" s="1596">
        <v>89510</v>
      </c>
      <c r="C3030" s="1170" t="s">
        <v>6102</v>
      </c>
      <c r="D3030" s="1169" t="s">
        <v>30</v>
      </c>
      <c r="E3030" s="651" t="s">
        <v>19171</v>
      </c>
    </row>
    <row r="3031" spans="2:5">
      <c r="B3031" s="1595">
        <v>89513</v>
      </c>
      <c r="C3031" s="653" t="s">
        <v>6103</v>
      </c>
      <c r="D3031" s="652" t="s">
        <v>30</v>
      </c>
      <c r="E3031" s="654" t="s">
        <v>19172</v>
      </c>
    </row>
    <row r="3032" spans="2:5" ht="30">
      <c r="B3032" s="1596">
        <v>89514</v>
      </c>
      <c r="C3032" s="1170" t="s">
        <v>6104</v>
      </c>
      <c r="D3032" s="1169" t="s">
        <v>30</v>
      </c>
      <c r="E3032" s="651" t="s">
        <v>13566</v>
      </c>
    </row>
    <row r="3033" spans="2:5">
      <c r="B3033" s="1595">
        <v>89515</v>
      </c>
      <c r="C3033" s="653" t="s">
        <v>6105</v>
      </c>
      <c r="D3033" s="652" t="s">
        <v>30</v>
      </c>
      <c r="E3033" s="654" t="s">
        <v>19173</v>
      </c>
    </row>
    <row r="3034" spans="2:5" ht="30">
      <c r="B3034" s="1596">
        <v>89516</v>
      </c>
      <c r="C3034" s="1170" t="s">
        <v>6106</v>
      </c>
      <c r="D3034" s="1169" t="s">
        <v>30</v>
      </c>
      <c r="E3034" s="651" t="s">
        <v>13054</v>
      </c>
    </row>
    <row r="3035" spans="2:5">
      <c r="B3035" s="1595">
        <v>89517</v>
      </c>
      <c r="C3035" s="653" t="s">
        <v>6107</v>
      </c>
      <c r="D3035" s="652" t="s">
        <v>30</v>
      </c>
      <c r="E3035" s="654" t="s">
        <v>19174</v>
      </c>
    </row>
    <row r="3036" spans="2:5" ht="30">
      <c r="B3036" s="1596">
        <v>89518</v>
      </c>
      <c r="C3036" s="1170" t="s">
        <v>339</v>
      </c>
      <c r="D3036" s="1169" t="s">
        <v>30</v>
      </c>
      <c r="E3036" s="651" t="s">
        <v>15886</v>
      </c>
    </row>
    <row r="3037" spans="2:5">
      <c r="B3037" s="1595">
        <v>89519</v>
      </c>
      <c r="C3037" s="653" t="s">
        <v>6108</v>
      </c>
      <c r="D3037" s="652" t="s">
        <v>30</v>
      </c>
      <c r="E3037" s="654" t="s">
        <v>19175</v>
      </c>
    </row>
    <row r="3038" spans="2:5" ht="30">
      <c r="B3038" s="1596">
        <v>89520</v>
      </c>
      <c r="C3038" s="1170" t="s">
        <v>340</v>
      </c>
      <c r="D3038" s="1169" t="s">
        <v>30</v>
      </c>
      <c r="E3038" s="651" t="s">
        <v>14697</v>
      </c>
    </row>
    <row r="3039" spans="2:5">
      <c r="B3039" s="1595">
        <v>89521</v>
      </c>
      <c r="C3039" s="653" t="s">
        <v>6109</v>
      </c>
      <c r="D3039" s="652" t="s">
        <v>30</v>
      </c>
      <c r="E3039" s="654" t="s">
        <v>19176</v>
      </c>
    </row>
    <row r="3040" spans="2:5" ht="30">
      <c r="B3040" s="1596">
        <v>89522</v>
      </c>
      <c r="C3040" s="1170" t="s">
        <v>341</v>
      </c>
      <c r="D3040" s="1169" t="s">
        <v>30</v>
      </c>
      <c r="E3040" s="651" t="s">
        <v>16576</v>
      </c>
    </row>
    <row r="3041" spans="2:5">
      <c r="B3041" s="1595">
        <v>89523</v>
      </c>
      <c r="C3041" s="653" t="s">
        <v>6110</v>
      </c>
      <c r="D3041" s="652" t="s">
        <v>30</v>
      </c>
      <c r="E3041" s="654" t="s">
        <v>19177</v>
      </c>
    </row>
    <row r="3042" spans="2:5" ht="30">
      <c r="B3042" s="1596">
        <v>89524</v>
      </c>
      <c r="C3042" s="1170" t="s">
        <v>342</v>
      </c>
      <c r="D3042" s="1169" t="s">
        <v>30</v>
      </c>
      <c r="E3042" s="651" t="s">
        <v>17266</v>
      </c>
    </row>
    <row r="3043" spans="2:5">
      <c r="B3043" s="1595">
        <v>89525</v>
      </c>
      <c r="C3043" s="653" t="s">
        <v>6111</v>
      </c>
      <c r="D3043" s="652" t="s">
        <v>30</v>
      </c>
      <c r="E3043" s="654" t="s">
        <v>19178</v>
      </c>
    </row>
    <row r="3044" spans="2:5" ht="30">
      <c r="B3044" s="1596">
        <v>89526</v>
      </c>
      <c r="C3044" s="1170" t="s">
        <v>9620</v>
      </c>
      <c r="D3044" s="1169" t="s">
        <v>30</v>
      </c>
      <c r="E3044" s="651" t="s">
        <v>19179</v>
      </c>
    </row>
    <row r="3045" spans="2:5">
      <c r="B3045" s="1595">
        <v>89527</v>
      </c>
      <c r="C3045" s="653" t="s">
        <v>6112</v>
      </c>
      <c r="D3045" s="652" t="s">
        <v>30</v>
      </c>
      <c r="E3045" s="654" t="s">
        <v>18947</v>
      </c>
    </row>
    <row r="3046" spans="2:5">
      <c r="B3046" s="1596">
        <v>89528</v>
      </c>
      <c r="C3046" s="1170" t="s">
        <v>9621</v>
      </c>
      <c r="D3046" s="1169" t="s">
        <v>30</v>
      </c>
      <c r="E3046" s="651" t="s">
        <v>13752</v>
      </c>
    </row>
    <row r="3047" spans="2:5" ht="30">
      <c r="B3047" s="1595">
        <v>89529</v>
      </c>
      <c r="C3047" s="653" t="s">
        <v>9622</v>
      </c>
      <c r="D3047" s="652" t="s">
        <v>30</v>
      </c>
      <c r="E3047" s="654" t="s">
        <v>19180</v>
      </c>
    </row>
    <row r="3048" spans="2:5">
      <c r="B3048" s="1596">
        <v>89530</v>
      </c>
      <c r="C3048" s="1170" t="s">
        <v>6113</v>
      </c>
      <c r="D3048" s="1169" t="s">
        <v>30</v>
      </c>
      <c r="E3048" s="651" t="s">
        <v>19096</v>
      </c>
    </row>
    <row r="3049" spans="2:5" ht="30">
      <c r="B3049" s="1595">
        <v>89531</v>
      </c>
      <c r="C3049" s="653" t="s">
        <v>9623</v>
      </c>
      <c r="D3049" s="652" t="s">
        <v>30</v>
      </c>
      <c r="E3049" s="654" t="s">
        <v>16029</v>
      </c>
    </row>
    <row r="3050" spans="2:5" ht="30">
      <c r="B3050" s="1596">
        <v>89532</v>
      </c>
      <c r="C3050" s="1170" t="s">
        <v>9624</v>
      </c>
      <c r="D3050" s="1169" t="s">
        <v>30</v>
      </c>
      <c r="E3050" s="651" t="s">
        <v>12549</v>
      </c>
    </row>
    <row r="3051" spans="2:5" ht="30">
      <c r="B3051" s="1595">
        <v>89533</v>
      </c>
      <c r="C3051" s="653" t="s">
        <v>6431</v>
      </c>
      <c r="D3051" s="652" t="s">
        <v>30</v>
      </c>
      <c r="E3051" s="654" t="s">
        <v>16029</v>
      </c>
    </row>
    <row r="3052" spans="2:5" ht="30">
      <c r="B3052" s="1596">
        <v>89534</v>
      </c>
      <c r="C3052" s="1170" t="s">
        <v>9625</v>
      </c>
      <c r="D3052" s="1169" t="s">
        <v>30</v>
      </c>
      <c r="E3052" s="651" t="s">
        <v>13543</v>
      </c>
    </row>
    <row r="3053" spans="2:5" ht="30">
      <c r="B3053" s="1595">
        <v>89535</v>
      </c>
      <c r="C3053" s="653" t="s">
        <v>9626</v>
      </c>
      <c r="D3053" s="652" t="s">
        <v>30</v>
      </c>
      <c r="E3053" s="654" t="s">
        <v>15562</v>
      </c>
    </row>
    <row r="3054" spans="2:5">
      <c r="B3054" s="1596">
        <v>89536</v>
      </c>
      <c r="C3054" s="1170" t="s">
        <v>9627</v>
      </c>
      <c r="D3054" s="1169" t="s">
        <v>30</v>
      </c>
      <c r="E3054" s="651" t="s">
        <v>18145</v>
      </c>
    </row>
    <row r="3055" spans="2:5" ht="30">
      <c r="B3055" s="1595">
        <v>89538</v>
      </c>
      <c r="C3055" s="653" t="s">
        <v>9628</v>
      </c>
      <c r="D3055" s="652" t="s">
        <v>30</v>
      </c>
      <c r="E3055" s="654" t="s">
        <v>12985</v>
      </c>
    </row>
    <row r="3056" spans="2:5" ht="30">
      <c r="B3056" s="1596">
        <v>89540</v>
      </c>
      <c r="C3056" s="1170" t="s">
        <v>6114</v>
      </c>
      <c r="D3056" s="1169" t="s">
        <v>30</v>
      </c>
      <c r="E3056" s="651" t="s">
        <v>12670</v>
      </c>
    </row>
    <row r="3057" spans="2:5">
      <c r="B3057" s="1595">
        <v>89541</v>
      </c>
      <c r="C3057" s="653" t="s">
        <v>9629</v>
      </c>
      <c r="D3057" s="652" t="s">
        <v>30</v>
      </c>
      <c r="E3057" s="654" t="s">
        <v>15444</v>
      </c>
    </row>
    <row r="3058" spans="2:5">
      <c r="B3058" s="1596">
        <v>89542</v>
      </c>
      <c r="C3058" s="1170" t="s">
        <v>6115</v>
      </c>
      <c r="D3058" s="1169" t="s">
        <v>30</v>
      </c>
      <c r="E3058" s="651" t="s">
        <v>13693</v>
      </c>
    </row>
    <row r="3059" spans="2:5" ht="30">
      <c r="B3059" s="1595">
        <v>89544</v>
      </c>
      <c r="C3059" s="653" t="s">
        <v>9630</v>
      </c>
      <c r="D3059" s="652" t="s">
        <v>30</v>
      </c>
      <c r="E3059" s="654" t="s">
        <v>14314</v>
      </c>
    </row>
    <row r="3060" spans="2:5" ht="30">
      <c r="B3060" s="1596">
        <v>89545</v>
      </c>
      <c r="C3060" s="1170" t="s">
        <v>9631</v>
      </c>
      <c r="D3060" s="1169" t="s">
        <v>30</v>
      </c>
      <c r="E3060" s="651" t="s">
        <v>19181</v>
      </c>
    </row>
    <row r="3061" spans="2:5" ht="30">
      <c r="B3061" s="1595">
        <v>89546</v>
      </c>
      <c r="C3061" s="653" t="s">
        <v>9632</v>
      </c>
      <c r="D3061" s="652" t="s">
        <v>30</v>
      </c>
      <c r="E3061" s="654" t="s">
        <v>14600</v>
      </c>
    </row>
    <row r="3062" spans="2:5" ht="30">
      <c r="B3062" s="1596">
        <v>89547</v>
      </c>
      <c r="C3062" s="1170" t="s">
        <v>9633</v>
      </c>
      <c r="D3062" s="1169" t="s">
        <v>30</v>
      </c>
      <c r="E3062" s="651" t="s">
        <v>15092</v>
      </c>
    </row>
    <row r="3063" spans="2:5" ht="30">
      <c r="B3063" s="1595">
        <v>89548</v>
      </c>
      <c r="C3063" s="653" t="s">
        <v>2420</v>
      </c>
      <c r="D3063" s="652" t="s">
        <v>30</v>
      </c>
      <c r="E3063" s="654" t="s">
        <v>13178</v>
      </c>
    </row>
    <row r="3064" spans="2:5" ht="30">
      <c r="B3064" s="1596">
        <v>89549</v>
      </c>
      <c r="C3064" s="1170" t="s">
        <v>9634</v>
      </c>
      <c r="D3064" s="1169" t="s">
        <v>30</v>
      </c>
      <c r="E3064" s="651" t="s">
        <v>17164</v>
      </c>
    </row>
    <row r="3065" spans="2:5" ht="30">
      <c r="B3065" s="1595">
        <v>89550</v>
      </c>
      <c r="C3065" s="653" t="s">
        <v>2421</v>
      </c>
      <c r="D3065" s="652" t="s">
        <v>30</v>
      </c>
      <c r="E3065" s="654" t="s">
        <v>19182</v>
      </c>
    </row>
    <row r="3066" spans="2:5" ht="30">
      <c r="B3066" s="1596">
        <v>89551</v>
      </c>
      <c r="C3066" s="1170" t="s">
        <v>9635</v>
      </c>
      <c r="D3066" s="1169" t="s">
        <v>30</v>
      </c>
      <c r="E3066" s="651" t="s">
        <v>13179</v>
      </c>
    </row>
    <row r="3067" spans="2:5">
      <c r="B3067" s="1595">
        <v>89552</v>
      </c>
      <c r="C3067" s="653" t="s">
        <v>9636</v>
      </c>
      <c r="D3067" s="652" t="s">
        <v>30</v>
      </c>
      <c r="E3067" s="654" t="s">
        <v>15556</v>
      </c>
    </row>
    <row r="3068" spans="2:5" ht="30">
      <c r="B3068" s="1596">
        <v>89553</v>
      </c>
      <c r="C3068" s="1170" t="s">
        <v>9637</v>
      </c>
      <c r="D3068" s="1169" t="s">
        <v>30</v>
      </c>
      <c r="E3068" s="651" t="s">
        <v>12513</v>
      </c>
    </row>
    <row r="3069" spans="2:5" ht="30">
      <c r="B3069" s="1595">
        <v>89554</v>
      </c>
      <c r="C3069" s="653" t="s">
        <v>9638</v>
      </c>
      <c r="D3069" s="652" t="s">
        <v>30</v>
      </c>
      <c r="E3069" s="654" t="s">
        <v>19164</v>
      </c>
    </row>
    <row r="3070" spans="2:5" ht="30">
      <c r="B3070" s="1596">
        <v>89555</v>
      </c>
      <c r="C3070" s="1170" t="s">
        <v>6116</v>
      </c>
      <c r="D3070" s="1169" t="s">
        <v>30</v>
      </c>
      <c r="E3070" s="651" t="s">
        <v>19183</v>
      </c>
    </row>
    <row r="3071" spans="2:5" ht="30">
      <c r="B3071" s="1595">
        <v>89556</v>
      </c>
      <c r="C3071" s="653" t="s">
        <v>2422</v>
      </c>
      <c r="D3071" s="652" t="s">
        <v>30</v>
      </c>
      <c r="E3071" s="654" t="s">
        <v>15421</v>
      </c>
    </row>
    <row r="3072" spans="2:5" ht="30">
      <c r="B3072" s="1596">
        <v>89557</v>
      </c>
      <c r="C3072" s="1170" t="s">
        <v>343</v>
      </c>
      <c r="D3072" s="1169" t="s">
        <v>30</v>
      </c>
      <c r="E3072" s="651" t="s">
        <v>17596</v>
      </c>
    </row>
    <row r="3073" spans="2:5">
      <c r="B3073" s="1595">
        <v>89558</v>
      </c>
      <c r="C3073" s="653" t="s">
        <v>9639</v>
      </c>
      <c r="D3073" s="652" t="s">
        <v>30</v>
      </c>
      <c r="E3073" s="654" t="s">
        <v>13354</v>
      </c>
    </row>
    <row r="3074" spans="2:5" ht="30">
      <c r="B3074" s="1596">
        <v>89559</v>
      </c>
      <c r="C3074" s="1170" t="s">
        <v>2423</v>
      </c>
      <c r="D3074" s="1169" t="s">
        <v>30</v>
      </c>
      <c r="E3074" s="651" t="s">
        <v>19184</v>
      </c>
    </row>
    <row r="3075" spans="2:5" ht="30">
      <c r="B3075" s="1595">
        <v>89561</v>
      </c>
      <c r="C3075" s="653" t="s">
        <v>6117</v>
      </c>
      <c r="D3075" s="652" t="s">
        <v>30</v>
      </c>
      <c r="E3075" s="654" t="s">
        <v>13119</v>
      </c>
    </row>
    <row r="3076" spans="2:5" ht="30">
      <c r="B3076" s="1596">
        <v>89562</v>
      </c>
      <c r="C3076" s="1170" t="s">
        <v>9640</v>
      </c>
      <c r="D3076" s="1169" t="s">
        <v>30</v>
      </c>
      <c r="E3076" s="651" t="s">
        <v>12548</v>
      </c>
    </row>
    <row r="3077" spans="2:5" ht="30">
      <c r="B3077" s="1595">
        <v>89563</v>
      </c>
      <c r="C3077" s="653" t="s">
        <v>344</v>
      </c>
      <c r="D3077" s="652" t="s">
        <v>30</v>
      </c>
      <c r="E3077" s="654" t="s">
        <v>16731</v>
      </c>
    </row>
    <row r="3078" spans="2:5" ht="30">
      <c r="B3078" s="1596">
        <v>89564</v>
      </c>
      <c r="C3078" s="1170" t="s">
        <v>9641</v>
      </c>
      <c r="D3078" s="1169" t="s">
        <v>30</v>
      </c>
      <c r="E3078" s="651" t="s">
        <v>15751</v>
      </c>
    </row>
    <row r="3079" spans="2:5" ht="30">
      <c r="B3079" s="1595">
        <v>89565</v>
      </c>
      <c r="C3079" s="653" t="s">
        <v>9642</v>
      </c>
      <c r="D3079" s="652" t="s">
        <v>30</v>
      </c>
      <c r="E3079" s="654" t="s">
        <v>19185</v>
      </c>
    </row>
    <row r="3080" spans="2:5" ht="30">
      <c r="B3080" s="1596">
        <v>89566</v>
      </c>
      <c r="C3080" s="1170" t="s">
        <v>345</v>
      </c>
      <c r="D3080" s="1169" t="s">
        <v>30</v>
      </c>
      <c r="E3080" s="651" t="s">
        <v>19186</v>
      </c>
    </row>
    <row r="3081" spans="2:5" ht="30">
      <c r="B3081" s="1595">
        <v>89567</v>
      </c>
      <c r="C3081" s="653" t="s">
        <v>9643</v>
      </c>
      <c r="D3081" s="652" t="s">
        <v>30</v>
      </c>
      <c r="E3081" s="654" t="s">
        <v>19187</v>
      </c>
    </row>
    <row r="3082" spans="2:5">
      <c r="B3082" s="1596">
        <v>89568</v>
      </c>
      <c r="C3082" s="1170" t="s">
        <v>9644</v>
      </c>
      <c r="D3082" s="1169" t="s">
        <v>30</v>
      </c>
      <c r="E3082" s="651" t="s">
        <v>16208</v>
      </c>
    </row>
    <row r="3083" spans="2:5" ht="30">
      <c r="B3083" s="1595">
        <v>89569</v>
      </c>
      <c r="C3083" s="653" t="s">
        <v>9645</v>
      </c>
      <c r="D3083" s="652" t="s">
        <v>30</v>
      </c>
      <c r="E3083" s="654" t="s">
        <v>19188</v>
      </c>
    </row>
    <row r="3084" spans="2:5" ht="30">
      <c r="B3084" s="1596">
        <v>89570</v>
      </c>
      <c r="C3084" s="1170" t="s">
        <v>9646</v>
      </c>
      <c r="D3084" s="1169" t="s">
        <v>30</v>
      </c>
      <c r="E3084" s="651" t="s">
        <v>14600</v>
      </c>
    </row>
    <row r="3085" spans="2:5" ht="30">
      <c r="B3085" s="1595">
        <v>89571</v>
      </c>
      <c r="C3085" s="653" t="s">
        <v>9647</v>
      </c>
      <c r="D3085" s="652" t="s">
        <v>30</v>
      </c>
      <c r="E3085" s="654" t="s">
        <v>19189</v>
      </c>
    </row>
    <row r="3086" spans="2:5" ht="30">
      <c r="B3086" s="1596">
        <v>89572</v>
      </c>
      <c r="C3086" s="1170" t="s">
        <v>9648</v>
      </c>
      <c r="D3086" s="1169" t="s">
        <v>30</v>
      </c>
      <c r="E3086" s="651" t="s">
        <v>18762</v>
      </c>
    </row>
    <row r="3087" spans="2:5" ht="30">
      <c r="B3087" s="1595">
        <v>89573</v>
      </c>
      <c r="C3087" s="653" t="s">
        <v>9649</v>
      </c>
      <c r="D3087" s="652" t="s">
        <v>30</v>
      </c>
      <c r="E3087" s="654" t="s">
        <v>19190</v>
      </c>
    </row>
    <row r="3088" spans="2:5" ht="30">
      <c r="B3088" s="1596">
        <v>89574</v>
      </c>
      <c r="C3088" s="1170" t="s">
        <v>9650</v>
      </c>
      <c r="D3088" s="1169" t="s">
        <v>30</v>
      </c>
      <c r="E3088" s="651" t="s">
        <v>19191</v>
      </c>
    </row>
    <row r="3089" spans="2:5">
      <c r="B3089" s="1595">
        <v>89575</v>
      </c>
      <c r="C3089" s="653" t="s">
        <v>9651</v>
      </c>
      <c r="D3089" s="652" t="s">
        <v>30</v>
      </c>
      <c r="E3089" s="654" t="s">
        <v>13589</v>
      </c>
    </row>
    <row r="3090" spans="2:5">
      <c r="B3090" s="1596">
        <v>89577</v>
      </c>
      <c r="C3090" s="1170" t="s">
        <v>6118</v>
      </c>
      <c r="D3090" s="1169" t="s">
        <v>30</v>
      </c>
      <c r="E3090" s="651" t="s">
        <v>12998</v>
      </c>
    </row>
    <row r="3091" spans="2:5" ht="30">
      <c r="B3091" s="1595">
        <v>89579</v>
      </c>
      <c r="C3091" s="653" t="s">
        <v>9652</v>
      </c>
      <c r="D3091" s="652" t="s">
        <v>30</v>
      </c>
      <c r="E3091" s="654" t="s">
        <v>16793</v>
      </c>
    </row>
    <row r="3092" spans="2:5" ht="30">
      <c r="B3092" s="1596">
        <v>89581</v>
      </c>
      <c r="C3092" s="1170" t="s">
        <v>9653</v>
      </c>
      <c r="D3092" s="1169" t="s">
        <v>30</v>
      </c>
      <c r="E3092" s="651" t="s">
        <v>18914</v>
      </c>
    </row>
    <row r="3093" spans="2:5" ht="30">
      <c r="B3093" s="1595">
        <v>89582</v>
      </c>
      <c r="C3093" s="653" t="s">
        <v>9654</v>
      </c>
      <c r="D3093" s="652" t="s">
        <v>30</v>
      </c>
      <c r="E3093" s="654" t="s">
        <v>16020</v>
      </c>
    </row>
    <row r="3094" spans="2:5" ht="30">
      <c r="B3094" s="1596">
        <v>89583</v>
      </c>
      <c r="C3094" s="1170" t="s">
        <v>9655</v>
      </c>
      <c r="D3094" s="1169" t="s">
        <v>30</v>
      </c>
      <c r="E3094" s="651" t="s">
        <v>19192</v>
      </c>
    </row>
    <row r="3095" spans="2:5" ht="30">
      <c r="B3095" s="1595">
        <v>89584</v>
      </c>
      <c r="C3095" s="653" t="s">
        <v>9656</v>
      </c>
      <c r="D3095" s="652" t="s">
        <v>30</v>
      </c>
      <c r="E3095" s="654" t="s">
        <v>14993</v>
      </c>
    </row>
    <row r="3096" spans="2:5" ht="30">
      <c r="B3096" s="1596">
        <v>89585</v>
      </c>
      <c r="C3096" s="1170" t="s">
        <v>9657</v>
      </c>
      <c r="D3096" s="1169" t="s">
        <v>30</v>
      </c>
      <c r="E3096" s="651" t="s">
        <v>16455</v>
      </c>
    </row>
    <row r="3097" spans="2:5" ht="30">
      <c r="B3097" s="1595">
        <v>89586</v>
      </c>
      <c r="C3097" s="653" t="s">
        <v>9658</v>
      </c>
      <c r="D3097" s="652" t="s">
        <v>30</v>
      </c>
      <c r="E3097" s="654" t="s">
        <v>16455</v>
      </c>
    </row>
    <row r="3098" spans="2:5" ht="30">
      <c r="B3098" s="1596">
        <v>89587</v>
      </c>
      <c r="C3098" s="1170" t="s">
        <v>9659</v>
      </c>
      <c r="D3098" s="1169" t="s">
        <v>30</v>
      </c>
      <c r="E3098" s="651" t="s">
        <v>15835</v>
      </c>
    </row>
    <row r="3099" spans="2:5" ht="30">
      <c r="B3099" s="1595">
        <v>89590</v>
      </c>
      <c r="C3099" s="653" t="s">
        <v>9660</v>
      </c>
      <c r="D3099" s="652" t="s">
        <v>30</v>
      </c>
      <c r="E3099" s="654" t="s">
        <v>19193</v>
      </c>
    </row>
    <row r="3100" spans="2:5" ht="30">
      <c r="B3100" s="1596">
        <v>89591</v>
      </c>
      <c r="C3100" s="1170" t="s">
        <v>9661</v>
      </c>
      <c r="D3100" s="1169" t="s">
        <v>30</v>
      </c>
      <c r="E3100" s="651" t="s">
        <v>19194</v>
      </c>
    </row>
    <row r="3101" spans="2:5" ht="30">
      <c r="B3101" s="1595">
        <v>89592</v>
      </c>
      <c r="C3101" s="653" t="s">
        <v>9662</v>
      </c>
      <c r="D3101" s="652" t="s">
        <v>30</v>
      </c>
      <c r="E3101" s="654" t="s">
        <v>19195</v>
      </c>
    </row>
    <row r="3102" spans="2:5" ht="30">
      <c r="B3102" s="1596">
        <v>89593</v>
      </c>
      <c r="C3102" s="1170" t="s">
        <v>9663</v>
      </c>
      <c r="D3102" s="1169" t="s">
        <v>30</v>
      </c>
      <c r="E3102" s="651" t="s">
        <v>15062</v>
      </c>
    </row>
    <row r="3103" spans="2:5">
      <c r="B3103" s="1595">
        <v>89594</v>
      </c>
      <c r="C3103" s="653" t="s">
        <v>9664</v>
      </c>
      <c r="D3103" s="652" t="s">
        <v>30</v>
      </c>
      <c r="E3103" s="654" t="s">
        <v>19186</v>
      </c>
    </row>
    <row r="3104" spans="2:5" ht="30">
      <c r="B3104" s="1596">
        <v>89595</v>
      </c>
      <c r="C3104" s="1170" t="s">
        <v>9665</v>
      </c>
      <c r="D3104" s="1169" t="s">
        <v>30</v>
      </c>
      <c r="E3104" s="651" t="s">
        <v>16277</v>
      </c>
    </row>
    <row r="3105" spans="2:5" ht="30">
      <c r="B3105" s="1595">
        <v>89596</v>
      </c>
      <c r="C3105" s="653" t="s">
        <v>9666</v>
      </c>
      <c r="D3105" s="652" t="s">
        <v>30</v>
      </c>
      <c r="E3105" s="654" t="s">
        <v>14101</v>
      </c>
    </row>
    <row r="3106" spans="2:5">
      <c r="B3106" s="1596">
        <v>89597</v>
      </c>
      <c r="C3106" s="1170" t="s">
        <v>9667</v>
      </c>
      <c r="D3106" s="1169" t="s">
        <v>30</v>
      </c>
      <c r="E3106" s="651" t="s">
        <v>16279</v>
      </c>
    </row>
    <row r="3107" spans="2:5">
      <c r="B3107" s="1595">
        <v>89598</v>
      </c>
      <c r="C3107" s="653" t="s">
        <v>9668</v>
      </c>
      <c r="D3107" s="652" t="s">
        <v>30</v>
      </c>
      <c r="E3107" s="654" t="s">
        <v>19196</v>
      </c>
    </row>
    <row r="3108" spans="2:5" ht="30">
      <c r="B3108" s="1596">
        <v>89599</v>
      </c>
      <c r="C3108" s="1170" t="s">
        <v>9669</v>
      </c>
      <c r="D3108" s="1169" t="s">
        <v>30</v>
      </c>
      <c r="E3108" s="651" t="s">
        <v>13744</v>
      </c>
    </row>
    <row r="3109" spans="2:5" ht="30">
      <c r="B3109" s="1595">
        <v>89600</v>
      </c>
      <c r="C3109" s="653" t="s">
        <v>9670</v>
      </c>
      <c r="D3109" s="652" t="s">
        <v>30</v>
      </c>
      <c r="E3109" s="654" t="s">
        <v>14505</v>
      </c>
    </row>
    <row r="3110" spans="2:5" ht="30">
      <c r="B3110" s="1596">
        <v>89605</v>
      </c>
      <c r="C3110" s="1170" t="s">
        <v>9671</v>
      </c>
      <c r="D3110" s="1169" t="s">
        <v>30</v>
      </c>
      <c r="E3110" s="651" t="s">
        <v>14828</v>
      </c>
    </row>
    <row r="3111" spans="2:5">
      <c r="B3111" s="1595">
        <v>89609</v>
      </c>
      <c r="C3111" s="653" t="s">
        <v>9672</v>
      </c>
      <c r="D3111" s="652" t="s">
        <v>30</v>
      </c>
      <c r="E3111" s="654" t="s">
        <v>16847</v>
      </c>
    </row>
    <row r="3112" spans="2:5" ht="30">
      <c r="B3112" s="1596">
        <v>89610</v>
      </c>
      <c r="C3112" s="1170" t="s">
        <v>9673</v>
      </c>
      <c r="D3112" s="1169" t="s">
        <v>30</v>
      </c>
      <c r="E3112" s="651" t="s">
        <v>15556</v>
      </c>
    </row>
    <row r="3113" spans="2:5">
      <c r="B3113" s="1595">
        <v>89611</v>
      </c>
      <c r="C3113" s="653" t="s">
        <v>9674</v>
      </c>
      <c r="D3113" s="652" t="s">
        <v>30</v>
      </c>
      <c r="E3113" s="654" t="s">
        <v>15865</v>
      </c>
    </row>
    <row r="3114" spans="2:5">
      <c r="B3114" s="1596">
        <v>89612</v>
      </c>
      <c r="C3114" s="1170" t="s">
        <v>9675</v>
      </c>
      <c r="D3114" s="1169" t="s">
        <v>30</v>
      </c>
      <c r="E3114" s="651" t="s">
        <v>19197</v>
      </c>
    </row>
    <row r="3115" spans="2:5" ht="30">
      <c r="B3115" s="1595">
        <v>89613</v>
      </c>
      <c r="C3115" s="653" t="s">
        <v>9676</v>
      </c>
      <c r="D3115" s="652" t="s">
        <v>30</v>
      </c>
      <c r="E3115" s="654" t="s">
        <v>15726</v>
      </c>
    </row>
    <row r="3116" spans="2:5">
      <c r="B3116" s="1596">
        <v>89614</v>
      </c>
      <c r="C3116" s="1170" t="s">
        <v>9677</v>
      </c>
      <c r="D3116" s="1169" t="s">
        <v>30</v>
      </c>
      <c r="E3116" s="651" t="s">
        <v>15875</v>
      </c>
    </row>
    <row r="3117" spans="2:5">
      <c r="B3117" s="1595">
        <v>89615</v>
      </c>
      <c r="C3117" s="653" t="s">
        <v>9678</v>
      </c>
      <c r="D3117" s="652" t="s">
        <v>30</v>
      </c>
      <c r="E3117" s="654" t="s">
        <v>19198</v>
      </c>
    </row>
    <row r="3118" spans="2:5" ht="30">
      <c r="B3118" s="1596">
        <v>89616</v>
      </c>
      <c r="C3118" s="1170" t="s">
        <v>9679</v>
      </c>
      <c r="D3118" s="1169" t="s">
        <v>30</v>
      </c>
      <c r="E3118" s="651" t="s">
        <v>17905</v>
      </c>
    </row>
    <row r="3119" spans="2:5">
      <c r="B3119" s="1595">
        <v>89617</v>
      </c>
      <c r="C3119" s="653" t="s">
        <v>9680</v>
      </c>
      <c r="D3119" s="652" t="s">
        <v>30</v>
      </c>
      <c r="E3119" s="654" t="s">
        <v>13403</v>
      </c>
    </row>
    <row r="3120" spans="2:5" ht="30">
      <c r="B3120" s="1596">
        <v>89618</v>
      </c>
      <c r="C3120" s="1170" t="s">
        <v>9681</v>
      </c>
      <c r="D3120" s="1169" t="s">
        <v>30</v>
      </c>
      <c r="E3120" s="651" t="s">
        <v>14361</v>
      </c>
    </row>
    <row r="3121" spans="2:5" ht="30">
      <c r="B3121" s="1595">
        <v>89619</v>
      </c>
      <c r="C3121" s="653" t="s">
        <v>6119</v>
      </c>
      <c r="D3121" s="652" t="s">
        <v>30</v>
      </c>
      <c r="E3121" s="654" t="s">
        <v>13781</v>
      </c>
    </row>
    <row r="3122" spans="2:5">
      <c r="B3122" s="1596">
        <v>89620</v>
      </c>
      <c r="C3122" s="1170" t="s">
        <v>9682</v>
      </c>
      <c r="D3122" s="1169" t="s">
        <v>30</v>
      </c>
      <c r="E3122" s="651" t="s">
        <v>14322</v>
      </c>
    </row>
    <row r="3123" spans="2:5" ht="30">
      <c r="B3123" s="1595">
        <v>89621</v>
      </c>
      <c r="C3123" s="653" t="s">
        <v>9683</v>
      </c>
      <c r="D3123" s="652" t="s">
        <v>30</v>
      </c>
      <c r="E3123" s="654" t="s">
        <v>14483</v>
      </c>
    </row>
    <row r="3124" spans="2:5" ht="30">
      <c r="B3124" s="1596">
        <v>89622</v>
      </c>
      <c r="C3124" s="1170" t="s">
        <v>6120</v>
      </c>
      <c r="D3124" s="1169" t="s">
        <v>30</v>
      </c>
      <c r="E3124" s="651" t="s">
        <v>18145</v>
      </c>
    </row>
    <row r="3125" spans="2:5">
      <c r="B3125" s="1595">
        <v>89623</v>
      </c>
      <c r="C3125" s="653" t="s">
        <v>9684</v>
      </c>
      <c r="D3125" s="652" t="s">
        <v>30</v>
      </c>
      <c r="E3125" s="654" t="s">
        <v>19199</v>
      </c>
    </row>
    <row r="3126" spans="2:5" ht="30">
      <c r="B3126" s="1596">
        <v>89624</v>
      </c>
      <c r="C3126" s="1170" t="s">
        <v>6121</v>
      </c>
      <c r="D3126" s="1169" t="s">
        <v>30</v>
      </c>
      <c r="E3126" s="651" t="s">
        <v>15119</v>
      </c>
    </row>
    <row r="3127" spans="2:5">
      <c r="B3127" s="1595">
        <v>89625</v>
      </c>
      <c r="C3127" s="653" t="s">
        <v>9685</v>
      </c>
      <c r="D3127" s="652" t="s">
        <v>30</v>
      </c>
      <c r="E3127" s="654" t="s">
        <v>15990</v>
      </c>
    </row>
    <row r="3128" spans="2:5" ht="30">
      <c r="B3128" s="1596">
        <v>89626</v>
      </c>
      <c r="C3128" s="1170" t="s">
        <v>6122</v>
      </c>
      <c r="D3128" s="1169" t="s">
        <v>30</v>
      </c>
      <c r="E3128" s="651" t="s">
        <v>15627</v>
      </c>
    </row>
    <row r="3129" spans="2:5" ht="30">
      <c r="B3129" s="1595">
        <v>89627</v>
      </c>
      <c r="C3129" s="653" t="s">
        <v>6123</v>
      </c>
      <c r="D3129" s="652" t="s">
        <v>30</v>
      </c>
      <c r="E3129" s="654" t="s">
        <v>15089</v>
      </c>
    </row>
    <row r="3130" spans="2:5">
      <c r="B3130" s="1596">
        <v>89628</v>
      </c>
      <c r="C3130" s="1170" t="s">
        <v>9686</v>
      </c>
      <c r="D3130" s="1169" t="s">
        <v>30</v>
      </c>
      <c r="E3130" s="651" t="s">
        <v>15985</v>
      </c>
    </row>
    <row r="3131" spans="2:5">
      <c r="B3131" s="1595">
        <v>89629</v>
      </c>
      <c r="C3131" s="653" t="s">
        <v>9687</v>
      </c>
      <c r="D3131" s="652" t="s">
        <v>30</v>
      </c>
      <c r="E3131" s="654" t="s">
        <v>19200</v>
      </c>
    </row>
    <row r="3132" spans="2:5" ht="30">
      <c r="B3132" s="1596">
        <v>89630</v>
      </c>
      <c r="C3132" s="1170" t="s">
        <v>6124</v>
      </c>
      <c r="D3132" s="1169" t="s">
        <v>30</v>
      </c>
      <c r="E3132" s="651" t="s">
        <v>19201</v>
      </c>
    </row>
    <row r="3133" spans="2:5">
      <c r="B3133" s="1595">
        <v>89631</v>
      </c>
      <c r="C3133" s="653" t="s">
        <v>9688</v>
      </c>
      <c r="D3133" s="652" t="s">
        <v>30</v>
      </c>
      <c r="E3133" s="654" t="s">
        <v>18940</v>
      </c>
    </row>
    <row r="3134" spans="2:5" ht="30">
      <c r="B3134" s="1596">
        <v>89632</v>
      </c>
      <c r="C3134" s="1170" t="s">
        <v>6125</v>
      </c>
      <c r="D3134" s="1169" t="s">
        <v>30</v>
      </c>
      <c r="E3134" s="651" t="s">
        <v>19202</v>
      </c>
    </row>
    <row r="3135" spans="2:5" ht="30">
      <c r="B3135" s="1595">
        <v>89637</v>
      </c>
      <c r="C3135" s="653" t="s">
        <v>9689</v>
      </c>
      <c r="D3135" s="652" t="s">
        <v>30</v>
      </c>
      <c r="E3135" s="654" t="s">
        <v>19203</v>
      </c>
    </row>
    <row r="3136" spans="2:5" ht="30">
      <c r="B3136" s="1596">
        <v>89638</v>
      </c>
      <c r="C3136" s="1170" t="s">
        <v>9690</v>
      </c>
      <c r="D3136" s="1169" t="s">
        <v>30</v>
      </c>
      <c r="E3136" s="651" t="s">
        <v>16071</v>
      </c>
    </row>
    <row r="3137" spans="2:5" ht="30">
      <c r="B3137" s="1595">
        <v>89639</v>
      </c>
      <c r="C3137" s="653" t="s">
        <v>9691</v>
      </c>
      <c r="D3137" s="652" t="s">
        <v>30</v>
      </c>
      <c r="E3137" s="654" t="s">
        <v>14327</v>
      </c>
    </row>
    <row r="3138" spans="2:5" ht="30">
      <c r="B3138" s="1596">
        <v>89641</v>
      </c>
      <c r="C3138" s="1170" t="s">
        <v>9692</v>
      </c>
      <c r="D3138" s="1169" t="s">
        <v>30</v>
      </c>
      <c r="E3138" s="651" t="s">
        <v>15121</v>
      </c>
    </row>
    <row r="3139" spans="2:5" ht="30">
      <c r="B3139" s="1595">
        <v>89642</v>
      </c>
      <c r="C3139" s="653" t="s">
        <v>9693</v>
      </c>
      <c r="D3139" s="652" t="s">
        <v>30</v>
      </c>
      <c r="E3139" s="654" t="s">
        <v>13417</v>
      </c>
    </row>
    <row r="3140" spans="2:5" ht="30">
      <c r="B3140" s="1596">
        <v>89643</v>
      </c>
      <c r="C3140" s="1170" t="s">
        <v>9694</v>
      </c>
      <c r="D3140" s="1169" t="s">
        <v>30</v>
      </c>
      <c r="E3140" s="651" t="s">
        <v>14369</v>
      </c>
    </row>
    <row r="3141" spans="2:5" ht="30">
      <c r="B3141" s="1595">
        <v>89645</v>
      </c>
      <c r="C3141" s="653" t="s">
        <v>9695</v>
      </c>
      <c r="D3141" s="652" t="s">
        <v>30</v>
      </c>
      <c r="E3141" s="654" t="s">
        <v>15358</v>
      </c>
    </row>
    <row r="3142" spans="2:5" ht="30">
      <c r="B3142" s="1596">
        <v>89646</v>
      </c>
      <c r="C3142" s="1170" t="s">
        <v>9696</v>
      </c>
      <c r="D3142" s="1169" t="s">
        <v>30</v>
      </c>
      <c r="E3142" s="651" t="s">
        <v>19204</v>
      </c>
    </row>
    <row r="3143" spans="2:5" ht="30">
      <c r="B3143" s="1595">
        <v>89647</v>
      </c>
      <c r="C3143" s="653" t="s">
        <v>9697</v>
      </c>
      <c r="D3143" s="652" t="s">
        <v>30</v>
      </c>
      <c r="E3143" s="654" t="s">
        <v>14365</v>
      </c>
    </row>
    <row r="3144" spans="2:5" ht="30">
      <c r="B3144" s="1596">
        <v>89648</v>
      </c>
      <c r="C3144" s="1170" t="s">
        <v>9698</v>
      </c>
      <c r="D3144" s="1169" t="s">
        <v>30</v>
      </c>
      <c r="E3144" s="651" t="s">
        <v>19205</v>
      </c>
    </row>
    <row r="3145" spans="2:5" ht="30">
      <c r="B3145" s="1595">
        <v>89649</v>
      </c>
      <c r="C3145" s="653" t="s">
        <v>9699</v>
      </c>
      <c r="D3145" s="652" t="s">
        <v>30</v>
      </c>
      <c r="E3145" s="654" t="s">
        <v>14225</v>
      </c>
    </row>
    <row r="3146" spans="2:5" ht="30">
      <c r="B3146" s="1596">
        <v>89650</v>
      </c>
      <c r="C3146" s="1170" t="s">
        <v>9700</v>
      </c>
      <c r="D3146" s="1169" t="s">
        <v>30</v>
      </c>
      <c r="E3146" s="651" t="s">
        <v>14225</v>
      </c>
    </row>
    <row r="3147" spans="2:5">
      <c r="B3147" s="1595">
        <v>89651</v>
      </c>
      <c r="C3147" s="653" t="s">
        <v>2424</v>
      </c>
      <c r="D3147" s="652" t="s">
        <v>30</v>
      </c>
      <c r="E3147" s="654" t="s">
        <v>15040</v>
      </c>
    </row>
    <row r="3148" spans="2:5" ht="30">
      <c r="B3148" s="1596">
        <v>89652</v>
      </c>
      <c r="C3148" s="1170" t="s">
        <v>9701</v>
      </c>
      <c r="D3148" s="1169" t="s">
        <v>30</v>
      </c>
      <c r="E3148" s="651" t="s">
        <v>15790</v>
      </c>
    </row>
    <row r="3149" spans="2:5" ht="30">
      <c r="B3149" s="1595">
        <v>89653</v>
      </c>
      <c r="C3149" s="653" t="s">
        <v>9702</v>
      </c>
      <c r="D3149" s="652" t="s">
        <v>30</v>
      </c>
      <c r="E3149" s="654" t="s">
        <v>13178</v>
      </c>
    </row>
    <row r="3150" spans="2:5">
      <c r="B3150" s="1596">
        <v>89654</v>
      </c>
      <c r="C3150" s="1170" t="s">
        <v>9703</v>
      </c>
      <c r="D3150" s="1169" t="s">
        <v>30</v>
      </c>
      <c r="E3150" s="651" t="s">
        <v>17364</v>
      </c>
    </row>
    <row r="3151" spans="2:5" ht="30">
      <c r="B3151" s="1595">
        <v>89655</v>
      </c>
      <c r="C3151" s="653" t="s">
        <v>9704</v>
      </c>
      <c r="D3151" s="652" t="s">
        <v>30</v>
      </c>
      <c r="E3151" s="654" t="s">
        <v>13241</v>
      </c>
    </row>
    <row r="3152" spans="2:5" ht="30">
      <c r="B3152" s="1596">
        <v>89656</v>
      </c>
      <c r="C3152" s="1170" t="s">
        <v>9705</v>
      </c>
      <c r="D3152" s="1169" t="s">
        <v>30</v>
      </c>
      <c r="E3152" s="651" t="s">
        <v>13539</v>
      </c>
    </row>
    <row r="3153" spans="2:5" ht="30">
      <c r="B3153" s="1595">
        <v>89657</v>
      </c>
      <c r="C3153" s="653" t="s">
        <v>9706</v>
      </c>
      <c r="D3153" s="652" t="s">
        <v>30</v>
      </c>
      <c r="E3153" s="654" t="s">
        <v>13776</v>
      </c>
    </row>
    <row r="3154" spans="2:5">
      <c r="B3154" s="1596">
        <v>89658</v>
      </c>
      <c r="C3154" s="1170" t="s">
        <v>9707</v>
      </c>
      <c r="D3154" s="1169" t="s">
        <v>30</v>
      </c>
      <c r="E3154" s="651" t="s">
        <v>14314</v>
      </c>
    </row>
    <row r="3155" spans="2:5" ht="30">
      <c r="B3155" s="1595">
        <v>89659</v>
      </c>
      <c r="C3155" s="653" t="s">
        <v>9708</v>
      </c>
      <c r="D3155" s="652" t="s">
        <v>30</v>
      </c>
      <c r="E3155" s="654" t="s">
        <v>14180</v>
      </c>
    </row>
    <row r="3156" spans="2:5" ht="30">
      <c r="B3156" s="1596">
        <v>89660</v>
      </c>
      <c r="C3156" s="1170" t="s">
        <v>9709</v>
      </c>
      <c r="D3156" s="1169" t="s">
        <v>30</v>
      </c>
      <c r="E3156" s="651" t="s">
        <v>12982</v>
      </c>
    </row>
    <row r="3157" spans="2:5">
      <c r="B3157" s="1595">
        <v>89661</v>
      </c>
      <c r="C3157" s="653" t="s">
        <v>9710</v>
      </c>
      <c r="D3157" s="652" t="s">
        <v>30</v>
      </c>
      <c r="E3157" s="654" t="s">
        <v>19206</v>
      </c>
    </row>
    <row r="3158" spans="2:5" ht="30">
      <c r="B3158" s="1596">
        <v>89662</v>
      </c>
      <c r="C3158" s="1170" t="s">
        <v>9711</v>
      </c>
      <c r="D3158" s="1169" t="s">
        <v>30</v>
      </c>
      <c r="E3158" s="651" t="s">
        <v>15867</v>
      </c>
    </row>
    <row r="3159" spans="2:5" ht="30">
      <c r="B3159" s="1595">
        <v>89663</v>
      </c>
      <c r="C3159" s="653" t="s">
        <v>9712</v>
      </c>
      <c r="D3159" s="652" t="s">
        <v>30</v>
      </c>
      <c r="E3159" s="654" t="s">
        <v>16193</v>
      </c>
    </row>
    <row r="3160" spans="2:5" ht="30">
      <c r="B3160" s="1596">
        <v>89664</v>
      </c>
      <c r="C3160" s="1170" t="s">
        <v>9713</v>
      </c>
      <c r="D3160" s="1169" t="s">
        <v>30</v>
      </c>
      <c r="E3160" s="651" t="s">
        <v>14180</v>
      </c>
    </row>
    <row r="3161" spans="2:5" ht="30">
      <c r="B3161" s="1595">
        <v>89665</v>
      </c>
      <c r="C3161" s="653" t="s">
        <v>9714</v>
      </c>
      <c r="D3161" s="652" t="s">
        <v>30</v>
      </c>
      <c r="E3161" s="654" t="s">
        <v>14290</v>
      </c>
    </row>
    <row r="3162" spans="2:5" ht="30">
      <c r="B3162" s="1596">
        <v>89666</v>
      </c>
      <c r="C3162" s="1170" t="s">
        <v>9715</v>
      </c>
      <c r="D3162" s="1169" t="s">
        <v>30</v>
      </c>
      <c r="E3162" s="651" t="s">
        <v>15386</v>
      </c>
    </row>
    <row r="3163" spans="2:5" ht="30">
      <c r="B3163" s="1595">
        <v>89667</v>
      </c>
      <c r="C3163" s="653" t="s">
        <v>9716</v>
      </c>
      <c r="D3163" s="652" t="s">
        <v>30</v>
      </c>
      <c r="E3163" s="654" t="s">
        <v>19207</v>
      </c>
    </row>
    <row r="3164" spans="2:5" ht="30">
      <c r="B3164" s="1596">
        <v>89668</v>
      </c>
      <c r="C3164" s="1170" t="s">
        <v>9717</v>
      </c>
      <c r="D3164" s="1169" t="s">
        <v>30</v>
      </c>
      <c r="E3164" s="651" t="s">
        <v>16190</v>
      </c>
    </row>
    <row r="3165" spans="2:5" ht="30">
      <c r="B3165" s="1595">
        <v>89669</v>
      </c>
      <c r="C3165" s="653" t="s">
        <v>9718</v>
      </c>
      <c r="D3165" s="652" t="s">
        <v>30</v>
      </c>
      <c r="E3165" s="654" t="s">
        <v>12552</v>
      </c>
    </row>
    <row r="3166" spans="2:5">
      <c r="B3166" s="1596">
        <v>89670</v>
      </c>
      <c r="C3166" s="1170" t="s">
        <v>9719</v>
      </c>
      <c r="D3166" s="1169" t="s">
        <v>30</v>
      </c>
      <c r="E3166" s="651" t="s">
        <v>12796</v>
      </c>
    </row>
    <row r="3167" spans="2:5" ht="30">
      <c r="B3167" s="1595">
        <v>89671</v>
      </c>
      <c r="C3167" s="653" t="s">
        <v>9720</v>
      </c>
      <c r="D3167" s="652" t="s">
        <v>30</v>
      </c>
      <c r="E3167" s="654" t="s">
        <v>13603</v>
      </c>
    </row>
    <row r="3168" spans="2:5" ht="30">
      <c r="B3168" s="1596">
        <v>89672</v>
      </c>
      <c r="C3168" s="1170" t="s">
        <v>9721</v>
      </c>
      <c r="D3168" s="1169" t="s">
        <v>30</v>
      </c>
      <c r="E3168" s="651" t="s">
        <v>14371</v>
      </c>
    </row>
    <row r="3169" spans="2:5" ht="30">
      <c r="B3169" s="1595">
        <v>89673</v>
      </c>
      <c r="C3169" s="653" t="s">
        <v>9722</v>
      </c>
      <c r="D3169" s="652" t="s">
        <v>30</v>
      </c>
      <c r="E3169" s="654" t="s">
        <v>19208</v>
      </c>
    </row>
    <row r="3170" spans="2:5">
      <c r="B3170" s="1596">
        <v>89674</v>
      </c>
      <c r="C3170" s="1170" t="s">
        <v>9723</v>
      </c>
      <c r="D3170" s="1169" t="s">
        <v>30</v>
      </c>
      <c r="E3170" s="651" t="s">
        <v>19209</v>
      </c>
    </row>
    <row r="3171" spans="2:5" ht="30">
      <c r="B3171" s="1595">
        <v>89675</v>
      </c>
      <c r="C3171" s="653" t="s">
        <v>9724</v>
      </c>
      <c r="D3171" s="652" t="s">
        <v>30</v>
      </c>
      <c r="E3171" s="654" t="s">
        <v>16205</v>
      </c>
    </row>
    <row r="3172" spans="2:5" ht="30">
      <c r="B3172" s="1596">
        <v>89676</v>
      </c>
      <c r="C3172" s="1170" t="s">
        <v>9725</v>
      </c>
      <c r="D3172" s="1169" t="s">
        <v>30</v>
      </c>
      <c r="E3172" s="651" t="s">
        <v>15591</v>
      </c>
    </row>
    <row r="3173" spans="2:5" ht="30">
      <c r="B3173" s="1595">
        <v>89677</v>
      </c>
      <c r="C3173" s="653" t="s">
        <v>9726</v>
      </c>
      <c r="D3173" s="652" t="s">
        <v>30</v>
      </c>
      <c r="E3173" s="654" t="s">
        <v>19210</v>
      </c>
    </row>
    <row r="3174" spans="2:5" ht="30">
      <c r="B3174" s="1596">
        <v>89678</v>
      </c>
      <c r="C3174" s="1170" t="s">
        <v>9727</v>
      </c>
      <c r="D3174" s="1169" t="s">
        <v>30</v>
      </c>
      <c r="E3174" s="651" t="s">
        <v>15346</v>
      </c>
    </row>
    <row r="3175" spans="2:5" ht="30">
      <c r="B3175" s="1595">
        <v>89679</v>
      </c>
      <c r="C3175" s="653" t="s">
        <v>9728</v>
      </c>
      <c r="D3175" s="652" t="s">
        <v>30</v>
      </c>
      <c r="E3175" s="654" t="s">
        <v>17939</v>
      </c>
    </row>
    <row r="3176" spans="2:5">
      <c r="B3176" s="1596">
        <v>89680</v>
      </c>
      <c r="C3176" s="1170" t="s">
        <v>9729</v>
      </c>
      <c r="D3176" s="1169" t="s">
        <v>30</v>
      </c>
      <c r="E3176" s="651" t="s">
        <v>19211</v>
      </c>
    </row>
    <row r="3177" spans="2:5" ht="30">
      <c r="B3177" s="1595">
        <v>89681</v>
      </c>
      <c r="C3177" s="653" t="s">
        <v>9730</v>
      </c>
      <c r="D3177" s="652" t="s">
        <v>30</v>
      </c>
      <c r="E3177" s="654" t="s">
        <v>19212</v>
      </c>
    </row>
    <row r="3178" spans="2:5" ht="30">
      <c r="B3178" s="1596">
        <v>89682</v>
      </c>
      <c r="C3178" s="1170" t="s">
        <v>9731</v>
      </c>
      <c r="D3178" s="1169" t="s">
        <v>30</v>
      </c>
      <c r="E3178" s="651" t="s">
        <v>12587</v>
      </c>
    </row>
    <row r="3179" spans="2:5">
      <c r="B3179" s="1595">
        <v>89684</v>
      </c>
      <c r="C3179" s="653" t="s">
        <v>9732</v>
      </c>
      <c r="D3179" s="652" t="s">
        <v>30</v>
      </c>
      <c r="E3179" s="654" t="s">
        <v>19213</v>
      </c>
    </row>
    <row r="3180" spans="2:5" ht="30">
      <c r="B3180" s="1596">
        <v>89685</v>
      </c>
      <c r="C3180" s="1170" t="s">
        <v>9733</v>
      </c>
      <c r="D3180" s="1169" t="s">
        <v>30</v>
      </c>
      <c r="E3180" s="651" t="s">
        <v>15866</v>
      </c>
    </row>
    <row r="3181" spans="2:5" ht="30">
      <c r="B3181" s="1595">
        <v>89686</v>
      </c>
      <c r="C3181" s="653" t="s">
        <v>9734</v>
      </c>
      <c r="D3181" s="652" t="s">
        <v>30</v>
      </c>
      <c r="E3181" s="654" t="s">
        <v>19214</v>
      </c>
    </row>
    <row r="3182" spans="2:5" ht="30">
      <c r="B3182" s="1596">
        <v>89687</v>
      </c>
      <c r="C3182" s="1170" t="s">
        <v>9735</v>
      </c>
      <c r="D3182" s="1169" t="s">
        <v>30</v>
      </c>
      <c r="E3182" s="651" t="s">
        <v>14235</v>
      </c>
    </row>
    <row r="3183" spans="2:5" ht="30">
      <c r="B3183" s="1595">
        <v>89689</v>
      </c>
      <c r="C3183" s="653" t="s">
        <v>9736</v>
      </c>
      <c r="D3183" s="652" t="s">
        <v>30</v>
      </c>
      <c r="E3183" s="654" t="s">
        <v>19215</v>
      </c>
    </row>
    <row r="3184" spans="2:5" ht="30">
      <c r="B3184" s="1596">
        <v>89690</v>
      </c>
      <c r="C3184" s="1170" t="s">
        <v>9737</v>
      </c>
      <c r="D3184" s="1169" t="s">
        <v>30</v>
      </c>
      <c r="E3184" s="651" t="s">
        <v>19216</v>
      </c>
    </row>
    <row r="3185" spans="2:5">
      <c r="B3185" s="1595">
        <v>89691</v>
      </c>
      <c r="C3185" s="653" t="s">
        <v>2425</v>
      </c>
      <c r="D3185" s="652" t="s">
        <v>30</v>
      </c>
      <c r="E3185" s="654" t="s">
        <v>13795</v>
      </c>
    </row>
    <row r="3186" spans="2:5" ht="30">
      <c r="B3186" s="1596">
        <v>89692</v>
      </c>
      <c r="C3186" s="1170" t="s">
        <v>9738</v>
      </c>
      <c r="D3186" s="1169" t="s">
        <v>30</v>
      </c>
      <c r="E3186" s="651" t="s">
        <v>19217</v>
      </c>
    </row>
    <row r="3187" spans="2:5" ht="30">
      <c r="B3187" s="1595">
        <v>89693</v>
      </c>
      <c r="C3187" s="653" t="s">
        <v>9739</v>
      </c>
      <c r="D3187" s="652" t="s">
        <v>30</v>
      </c>
      <c r="E3187" s="654" t="s">
        <v>16389</v>
      </c>
    </row>
    <row r="3188" spans="2:5" ht="30">
      <c r="B3188" s="1596">
        <v>89694</v>
      </c>
      <c r="C3188" s="1170" t="s">
        <v>9740</v>
      </c>
      <c r="D3188" s="1169" t="s">
        <v>30</v>
      </c>
      <c r="E3188" s="651" t="s">
        <v>15356</v>
      </c>
    </row>
    <row r="3189" spans="2:5" ht="30">
      <c r="B3189" s="1595">
        <v>89695</v>
      </c>
      <c r="C3189" s="653" t="s">
        <v>9741</v>
      </c>
      <c r="D3189" s="652" t="s">
        <v>30</v>
      </c>
      <c r="E3189" s="654" t="s">
        <v>16275</v>
      </c>
    </row>
    <row r="3190" spans="2:5" ht="30">
      <c r="B3190" s="1596">
        <v>89696</v>
      </c>
      <c r="C3190" s="1170" t="s">
        <v>9742</v>
      </c>
      <c r="D3190" s="1169" t="s">
        <v>30</v>
      </c>
      <c r="E3190" s="651" t="s">
        <v>15431</v>
      </c>
    </row>
    <row r="3191" spans="2:5">
      <c r="B3191" s="1595">
        <v>89697</v>
      </c>
      <c r="C3191" s="653" t="s">
        <v>2426</v>
      </c>
      <c r="D3191" s="652" t="s">
        <v>30</v>
      </c>
      <c r="E3191" s="654" t="s">
        <v>13042</v>
      </c>
    </row>
    <row r="3192" spans="2:5" ht="30">
      <c r="B3192" s="1596">
        <v>89698</v>
      </c>
      <c r="C3192" s="1170" t="s">
        <v>9743</v>
      </c>
      <c r="D3192" s="1169" t="s">
        <v>30</v>
      </c>
      <c r="E3192" s="651" t="s">
        <v>19218</v>
      </c>
    </row>
    <row r="3193" spans="2:5" ht="30">
      <c r="B3193" s="1595">
        <v>89699</v>
      </c>
      <c r="C3193" s="653" t="s">
        <v>9744</v>
      </c>
      <c r="D3193" s="652" t="s">
        <v>30</v>
      </c>
      <c r="E3193" s="654" t="s">
        <v>19219</v>
      </c>
    </row>
    <row r="3194" spans="2:5" ht="30">
      <c r="B3194" s="1596">
        <v>89700</v>
      </c>
      <c r="C3194" s="1170" t="s">
        <v>9745</v>
      </c>
      <c r="D3194" s="1169" t="s">
        <v>30</v>
      </c>
      <c r="E3194" s="651" t="s">
        <v>19220</v>
      </c>
    </row>
    <row r="3195" spans="2:5" ht="30">
      <c r="B3195" s="1595">
        <v>89701</v>
      </c>
      <c r="C3195" s="653" t="s">
        <v>9746</v>
      </c>
      <c r="D3195" s="652" t="s">
        <v>30</v>
      </c>
      <c r="E3195" s="654" t="s">
        <v>15148</v>
      </c>
    </row>
    <row r="3196" spans="2:5" ht="30">
      <c r="B3196" s="1596">
        <v>89702</v>
      </c>
      <c r="C3196" s="1170" t="s">
        <v>9747</v>
      </c>
      <c r="D3196" s="1169" t="s">
        <v>30</v>
      </c>
      <c r="E3196" s="651" t="s">
        <v>19220</v>
      </c>
    </row>
    <row r="3197" spans="2:5" ht="30">
      <c r="B3197" s="1595">
        <v>89703</v>
      </c>
      <c r="C3197" s="653" t="s">
        <v>2427</v>
      </c>
      <c r="D3197" s="652" t="s">
        <v>30</v>
      </c>
      <c r="E3197" s="654" t="s">
        <v>19221</v>
      </c>
    </row>
    <row r="3198" spans="2:5" ht="30">
      <c r="B3198" s="1596">
        <v>89704</v>
      </c>
      <c r="C3198" s="1170" t="s">
        <v>9748</v>
      </c>
      <c r="D3198" s="1169" t="s">
        <v>30</v>
      </c>
      <c r="E3198" s="651" t="s">
        <v>19222</v>
      </c>
    </row>
    <row r="3199" spans="2:5">
      <c r="B3199" s="1595">
        <v>89705</v>
      </c>
      <c r="C3199" s="653" t="s">
        <v>9749</v>
      </c>
      <c r="D3199" s="652" t="s">
        <v>30</v>
      </c>
      <c r="E3199" s="654" t="s">
        <v>19223</v>
      </c>
    </row>
    <row r="3200" spans="2:5">
      <c r="B3200" s="1596">
        <v>89706</v>
      </c>
      <c r="C3200" s="1170" t="s">
        <v>9750</v>
      </c>
      <c r="D3200" s="1169" t="s">
        <v>30</v>
      </c>
      <c r="E3200" s="651" t="s">
        <v>15621</v>
      </c>
    </row>
    <row r="3201" spans="2:5">
      <c r="B3201" s="1595">
        <v>89715</v>
      </c>
      <c r="C3201" s="653" t="s">
        <v>9751</v>
      </c>
      <c r="D3201" s="652" t="s">
        <v>30</v>
      </c>
      <c r="E3201" s="654" t="s">
        <v>19066</v>
      </c>
    </row>
    <row r="3202" spans="2:5">
      <c r="B3202" s="1596">
        <v>89718</v>
      </c>
      <c r="C3202" s="1170" t="s">
        <v>9752</v>
      </c>
      <c r="D3202" s="1169" t="s">
        <v>29</v>
      </c>
      <c r="E3202" s="651" t="s">
        <v>16014</v>
      </c>
    </row>
    <row r="3203" spans="2:5" ht="30">
      <c r="B3203" s="1595">
        <v>89719</v>
      </c>
      <c r="C3203" s="653" t="s">
        <v>9753</v>
      </c>
      <c r="D3203" s="652" t="s">
        <v>30</v>
      </c>
      <c r="E3203" s="654" t="s">
        <v>15159</v>
      </c>
    </row>
    <row r="3204" spans="2:5" ht="30">
      <c r="B3204" s="1596">
        <v>89720</v>
      </c>
      <c r="C3204" s="1170" t="s">
        <v>9754</v>
      </c>
      <c r="D3204" s="1169" t="s">
        <v>30</v>
      </c>
      <c r="E3204" s="651" t="s">
        <v>15432</v>
      </c>
    </row>
    <row r="3205" spans="2:5" ht="30">
      <c r="B3205" s="1595">
        <v>89721</v>
      </c>
      <c r="C3205" s="653" t="s">
        <v>9755</v>
      </c>
      <c r="D3205" s="652" t="s">
        <v>30</v>
      </c>
      <c r="E3205" s="654" t="s">
        <v>14944</v>
      </c>
    </row>
    <row r="3206" spans="2:5" ht="30">
      <c r="B3206" s="1596">
        <v>89723</v>
      </c>
      <c r="C3206" s="1170" t="s">
        <v>9756</v>
      </c>
      <c r="D3206" s="1169" t="s">
        <v>30</v>
      </c>
      <c r="E3206" s="651" t="s">
        <v>13937</v>
      </c>
    </row>
    <row r="3207" spans="2:5" ht="30">
      <c r="B3207" s="1595">
        <v>89724</v>
      </c>
      <c r="C3207" s="653" t="s">
        <v>9757</v>
      </c>
      <c r="D3207" s="652" t="s">
        <v>30</v>
      </c>
      <c r="E3207" s="654" t="s">
        <v>14890</v>
      </c>
    </row>
    <row r="3208" spans="2:5" ht="30">
      <c r="B3208" s="1596">
        <v>89725</v>
      </c>
      <c r="C3208" s="1170" t="s">
        <v>9758</v>
      </c>
      <c r="D3208" s="1169" t="s">
        <v>30</v>
      </c>
      <c r="E3208" s="651" t="s">
        <v>14296</v>
      </c>
    </row>
    <row r="3209" spans="2:5" ht="30">
      <c r="B3209" s="1595">
        <v>89726</v>
      </c>
      <c r="C3209" s="653" t="s">
        <v>9759</v>
      </c>
      <c r="D3209" s="652" t="s">
        <v>30</v>
      </c>
      <c r="E3209" s="654" t="s">
        <v>12923</v>
      </c>
    </row>
    <row r="3210" spans="2:5" ht="30">
      <c r="B3210" s="1596">
        <v>89727</v>
      </c>
      <c r="C3210" s="1170" t="s">
        <v>9760</v>
      </c>
      <c r="D3210" s="1169" t="s">
        <v>30</v>
      </c>
      <c r="E3210" s="651" t="s">
        <v>19224</v>
      </c>
    </row>
    <row r="3211" spans="2:5" ht="30">
      <c r="B3211" s="1595">
        <v>89728</v>
      </c>
      <c r="C3211" s="653" t="s">
        <v>9761</v>
      </c>
      <c r="D3211" s="652" t="s">
        <v>30</v>
      </c>
      <c r="E3211" s="654" t="s">
        <v>13763</v>
      </c>
    </row>
    <row r="3212" spans="2:5" ht="30">
      <c r="B3212" s="1596">
        <v>89729</v>
      </c>
      <c r="C3212" s="1170" t="s">
        <v>9762</v>
      </c>
      <c r="D3212" s="1169" t="s">
        <v>30</v>
      </c>
      <c r="E3212" s="651" t="s">
        <v>13476</v>
      </c>
    </row>
    <row r="3213" spans="2:5" ht="30">
      <c r="B3213" s="1595">
        <v>89730</v>
      </c>
      <c r="C3213" s="653" t="s">
        <v>9763</v>
      </c>
      <c r="D3213" s="652" t="s">
        <v>30</v>
      </c>
      <c r="E3213" s="654" t="s">
        <v>12841</v>
      </c>
    </row>
    <row r="3214" spans="2:5" ht="30">
      <c r="B3214" s="1596">
        <v>89731</v>
      </c>
      <c r="C3214" s="1170" t="s">
        <v>9764</v>
      </c>
      <c r="D3214" s="1169" t="s">
        <v>30</v>
      </c>
      <c r="E3214" s="651" t="s">
        <v>13390</v>
      </c>
    </row>
    <row r="3215" spans="2:5" ht="30">
      <c r="B3215" s="1595">
        <v>89732</v>
      </c>
      <c r="C3215" s="653" t="s">
        <v>9765</v>
      </c>
      <c r="D3215" s="652" t="s">
        <v>30</v>
      </c>
      <c r="E3215" s="654" t="s">
        <v>19225</v>
      </c>
    </row>
    <row r="3216" spans="2:5" ht="30">
      <c r="B3216" s="1596">
        <v>89733</v>
      </c>
      <c r="C3216" s="1170" t="s">
        <v>9766</v>
      </c>
      <c r="D3216" s="1169" t="s">
        <v>30</v>
      </c>
      <c r="E3216" s="651" t="s">
        <v>19226</v>
      </c>
    </row>
    <row r="3217" spans="2:5" ht="30">
      <c r="B3217" s="1595">
        <v>89734</v>
      </c>
      <c r="C3217" s="653" t="s">
        <v>9767</v>
      </c>
      <c r="D3217" s="652" t="s">
        <v>30</v>
      </c>
      <c r="E3217" s="654" t="s">
        <v>13476</v>
      </c>
    </row>
    <row r="3218" spans="2:5" ht="30">
      <c r="B3218" s="1596">
        <v>89735</v>
      </c>
      <c r="C3218" s="1170" t="s">
        <v>9768</v>
      </c>
      <c r="D3218" s="1169" t="s">
        <v>30</v>
      </c>
      <c r="E3218" s="651" t="s">
        <v>14603</v>
      </c>
    </row>
    <row r="3219" spans="2:5">
      <c r="B3219" s="1595">
        <v>89736</v>
      </c>
      <c r="C3219" s="653" t="s">
        <v>9769</v>
      </c>
      <c r="D3219" s="652" t="s">
        <v>30</v>
      </c>
      <c r="E3219" s="654" t="s">
        <v>12635</v>
      </c>
    </row>
    <row r="3220" spans="2:5" ht="30">
      <c r="B3220" s="1596">
        <v>89737</v>
      </c>
      <c r="C3220" s="1170" t="s">
        <v>9770</v>
      </c>
      <c r="D3220" s="1169" t="s">
        <v>30</v>
      </c>
      <c r="E3220" s="651" t="s">
        <v>14603</v>
      </c>
    </row>
    <row r="3221" spans="2:5" ht="30">
      <c r="B3221" s="1595">
        <v>89738</v>
      </c>
      <c r="C3221" s="653" t="s">
        <v>9771</v>
      </c>
      <c r="D3221" s="652" t="s">
        <v>30</v>
      </c>
      <c r="E3221" s="654" t="s">
        <v>14012</v>
      </c>
    </row>
    <row r="3222" spans="2:5" ht="30">
      <c r="B3222" s="1596">
        <v>89739</v>
      </c>
      <c r="C3222" s="1170" t="s">
        <v>9772</v>
      </c>
      <c r="D3222" s="1169" t="s">
        <v>30</v>
      </c>
      <c r="E3222" s="651" t="s">
        <v>15468</v>
      </c>
    </row>
    <row r="3223" spans="2:5" ht="30">
      <c r="B3223" s="1595">
        <v>89740</v>
      </c>
      <c r="C3223" s="653" t="s">
        <v>5333</v>
      </c>
      <c r="D3223" s="652" t="s">
        <v>30</v>
      </c>
      <c r="E3223" s="654" t="s">
        <v>15530</v>
      </c>
    </row>
    <row r="3224" spans="2:5">
      <c r="B3224" s="1596">
        <v>89741</v>
      </c>
      <c r="C3224" s="1170" t="s">
        <v>5334</v>
      </c>
      <c r="D3224" s="1169" t="s">
        <v>30</v>
      </c>
      <c r="E3224" s="651" t="s">
        <v>18951</v>
      </c>
    </row>
    <row r="3225" spans="2:5" ht="30">
      <c r="B3225" s="1595">
        <v>89742</v>
      </c>
      <c r="C3225" s="653" t="s">
        <v>9773</v>
      </c>
      <c r="D3225" s="652" t="s">
        <v>30</v>
      </c>
      <c r="E3225" s="654" t="s">
        <v>19227</v>
      </c>
    </row>
    <row r="3226" spans="2:5" ht="30">
      <c r="B3226" s="1596">
        <v>89743</v>
      </c>
      <c r="C3226" s="1170" t="s">
        <v>9774</v>
      </c>
      <c r="D3226" s="1169" t="s">
        <v>30</v>
      </c>
      <c r="E3226" s="651" t="s">
        <v>13243</v>
      </c>
    </row>
    <row r="3227" spans="2:5" ht="30">
      <c r="B3227" s="1595">
        <v>89744</v>
      </c>
      <c r="C3227" s="653" t="s">
        <v>9775</v>
      </c>
      <c r="D3227" s="652" t="s">
        <v>30</v>
      </c>
      <c r="E3227" s="654" t="s">
        <v>19228</v>
      </c>
    </row>
    <row r="3228" spans="2:5" ht="30">
      <c r="B3228" s="1596">
        <v>89745</v>
      </c>
      <c r="C3228" s="1170" t="s">
        <v>9776</v>
      </c>
      <c r="D3228" s="1169" t="s">
        <v>30</v>
      </c>
      <c r="E3228" s="651" t="s">
        <v>17357</v>
      </c>
    </row>
    <row r="3229" spans="2:5" ht="30">
      <c r="B3229" s="1595">
        <v>89746</v>
      </c>
      <c r="C3229" s="653" t="s">
        <v>9777</v>
      </c>
      <c r="D3229" s="652" t="s">
        <v>30</v>
      </c>
      <c r="E3229" s="654" t="s">
        <v>16017</v>
      </c>
    </row>
    <row r="3230" spans="2:5" ht="30">
      <c r="B3230" s="1596">
        <v>89747</v>
      </c>
      <c r="C3230" s="1170" t="s">
        <v>5335</v>
      </c>
      <c r="D3230" s="1169" t="s">
        <v>30</v>
      </c>
      <c r="E3230" s="651" t="s">
        <v>13539</v>
      </c>
    </row>
    <row r="3231" spans="2:5" ht="30">
      <c r="B3231" s="1595">
        <v>89748</v>
      </c>
      <c r="C3231" s="653" t="s">
        <v>9778</v>
      </c>
      <c r="D3231" s="652" t="s">
        <v>30</v>
      </c>
      <c r="E3231" s="654" t="s">
        <v>14182</v>
      </c>
    </row>
    <row r="3232" spans="2:5" ht="30">
      <c r="B3232" s="1596">
        <v>89749</v>
      </c>
      <c r="C3232" s="1170" t="s">
        <v>5336</v>
      </c>
      <c r="D3232" s="1169" t="s">
        <v>30</v>
      </c>
      <c r="E3232" s="651" t="s">
        <v>14012</v>
      </c>
    </row>
    <row r="3233" spans="2:5" ht="30">
      <c r="B3233" s="1595">
        <v>89750</v>
      </c>
      <c r="C3233" s="653" t="s">
        <v>9779</v>
      </c>
      <c r="D3233" s="652" t="s">
        <v>30</v>
      </c>
      <c r="E3233" s="654" t="s">
        <v>19229</v>
      </c>
    </row>
    <row r="3234" spans="2:5" ht="30">
      <c r="B3234" s="1596">
        <v>89751</v>
      </c>
      <c r="C3234" s="1170" t="s">
        <v>9780</v>
      </c>
      <c r="D3234" s="1169" t="s">
        <v>30</v>
      </c>
      <c r="E3234" s="651" t="s">
        <v>16053</v>
      </c>
    </row>
    <row r="3235" spans="2:5" ht="30">
      <c r="B3235" s="1595">
        <v>89752</v>
      </c>
      <c r="C3235" s="653" t="s">
        <v>9781</v>
      </c>
      <c r="D3235" s="652" t="s">
        <v>30</v>
      </c>
      <c r="E3235" s="654" t="s">
        <v>14317</v>
      </c>
    </row>
    <row r="3236" spans="2:5" ht="30">
      <c r="B3236" s="1596">
        <v>89753</v>
      </c>
      <c r="C3236" s="1170" t="s">
        <v>9782</v>
      </c>
      <c r="D3236" s="1169" t="s">
        <v>30</v>
      </c>
      <c r="E3236" s="651" t="s">
        <v>12923</v>
      </c>
    </row>
    <row r="3237" spans="2:5" ht="30">
      <c r="B3237" s="1595">
        <v>89754</v>
      </c>
      <c r="C3237" s="653" t="s">
        <v>9783</v>
      </c>
      <c r="D3237" s="652" t="s">
        <v>30</v>
      </c>
      <c r="E3237" s="654" t="s">
        <v>12612</v>
      </c>
    </row>
    <row r="3238" spans="2:5">
      <c r="B3238" s="1596">
        <v>89755</v>
      </c>
      <c r="C3238" s="1170" t="s">
        <v>9784</v>
      </c>
      <c r="D3238" s="1169" t="s">
        <v>30</v>
      </c>
      <c r="E3238" s="651" t="s">
        <v>12916</v>
      </c>
    </row>
    <row r="3239" spans="2:5" ht="30">
      <c r="B3239" s="1595">
        <v>89756</v>
      </c>
      <c r="C3239" s="653" t="s">
        <v>9785</v>
      </c>
      <c r="D3239" s="652" t="s">
        <v>30</v>
      </c>
      <c r="E3239" s="654" t="s">
        <v>13409</v>
      </c>
    </row>
    <row r="3240" spans="2:5">
      <c r="B3240" s="1596">
        <v>89757</v>
      </c>
      <c r="C3240" s="1170" t="s">
        <v>5337</v>
      </c>
      <c r="D3240" s="1169" t="s">
        <v>30</v>
      </c>
      <c r="E3240" s="651" t="s">
        <v>16198</v>
      </c>
    </row>
    <row r="3241" spans="2:5" ht="30">
      <c r="B3241" s="1595">
        <v>89758</v>
      </c>
      <c r="C3241" s="653" t="s">
        <v>9786</v>
      </c>
      <c r="D3241" s="652" t="s">
        <v>30</v>
      </c>
      <c r="E3241" s="654" t="s">
        <v>19230</v>
      </c>
    </row>
    <row r="3242" spans="2:5" ht="30">
      <c r="B3242" s="1596">
        <v>89759</v>
      </c>
      <c r="C3242" s="1170" t="s">
        <v>9787</v>
      </c>
      <c r="D3242" s="1169" t="s">
        <v>30</v>
      </c>
      <c r="E3242" s="651" t="s">
        <v>13176</v>
      </c>
    </row>
    <row r="3243" spans="2:5">
      <c r="B3243" s="1595">
        <v>89760</v>
      </c>
      <c r="C3243" s="653" t="s">
        <v>9788</v>
      </c>
      <c r="D3243" s="652" t="s">
        <v>30</v>
      </c>
      <c r="E3243" s="654" t="s">
        <v>19231</v>
      </c>
    </row>
    <row r="3244" spans="2:5" ht="30">
      <c r="B3244" s="1596">
        <v>89761</v>
      </c>
      <c r="C3244" s="1170" t="s">
        <v>9789</v>
      </c>
      <c r="D3244" s="1169" t="s">
        <v>30</v>
      </c>
      <c r="E3244" s="651" t="s">
        <v>15551</v>
      </c>
    </row>
    <row r="3245" spans="2:5">
      <c r="B3245" s="1595">
        <v>89762</v>
      </c>
      <c r="C3245" s="653" t="s">
        <v>9790</v>
      </c>
      <c r="D3245" s="652" t="s">
        <v>30</v>
      </c>
      <c r="E3245" s="654" t="s">
        <v>19232</v>
      </c>
    </row>
    <row r="3246" spans="2:5" ht="30">
      <c r="B3246" s="1596">
        <v>89763</v>
      </c>
      <c r="C3246" s="1170" t="s">
        <v>9791</v>
      </c>
      <c r="D3246" s="1169" t="s">
        <v>30</v>
      </c>
      <c r="E3246" s="651" t="s">
        <v>19233</v>
      </c>
    </row>
    <row r="3247" spans="2:5" ht="30">
      <c r="B3247" s="1595">
        <v>89764</v>
      </c>
      <c r="C3247" s="653" t="s">
        <v>5338</v>
      </c>
      <c r="D3247" s="652" t="s">
        <v>30</v>
      </c>
      <c r="E3247" s="654" t="s">
        <v>19234</v>
      </c>
    </row>
    <row r="3248" spans="2:5">
      <c r="B3248" s="1596">
        <v>89765</v>
      </c>
      <c r="C3248" s="1170" t="s">
        <v>9792</v>
      </c>
      <c r="D3248" s="1169" t="s">
        <v>30</v>
      </c>
      <c r="E3248" s="651" t="s">
        <v>13246</v>
      </c>
    </row>
    <row r="3249" spans="2:5" ht="30">
      <c r="B3249" s="1595">
        <v>89766</v>
      </c>
      <c r="C3249" s="653" t="s">
        <v>5339</v>
      </c>
      <c r="D3249" s="652" t="s">
        <v>30</v>
      </c>
      <c r="E3249" s="654" t="s">
        <v>18951</v>
      </c>
    </row>
    <row r="3250" spans="2:5" ht="30">
      <c r="B3250" s="1596">
        <v>89767</v>
      </c>
      <c r="C3250" s="1170" t="s">
        <v>9793</v>
      </c>
      <c r="D3250" s="1169" t="s">
        <v>30</v>
      </c>
      <c r="E3250" s="651" t="s">
        <v>18951</v>
      </c>
    </row>
    <row r="3251" spans="2:5">
      <c r="B3251" s="1595">
        <v>89768</v>
      </c>
      <c r="C3251" s="653" t="s">
        <v>9794</v>
      </c>
      <c r="D3251" s="652" t="s">
        <v>30</v>
      </c>
      <c r="E3251" s="654" t="s">
        <v>16602</v>
      </c>
    </row>
    <row r="3252" spans="2:5">
      <c r="B3252" s="1596">
        <v>89769</v>
      </c>
      <c r="C3252" s="1170" t="s">
        <v>5340</v>
      </c>
      <c r="D3252" s="1169" t="s">
        <v>30</v>
      </c>
      <c r="E3252" s="651" t="s">
        <v>15458</v>
      </c>
    </row>
    <row r="3253" spans="2:5">
      <c r="B3253" s="1595">
        <v>89772</v>
      </c>
      <c r="C3253" s="653" t="s">
        <v>9795</v>
      </c>
      <c r="D3253" s="652" t="s">
        <v>29</v>
      </c>
      <c r="E3253" s="654" t="s">
        <v>15967</v>
      </c>
    </row>
    <row r="3254" spans="2:5" ht="30">
      <c r="B3254" s="1596">
        <v>89774</v>
      </c>
      <c r="C3254" s="1170" t="s">
        <v>9796</v>
      </c>
      <c r="D3254" s="1169" t="s">
        <v>30</v>
      </c>
      <c r="E3254" s="651" t="s">
        <v>12501</v>
      </c>
    </row>
    <row r="3255" spans="2:5" ht="30">
      <c r="B3255" s="1595">
        <v>89776</v>
      </c>
      <c r="C3255" s="653" t="s">
        <v>9797</v>
      </c>
      <c r="D3255" s="652" t="s">
        <v>30</v>
      </c>
      <c r="E3255" s="654" t="s">
        <v>19235</v>
      </c>
    </row>
    <row r="3256" spans="2:5">
      <c r="B3256" s="1596">
        <v>89777</v>
      </c>
      <c r="C3256" s="1170" t="s">
        <v>9798</v>
      </c>
      <c r="D3256" s="1169" t="s">
        <v>30</v>
      </c>
      <c r="E3256" s="651" t="s">
        <v>19094</v>
      </c>
    </row>
    <row r="3257" spans="2:5" ht="30">
      <c r="B3257" s="1595">
        <v>89778</v>
      </c>
      <c r="C3257" s="653" t="s">
        <v>9799</v>
      </c>
      <c r="D3257" s="652" t="s">
        <v>30</v>
      </c>
      <c r="E3257" s="654" t="s">
        <v>12947</v>
      </c>
    </row>
    <row r="3258" spans="2:5" ht="30">
      <c r="B3258" s="1596">
        <v>89779</v>
      </c>
      <c r="C3258" s="1170" t="s">
        <v>9800</v>
      </c>
      <c r="D3258" s="1169" t="s">
        <v>30</v>
      </c>
      <c r="E3258" s="651" t="s">
        <v>15816</v>
      </c>
    </row>
    <row r="3259" spans="2:5">
      <c r="B3259" s="1595">
        <v>89780</v>
      </c>
      <c r="C3259" s="653" t="s">
        <v>6163</v>
      </c>
      <c r="D3259" s="652" t="s">
        <v>30</v>
      </c>
      <c r="E3259" s="654" t="s">
        <v>19094</v>
      </c>
    </row>
    <row r="3260" spans="2:5">
      <c r="B3260" s="1596">
        <v>89781</v>
      </c>
      <c r="C3260" s="1170" t="s">
        <v>9801</v>
      </c>
      <c r="D3260" s="1169" t="s">
        <v>30</v>
      </c>
      <c r="E3260" s="651" t="s">
        <v>19236</v>
      </c>
    </row>
    <row r="3261" spans="2:5" ht="30">
      <c r="B3261" s="1595">
        <v>89782</v>
      </c>
      <c r="C3261" s="653" t="s">
        <v>9802</v>
      </c>
      <c r="D3261" s="652" t="s">
        <v>30</v>
      </c>
      <c r="E3261" s="654" t="s">
        <v>13250</v>
      </c>
    </row>
    <row r="3262" spans="2:5" ht="30">
      <c r="B3262" s="1596">
        <v>89783</v>
      </c>
      <c r="C3262" s="1170" t="s">
        <v>9803</v>
      </c>
      <c r="D3262" s="1169" t="s">
        <v>30</v>
      </c>
      <c r="E3262" s="651" t="s">
        <v>14262</v>
      </c>
    </row>
    <row r="3263" spans="2:5" ht="30">
      <c r="B3263" s="1595">
        <v>89784</v>
      </c>
      <c r="C3263" s="653" t="s">
        <v>9804</v>
      </c>
      <c r="D3263" s="652" t="s">
        <v>30</v>
      </c>
      <c r="E3263" s="654" t="s">
        <v>12607</v>
      </c>
    </row>
    <row r="3264" spans="2:5" ht="30">
      <c r="B3264" s="1596">
        <v>89785</v>
      </c>
      <c r="C3264" s="1170" t="s">
        <v>9805</v>
      </c>
      <c r="D3264" s="1169" t="s">
        <v>30</v>
      </c>
      <c r="E3264" s="651" t="s">
        <v>16932</v>
      </c>
    </row>
    <row r="3265" spans="2:5" ht="30">
      <c r="B3265" s="1595">
        <v>89786</v>
      </c>
      <c r="C3265" s="653" t="s">
        <v>9806</v>
      </c>
      <c r="D3265" s="652" t="s">
        <v>30</v>
      </c>
      <c r="E3265" s="654" t="s">
        <v>19237</v>
      </c>
    </row>
    <row r="3266" spans="2:5">
      <c r="B3266" s="1596">
        <v>89787</v>
      </c>
      <c r="C3266" s="1170" t="s">
        <v>9807</v>
      </c>
      <c r="D3266" s="1169" t="s">
        <v>30</v>
      </c>
      <c r="E3266" s="651" t="s">
        <v>19236</v>
      </c>
    </row>
    <row r="3267" spans="2:5">
      <c r="B3267" s="1595">
        <v>89788</v>
      </c>
      <c r="C3267" s="653" t="s">
        <v>9808</v>
      </c>
      <c r="D3267" s="652" t="s">
        <v>30</v>
      </c>
      <c r="E3267" s="654" t="s">
        <v>19238</v>
      </c>
    </row>
    <row r="3268" spans="2:5">
      <c r="B3268" s="1596">
        <v>89789</v>
      </c>
      <c r="C3268" s="1170" t="s">
        <v>9809</v>
      </c>
      <c r="D3268" s="1169" t="s">
        <v>30</v>
      </c>
      <c r="E3268" s="651" t="s">
        <v>19239</v>
      </c>
    </row>
    <row r="3269" spans="2:5">
      <c r="B3269" s="1595">
        <v>89790</v>
      </c>
      <c r="C3269" s="653" t="s">
        <v>9810</v>
      </c>
      <c r="D3269" s="652" t="s">
        <v>30</v>
      </c>
      <c r="E3269" s="654" t="s">
        <v>19240</v>
      </c>
    </row>
    <row r="3270" spans="2:5">
      <c r="B3270" s="1596">
        <v>89791</v>
      </c>
      <c r="C3270" s="1170" t="s">
        <v>9811</v>
      </c>
      <c r="D3270" s="1169" t="s">
        <v>30</v>
      </c>
      <c r="E3270" s="651" t="s">
        <v>19241</v>
      </c>
    </row>
    <row r="3271" spans="2:5">
      <c r="B3271" s="1595">
        <v>89792</v>
      </c>
      <c r="C3271" s="653" t="s">
        <v>9812</v>
      </c>
      <c r="D3271" s="652" t="s">
        <v>30</v>
      </c>
      <c r="E3271" s="654" t="s">
        <v>19242</v>
      </c>
    </row>
    <row r="3272" spans="2:5">
      <c r="B3272" s="1596">
        <v>89793</v>
      </c>
      <c r="C3272" s="1170" t="s">
        <v>9813</v>
      </c>
      <c r="D3272" s="1169" t="s">
        <v>30</v>
      </c>
      <c r="E3272" s="651" t="s">
        <v>19243</v>
      </c>
    </row>
    <row r="3273" spans="2:5">
      <c r="B3273" s="1595">
        <v>89794</v>
      </c>
      <c r="C3273" s="653" t="s">
        <v>9814</v>
      </c>
      <c r="D3273" s="652" t="s">
        <v>30</v>
      </c>
      <c r="E3273" s="654" t="s">
        <v>16269</v>
      </c>
    </row>
    <row r="3274" spans="2:5" ht="30">
      <c r="B3274" s="1596">
        <v>89795</v>
      </c>
      <c r="C3274" s="1170" t="s">
        <v>9815</v>
      </c>
      <c r="D3274" s="1169" t="s">
        <v>30</v>
      </c>
      <c r="E3274" s="651" t="s">
        <v>14788</v>
      </c>
    </row>
    <row r="3275" spans="2:5" ht="30">
      <c r="B3275" s="1595">
        <v>89796</v>
      </c>
      <c r="C3275" s="653" t="s">
        <v>9816</v>
      </c>
      <c r="D3275" s="652" t="s">
        <v>30</v>
      </c>
      <c r="E3275" s="654" t="s">
        <v>19244</v>
      </c>
    </row>
    <row r="3276" spans="2:5" ht="30">
      <c r="B3276" s="1596">
        <v>89797</v>
      </c>
      <c r="C3276" s="1170" t="s">
        <v>9817</v>
      </c>
      <c r="D3276" s="1169" t="s">
        <v>30</v>
      </c>
      <c r="E3276" s="651" t="s">
        <v>14178</v>
      </c>
    </row>
    <row r="3277" spans="2:5" ht="30">
      <c r="B3277" s="1595">
        <v>89801</v>
      </c>
      <c r="C3277" s="653" t="s">
        <v>9818</v>
      </c>
      <c r="D3277" s="652" t="s">
        <v>30</v>
      </c>
      <c r="E3277" s="654" t="s">
        <v>13194</v>
      </c>
    </row>
    <row r="3278" spans="2:5" ht="30">
      <c r="B3278" s="1596">
        <v>89802</v>
      </c>
      <c r="C3278" s="1170" t="s">
        <v>9819</v>
      </c>
      <c r="D3278" s="1169" t="s">
        <v>30</v>
      </c>
      <c r="E3278" s="651" t="s">
        <v>14076</v>
      </c>
    </row>
    <row r="3279" spans="2:5" ht="30">
      <c r="B3279" s="1595">
        <v>89803</v>
      </c>
      <c r="C3279" s="653" t="s">
        <v>9820</v>
      </c>
      <c r="D3279" s="652" t="s">
        <v>30</v>
      </c>
      <c r="E3279" s="654" t="s">
        <v>15432</v>
      </c>
    </row>
    <row r="3280" spans="2:5" ht="30">
      <c r="B3280" s="1596">
        <v>89804</v>
      </c>
      <c r="C3280" s="1170" t="s">
        <v>9821</v>
      </c>
      <c r="D3280" s="1169" t="s">
        <v>30</v>
      </c>
      <c r="E3280" s="651" t="s">
        <v>14212</v>
      </c>
    </row>
    <row r="3281" spans="2:5" ht="30">
      <c r="B3281" s="1595">
        <v>89805</v>
      </c>
      <c r="C3281" s="653" t="s">
        <v>9822</v>
      </c>
      <c r="D3281" s="652" t="s">
        <v>30</v>
      </c>
      <c r="E3281" s="654" t="s">
        <v>14009</v>
      </c>
    </row>
    <row r="3282" spans="2:5" ht="30">
      <c r="B3282" s="1596">
        <v>89806</v>
      </c>
      <c r="C3282" s="1170" t="s">
        <v>9823</v>
      </c>
      <c r="D3282" s="1169" t="s">
        <v>30</v>
      </c>
      <c r="E3282" s="651" t="s">
        <v>14290</v>
      </c>
    </row>
    <row r="3283" spans="2:5" ht="30">
      <c r="B3283" s="1595">
        <v>89807</v>
      </c>
      <c r="C3283" s="653" t="s">
        <v>9824</v>
      </c>
      <c r="D3283" s="652" t="s">
        <v>30</v>
      </c>
      <c r="E3283" s="654" t="s">
        <v>16064</v>
      </c>
    </row>
    <row r="3284" spans="2:5" ht="30">
      <c r="B3284" s="1596">
        <v>89808</v>
      </c>
      <c r="C3284" s="1170" t="s">
        <v>9825</v>
      </c>
      <c r="D3284" s="1169" t="s">
        <v>30</v>
      </c>
      <c r="E3284" s="651" t="s">
        <v>15204</v>
      </c>
    </row>
    <row r="3285" spans="2:5" ht="30">
      <c r="B3285" s="1595">
        <v>89809</v>
      </c>
      <c r="C3285" s="653" t="s">
        <v>9826</v>
      </c>
      <c r="D3285" s="652" t="s">
        <v>30</v>
      </c>
      <c r="E3285" s="654" t="s">
        <v>13121</v>
      </c>
    </row>
    <row r="3286" spans="2:5" ht="30">
      <c r="B3286" s="1596">
        <v>89810</v>
      </c>
      <c r="C3286" s="1170" t="s">
        <v>9827</v>
      </c>
      <c r="D3286" s="1169" t="s">
        <v>30</v>
      </c>
      <c r="E3286" s="651" t="s">
        <v>12920</v>
      </c>
    </row>
    <row r="3287" spans="2:5" ht="30">
      <c r="B3287" s="1595">
        <v>89811</v>
      </c>
      <c r="C3287" s="653" t="s">
        <v>9828</v>
      </c>
      <c r="D3287" s="652" t="s">
        <v>30</v>
      </c>
      <c r="E3287" s="654" t="s">
        <v>12785</v>
      </c>
    </row>
    <row r="3288" spans="2:5" ht="30">
      <c r="B3288" s="1596">
        <v>89812</v>
      </c>
      <c r="C3288" s="1170" t="s">
        <v>9829</v>
      </c>
      <c r="D3288" s="1169" t="s">
        <v>30</v>
      </c>
      <c r="E3288" s="651" t="s">
        <v>15970</v>
      </c>
    </row>
    <row r="3289" spans="2:5" ht="30">
      <c r="B3289" s="1595">
        <v>89813</v>
      </c>
      <c r="C3289" s="653" t="s">
        <v>9830</v>
      </c>
      <c r="D3289" s="652" t="s">
        <v>30</v>
      </c>
      <c r="E3289" s="654" t="s">
        <v>13694</v>
      </c>
    </row>
    <row r="3290" spans="2:5" ht="30">
      <c r="B3290" s="1596">
        <v>89814</v>
      </c>
      <c r="C3290" s="1170" t="s">
        <v>9831</v>
      </c>
      <c r="D3290" s="1169" t="s">
        <v>30</v>
      </c>
      <c r="E3290" s="651" t="s">
        <v>14817</v>
      </c>
    </row>
    <row r="3291" spans="2:5">
      <c r="B3291" s="1595">
        <v>89815</v>
      </c>
      <c r="C3291" s="653" t="s">
        <v>9832</v>
      </c>
      <c r="D3291" s="652" t="s">
        <v>30</v>
      </c>
      <c r="E3291" s="654" t="s">
        <v>19245</v>
      </c>
    </row>
    <row r="3292" spans="2:5">
      <c r="B3292" s="1596">
        <v>89816</v>
      </c>
      <c r="C3292" s="1170" t="s">
        <v>9833</v>
      </c>
      <c r="D3292" s="1169" t="s">
        <v>30</v>
      </c>
      <c r="E3292" s="651" t="s">
        <v>17392</v>
      </c>
    </row>
    <row r="3293" spans="2:5" ht="30">
      <c r="B3293" s="1595">
        <v>89817</v>
      </c>
      <c r="C3293" s="653" t="s">
        <v>9834</v>
      </c>
      <c r="D3293" s="652" t="s">
        <v>30</v>
      </c>
      <c r="E3293" s="654" t="s">
        <v>19168</v>
      </c>
    </row>
    <row r="3294" spans="2:5">
      <c r="B3294" s="1596">
        <v>89818</v>
      </c>
      <c r="C3294" s="1170" t="s">
        <v>9835</v>
      </c>
      <c r="D3294" s="1169" t="s">
        <v>30</v>
      </c>
      <c r="E3294" s="651" t="s">
        <v>19246</v>
      </c>
    </row>
    <row r="3295" spans="2:5" ht="30">
      <c r="B3295" s="1595">
        <v>89819</v>
      </c>
      <c r="C3295" s="653" t="s">
        <v>9836</v>
      </c>
      <c r="D3295" s="652" t="s">
        <v>30</v>
      </c>
      <c r="E3295" s="654" t="s">
        <v>12614</v>
      </c>
    </row>
    <row r="3296" spans="2:5" ht="30">
      <c r="B3296" s="1596">
        <v>89820</v>
      </c>
      <c r="C3296" s="1170" t="s">
        <v>9837</v>
      </c>
      <c r="D3296" s="1169" t="s">
        <v>30</v>
      </c>
      <c r="E3296" s="651" t="s">
        <v>13488</v>
      </c>
    </row>
    <row r="3297" spans="2:5" ht="30">
      <c r="B3297" s="1595">
        <v>89821</v>
      </c>
      <c r="C3297" s="653" t="s">
        <v>9838</v>
      </c>
      <c r="D3297" s="652" t="s">
        <v>30</v>
      </c>
      <c r="E3297" s="654" t="s">
        <v>13280</v>
      </c>
    </row>
    <row r="3298" spans="2:5">
      <c r="B3298" s="1596">
        <v>89822</v>
      </c>
      <c r="C3298" s="1170" t="s">
        <v>9839</v>
      </c>
      <c r="D3298" s="1169" t="s">
        <v>30</v>
      </c>
      <c r="E3298" s="651" t="s">
        <v>15570</v>
      </c>
    </row>
    <row r="3299" spans="2:5" ht="30">
      <c r="B3299" s="1595">
        <v>89823</v>
      </c>
      <c r="C3299" s="653" t="s">
        <v>9840</v>
      </c>
      <c r="D3299" s="652" t="s">
        <v>30</v>
      </c>
      <c r="E3299" s="654" t="s">
        <v>13099</v>
      </c>
    </row>
    <row r="3300" spans="2:5">
      <c r="B3300" s="1596">
        <v>89824</v>
      </c>
      <c r="C3300" s="1170" t="s">
        <v>9841</v>
      </c>
      <c r="D3300" s="1169" t="s">
        <v>30</v>
      </c>
      <c r="E3300" s="651" t="s">
        <v>17525</v>
      </c>
    </row>
    <row r="3301" spans="2:5" ht="30">
      <c r="B3301" s="1595">
        <v>89825</v>
      </c>
      <c r="C3301" s="653" t="s">
        <v>9842</v>
      </c>
      <c r="D3301" s="652" t="s">
        <v>30</v>
      </c>
      <c r="E3301" s="654" t="s">
        <v>15121</v>
      </c>
    </row>
    <row r="3302" spans="2:5" ht="30">
      <c r="B3302" s="1596">
        <v>89826</v>
      </c>
      <c r="C3302" s="1170" t="s">
        <v>9843</v>
      </c>
      <c r="D3302" s="1169" t="s">
        <v>30</v>
      </c>
      <c r="E3302" s="651" t="s">
        <v>19247</v>
      </c>
    </row>
    <row r="3303" spans="2:5" ht="30">
      <c r="B3303" s="1595">
        <v>89827</v>
      </c>
      <c r="C3303" s="653" t="s">
        <v>9844</v>
      </c>
      <c r="D3303" s="652" t="s">
        <v>30</v>
      </c>
      <c r="E3303" s="654" t="s">
        <v>13899</v>
      </c>
    </row>
    <row r="3304" spans="2:5">
      <c r="B3304" s="1596">
        <v>89828</v>
      </c>
      <c r="C3304" s="1170" t="s">
        <v>9845</v>
      </c>
      <c r="D3304" s="1169" t="s">
        <v>30</v>
      </c>
      <c r="E3304" s="651" t="s">
        <v>19248</v>
      </c>
    </row>
    <row r="3305" spans="2:5" ht="30">
      <c r="B3305" s="1595">
        <v>89829</v>
      </c>
      <c r="C3305" s="653" t="s">
        <v>9846</v>
      </c>
      <c r="D3305" s="652" t="s">
        <v>30</v>
      </c>
      <c r="E3305" s="654" t="s">
        <v>17785</v>
      </c>
    </row>
    <row r="3306" spans="2:5" ht="30">
      <c r="B3306" s="1596">
        <v>89830</v>
      </c>
      <c r="C3306" s="1170" t="s">
        <v>9847</v>
      </c>
      <c r="D3306" s="1169" t="s">
        <v>30</v>
      </c>
      <c r="E3306" s="651" t="s">
        <v>19249</v>
      </c>
    </row>
    <row r="3307" spans="2:5">
      <c r="B3307" s="1595">
        <v>89831</v>
      </c>
      <c r="C3307" s="653" t="s">
        <v>9848</v>
      </c>
      <c r="D3307" s="652" t="s">
        <v>30</v>
      </c>
      <c r="E3307" s="654" t="s">
        <v>19250</v>
      </c>
    </row>
    <row r="3308" spans="2:5" ht="30">
      <c r="B3308" s="1596">
        <v>89832</v>
      </c>
      <c r="C3308" s="1170" t="s">
        <v>9849</v>
      </c>
      <c r="D3308" s="1169" t="s">
        <v>30</v>
      </c>
      <c r="E3308" s="651" t="s">
        <v>19251</v>
      </c>
    </row>
    <row r="3309" spans="2:5" ht="30">
      <c r="B3309" s="1595">
        <v>89833</v>
      </c>
      <c r="C3309" s="653" t="s">
        <v>9850</v>
      </c>
      <c r="D3309" s="652" t="s">
        <v>30</v>
      </c>
      <c r="E3309" s="654" t="s">
        <v>17667</v>
      </c>
    </row>
    <row r="3310" spans="2:5" ht="30">
      <c r="B3310" s="1596">
        <v>89834</v>
      </c>
      <c r="C3310" s="1170" t="s">
        <v>9851</v>
      </c>
      <c r="D3310" s="1169" t="s">
        <v>30</v>
      </c>
      <c r="E3310" s="651" t="s">
        <v>14461</v>
      </c>
    </row>
    <row r="3311" spans="2:5">
      <c r="B3311" s="1595">
        <v>89835</v>
      </c>
      <c r="C3311" s="653" t="s">
        <v>9852</v>
      </c>
      <c r="D3311" s="652" t="s">
        <v>30</v>
      </c>
      <c r="E3311" s="654" t="s">
        <v>19252</v>
      </c>
    </row>
    <row r="3312" spans="2:5" ht="30">
      <c r="B3312" s="1596">
        <v>89836</v>
      </c>
      <c r="C3312" s="1170" t="s">
        <v>9853</v>
      </c>
      <c r="D3312" s="1169" t="s">
        <v>30</v>
      </c>
      <c r="E3312" s="651" t="s">
        <v>19253</v>
      </c>
    </row>
    <row r="3313" spans="2:5">
      <c r="B3313" s="1595">
        <v>89837</v>
      </c>
      <c r="C3313" s="653" t="s">
        <v>9854</v>
      </c>
      <c r="D3313" s="652" t="s">
        <v>30</v>
      </c>
      <c r="E3313" s="654" t="s">
        <v>19254</v>
      </c>
    </row>
    <row r="3314" spans="2:5">
      <c r="B3314" s="1596">
        <v>89838</v>
      </c>
      <c r="C3314" s="1170" t="s">
        <v>9855</v>
      </c>
      <c r="D3314" s="1169" t="s">
        <v>30</v>
      </c>
      <c r="E3314" s="651" t="s">
        <v>19255</v>
      </c>
    </row>
    <row r="3315" spans="2:5">
      <c r="B3315" s="1595">
        <v>89839</v>
      </c>
      <c r="C3315" s="653" t="s">
        <v>9856</v>
      </c>
      <c r="D3315" s="652" t="s">
        <v>30</v>
      </c>
      <c r="E3315" s="654" t="s">
        <v>19256</v>
      </c>
    </row>
    <row r="3316" spans="2:5">
      <c r="B3316" s="1596">
        <v>89840</v>
      </c>
      <c r="C3316" s="1170" t="s">
        <v>9857</v>
      </c>
      <c r="D3316" s="1169" t="s">
        <v>30</v>
      </c>
      <c r="E3316" s="651" t="s">
        <v>19257</v>
      </c>
    </row>
    <row r="3317" spans="2:5">
      <c r="B3317" s="1595">
        <v>89841</v>
      </c>
      <c r="C3317" s="653" t="s">
        <v>9858</v>
      </c>
      <c r="D3317" s="652" t="s">
        <v>30</v>
      </c>
      <c r="E3317" s="654" t="s">
        <v>19258</v>
      </c>
    </row>
    <row r="3318" spans="2:5">
      <c r="B3318" s="1596">
        <v>89842</v>
      </c>
      <c r="C3318" s="1170" t="s">
        <v>9859</v>
      </c>
      <c r="D3318" s="1169" t="s">
        <v>30</v>
      </c>
      <c r="E3318" s="651" t="s">
        <v>14233</v>
      </c>
    </row>
    <row r="3319" spans="2:5">
      <c r="B3319" s="1595">
        <v>89844</v>
      </c>
      <c r="C3319" s="653" t="s">
        <v>9860</v>
      </c>
      <c r="D3319" s="652" t="s">
        <v>30</v>
      </c>
      <c r="E3319" s="654" t="s">
        <v>19259</v>
      </c>
    </row>
    <row r="3320" spans="2:5">
      <c r="B3320" s="1596">
        <v>89845</v>
      </c>
      <c r="C3320" s="1170" t="s">
        <v>9861</v>
      </c>
      <c r="D3320" s="1169" t="s">
        <v>30</v>
      </c>
      <c r="E3320" s="651" t="s">
        <v>19260</v>
      </c>
    </row>
    <row r="3321" spans="2:5">
      <c r="B3321" s="1595">
        <v>89846</v>
      </c>
      <c r="C3321" s="653" t="s">
        <v>9862</v>
      </c>
      <c r="D3321" s="652" t="s">
        <v>30</v>
      </c>
      <c r="E3321" s="654" t="s">
        <v>19261</v>
      </c>
    </row>
    <row r="3322" spans="2:5">
      <c r="B3322" s="1596">
        <v>89847</v>
      </c>
      <c r="C3322" s="1170" t="s">
        <v>9863</v>
      </c>
      <c r="D3322" s="1169" t="s">
        <v>30</v>
      </c>
      <c r="E3322" s="651" t="s">
        <v>19262</v>
      </c>
    </row>
    <row r="3323" spans="2:5" ht="30">
      <c r="B3323" s="1595">
        <v>89850</v>
      </c>
      <c r="C3323" s="653" t="s">
        <v>9864</v>
      </c>
      <c r="D3323" s="652" t="s">
        <v>30</v>
      </c>
      <c r="E3323" s="654" t="s">
        <v>19263</v>
      </c>
    </row>
    <row r="3324" spans="2:5" ht="30">
      <c r="B3324" s="1596">
        <v>89851</v>
      </c>
      <c r="C3324" s="1170" t="s">
        <v>9865</v>
      </c>
      <c r="D3324" s="1169" t="s">
        <v>30</v>
      </c>
      <c r="E3324" s="651" t="s">
        <v>16013</v>
      </c>
    </row>
    <row r="3325" spans="2:5" ht="30">
      <c r="B3325" s="1595">
        <v>89852</v>
      </c>
      <c r="C3325" s="653" t="s">
        <v>9866</v>
      </c>
      <c r="D3325" s="652" t="s">
        <v>30</v>
      </c>
      <c r="E3325" s="654" t="s">
        <v>15729</v>
      </c>
    </row>
    <row r="3326" spans="2:5" ht="30">
      <c r="B3326" s="1596">
        <v>89853</v>
      </c>
      <c r="C3326" s="1170" t="s">
        <v>9867</v>
      </c>
      <c r="D3326" s="1169" t="s">
        <v>30</v>
      </c>
      <c r="E3326" s="651" t="s">
        <v>16103</v>
      </c>
    </row>
    <row r="3327" spans="2:5" ht="30">
      <c r="B3327" s="1595">
        <v>89854</v>
      </c>
      <c r="C3327" s="653" t="s">
        <v>9868</v>
      </c>
      <c r="D3327" s="652" t="s">
        <v>30</v>
      </c>
      <c r="E3327" s="654" t="s">
        <v>13101</v>
      </c>
    </row>
    <row r="3328" spans="2:5" ht="30">
      <c r="B3328" s="1596">
        <v>89855</v>
      </c>
      <c r="C3328" s="1170" t="s">
        <v>9869</v>
      </c>
      <c r="D3328" s="1169" t="s">
        <v>30</v>
      </c>
      <c r="E3328" s="651" t="s">
        <v>13031</v>
      </c>
    </row>
    <row r="3329" spans="2:5" ht="30">
      <c r="B3329" s="1595">
        <v>89856</v>
      </c>
      <c r="C3329" s="653" t="s">
        <v>9870</v>
      </c>
      <c r="D3329" s="652" t="s">
        <v>30</v>
      </c>
      <c r="E3329" s="654" t="s">
        <v>16243</v>
      </c>
    </row>
    <row r="3330" spans="2:5" ht="30">
      <c r="B3330" s="1596">
        <v>89857</v>
      </c>
      <c r="C3330" s="1170" t="s">
        <v>9871</v>
      </c>
      <c r="D3330" s="1169" t="s">
        <v>30</v>
      </c>
      <c r="E3330" s="651" t="s">
        <v>19264</v>
      </c>
    </row>
    <row r="3331" spans="2:5" ht="30">
      <c r="B3331" s="1595">
        <v>89859</v>
      </c>
      <c r="C3331" s="653" t="s">
        <v>9872</v>
      </c>
      <c r="D3331" s="652" t="s">
        <v>30</v>
      </c>
      <c r="E3331" s="654" t="s">
        <v>16162</v>
      </c>
    </row>
    <row r="3332" spans="2:5" ht="30">
      <c r="B3332" s="1596">
        <v>89860</v>
      </c>
      <c r="C3332" s="1170" t="s">
        <v>9873</v>
      </c>
      <c r="D3332" s="1169" t="s">
        <v>30</v>
      </c>
      <c r="E3332" s="651" t="s">
        <v>17158</v>
      </c>
    </row>
    <row r="3333" spans="2:5" ht="30">
      <c r="B3333" s="1595">
        <v>89861</v>
      </c>
      <c r="C3333" s="653" t="s">
        <v>9874</v>
      </c>
      <c r="D3333" s="652" t="s">
        <v>30</v>
      </c>
      <c r="E3333" s="654" t="s">
        <v>14511</v>
      </c>
    </row>
    <row r="3334" spans="2:5" ht="30">
      <c r="B3334" s="1596">
        <v>89862</v>
      </c>
      <c r="C3334" s="1170" t="s">
        <v>9875</v>
      </c>
      <c r="D3334" s="1169" t="s">
        <v>30</v>
      </c>
      <c r="E3334" s="651" t="s">
        <v>19265</v>
      </c>
    </row>
    <row r="3335" spans="2:5" ht="30">
      <c r="B3335" s="1595">
        <v>89863</v>
      </c>
      <c r="C3335" s="653" t="s">
        <v>9876</v>
      </c>
      <c r="D3335" s="652" t="s">
        <v>30</v>
      </c>
      <c r="E3335" s="654" t="s">
        <v>19266</v>
      </c>
    </row>
    <row r="3336" spans="2:5" ht="30">
      <c r="B3336" s="1596">
        <v>89866</v>
      </c>
      <c r="C3336" s="1170" t="s">
        <v>9877</v>
      </c>
      <c r="D3336" s="1169" t="s">
        <v>30</v>
      </c>
      <c r="E3336" s="651" t="s">
        <v>15340</v>
      </c>
    </row>
    <row r="3337" spans="2:5" ht="30">
      <c r="B3337" s="1595">
        <v>89867</v>
      </c>
      <c r="C3337" s="653" t="s">
        <v>9878</v>
      </c>
      <c r="D3337" s="652" t="s">
        <v>30</v>
      </c>
      <c r="E3337" s="654" t="s">
        <v>15341</v>
      </c>
    </row>
    <row r="3338" spans="2:5">
      <c r="B3338" s="1596">
        <v>89868</v>
      </c>
      <c r="C3338" s="1170" t="s">
        <v>6126</v>
      </c>
      <c r="D3338" s="1169" t="s">
        <v>30</v>
      </c>
      <c r="E3338" s="651" t="s">
        <v>12915</v>
      </c>
    </row>
    <row r="3339" spans="2:5">
      <c r="B3339" s="1595">
        <v>89869</v>
      </c>
      <c r="C3339" s="653" t="s">
        <v>9879</v>
      </c>
      <c r="D3339" s="652" t="s">
        <v>30</v>
      </c>
      <c r="E3339" s="654" t="s">
        <v>12797</v>
      </c>
    </row>
    <row r="3340" spans="2:5" ht="30">
      <c r="B3340" s="1596">
        <v>89979</v>
      </c>
      <c r="C3340" s="1170" t="s">
        <v>9880</v>
      </c>
      <c r="D3340" s="1169" t="s">
        <v>30</v>
      </c>
      <c r="E3340" s="651" t="s">
        <v>14692</v>
      </c>
    </row>
    <row r="3341" spans="2:5" ht="30">
      <c r="B3341" s="1595">
        <v>89980</v>
      </c>
      <c r="C3341" s="653" t="s">
        <v>9881</v>
      </c>
      <c r="D3341" s="652" t="s">
        <v>30</v>
      </c>
      <c r="E3341" s="654" t="s">
        <v>13376</v>
      </c>
    </row>
    <row r="3342" spans="2:5" ht="30">
      <c r="B3342" s="1596">
        <v>89981</v>
      </c>
      <c r="C3342" s="1170" t="s">
        <v>9882</v>
      </c>
      <c r="D3342" s="1169" t="s">
        <v>30</v>
      </c>
      <c r="E3342" s="651" t="s">
        <v>12710</v>
      </c>
    </row>
    <row r="3343" spans="2:5" ht="30">
      <c r="B3343" s="1595">
        <v>90373</v>
      </c>
      <c r="C3343" s="653" t="s">
        <v>9883</v>
      </c>
      <c r="D3343" s="652" t="s">
        <v>30</v>
      </c>
      <c r="E3343" s="654" t="s">
        <v>13000</v>
      </c>
    </row>
    <row r="3344" spans="2:5" ht="30">
      <c r="B3344" s="1596">
        <v>90374</v>
      </c>
      <c r="C3344" s="1170" t="s">
        <v>9884</v>
      </c>
      <c r="D3344" s="1169" t="s">
        <v>30</v>
      </c>
      <c r="E3344" s="651" t="s">
        <v>16519</v>
      </c>
    </row>
    <row r="3345" spans="2:5" ht="30">
      <c r="B3345" s="1595">
        <v>90375</v>
      </c>
      <c r="C3345" s="653" t="s">
        <v>6127</v>
      </c>
      <c r="D3345" s="652" t="s">
        <v>30</v>
      </c>
      <c r="E3345" s="654" t="s">
        <v>14081</v>
      </c>
    </row>
    <row r="3346" spans="2:5" ht="30">
      <c r="B3346" s="1596">
        <v>92287</v>
      </c>
      <c r="C3346" s="1170" t="s">
        <v>2428</v>
      </c>
      <c r="D3346" s="1169" t="s">
        <v>30</v>
      </c>
      <c r="E3346" s="651" t="s">
        <v>15355</v>
      </c>
    </row>
    <row r="3347" spans="2:5" ht="30">
      <c r="B3347" s="1595">
        <v>92288</v>
      </c>
      <c r="C3347" s="653" t="s">
        <v>2429</v>
      </c>
      <c r="D3347" s="652" t="s">
        <v>30</v>
      </c>
      <c r="E3347" s="654" t="s">
        <v>15889</v>
      </c>
    </row>
    <row r="3348" spans="2:5" ht="30">
      <c r="B3348" s="1596">
        <v>92289</v>
      </c>
      <c r="C3348" s="1170" t="s">
        <v>2430</v>
      </c>
      <c r="D3348" s="1169" t="s">
        <v>30</v>
      </c>
      <c r="E3348" s="651" t="s">
        <v>19267</v>
      </c>
    </row>
    <row r="3349" spans="2:5" ht="30">
      <c r="B3349" s="1595">
        <v>92290</v>
      </c>
      <c r="C3349" s="653" t="s">
        <v>2431</v>
      </c>
      <c r="D3349" s="652" t="s">
        <v>30</v>
      </c>
      <c r="E3349" s="654" t="s">
        <v>17525</v>
      </c>
    </row>
    <row r="3350" spans="2:5" ht="30">
      <c r="B3350" s="1596">
        <v>92291</v>
      </c>
      <c r="C3350" s="1170" t="s">
        <v>2432</v>
      </c>
      <c r="D3350" s="1169" t="s">
        <v>30</v>
      </c>
      <c r="E3350" s="651" t="s">
        <v>19268</v>
      </c>
    </row>
    <row r="3351" spans="2:5" ht="30">
      <c r="B3351" s="1595">
        <v>92292</v>
      </c>
      <c r="C3351" s="653" t="s">
        <v>2433</v>
      </c>
      <c r="D3351" s="652" t="s">
        <v>30</v>
      </c>
      <c r="E3351" s="654" t="s">
        <v>19269</v>
      </c>
    </row>
    <row r="3352" spans="2:5">
      <c r="B3352" s="1596">
        <v>92293</v>
      </c>
      <c r="C3352" s="1170" t="s">
        <v>9885</v>
      </c>
      <c r="D3352" s="1169" t="s">
        <v>30</v>
      </c>
      <c r="E3352" s="651" t="s">
        <v>13511</v>
      </c>
    </row>
    <row r="3353" spans="2:5">
      <c r="B3353" s="1595">
        <v>92294</v>
      </c>
      <c r="C3353" s="653" t="s">
        <v>9886</v>
      </c>
      <c r="D3353" s="652" t="s">
        <v>30</v>
      </c>
      <c r="E3353" s="654" t="s">
        <v>14702</v>
      </c>
    </row>
    <row r="3354" spans="2:5">
      <c r="B3354" s="1596">
        <v>92295</v>
      </c>
      <c r="C3354" s="1170" t="s">
        <v>9887</v>
      </c>
      <c r="D3354" s="1169" t="s">
        <v>30</v>
      </c>
      <c r="E3354" s="651" t="s">
        <v>13497</v>
      </c>
    </row>
    <row r="3355" spans="2:5">
      <c r="B3355" s="1595">
        <v>92296</v>
      </c>
      <c r="C3355" s="653" t="s">
        <v>9888</v>
      </c>
      <c r="D3355" s="652" t="s">
        <v>30</v>
      </c>
      <c r="E3355" s="654" t="s">
        <v>17434</v>
      </c>
    </row>
    <row r="3356" spans="2:5">
      <c r="B3356" s="1596">
        <v>92297</v>
      </c>
      <c r="C3356" s="1170" t="s">
        <v>9889</v>
      </c>
      <c r="D3356" s="1169" t="s">
        <v>30</v>
      </c>
      <c r="E3356" s="651" t="s">
        <v>19270</v>
      </c>
    </row>
    <row r="3357" spans="2:5">
      <c r="B3357" s="1595">
        <v>92298</v>
      </c>
      <c r="C3357" s="653" t="s">
        <v>9890</v>
      </c>
      <c r="D3357" s="652" t="s">
        <v>30</v>
      </c>
      <c r="E3357" s="654" t="s">
        <v>19271</v>
      </c>
    </row>
    <row r="3358" spans="2:5">
      <c r="B3358" s="1596">
        <v>92299</v>
      </c>
      <c r="C3358" s="1170" t="s">
        <v>9891</v>
      </c>
      <c r="D3358" s="1169" t="s">
        <v>30</v>
      </c>
      <c r="E3358" s="651" t="s">
        <v>14273</v>
      </c>
    </row>
    <row r="3359" spans="2:5">
      <c r="B3359" s="1595">
        <v>92300</v>
      </c>
      <c r="C3359" s="653" t="s">
        <v>9892</v>
      </c>
      <c r="D3359" s="652" t="s">
        <v>30</v>
      </c>
      <c r="E3359" s="654" t="s">
        <v>16272</v>
      </c>
    </row>
    <row r="3360" spans="2:5">
      <c r="B3360" s="1596">
        <v>92301</v>
      </c>
      <c r="C3360" s="1170" t="s">
        <v>9893</v>
      </c>
      <c r="D3360" s="1169" t="s">
        <v>30</v>
      </c>
      <c r="E3360" s="651" t="s">
        <v>19272</v>
      </c>
    </row>
    <row r="3361" spans="2:5">
      <c r="B3361" s="1595">
        <v>92302</v>
      </c>
      <c r="C3361" s="653" t="s">
        <v>9894</v>
      </c>
      <c r="D3361" s="652" t="s">
        <v>30</v>
      </c>
      <c r="E3361" s="654" t="s">
        <v>19273</v>
      </c>
    </row>
    <row r="3362" spans="2:5">
      <c r="B3362" s="1596">
        <v>92303</v>
      </c>
      <c r="C3362" s="1170" t="s">
        <v>9895</v>
      </c>
      <c r="D3362" s="1169" t="s">
        <v>30</v>
      </c>
      <c r="E3362" s="651" t="s">
        <v>19274</v>
      </c>
    </row>
    <row r="3363" spans="2:5">
      <c r="B3363" s="1595">
        <v>92304</v>
      </c>
      <c r="C3363" s="653" t="s">
        <v>9896</v>
      </c>
      <c r="D3363" s="652" t="s">
        <v>30</v>
      </c>
      <c r="E3363" s="654" t="s">
        <v>19275</v>
      </c>
    </row>
    <row r="3364" spans="2:5" ht="30">
      <c r="B3364" s="1596">
        <v>92311</v>
      </c>
      <c r="C3364" s="1170" t="s">
        <v>2434</v>
      </c>
      <c r="D3364" s="1169" t="s">
        <v>30</v>
      </c>
      <c r="E3364" s="651" t="s">
        <v>16071</v>
      </c>
    </row>
    <row r="3365" spans="2:5" ht="30">
      <c r="B3365" s="1595">
        <v>92312</v>
      </c>
      <c r="C3365" s="653" t="s">
        <v>2435</v>
      </c>
      <c r="D3365" s="652" t="s">
        <v>30</v>
      </c>
      <c r="E3365" s="654" t="s">
        <v>13386</v>
      </c>
    </row>
    <row r="3366" spans="2:5" ht="30">
      <c r="B3366" s="1596">
        <v>92313</v>
      </c>
      <c r="C3366" s="1170" t="s">
        <v>2436</v>
      </c>
      <c r="D3366" s="1169" t="s">
        <v>30</v>
      </c>
      <c r="E3366" s="651" t="s">
        <v>15366</v>
      </c>
    </row>
    <row r="3367" spans="2:5" ht="30">
      <c r="B3367" s="1595">
        <v>92314</v>
      </c>
      <c r="C3367" s="653" t="s">
        <v>9897</v>
      </c>
      <c r="D3367" s="652" t="s">
        <v>30</v>
      </c>
      <c r="E3367" s="654" t="s">
        <v>13079</v>
      </c>
    </row>
    <row r="3368" spans="2:5" ht="30">
      <c r="B3368" s="1596">
        <v>92315</v>
      </c>
      <c r="C3368" s="1170" t="s">
        <v>9898</v>
      </c>
      <c r="D3368" s="1169" t="s">
        <v>30</v>
      </c>
      <c r="E3368" s="651" t="s">
        <v>16793</v>
      </c>
    </row>
    <row r="3369" spans="2:5" ht="30">
      <c r="B3369" s="1595">
        <v>92316</v>
      </c>
      <c r="C3369" s="653" t="s">
        <v>9899</v>
      </c>
      <c r="D3369" s="652" t="s">
        <v>30</v>
      </c>
      <c r="E3369" s="654" t="s">
        <v>17712</v>
      </c>
    </row>
    <row r="3370" spans="2:5" ht="30">
      <c r="B3370" s="1596">
        <v>92317</v>
      </c>
      <c r="C3370" s="1170" t="s">
        <v>9900</v>
      </c>
      <c r="D3370" s="1169" t="s">
        <v>30</v>
      </c>
      <c r="E3370" s="651" t="s">
        <v>13263</v>
      </c>
    </row>
    <row r="3371" spans="2:5" ht="30">
      <c r="B3371" s="1595">
        <v>92318</v>
      </c>
      <c r="C3371" s="653" t="s">
        <v>9901</v>
      </c>
      <c r="D3371" s="652" t="s">
        <v>30</v>
      </c>
      <c r="E3371" s="654" t="s">
        <v>19276</v>
      </c>
    </row>
    <row r="3372" spans="2:5" ht="30">
      <c r="B3372" s="1596">
        <v>92319</v>
      </c>
      <c r="C3372" s="1170" t="s">
        <v>9902</v>
      </c>
      <c r="D3372" s="1169" t="s">
        <v>30</v>
      </c>
      <c r="E3372" s="651" t="s">
        <v>13002</v>
      </c>
    </row>
    <row r="3373" spans="2:5" ht="30">
      <c r="B3373" s="1595">
        <v>92326</v>
      </c>
      <c r="C3373" s="653" t="s">
        <v>2437</v>
      </c>
      <c r="D3373" s="652" t="s">
        <v>30</v>
      </c>
      <c r="E3373" s="654" t="s">
        <v>17112</v>
      </c>
    </row>
    <row r="3374" spans="2:5" ht="30">
      <c r="B3374" s="1596">
        <v>92327</v>
      </c>
      <c r="C3374" s="1170" t="s">
        <v>2438</v>
      </c>
      <c r="D3374" s="1169" t="s">
        <v>30</v>
      </c>
      <c r="E3374" s="651" t="s">
        <v>19277</v>
      </c>
    </row>
    <row r="3375" spans="2:5" ht="30">
      <c r="B3375" s="1595">
        <v>92328</v>
      </c>
      <c r="C3375" s="653" t="s">
        <v>2439</v>
      </c>
      <c r="D3375" s="652" t="s">
        <v>30</v>
      </c>
      <c r="E3375" s="654" t="s">
        <v>17266</v>
      </c>
    </row>
    <row r="3376" spans="2:5" ht="30">
      <c r="B3376" s="1596">
        <v>92329</v>
      </c>
      <c r="C3376" s="1170" t="s">
        <v>9903</v>
      </c>
      <c r="D3376" s="1169" t="s">
        <v>30</v>
      </c>
      <c r="E3376" s="651" t="s">
        <v>15713</v>
      </c>
    </row>
    <row r="3377" spans="2:5" ht="30">
      <c r="B3377" s="1595">
        <v>92330</v>
      </c>
      <c r="C3377" s="653" t="s">
        <v>9904</v>
      </c>
      <c r="D3377" s="652" t="s">
        <v>30</v>
      </c>
      <c r="E3377" s="654" t="s">
        <v>14521</v>
      </c>
    </row>
    <row r="3378" spans="2:5" ht="30">
      <c r="B3378" s="1596">
        <v>92331</v>
      </c>
      <c r="C3378" s="1170" t="s">
        <v>9905</v>
      </c>
      <c r="D3378" s="1169" t="s">
        <v>30</v>
      </c>
      <c r="E3378" s="651" t="s">
        <v>12947</v>
      </c>
    </row>
    <row r="3379" spans="2:5">
      <c r="B3379" s="1595">
        <v>92332</v>
      </c>
      <c r="C3379" s="653" t="s">
        <v>9906</v>
      </c>
      <c r="D3379" s="652" t="s">
        <v>30</v>
      </c>
      <c r="E3379" s="654" t="s">
        <v>14829</v>
      </c>
    </row>
    <row r="3380" spans="2:5">
      <c r="B3380" s="1596">
        <v>92333</v>
      </c>
      <c r="C3380" s="1170" t="s">
        <v>9907</v>
      </c>
      <c r="D3380" s="1169" t="s">
        <v>30</v>
      </c>
      <c r="E3380" s="651" t="s">
        <v>19278</v>
      </c>
    </row>
    <row r="3381" spans="2:5">
      <c r="B3381" s="1595">
        <v>92334</v>
      </c>
      <c r="C3381" s="653" t="s">
        <v>9908</v>
      </c>
      <c r="D3381" s="652" t="s">
        <v>30</v>
      </c>
      <c r="E3381" s="654" t="s">
        <v>19279</v>
      </c>
    </row>
    <row r="3382" spans="2:5" ht="30">
      <c r="B3382" s="1596">
        <v>92344</v>
      </c>
      <c r="C3382" s="1170" t="s">
        <v>2440</v>
      </c>
      <c r="D3382" s="1169" t="s">
        <v>30</v>
      </c>
      <c r="E3382" s="651" t="s">
        <v>12749</v>
      </c>
    </row>
    <row r="3383" spans="2:5" ht="30">
      <c r="B3383" s="1595">
        <v>92345</v>
      </c>
      <c r="C3383" s="653" t="s">
        <v>9909</v>
      </c>
      <c r="D3383" s="652" t="s">
        <v>30</v>
      </c>
      <c r="E3383" s="654" t="s">
        <v>19280</v>
      </c>
    </row>
    <row r="3384" spans="2:5" ht="30">
      <c r="B3384" s="1596">
        <v>92346</v>
      </c>
      <c r="C3384" s="1170" t="s">
        <v>9910</v>
      </c>
      <c r="D3384" s="1169" t="s">
        <v>30</v>
      </c>
      <c r="E3384" s="651" t="s">
        <v>13149</v>
      </c>
    </row>
    <row r="3385" spans="2:5" ht="30">
      <c r="B3385" s="1595">
        <v>92347</v>
      </c>
      <c r="C3385" s="653" t="s">
        <v>9911</v>
      </c>
      <c r="D3385" s="652" t="s">
        <v>30</v>
      </c>
      <c r="E3385" s="654" t="s">
        <v>19281</v>
      </c>
    </row>
    <row r="3386" spans="2:5" ht="30">
      <c r="B3386" s="1596">
        <v>92348</v>
      </c>
      <c r="C3386" s="1170" t="s">
        <v>2441</v>
      </c>
      <c r="D3386" s="1169" t="s">
        <v>30</v>
      </c>
      <c r="E3386" s="651" t="s">
        <v>19282</v>
      </c>
    </row>
    <row r="3387" spans="2:5" ht="30">
      <c r="B3387" s="1595">
        <v>92349</v>
      </c>
      <c r="C3387" s="653" t="s">
        <v>9912</v>
      </c>
      <c r="D3387" s="652" t="s">
        <v>30</v>
      </c>
      <c r="E3387" s="654" t="s">
        <v>19283</v>
      </c>
    </row>
    <row r="3388" spans="2:5" ht="30">
      <c r="B3388" s="1596">
        <v>92350</v>
      </c>
      <c r="C3388" s="1170" t="s">
        <v>2442</v>
      </c>
      <c r="D3388" s="1169" t="s">
        <v>30</v>
      </c>
      <c r="E3388" s="651" t="s">
        <v>19284</v>
      </c>
    </row>
    <row r="3389" spans="2:5" ht="30">
      <c r="B3389" s="1595">
        <v>92351</v>
      </c>
      <c r="C3389" s="653" t="s">
        <v>2443</v>
      </c>
      <c r="D3389" s="652" t="s">
        <v>30</v>
      </c>
      <c r="E3389" s="654" t="s">
        <v>14545</v>
      </c>
    </row>
    <row r="3390" spans="2:5" ht="30">
      <c r="B3390" s="1596">
        <v>92352</v>
      </c>
      <c r="C3390" s="1170" t="s">
        <v>9913</v>
      </c>
      <c r="D3390" s="1169" t="s">
        <v>30</v>
      </c>
      <c r="E3390" s="651" t="s">
        <v>19285</v>
      </c>
    </row>
    <row r="3391" spans="2:5" ht="30">
      <c r="B3391" s="1595">
        <v>92353</v>
      </c>
      <c r="C3391" s="653" t="s">
        <v>9914</v>
      </c>
      <c r="D3391" s="652" t="s">
        <v>30</v>
      </c>
      <c r="E3391" s="654" t="s">
        <v>19286</v>
      </c>
    </row>
    <row r="3392" spans="2:5" ht="30">
      <c r="B3392" s="1596">
        <v>92354</v>
      </c>
      <c r="C3392" s="1170" t="s">
        <v>2444</v>
      </c>
      <c r="D3392" s="1169" t="s">
        <v>30</v>
      </c>
      <c r="E3392" s="651" t="s">
        <v>16052</v>
      </c>
    </row>
    <row r="3393" spans="2:5" ht="30">
      <c r="B3393" s="1595">
        <v>92355</v>
      </c>
      <c r="C3393" s="653" t="s">
        <v>2445</v>
      </c>
      <c r="D3393" s="652" t="s">
        <v>30</v>
      </c>
      <c r="E3393" s="654" t="s">
        <v>19287</v>
      </c>
    </row>
    <row r="3394" spans="2:5" ht="30">
      <c r="B3394" s="1596">
        <v>92356</v>
      </c>
      <c r="C3394" s="1170" t="s">
        <v>2446</v>
      </c>
      <c r="D3394" s="1169" t="s">
        <v>30</v>
      </c>
      <c r="E3394" s="651" t="s">
        <v>16206</v>
      </c>
    </row>
    <row r="3395" spans="2:5" ht="30">
      <c r="B3395" s="1595">
        <v>92357</v>
      </c>
      <c r="C3395" s="653" t="s">
        <v>2447</v>
      </c>
      <c r="D3395" s="652" t="s">
        <v>30</v>
      </c>
      <c r="E3395" s="654" t="s">
        <v>18659</v>
      </c>
    </row>
    <row r="3396" spans="2:5" ht="30">
      <c r="B3396" s="1596">
        <v>92358</v>
      </c>
      <c r="C3396" s="1170" t="s">
        <v>2448</v>
      </c>
      <c r="D3396" s="1169" t="s">
        <v>30</v>
      </c>
      <c r="E3396" s="651" t="s">
        <v>19288</v>
      </c>
    </row>
    <row r="3397" spans="2:5" ht="30">
      <c r="B3397" s="1595">
        <v>92369</v>
      </c>
      <c r="C3397" s="653" t="s">
        <v>9915</v>
      </c>
      <c r="D3397" s="652" t="s">
        <v>30</v>
      </c>
      <c r="E3397" s="654" t="s">
        <v>15988</v>
      </c>
    </row>
    <row r="3398" spans="2:5" ht="30">
      <c r="B3398" s="1596">
        <v>92370</v>
      </c>
      <c r="C3398" s="1170" t="s">
        <v>9916</v>
      </c>
      <c r="D3398" s="1169" t="s">
        <v>30</v>
      </c>
      <c r="E3398" s="651" t="s">
        <v>18410</v>
      </c>
    </row>
    <row r="3399" spans="2:5" ht="30">
      <c r="B3399" s="1595">
        <v>92371</v>
      </c>
      <c r="C3399" s="653" t="s">
        <v>9917</v>
      </c>
      <c r="D3399" s="652" t="s">
        <v>30</v>
      </c>
      <c r="E3399" s="654" t="s">
        <v>13934</v>
      </c>
    </row>
    <row r="3400" spans="2:5" ht="30">
      <c r="B3400" s="1596">
        <v>92372</v>
      </c>
      <c r="C3400" s="1170" t="s">
        <v>9918</v>
      </c>
      <c r="D3400" s="1169" t="s">
        <v>30</v>
      </c>
      <c r="E3400" s="651" t="s">
        <v>15352</v>
      </c>
    </row>
    <row r="3401" spans="2:5" ht="30">
      <c r="B3401" s="1595">
        <v>92373</v>
      </c>
      <c r="C3401" s="653" t="s">
        <v>9919</v>
      </c>
      <c r="D3401" s="652" t="s">
        <v>30</v>
      </c>
      <c r="E3401" s="654" t="s">
        <v>14846</v>
      </c>
    </row>
    <row r="3402" spans="2:5" ht="30">
      <c r="B3402" s="1596">
        <v>92374</v>
      </c>
      <c r="C3402" s="1170" t="s">
        <v>9920</v>
      </c>
      <c r="D3402" s="1169" t="s">
        <v>30</v>
      </c>
      <c r="E3402" s="651" t="s">
        <v>19289</v>
      </c>
    </row>
    <row r="3403" spans="2:5" ht="30">
      <c r="B3403" s="1595">
        <v>92375</v>
      </c>
      <c r="C3403" s="653" t="s">
        <v>9921</v>
      </c>
      <c r="D3403" s="652" t="s">
        <v>30</v>
      </c>
      <c r="E3403" s="654" t="s">
        <v>16810</v>
      </c>
    </row>
    <row r="3404" spans="2:5" ht="30">
      <c r="B3404" s="1596">
        <v>92376</v>
      </c>
      <c r="C3404" s="1170" t="s">
        <v>9922</v>
      </c>
      <c r="D3404" s="1169" t="s">
        <v>30</v>
      </c>
      <c r="E3404" s="651" t="s">
        <v>14593</v>
      </c>
    </row>
    <row r="3405" spans="2:5" ht="30">
      <c r="B3405" s="1595">
        <v>92377</v>
      </c>
      <c r="C3405" s="653" t="s">
        <v>9923</v>
      </c>
      <c r="D3405" s="652" t="s">
        <v>30</v>
      </c>
      <c r="E3405" s="654" t="s">
        <v>19290</v>
      </c>
    </row>
    <row r="3406" spans="2:5" ht="30">
      <c r="B3406" s="1596">
        <v>92378</v>
      </c>
      <c r="C3406" s="1170" t="s">
        <v>9924</v>
      </c>
      <c r="D3406" s="1169" t="s">
        <v>30</v>
      </c>
      <c r="E3406" s="651" t="s">
        <v>19291</v>
      </c>
    </row>
    <row r="3407" spans="2:5" ht="30">
      <c r="B3407" s="1595">
        <v>92379</v>
      </c>
      <c r="C3407" s="653" t="s">
        <v>9925</v>
      </c>
      <c r="D3407" s="652" t="s">
        <v>30</v>
      </c>
      <c r="E3407" s="654" t="s">
        <v>19292</v>
      </c>
    </row>
    <row r="3408" spans="2:5" ht="30">
      <c r="B3408" s="1596">
        <v>92380</v>
      </c>
      <c r="C3408" s="1170" t="s">
        <v>9926</v>
      </c>
      <c r="D3408" s="1169" t="s">
        <v>30</v>
      </c>
      <c r="E3408" s="651" t="s">
        <v>19293</v>
      </c>
    </row>
    <row r="3409" spans="2:5" ht="30">
      <c r="B3409" s="1595">
        <v>92381</v>
      </c>
      <c r="C3409" s="653" t="s">
        <v>9927</v>
      </c>
      <c r="D3409" s="652" t="s">
        <v>30</v>
      </c>
      <c r="E3409" s="654" t="s">
        <v>15853</v>
      </c>
    </row>
    <row r="3410" spans="2:5" ht="30">
      <c r="B3410" s="1596">
        <v>92382</v>
      </c>
      <c r="C3410" s="1170" t="s">
        <v>9928</v>
      </c>
      <c r="D3410" s="1169" t="s">
        <v>30</v>
      </c>
      <c r="E3410" s="651" t="s">
        <v>15969</v>
      </c>
    </row>
    <row r="3411" spans="2:5" ht="30">
      <c r="B3411" s="1595">
        <v>92383</v>
      </c>
      <c r="C3411" s="653" t="s">
        <v>9929</v>
      </c>
      <c r="D3411" s="652" t="s">
        <v>30</v>
      </c>
      <c r="E3411" s="654" t="s">
        <v>15829</v>
      </c>
    </row>
    <row r="3412" spans="2:5" ht="30">
      <c r="B3412" s="1596">
        <v>92384</v>
      </c>
      <c r="C3412" s="1170" t="s">
        <v>9930</v>
      </c>
      <c r="D3412" s="1169" t="s">
        <v>30</v>
      </c>
      <c r="E3412" s="651" t="s">
        <v>19294</v>
      </c>
    </row>
    <row r="3413" spans="2:5" ht="30">
      <c r="B3413" s="1595">
        <v>92385</v>
      </c>
      <c r="C3413" s="653" t="s">
        <v>9931</v>
      </c>
      <c r="D3413" s="652" t="s">
        <v>30</v>
      </c>
      <c r="E3413" s="654" t="s">
        <v>12748</v>
      </c>
    </row>
    <row r="3414" spans="2:5" ht="30">
      <c r="B3414" s="1596">
        <v>92386</v>
      </c>
      <c r="C3414" s="1170" t="s">
        <v>9932</v>
      </c>
      <c r="D3414" s="1169" t="s">
        <v>30</v>
      </c>
      <c r="E3414" s="651" t="s">
        <v>16489</v>
      </c>
    </row>
    <row r="3415" spans="2:5" ht="30">
      <c r="B3415" s="1595">
        <v>92387</v>
      </c>
      <c r="C3415" s="653" t="s">
        <v>9933</v>
      </c>
      <c r="D3415" s="652" t="s">
        <v>30</v>
      </c>
      <c r="E3415" s="654" t="s">
        <v>19295</v>
      </c>
    </row>
    <row r="3416" spans="2:5" ht="30">
      <c r="B3416" s="1596">
        <v>92388</v>
      </c>
      <c r="C3416" s="1170" t="s">
        <v>9934</v>
      </c>
      <c r="D3416" s="1169" t="s">
        <v>30</v>
      </c>
      <c r="E3416" s="651" t="s">
        <v>19296</v>
      </c>
    </row>
    <row r="3417" spans="2:5" ht="30">
      <c r="B3417" s="1595">
        <v>92389</v>
      </c>
      <c r="C3417" s="653" t="s">
        <v>9935</v>
      </c>
      <c r="D3417" s="652" t="s">
        <v>30</v>
      </c>
      <c r="E3417" s="654" t="s">
        <v>19297</v>
      </c>
    </row>
    <row r="3418" spans="2:5" ht="30">
      <c r="B3418" s="1596">
        <v>92390</v>
      </c>
      <c r="C3418" s="1170" t="s">
        <v>9936</v>
      </c>
      <c r="D3418" s="1169" t="s">
        <v>30</v>
      </c>
      <c r="E3418" s="651" t="s">
        <v>17617</v>
      </c>
    </row>
    <row r="3419" spans="2:5" ht="30">
      <c r="B3419" s="1595">
        <v>92635</v>
      </c>
      <c r="C3419" s="653" t="s">
        <v>9937</v>
      </c>
      <c r="D3419" s="652" t="s">
        <v>30</v>
      </c>
      <c r="E3419" s="654" t="s">
        <v>19298</v>
      </c>
    </row>
    <row r="3420" spans="2:5" ht="30">
      <c r="B3420" s="1596">
        <v>92636</v>
      </c>
      <c r="C3420" s="1170" t="s">
        <v>9938</v>
      </c>
      <c r="D3420" s="1169" t="s">
        <v>30</v>
      </c>
      <c r="E3420" s="651" t="s">
        <v>19299</v>
      </c>
    </row>
    <row r="3421" spans="2:5" ht="30">
      <c r="B3421" s="1595">
        <v>92637</v>
      </c>
      <c r="C3421" s="653" t="s">
        <v>9939</v>
      </c>
      <c r="D3421" s="652" t="s">
        <v>30</v>
      </c>
      <c r="E3421" s="654" t="s">
        <v>13993</v>
      </c>
    </row>
    <row r="3422" spans="2:5" ht="30">
      <c r="B3422" s="1596">
        <v>92638</v>
      </c>
      <c r="C3422" s="1170" t="s">
        <v>9940</v>
      </c>
      <c r="D3422" s="1169" t="s">
        <v>30</v>
      </c>
      <c r="E3422" s="651" t="s">
        <v>19300</v>
      </c>
    </row>
    <row r="3423" spans="2:5" ht="30">
      <c r="B3423" s="1595">
        <v>92639</v>
      </c>
      <c r="C3423" s="653" t="s">
        <v>9941</v>
      </c>
      <c r="D3423" s="652" t="s">
        <v>30</v>
      </c>
      <c r="E3423" s="654" t="s">
        <v>19301</v>
      </c>
    </row>
    <row r="3424" spans="2:5" ht="30">
      <c r="B3424" s="1596">
        <v>92640</v>
      </c>
      <c r="C3424" s="1170" t="s">
        <v>9942</v>
      </c>
      <c r="D3424" s="1169" t="s">
        <v>30</v>
      </c>
      <c r="E3424" s="651" t="s">
        <v>19302</v>
      </c>
    </row>
    <row r="3425" spans="2:5" ht="30">
      <c r="B3425" s="1595">
        <v>92642</v>
      </c>
      <c r="C3425" s="653" t="s">
        <v>9943</v>
      </c>
      <c r="D3425" s="652" t="s">
        <v>30</v>
      </c>
      <c r="E3425" s="654" t="s">
        <v>19303</v>
      </c>
    </row>
    <row r="3426" spans="2:5" ht="30">
      <c r="B3426" s="1596">
        <v>92644</v>
      </c>
      <c r="C3426" s="1170" t="s">
        <v>9944</v>
      </c>
      <c r="D3426" s="1169" t="s">
        <v>30</v>
      </c>
      <c r="E3426" s="651" t="s">
        <v>19304</v>
      </c>
    </row>
    <row r="3427" spans="2:5" ht="30">
      <c r="B3427" s="1595">
        <v>92657</v>
      </c>
      <c r="C3427" s="653" t="s">
        <v>9945</v>
      </c>
      <c r="D3427" s="652" t="s">
        <v>30</v>
      </c>
      <c r="E3427" s="654" t="s">
        <v>15382</v>
      </c>
    </row>
    <row r="3428" spans="2:5" ht="30">
      <c r="B3428" s="1596">
        <v>92658</v>
      </c>
      <c r="C3428" s="1170" t="s">
        <v>9946</v>
      </c>
      <c r="D3428" s="1169" t="s">
        <v>30</v>
      </c>
      <c r="E3428" s="651" t="s">
        <v>19066</v>
      </c>
    </row>
    <row r="3429" spans="2:5" ht="30">
      <c r="B3429" s="1595">
        <v>92659</v>
      </c>
      <c r="C3429" s="653" t="s">
        <v>9947</v>
      </c>
      <c r="D3429" s="652" t="s">
        <v>30</v>
      </c>
      <c r="E3429" s="654" t="s">
        <v>13640</v>
      </c>
    </row>
    <row r="3430" spans="2:5" ht="30">
      <c r="B3430" s="1596">
        <v>92660</v>
      </c>
      <c r="C3430" s="1170" t="s">
        <v>9948</v>
      </c>
      <c r="D3430" s="1169" t="s">
        <v>30</v>
      </c>
      <c r="E3430" s="651" t="s">
        <v>13046</v>
      </c>
    </row>
    <row r="3431" spans="2:5" ht="30">
      <c r="B3431" s="1595">
        <v>92661</v>
      </c>
      <c r="C3431" s="653" t="s">
        <v>9949</v>
      </c>
      <c r="D3431" s="652" t="s">
        <v>30</v>
      </c>
      <c r="E3431" s="654" t="s">
        <v>19305</v>
      </c>
    </row>
    <row r="3432" spans="2:5" ht="30">
      <c r="B3432" s="1596">
        <v>92662</v>
      </c>
      <c r="C3432" s="1170" t="s">
        <v>9950</v>
      </c>
      <c r="D3432" s="1169" t="s">
        <v>30</v>
      </c>
      <c r="E3432" s="651" t="s">
        <v>19306</v>
      </c>
    </row>
    <row r="3433" spans="2:5" ht="30">
      <c r="B3433" s="1595">
        <v>92663</v>
      </c>
      <c r="C3433" s="653" t="s">
        <v>9951</v>
      </c>
      <c r="D3433" s="652" t="s">
        <v>30</v>
      </c>
      <c r="E3433" s="654" t="s">
        <v>15735</v>
      </c>
    </row>
    <row r="3434" spans="2:5" ht="30">
      <c r="B3434" s="1596">
        <v>92664</v>
      </c>
      <c r="C3434" s="1170" t="s">
        <v>9952</v>
      </c>
      <c r="D3434" s="1169" t="s">
        <v>30</v>
      </c>
      <c r="E3434" s="651" t="s">
        <v>17586</v>
      </c>
    </row>
    <row r="3435" spans="2:5" ht="30">
      <c r="B3435" s="1595">
        <v>92665</v>
      </c>
      <c r="C3435" s="653" t="s">
        <v>9953</v>
      </c>
      <c r="D3435" s="652" t="s">
        <v>30</v>
      </c>
      <c r="E3435" s="654" t="s">
        <v>19307</v>
      </c>
    </row>
    <row r="3436" spans="2:5" ht="30">
      <c r="B3436" s="1596">
        <v>92666</v>
      </c>
      <c r="C3436" s="1170" t="s">
        <v>9954</v>
      </c>
      <c r="D3436" s="1169" t="s">
        <v>30</v>
      </c>
      <c r="E3436" s="651" t="s">
        <v>19308</v>
      </c>
    </row>
    <row r="3437" spans="2:5" ht="30">
      <c r="B3437" s="1595">
        <v>92667</v>
      </c>
      <c r="C3437" s="653" t="s">
        <v>9955</v>
      </c>
      <c r="D3437" s="652" t="s">
        <v>30</v>
      </c>
      <c r="E3437" s="654" t="s">
        <v>19309</v>
      </c>
    </row>
    <row r="3438" spans="2:5" ht="30">
      <c r="B3438" s="1596">
        <v>92668</v>
      </c>
      <c r="C3438" s="1170" t="s">
        <v>9956</v>
      </c>
      <c r="D3438" s="1169" t="s">
        <v>30</v>
      </c>
      <c r="E3438" s="651" t="s">
        <v>19310</v>
      </c>
    </row>
    <row r="3439" spans="2:5" ht="30">
      <c r="B3439" s="1595">
        <v>92669</v>
      </c>
      <c r="C3439" s="653" t="s">
        <v>9957</v>
      </c>
      <c r="D3439" s="652" t="s">
        <v>30</v>
      </c>
      <c r="E3439" s="654" t="s">
        <v>13596</v>
      </c>
    </row>
    <row r="3440" spans="2:5" ht="30">
      <c r="B3440" s="1596">
        <v>92670</v>
      </c>
      <c r="C3440" s="1170" t="s">
        <v>9958</v>
      </c>
      <c r="D3440" s="1169" t="s">
        <v>30</v>
      </c>
      <c r="E3440" s="651" t="s">
        <v>14839</v>
      </c>
    </row>
    <row r="3441" spans="2:5" ht="30">
      <c r="B3441" s="1595">
        <v>92671</v>
      </c>
      <c r="C3441" s="653" t="s">
        <v>9959</v>
      </c>
      <c r="D3441" s="652" t="s">
        <v>30</v>
      </c>
      <c r="E3441" s="654" t="s">
        <v>15956</v>
      </c>
    </row>
    <row r="3442" spans="2:5" ht="30">
      <c r="B3442" s="1596">
        <v>92672</v>
      </c>
      <c r="C3442" s="1170" t="s">
        <v>9960</v>
      </c>
      <c r="D3442" s="1169" t="s">
        <v>30</v>
      </c>
      <c r="E3442" s="651" t="s">
        <v>15852</v>
      </c>
    </row>
    <row r="3443" spans="2:5" ht="30">
      <c r="B3443" s="1595">
        <v>92673</v>
      </c>
      <c r="C3443" s="653" t="s">
        <v>9961</v>
      </c>
      <c r="D3443" s="652" t="s">
        <v>30</v>
      </c>
      <c r="E3443" s="654" t="s">
        <v>19311</v>
      </c>
    </row>
    <row r="3444" spans="2:5" ht="30">
      <c r="B3444" s="1596">
        <v>92674</v>
      </c>
      <c r="C3444" s="1170" t="s">
        <v>9962</v>
      </c>
      <c r="D3444" s="1169" t="s">
        <v>30</v>
      </c>
      <c r="E3444" s="651" t="s">
        <v>19312</v>
      </c>
    </row>
    <row r="3445" spans="2:5" ht="30">
      <c r="B3445" s="1595">
        <v>92675</v>
      </c>
      <c r="C3445" s="653" t="s">
        <v>9963</v>
      </c>
      <c r="D3445" s="652" t="s">
        <v>30</v>
      </c>
      <c r="E3445" s="654" t="s">
        <v>19313</v>
      </c>
    </row>
    <row r="3446" spans="2:5" ht="30">
      <c r="B3446" s="1596">
        <v>92676</v>
      </c>
      <c r="C3446" s="1170" t="s">
        <v>9964</v>
      </c>
      <c r="D3446" s="1169" t="s">
        <v>30</v>
      </c>
      <c r="E3446" s="651" t="s">
        <v>13236</v>
      </c>
    </row>
    <row r="3447" spans="2:5" ht="30">
      <c r="B3447" s="1595">
        <v>92677</v>
      </c>
      <c r="C3447" s="653" t="s">
        <v>9965</v>
      </c>
      <c r="D3447" s="652" t="s">
        <v>30</v>
      </c>
      <c r="E3447" s="654" t="s">
        <v>19314</v>
      </c>
    </row>
    <row r="3448" spans="2:5" ht="30">
      <c r="B3448" s="1596">
        <v>92678</v>
      </c>
      <c r="C3448" s="1170" t="s">
        <v>9966</v>
      </c>
      <c r="D3448" s="1169" t="s">
        <v>30</v>
      </c>
      <c r="E3448" s="651" t="s">
        <v>19315</v>
      </c>
    </row>
    <row r="3449" spans="2:5" ht="30">
      <c r="B3449" s="1595">
        <v>92679</v>
      </c>
      <c r="C3449" s="653" t="s">
        <v>9967</v>
      </c>
      <c r="D3449" s="652" t="s">
        <v>30</v>
      </c>
      <c r="E3449" s="654" t="s">
        <v>19316</v>
      </c>
    </row>
    <row r="3450" spans="2:5" ht="30">
      <c r="B3450" s="1596">
        <v>92680</v>
      </c>
      <c r="C3450" s="1170" t="s">
        <v>9968</v>
      </c>
      <c r="D3450" s="1169" t="s">
        <v>30</v>
      </c>
      <c r="E3450" s="651" t="s">
        <v>14969</v>
      </c>
    </row>
    <row r="3451" spans="2:5" ht="30">
      <c r="B3451" s="1595">
        <v>92681</v>
      </c>
      <c r="C3451" s="653" t="s">
        <v>9969</v>
      </c>
      <c r="D3451" s="652" t="s">
        <v>30</v>
      </c>
      <c r="E3451" s="654" t="s">
        <v>14846</v>
      </c>
    </row>
    <row r="3452" spans="2:5" ht="30">
      <c r="B3452" s="1596">
        <v>92682</v>
      </c>
      <c r="C3452" s="1170" t="s">
        <v>9970</v>
      </c>
      <c r="D3452" s="1169" t="s">
        <v>30</v>
      </c>
      <c r="E3452" s="651" t="s">
        <v>15414</v>
      </c>
    </row>
    <row r="3453" spans="2:5" ht="30">
      <c r="B3453" s="1595">
        <v>92683</v>
      </c>
      <c r="C3453" s="653" t="s">
        <v>9971</v>
      </c>
      <c r="D3453" s="652" t="s">
        <v>30</v>
      </c>
      <c r="E3453" s="654" t="s">
        <v>15924</v>
      </c>
    </row>
    <row r="3454" spans="2:5" ht="30">
      <c r="B3454" s="1596">
        <v>92684</v>
      </c>
      <c r="C3454" s="1170" t="s">
        <v>9972</v>
      </c>
      <c r="D3454" s="1169" t="s">
        <v>30</v>
      </c>
      <c r="E3454" s="651" t="s">
        <v>14279</v>
      </c>
    </row>
    <row r="3455" spans="2:5" ht="30">
      <c r="B3455" s="1595">
        <v>92685</v>
      </c>
      <c r="C3455" s="653" t="s">
        <v>9973</v>
      </c>
      <c r="D3455" s="652" t="s">
        <v>30</v>
      </c>
      <c r="E3455" s="654" t="s">
        <v>19317</v>
      </c>
    </row>
    <row r="3456" spans="2:5" ht="30">
      <c r="B3456" s="1596">
        <v>92686</v>
      </c>
      <c r="C3456" s="1170" t="s">
        <v>9974</v>
      </c>
      <c r="D3456" s="1169" t="s">
        <v>30</v>
      </c>
      <c r="E3456" s="651" t="s">
        <v>19318</v>
      </c>
    </row>
    <row r="3457" spans="2:5" ht="30">
      <c r="B3457" s="1595">
        <v>92692</v>
      </c>
      <c r="C3457" s="653" t="s">
        <v>9975</v>
      </c>
      <c r="D3457" s="652" t="s">
        <v>30</v>
      </c>
      <c r="E3457" s="654" t="s">
        <v>14079</v>
      </c>
    </row>
    <row r="3458" spans="2:5" ht="30">
      <c r="B3458" s="1596">
        <v>92693</v>
      </c>
      <c r="C3458" s="1170" t="s">
        <v>2449</v>
      </c>
      <c r="D3458" s="1169" t="s">
        <v>30</v>
      </c>
      <c r="E3458" s="651" t="s">
        <v>12945</v>
      </c>
    </row>
    <row r="3459" spans="2:5" ht="30">
      <c r="B3459" s="1595">
        <v>92694</v>
      </c>
      <c r="C3459" s="653" t="s">
        <v>9976</v>
      </c>
      <c r="D3459" s="652" t="s">
        <v>30</v>
      </c>
      <c r="E3459" s="654" t="s">
        <v>12710</v>
      </c>
    </row>
    <row r="3460" spans="2:5" ht="30">
      <c r="B3460" s="1596">
        <v>92695</v>
      </c>
      <c r="C3460" s="1170" t="s">
        <v>2450</v>
      </c>
      <c r="D3460" s="1169" t="s">
        <v>30</v>
      </c>
      <c r="E3460" s="651" t="s">
        <v>19319</v>
      </c>
    </row>
    <row r="3461" spans="2:5" ht="30">
      <c r="B3461" s="1595">
        <v>92696</v>
      </c>
      <c r="C3461" s="653" t="s">
        <v>2451</v>
      </c>
      <c r="D3461" s="652" t="s">
        <v>30</v>
      </c>
      <c r="E3461" s="654" t="s">
        <v>14790</v>
      </c>
    </row>
    <row r="3462" spans="2:5" ht="30">
      <c r="B3462" s="1596">
        <v>92697</v>
      </c>
      <c r="C3462" s="1170" t="s">
        <v>9977</v>
      </c>
      <c r="D3462" s="1169" t="s">
        <v>30</v>
      </c>
      <c r="E3462" s="651" t="s">
        <v>19320</v>
      </c>
    </row>
    <row r="3463" spans="2:5" ht="30">
      <c r="B3463" s="1595">
        <v>92698</v>
      </c>
      <c r="C3463" s="653" t="s">
        <v>9978</v>
      </c>
      <c r="D3463" s="652" t="s">
        <v>30</v>
      </c>
      <c r="E3463" s="654" t="s">
        <v>15999</v>
      </c>
    </row>
    <row r="3464" spans="2:5" ht="30">
      <c r="B3464" s="1596">
        <v>92699</v>
      </c>
      <c r="C3464" s="1170" t="s">
        <v>9979</v>
      </c>
      <c r="D3464" s="1169" t="s">
        <v>30</v>
      </c>
      <c r="E3464" s="651" t="s">
        <v>14130</v>
      </c>
    </row>
    <row r="3465" spans="2:5" ht="30">
      <c r="B3465" s="1595">
        <v>92700</v>
      </c>
      <c r="C3465" s="653" t="s">
        <v>9980</v>
      </c>
      <c r="D3465" s="652" t="s">
        <v>30</v>
      </c>
      <c r="E3465" s="654" t="s">
        <v>13046</v>
      </c>
    </row>
    <row r="3466" spans="2:5" ht="30">
      <c r="B3466" s="1596">
        <v>92701</v>
      </c>
      <c r="C3466" s="1170" t="s">
        <v>9981</v>
      </c>
      <c r="D3466" s="1169" t="s">
        <v>30</v>
      </c>
      <c r="E3466" s="651" t="s">
        <v>12579</v>
      </c>
    </row>
    <row r="3467" spans="2:5" ht="30">
      <c r="B3467" s="1595">
        <v>92702</v>
      </c>
      <c r="C3467" s="653" t="s">
        <v>9982</v>
      </c>
      <c r="D3467" s="652" t="s">
        <v>30</v>
      </c>
      <c r="E3467" s="654" t="s">
        <v>19321</v>
      </c>
    </row>
    <row r="3468" spans="2:5" ht="30">
      <c r="B3468" s="1596">
        <v>92703</v>
      </c>
      <c r="C3468" s="1170" t="s">
        <v>9983</v>
      </c>
      <c r="D3468" s="1169" t="s">
        <v>30</v>
      </c>
      <c r="E3468" s="651" t="s">
        <v>14727</v>
      </c>
    </row>
    <row r="3469" spans="2:5" ht="30">
      <c r="B3469" s="1595">
        <v>92704</v>
      </c>
      <c r="C3469" s="653" t="s">
        <v>9984</v>
      </c>
      <c r="D3469" s="652" t="s">
        <v>30</v>
      </c>
      <c r="E3469" s="654" t="s">
        <v>16271</v>
      </c>
    </row>
    <row r="3470" spans="2:5" ht="30">
      <c r="B3470" s="1596">
        <v>92705</v>
      </c>
      <c r="C3470" s="1170" t="s">
        <v>9985</v>
      </c>
      <c r="D3470" s="1169" t="s">
        <v>30</v>
      </c>
      <c r="E3470" s="651" t="s">
        <v>12587</v>
      </c>
    </row>
    <row r="3471" spans="2:5" ht="30">
      <c r="B3471" s="1595">
        <v>92706</v>
      </c>
      <c r="C3471" s="653" t="s">
        <v>2452</v>
      </c>
      <c r="D3471" s="652" t="s">
        <v>30</v>
      </c>
      <c r="E3471" s="654" t="s">
        <v>19322</v>
      </c>
    </row>
    <row r="3472" spans="2:5" ht="30">
      <c r="B3472" s="1596">
        <v>92889</v>
      </c>
      <c r="C3472" s="1170" t="s">
        <v>2453</v>
      </c>
      <c r="D3472" s="1169" t="s">
        <v>30</v>
      </c>
      <c r="E3472" s="651" t="s">
        <v>19323</v>
      </c>
    </row>
    <row r="3473" spans="2:5" ht="30">
      <c r="B3473" s="1595">
        <v>92890</v>
      </c>
      <c r="C3473" s="653" t="s">
        <v>9986</v>
      </c>
      <c r="D3473" s="652" t="s">
        <v>30</v>
      </c>
      <c r="E3473" s="654" t="s">
        <v>19324</v>
      </c>
    </row>
    <row r="3474" spans="2:5" ht="30">
      <c r="B3474" s="1596">
        <v>92891</v>
      </c>
      <c r="C3474" s="1170" t="s">
        <v>2454</v>
      </c>
      <c r="D3474" s="1169" t="s">
        <v>30</v>
      </c>
      <c r="E3474" s="651" t="s">
        <v>19325</v>
      </c>
    </row>
    <row r="3475" spans="2:5" ht="30">
      <c r="B3475" s="1595">
        <v>92892</v>
      </c>
      <c r="C3475" s="653" t="s">
        <v>9987</v>
      </c>
      <c r="D3475" s="652" t="s">
        <v>30</v>
      </c>
      <c r="E3475" s="654" t="s">
        <v>16021</v>
      </c>
    </row>
    <row r="3476" spans="2:5" ht="30">
      <c r="B3476" s="1596">
        <v>92893</v>
      </c>
      <c r="C3476" s="1170" t="s">
        <v>9988</v>
      </c>
      <c r="D3476" s="1169" t="s">
        <v>30</v>
      </c>
      <c r="E3476" s="651" t="s">
        <v>19326</v>
      </c>
    </row>
    <row r="3477" spans="2:5" ht="30">
      <c r="B3477" s="1595">
        <v>92894</v>
      </c>
      <c r="C3477" s="653" t="s">
        <v>9989</v>
      </c>
      <c r="D3477" s="652" t="s">
        <v>30</v>
      </c>
      <c r="E3477" s="654" t="s">
        <v>15438</v>
      </c>
    </row>
    <row r="3478" spans="2:5" ht="30">
      <c r="B3478" s="1596">
        <v>92895</v>
      </c>
      <c r="C3478" s="1170" t="s">
        <v>9990</v>
      </c>
      <c r="D3478" s="1169" t="s">
        <v>30</v>
      </c>
      <c r="E3478" s="651" t="s">
        <v>19327</v>
      </c>
    </row>
    <row r="3479" spans="2:5" ht="30">
      <c r="B3479" s="1595">
        <v>92896</v>
      </c>
      <c r="C3479" s="653" t="s">
        <v>9991</v>
      </c>
      <c r="D3479" s="652" t="s">
        <v>30</v>
      </c>
      <c r="E3479" s="654" t="s">
        <v>19328</v>
      </c>
    </row>
    <row r="3480" spans="2:5" ht="30">
      <c r="B3480" s="1596">
        <v>92897</v>
      </c>
      <c r="C3480" s="1170" t="s">
        <v>9992</v>
      </c>
      <c r="D3480" s="1169" t="s">
        <v>30</v>
      </c>
      <c r="E3480" s="651" t="s">
        <v>19329</v>
      </c>
    </row>
    <row r="3481" spans="2:5" ht="30">
      <c r="B3481" s="1595">
        <v>92898</v>
      </c>
      <c r="C3481" s="653" t="s">
        <v>9993</v>
      </c>
      <c r="D3481" s="652" t="s">
        <v>30</v>
      </c>
      <c r="E3481" s="654" t="s">
        <v>13238</v>
      </c>
    </row>
    <row r="3482" spans="2:5" ht="30">
      <c r="B3482" s="1596">
        <v>92899</v>
      </c>
      <c r="C3482" s="1170" t="s">
        <v>9994</v>
      </c>
      <c r="D3482" s="1169" t="s">
        <v>30</v>
      </c>
      <c r="E3482" s="651" t="s">
        <v>13880</v>
      </c>
    </row>
    <row r="3483" spans="2:5" ht="30">
      <c r="B3483" s="1595">
        <v>92900</v>
      </c>
      <c r="C3483" s="653" t="s">
        <v>9995</v>
      </c>
      <c r="D3483" s="652" t="s">
        <v>30</v>
      </c>
      <c r="E3483" s="654" t="s">
        <v>19330</v>
      </c>
    </row>
    <row r="3484" spans="2:5" ht="30">
      <c r="B3484" s="1596">
        <v>92901</v>
      </c>
      <c r="C3484" s="1170" t="s">
        <v>9996</v>
      </c>
      <c r="D3484" s="1169" t="s">
        <v>30</v>
      </c>
      <c r="E3484" s="651" t="s">
        <v>15727</v>
      </c>
    </row>
    <row r="3485" spans="2:5" ht="30">
      <c r="B3485" s="1595">
        <v>92902</v>
      </c>
      <c r="C3485" s="653" t="s">
        <v>9997</v>
      </c>
      <c r="D3485" s="652" t="s">
        <v>30</v>
      </c>
      <c r="E3485" s="654" t="s">
        <v>19331</v>
      </c>
    </row>
    <row r="3486" spans="2:5" ht="30">
      <c r="B3486" s="1596">
        <v>92903</v>
      </c>
      <c r="C3486" s="1170" t="s">
        <v>9998</v>
      </c>
      <c r="D3486" s="1169" t="s">
        <v>30</v>
      </c>
      <c r="E3486" s="651" t="s">
        <v>19332</v>
      </c>
    </row>
    <row r="3487" spans="2:5" ht="30">
      <c r="B3487" s="1595">
        <v>92904</v>
      </c>
      <c r="C3487" s="653" t="s">
        <v>9999</v>
      </c>
      <c r="D3487" s="652" t="s">
        <v>30</v>
      </c>
      <c r="E3487" s="654" t="s">
        <v>17026</v>
      </c>
    </row>
    <row r="3488" spans="2:5" ht="30">
      <c r="B3488" s="1596">
        <v>92905</v>
      </c>
      <c r="C3488" s="1170" t="s">
        <v>10000</v>
      </c>
      <c r="D3488" s="1169" t="s">
        <v>30</v>
      </c>
      <c r="E3488" s="651" t="s">
        <v>19333</v>
      </c>
    </row>
    <row r="3489" spans="2:5" ht="30">
      <c r="B3489" s="1595">
        <v>92906</v>
      </c>
      <c r="C3489" s="653" t="s">
        <v>2455</v>
      </c>
      <c r="D3489" s="652" t="s">
        <v>30</v>
      </c>
      <c r="E3489" s="654" t="s">
        <v>19251</v>
      </c>
    </row>
    <row r="3490" spans="2:5" ht="30">
      <c r="B3490" s="1596">
        <v>92907</v>
      </c>
      <c r="C3490" s="1170" t="s">
        <v>2456</v>
      </c>
      <c r="D3490" s="1169" t="s">
        <v>30</v>
      </c>
      <c r="E3490" s="651" t="s">
        <v>13512</v>
      </c>
    </row>
    <row r="3491" spans="2:5" ht="30">
      <c r="B3491" s="1595">
        <v>92908</v>
      </c>
      <c r="C3491" s="653" t="s">
        <v>2457</v>
      </c>
      <c r="D3491" s="652" t="s">
        <v>30</v>
      </c>
      <c r="E3491" s="654" t="s">
        <v>13512</v>
      </c>
    </row>
    <row r="3492" spans="2:5" ht="30">
      <c r="B3492" s="1596">
        <v>92909</v>
      </c>
      <c r="C3492" s="1170" t="s">
        <v>10001</v>
      </c>
      <c r="D3492" s="1169" t="s">
        <v>30</v>
      </c>
      <c r="E3492" s="651" t="s">
        <v>13512</v>
      </c>
    </row>
    <row r="3493" spans="2:5" ht="30">
      <c r="B3493" s="1595">
        <v>92910</v>
      </c>
      <c r="C3493" s="653" t="s">
        <v>10002</v>
      </c>
      <c r="D3493" s="652" t="s">
        <v>30</v>
      </c>
      <c r="E3493" s="654" t="s">
        <v>19334</v>
      </c>
    </row>
    <row r="3494" spans="2:5" ht="30">
      <c r="B3494" s="1596">
        <v>92911</v>
      </c>
      <c r="C3494" s="1170" t="s">
        <v>2458</v>
      </c>
      <c r="D3494" s="1169" t="s">
        <v>30</v>
      </c>
      <c r="E3494" s="651" t="s">
        <v>19334</v>
      </c>
    </row>
    <row r="3495" spans="2:5" ht="30">
      <c r="B3495" s="1595">
        <v>92912</v>
      </c>
      <c r="C3495" s="653" t="s">
        <v>2459</v>
      </c>
      <c r="D3495" s="652" t="s">
        <v>30</v>
      </c>
      <c r="E3495" s="654" t="s">
        <v>19335</v>
      </c>
    </row>
    <row r="3496" spans="2:5" ht="30">
      <c r="B3496" s="1596">
        <v>92913</v>
      </c>
      <c r="C3496" s="1170" t="s">
        <v>2460</v>
      </c>
      <c r="D3496" s="1169" t="s">
        <v>30</v>
      </c>
      <c r="E3496" s="651" t="s">
        <v>19336</v>
      </c>
    </row>
    <row r="3497" spans="2:5" ht="30">
      <c r="B3497" s="1595">
        <v>92914</v>
      </c>
      <c r="C3497" s="653" t="s">
        <v>10003</v>
      </c>
      <c r="D3497" s="652" t="s">
        <v>30</v>
      </c>
      <c r="E3497" s="654" t="s">
        <v>19336</v>
      </c>
    </row>
    <row r="3498" spans="2:5" ht="30">
      <c r="B3498" s="1596">
        <v>92918</v>
      </c>
      <c r="C3498" s="1170" t="s">
        <v>10004</v>
      </c>
      <c r="D3498" s="1169" t="s">
        <v>30</v>
      </c>
      <c r="E3498" s="651" t="s">
        <v>19337</v>
      </c>
    </row>
    <row r="3499" spans="2:5" ht="30">
      <c r="B3499" s="1595">
        <v>92920</v>
      </c>
      <c r="C3499" s="653" t="s">
        <v>10005</v>
      </c>
      <c r="D3499" s="652" t="s">
        <v>30</v>
      </c>
      <c r="E3499" s="654" t="s">
        <v>13348</v>
      </c>
    </row>
    <row r="3500" spans="2:5" ht="30">
      <c r="B3500" s="1596">
        <v>92925</v>
      </c>
      <c r="C3500" s="1170" t="s">
        <v>10006</v>
      </c>
      <c r="D3500" s="1169" t="s">
        <v>30</v>
      </c>
      <c r="E3500" s="651" t="s">
        <v>15881</v>
      </c>
    </row>
    <row r="3501" spans="2:5" ht="30">
      <c r="B3501" s="1595">
        <v>92926</v>
      </c>
      <c r="C3501" s="653" t="s">
        <v>10007</v>
      </c>
      <c r="D3501" s="652" t="s">
        <v>30</v>
      </c>
      <c r="E3501" s="654" t="s">
        <v>15226</v>
      </c>
    </row>
    <row r="3502" spans="2:5" ht="30">
      <c r="B3502" s="1596">
        <v>92927</v>
      </c>
      <c r="C3502" s="1170" t="s">
        <v>10008</v>
      </c>
      <c r="D3502" s="1169" t="s">
        <v>30</v>
      </c>
      <c r="E3502" s="651" t="s">
        <v>15226</v>
      </c>
    </row>
    <row r="3503" spans="2:5" ht="30">
      <c r="B3503" s="1595">
        <v>92928</v>
      </c>
      <c r="C3503" s="653" t="s">
        <v>10009</v>
      </c>
      <c r="D3503" s="652" t="s">
        <v>30</v>
      </c>
      <c r="E3503" s="654" t="s">
        <v>15944</v>
      </c>
    </row>
    <row r="3504" spans="2:5" ht="30">
      <c r="B3504" s="1596">
        <v>92929</v>
      </c>
      <c r="C3504" s="1170" t="s">
        <v>10010</v>
      </c>
      <c r="D3504" s="1169" t="s">
        <v>30</v>
      </c>
      <c r="E3504" s="651" t="s">
        <v>15944</v>
      </c>
    </row>
    <row r="3505" spans="2:5" ht="30">
      <c r="B3505" s="1595">
        <v>92930</v>
      </c>
      <c r="C3505" s="653" t="s">
        <v>10011</v>
      </c>
      <c r="D3505" s="652" t="s">
        <v>30</v>
      </c>
      <c r="E3505" s="654" t="s">
        <v>15944</v>
      </c>
    </row>
    <row r="3506" spans="2:5" ht="30">
      <c r="B3506" s="1596">
        <v>92931</v>
      </c>
      <c r="C3506" s="1170" t="s">
        <v>10012</v>
      </c>
      <c r="D3506" s="1169" t="s">
        <v>30</v>
      </c>
      <c r="E3506" s="651" t="s">
        <v>19338</v>
      </c>
    </row>
    <row r="3507" spans="2:5" ht="30">
      <c r="B3507" s="1595">
        <v>92932</v>
      </c>
      <c r="C3507" s="653" t="s">
        <v>10013</v>
      </c>
      <c r="D3507" s="652" t="s">
        <v>30</v>
      </c>
      <c r="E3507" s="654" t="s">
        <v>19338</v>
      </c>
    </row>
    <row r="3508" spans="2:5" ht="30">
      <c r="B3508" s="1596">
        <v>92933</v>
      </c>
      <c r="C3508" s="1170" t="s">
        <v>10014</v>
      </c>
      <c r="D3508" s="1169" t="s">
        <v>30</v>
      </c>
      <c r="E3508" s="651" t="s">
        <v>19338</v>
      </c>
    </row>
    <row r="3509" spans="2:5" ht="30">
      <c r="B3509" s="1595">
        <v>92934</v>
      </c>
      <c r="C3509" s="653" t="s">
        <v>10015</v>
      </c>
      <c r="D3509" s="652" t="s">
        <v>30</v>
      </c>
      <c r="E3509" s="654" t="s">
        <v>19339</v>
      </c>
    </row>
    <row r="3510" spans="2:5" ht="30">
      <c r="B3510" s="1596">
        <v>92935</v>
      </c>
      <c r="C3510" s="1170" t="s">
        <v>10016</v>
      </c>
      <c r="D3510" s="1169" t="s">
        <v>30</v>
      </c>
      <c r="E3510" s="651" t="s">
        <v>19339</v>
      </c>
    </row>
    <row r="3511" spans="2:5" ht="30">
      <c r="B3511" s="1595">
        <v>92936</v>
      </c>
      <c r="C3511" s="653" t="s">
        <v>10017</v>
      </c>
      <c r="D3511" s="652" t="s">
        <v>30</v>
      </c>
      <c r="E3511" s="654" t="s">
        <v>19340</v>
      </c>
    </row>
    <row r="3512" spans="2:5" ht="30">
      <c r="B3512" s="1596">
        <v>92937</v>
      </c>
      <c r="C3512" s="1170" t="s">
        <v>10018</v>
      </c>
      <c r="D3512" s="1169" t="s">
        <v>30</v>
      </c>
      <c r="E3512" s="651" t="s">
        <v>19340</v>
      </c>
    </row>
    <row r="3513" spans="2:5" ht="30">
      <c r="B3513" s="1595">
        <v>92938</v>
      </c>
      <c r="C3513" s="653" t="s">
        <v>10019</v>
      </c>
      <c r="D3513" s="652" t="s">
        <v>30</v>
      </c>
      <c r="E3513" s="654" t="s">
        <v>15572</v>
      </c>
    </row>
    <row r="3514" spans="2:5" ht="30">
      <c r="B3514" s="1596">
        <v>92939</v>
      </c>
      <c r="C3514" s="1170" t="s">
        <v>10020</v>
      </c>
      <c r="D3514" s="1169" t="s">
        <v>30</v>
      </c>
      <c r="E3514" s="651" t="s">
        <v>13369</v>
      </c>
    </row>
    <row r="3515" spans="2:5" ht="30">
      <c r="B3515" s="1595">
        <v>92940</v>
      </c>
      <c r="C3515" s="653" t="s">
        <v>10021</v>
      </c>
      <c r="D3515" s="652" t="s">
        <v>30</v>
      </c>
      <c r="E3515" s="654" t="s">
        <v>13184</v>
      </c>
    </row>
    <row r="3516" spans="2:5" ht="30">
      <c r="B3516" s="1596">
        <v>92941</v>
      </c>
      <c r="C3516" s="1170" t="s">
        <v>10022</v>
      </c>
      <c r="D3516" s="1169" t="s">
        <v>30</v>
      </c>
      <c r="E3516" s="651" t="s">
        <v>15980</v>
      </c>
    </row>
    <row r="3517" spans="2:5" ht="30">
      <c r="B3517" s="1595">
        <v>92942</v>
      </c>
      <c r="C3517" s="653" t="s">
        <v>10023</v>
      </c>
      <c r="D3517" s="652" t="s">
        <v>30</v>
      </c>
      <c r="E3517" s="654" t="s">
        <v>15980</v>
      </c>
    </row>
    <row r="3518" spans="2:5" ht="30">
      <c r="B3518" s="1596">
        <v>92943</v>
      </c>
      <c r="C3518" s="1170" t="s">
        <v>10024</v>
      </c>
      <c r="D3518" s="1169" t="s">
        <v>30</v>
      </c>
      <c r="E3518" s="651" t="s">
        <v>19341</v>
      </c>
    </row>
    <row r="3519" spans="2:5" ht="30">
      <c r="B3519" s="1595">
        <v>92944</v>
      </c>
      <c r="C3519" s="653" t="s">
        <v>10025</v>
      </c>
      <c r="D3519" s="652" t="s">
        <v>30</v>
      </c>
      <c r="E3519" s="654" t="s">
        <v>19341</v>
      </c>
    </row>
    <row r="3520" spans="2:5" ht="30">
      <c r="B3520" s="1596">
        <v>92945</v>
      </c>
      <c r="C3520" s="1170" t="s">
        <v>10026</v>
      </c>
      <c r="D3520" s="1169" t="s">
        <v>30</v>
      </c>
      <c r="E3520" s="651" t="s">
        <v>19341</v>
      </c>
    </row>
    <row r="3521" spans="2:5" ht="30">
      <c r="B3521" s="1595">
        <v>92946</v>
      </c>
      <c r="C3521" s="653" t="s">
        <v>10027</v>
      </c>
      <c r="D3521" s="652" t="s">
        <v>30</v>
      </c>
      <c r="E3521" s="654" t="s">
        <v>19342</v>
      </c>
    </row>
    <row r="3522" spans="2:5" ht="30">
      <c r="B3522" s="1596">
        <v>92947</v>
      </c>
      <c r="C3522" s="1170" t="s">
        <v>10028</v>
      </c>
      <c r="D3522" s="1169" t="s">
        <v>30</v>
      </c>
      <c r="E3522" s="651" t="s">
        <v>19342</v>
      </c>
    </row>
    <row r="3523" spans="2:5" ht="30">
      <c r="B3523" s="1595">
        <v>92948</v>
      </c>
      <c r="C3523" s="653" t="s">
        <v>10029</v>
      </c>
      <c r="D3523" s="652" t="s">
        <v>30</v>
      </c>
      <c r="E3523" s="654" t="s">
        <v>19342</v>
      </c>
    </row>
    <row r="3524" spans="2:5" ht="30">
      <c r="B3524" s="1596">
        <v>92949</v>
      </c>
      <c r="C3524" s="1170" t="s">
        <v>10030</v>
      </c>
      <c r="D3524" s="1169" t="s">
        <v>30</v>
      </c>
      <c r="E3524" s="651" t="s">
        <v>19343</v>
      </c>
    </row>
    <row r="3525" spans="2:5" ht="30">
      <c r="B3525" s="1595">
        <v>92950</v>
      </c>
      <c r="C3525" s="653" t="s">
        <v>10031</v>
      </c>
      <c r="D3525" s="652" t="s">
        <v>30</v>
      </c>
      <c r="E3525" s="654" t="s">
        <v>19343</v>
      </c>
    </row>
    <row r="3526" spans="2:5" ht="30">
      <c r="B3526" s="1596">
        <v>92951</v>
      </c>
      <c r="C3526" s="1170" t="s">
        <v>10032</v>
      </c>
      <c r="D3526" s="1169" t="s">
        <v>30</v>
      </c>
      <c r="E3526" s="651" t="s">
        <v>19344</v>
      </c>
    </row>
    <row r="3527" spans="2:5" ht="30">
      <c r="B3527" s="1595">
        <v>92952</v>
      </c>
      <c r="C3527" s="653" t="s">
        <v>10033</v>
      </c>
      <c r="D3527" s="652" t="s">
        <v>30</v>
      </c>
      <c r="E3527" s="654" t="s">
        <v>19344</v>
      </c>
    </row>
    <row r="3528" spans="2:5" ht="30">
      <c r="B3528" s="1596">
        <v>92953</v>
      </c>
      <c r="C3528" s="1170" t="s">
        <v>2461</v>
      </c>
      <c r="D3528" s="1169" t="s">
        <v>30</v>
      </c>
      <c r="E3528" s="651" t="s">
        <v>15487</v>
      </c>
    </row>
    <row r="3529" spans="2:5" ht="30">
      <c r="B3529" s="1595">
        <v>93050</v>
      </c>
      <c r="C3529" s="653" t="s">
        <v>10034</v>
      </c>
      <c r="D3529" s="652" t="s">
        <v>30</v>
      </c>
      <c r="E3529" s="654" t="s">
        <v>13197</v>
      </c>
    </row>
    <row r="3530" spans="2:5" ht="30">
      <c r="B3530" s="1596">
        <v>93051</v>
      </c>
      <c r="C3530" s="1170" t="s">
        <v>10035</v>
      </c>
      <c r="D3530" s="1169" t="s">
        <v>30</v>
      </c>
      <c r="E3530" s="651" t="s">
        <v>12871</v>
      </c>
    </row>
    <row r="3531" spans="2:5" ht="30">
      <c r="B3531" s="1595">
        <v>93052</v>
      </c>
      <c r="C3531" s="653" t="s">
        <v>10036</v>
      </c>
      <c r="D3531" s="652" t="s">
        <v>30</v>
      </c>
      <c r="E3531" s="654" t="s">
        <v>19345</v>
      </c>
    </row>
    <row r="3532" spans="2:5" ht="30">
      <c r="B3532" s="1596">
        <v>93054</v>
      </c>
      <c r="C3532" s="1170" t="s">
        <v>10037</v>
      </c>
      <c r="D3532" s="1169" t="s">
        <v>30</v>
      </c>
      <c r="E3532" s="651" t="s">
        <v>12953</v>
      </c>
    </row>
    <row r="3533" spans="2:5" ht="30">
      <c r="B3533" s="1595">
        <v>93055</v>
      </c>
      <c r="C3533" s="653" t="s">
        <v>10038</v>
      </c>
      <c r="D3533" s="652" t="s">
        <v>30</v>
      </c>
      <c r="E3533" s="654" t="s">
        <v>19346</v>
      </c>
    </row>
    <row r="3534" spans="2:5" ht="30">
      <c r="B3534" s="1596">
        <v>93056</v>
      </c>
      <c r="C3534" s="1170" t="s">
        <v>10039</v>
      </c>
      <c r="D3534" s="1169" t="s">
        <v>30</v>
      </c>
      <c r="E3534" s="651" t="s">
        <v>14702</v>
      </c>
    </row>
    <row r="3535" spans="2:5" ht="30">
      <c r="B3535" s="1595">
        <v>93057</v>
      </c>
      <c r="C3535" s="653" t="s">
        <v>10040</v>
      </c>
      <c r="D3535" s="652" t="s">
        <v>30</v>
      </c>
      <c r="E3535" s="654" t="s">
        <v>15347</v>
      </c>
    </row>
    <row r="3536" spans="2:5" ht="30">
      <c r="B3536" s="1596">
        <v>93058</v>
      </c>
      <c r="C3536" s="1170" t="s">
        <v>10041</v>
      </c>
      <c r="D3536" s="1169" t="s">
        <v>30</v>
      </c>
      <c r="E3536" s="651" t="s">
        <v>19347</v>
      </c>
    </row>
    <row r="3537" spans="2:5" ht="30">
      <c r="B3537" s="1595">
        <v>93059</v>
      </c>
      <c r="C3537" s="653" t="s">
        <v>10042</v>
      </c>
      <c r="D3537" s="652" t="s">
        <v>30</v>
      </c>
      <c r="E3537" s="654" t="s">
        <v>15770</v>
      </c>
    </row>
    <row r="3538" spans="2:5" ht="30">
      <c r="B3538" s="1596">
        <v>93060</v>
      </c>
      <c r="C3538" s="1170" t="s">
        <v>10043</v>
      </c>
      <c r="D3538" s="1169" t="s">
        <v>30</v>
      </c>
      <c r="E3538" s="651" t="s">
        <v>15783</v>
      </c>
    </row>
    <row r="3539" spans="2:5" ht="30">
      <c r="B3539" s="1595">
        <v>93061</v>
      </c>
      <c r="C3539" s="653" t="s">
        <v>10044</v>
      </c>
      <c r="D3539" s="652" t="s">
        <v>30</v>
      </c>
      <c r="E3539" s="654" t="s">
        <v>14093</v>
      </c>
    </row>
    <row r="3540" spans="2:5" ht="30">
      <c r="B3540" s="1596">
        <v>93062</v>
      </c>
      <c r="C3540" s="1170" t="s">
        <v>10045</v>
      </c>
      <c r="D3540" s="1169" t="s">
        <v>30</v>
      </c>
      <c r="E3540" s="651" t="s">
        <v>16151</v>
      </c>
    </row>
    <row r="3541" spans="2:5" ht="30">
      <c r="B3541" s="1595">
        <v>93063</v>
      </c>
      <c r="C3541" s="653" t="s">
        <v>2462</v>
      </c>
      <c r="D3541" s="652" t="s">
        <v>30</v>
      </c>
      <c r="E3541" s="654" t="s">
        <v>19348</v>
      </c>
    </row>
    <row r="3542" spans="2:5" ht="30">
      <c r="B3542" s="1596">
        <v>93064</v>
      </c>
      <c r="C3542" s="1170" t="s">
        <v>10046</v>
      </c>
      <c r="D3542" s="1169" t="s">
        <v>30</v>
      </c>
      <c r="E3542" s="651" t="s">
        <v>15803</v>
      </c>
    </row>
    <row r="3543" spans="2:5" ht="30">
      <c r="B3543" s="1595">
        <v>93065</v>
      </c>
      <c r="C3543" s="653" t="s">
        <v>10047</v>
      </c>
      <c r="D3543" s="652" t="s">
        <v>30</v>
      </c>
      <c r="E3543" s="654" t="s">
        <v>19349</v>
      </c>
    </row>
    <row r="3544" spans="2:5" ht="30">
      <c r="B3544" s="1596">
        <v>93066</v>
      </c>
      <c r="C3544" s="1170" t="s">
        <v>2463</v>
      </c>
      <c r="D3544" s="1169" t="s">
        <v>30</v>
      </c>
      <c r="E3544" s="651" t="s">
        <v>19350</v>
      </c>
    </row>
    <row r="3545" spans="2:5" ht="30">
      <c r="B3545" s="1595">
        <v>93067</v>
      </c>
      <c r="C3545" s="653" t="s">
        <v>10048</v>
      </c>
      <c r="D3545" s="652" t="s">
        <v>30</v>
      </c>
      <c r="E3545" s="654" t="s">
        <v>15202</v>
      </c>
    </row>
    <row r="3546" spans="2:5" ht="30">
      <c r="B3546" s="1596">
        <v>93068</v>
      </c>
      <c r="C3546" s="1170" t="s">
        <v>10049</v>
      </c>
      <c r="D3546" s="1169" t="s">
        <v>30</v>
      </c>
      <c r="E3546" s="651" t="s">
        <v>19351</v>
      </c>
    </row>
    <row r="3547" spans="2:5" ht="30">
      <c r="B3547" s="1595">
        <v>93069</v>
      </c>
      <c r="C3547" s="653" t="s">
        <v>2464</v>
      </c>
      <c r="D3547" s="652" t="s">
        <v>30</v>
      </c>
      <c r="E3547" s="654" t="s">
        <v>19352</v>
      </c>
    </row>
    <row r="3548" spans="2:5" ht="30">
      <c r="B3548" s="1596">
        <v>93070</v>
      </c>
      <c r="C3548" s="1170" t="s">
        <v>10050</v>
      </c>
      <c r="D3548" s="1169" t="s">
        <v>30</v>
      </c>
      <c r="E3548" s="651" t="s">
        <v>19271</v>
      </c>
    </row>
    <row r="3549" spans="2:5" ht="30">
      <c r="B3549" s="1595">
        <v>93071</v>
      </c>
      <c r="C3549" s="653" t="s">
        <v>10051</v>
      </c>
      <c r="D3549" s="652" t="s">
        <v>30</v>
      </c>
      <c r="E3549" s="654" t="s">
        <v>15064</v>
      </c>
    </row>
    <row r="3550" spans="2:5" ht="30">
      <c r="B3550" s="1596">
        <v>93072</v>
      </c>
      <c r="C3550" s="1170" t="s">
        <v>2465</v>
      </c>
      <c r="D3550" s="1169" t="s">
        <v>30</v>
      </c>
      <c r="E3550" s="651" t="s">
        <v>19353</v>
      </c>
    </row>
    <row r="3551" spans="2:5" ht="30">
      <c r="B3551" s="1595">
        <v>93073</v>
      </c>
      <c r="C3551" s="653" t="s">
        <v>10052</v>
      </c>
      <c r="D3551" s="652" t="s">
        <v>30</v>
      </c>
      <c r="E3551" s="654" t="s">
        <v>13018</v>
      </c>
    </row>
    <row r="3552" spans="2:5" ht="30">
      <c r="B3552" s="1596">
        <v>93074</v>
      </c>
      <c r="C3552" s="1170" t="s">
        <v>10053</v>
      </c>
      <c r="D3552" s="1169" t="s">
        <v>30</v>
      </c>
      <c r="E3552" s="651" t="s">
        <v>15683</v>
      </c>
    </row>
    <row r="3553" spans="2:5" ht="30">
      <c r="B3553" s="1595">
        <v>93075</v>
      </c>
      <c r="C3553" s="653" t="s">
        <v>10054</v>
      </c>
      <c r="D3553" s="652" t="s">
        <v>30</v>
      </c>
      <c r="E3553" s="654" t="s">
        <v>12686</v>
      </c>
    </row>
    <row r="3554" spans="2:5" ht="30">
      <c r="B3554" s="1596">
        <v>93076</v>
      </c>
      <c r="C3554" s="1170" t="s">
        <v>10055</v>
      </c>
      <c r="D3554" s="1169" t="s">
        <v>30</v>
      </c>
      <c r="E3554" s="651" t="s">
        <v>14259</v>
      </c>
    </row>
    <row r="3555" spans="2:5" ht="30">
      <c r="B3555" s="1595">
        <v>93077</v>
      </c>
      <c r="C3555" s="653" t="s">
        <v>10056</v>
      </c>
      <c r="D3555" s="652" t="s">
        <v>30</v>
      </c>
      <c r="E3555" s="654" t="s">
        <v>13128</v>
      </c>
    </row>
    <row r="3556" spans="2:5" ht="30">
      <c r="B3556" s="1596">
        <v>93078</v>
      </c>
      <c r="C3556" s="1170" t="s">
        <v>10057</v>
      </c>
      <c r="D3556" s="1169" t="s">
        <v>30</v>
      </c>
      <c r="E3556" s="651" t="s">
        <v>16254</v>
      </c>
    </row>
    <row r="3557" spans="2:5" ht="30">
      <c r="B3557" s="1595">
        <v>93079</v>
      </c>
      <c r="C3557" s="653" t="s">
        <v>10058</v>
      </c>
      <c r="D3557" s="652" t="s">
        <v>30</v>
      </c>
      <c r="E3557" s="654" t="s">
        <v>19354</v>
      </c>
    </row>
    <row r="3558" spans="2:5" ht="30">
      <c r="B3558" s="1596">
        <v>93080</v>
      </c>
      <c r="C3558" s="1170" t="s">
        <v>10059</v>
      </c>
      <c r="D3558" s="1169" t="s">
        <v>30</v>
      </c>
      <c r="E3558" s="651" t="s">
        <v>13392</v>
      </c>
    </row>
    <row r="3559" spans="2:5" ht="30">
      <c r="B3559" s="1595">
        <v>93081</v>
      </c>
      <c r="C3559" s="653" t="s">
        <v>10060</v>
      </c>
      <c r="D3559" s="652" t="s">
        <v>30</v>
      </c>
      <c r="E3559" s="654" t="s">
        <v>15643</v>
      </c>
    </row>
    <row r="3560" spans="2:5" ht="30">
      <c r="B3560" s="1596">
        <v>93082</v>
      </c>
      <c r="C3560" s="1170" t="s">
        <v>10061</v>
      </c>
      <c r="D3560" s="1169" t="s">
        <v>30</v>
      </c>
      <c r="E3560" s="651" t="s">
        <v>15757</v>
      </c>
    </row>
    <row r="3561" spans="2:5" ht="30">
      <c r="B3561" s="1595">
        <v>93083</v>
      </c>
      <c r="C3561" s="653" t="s">
        <v>10062</v>
      </c>
      <c r="D3561" s="652" t="s">
        <v>30</v>
      </c>
      <c r="E3561" s="654" t="s">
        <v>19355</v>
      </c>
    </row>
    <row r="3562" spans="2:5" ht="30">
      <c r="B3562" s="1596">
        <v>93084</v>
      </c>
      <c r="C3562" s="1170" t="s">
        <v>10063</v>
      </c>
      <c r="D3562" s="1169" t="s">
        <v>30</v>
      </c>
      <c r="E3562" s="651" t="s">
        <v>15841</v>
      </c>
    </row>
    <row r="3563" spans="2:5" ht="30">
      <c r="B3563" s="1595">
        <v>93085</v>
      </c>
      <c r="C3563" s="653" t="s">
        <v>10064</v>
      </c>
      <c r="D3563" s="652" t="s">
        <v>30</v>
      </c>
      <c r="E3563" s="654" t="s">
        <v>15893</v>
      </c>
    </row>
    <row r="3564" spans="2:5" ht="30">
      <c r="B3564" s="1596">
        <v>93086</v>
      </c>
      <c r="C3564" s="1170" t="s">
        <v>10065</v>
      </c>
      <c r="D3564" s="1169" t="s">
        <v>30</v>
      </c>
      <c r="E3564" s="651" t="s">
        <v>19356</v>
      </c>
    </row>
    <row r="3565" spans="2:5" ht="30">
      <c r="B3565" s="1595">
        <v>93087</v>
      </c>
      <c r="C3565" s="653" t="s">
        <v>10066</v>
      </c>
      <c r="D3565" s="652" t="s">
        <v>30</v>
      </c>
      <c r="E3565" s="654" t="s">
        <v>13738</v>
      </c>
    </row>
    <row r="3566" spans="2:5" ht="30">
      <c r="B3566" s="1596">
        <v>93088</v>
      </c>
      <c r="C3566" s="1170" t="s">
        <v>10067</v>
      </c>
      <c r="D3566" s="1169" t="s">
        <v>30</v>
      </c>
      <c r="E3566" s="651" t="s">
        <v>16579</v>
      </c>
    </row>
    <row r="3567" spans="2:5" ht="30">
      <c r="B3567" s="1595">
        <v>93089</v>
      </c>
      <c r="C3567" s="653" t="s">
        <v>10068</v>
      </c>
      <c r="D3567" s="652" t="s">
        <v>30</v>
      </c>
      <c r="E3567" s="654" t="s">
        <v>12770</v>
      </c>
    </row>
    <row r="3568" spans="2:5" ht="30">
      <c r="B3568" s="1596">
        <v>93090</v>
      </c>
      <c r="C3568" s="1170" t="s">
        <v>10069</v>
      </c>
      <c r="D3568" s="1169" t="s">
        <v>30</v>
      </c>
      <c r="E3568" s="651" t="s">
        <v>17712</v>
      </c>
    </row>
    <row r="3569" spans="2:5" ht="30">
      <c r="B3569" s="1595">
        <v>93091</v>
      </c>
      <c r="C3569" s="653" t="s">
        <v>10070</v>
      </c>
      <c r="D3569" s="652" t="s">
        <v>30</v>
      </c>
      <c r="E3569" s="654" t="s">
        <v>16057</v>
      </c>
    </row>
    <row r="3570" spans="2:5" ht="30">
      <c r="B3570" s="1596">
        <v>93092</v>
      </c>
      <c r="C3570" s="1170" t="s">
        <v>10071</v>
      </c>
      <c r="D3570" s="1169" t="s">
        <v>30</v>
      </c>
      <c r="E3570" s="651" t="s">
        <v>19357</v>
      </c>
    </row>
    <row r="3571" spans="2:5" ht="30">
      <c r="B3571" s="1595">
        <v>93093</v>
      </c>
      <c r="C3571" s="653" t="s">
        <v>10072</v>
      </c>
      <c r="D3571" s="652" t="s">
        <v>30</v>
      </c>
      <c r="E3571" s="654" t="s">
        <v>12552</v>
      </c>
    </row>
    <row r="3572" spans="2:5" ht="30">
      <c r="B3572" s="1596">
        <v>93094</v>
      </c>
      <c r="C3572" s="1170" t="s">
        <v>10073</v>
      </c>
      <c r="D3572" s="1169" t="s">
        <v>30</v>
      </c>
      <c r="E3572" s="651" t="s">
        <v>19358</v>
      </c>
    </row>
    <row r="3573" spans="2:5" ht="30">
      <c r="B3573" s="1595">
        <v>93095</v>
      </c>
      <c r="C3573" s="653" t="s">
        <v>10074</v>
      </c>
      <c r="D3573" s="652" t="s">
        <v>30</v>
      </c>
      <c r="E3573" s="654" t="s">
        <v>18843</v>
      </c>
    </row>
    <row r="3574" spans="2:5" ht="30">
      <c r="B3574" s="1596">
        <v>93096</v>
      </c>
      <c r="C3574" s="1170" t="s">
        <v>10075</v>
      </c>
      <c r="D3574" s="1169" t="s">
        <v>30</v>
      </c>
      <c r="E3574" s="651" t="s">
        <v>17105</v>
      </c>
    </row>
    <row r="3575" spans="2:5" ht="30">
      <c r="B3575" s="1595">
        <v>93097</v>
      </c>
      <c r="C3575" s="653" t="s">
        <v>10076</v>
      </c>
      <c r="D3575" s="652" t="s">
        <v>30</v>
      </c>
      <c r="E3575" s="654" t="s">
        <v>13058</v>
      </c>
    </row>
    <row r="3576" spans="2:5" ht="30">
      <c r="B3576" s="1596">
        <v>93098</v>
      </c>
      <c r="C3576" s="1170" t="s">
        <v>10077</v>
      </c>
      <c r="D3576" s="1169" t="s">
        <v>30</v>
      </c>
      <c r="E3576" s="651" t="s">
        <v>13417</v>
      </c>
    </row>
    <row r="3577" spans="2:5" ht="30">
      <c r="B3577" s="1595">
        <v>93099</v>
      </c>
      <c r="C3577" s="653" t="s">
        <v>10078</v>
      </c>
      <c r="D3577" s="652" t="s">
        <v>30</v>
      </c>
      <c r="E3577" s="654" t="s">
        <v>15960</v>
      </c>
    </row>
    <row r="3578" spans="2:5" ht="30">
      <c r="B3578" s="1596">
        <v>93100</v>
      </c>
      <c r="C3578" s="1170" t="s">
        <v>10079</v>
      </c>
      <c r="D3578" s="1169" t="s">
        <v>30</v>
      </c>
      <c r="E3578" s="651" t="s">
        <v>15627</v>
      </c>
    </row>
    <row r="3579" spans="2:5" ht="30">
      <c r="B3579" s="1595">
        <v>93101</v>
      </c>
      <c r="C3579" s="653" t="s">
        <v>10080</v>
      </c>
      <c r="D3579" s="652" t="s">
        <v>30</v>
      </c>
      <c r="E3579" s="654" t="s">
        <v>19359</v>
      </c>
    </row>
    <row r="3580" spans="2:5" ht="30">
      <c r="B3580" s="1596">
        <v>93102</v>
      </c>
      <c r="C3580" s="1170" t="s">
        <v>10081</v>
      </c>
      <c r="D3580" s="1169" t="s">
        <v>30</v>
      </c>
      <c r="E3580" s="651" t="s">
        <v>19360</v>
      </c>
    </row>
    <row r="3581" spans="2:5" ht="30">
      <c r="B3581" s="1595">
        <v>93103</v>
      </c>
      <c r="C3581" s="653" t="s">
        <v>10082</v>
      </c>
      <c r="D3581" s="652" t="s">
        <v>30</v>
      </c>
      <c r="E3581" s="654" t="s">
        <v>13726</v>
      </c>
    </row>
    <row r="3582" spans="2:5" ht="30">
      <c r="B3582" s="1596">
        <v>93104</v>
      </c>
      <c r="C3582" s="1170" t="s">
        <v>10083</v>
      </c>
      <c r="D3582" s="1169" t="s">
        <v>30</v>
      </c>
      <c r="E3582" s="651" t="s">
        <v>13000</v>
      </c>
    </row>
    <row r="3583" spans="2:5" ht="30">
      <c r="B3583" s="1595">
        <v>93105</v>
      </c>
      <c r="C3583" s="653" t="s">
        <v>10084</v>
      </c>
      <c r="D3583" s="652" t="s">
        <v>30</v>
      </c>
      <c r="E3583" s="654" t="s">
        <v>19199</v>
      </c>
    </row>
    <row r="3584" spans="2:5" ht="30">
      <c r="B3584" s="1596">
        <v>93106</v>
      </c>
      <c r="C3584" s="1170" t="s">
        <v>10085</v>
      </c>
      <c r="D3584" s="1169" t="s">
        <v>30</v>
      </c>
      <c r="E3584" s="651" t="s">
        <v>19361</v>
      </c>
    </row>
    <row r="3585" spans="2:5" ht="30">
      <c r="B3585" s="1595">
        <v>93107</v>
      </c>
      <c r="C3585" s="653" t="s">
        <v>10086</v>
      </c>
      <c r="D3585" s="652" t="s">
        <v>30</v>
      </c>
      <c r="E3585" s="654" t="s">
        <v>19181</v>
      </c>
    </row>
    <row r="3586" spans="2:5" ht="30">
      <c r="B3586" s="1596">
        <v>93108</v>
      </c>
      <c r="C3586" s="1170" t="s">
        <v>10087</v>
      </c>
      <c r="D3586" s="1169" t="s">
        <v>30</v>
      </c>
      <c r="E3586" s="651" t="s">
        <v>16008</v>
      </c>
    </row>
    <row r="3587" spans="2:5" ht="30">
      <c r="B3587" s="1595">
        <v>93109</v>
      </c>
      <c r="C3587" s="653" t="s">
        <v>2466</v>
      </c>
      <c r="D3587" s="652" t="s">
        <v>30</v>
      </c>
      <c r="E3587" s="654" t="s">
        <v>19362</v>
      </c>
    </row>
    <row r="3588" spans="2:5" ht="30">
      <c r="B3588" s="1596">
        <v>93110</v>
      </c>
      <c r="C3588" s="1170" t="s">
        <v>10088</v>
      </c>
      <c r="D3588" s="1169" t="s">
        <v>30</v>
      </c>
      <c r="E3588" s="651" t="s">
        <v>14406</v>
      </c>
    </row>
    <row r="3589" spans="2:5" ht="30">
      <c r="B3589" s="1595">
        <v>93111</v>
      </c>
      <c r="C3589" s="653" t="s">
        <v>10089</v>
      </c>
      <c r="D3589" s="652" t="s">
        <v>30</v>
      </c>
      <c r="E3589" s="654" t="s">
        <v>19363</v>
      </c>
    </row>
    <row r="3590" spans="2:5" ht="30">
      <c r="B3590" s="1596">
        <v>93112</v>
      </c>
      <c r="C3590" s="1170" t="s">
        <v>10090</v>
      </c>
      <c r="D3590" s="1169" t="s">
        <v>30</v>
      </c>
      <c r="E3590" s="651" t="s">
        <v>16487</v>
      </c>
    </row>
    <row r="3591" spans="2:5" ht="30">
      <c r="B3591" s="1595">
        <v>93113</v>
      </c>
      <c r="C3591" s="653" t="s">
        <v>10091</v>
      </c>
      <c r="D3591" s="652" t="s">
        <v>30</v>
      </c>
      <c r="E3591" s="654" t="s">
        <v>12947</v>
      </c>
    </row>
    <row r="3592" spans="2:5" ht="30">
      <c r="B3592" s="1596">
        <v>93114</v>
      </c>
      <c r="C3592" s="1170" t="s">
        <v>10092</v>
      </c>
      <c r="D3592" s="1169" t="s">
        <v>30</v>
      </c>
      <c r="E3592" s="651" t="s">
        <v>15917</v>
      </c>
    </row>
    <row r="3593" spans="2:5" ht="30">
      <c r="B3593" s="1595">
        <v>93115</v>
      </c>
      <c r="C3593" s="653" t="s">
        <v>10093</v>
      </c>
      <c r="D3593" s="652" t="s">
        <v>30</v>
      </c>
      <c r="E3593" s="654" t="s">
        <v>19364</v>
      </c>
    </row>
    <row r="3594" spans="2:5" ht="30">
      <c r="B3594" s="1596">
        <v>93116</v>
      </c>
      <c r="C3594" s="1170" t="s">
        <v>10094</v>
      </c>
      <c r="D3594" s="1169" t="s">
        <v>30</v>
      </c>
      <c r="E3594" s="651" t="s">
        <v>19365</v>
      </c>
    </row>
    <row r="3595" spans="2:5" ht="30">
      <c r="B3595" s="1595">
        <v>93117</v>
      </c>
      <c r="C3595" s="653" t="s">
        <v>10095</v>
      </c>
      <c r="D3595" s="652" t="s">
        <v>30</v>
      </c>
      <c r="E3595" s="654" t="s">
        <v>17674</v>
      </c>
    </row>
    <row r="3596" spans="2:5" ht="30">
      <c r="B3596" s="1596">
        <v>93118</v>
      </c>
      <c r="C3596" s="1170" t="s">
        <v>10096</v>
      </c>
      <c r="D3596" s="1169" t="s">
        <v>30</v>
      </c>
      <c r="E3596" s="651" t="s">
        <v>16726</v>
      </c>
    </row>
    <row r="3597" spans="2:5" ht="30">
      <c r="B3597" s="1595">
        <v>93119</v>
      </c>
      <c r="C3597" s="653" t="s">
        <v>2467</v>
      </c>
      <c r="D3597" s="652" t="s">
        <v>30</v>
      </c>
      <c r="E3597" s="654" t="s">
        <v>15320</v>
      </c>
    </row>
    <row r="3598" spans="2:5" ht="30">
      <c r="B3598" s="1596">
        <v>93120</v>
      </c>
      <c r="C3598" s="1170" t="s">
        <v>10097</v>
      </c>
      <c r="D3598" s="1169" t="s">
        <v>30</v>
      </c>
      <c r="E3598" s="651" t="s">
        <v>15571</v>
      </c>
    </row>
    <row r="3599" spans="2:5" ht="30">
      <c r="B3599" s="1595">
        <v>93121</v>
      </c>
      <c r="C3599" s="653" t="s">
        <v>10098</v>
      </c>
      <c r="D3599" s="652" t="s">
        <v>30</v>
      </c>
      <c r="E3599" s="654" t="s">
        <v>14599</v>
      </c>
    </row>
    <row r="3600" spans="2:5" ht="30">
      <c r="B3600" s="1596">
        <v>93122</v>
      </c>
      <c r="C3600" s="1170" t="s">
        <v>2468</v>
      </c>
      <c r="D3600" s="1169" t="s">
        <v>30</v>
      </c>
      <c r="E3600" s="651" t="s">
        <v>14244</v>
      </c>
    </row>
    <row r="3601" spans="2:5" ht="30">
      <c r="B3601" s="1595">
        <v>93123</v>
      </c>
      <c r="C3601" s="653" t="s">
        <v>2469</v>
      </c>
      <c r="D3601" s="652" t="s">
        <v>30</v>
      </c>
      <c r="E3601" s="654" t="s">
        <v>19366</v>
      </c>
    </row>
    <row r="3602" spans="2:5" ht="30">
      <c r="B3602" s="1596">
        <v>93124</v>
      </c>
      <c r="C3602" s="1170" t="s">
        <v>10099</v>
      </c>
      <c r="D3602" s="1169" t="s">
        <v>30</v>
      </c>
      <c r="E3602" s="651" t="s">
        <v>15846</v>
      </c>
    </row>
    <row r="3603" spans="2:5" ht="30">
      <c r="B3603" s="1595">
        <v>93125</v>
      </c>
      <c r="C3603" s="653" t="s">
        <v>2470</v>
      </c>
      <c r="D3603" s="652" t="s">
        <v>30</v>
      </c>
      <c r="E3603" s="654" t="s">
        <v>16081</v>
      </c>
    </row>
    <row r="3604" spans="2:5" ht="30">
      <c r="B3604" s="1596">
        <v>93126</v>
      </c>
      <c r="C3604" s="1170" t="s">
        <v>2471</v>
      </c>
      <c r="D3604" s="1169" t="s">
        <v>30</v>
      </c>
      <c r="E3604" s="651" t="s">
        <v>19367</v>
      </c>
    </row>
    <row r="3605" spans="2:5" ht="30">
      <c r="B3605" s="1595">
        <v>93133</v>
      </c>
      <c r="C3605" s="653" t="s">
        <v>10100</v>
      </c>
      <c r="D3605" s="652" t="s">
        <v>30</v>
      </c>
      <c r="E3605" s="654" t="s">
        <v>19368</v>
      </c>
    </row>
    <row r="3606" spans="2:5" ht="30">
      <c r="B3606" s="1596">
        <v>94465</v>
      </c>
      <c r="C3606" s="1170" t="s">
        <v>10101</v>
      </c>
      <c r="D3606" s="1169" t="s">
        <v>30</v>
      </c>
      <c r="E3606" s="651" t="s">
        <v>16163</v>
      </c>
    </row>
    <row r="3607" spans="2:5" ht="30">
      <c r="B3607" s="1595">
        <v>94466</v>
      </c>
      <c r="C3607" s="653" t="s">
        <v>10102</v>
      </c>
      <c r="D3607" s="652" t="s">
        <v>30</v>
      </c>
      <c r="E3607" s="654" t="s">
        <v>15969</v>
      </c>
    </row>
    <row r="3608" spans="2:5" ht="30">
      <c r="B3608" s="1596">
        <v>94467</v>
      </c>
      <c r="C3608" s="1170" t="s">
        <v>10103</v>
      </c>
      <c r="D3608" s="1169" t="s">
        <v>30</v>
      </c>
      <c r="E3608" s="651" t="s">
        <v>19369</v>
      </c>
    </row>
    <row r="3609" spans="2:5" ht="30">
      <c r="B3609" s="1595">
        <v>94468</v>
      </c>
      <c r="C3609" s="653" t="s">
        <v>10104</v>
      </c>
      <c r="D3609" s="652" t="s">
        <v>30</v>
      </c>
      <c r="E3609" s="654" t="s">
        <v>15418</v>
      </c>
    </row>
    <row r="3610" spans="2:5" ht="30">
      <c r="B3610" s="1596">
        <v>94469</v>
      </c>
      <c r="C3610" s="1170" t="s">
        <v>10105</v>
      </c>
      <c r="D3610" s="1169" t="s">
        <v>30</v>
      </c>
      <c r="E3610" s="651" t="s">
        <v>19370</v>
      </c>
    </row>
    <row r="3611" spans="2:5" ht="30">
      <c r="B3611" s="1595">
        <v>94470</v>
      </c>
      <c r="C3611" s="653" t="s">
        <v>10106</v>
      </c>
      <c r="D3611" s="652" t="s">
        <v>30</v>
      </c>
      <c r="E3611" s="654" t="s">
        <v>19371</v>
      </c>
    </row>
    <row r="3612" spans="2:5" ht="30">
      <c r="B3612" s="1596">
        <v>94471</v>
      </c>
      <c r="C3612" s="1170" t="s">
        <v>10107</v>
      </c>
      <c r="D3612" s="1169" t="s">
        <v>30</v>
      </c>
      <c r="E3612" s="651" t="s">
        <v>16611</v>
      </c>
    </row>
    <row r="3613" spans="2:5" ht="30">
      <c r="B3613" s="1595">
        <v>94472</v>
      </c>
      <c r="C3613" s="653" t="s">
        <v>10108</v>
      </c>
      <c r="D3613" s="652" t="s">
        <v>30</v>
      </c>
      <c r="E3613" s="654" t="s">
        <v>19372</v>
      </c>
    </row>
    <row r="3614" spans="2:5" ht="30">
      <c r="B3614" s="1596">
        <v>94473</v>
      </c>
      <c r="C3614" s="1170" t="s">
        <v>10109</v>
      </c>
      <c r="D3614" s="1169" t="s">
        <v>30</v>
      </c>
      <c r="E3614" s="651" t="s">
        <v>19373</v>
      </c>
    </row>
    <row r="3615" spans="2:5" ht="30">
      <c r="B3615" s="1595">
        <v>94474</v>
      </c>
      <c r="C3615" s="653" t="s">
        <v>10110</v>
      </c>
      <c r="D3615" s="652" t="s">
        <v>30</v>
      </c>
      <c r="E3615" s="654" t="s">
        <v>13503</v>
      </c>
    </row>
    <row r="3616" spans="2:5" ht="30">
      <c r="B3616" s="1596">
        <v>94475</v>
      </c>
      <c r="C3616" s="1170" t="s">
        <v>10111</v>
      </c>
      <c r="D3616" s="1169" t="s">
        <v>30</v>
      </c>
      <c r="E3616" s="651" t="s">
        <v>19374</v>
      </c>
    </row>
    <row r="3617" spans="2:5" ht="30">
      <c r="B3617" s="1595">
        <v>94476</v>
      </c>
      <c r="C3617" s="653" t="s">
        <v>10112</v>
      </c>
      <c r="D3617" s="652" t="s">
        <v>30</v>
      </c>
      <c r="E3617" s="654" t="s">
        <v>19375</v>
      </c>
    </row>
    <row r="3618" spans="2:5" ht="30">
      <c r="B3618" s="1596">
        <v>94477</v>
      </c>
      <c r="C3618" s="1170" t="s">
        <v>10113</v>
      </c>
      <c r="D3618" s="1169" t="s">
        <v>30</v>
      </c>
      <c r="E3618" s="651" t="s">
        <v>15939</v>
      </c>
    </row>
    <row r="3619" spans="2:5" ht="30">
      <c r="B3619" s="1595">
        <v>94478</v>
      </c>
      <c r="C3619" s="653" t="s">
        <v>10114</v>
      </c>
      <c r="D3619" s="652" t="s">
        <v>30</v>
      </c>
      <c r="E3619" s="654" t="s">
        <v>19376</v>
      </c>
    </row>
    <row r="3620" spans="2:5" ht="30">
      <c r="B3620" s="1596">
        <v>94479</v>
      </c>
      <c r="C3620" s="1170" t="s">
        <v>10115</v>
      </c>
      <c r="D3620" s="1169" t="s">
        <v>30</v>
      </c>
      <c r="E3620" s="651" t="s">
        <v>18109</v>
      </c>
    </row>
    <row r="3621" spans="2:5" ht="30">
      <c r="B3621" s="1595">
        <v>94606</v>
      </c>
      <c r="C3621" s="653" t="s">
        <v>10116</v>
      </c>
      <c r="D3621" s="652" t="s">
        <v>30</v>
      </c>
      <c r="E3621" s="654" t="s">
        <v>19377</v>
      </c>
    </row>
    <row r="3622" spans="2:5" ht="30">
      <c r="B3622" s="1596">
        <v>94608</v>
      </c>
      <c r="C3622" s="1170" t="s">
        <v>10117</v>
      </c>
      <c r="D3622" s="1169" t="s">
        <v>30</v>
      </c>
      <c r="E3622" s="651" t="s">
        <v>16169</v>
      </c>
    </row>
    <row r="3623" spans="2:5" ht="30">
      <c r="B3623" s="1595">
        <v>94610</v>
      </c>
      <c r="C3623" s="653" t="s">
        <v>10118</v>
      </c>
      <c r="D3623" s="652" t="s">
        <v>30</v>
      </c>
      <c r="E3623" s="654" t="s">
        <v>19378</v>
      </c>
    </row>
    <row r="3624" spans="2:5" ht="30">
      <c r="B3624" s="1596">
        <v>94612</v>
      </c>
      <c r="C3624" s="1170" t="s">
        <v>10119</v>
      </c>
      <c r="D3624" s="1169" t="s">
        <v>30</v>
      </c>
      <c r="E3624" s="651" t="s">
        <v>19379</v>
      </c>
    </row>
    <row r="3625" spans="2:5" ht="30">
      <c r="B3625" s="1595">
        <v>94614</v>
      </c>
      <c r="C3625" s="653" t="s">
        <v>10120</v>
      </c>
      <c r="D3625" s="652" t="s">
        <v>30</v>
      </c>
      <c r="E3625" s="654" t="s">
        <v>19380</v>
      </c>
    </row>
    <row r="3626" spans="2:5" ht="30">
      <c r="B3626" s="1596">
        <v>94615</v>
      </c>
      <c r="C3626" s="1170" t="s">
        <v>10121</v>
      </c>
      <c r="D3626" s="1169" t="s">
        <v>30</v>
      </c>
      <c r="E3626" s="651" t="s">
        <v>19381</v>
      </c>
    </row>
    <row r="3627" spans="2:5" ht="30">
      <c r="B3627" s="1595">
        <v>94616</v>
      </c>
      <c r="C3627" s="653" t="s">
        <v>10122</v>
      </c>
      <c r="D3627" s="652" t="s">
        <v>30</v>
      </c>
      <c r="E3627" s="654" t="s">
        <v>19382</v>
      </c>
    </row>
    <row r="3628" spans="2:5" ht="30">
      <c r="B3628" s="1596">
        <v>94617</v>
      </c>
      <c r="C3628" s="1170" t="s">
        <v>10123</v>
      </c>
      <c r="D3628" s="1169" t="s">
        <v>30</v>
      </c>
      <c r="E3628" s="651" t="s">
        <v>16079</v>
      </c>
    </row>
    <row r="3629" spans="2:5" ht="30">
      <c r="B3629" s="1595">
        <v>94618</v>
      </c>
      <c r="C3629" s="653" t="s">
        <v>10124</v>
      </c>
      <c r="D3629" s="652" t="s">
        <v>30</v>
      </c>
      <c r="E3629" s="654" t="s">
        <v>18124</v>
      </c>
    </row>
    <row r="3630" spans="2:5" ht="30">
      <c r="B3630" s="1596">
        <v>94620</v>
      </c>
      <c r="C3630" s="1170" t="s">
        <v>10125</v>
      </c>
      <c r="D3630" s="1169" t="s">
        <v>30</v>
      </c>
      <c r="E3630" s="651" t="s">
        <v>19383</v>
      </c>
    </row>
    <row r="3631" spans="2:5" ht="30">
      <c r="B3631" s="1595">
        <v>94622</v>
      </c>
      <c r="C3631" s="653" t="s">
        <v>10126</v>
      </c>
      <c r="D3631" s="652" t="s">
        <v>30</v>
      </c>
      <c r="E3631" s="654" t="s">
        <v>19384</v>
      </c>
    </row>
    <row r="3632" spans="2:5" ht="30">
      <c r="B3632" s="1596">
        <v>94623</v>
      </c>
      <c r="C3632" s="1170" t="s">
        <v>10127</v>
      </c>
      <c r="D3632" s="1169" t="s">
        <v>30</v>
      </c>
      <c r="E3632" s="651" t="s">
        <v>19385</v>
      </c>
    </row>
    <row r="3633" spans="2:5" ht="30">
      <c r="B3633" s="1595">
        <v>94624</v>
      </c>
      <c r="C3633" s="653" t="s">
        <v>10128</v>
      </c>
      <c r="D3633" s="652" t="s">
        <v>30</v>
      </c>
      <c r="E3633" s="654" t="s">
        <v>19386</v>
      </c>
    </row>
    <row r="3634" spans="2:5" ht="30">
      <c r="B3634" s="1596">
        <v>94625</v>
      </c>
      <c r="C3634" s="1170" t="s">
        <v>10129</v>
      </c>
      <c r="D3634" s="1169" t="s">
        <v>30</v>
      </c>
      <c r="E3634" s="651" t="s">
        <v>19387</v>
      </c>
    </row>
    <row r="3635" spans="2:5" ht="30">
      <c r="B3635" s="1595">
        <v>94656</v>
      </c>
      <c r="C3635" s="653" t="s">
        <v>10130</v>
      </c>
      <c r="D3635" s="652" t="s">
        <v>30</v>
      </c>
      <c r="E3635" s="654" t="s">
        <v>12499</v>
      </c>
    </row>
    <row r="3636" spans="2:5" ht="30">
      <c r="B3636" s="1596">
        <v>94657</v>
      </c>
      <c r="C3636" s="1170" t="s">
        <v>10131</v>
      </c>
      <c r="D3636" s="1169" t="s">
        <v>30</v>
      </c>
      <c r="E3636" s="651" t="s">
        <v>18874</v>
      </c>
    </row>
    <row r="3637" spans="2:5" ht="30">
      <c r="B3637" s="1595">
        <v>94658</v>
      </c>
      <c r="C3637" s="653" t="s">
        <v>10132</v>
      </c>
      <c r="D3637" s="652" t="s">
        <v>30</v>
      </c>
      <c r="E3637" s="654" t="s">
        <v>15461</v>
      </c>
    </row>
    <row r="3638" spans="2:5" ht="30">
      <c r="B3638" s="1596">
        <v>94659</v>
      </c>
      <c r="C3638" s="1170" t="s">
        <v>10133</v>
      </c>
      <c r="D3638" s="1169" t="s">
        <v>30</v>
      </c>
      <c r="E3638" s="651" t="s">
        <v>13567</v>
      </c>
    </row>
    <row r="3639" spans="2:5" ht="30">
      <c r="B3639" s="1595">
        <v>94660</v>
      </c>
      <c r="C3639" s="653" t="s">
        <v>10134</v>
      </c>
      <c r="D3639" s="652" t="s">
        <v>30</v>
      </c>
      <c r="E3639" s="654" t="s">
        <v>13918</v>
      </c>
    </row>
    <row r="3640" spans="2:5" ht="30">
      <c r="B3640" s="1596">
        <v>94661</v>
      </c>
      <c r="C3640" s="1170" t="s">
        <v>10135</v>
      </c>
      <c r="D3640" s="1169" t="s">
        <v>30</v>
      </c>
      <c r="E3640" s="651" t="s">
        <v>15473</v>
      </c>
    </row>
    <row r="3641" spans="2:5" ht="30">
      <c r="B3641" s="1595">
        <v>94662</v>
      </c>
      <c r="C3641" s="653" t="s">
        <v>10136</v>
      </c>
      <c r="D3641" s="652" t="s">
        <v>30</v>
      </c>
      <c r="E3641" s="654" t="s">
        <v>13919</v>
      </c>
    </row>
    <row r="3642" spans="2:5" ht="30">
      <c r="B3642" s="1596">
        <v>94663</v>
      </c>
      <c r="C3642" s="1170" t="s">
        <v>10137</v>
      </c>
      <c r="D3642" s="1169" t="s">
        <v>30</v>
      </c>
      <c r="E3642" s="651" t="s">
        <v>14598</v>
      </c>
    </row>
    <row r="3643" spans="2:5" ht="30">
      <c r="B3643" s="1595">
        <v>94664</v>
      </c>
      <c r="C3643" s="653" t="s">
        <v>10138</v>
      </c>
      <c r="D3643" s="652" t="s">
        <v>30</v>
      </c>
      <c r="E3643" s="654" t="s">
        <v>18127</v>
      </c>
    </row>
    <row r="3644" spans="2:5" ht="30">
      <c r="B3644" s="1596">
        <v>94665</v>
      </c>
      <c r="C3644" s="1170" t="s">
        <v>10139</v>
      </c>
      <c r="D3644" s="1169" t="s">
        <v>30</v>
      </c>
      <c r="E3644" s="651" t="s">
        <v>19388</v>
      </c>
    </row>
    <row r="3645" spans="2:5" ht="30">
      <c r="B3645" s="1595">
        <v>94666</v>
      </c>
      <c r="C3645" s="653" t="s">
        <v>10140</v>
      </c>
      <c r="D3645" s="652" t="s">
        <v>30</v>
      </c>
      <c r="E3645" s="654" t="s">
        <v>13995</v>
      </c>
    </row>
    <row r="3646" spans="2:5" ht="30">
      <c r="B3646" s="1596">
        <v>94667</v>
      </c>
      <c r="C3646" s="1170" t="s">
        <v>10141</v>
      </c>
      <c r="D3646" s="1169" t="s">
        <v>30</v>
      </c>
      <c r="E3646" s="651" t="s">
        <v>13218</v>
      </c>
    </row>
    <row r="3647" spans="2:5" ht="30">
      <c r="B3647" s="1595">
        <v>94668</v>
      </c>
      <c r="C3647" s="653" t="s">
        <v>10142</v>
      </c>
      <c r="D3647" s="652" t="s">
        <v>30</v>
      </c>
      <c r="E3647" s="654" t="s">
        <v>15610</v>
      </c>
    </row>
    <row r="3648" spans="2:5" ht="30">
      <c r="B3648" s="1596">
        <v>94669</v>
      </c>
      <c r="C3648" s="1170" t="s">
        <v>10143</v>
      </c>
      <c r="D3648" s="1169" t="s">
        <v>30</v>
      </c>
      <c r="E3648" s="651" t="s">
        <v>19389</v>
      </c>
    </row>
    <row r="3649" spans="2:5" ht="30">
      <c r="B3649" s="1595">
        <v>94670</v>
      </c>
      <c r="C3649" s="653" t="s">
        <v>10144</v>
      </c>
      <c r="D3649" s="652" t="s">
        <v>30</v>
      </c>
      <c r="E3649" s="654" t="s">
        <v>16051</v>
      </c>
    </row>
    <row r="3650" spans="2:5" ht="30">
      <c r="B3650" s="1596">
        <v>94671</v>
      </c>
      <c r="C3650" s="1170" t="s">
        <v>10145</v>
      </c>
      <c r="D3650" s="1169" t="s">
        <v>30</v>
      </c>
      <c r="E3650" s="651" t="s">
        <v>19390</v>
      </c>
    </row>
    <row r="3651" spans="2:5" ht="30">
      <c r="B3651" s="1595">
        <v>94672</v>
      </c>
      <c r="C3651" s="653" t="s">
        <v>10146</v>
      </c>
      <c r="D3651" s="652" t="s">
        <v>30</v>
      </c>
      <c r="E3651" s="654" t="s">
        <v>13361</v>
      </c>
    </row>
    <row r="3652" spans="2:5" ht="30">
      <c r="B3652" s="1596">
        <v>94673</v>
      </c>
      <c r="C3652" s="1170" t="s">
        <v>10147</v>
      </c>
      <c r="D3652" s="1169" t="s">
        <v>30</v>
      </c>
      <c r="E3652" s="651" t="s">
        <v>15063</v>
      </c>
    </row>
    <row r="3653" spans="2:5" ht="30">
      <c r="B3653" s="1595">
        <v>94674</v>
      </c>
      <c r="C3653" s="653" t="s">
        <v>10148</v>
      </c>
      <c r="D3653" s="652" t="s">
        <v>30</v>
      </c>
      <c r="E3653" s="654" t="s">
        <v>14520</v>
      </c>
    </row>
    <row r="3654" spans="2:5" ht="30">
      <c r="B3654" s="1596">
        <v>94675</v>
      </c>
      <c r="C3654" s="1170" t="s">
        <v>10149</v>
      </c>
      <c r="D3654" s="1169" t="s">
        <v>30</v>
      </c>
      <c r="E3654" s="651" t="s">
        <v>14519</v>
      </c>
    </row>
    <row r="3655" spans="2:5" ht="30">
      <c r="B3655" s="1595">
        <v>94676</v>
      </c>
      <c r="C3655" s="653" t="s">
        <v>10150</v>
      </c>
      <c r="D3655" s="652" t="s">
        <v>30</v>
      </c>
      <c r="E3655" s="654" t="s">
        <v>12612</v>
      </c>
    </row>
    <row r="3656" spans="2:5" ht="30">
      <c r="B3656" s="1596">
        <v>94677</v>
      </c>
      <c r="C3656" s="1170" t="s">
        <v>10151</v>
      </c>
      <c r="D3656" s="1169" t="s">
        <v>30</v>
      </c>
      <c r="E3656" s="651" t="s">
        <v>15463</v>
      </c>
    </row>
    <row r="3657" spans="2:5" ht="30">
      <c r="B3657" s="1595">
        <v>94678</v>
      </c>
      <c r="C3657" s="653" t="s">
        <v>10152</v>
      </c>
      <c r="D3657" s="652" t="s">
        <v>30</v>
      </c>
      <c r="E3657" s="654" t="s">
        <v>15776</v>
      </c>
    </row>
    <row r="3658" spans="2:5" ht="30">
      <c r="B3658" s="1596">
        <v>94679</v>
      </c>
      <c r="C3658" s="1170" t="s">
        <v>10153</v>
      </c>
      <c r="D3658" s="1169" t="s">
        <v>30</v>
      </c>
      <c r="E3658" s="651" t="s">
        <v>12562</v>
      </c>
    </row>
    <row r="3659" spans="2:5" ht="30">
      <c r="B3659" s="1595">
        <v>94680</v>
      </c>
      <c r="C3659" s="653" t="s">
        <v>10154</v>
      </c>
      <c r="D3659" s="652" t="s">
        <v>30</v>
      </c>
      <c r="E3659" s="654" t="s">
        <v>15830</v>
      </c>
    </row>
    <row r="3660" spans="2:5" ht="30">
      <c r="B3660" s="1596">
        <v>94681</v>
      </c>
      <c r="C3660" s="1170" t="s">
        <v>10155</v>
      </c>
      <c r="D3660" s="1169" t="s">
        <v>30</v>
      </c>
      <c r="E3660" s="651" t="s">
        <v>15818</v>
      </c>
    </row>
    <row r="3661" spans="2:5" ht="30">
      <c r="B3661" s="1595">
        <v>94682</v>
      </c>
      <c r="C3661" s="653" t="s">
        <v>10156</v>
      </c>
      <c r="D3661" s="652" t="s">
        <v>30</v>
      </c>
      <c r="E3661" s="654" t="s">
        <v>19391</v>
      </c>
    </row>
    <row r="3662" spans="2:5" ht="30">
      <c r="B3662" s="1596">
        <v>94683</v>
      </c>
      <c r="C3662" s="1170" t="s">
        <v>10157</v>
      </c>
      <c r="D3662" s="1169" t="s">
        <v>30</v>
      </c>
      <c r="E3662" s="651" t="s">
        <v>19392</v>
      </c>
    </row>
    <row r="3663" spans="2:5" ht="30">
      <c r="B3663" s="1595">
        <v>94684</v>
      </c>
      <c r="C3663" s="653" t="s">
        <v>10158</v>
      </c>
      <c r="D3663" s="652" t="s">
        <v>30</v>
      </c>
      <c r="E3663" s="654" t="s">
        <v>17617</v>
      </c>
    </row>
    <row r="3664" spans="2:5" ht="30">
      <c r="B3664" s="1596">
        <v>94685</v>
      </c>
      <c r="C3664" s="1170" t="s">
        <v>10159</v>
      </c>
      <c r="D3664" s="1169" t="s">
        <v>30</v>
      </c>
      <c r="E3664" s="651" t="s">
        <v>19393</v>
      </c>
    </row>
    <row r="3665" spans="2:5" ht="30">
      <c r="B3665" s="1595">
        <v>94686</v>
      </c>
      <c r="C3665" s="653" t="s">
        <v>10160</v>
      </c>
      <c r="D3665" s="652" t="s">
        <v>30</v>
      </c>
      <c r="E3665" s="654" t="s">
        <v>19394</v>
      </c>
    </row>
    <row r="3666" spans="2:5" ht="30">
      <c r="B3666" s="1596">
        <v>94687</v>
      </c>
      <c r="C3666" s="1170" t="s">
        <v>10161</v>
      </c>
      <c r="D3666" s="1169" t="s">
        <v>30</v>
      </c>
      <c r="E3666" s="651" t="s">
        <v>19395</v>
      </c>
    </row>
    <row r="3667" spans="2:5" ht="30">
      <c r="B3667" s="1595">
        <v>94688</v>
      </c>
      <c r="C3667" s="653" t="s">
        <v>10162</v>
      </c>
      <c r="D3667" s="652" t="s">
        <v>30</v>
      </c>
      <c r="E3667" s="654" t="s">
        <v>13198</v>
      </c>
    </row>
    <row r="3668" spans="2:5" ht="30">
      <c r="B3668" s="1596">
        <v>94689</v>
      </c>
      <c r="C3668" s="1170" t="s">
        <v>10163</v>
      </c>
      <c r="D3668" s="1169" t="s">
        <v>30</v>
      </c>
      <c r="E3668" s="651" t="s">
        <v>14009</v>
      </c>
    </row>
    <row r="3669" spans="2:5" ht="30">
      <c r="B3669" s="1595">
        <v>94690</v>
      </c>
      <c r="C3669" s="653" t="s">
        <v>10164</v>
      </c>
      <c r="D3669" s="652" t="s">
        <v>30</v>
      </c>
      <c r="E3669" s="654" t="s">
        <v>18759</v>
      </c>
    </row>
    <row r="3670" spans="2:5" ht="30">
      <c r="B3670" s="1596">
        <v>94691</v>
      </c>
      <c r="C3670" s="1170" t="s">
        <v>10165</v>
      </c>
      <c r="D3670" s="1169" t="s">
        <v>30</v>
      </c>
      <c r="E3670" s="651" t="s">
        <v>14361</v>
      </c>
    </row>
    <row r="3671" spans="2:5" ht="30">
      <c r="B3671" s="1595">
        <v>94692</v>
      </c>
      <c r="C3671" s="653" t="s">
        <v>10166</v>
      </c>
      <c r="D3671" s="652" t="s">
        <v>30</v>
      </c>
      <c r="E3671" s="654" t="s">
        <v>14695</v>
      </c>
    </row>
    <row r="3672" spans="2:5" ht="30">
      <c r="B3672" s="1596">
        <v>94693</v>
      </c>
      <c r="C3672" s="1170" t="s">
        <v>10167</v>
      </c>
      <c r="D3672" s="1169" t="s">
        <v>30</v>
      </c>
      <c r="E3672" s="651" t="s">
        <v>15381</v>
      </c>
    </row>
    <row r="3673" spans="2:5" ht="30">
      <c r="B3673" s="1595">
        <v>94694</v>
      </c>
      <c r="C3673" s="653" t="s">
        <v>10168</v>
      </c>
      <c r="D3673" s="652" t="s">
        <v>30</v>
      </c>
      <c r="E3673" s="654" t="s">
        <v>15425</v>
      </c>
    </row>
    <row r="3674" spans="2:5" ht="30">
      <c r="B3674" s="1596">
        <v>94695</v>
      </c>
      <c r="C3674" s="1170" t="s">
        <v>10169</v>
      </c>
      <c r="D3674" s="1169" t="s">
        <v>30</v>
      </c>
      <c r="E3674" s="651" t="s">
        <v>16576</v>
      </c>
    </row>
    <row r="3675" spans="2:5" ht="30">
      <c r="B3675" s="1595">
        <v>94696</v>
      </c>
      <c r="C3675" s="653" t="s">
        <v>10170</v>
      </c>
      <c r="D3675" s="652" t="s">
        <v>30</v>
      </c>
      <c r="E3675" s="654" t="s">
        <v>19396</v>
      </c>
    </row>
    <row r="3676" spans="2:5" ht="30">
      <c r="B3676" s="1596">
        <v>94697</v>
      </c>
      <c r="C3676" s="1170" t="s">
        <v>10171</v>
      </c>
      <c r="D3676" s="1169" t="s">
        <v>30</v>
      </c>
      <c r="E3676" s="651" t="s">
        <v>19397</v>
      </c>
    </row>
    <row r="3677" spans="2:5" ht="30">
      <c r="B3677" s="1595">
        <v>94698</v>
      </c>
      <c r="C3677" s="653" t="s">
        <v>10172</v>
      </c>
      <c r="D3677" s="652" t="s">
        <v>30</v>
      </c>
      <c r="E3677" s="654" t="s">
        <v>17813</v>
      </c>
    </row>
    <row r="3678" spans="2:5" ht="30">
      <c r="B3678" s="1596">
        <v>94699</v>
      </c>
      <c r="C3678" s="1170" t="s">
        <v>10173</v>
      </c>
      <c r="D3678" s="1169" t="s">
        <v>30</v>
      </c>
      <c r="E3678" s="651" t="s">
        <v>19398</v>
      </c>
    </row>
    <row r="3679" spans="2:5" ht="30">
      <c r="B3679" s="1595">
        <v>94700</v>
      </c>
      <c r="C3679" s="653" t="s">
        <v>10174</v>
      </c>
      <c r="D3679" s="652" t="s">
        <v>30</v>
      </c>
      <c r="E3679" s="654" t="s">
        <v>19399</v>
      </c>
    </row>
    <row r="3680" spans="2:5" ht="30">
      <c r="B3680" s="1596">
        <v>94701</v>
      </c>
      <c r="C3680" s="1170" t="s">
        <v>10175</v>
      </c>
      <c r="D3680" s="1169" t="s">
        <v>30</v>
      </c>
      <c r="E3680" s="651" t="s">
        <v>15582</v>
      </c>
    </row>
    <row r="3681" spans="2:5" ht="30">
      <c r="B3681" s="1595">
        <v>94702</v>
      </c>
      <c r="C3681" s="653" t="s">
        <v>10176</v>
      </c>
      <c r="D3681" s="652" t="s">
        <v>30</v>
      </c>
      <c r="E3681" s="654" t="s">
        <v>19400</v>
      </c>
    </row>
    <row r="3682" spans="2:5" ht="30">
      <c r="B3682" s="1596">
        <v>94703</v>
      </c>
      <c r="C3682" s="1170" t="s">
        <v>10177</v>
      </c>
      <c r="D3682" s="1169" t="s">
        <v>30</v>
      </c>
      <c r="E3682" s="651" t="s">
        <v>13057</v>
      </c>
    </row>
    <row r="3683" spans="2:5" ht="30">
      <c r="B3683" s="1595">
        <v>94704</v>
      </c>
      <c r="C3683" s="653" t="s">
        <v>6128</v>
      </c>
      <c r="D3683" s="652" t="s">
        <v>30</v>
      </c>
      <c r="E3683" s="654" t="s">
        <v>15143</v>
      </c>
    </row>
    <row r="3684" spans="2:5" ht="30">
      <c r="B3684" s="1596">
        <v>94705</v>
      </c>
      <c r="C3684" s="1170" t="s">
        <v>10178</v>
      </c>
      <c r="D3684" s="1169" t="s">
        <v>30</v>
      </c>
      <c r="E3684" s="651" t="s">
        <v>15911</v>
      </c>
    </row>
    <row r="3685" spans="2:5" ht="30">
      <c r="B3685" s="1595">
        <v>94706</v>
      </c>
      <c r="C3685" s="653" t="s">
        <v>10179</v>
      </c>
      <c r="D3685" s="652" t="s">
        <v>30</v>
      </c>
      <c r="E3685" s="654" t="s">
        <v>16082</v>
      </c>
    </row>
    <row r="3686" spans="2:5" ht="30">
      <c r="B3686" s="1596">
        <v>94707</v>
      </c>
      <c r="C3686" s="1170" t="s">
        <v>6129</v>
      </c>
      <c r="D3686" s="1169" t="s">
        <v>30</v>
      </c>
      <c r="E3686" s="651" t="s">
        <v>19401</v>
      </c>
    </row>
    <row r="3687" spans="2:5" ht="30">
      <c r="B3687" s="1595">
        <v>94708</v>
      </c>
      <c r="C3687" s="653" t="s">
        <v>10180</v>
      </c>
      <c r="D3687" s="652" t="s">
        <v>30</v>
      </c>
      <c r="E3687" s="654" t="s">
        <v>17542</v>
      </c>
    </row>
    <row r="3688" spans="2:5" ht="30">
      <c r="B3688" s="1596">
        <v>94709</v>
      </c>
      <c r="C3688" s="1170" t="s">
        <v>10181</v>
      </c>
      <c r="D3688" s="1169" t="s">
        <v>30</v>
      </c>
      <c r="E3688" s="651" t="s">
        <v>13971</v>
      </c>
    </row>
    <row r="3689" spans="2:5" ht="30">
      <c r="B3689" s="1595">
        <v>94710</v>
      </c>
      <c r="C3689" s="653" t="s">
        <v>10182</v>
      </c>
      <c r="D3689" s="652" t="s">
        <v>30</v>
      </c>
      <c r="E3689" s="654" t="s">
        <v>19402</v>
      </c>
    </row>
    <row r="3690" spans="2:5" ht="30">
      <c r="B3690" s="1596">
        <v>94711</v>
      </c>
      <c r="C3690" s="1170" t="s">
        <v>10183</v>
      </c>
      <c r="D3690" s="1169" t="s">
        <v>30</v>
      </c>
      <c r="E3690" s="651" t="s">
        <v>15016</v>
      </c>
    </row>
    <row r="3691" spans="2:5" ht="30">
      <c r="B3691" s="1595">
        <v>94712</v>
      </c>
      <c r="C3691" s="653" t="s">
        <v>10184</v>
      </c>
      <c r="D3691" s="652" t="s">
        <v>30</v>
      </c>
      <c r="E3691" s="654" t="s">
        <v>18859</v>
      </c>
    </row>
    <row r="3692" spans="2:5" ht="30">
      <c r="B3692" s="1596">
        <v>94713</v>
      </c>
      <c r="C3692" s="1170" t="s">
        <v>10185</v>
      </c>
      <c r="D3692" s="1169" t="s">
        <v>30</v>
      </c>
      <c r="E3692" s="651" t="s">
        <v>19403</v>
      </c>
    </row>
    <row r="3693" spans="2:5" ht="30">
      <c r="B3693" s="1595">
        <v>94714</v>
      </c>
      <c r="C3693" s="653" t="s">
        <v>10186</v>
      </c>
      <c r="D3693" s="652" t="s">
        <v>30</v>
      </c>
      <c r="E3693" s="654" t="s">
        <v>19404</v>
      </c>
    </row>
    <row r="3694" spans="2:5" ht="30">
      <c r="B3694" s="1596">
        <v>94715</v>
      </c>
      <c r="C3694" s="1170" t="s">
        <v>10187</v>
      </c>
      <c r="D3694" s="1169" t="s">
        <v>30</v>
      </c>
      <c r="E3694" s="651" t="s">
        <v>19405</v>
      </c>
    </row>
    <row r="3695" spans="2:5" ht="30">
      <c r="B3695" s="1595">
        <v>94724</v>
      </c>
      <c r="C3695" s="653" t="s">
        <v>10188</v>
      </c>
      <c r="D3695" s="652" t="s">
        <v>30</v>
      </c>
      <c r="E3695" s="654" t="s">
        <v>19406</v>
      </c>
    </row>
    <row r="3696" spans="2:5" ht="30">
      <c r="B3696" s="1596">
        <v>94725</v>
      </c>
      <c r="C3696" s="1170" t="s">
        <v>10189</v>
      </c>
      <c r="D3696" s="1169" t="s">
        <v>30</v>
      </c>
      <c r="E3696" s="651" t="s">
        <v>13411</v>
      </c>
    </row>
    <row r="3697" spans="2:5" ht="30">
      <c r="B3697" s="1595">
        <v>94726</v>
      </c>
      <c r="C3697" s="653" t="s">
        <v>10190</v>
      </c>
      <c r="D3697" s="652" t="s">
        <v>30</v>
      </c>
      <c r="E3697" s="654" t="s">
        <v>18032</v>
      </c>
    </row>
    <row r="3698" spans="2:5" ht="30">
      <c r="B3698" s="1596">
        <v>94727</v>
      </c>
      <c r="C3698" s="1170" t="s">
        <v>10191</v>
      </c>
      <c r="D3698" s="1169" t="s">
        <v>30</v>
      </c>
      <c r="E3698" s="651" t="s">
        <v>15683</v>
      </c>
    </row>
    <row r="3699" spans="2:5" ht="30">
      <c r="B3699" s="1595">
        <v>94728</v>
      </c>
      <c r="C3699" s="653" t="s">
        <v>10192</v>
      </c>
      <c r="D3699" s="652" t="s">
        <v>30</v>
      </c>
      <c r="E3699" s="654" t="s">
        <v>19407</v>
      </c>
    </row>
    <row r="3700" spans="2:5" ht="30">
      <c r="B3700" s="1596">
        <v>94729</v>
      </c>
      <c r="C3700" s="1170" t="s">
        <v>10193</v>
      </c>
      <c r="D3700" s="1169" t="s">
        <v>30</v>
      </c>
      <c r="E3700" s="651" t="s">
        <v>17361</v>
      </c>
    </row>
    <row r="3701" spans="2:5" ht="30">
      <c r="B3701" s="1595">
        <v>94730</v>
      </c>
      <c r="C3701" s="653" t="s">
        <v>10194</v>
      </c>
      <c r="D3701" s="652" t="s">
        <v>30</v>
      </c>
      <c r="E3701" s="654" t="s">
        <v>19408</v>
      </c>
    </row>
    <row r="3702" spans="2:5" ht="30">
      <c r="B3702" s="1596">
        <v>94731</v>
      </c>
      <c r="C3702" s="1170" t="s">
        <v>10195</v>
      </c>
      <c r="D3702" s="1169" t="s">
        <v>30</v>
      </c>
      <c r="E3702" s="651" t="s">
        <v>14472</v>
      </c>
    </row>
    <row r="3703" spans="2:5" ht="30">
      <c r="B3703" s="1595">
        <v>94733</v>
      </c>
      <c r="C3703" s="653" t="s">
        <v>10196</v>
      </c>
      <c r="D3703" s="652" t="s">
        <v>30</v>
      </c>
      <c r="E3703" s="654" t="s">
        <v>13493</v>
      </c>
    </row>
    <row r="3704" spans="2:5" ht="30">
      <c r="B3704" s="1596">
        <v>94737</v>
      </c>
      <c r="C3704" s="1170" t="s">
        <v>10197</v>
      </c>
      <c r="D3704" s="1169" t="s">
        <v>30</v>
      </c>
      <c r="E3704" s="651" t="s">
        <v>19409</v>
      </c>
    </row>
    <row r="3705" spans="2:5" ht="30">
      <c r="B3705" s="1595">
        <v>94740</v>
      </c>
      <c r="C3705" s="653" t="s">
        <v>10198</v>
      </c>
      <c r="D3705" s="652" t="s">
        <v>30</v>
      </c>
      <c r="E3705" s="654" t="s">
        <v>14005</v>
      </c>
    </row>
    <row r="3706" spans="2:5" ht="30">
      <c r="B3706" s="1596">
        <v>94741</v>
      </c>
      <c r="C3706" s="1170" t="s">
        <v>10199</v>
      </c>
      <c r="D3706" s="1169" t="s">
        <v>30</v>
      </c>
      <c r="E3706" s="651" t="s">
        <v>13528</v>
      </c>
    </row>
    <row r="3707" spans="2:5" ht="30">
      <c r="B3707" s="1595">
        <v>94742</v>
      </c>
      <c r="C3707" s="653" t="s">
        <v>10200</v>
      </c>
      <c r="D3707" s="652" t="s">
        <v>30</v>
      </c>
      <c r="E3707" s="654" t="s">
        <v>19235</v>
      </c>
    </row>
    <row r="3708" spans="2:5" ht="30">
      <c r="B3708" s="1596">
        <v>94743</v>
      </c>
      <c r="C3708" s="1170" t="s">
        <v>10201</v>
      </c>
      <c r="D3708" s="1169" t="s">
        <v>30</v>
      </c>
      <c r="E3708" s="651" t="s">
        <v>15918</v>
      </c>
    </row>
    <row r="3709" spans="2:5" ht="30">
      <c r="B3709" s="1595">
        <v>94744</v>
      </c>
      <c r="C3709" s="653" t="s">
        <v>10202</v>
      </c>
      <c r="D3709" s="652" t="s">
        <v>30</v>
      </c>
      <c r="E3709" s="654" t="s">
        <v>13869</v>
      </c>
    </row>
    <row r="3710" spans="2:5" ht="30">
      <c r="B3710" s="1596">
        <v>94746</v>
      </c>
      <c r="C3710" s="1170" t="s">
        <v>10203</v>
      </c>
      <c r="D3710" s="1169" t="s">
        <v>30</v>
      </c>
      <c r="E3710" s="651" t="s">
        <v>19196</v>
      </c>
    </row>
    <row r="3711" spans="2:5" ht="30">
      <c r="B3711" s="1595">
        <v>94748</v>
      </c>
      <c r="C3711" s="653" t="s">
        <v>10204</v>
      </c>
      <c r="D3711" s="652" t="s">
        <v>30</v>
      </c>
      <c r="E3711" s="654" t="s">
        <v>19410</v>
      </c>
    </row>
    <row r="3712" spans="2:5" ht="30">
      <c r="B3712" s="1596">
        <v>94750</v>
      </c>
      <c r="C3712" s="1170" t="s">
        <v>10205</v>
      </c>
      <c r="D3712" s="1169" t="s">
        <v>30</v>
      </c>
      <c r="E3712" s="651" t="s">
        <v>19411</v>
      </c>
    </row>
    <row r="3713" spans="2:5" ht="30">
      <c r="B3713" s="1595">
        <v>94752</v>
      </c>
      <c r="C3713" s="653" t="s">
        <v>10206</v>
      </c>
      <c r="D3713" s="652" t="s">
        <v>30</v>
      </c>
      <c r="E3713" s="654" t="s">
        <v>19412</v>
      </c>
    </row>
    <row r="3714" spans="2:5" ht="30">
      <c r="B3714" s="1596">
        <v>94756</v>
      </c>
      <c r="C3714" s="1170" t="s">
        <v>10207</v>
      </c>
      <c r="D3714" s="1169" t="s">
        <v>30</v>
      </c>
      <c r="E3714" s="651" t="s">
        <v>15857</v>
      </c>
    </row>
    <row r="3715" spans="2:5" ht="30">
      <c r="B3715" s="1595">
        <v>94757</v>
      </c>
      <c r="C3715" s="653" t="s">
        <v>10208</v>
      </c>
      <c r="D3715" s="652" t="s">
        <v>30</v>
      </c>
      <c r="E3715" s="654" t="s">
        <v>19413</v>
      </c>
    </row>
    <row r="3716" spans="2:5" ht="30">
      <c r="B3716" s="1596">
        <v>94758</v>
      </c>
      <c r="C3716" s="1170" t="s">
        <v>10209</v>
      </c>
      <c r="D3716" s="1169" t="s">
        <v>30</v>
      </c>
      <c r="E3716" s="651" t="s">
        <v>19414</v>
      </c>
    </row>
    <row r="3717" spans="2:5" ht="30">
      <c r="B3717" s="1595">
        <v>94759</v>
      </c>
      <c r="C3717" s="653" t="s">
        <v>10210</v>
      </c>
      <c r="D3717" s="652" t="s">
        <v>30</v>
      </c>
      <c r="E3717" s="654" t="s">
        <v>15772</v>
      </c>
    </row>
    <row r="3718" spans="2:5" ht="30">
      <c r="B3718" s="1596">
        <v>94760</v>
      </c>
      <c r="C3718" s="1170" t="s">
        <v>10211</v>
      </c>
      <c r="D3718" s="1169" t="s">
        <v>30</v>
      </c>
      <c r="E3718" s="651" t="s">
        <v>19415</v>
      </c>
    </row>
    <row r="3719" spans="2:5" ht="30">
      <c r="B3719" s="1595">
        <v>94761</v>
      </c>
      <c r="C3719" s="653" t="s">
        <v>10212</v>
      </c>
      <c r="D3719" s="652" t="s">
        <v>30</v>
      </c>
      <c r="E3719" s="654" t="s">
        <v>19416</v>
      </c>
    </row>
    <row r="3720" spans="2:5" ht="30">
      <c r="B3720" s="1596">
        <v>94762</v>
      </c>
      <c r="C3720" s="1170" t="s">
        <v>10213</v>
      </c>
      <c r="D3720" s="1169" t="s">
        <v>30</v>
      </c>
      <c r="E3720" s="651" t="s">
        <v>19417</v>
      </c>
    </row>
    <row r="3721" spans="2:5" ht="30">
      <c r="B3721" s="1595">
        <v>94783</v>
      </c>
      <c r="C3721" s="653" t="s">
        <v>10214</v>
      </c>
      <c r="D3721" s="652" t="s">
        <v>30</v>
      </c>
      <c r="E3721" s="654" t="s">
        <v>19418</v>
      </c>
    </row>
    <row r="3722" spans="2:5" ht="30">
      <c r="B3722" s="1596">
        <v>94785</v>
      </c>
      <c r="C3722" s="1170" t="s">
        <v>10215</v>
      </c>
      <c r="D3722" s="1169" t="s">
        <v>30</v>
      </c>
      <c r="E3722" s="651" t="s">
        <v>14840</v>
      </c>
    </row>
    <row r="3723" spans="2:5" ht="30">
      <c r="B3723" s="1595">
        <v>94786</v>
      </c>
      <c r="C3723" s="653" t="s">
        <v>6130</v>
      </c>
      <c r="D3723" s="652" t="s">
        <v>30</v>
      </c>
      <c r="E3723" s="654" t="s">
        <v>19419</v>
      </c>
    </row>
    <row r="3724" spans="2:5" ht="30">
      <c r="B3724" s="1596">
        <v>94787</v>
      </c>
      <c r="C3724" s="1170" t="s">
        <v>6131</v>
      </c>
      <c r="D3724" s="1169" t="s">
        <v>30</v>
      </c>
      <c r="E3724" s="651" t="s">
        <v>19420</v>
      </c>
    </row>
    <row r="3725" spans="2:5" ht="30">
      <c r="B3725" s="1595">
        <v>94788</v>
      </c>
      <c r="C3725" s="653" t="s">
        <v>10216</v>
      </c>
      <c r="D3725" s="652" t="s">
        <v>30</v>
      </c>
      <c r="E3725" s="654" t="s">
        <v>13023</v>
      </c>
    </row>
    <row r="3726" spans="2:5" ht="30">
      <c r="B3726" s="1596">
        <v>94789</v>
      </c>
      <c r="C3726" s="1170" t="s">
        <v>6132</v>
      </c>
      <c r="D3726" s="1169" t="s">
        <v>30</v>
      </c>
      <c r="E3726" s="651" t="s">
        <v>19421</v>
      </c>
    </row>
    <row r="3727" spans="2:5" ht="30">
      <c r="B3727" s="1595">
        <v>94790</v>
      </c>
      <c r="C3727" s="653" t="s">
        <v>10217</v>
      </c>
      <c r="D3727" s="652" t="s">
        <v>30</v>
      </c>
      <c r="E3727" s="654" t="s">
        <v>19422</v>
      </c>
    </row>
    <row r="3728" spans="2:5" ht="30">
      <c r="B3728" s="1596">
        <v>94791</v>
      </c>
      <c r="C3728" s="1170" t="s">
        <v>10218</v>
      </c>
      <c r="D3728" s="1169" t="s">
        <v>30</v>
      </c>
      <c r="E3728" s="651" t="s">
        <v>19423</v>
      </c>
    </row>
    <row r="3729" spans="2:5" ht="30">
      <c r="B3729" s="1595">
        <v>94863</v>
      </c>
      <c r="C3729" s="653" t="s">
        <v>10219</v>
      </c>
      <c r="D3729" s="652" t="s">
        <v>30</v>
      </c>
      <c r="E3729" s="654" t="s">
        <v>19424</v>
      </c>
    </row>
    <row r="3730" spans="2:5" ht="30">
      <c r="B3730" s="1596">
        <v>95141</v>
      </c>
      <c r="C3730" s="1170" t="s">
        <v>10220</v>
      </c>
      <c r="D3730" s="1169" t="s">
        <v>30</v>
      </c>
      <c r="E3730" s="651" t="s">
        <v>13465</v>
      </c>
    </row>
    <row r="3731" spans="2:5" ht="30">
      <c r="B3731" s="1595">
        <v>95237</v>
      </c>
      <c r="C3731" s="653" t="s">
        <v>10221</v>
      </c>
      <c r="D3731" s="652" t="s">
        <v>30</v>
      </c>
      <c r="E3731" s="654" t="s">
        <v>19425</v>
      </c>
    </row>
    <row r="3732" spans="2:5" ht="30">
      <c r="B3732" s="1596">
        <v>95693</v>
      </c>
      <c r="C3732" s="1170" t="s">
        <v>10222</v>
      </c>
      <c r="D3732" s="1169" t="s">
        <v>30</v>
      </c>
      <c r="E3732" s="651" t="s">
        <v>17495</v>
      </c>
    </row>
    <row r="3733" spans="2:5" ht="30">
      <c r="B3733" s="1595">
        <v>95694</v>
      </c>
      <c r="C3733" s="653" t="s">
        <v>6432</v>
      </c>
      <c r="D3733" s="652" t="s">
        <v>30</v>
      </c>
      <c r="E3733" s="654" t="s">
        <v>19426</v>
      </c>
    </row>
    <row r="3734" spans="2:5" ht="30">
      <c r="B3734" s="1596">
        <v>95695</v>
      </c>
      <c r="C3734" s="1170" t="s">
        <v>10223</v>
      </c>
      <c r="D3734" s="1169" t="s">
        <v>30</v>
      </c>
      <c r="E3734" s="651" t="s">
        <v>15925</v>
      </c>
    </row>
    <row r="3735" spans="2:5">
      <c r="B3735" s="1595">
        <v>95696</v>
      </c>
      <c r="C3735" s="653" t="s">
        <v>10224</v>
      </c>
      <c r="D3735" s="652" t="s">
        <v>30</v>
      </c>
      <c r="E3735" s="654" t="s">
        <v>14255</v>
      </c>
    </row>
    <row r="3736" spans="2:5">
      <c r="B3736" s="1596">
        <v>6171</v>
      </c>
      <c r="C3736" s="1170" t="s">
        <v>346</v>
      </c>
      <c r="D3736" s="1169" t="s">
        <v>30</v>
      </c>
      <c r="E3736" s="651" t="s">
        <v>12545</v>
      </c>
    </row>
    <row r="3737" spans="2:5">
      <c r="B3737" s="1595">
        <v>72289</v>
      </c>
      <c r="C3737" s="653" t="s">
        <v>347</v>
      </c>
      <c r="D3737" s="652" t="s">
        <v>30</v>
      </c>
      <c r="E3737" s="654" t="s">
        <v>19427</v>
      </c>
    </row>
    <row r="3738" spans="2:5">
      <c r="B3738" s="1596">
        <v>72290</v>
      </c>
      <c r="C3738" s="1170" t="s">
        <v>348</v>
      </c>
      <c r="D3738" s="1169" t="s">
        <v>30</v>
      </c>
      <c r="E3738" s="651" t="s">
        <v>19428</v>
      </c>
    </row>
    <row r="3739" spans="2:5">
      <c r="B3739" s="1595" t="s">
        <v>349</v>
      </c>
      <c r="C3739" s="653" t="s">
        <v>10225</v>
      </c>
      <c r="D3739" s="652" t="s">
        <v>30</v>
      </c>
      <c r="E3739" s="654" t="s">
        <v>19429</v>
      </c>
    </row>
    <row r="3740" spans="2:5">
      <c r="B3740" s="1596" t="s">
        <v>12165</v>
      </c>
      <c r="C3740" s="1170" t="s">
        <v>10226</v>
      </c>
      <c r="D3740" s="1169" t="s">
        <v>30</v>
      </c>
      <c r="E3740" s="651" t="s">
        <v>19430</v>
      </c>
    </row>
    <row r="3741" spans="2:5" ht="45">
      <c r="B3741" s="1595" t="s">
        <v>350</v>
      </c>
      <c r="C3741" s="653" t="s">
        <v>10227</v>
      </c>
      <c r="D3741" s="652" t="s">
        <v>30</v>
      </c>
      <c r="E3741" s="654" t="s">
        <v>19431</v>
      </c>
    </row>
    <row r="3742" spans="2:5">
      <c r="B3742" s="1596" t="s">
        <v>12166</v>
      </c>
      <c r="C3742" s="1170" t="s">
        <v>5341</v>
      </c>
      <c r="D3742" s="1169" t="s">
        <v>30</v>
      </c>
      <c r="E3742" s="651" t="s">
        <v>19432</v>
      </c>
    </row>
    <row r="3743" spans="2:5" ht="30">
      <c r="B3743" s="1595" t="s">
        <v>12167</v>
      </c>
      <c r="C3743" s="653" t="s">
        <v>2472</v>
      </c>
      <c r="D3743" s="652" t="s">
        <v>30</v>
      </c>
      <c r="E3743" s="654" t="s">
        <v>19433</v>
      </c>
    </row>
    <row r="3744" spans="2:5">
      <c r="B3744" s="1596">
        <v>88503</v>
      </c>
      <c r="C3744" s="1170" t="s">
        <v>351</v>
      </c>
      <c r="D3744" s="1169" t="s">
        <v>30</v>
      </c>
      <c r="E3744" s="651" t="s">
        <v>19434</v>
      </c>
    </row>
    <row r="3745" spans="2:5">
      <c r="B3745" s="1595">
        <v>88504</v>
      </c>
      <c r="C3745" s="653" t="s">
        <v>352</v>
      </c>
      <c r="D3745" s="652" t="s">
        <v>30</v>
      </c>
      <c r="E3745" s="654" t="s">
        <v>19435</v>
      </c>
    </row>
    <row r="3746" spans="2:5" ht="30">
      <c r="B3746" s="1596">
        <v>89482</v>
      </c>
      <c r="C3746" s="1170" t="s">
        <v>10228</v>
      </c>
      <c r="D3746" s="1169" t="s">
        <v>30</v>
      </c>
      <c r="E3746" s="651" t="s">
        <v>14365</v>
      </c>
    </row>
    <row r="3747" spans="2:5" ht="30">
      <c r="B3747" s="1595">
        <v>89491</v>
      </c>
      <c r="C3747" s="653" t="s">
        <v>10229</v>
      </c>
      <c r="D3747" s="652" t="s">
        <v>30</v>
      </c>
      <c r="E3747" s="654" t="s">
        <v>18945</v>
      </c>
    </row>
    <row r="3748" spans="2:5" ht="30">
      <c r="B3748" s="1596">
        <v>89495</v>
      </c>
      <c r="C3748" s="1170" t="s">
        <v>10230</v>
      </c>
      <c r="D3748" s="1169" t="s">
        <v>30</v>
      </c>
      <c r="E3748" s="651" t="s">
        <v>13081</v>
      </c>
    </row>
    <row r="3749" spans="2:5" ht="30">
      <c r="B3749" s="1595">
        <v>89707</v>
      </c>
      <c r="C3749" s="653" t="s">
        <v>10231</v>
      </c>
      <c r="D3749" s="652" t="s">
        <v>30</v>
      </c>
      <c r="E3749" s="654" t="s">
        <v>15307</v>
      </c>
    </row>
    <row r="3750" spans="2:5" ht="30">
      <c r="B3750" s="1596">
        <v>89708</v>
      </c>
      <c r="C3750" s="1170" t="s">
        <v>10232</v>
      </c>
      <c r="D3750" s="1169" t="s">
        <v>30</v>
      </c>
      <c r="E3750" s="651" t="s">
        <v>13131</v>
      </c>
    </row>
    <row r="3751" spans="2:5" ht="30">
      <c r="B3751" s="1595">
        <v>89709</v>
      </c>
      <c r="C3751" s="653" t="s">
        <v>10233</v>
      </c>
      <c r="D3751" s="652" t="s">
        <v>30</v>
      </c>
      <c r="E3751" s="654" t="s">
        <v>13494</v>
      </c>
    </row>
    <row r="3752" spans="2:5" ht="30">
      <c r="B3752" s="1596">
        <v>89710</v>
      </c>
      <c r="C3752" s="1170" t="s">
        <v>6133</v>
      </c>
      <c r="D3752" s="1169" t="s">
        <v>30</v>
      </c>
      <c r="E3752" s="651" t="s">
        <v>13537</v>
      </c>
    </row>
    <row r="3753" spans="2:5" ht="30">
      <c r="B3753" s="1595">
        <v>72739</v>
      </c>
      <c r="C3753" s="653" t="s">
        <v>10234</v>
      </c>
      <c r="D3753" s="652" t="s">
        <v>30</v>
      </c>
      <c r="E3753" s="654" t="s">
        <v>19436</v>
      </c>
    </row>
    <row r="3754" spans="2:5" ht="30">
      <c r="B3754" s="1596" t="s">
        <v>12168</v>
      </c>
      <c r="C3754" s="1170" t="s">
        <v>10235</v>
      </c>
      <c r="D3754" s="1169" t="s">
        <v>30</v>
      </c>
      <c r="E3754" s="651" t="s">
        <v>19437</v>
      </c>
    </row>
    <row r="3755" spans="2:5">
      <c r="B3755" s="1595">
        <v>86872</v>
      </c>
      <c r="C3755" s="653" t="s">
        <v>2473</v>
      </c>
      <c r="D3755" s="652" t="s">
        <v>30</v>
      </c>
      <c r="E3755" s="654" t="s">
        <v>19438</v>
      </c>
    </row>
    <row r="3756" spans="2:5">
      <c r="B3756" s="1596">
        <v>86874</v>
      </c>
      <c r="C3756" s="1170" t="s">
        <v>10236</v>
      </c>
      <c r="D3756" s="1169" t="s">
        <v>30</v>
      </c>
      <c r="E3756" s="651" t="s">
        <v>19439</v>
      </c>
    </row>
    <row r="3757" spans="2:5">
      <c r="B3757" s="1595">
        <v>86875</v>
      </c>
      <c r="C3757" s="653" t="s">
        <v>10237</v>
      </c>
      <c r="D3757" s="652" t="s">
        <v>30</v>
      </c>
      <c r="E3757" s="654" t="s">
        <v>19440</v>
      </c>
    </row>
    <row r="3758" spans="2:5">
      <c r="B3758" s="1596">
        <v>86876</v>
      </c>
      <c r="C3758" s="1170" t="s">
        <v>10238</v>
      </c>
      <c r="D3758" s="1169" t="s">
        <v>30</v>
      </c>
      <c r="E3758" s="651" t="s">
        <v>19441</v>
      </c>
    </row>
    <row r="3759" spans="2:5" ht="30">
      <c r="B3759" s="1595">
        <v>86877</v>
      </c>
      <c r="C3759" s="653" t="s">
        <v>2474</v>
      </c>
      <c r="D3759" s="652" t="s">
        <v>30</v>
      </c>
      <c r="E3759" s="654" t="s">
        <v>15395</v>
      </c>
    </row>
    <row r="3760" spans="2:5">
      <c r="B3760" s="1596">
        <v>86878</v>
      </c>
      <c r="C3760" s="1170" t="s">
        <v>10239</v>
      </c>
      <c r="D3760" s="1169" t="s">
        <v>30</v>
      </c>
      <c r="E3760" s="651" t="s">
        <v>12771</v>
      </c>
    </row>
    <row r="3761" spans="2:5">
      <c r="B3761" s="1595">
        <v>86879</v>
      </c>
      <c r="C3761" s="653" t="s">
        <v>10240</v>
      </c>
      <c r="D3761" s="652" t="s">
        <v>30</v>
      </c>
      <c r="E3761" s="654" t="s">
        <v>14711</v>
      </c>
    </row>
    <row r="3762" spans="2:5" ht="30">
      <c r="B3762" s="1596">
        <v>86880</v>
      </c>
      <c r="C3762" s="1170" t="s">
        <v>10241</v>
      </c>
      <c r="D3762" s="1169" t="s">
        <v>30</v>
      </c>
      <c r="E3762" s="651" t="s">
        <v>13679</v>
      </c>
    </row>
    <row r="3763" spans="2:5">
      <c r="B3763" s="1595">
        <v>86881</v>
      </c>
      <c r="C3763" s="653" t="s">
        <v>10242</v>
      </c>
      <c r="D3763" s="652" t="s">
        <v>30</v>
      </c>
      <c r="E3763" s="654" t="s">
        <v>19442</v>
      </c>
    </row>
    <row r="3764" spans="2:5">
      <c r="B3764" s="1596">
        <v>86882</v>
      </c>
      <c r="C3764" s="1170" t="s">
        <v>10243</v>
      </c>
      <c r="D3764" s="1169" t="s">
        <v>30</v>
      </c>
      <c r="E3764" s="651" t="s">
        <v>15305</v>
      </c>
    </row>
    <row r="3765" spans="2:5">
      <c r="B3765" s="1595">
        <v>86883</v>
      </c>
      <c r="C3765" s="653" t="s">
        <v>10244</v>
      </c>
      <c r="D3765" s="652" t="s">
        <v>30</v>
      </c>
      <c r="E3765" s="654" t="s">
        <v>15524</v>
      </c>
    </row>
    <row r="3766" spans="2:5">
      <c r="B3766" s="1596">
        <v>86884</v>
      </c>
      <c r="C3766" s="1170" t="s">
        <v>10245</v>
      </c>
      <c r="D3766" s="1169" t="s">
        <v>30</v>
      </c>
      <c r="E3766" s="651" t="s">
        <v>12829</v>
      </c>
    </row>
    <row r="3767" spans="2:5">
      <c r="B3767" s="1595">
        <v>86885</v>
      </c>
      <c r="C3767" s="653" t="s">
        <v>10246</v>
      </c>
      <c r="D3767" s="652" t="s">
        <v>30</v>
      </c>
      <c r="E3767" s="654" t="s">
        <v>14701</v>
      </c>
    </row>
    <row r="3768" spans="2:5">
      <c r="B3768" s="1596">
        <v>86886</v>
      </c>
      <c r="C3768" s="1170" t="s">
        <v>10247</v>
      </c>
      <c r="D3768" s="1169" t="s">
        <v>30</v>
      </c>
      <c r="E3768" s="651" t="s">
        <v>18871</v>
      </c>
    </row>
    <row r="3769" spans="2:5">
      <c r="B3769" s="1595">
        <v>86887</v>
      </c>
      <c r="C3769" s="653" t="s">
        <v>10248</v>
      </c>
      <c r="D3769" s="652" t="s">
        <v>30</v>
      </c>
      <c r="E3769" s="654" t="s">
        <v>19443</v>
      </c>
    </row>
    <row r="3770" spans="2:5">
      <c r="B3770" s="1596">
        <v>86888</v>
      </c>
      <c r="C3770" s="1170" t="s">
        <v>6164</v>
      </c>
      <c r="D3770" s="1169" t="s">
        <v>30</v>
      </c>
      <c r="E3770" s="651" t="s">
        <v>19444</v>
      </c>
    </row>
    <row r="3771" spans="2:5">
      <c r="B3771" s="1595">
        <v>86889</v>
      </c>
      <c r="C3771" s="653" t="s">
        <v>10249</v>
      </c>
      <c r="D3771" s="652" t="s">
        <v>30</v>
      </c>
      <c r="E3771" s="654" t="s">
        <v>19445</v>
      </c>
    </row>
    <row r="3772" spans="2:5">
      <c r="B3772" s="1596">
        <v>86893</v>
      </c>
      <c r="C3772" s="1170" t="s">
        <v>10250</v>
      </c>
      <c r="D3772" s="1169" t="s">
        <v>30</v>
      </c>
      <c r="E3772" s="651" t="s">
        <v>19446</v>
      </c>
    </row>
    <row r="3773" spans="2:5">
      <c r="B3773" s="1595">
        <v>86894</v>
      </c>
      <c r="C3773" s="653" t="s">
        <v>10251</v>
      </c>
      <c r="D3773" s="652" t="s">
        <v>30</v>
      </c>
      <c r="E3773" s="654" t="s">
        <v>19447</v>
      </c>
    </row>
    <row r="3774" spans="2:5">
      <c r="B3774" s="1596">
        <v>86895</v>
      </c>
      <c r="C3774" s="1170" t="s">
        <v>10252</v>
      </c>
      <c r="D3774" s="1169" t="s">
        <v>30</v>
      </c>
      <c r="E3774" s="651" t="s">
        <v>19448</v>
      </c>
    </row>
    <row r="3775" spans="2:5">
      <c r="B3775" s="1595">
        <v>86899</v>
      </c>
      <c r="C3775" s="653" t="s">
        <v>10253</v>
      </c>
      <c r="D3775" s="652" t="s">
        <v>30</v>
      </c>
      <c r="E3775" s="654" t="s">
        <v>19449</v>
      </c>
    </row>
    <row r="3776" spans="2:5">
      <c r="B3776" s="1596">
        <v>86900</v>
      </c>
      <c r="C3776" s="1170" t="s">
        <v>10254</v>
      </c>
      <c r="D3776" s="1169" t="s">
        <v>30</v>
      </c>
      <c r="E3776" s="651" t="s">
        <v>19450</v>
      </c>
    </row>
    <row r="3777" spans="2:5">
      <c r="B3777" s="1595">
        <v>86901</v>
      </c>
      <c r="C3777" s="653" t="s">
        <v>10255</v>
      </c>
      <c r="D3777" s="652" t="s">
        <v>30</v>
      </c>
      <c r="E3777" s="654" t="s">
        <v>19451</v>
      </c>
    </row>
    <row r="3778" spans="2:5">
      <c r="B3778" s="1596">
        <v>86902</v>
      </c>
      <c r="C3778" s="1170" t="s">
        <v>10256</v>
      </c>
      <c r="D3778" s="1169" t="s">
        <v>30</v>
      </c>
      <c r="E3778" s="651" t="s">
        <v>19452</v>
      </c>
    </row>
    <row r="3779" spans="2:5" ht="30">
      <c r="B3779" s="1595">
        <v>86903</v>
      </c>
      <c r="C3779" s="653" t="s">
        <v>10257</v>
      </c>
      <c r="D3779" s="652" t="s">
        <v>30</v>
      </c>
      <c r="E3779" s="654" t="s">
        <v>19453</v>
      </c>
    </row>
    <row r="3780" spans="2:5" ht="30">
      <c r="B3780" s="1596">
        <v>86904</v>
      </c>
      <c r="C3780" s="1170" t="s">
        <v>10258</v>
      </c>
      <c r="D3780" s="1169" t="s">
        <v>30</v>
      </c>
      <c r="E3780" s="651" t="s">
        <v>18117</v>
      </c>
    </row>
    <row r="3781" spans="2:5">
      <c r="B3781" s="1595">
        <v>86905</v>
      </c>
      <c r="C3781" s="653" t="s">
        <v>10259</v>
      </c>
      <c r="D3781" s="652" t="s">
        <v>30</v>
      </c>
      <c r="E3781" s="654" t="s">
        <v>19454</v>
      </c>
    </row>
    <row r="3782" spans="2:5">
      <c r="B3782" s="1596">
        <v>86906</v>
      </c>
      <c r="C3782" s="1170" t="s">
        <v>353</v>
      </c>
      <c r="D3782" s="1169" t="s">
        <v>30</v>
      </c>
      <c r="E3782" s="651" t="s">
        <v>19455</v>
      </c>
    </row>
    <row r="3783" spans="2:5">
      <c r="B3783" s="1595">
        <v>86908</v>
      </c>
      <c r="C3783" s="653" t="s">
        <v>10260</v>
      </c>
      <c r="D3783" s="652" t="s">
        <v>30</v>
      </c>
      <c r="E3783" s="654" t="s">
        <v>19456</v>
      </c>
    </row>
    <row r="3784" spans="2:5" ht="30">
      <c r="B3784" s="1596">
        <v>86909</v>
      </c>
      <c r="C3784" s="1170" t="s">
        <v>10261</v>
      </c>
      <c r="D3784" s="1169" t="s">
        <v>30</v>
      </c>
      <c r="E3784" s="651" t="s">
        <v>19457</v>
      </c>
    </row>
    <row r="3785" spans="2:5" ht="30">
      <c r="B3785" s="1595">
        <v>86910</v>
      </c>
      <c r="C3785" s="653" t="s">
        <v>10262</v>
      </c>
      <c r="D3785" s="652" t="s">
        <v>30</v>
      </c>
      <c r="E3785" s="654" t="s">
        <v>19458</v>
      </c>
    </row>
    <row r="3786" spans="2:5" ht="30">
      <c r="B3786" s="1596">
        <v>86911</v>
      </c>
      <c r="C3786" s="1170" t="s">
        <v>2475</v>
      </c>
      <c r="D3786" s="1169" t="s">
        <v>30</v>
      </c>
      <c r="E3786" s="651" t="s">
        <v>14233</v>
      </c>
    </row>
    <row r="3787" spans="2:5" ht="30">
      <c r="B3787" s="1595">
        <v>86912</v>
      </c>
      <c r="C3787" s="653" t="s">
        <v>2476</v>
      </c>
      <c r="D3787" s="652" t="s">
        <v>30</v>
      </c>
      <c r="E3787" s="654" t="s">
        <v>14233</v>
      </c>
    </row>
    <row r="3788" spans="2:5">
      <c r="B3788" s="1596">
        <v>86913</v>
      </c>
      <c r="C3788" s="1170" t="s">
        <v>10263</v>
      </c>
      <c r="D3788" s="1169" t="s">
        <v>30</v>
      </c>
      <c r="E3788" s="651" t="s">
        <v>12711</v>
      </c>
    </row>
    <row r="3789" spans="2:5">
      <c r="B3789" s="1595">
        <v>86914</v>
      </c>
      <c r="C3789" s="653" t="s">
        <v>354</v>
      </c>
      <c r="D3789" s="652" t="s">
        <v>30</v>
      </c>
      <c r="E3789" s="654" t="s">
        <v>19459</v>
      </c>
    </row>
    <row r="3790" spans="2:5">
      <c r="B3790" s="1596">
        <v>86915</v>
      </c>
      <c r="C3790" s="1170" t="s">
        <v>2477</v>
      </c>
      <c r="D3790" s="1169" t="s">
        <v>30</v>
      </c>
      <c r="E3790" s="651" t="s">
        <v>18832</v>
      </c>
    </row>
    <row r="3791" spans="2:5">
      <c r="B3791" s="1595">
        <v>86916</v>
      </c>
      <c r="C3791" s="653" t="s">
        <v>10264</v>
      </c>
      <c r="D3791" s="652" t="s">
        <v>30</v>
      </c>
      <c r="E3791" s="654" t="s">
        <v>17357</v>
      </c>
    </row>
    <row r="3792" spans="2:5" ht="30">
      <c r="B3792" s="1596">
        <v>86919</v>
      </c>
      <c r="C3792" s="1170" t="s">
        <v>10265</v>
      </c>
      <c r="D3792" s="1169" t="s">
        <v>30</v>
      </c>
      <c r="E3792" s="651" t="s">
        <v>19460</v>
      </c>
    </row>
    <row r="3793" spans="2:5" ht="30">
      <c r="B3793" s="1595">
        <v>86920</v>
      </c>
      <c r="C3793" s="653" t="s">
        <v>10266</v>
      </c>
      <c r="D3793" s="652" t="s">
        <v>30</v>
      </c>
      <c r="E3793" s="654" t="s">
        <v>19461</v>
      </c>
    </row>
    <row r="3794" spans="2:5" ht="30">
      <c r="B3794" s="1596">
        <v>86921</v>
      </c>
      <c r="C3794" s="1170" t="s">
        <v>10267</v>
      </c>
      <c r="D3794" s="1169" t="s">
        <v>30</v>
      </c>
      <c r="E3794" s="651" t="s">
        <v>19462</v>
      </c>
    </row>
    <row r="3795" spans="2:5" ht="30">
      <c r="B3795" s="1595">
        <v>86922</v>
      </c>
      <c r="C3795" s="653" t="s">
        <v>10268</v>
      </c>
      <c r="D3795" s="652" t="s">
        <v>30</v>
      </c>
      <c r="E3795" s="654" t="s">
        <v>19463</v>
      </c>
    </row>
    <row r="3796" spans="2:5" ht="30">
      <c r="B3796" s="1596">
        <v>86923</v>
      </c>
      <c r="C3796" s="1170" t="s">
        <v>10269</v>
      </c>
      <c r="D3796" s="1169" t="s">
        <v>30</v>
      </c>
      <c r="E3796" s="651" t="s">
        <v>19464</v>
      </c>
    </row>
    <row r="3797" spans="2:5" ht="30">
      <c r="B3797" s="1595">
        <v>86924</v>
      </c>
      <c r="C3797" s="653" t="s">
        <v>10270</v>
      </c>
      <c r="D3797" s="652" t="s">
        <v>30</v>
      </c>
      <c r="E3797" s="654" t="s">
        <v>19465</v>
      </c>
    </row>
    <row r="3798" spans="2:5" ht="30">
      <c r="B3798" s="1596">
        <v>86925</v>
      </c>
      <c r="C3798" s="1170" t="s">
        <v>10271</v>
      </c>
      <c r="D3798" s="1169" t="s">
        <v>30</v>
      </c>
      <c r="E3798" s="651" t="s">
        <v>19466</v>
      </c>
    </row>
    <row r="3799" spans="2:5" ht="30">
      <c r="B3799" s="1595">
        <v>86926</v>
      </c>
      <c r="C3799" s="653" t="s">
        <v>10272</v>
      </c>
      <c r="D3799" s="652" t="s">
        <v>30</v>
      </c>
      <c r="E3799" s="654" t="s">
        <v>19467</v>
      </c>
    </row>
    <row r="3800" spans="2:5" ht="30">
      <c r="B3800" s="1596">
        <v>86927</v>
      </c>
      <c r="C3800" s="1170" t="s">
        <v>10273</v>
      </c>
      <c r="D3800" s="1169" t="s">
        <v>30</v>
      </c>
      <c r="E3800" s="651" t="s">
        <v>19468</v>
      </c>
    </row>
    <row r="3801" spans="2:5" ht="30">
      <c r="B3801" s="1595">
        <v>86928</v>
      </c>
      <c r="C3801" s="653" t="s">
        <v>10274</v>
      </c>
      <c r="D3801" s="652" t="s">
        <v>30</v>
      </c>
      <c r="E3801" s="654" t="s">
        <v>19469</v>
      </c>
    </row>
    <row r="3802" spans="2:5" ht="30">
      <c r="B3802" s="1596">
        <v>86929</v>
      </c>
      <c r="C3802" s="1170" t="s">
        <v>10275</v>
      </c>
      <c r="D3802" s="1169" t="s">
        <v>30</v>
      </c>
      <c r="E3802" s="651" t="s">
        <v>19470</v>
      </c>
    </row>
    <row r="3803" spans="2:5" ht="30">
      <c r="B3803" s="1595">
        <v>86930</v>
      </c>
      <c r="C3803" s="653" t="s">
        <v>10276</v>
      </c>
      <c r="D3803" s="652" t="s">
        <v>30</v>
      </c>
      <c r="E3803" s="654" t="s">
        <v>19471</v>
      </c>
    </row>
    <row r="3804" spans="2:5" ht="30">
      <c r="B3804" s="1596">
        <v>86931</v>
      </c>
      <c r="C3804" s="1170" t="s">
        <v>10277</v>
      </c>
      <c r="D3804" s="1169" t="s">
        <v>30</v>
      </c>
      <c r="E3804" s="651" t="s">
        <v>19472</v>
      </c>
    </row>
    <row r="3805" spans="2:5" ht="30">
      <c r="B3805" s="1595">
        <v>86932</v>
      </c>
      <c r="C3805" s="653" t="s">
        <v>10278</v>
      </c>
      <c r="D3805" s="652" t="s">
        <v>30</v>
      </c>
      <c r="E3805" s="654" t="s">
        <v>19473</v>
      </c>
    </row>
    <row r="3806" spans="2:5" ht="45">
      <c r="B3806" s="1596">
        <v>86933</v>
      </c>
      <c r="C3806" s="1170" t="s">
        <v>10279</v>
      </c>
      <c r="D3806" s="1169" t="s">
        <v>30</v>
      </c>
      <c r="E3806" s="651" t="s">
        <v>19474</v>
      </c>
    </row>
    <row r="3807" spans="2:5" ht="45">
      <c r="B3807" s="1595">
        <v>86934</v>
      </c>
      <c r="C3807" s="653" t="s">
        <v>10280</v>
      </c>
      <c r="D3807" s="652" t="s">
        <v>30</v>
      </c>
      <c r="E3807" s="654" t="s">
        <v>19475</v>
      </c>
    </row>
    <row r="3808" spans="2:5" ht="30">
      <c r="B3808" s="1596">
        <v>86935</v>
      </c>
      <c r="C3808" s="1170" t="s">
        <v>10281</v>
      </c>
      <c r="D3808" s="1169" t="s">
        <v>30</v>
      </c>
      <c r="E3808" s="651" t="s">
        <v>19476</v>
      </c>
    </row>
    <row r="3809" spans="2:5" ht="30">
      <c r="B3809" s="1595">
        <v>86936</v>
      </c>
      <c r="C3809" s="653" t="s">
        <v>10282</v>
      </c>
      <c r="D3809" s="652" t="s">
        <v>30</v>
      </c>
      <c r="E3809" s="654" t="s">
        <v>19477</v>
      </c>
    </row>
    <row r="3810" spans="2:5" ht="30">
      <c r="B3810" s="1596">
        <v>86937</v>
      </c>
      <c r="C3810" s="1170" t="s">
        <v>10283</v>
      </c>
      <c r="D3810" s="1169" t="s">
        <v>30</v>
      </c>
      <c r="E3810" s="651" t="s">
        <v>19478</v>
      </c>
    </row>
    <row r="3811" spans="2:5" ht="30">
      <c r="B3811" s="1595">
        <v>86938</v>
      </c>
      <c r="C3811" s="653" t="s">
        <v>10284</v>
      </c>
      <c r="D3811" s="652" t="s">
        <v>30</v>
      </c>
      <c r="E3811" s="654" t="s">
        <v>19479</v>
      </c>
    </row>
    <row r="3812" spans="2:5" ht="30">
      <c r="B3812" s="1596">
        <v>86939</v>
      </c>
      <c r="C3812" s="1170" t="s">
        <v>10285</v>
      </c>
      <c r="D3812" s="1169" t="s">
        <v>30</v>
      </c>
      <c r="E3812" s="651" t="s">
        <v>19480</v>
      </c>
    </row>
    <row r="3813" spans="2:5" ht="45">
      <c r="B3813" s="1595">
        <v>86940</v>
      </c>
      <c r="C3813" s="653" t="s">
        <v>10286</v>
      </c>
      <c r="D3813" s="652" t="s">
        <v>30</v>
      </c>
      <c r="E3813" s="654" t="s">
        <v>19481</v>
      </c>
    </row>
    <row r="3814" spans="2:5" ht="45">
      <c r="B3814" s="1596">
        <v>86941</v>
      </c>
      <c r="C3814" s="1170" t="s">
        <v>10287</v>
      </c>
      <c r="D3814" s="1169" t="s">
        <v>30</v>
      </c>
      <c r="E3814" s="651" t="s">
        <v>19482</v>
      </c>
    </row>
    <row r="3815" spans="2:5" ht="45">
      <c r="B3815" s="1595">
        <v>86942</v>
      </c>
      <c r="C3815" s="653" t="s">
        <v>10288</v>
      </c>
      <c r="D3815" s="652" t="s">
        <v>30</v>
      </c>
      <c r="E3815" s="654" t="s">
        <v>19483</v>
      </c>
    </row>
    <row r="3816" spans="2:5" ht="45">
      <c r="B3816" s="1596">
        <v>86943</v>
      </c>
      <c r="C3816" s="1170" t="s">
        <v>10289</v>
      </c>
      <c r="D3816" s="1169" t="s">
        <v>30</v>
      </c>
      <c r="E3816" s="651" t="s">
        <v>19484</v>
      </c>
    </row>
    <row r="3817" spans="2:5" ht="45">
      <c r="B3817" s="1595">
        <v>86947</v>
      </c>
      <c r="C3817" s="653" t="s">
        <v>10290</v>
      </c>
      <c r="D3817" s="652" t="s">
        <v>30</v>
      </c>
      <c r="E3817" s="654" t="s">
        <v>19485</v>
      </c>
    </row>
    <row r="3818" spans="2:5">
      <c r="B3818" s="1596">
        <v>88571</v>
      </c>
      <c r="C3818" s="1170" t="s">
        <v>10291</v>
      </c>
      <c r="D3818" s="1169" t="s">
        <v>30</v>
      </c>
      <c r="E3818" s="651" t="s">
        <v>19486</v>
      </c>
    </row>
    <row r="3819" spans="2:5" ht="45">
      <c r="B3819" s="1595">
        <v>93396</v>
      </c>
      <c r="C3819" s="653" t="s">
        <v>10292</v>
      </c>
      <c r="D3819" s="652" t="s">
        <v>30</v>
      </c>
      <c r="E3819" s="654" t="s">
        <v>19487</v>
      </c>
    </row>
    <row r="3820" spans="2:5" ht="45">
      <c r="B3820" s="1596">
        <v>93441</v>
      </c>
      <c r="C3820" s="1170" t="s">
        <v>10293</v>
      </c>
      <c r="D3820" s="1169" t="s">
        <v>30</v>
      </c>
      <c r="E3820" s="651" t="s">
        <v>19488</v>
      </c>
    </row>
    <row r="3821" spans="2:5" ht="45">
      <c r="B3821" s="1595">
        <v>93442</v>
      </c>
      <c r="C3821" s="653" t="s">
        <v>10294</v>
      </c>
      <c r="D3821" s="652" t="s">
        <v>30</v>
      </c>
      <c r="E3821" s="654" t="s">
        <v>19489</v>
      </c>
    </row>
    <row r="3822" spans="2:5">
      <c r="B3822" s="1596">
        <v>95469</v>
      </c>
      <c r="C3822" s="1170" t="s">
        <v>6165</v>
      </c>
      <c r="D3822" s="1169" t="s">
        <v>30</v>
      </c>
      <c r="E3822" s="651" t="s">
        <v>19490</v>
      </c>
    </row>
    <row r="3823" spans="2:5" ht="30">
      <c r="B3823" s="1595">
        <v>95470</v>
      </c>
      <c r="C3823" s="653" t="s">
        <v>10295</v>
      </c>
      <c r="D3823" s="652" t="s">
        <v>30</v>
      </c>
      <c r="E3823" s="654" t="s">
        <v>19491</v>
      </c>
    </row>
    <row r="3824" spans="2:5" ht="30">
      <c r="B3824" s="1596">
        <v>95471</v>
      </c>
      <c r="C3824" s="1170" t="s">
        <v>10296</v>
      </c>
      <c r="D3824" s="1169" t="s">
        <v>30</v>
      </c>
      <c r="E3824" s="651" t="s">
        <v>13088</v>
      </c>
    </row>
    <row r="3825" spans="2:5" ht="30">
      <c r="B3825" s="1595">
        <v>95472</v>
      </c>
      <c r="C3825" s="653" t="s">
        <v>10297</v>
      </c>
      <c r="D3825" s="652" t="s">
        <v>30</v>
      </c>
      <c r="E3825" s="654" t="s">
        <v>19492</v>
      </c>
    </row>
    <row r="3826" spans="2:5">
      <c r="B3826" s="1596">
        <v>95542</v>
      </c>
      <c r="C3826" s="1170" t="s">
        <v>10298</v>
      </c>
      <c r="D3826" s="1169" t="s">
        <v>30</v>
      </c>
      <c r="E3826" s="651" t="s">
        <v>13674</v>
      </c>
    </row>
    <row r="3827" spans="2:5">
      <c r="B3827" s="1595">
        <v>95543</v>
      </c>
      <c r="C3827" s="653" t="s">
        <v>10299</v>
      </c>
      <c r="D3827" s="652" t="s">
        <v>30</v>
      </c>
      <c r="E3827" s="654" t="s">
        <v>19111</v>
      </c>
    </row>
    <row r="3828" spans="2:5">
      <c r="B3828" s="1596">
        <v>95544</v>
      </c>
      <c r="C3828" s="1170" t="s">
        <v>10300</v>
      </c>
      <c r="D3828" s="1169" t="s">
        <v>30</v>
      </c>
      <c r="E3828" s="651" t="s">
        <v>16718</v>
      </c>
    </row>
    <row r="3829" spans="2:5">
      <c r="B3829" s="1595">
        <v>95545</v>
      </c>
      <c r="C3829" s="653" t="s">
        <v>6166</v>
      </c>
      <c r="D3829" s="652" t="s">
        <v>30</v>
      </c>
      <c r="E3829" s="654" t="s">
        <v>19321</v>
      </c>
    </row>
    <row r="3830" spans="2:5">
      <c r="B3830" s="1596">
        <v>95546</v>
      </c>
      <c r="C3830" s="1170" t="s">
        <v>10301</v>
      </c>
      <c r="D3830" s="1169" t="s">
        <v>30</v>
      </c>
      <c r="E3830" s="651" t="s">
        <v>19493</v>
      </c>
    </row>
    <row r="3831" spans="2:5" ht="30">
      <c r="B3831" s="1595">
        <v>95547</v>
      </c>
      <c r="C3831" s="653" t="s">
        <v>10302</v>
      </c>
      <c r="D3831" s="652" t="s">
        <v>30</v>
      </c>
      <c r="E3831" s="654" t="s">
        <v>19494</v>
      </c>
    </row>
    <row r="3832" spans="2:5">
      <c r="B3832" s="1596">
        <v>6087</v>
      </c>
      <c r="C3832" s="1170" t="s">
        <v>355</v>
      </c>
      <c r="D3832" s="1169" t="s">
        <v>30</v>
      </c>
      <c r="E3832" s="651" t="s">
        <v>15794</v>
      </c>
    </row>
    <row r="3833" spans="2:5" ht="30">
      <c r="B3833" s="652" t="s">
        <v>12169</v>
      </c>
      <c r="C3833" s="653" t="s">
        <v>10303</v>
      </c>
      <c r="D3833" s="652" t="s">
        <v>30</v>
      </c>
      <c r="E3833" s="654" t="s">
        <v>19495</v>
      </c>
    </row>
    <row r="3834" spans="2:5" ht="30">
      <c r="B3834" s="1169" t="s">
        <v>12170</v>
      </c>
      <c r="C3834" s="1170" t="s">
        <v>10304</v>
      </c>
      <c r="D3834" s="1169" t="s">
        <v>30</v>
      </c>
      <c r="E3834" s="651" t="s">
        <v>19496</v>
      </c>
    </row>
    <row r="3835" spans="2:5" ht="45">
      <c r="B3835" s="1595">
        <v>95463</v>
      </c>
      <c r="C3835" s="653" t="s">
        <v>10305</v>
      </c>
      <c r="D3835" s="652" t="s">
        <v>30</v>
      </c>
      <c r="E3835" s="654" t="s">
        <v>19497</v>
      </c>
    </row>
    <row r="3836" spans="2:5" ht="30">
      <c r="B3836" s="1596">
        <v>89957</v>
      </c>
      <c r="C3836" s="1170" t="s">
        <v>10306</v>
      </c>
      <c r="D3836" s="1169" t="s">
        <v>30</v>
      </c>
      <c r="E3836" s="651" t="s">
        <v>17393</v>
      </c>
    </row>
    <row r="3837" spans="2:5" ht="30">
      <c r="B3837" s="1595">
        <v>89959</v>
      </c>
      <c r="C3837" s="653" t="s">
        <v>10307</v>
      </c>
      <c r="D3837" s="652" t="s">
        <v>30</v>
      </c>
      <c r="E3837" s="654" t="s">
        <v>19498</v>
      </c>
    </row>
    <row r="3838" spans="2:5">
      <c r="B3838" s="1596">
        <v>40729</v>
      </c>
      <c r="C3838" s="1170" t="s">
        <v>10308</v>
      </c>
      <c r="D3838" s="1169" t="s">
        <v>30</v>
      </c>
      <c r="E3838" s="651" t="s">
        <v>19499</v>
      </c>
    </row>
    <row r="3839" spans="2:5">
      <c r="B3839" s="652" t="s">
        <v>12171</v>
      </c>
      <c r="C3839" s="653" t="s">
        <v>356</v>
      </c>
      <c r="D3839" s="652" t="s">
        <v>30</v>
      </c>
      <c r="E3839" s="654" t="s">
        <v>19500</v>
      </c>
    </row>
    <row r="3840" spans="2:5">
      <c r="B3840" s="1596" t="s">
        <v>12172</v>
      </c>
      <c r="C3840" s="1170" t="s">
        <v>357</v>
      </c>
      <c r="D3840" s="1169" t="s">
        <v>30</v>
      </c>
      <c r="E3840" s="651" t="s">
        <v>19501</v>
      </c>
    </row>
    <row r="3841" spans="2:5">
      <c r="B3841" s="1595" t="s">
        <v>12173</v>
      </c>
      <c r="C3841" s="653" t="s">
        <v>10309</v>
      </c>
      <c r="D3841" s="652" t="s">
        <v>30</v>
      </c>
      <c r="E3841" s="654" t="s">
        <v>14926</v>
      </c>
    </row>
    <row r="3842" spans="2:5">
      <c r="B3842" s="1596" t="s">
        <v>12174</v>
      </c>
      <c r="C3842" s="1170" t="s">
        <v>10310</v>
      </c>
      <c r="D3842" s="1169" t="s">
        <v>30</v>
      </c>
      <c r="E3842" s="651" t="s">
        <v>17965</v>
      </c>
    </row>
    <row r="3843" spans="2:5">
      <c r="B3843" s="1595" t="s">
        <v>16298</v>
      </c>
      <c r="C3843" s="653" t="s">
        <v>358</v>
      </c>
      <c r="D3843" s="652" t="s">
        <v>30</v>
      </c>
      <c r="E3843" s="654" t="s">
        <v>19502</v>
      </c>
    </row>
    <row r="3844" spans="2:5">
      <c r="B3844" s="1596" t="s">
        <v>12175</v>
      </c>
      <c r="C3844" s="1170" t="s">
        <v>359</v>
      </c>
      <c r="D3844" s="1169" t="s">
        <v>30</v>
      </c>
      <c r="E3844" s="651" t="s">
        <v>19503</v>
      </c>
    </row>
    <row r="3845" spans="2:5">
      <c r="B3845" s="1595" t="s">
        <v>12176</v>
      </c>
      <c r="C3845" s="653" t="s">
        <v>360</v>
      </c>
      <c r="D3845" s="652" t="s">
        <v>30</v>
      </c>
      <c r="E3845" s="654" t="s">
        <v>19504</v>
      </c>
    </row>
    <row r="3846" spans="2:5">
      <c r="B3846" s="1596" t="s">
        <v>12177</v>
      </c>
      <c r="C3846" s="1170" t="s">
        <v>10311</v>
      </c>
      <c r="D3846" s="1169" t="s">
        <v>30</v>
      </c>
      <c r="E3846" s="651" t="s">
        <v>19505</v>
      </c>
    </row>
    <row r="3847" spans="2:5">
      <c r="B3847" s="1595" t="s">
        <v>12178</v>
      </c>
      <c r="C3847" s="653" t="s">
        <v>10312</v>
      </c>
      <c r="D3847" s="652" t="s">
        <v>30</v>
      </c>
      <c r="E3847" s="654" t="s">
        <v>19506</v>
      </c>
    </row>
    <row r="3848" spans="2:5">
      <c r="B3848" s="1596" t="s">
        <v>12179</v>
      </c>
      <c r="C3848" s="1170" t="s">
        <v>10313</v>
      </c>
      <c r="D3848" s="1169" t="s">
        <v>30</v>
      </c>
      <c r="E3848" s="651" t="s">
        <v>19507</v>
      </c>
    </row>
    <row r="3849" spans="2:5">
      <c r="B3849" s="1595" t="s">
        <v>12180</v>
      </c>
      <c r="C3849" s="653" t="s">
        <v>10314</v>
      </c>
      <c r="D3849" s="652" t="s">
        <v>30</v>
      </c>
      <c r="E3849" s="654" t="s">
        <v>19508</v>
      </c>
    </row>
    <row r="3850" spans="2:5">
      <c r="B3850" s="1596" t="s">
        <v>12181</v>
      </c>
      <c r="C3850" s="1170" t="s">
        <v>361</v>
      </c>
      <c r="D3850" s="1169" t="s">
        <v>30</v>
      </c>
      <c r="E3850" s="651" t="s">
        <v>19509</v>
      </c>
    </row>
    <row r="3851" spans="2:5">
      <c r="B3851" s="1595" t="s">
        <v>12182</v>
      </c>
      <c r="C3851" s="653" t="s">
        <v>10315</v>
      </c>
      <c r="D3851" s="652" t="s">
        <v>30</v>
      </c>
      <c r="E3851" s="654" t="s">
        <v>19510</v>
      </c>
    </row>
    <row r="3852" spans="2:5">
      <c r="B3852" s="1596" t="s">
        <v>12183</v>
      </c>
      <c r="C3852" s="1170" t="s">
        <v>362</v>
      </c>
      <c r="D3852" s="1169" t="s">
        <v>30</v>
      </c>
      <c r="E3852" s="651" t="s">
        <v>19511</v>
      </c>
    </row>
    <row r="3853" spans="2:5">
      <c r="B3853" s="1595" t="s">
        <v>12184</v>
      </c>
      <c r="C3853" s="653" t="s">
        <v>10316</v>
      </c>
      <c r="D3853" s="652" t="s">
        <v>30</v>
      </c>
      <c r="E3853" s="654" t="s">
        <v>19512</v>
      </c>
    </row>
    <row r="3854" spans="2:5">
      <c r="B3854" s="1596" t="s">
        <v>12185</v>
      </c>
      <c r="C3854" s="1170" t="s">
        <v>363</v>
      </c>
      <c r="D3854" s="1169" t="s">
        <v>30</v>
      </c>
      <c r="E3854" s="651" t="s">
        <v>19513</v>
      </c>
    </row>
    <row r="3855" spans="2:5">
      <c r="B3855" s="1595" t="s">
        <v>12186</v>
      </c>
      <c r="C3855" s="653" t="s">
        <v>364</v>
      </c>
      <c r="D3855" s="652" t="s">
        <v>30</v>
      </c>
      <c r="E3855" s="654" t="s">
        <v>19514</v>
      </c>
    </row>
    <row r="3856" spans="2:5">
      <c r="B3856" s="1596" t="s">
        <v>12187</v>
      </c>
      <c r="C3856" s="1170" t="s">
        <v>365</v>
      </c>
      <c r="D3856" s="1169" t="s">
        <v>30</v>
      </c>
      <c r="E3856" s="651" t="s">
        <v>19515</v>
      </c>
    </row>
    <row r="3857" spans="2:5">
      <c r="B3857" s="1595" t="s">
        <v>12188</v>
      </c>
      <c r="C3857" s="653" t="s">
        <v>366</v>
      </c>
      <c r="D3857" s="652" t="s">
        <v>30</v>
      </c>
      <c r="E3857" s="654" t="s">
        <v>19516</v>
      </c>
    </row>
    <row r="3858" spans="2:5">
      <c r="B3858" s="1596" t="s">
        <v>12189</v>
      </c>
      <c r="C3858" s="1170" t="s">
        <v>367</v>
      </c>
      <c r="D3858" s="1169" t="s">
        <v>30</v>
      </c>
      <c r="E3858" s="651" t="s">
        <v>19517</v>
      </c>
    </row>
    <row r="3859" spans="2:5">
      <c r="B3859" s="1595" t="s">
        <v>12190</v>
      </c>
      <c r="C3859" s="653" t="s">
        <v>368</v>
      </c>
      <c r="D3859" s="652" t="s">
        <v>30</v>
      </c>
      <c r="E3859" s="654" t="s">
        <v>19518</v>
      </c>
    </row>
    <row r="3860" spans="2:5">
      <c r="B3860" s="1596" t="s">
        <v>12191</v>
      </c>
      <c r="C3860" s="1170" t="s">
        <v>369</v>
      </c>
      <c r="D3860" s="1169" t="s">
        <v>30</v>
      </c>
      <c r="E3860" s="651" t="s">
        <v>19519</v>
      </c>
    </row>
    <row r="3861" spans="2:5">
      <c r="B3861" s="1595" t="s">
        <v>12192</v>
      </c>
      <c r="C3861" s="653" t="s">
        <v>370</v>
      </c>
      <c r="D3861" s="652" t="s">
        <v>30</v>
      </c>
      <c r="E3861" s="654" t="s">
        <v>19520</v>
      </c>
    </row>
    <row r="3862" spans="2:5">
      <c r="B3862" s="1596" t="s">
        <v>12193</v>
      </c>
      <c r="C3862" s="1170" t="s">
        <v>2478</v>
      </c>
      <c r="D3862" s="1169" t="s">
        <v>30</v>
      </c>
      <c r="E3862" s="651" t="s">
        <v>19521</v>
      </c>
    </row>
    <row r="3863" spans="2:5">
      <c r="B3863" s="1595" t="s">
        <v>12194</v>
      </c>
      <c r="C3863" s="653" t="s">
        <v>371</v>
      </c>
      <c r="D3863" s="652" t="s">
        <v>30</v>
      </c>
      <c r="E3863" s="654" t="s">
        <v>19522</v>
      </c>
    </row>
    <row r="3864" spans="2:5" ht="30">
      <c r="B3864" s="1596" t="s">
        <v>12195</v>
      </c>
      <c r="C3864" s="1170" t="s">
        <v>10317</v>
      </c>
      <c r="D3864" s="1169" t="s">
        <v>30</v>
      </c>
      <c r="E3864" s="651" t="s">
        <v>19523</v>
      </c>
    </row>
    <row r="3865" spans="2:5">
      <c r="B3865" s="1595">
        <v>85117</v>
      </c>
      <c r="C3865" s="653" t="s">
        <v>2479</v>
      </c>
      <c r="D3865" s="652" t="s">
        <v>30</v>
      </c>
      <c r="E3865" s="654" t="s">
        <v>14546</v>
      </c>
    </row>
    <row r="3866" spans="2:5">
      <c r="B3866" s="1596">
        <v>89349</v>
      </c>
      <c r="C3866" s="1170" t="s">
        <v>10318</v>
      </c>
      <c r="D3866" s="1169" t="s">
        <v>30</v>
      </c>
      <c r="E3866" s="651" t="s">
        <v>14104</v>
      </c>
    </row>
    <row r="3867" spans="2:5">
      <c r="B3867" s="1595">
        <v>89351</v>
      </c>
      <c r="C3867" s="653" t="s">
        <v>10319</v>
      </c>
      <c r="D3867" s="652" t="s">
        <v>30</v>
      </c>
      <c r="E3867" s="654" t="s">
        <v>17144</v>
      </c>
    </row>
    <row r="3868" spans="2:5">
      <c r="B3868" s="1596">
        <v>89352</v>
      </c>
      <c r="C3868" s="1170" t="s">
        <v>2480</v>
      </c>
      <c r="D3868" s="1169" t="s">
        <v>30</v>
      </c>
      <c r="E3868" s="651" t="s">
        <v>19524</v>
      </c>
    </row>
    <row r="3869" spans="2:5">
      <c r="B3869" s="1595">
        <v>89353</v>
      </c>
      <c r="C3869" s="653" t="s">
        <v>2481</v>
      </c>
      <c r="D3869" s="652" t="s">
        <v>30</v>
      </c>
      <c r="E3869" s="654" t="s">
        <v>16677</v>
      </c>
    </row>
    <row r="3870" spans="2:5" ht="30">
      <c r="B3870" s="1596">
        <v>89354</v>
      </c>
      <c r="C3870" s="1170" t="s">
        <v>6433</v>
      </c>
      <c r="D3870" s="1169" t="s">
        <v>30</v>
      </c>
      <c r="E3870" s="651" t="s">
        <v>19525</v>
      </c>
    </row>
    <row r="3871" spans="2:5" ht="30">
      <c r="B3871" s="1595">
        <v>89969</v>
      </c>
      <c r="C3871" s="653" t="s">
        <v>10320</v>
      </c>
      <c r="D3871" s="652" t="s">
        <v>30</v>
      </c>
      <c r="E3871" s="654" t="s">
        <v>14174</v>
      </c>
    </row>
    <row r="3872" spans="2:5" ht="30">
      <c r="B3872" s="1596">
        <v>89970</v>
      </c>
      <c r="C3872" s="1170" t="s">
        <v>10321</v>
      </c>
      <c r="D3872" s="1169" t="s">
        <v>30</v>
      </c>
      <c r="E3872" s="651" t="s">
        <v>19526</v>
      </c>
    </row>
    <row r="3873" spans="2:5" ht="30">
      <c r="B3873" s="1595">
        <v>89971</v>
      </c>
      <c r="C3873" s="653" t="s">
        <v>10322</v>
      </c>
      <c r="D3873" s="652" t="s">
        <v>30</v>
      </c>
      <c r="E3873" s="654" t="s">
        <v>19061</v>
      </c>
    </row>
    <row r="3874" spans="2:5" ht="30">
      <c r="B3874" s="1596">
        <v>89972</v>
      </c>
      <c r="C3874" s="1170" t="s">
        <v>10323</v>
      </c>
      <c r="D3874" s="1169" t="s">
        <v>30</v>
      </c>
      <c r="E3874" s="651" t="s">
        <v>19527</v>
      </c>
    </row>
    <row r="3875" spans="2:5" ht="30">
      <c r="B3875" s="1595">
        <v>89973</v>
      </c>
      <c r="C3875" s="653" t="s">
        <v>10324</v>
      </c>
      <c r="D3875" s="652" t="s">
        <v>30</v>
      </c>
      <c r="E3875" s="654" t="s">
        <v>19528</v>
      </c>
    </row>
    <row r="3876" spans="2:5" ht="30">
      <c r="B3876" s="1596">
        <v>89974</v>
      </c>
      <c r="C3876" s="1170" t="s">
        <v>10325</v>
      </c>
      <c r="D3876" s="1169" t="s">
        <v>30</v>
      </c>
      <c r="E3876" s="651" t="s">
        <v>19529</v>
      </c>
    </row>
    <row r="3877" spans="2:5" ht="30">
      <c r="B3877" s="1595">
        <v>89984</v>
      </c>
      <c r="C3877" s="653" t="s">
        <v>10326</v>
      </c>
      <c r="D3877" s="652" t="s">
        <v>30</v>
      </c>
      <c r="E3877" s="654" t="s">
        <v>18648</v>
      </c>
    </row>
    <row r="3878" spans="2:5" ht="30">
      <c r="B3878" s="1596">
        <v>89985</v>
      </c>
      <c r="C3878" s="1170" t="s">
        <v>10327</v>
      </c>
      <c r="D3878" s="1169" t="s">
        <v>30</v>
      </c>
      <c r="E3878" s="651" t="s">
        <v>19530</v>
      </c>
    </row>
    <row r="3879" spans="2:5" ht="30">
      <c r="B3879" s="1595">
        <v>89986</v>
      </c>
      <c r="C3879" s="653" t="s">
        <v>10328</v>
      </c>
      <c r="D3879" s="652" t="s">
        <v>30</v>
      </c>
      <c r="E3879" s="654" t="s">
        <v>19531</v>
      </c>
    </row>
    <row r="3880" spans="2:5" ht="30">
      <c r="B3880" s="1596">
        <v>89987</v>
      </c>
      <c r="C3880" s="1170" t="s">
        <v>10329</v>
      </c>
      <c r="D3880" s="1169" t="s">
        <v>30</v>
      </c>
      <c r="E3880" s="651" t="s">
        <v>19031</v>
      </c>
    </row>
    <row r="3881" spans="2:5">
      <c r="B3881" s="1595">
        <v>90371</v>
      </c>
      <c r="C3881" s="653" t="s">
        <v>10330</v>
      </c>
      <c r="D3881" s="652" t="s">
        <v>30</v>
      </c>
      <c r="E3881" s="654" t="s">
        <v>16149</v>
      </c>
    </row>
    <row r="3882" spans="2:5" ht="30">
      <c r="B3882" s="1596">
        <v>94489</v>
      </c>
      <c r="C3882" s="1170" t="s">
        <v>10331</v>
      </c>
      <c r="D3882" s="1169" t="s">
        <v>30</v>
      </c>
      <c r="E3882" s="651" t="s">
        <v>15143</v>
      </c>
    </row>
    <row r="3883" spans="2:5" ht="30">
      <c r="B3883" s="1595">
        <v>94490</v>
      </c>
      <c r="C3883" s="653" t="s">
        <v>10332</v>
      </c>
      <c r="D3883" s="652" t="s">
        <v>30</v>
      </c>
      <c r="E3883" s="654" t="s">
        <v>15338</v>
      </c>
    </row>
    <row r="3884" spans="2:5" ht="30">
      <c r="B3884" s="1596">
        <v>94491</v>
      </c>
      <c r="C3884" s="1170" t="s">
        <v>10333</v>
      </c>
      <c r="D3884" s="1169" t="s">
        <v>30</v>
      </c>
      <c r="E3884" s="651" t="s">
        <v>19532</v>
      </c>
    </row>
    <row r="3885" spans="2:5" ht="30">
      <c r="B3885" s="1595">
        <v>94492</v>
      </c>
      <c r="C3885" s="653" t="s">
        <v>10334</v>
      </c>
      <c r="D3885" s="652" t="s">
        <v>30</v>
      </c>
      <c r="E3885" s="654" t="s">
        <v>15441</v>
      </c>
    </row>
    <row r="3886" spans="2:5" ht="30">
      <c r="B3886" s="1596">
        <v>94493</v>
      </c>
      <c r="C3886" s="1170" t="s">
        <v>10335</v>
      </c>
      <c r="D3886" s="1169" t="s">
        <v>30</v>
      </c>
      <c r="E3886" s="651" t="s">
        <v>19533</v>
      </c>
    </row>
    <row r="3887" spans="2:5" ht="30">
      <c r="B3887" s="1595">
        <v>94494</v>
      </c>
      <c r="C3887" s="653" t="s">
        <v>10336</v>
      </c>
      <c r="D3887" s="652" t="s">
        <v>30</v>
      </c>
      <c r="E3887" s="654" t="s">
        <v>19534</v>
      </c>
    </row>
    <row r="3888" spans="2:5" ht="30">
      <c r="B3888" s="1596">
        <v>94495</v>
      </c>
      <c r="C3888" s="1170" t="s">
        <v>10337</v>
      </c>
      <c r="D3888" s="1169" t="s">
        <v>30</v>
      </c>
      <c r="E3888" s="651" t="s">
        <v>19535</v>
      </c>
    </row>
    <row r="3889" spans="2:5" ht="30">
      <c r="B3889" s="1595">
        <v>94496</v>
      </c>
      <c r="C3889" s="653" t="s">
        <v>10338</v>
      </c>
      <c r="D3889" s="652" t="s">
        <v>30</v>
      </c>
      <c r="E3889" s="654" t="s">
        <v>19536</v>
      </c>
    </row>
    <row r="3890" spans="2:5" ht="30">
      <c r="B3890" s="1596">
        <v>94497</v>
      </c>
      <c r="C3890" s="1170" t="s">
        <v>10339</v>
      </c>
      <c r="D3890" s="1169" t="s">
        <v>30</v>
      </c>
      <c r="E3890" s="651" t="s">
        <v>14722</v>
      </c>
    </row>
    <row r="3891" spans="2:5" ht="30">
      <c r="B3891" s="1595">
        <v>94498</v>
      </c>
      <c r="C3891" s="653" t="s">
        <v>10340</v>
      </c>
      <c r="D3891" s="652" t="s">
        <v>30</v>
      </c>
      <c r="E3891" s="654" t="s">
        <v>19537</v>
      </c>
    </row>
    <row r="3892" spans="2:5" ht="30">
      <c r="B3892" s="1596">
        <v>94499</v>
      </c>
      <c r="C3892" s="1170" t="s">
        <v>10341</v>
      </c>
      <c r="D3892" s="1169" t="s">
        <v>30</v>
      </c>
      <c r="E3892" s="651" t="s">
        <v>19538</v>
      </c>
    </row>
    <row r="3893" spans="2:5" ht="30">
      <c r="B3893" s="1595">
        <v>94500</v>
      </c>
      <c r="C3893" s="653" t="s">
        <v>10342</v>
      </c>
      <c r="D3893" s="652" t="s">
        <v>30</v>
      </c>
      <c r="E3893" s="654" t="s">
        <v>19539</v>
      </c>
    </row>
    <row r="3894" spans="2:5" ht="30">
      <c r="B3894" s="1596">
        <v>94501</v>
      </c>
      <c r="C3894" s="1170" t="s">
        <v>10343</v>
      </c>
      <c r="D3894" s="1169" t="s">
        <v>30</v>
      </c>
      <c r="E3894" s="651" t="s">
        <v>19540</v>
      </c>
    </row>
    <row r="3895" spans="2:5" ht="30">
      <c r="B3895" s="1595">
        <v>94792</v>
      </c>
      <c r="C3895" s="653" t="s">
        <v>10344</v>
      </c>
      <c r="D3895" s="652" t="s">
        <v>30</v>
      </c>
      <c r="E3895" s="654" t="s">
        <v>16005</v>
      </c>
    </row>
    <row r="3896" spans="2:5" ht="30">
      <c r="B3896" s="1596">
        <v>94793</v>
      </c>
      <c r="C3896" s="1170" t="s">
        <v>10345</v>
      </c>
      <c r="D3896" s="1169" t="s">
        <v>30</v>
      </c>
      <c r="E3896" s="651" t="s">
        <v>19541</v>
      </c>
    </row>
    <row r="3897" spans="2:5" ht="30">
      <c r="B3897" s="1595">
        <v>94794</v>
      </c>
      <c r="C3897" s="653" t="s">
        <v>10346</v>
      </c>
      <c r="D3897" s="652" t="s">
        <v>30</v>
      </c>
      <c r="E3897" s="654" t="s">
        <v>19542</v>
      </c>
    </row>
    <row r="3898" spans="2:5">
      <c r="B3898" s="1596">
        <v>94795</v>
      </c>
      <c r="C3898" s="1170" t="s">
        <v>10347</v>
      </c>
      <c r="D3898" s="1169" t="s">
        <v>30</v>
      </c>
      <c r="E3898" s="651" t="s">
        <v>14226</v>
      </c>
    </row>
    <row r="3899" spans="2:5">
      <c r="B3899" s="1595">
        <v>94796</v>
      </c>
      <c r="C3899" s="653" t="s">
        <v>10348</v>
      </c>
      <c r="D3899" s="652" t="s">
        <v>30</v>
      </c>
      <c r="E3899" s="654" t="s">
        <v>19543</v>
      </c>
    </row>
    <row r="3900" spans="2:5">
      <c r="B3900" s="1596">
        <v>94797</v>
      </c>
      <c r="C3900" s="1170" t="s">
        <v>10349</v>
      </c>
      <c r="D3900" s="1169" t="s">
        <v>30</v>
      </c>
      <c r="E3900" s="651" t="s">
        <v>19544</v>
      </c>
    </row>
    <row r="3901" spans="2:5">
      <c r="B3901" s="1595">
        <v>94798</v>
      </c>
      <c r="C3901" s="653" t="s">
        <v>10350</v>
      </c>
      <c r="D3901" s="652" t="s">
        <v>30</v>
      </c>
      <c r="E3901" s="654" t="s">
        <v>19545</v>
      </c>
    </row>
    <row r="3902" spans="2:5">
      <c r="B3902" s="1596">
        <v>94799</v>
      </c>
      <c r="C3902" s="1170" t="s">
        <v>10351</v>
      </c>
      <c r="D3902" s="1169" t="s">
        <v>30</v>
      </c>
      <c r="E3902" s="651" t="s">
        <v>19546</v>
      </c>
    </row>
    <row r="3903" spans="2:5">
      <c r="B3903" s="1595">
        <v>94800</v>
      </c>
      <c r="C3903" s="653" t="s">
        <v>10352</v>
      </c>
      <c r="D3903" s="652" t="s">
        <v>30</v>
      </c>
      <c r="E3903" s="654" t="s">
        <v>19547</v>
      </c>
    </row>
    <row r="3904" spans="2:5" ht="30">
      <c r="B3904" s="1596">
        <v>95248</v>
      </c>
      <c r="C3904" s="1170" t="s">
        <v>10353</v>
      </c>
      <c r="D3904" s="1169" t="s">
        <v>30</v>
      </c>
      <c r="E3904" s="651" t="s">
        <v>19548</v>
      </c>
    </row>
    <row r="3905" spans="2:5" ht="30">
      <c r="B3905" s="1595">
        <v>95249</v>
      </c>
      <c r="C3905" s="653" t="s">
        <v>10354</v>
      </c>
      <c r="D3905" s="652" t="s">
        <v>30</v>
      </c>
      <c r="E3905" s="654" t="s">
        <v>16091</v>
      </c>
    </row>
    <row r="3906" spans="2:5" ht="30">
      <c r="B3906" s="1596">
        <v>95250</v>
      </c>
      <c r="C3906" s="1170" t="s">
        <v>10355</v>
      </c>
      <c r="D3906" s="1169" t="s">
        <v>30</v>
      </c>
      <c r="E3906" s="651" t="s">
        <v>13102</v>
      </c>
    </row>
    <row r="3907" spans="2:5" ht="30">
      <c r="B3907" s="1595">
        <v>95251</v>
      </c>
      <c r="C3907" s="653" t="s">
        <v>10356</v>
      </c>
      <c r="D3907" s="652" t="s">
        <v>30</v>
      </c>
      <c r="E3907" s="654" t="s">
        <v>15606</v>
      </c>
    </row>
    <row r="3908" spans="2:5" ht="30">
      <c r="B3908" s="1596">
        <v>95252</v>
      </c>
      <c r="C3908" s="1170" t="s">
        <v>10357</v>
      </c>
      <c r="D3908" s="1169" t="s">
        <v>30</v>
      </c>
      <c r="E3908" s="651" t="s">
        <v>19549</v>
      </c>
    </row>
    <row r="3909" spans="2:5" ht="30">
      <c r="B3909" s="1595">
        <v>95253</v>
      </c>
      <c r="C3909" s="653" t="s">
        <v>10358</v>
      </c>
      <c r="D3909" s="652" t="s">
        <v>30</v>
      </c>
      <c r="E3909" s="654" t="s">
        <v>19550</v>
      </c>
    </row>
    <row r="3910" spans="2:5" ht="30">
      <c r="B3910" s="1596">
        <v>95634</v>
      </c>
      <c r="C3910" s="1170" t="s">
        <v>10359</v>
      </c>
      <c r="D3910" s="1169" t="s">
        <v>30</v>
      </c>
      <c r="E3910" s="651" t="s">
        <v>19551</v>
      </c>
    </row>
    <row r="3911" spans="2:5" ht="30">
      <c r="B3911" s="1595">
        <v>95635</v>
      </c>
      <c r="C3911" s="653" t="s">
        <v>10360</v>
      </c>
      <c r="D3911" s="652" t="s">
        <v>30</v>
      </c>
      <c r="E3911" s="654" t="s">
        <v>19552</v>
      </c>
    </row>
    <row r="3912" spans="2:5" ht="30">
      <c r="B3912" s="1596">
        <v>95637</v>
      </c>
      <c r="C3912" s="1170" t="s">
        <v>10361</v>
      </c>
      <c r="D3912" s="1169" t="s">
        <v>30</v>
      </c>
      <c r="E3912" s="651" t="s">
        <v>19553</v>
      </c>
    </row>
    <row r="3913" spans="2:5" ht="30">
      <c r="B3913" s="1595">
        <v>95638</v>
      </c>
      <c r="C3913" s="653" t="s">
        <v>10362</v>
      </c>
      <c r="D3913" s="652" t="s">
        <v>30</v>
      </c>
      <c r="E3913" s="654" t="s">
        <v>19554</v>
      </c>
    </row>
    <row r="3914" spans="2:5" ht="30">
      <c r="B3914" s="1596">
        <v>95639</v>
      </c>
      <c r="C3914" s="1170" t="s">
        <v>10363</v>
      </c>
      <c r="D3914" s="1169" t="s">
        <v>30</v>
      </c>
      <c r="E3914" s="651" t="s">
        <v>19555</v>
      </c>
    </row>
    <row r="3915" spans="2:5" ht="30">
      <c r="B3915" s="1595">
        <v>95641</v>
      </c>
      <c r="C3915" s="653" t="s">
        <v>10364</v>
      </c>
      <c r="D3915" s="652" t="s">
        <v>30</v>
      </c>
      <c r="E3915" s="654" t="s">
        <v>19556</v>
      </c>
    </row>
    <row r="3916" spans="2:5" ht="30">
      <c r="B3916" s="1596">
        <v>95642</v>
      </c>
      <c r="C3916" s="1170" t="s">
        <v>10365</v>
      </c>
      <c r="D3916" s="1169" t="s">
        <v>30</v>
      </c>
      <c r="E3916" s="651" t="s">
        <v>19557</v>
      </c>
    </row>
    <row r="3917" spans="2:5" ht="30">
      <c r="B3917" s="1595">
        <v>95643</v>
      </c>
      <c r="C3917" s="653" t="s">
        <v>10366</v>
      </c>
      <c r="D3917" s="652" t="s">
        <v>30</v>
      </c>
      <c r="E3917" s="654" t="s">
        <v>19558</v>
      </c>
    </row>
    <row r="3918" spans="2:5" ht="30">
      <c r="B3918" s="1596">
        <v>95644</v>
      </c>
      <c r="C3918" s="1170" t="s">
        <v>10367</v>
      </c>
      <c r="D3918" s="1169" t="s">
        <v>30</v>
      </c>
      <c r="E3918" s="651" t="s">
        <v>19559</v>
      </c>
    </row>
    <row r="3919" spans="2:5" ht="30">
      <c r="B3919" s="1595">
        <v>95645</v>
      </c>
      <c r="C3919" s="653" t="s">
        <v>10368</v>
      </c>
      <c r="D3919" s="652" t="s">
        <v>30</v>
      </c>
      <c r="E3919" s="654" t="s">
        <v>19560</v>
      </c>
    </row>
    <row r="3920" spans="2:5" ht="30">
      <c r="B3920" s="1596">
        <v>95646</v>
      </c>
      <c r="C3920" s="1170" t="s">
        <v>10369</v>
      </c>
      <c r="D3920" s="1169" t="s">
        <v>30</v>
      </c>
      <c r="E3920" s="651" t="s">
        <v>19561</v>
      </c>
    </row>
    <row r="3921" spans="2:5" ht="30">
      <c r="B3921" s="1595">
        <v>95647</v>
      </c>
      <c r="C3921" s="653" t="s">
        <v>10370</v>
      </c>
      <c r="D3921" s="652" t="s">
        <v>30</v>
      </c>
      <c r="E3921" s="654" t="s">
        <v>19562</v>
      </c>
    </row>
    <row r="3922" spans="2:5">
      <c r="B3922" s="1596">
        <v>95673</v>
      </c>
      <c r="C3922" s="1170" t="s">
        <v>10371</v>
      </c>
      <c r="D3922" s="1169" t="s">
        <v>30</v>
      </c>
      <c r="E3922" s="651" t="s">
        <v>19563</v>
      </c>
    </row>
    <row r="3923" spans="2:5">
      <c r="B3923" s="1595">
        <v>95674</v>
      </c>
      <c r="C3923" s="653" t="s">
        <v>10372</v>
      </c>
      <c r="D3923" s="652" t="s">
        <v>30</v>
      </c>
      <c r="E3923" s="654" t="s">
        <v>19564</v>
      </c>
    </row>
    <row r="3924" spans="2:5">
      <c r="B3924" s="1596">
        <v>95675</v>
      </c>
      <c r="C3924" s="1170" t="s">
        <v>6434</v>
      </c>
      <c r="D3924" s="1169" t="s">
        <v>30</v>
      </c>
      <c r="E3924" s="651" t="s">
        <v>16025</v>
      </c>
    </row>
    <row r="3925" spans="2:5">
      <c r="B3925" s="1595">
        <v>95676</v>
      </c>
      <c r="C3925" s="653" t="s">
        <v>10373</v>
      </c>
      <c r="D3925" s="652" t="s">
        <v>30</v>
      </c>
      <c r="E3925" s="654" t="s">
        <v>19565</v>
      </c>
    </row>
    <row r="3926" spans="2:5">
      <c r="B3926" s="1596">
        <v>72285</v>
      </c>
      <c r="C3926" s="1170" t="s">
        <v>372</v>
      </c>
      <c r="D3926" s="1169" t="s">
        <v>30</v>
      </c>
      <c r="E3926" s="651" t="s">
        <v>19566</v>
      </c>
    </row>
    <row r="3927" spans="2:5">
      <c r="B3927" s="1595">
        <v>72286</v>
      </c>
      <c r="C3927" s="653" t="s">
        <v>373</v>
      </c>
      <c r="D3927" s="652" t="s">
        <v>30</v>
      </c>
      <c r="E3927" s="654" t="s">
        <v>19567</v>
      </c>
    </row>
    <row r="3928" spans="2:5">
      <c r="B3928" s="1596">
        <v>90436</v>
      </c>
      <c r="C3928" s="1170" t="s">
        <v>374</v>
      </c>
      <c r="D3928" s="1169" t="s">
        <v>30</v>
      </c>
      <c r="E3928" s="651" t="s">
        <v>13279</v>
      </c>
    </row>
    <row r="3929" spans="2:5">
      <c r="B3929" s="1595">
        <v>90437</v>
      </c>
      <c r="C3929" s="653" t="s">
        <v>375</v>
      </c>
      <c r="D3929" s="652" t="s">
        <v>30</v>
      </c>
      <c r="E3929" s="654" t="s">
        <v>16216</v>
      </c>
    </row>
    <row r="3930" spans="2:5">
      <c r="B3930" s="1596">
        <v>90438</v>
      </c>
      <c r="C3930" s="1170" t="s">
        <v>376</v>
      </c>
      <c r="D3930" s="1169" t="s">
        <v>30</v>
      </c>
      <c r="E3930" s="651" t="s">
        <v>16182</v>
      </c>
    </row>
    <row r="3931" spans="2:5">
      <c r="B3931" s="1595">
        <v>90439</v>
      </c>
      <c r="C3931" s="653" t="s">
        <v>377</v>
      </c>
      <c r="D3931" s="652" t="s">
        <v>30</v>
      </c>
      <c r="E3931" s="654" t="s">
        <v>19568</v>
      </c>
    </row>
    <row r="3932" spans="2:5">
      <c r="B3932" s="1596">
        <v>90440</v>
      </c>
      <c r="C3932" s="1170" t="s">
        <v>378</v>
      </c>
      <c r="D3932" s="1169" t="s">
        <v>30</v>
      </c>
      <c r="E3932" s="651" t="s">
        <v>14266</v>
      </c>
    </row>
    <row r="3933" spans="2:5">
      <c r="B3933" s="1595">
        <v>90441</v>
      </c>
      <c r="C3933" s="653" t="s">
        <v>379</v>
      </c>
      <c r="D3933" s="652" t="s">
        <v>30</v>
      </c>
      <c r="E3933" s="654" t="s">
        <v>15362</v>
      </c>
    </row>
    <row r="3934" spans="2:5">
      <c r="B3934" s="1596">
        <v>90443</v>
      </c>
      <c r="C3934" s="1170" t="s">
        <v>45</v>
      </c>
      <c r="D3934" s="1169" t="s">
        <v>29</v>
      </c>
      <c r="E3934" s="651" t="s">
        <v>13207</v>
      </c>
    </row>
    <row r="3935" spans="2:5">
      <c r="B3935" s="1595">
        <v>90444</v>
      </c>
      <c r="C3935" s="653" t="s">
        <v>380</v>
      </c>
      <c r="D3935" s="652" t="s">
        <v>29</v>
      </c>
      <c r="E3935" s="654" t="s">
        <v>12740</v>
      </c>
    </row>
    <row r="3936" spans="2:5" ht="30">
      <c r="B3936" s="1596">
        <v>90445</v>
      </c>
      <c r="C3936" s="1170" t="s">
        <v>10374</v>
      </c>
      <c r="D3936" s="1169" t="s">
        <v>29</v>
      </c>
      <c r="E3936" s="651" t="s">
        <v>16731</v>
      </c>
    </row>
    <row r="3937" spans="2:5">
      <c r="B3937" s="1595">
        <v>90446</v>
      </c>
      <c r="C3937" s="653" t="s">
        <v>10375</v>
      </c>
      <c r="D3937" s="652" t="s">
        <v>29</v>
      </c>
      <c r="E3937" s="654" t="s">
        <v>13756</v>
      </c>
    </row>
    <row r="3938" spans="2:5">
      <c r="B3938" s="1596">
        <v>90447</v>
      </c>
      <c r="C3938" s="1170" t="s">
        <v>381</v>
      </c>
      <c r="D3938" s="1169" t="s">
        <v>29</v>
      </c>
      <c r="E3938" s="651" t="s">
        <v>13725</v>
      </c>
    </row>
    <row r="3939" spans="2:5">
      <c r="B3939" s="1595">
        <v>90451</v>
      </c>
      <c r="C3939" s="653" t="s">
        <v>10376</v>
      </c>
      <c r="D3939" s="652" t="s">
        <v>30</v>
      </c>
      <c r="E3939" s="654" t="s">
        <v>13543</v>
      </c>
    </row>
    <row r="3940" spans="2:5">
      <c r="B3940" s="1596">
        <v>90452</v>
      </c>
      <c r="C3940" s="1170" t="s">
        <v>6435</v>
      </c>
      <c r="D3940" s="1169" t="s">
        <v>30</v>
      </c>
      <c r="E3940" s="651" t="s">
        <v>13644</v>
      </c>
    </row>
    <row r="3941" spans="2:5">
      <c r="B3941" s="1595">
        <v>90453</v>
      </c>
      <c r="C3941" s="653" t="s">
        <v>382</v>
      </c>
      <c r="D3941" s="652" t="s">
        <v>30</v>
      </c>
      <c r="E3941" s="654" t="s">
        <v>12486</v>
      </c>
    </row>
    <row r="3942" spans="2:5">
      <c r="B3942" s="1596">
        <v>90454</v>
      </c>
      <c r="C3942" s="1170" t="s">
        <v>383</v>
      </c>
      <c r="D3942" s="1169" t="s">
        <v>30</v>
      </c>
      <c r="E3942" s="651" t="s">
        <v>15397</v>
      </c>
    </row>
    <row r="3943" spans="2:5">
      <c r="B3943" s="1595">
        <v>90455</v>
      </c>
      <c r="C3943" s="653" t="s">
        <v>10377</v>
      </c>
      <c r="D3943" s="652" t="s">
        <v>30</v>
      </c>
      <c r="E3943" s="654" t="s">
        <v>12549</v>
      </c>
    </row>
    <row r="3944" spans="2:5">
      <c r="B3944" s="1596">
        <v>90456</v>
      </c>
      <c r="C3944" s="1170" t="s">
        <v>10378</v>
      </c>
      <c r="D3944" s="1169" t="s">
        <v>30</v>
      </c>
      <c r="E3944" s="651" t="s">
        <v>13137</v>
      </c>
    </row>
    <row r="3945" spans="2:5">
      <c r="B3945" s="1595">
        <v>90457</v>
      </c>
      <c r="C3945" s="653" t="s">
        <v>10379</v>
      </c>
      <c r="D3945" s="652" t="s">
        <v>30</v>
      </c>
      <c r="E3945" s="654" t="s">
        <v>15114</v>
      </c>
    </row>
    <row r="3946" spans="2:5">
      <c r="B3946" s="1596">
        <v>90458</v>
      </c>
      <c r="C3946" s="1170" t="s">
        <v>10380</v>
      </c>
      <c r="D3946" s="1169" t="s">
        <v>30</v>
      </c>
      <c r="E3946" s="651" t="s">
        <v>15780</v>
      </c>
    </row>
    <row r="3947" spans="2:5">
      <c r="B3947" s="1595">
        <v>90459</v>
      </c>
      <c r="C3947" s="653" t="s">
        <v>10381</v>
      </c>
      <c r="D3947" s="652" t="s">
        <v>30</v>
      </c>
      <c r="E3947" s="654" t="s">
        <v>15513</v>
      </c>
    </row>
    <row r="3948" spans="2:5">
      <c r="B3948" s="1596">
        <v>90460</v>
      </c>
      <c r="C3948" s="1170" t="s">
        <v>19569</v>
      </c>
      <c r="D3948" s="1169" t="s">
        <v>29</v>
      </c>
      <c r="E3948" s="651" t="s">
        <v>19570</v>
      </c>
    </row>
    <row r="3949" spans="2:5">
      <c r="B3949" s="1595">
        <v>90461</v>
      </c>
      <c r="C3949" s="653" t="s">
        <v>19571</v>
      </c>
      <c r="D3949" s="652" t="s">
        <v>29</v>
      </c>
      <c r="E3949" s="654" t="s">
        <v>16277</v>
      </c>
    </row>
    <row r="3950" spans="2:5">
      <c r="B3950" s="1596">
        <v>90462</v>
      </c>
      <c r="C3950" s="1170" t="s">
        <v>19572</v>
      </c>
      <c r="D3950" s="1169" t="s">
        <v>29</v>
      </c>
      <c r="E3950" s="651" t="s">
        <v>13752</v>
      </c>
    </row>
    <row r="3951" spans="2:5">
      <c r="B3951" s="1595">
        <v>90463</v>
      </c>
      <c r="C3951" s="653" t="s">
        <v>19573</v>
      </c>
      <c r="D3951" s="652" t="s">
        <v>29</v>
      </c>
      <c r="E3951" s="654" t="s">
        <v>12648</v>
      </c>
    </row>
    <row r="3952" spans="2:5">
      <c r="B3952" s="1596">
        <v>90466</v>
      </c>
      <c r="C3952" s="1170" t="s">
        <v>384</v>
      </c>
      <c r="D3952" s="1169" t="s">
        <v>29</v>
      </c>
      <c r="E3952" s="651" t="s">
        <v>13069</v>
      </c>
    </row>
    <row r="3953" spans="2:5" ht="30">
      <c r="B3953" s="1595">
        <v>90467</v>
      </c>
      <c r="C3953" s="653" t="s">
        <v>385</v>
      </c>
      <c r="D3953" s="652" t="s">
        <v>29</v>
      </c>
      <c r="E3953" s="654" t="s">
        <v>14755</v>
      </c>
    </row>
    <row r="3954" spans="2:5">
      <c r="B3954" s="1596">
        <v>90468</v>
      </c>
      <c r="C3954" s="1170" t="s">
        <v>10382</v>
      </c>
      <c r="D3954" s="1169" t="s">
        <v>29</v>
      </c>
      <c r="E3954" s="651" t="s">
        <v>12500</v>
      </c>
    </row>
    <row r="3955" spans="2:5" ht="30">
      <c r="B3955" s="1595">
        <v>90469</v>
      </c>
      <c r="C3955" s="653" t="s">
        <v>10383</v>
      </c>
      <c r="D3955" s="652" t="s">
        <v>29</v>
      </c>
      <c r="E3955" s="654" t="s">
        <v>15895</v>
      </c>
    </row>
    <row r="3956" spans="2:5">
      <c r="B3956" s="1596">
        <v>90470</v>
      </c>
      <c r="C3956" s="1170" t="s">
        <v>10384</v>
      </c>
      <c r="D3956" s="1169" t="s">
        <v>29</v>
      </c>
      <c r="E3956" s="651" t="s">
        <v>13551</v>
      </c>
    </row>
    <row r="3957" spans="2:5" ht="30">
      <c r="B3957" s="1595">
        <v>91166</v>
      </c>
      <c r="C3957" s="653" t="s">
        <v>10385</v>
      </c>
      <c r="D3957" s="652" t="s">
        <v>29</v>
      </c>
      <c r="E3957" s="654" t="s">
        <v>14408</v>
      </c>
    </row>
    <row r="3958" spans="2:5" ht="30">
      <c r="B3958" s="1596">
        <v>91167</v>
      </c>
      <c r="C3958" s="1170" t="s">
        <v>10386</v>
      </c>
      <c r="D3958" s="1169" t="s">
        <v>29</v>
      </c>
      <c r="E3958" s="651" t="s">
        <v>15666</v>
      </c>
    </row>
    <row r="3959" spans="2:5" ht="30">
      <c r="B3959" s="1595">
        <v>91168</v>
      </c>
      <c r="C3959" s="653" t="s">
        <v>10387</v>
      </c>
      <c r="D3959" s="652" t="s">
        <v>29</v>
      </c>
      <c r="E3959" s="654" t="s">
        <v>15764</v>
      </c>
    </row>
    <row r="3960" spans="2:5" ht="30">
      <c r="B3960" s="1596">
        <v>91169</v>
      </c>
      <c r="C3960" s="1170" t="s">
        <v>10388</v>
      </c>
      <c r="D3960" s="1169" t="s">
        <v>29</v>
      </c>
      <c r="E3960" s="651" t="s">
        <v>13171</v>
      </c>
    </row>
    <row r="3961" spans="2:5" ht="30">
      <c r="B3961" s="1595">
        <v>91170</v>
      </c>
      <c r="C3961" s="653" t="s">
        <v>10389</v>
      </c>
      <c r="D3961" s="652" t="s">
        <v>29</v>
      </c>
      <c r="E3961" s="654" t="s">
        <v>13141</v>
      </c>
    </row>
    <row r="3962" spans="2:5" ht="30">
      <c r="B3962" s="1596">
        <v>91171</v>
      </c>
      <c r="C3962" s="1170" t="s">
        <v>10390</v>
      </c>
      <c r="D3962" s="1169" t="s">
        <v>29</v>
      </c>
      <c r="E3962" s="651" t="s">
        <v>15497</v>
      </c>
    </row>
    <row r="3963" spans="2:5" ht="30">
      <c r="B3963" s="1595">
        <v>91172</v>
      </c>
      <c r="C3963" s="653" t="s">
        <v>10391</v>
      </c>
      <c r="D3963" s="652" t="s">
        <v>29</v>
      </c>
      <c r="E3963" s="654" t="s">
        <v>15324</v>
      </c>
    </row>
    <row r="3964" spans="2:5" ht="30">
      <c r="B3964" s="1596">
        <v>91173</v>
      </c>
      <c r="C3964" s="1170" t="s">
        <v>10392</v>
      </c>
      <c r="D3964" s="1169" t="s">
        <v>29</v>
      </c>
      <c r="E3964" s="651" t="s">
        <v>12619</v>
      </c>
    </row>
    <row r="3965" spans="2:5" ht="30">
      <c r="B3965" s="1595">
        <v>91174</v>
      </c>
      <c r="C3965" s="653" t="s">
        <v>10393</v>
      </c>
      <c r="D3965" s="652" t="s">
        <v>29</v>
      </c>
      <c r="E3965" s="654" t="s">
        <v>12484</v>
      </c>
    </row>
    <row r="3966" spans="2:5" ht="30">
      <c r="B3966" s="1596">
        <v>91175</v>
      </c>
      <c r="C3966" s="1170" t="s">
        <v>10394</v>
      </c>
      <c r="D3966" s="1169" t="s">
        <v>29</v>
      </c>
      <c r="E3966" s="651" t="s">
        <v>13145</v>
      </c>
    </row>
    <row r="3967" spans="2:5" ht="30">
      <c r="B3967" s="1595">
        <v>91176</v>
      </c>
      <c r="C3967" s="653" t="s">
        <v>19574</v>
      </c>
      <c r="D3967" s="652" t="s">
        <v>29</v>
      </c>
      <c r="E3967" s="654" t="s">
        <v>19575</v>
      </c>
    </row>
    <row r="3968" spans="2:5" ht="30">
      <c r="B3968" s="1596">
        <v>91177</v>
      </c>
      <c r="C3968" s="1170" t="s">
        <v>19576</v>
      </c>
      <c r="D3968" s="1169" t="s">
        <v>29</v>
      </c>
      <c r="E3968" s="651" t="s">
        <v>18881</v>
      </c>
    </row>
    <row r="3969" spans="2:5" ht="30">
      <c r="B3969" s="1595">
        <v>91178</v>
      </c>
      <c r="C3969" s="653" t="s">
        <v>19577</v>
      </c>
      <c r="D3969" s="652" t="s">
        <v>29</v>
      </c>
      <c r="E3969" s="654" t="s">
        <v>15555</v>
      </c>
    </row>
    <row r="3970" spans="2:5" ht="30">
      <c r="B3970" s="1596">
        <v>91179</v>
      </c>
      <c r="C3970" s="1170" t="s">
        <v>19578</v>
      </c>
      <c r="D3970" s="1169" t="s">
        <v>29</v>
      </c>
      <c r="E3970" s="651" t="s">
        <v>16070</v>
      </c>
    </row>
    <row r="3971" spans="2:5" ht="30">
      <c r="B3971" s="1595">
        <v>91180</v>
      </c>
      <c r="C3971" s="653" t="s">
        <v>19579</v>
      </c>
      <c r="D3971" s="652" t="s">
        <v>29</v>
      </c>
      <c r="E3971" s="654" t="s">
        <v>16158</v>
      </c>
    </row>
    <row r="3972" spans="2:5" ht="30">
      <c r="B3972" s="1596">
        <v>91181</v>
      </c>
      <c r="C3972" s="1170" t="s">
        <v>19580</v>
      </c>
      <c r="D3972" s="1169" t="s">
        <v>29</v>
      </c>
      <c r="E3972" s="651" t="s">
        <v>16056</v>
      </c>
    </row>
    <row r="3973" spans="2:5" ht="30">
      <c r="B3973" s="1595">
        <v>91182</v>
      </c>
      <c r="C3973" s="653" t="s">
        <v>10395</v>
      </c>
      <c r="D3973" s="652" t="s">
        <v>29</v>
      </c>
      <c r="E3973" s="654" t="s">
        <v>15187</v>
      </c>
    </row>
    <row r="3974" spans="2:5" ht="30">
      <c r="B3974" s="1596">
        <v>91183</v>
      </c>
      <c r="C3974" s="1170" t="s">
        <v>10396</v>
      </c>
      <c r="D3974" s="1169" t="s">
        <v>29</v>
      </c>
      <c r="E3974" s="651" t="s">
        <v>12622</v>
      </c>
    </row>
    <row r="3975" spans="2:5" ht="30">
      <c r="B3975" s="1595">
        <v>91184</v>
      </c>
      <c r="C3975" s="653" t="s">
        <v>10397</v>
      </c>
      <c r="D3975" s="652" t="s">
        <v>29</v>
      </c>
      <c r="E3975" s="654" t="s">
        <v>14598</v>
      </c>
    </row>
    <row r="3976" spans="2:5" ht="30">
      <c r="B3976" s="1596">
        <v>91185</v>
      </c>
      <c r="C3976" s="1170" t="s">
        <v>10398</v>
      </c>
      <c r="D3976" s="1169" t="s">
        <v>29</v>
      </c>
      <c r="E3976" s="651" t="s">
        <v>12521</v>
      </c>
    </row>
    <row r="3977" spans="2:5" ht="30">
      <c r="B3977" s="1595">
        <v>91186</v>
      </c>
      <c r="C3977" s="653" t="s">
        <v>10399</v>
      </c>
      <c r="D3977" s="652" t="s">
        <v>29</v>
      </c>
      <c r="E3977" s="654" t="s">
        <v>15341</v>
      </c>
    </row>
    <row r="3978" spans="2:5" ht="30">
      <c r="B3978" s="1596">
        <v>91187</v>
      </c>
      <c r="C3978" s="1170" t="s">
        <v>10400</v>
      </c>
      <c r="D3978" s="1169" t="s">
        <v>29</v>
      </c>
      <c r="E3978" s="651" t="s">
        <v>12529</v>
      </c>
    </row>
    <row r="3979" spans="2:5" ht="30">
      <c r="B3979" s="1595">
        <v>91188</v>
      </c>
      <c r="C3979" s="653" t="s">
        <v>10401</v>
      </c>
      <c r="D3979" s="652" t="s">
        <v>30</v>
      </c>
      <c r="E3979" s="654" t="s">
        <v>13860</v>
      </c>
    </row>
    <row r="3980" spans="2:5" ht="30">
      <c r="B3980" s="1596">
        <v>91189</v>
      </c>
      <c r="C3980" s="1170" t="s">
        <v>2482</v>
      </c>
      <c r="D3980" s="1169" t="s">
        <v>30</v>
      </c>
      <c r="E3980" s="651" t="s">
        <v>15908</v>
      </c>
    </row>
    <row r="3981" spans="2:5">
      <c r="B3981" s="1595">
        <v>91190</v>
      </c>
      <c r="C3981" s="653" t="s">
        <v>386</v>
      </c>
      <c r="D3981" s="652" t="s">
        <v>30</v>
      </c>
      <c r="E3981" s="654" t="s">
        <v>18131</v>
      </c>
    </row>
    <row r="3982" spans="2:5">
      <c r="B3982" s="1596">
        <v>91191</v>
      </c>
      <c r="C3982" s="1170" t="s">
        <v>2483</v>
      </c>
      <c r="D3982" s="1169" t="s">
        <v>30</v>
      </c>
      <c r="E3982" s="651" t="s">
        <v>17689</v>
      </c>
    </row>
    <row r="3983" spans="2:5">
      <c r="B3983" s="1595">
        <v>91192</v>
      </c>
      <c r="C3983" s="653" t="s">
        <v>387</v>
      </c>
      <c r="D3983" s="652" t="s">
        <v>30</v>
      </c>
      <c r="E3983" s="654" t="s">
        <v>12523</v>
      </c>
    </row>
    <row r="3984" spans="2:5" ht="30">
      <c r="B3984" s="1596">
        <v>91222</v>
      </c>
      <c r="C3984" s="1170" t="s">
        <v>2484</v>
      </c>
      <c r="D3984" s="1169" t="s">
        <v>29</v>
      </c>
      <c r="E3984" s="651" t="s">
        <v>15771</v>
      </c>
    </row>
    <row r="3985" spans="2:5" ht="30">
      <c r="B3985" s="1595">
        <v>94480</v>
      </c>
      <c r="C3985" s="653" t="s">
        <v>10402</v>
      </c>
      <c r="D3985" s="652" t="s">
        <v>30</v>
      </c>
      <c r="E3985" s="654" t="s">
        <v>19581</v>
      </c>
    </row>
    <row r="3986" spans="2:5" ht="30">
      <c r="B3986" s="1596">
        <v>94481</v>
      </c>
      <c r="C3986" s="1170" t="s">
        <v>10403</v>
      </c>
      <c r="D3986" s="1169" t="s">
        <v>30</v>
      </c>
      <c r="E3986" s="651" t="s">
        <v>19582</v>
      </c>
    </row>
    <row r="3987" spans="2:5" ht="30">
      <c r="B3987" s="1595">
        <v>94482</v>
      </c>
      <c r="C3987" s="653" t="s">
        <v>10404</v>
      </c>
      <c r="D3987" s="652" t="s">
        <v>30</v>
      </c>
      <c r="E3987" s="654" t="s">
        <v>19583</v>
      </c>
    </row>
    <row r="3988" spans="2:5" ht="30">
      <c r="B3988" s="1596">
        <v>94483</v>
      </c>
      <c r="C3988" s="1170" t="s">
        <v>10405</v>
      </c>
      <c r="D3988" s="1169" t="s">
        <v>30</v>
      </c>
      <c r="E3988" s="651" t="s">
        <v>19584</v>
      </c>
    </row>
    <row r="3989" spans="2:5">
      <c r="B3989" s="1595">
        <v>95541</v>
      </c>
      <c r="C3989" s="653" t="s">
        <v>10406</v>
      </c>
      <c r="D3989" s="652" t="s">
        <v>30</v>
      </c>
      <c r="E3989" s="654" t="s">
        <v>12979</v>
      </c>
    </row>
    <row r="3990" spans="2:5">
      <c r="B3990" s="1596">
        <v>95573</v>
      </c>
      <c r="C3990" s="1170" t="s">
        <v>10407</v>
      </c>
      <c r="D3990" s="1169" t="s">
        <v>30</v>
      </c>
      <c r="E3990" s="651" t="s">
        <v>19294</v>
      </c>
    </row>
    <row r="3991" spans="2:5">
      <c r="B3991" s="1595">
        <v>95574</v>
      </c>
      <c r="C3991" s="653" t="s">
        <v>10408</v>
      </c>
      <c r="D3991" s="652" t="s">
        <v>30</v>
      </c>
      <c r="E3991" s="654" t="s">
        <v>19585</v>
      </c>
    </row>
    <row r="3992" spans="2:5">
      <c r="B3992" s="1596">
        <v>96559</v>
      </c>
      <c r="C3992" s="1170" t="s">
        <v>19586</v>
      </c>
      <c r="D3992" s="1169" t="s">
        <v>0</v>
      </c>
      <c r="E3992" s="651" t="s">
        <v>19587</v>
      </c>
    </row>
    <row r="3993" spans="2:5">
      <c r="B3993" s="1595">
        <v>96560</v>
      </c>
      <c r="C3993" s="653" t="s">
        <v>19588</v>
      </c>
      <c r="D3993" s="652" t="s">
        <v>0</v>
      </c>
      <c r="E3993" s="654" t="s">
        <v>13356</v>
      </c>
    </row>
    <row r="3994" spans="2:5">
      <c r="B3994" s="1596">
        <v>96561</v>
      </c>
      <c r="C3994" s="1170" t="s">
        <v>19589</v>
      </c>
      <c r="D3994" s="1169" t="s">
        <v>0</v>
      </c>
      <c r="E3994" s="651" t="s">
        <v>15763</v>
      </c>
    </row>
    <row r="3995" spans="2:5" ht="30">
      <c r="B3995" s="1595">
        <v>96562</v>
      </c>
      <c r="C3995" s="653" t="s">
        <v>19590</v>
      </c>
      <c r="D3995" s="652" t="s">
        <v>29</v>
      </c>
      <c r="E3995" s="654" t="s">
        <v>19591</v>
      </c>
    </row>
    <row r="3996" spans="2:5" ht="30">
      <c r="B3996" s="1596">
        <v>96563</v>
      </c>
      <c r="C3996" s="1170" t="s">
        <v>19592</v>
      </c>
      <c r="D3996" s="1169" t="s">
        <v>29</v>
      </c>
      <c r="E3996" s="651" t="s">
        <v>14764</v>
      </c>
    </row>
    <row r="3997" spans="2:5">
      <c r="B3997" s="1595" t="s">
        <v>12196</v>
      </c>
      <c r="C3997" s="653" t="s">
        <v>2485</v>
      </c>
      <c r="D3997" s="652" t="s">
        <v>30</v>
      </c>
      <c r="E3997" s="654" t="s">
        <v>19593</v>
      </c>
    </row>
    <row r="3998" spans="2:5">
      <c r="B3998" s="1596" t="s">
        <v>12197</v>
      </c>
      <c r="C3998" s="1170" t="s">
        <v>2486</v>
      </c>
      <c r="D3998" s="1169" t="s">
        <v>30</v>
      </c>
      <c r="E3998" s="651" t="s">
        <v>19594</v>
      </c>
    </row>
    <row r="3999" spans="2:5">
      <c r="B3999" s="1595" t="s">
        <v>12198</v>
      </c>
      <c r="C3999" s="653" t="s">
        <v>388</v>
      </c>
      <c r="D3999" s="652" t="s">
        <v>30</v>
      </c>
      <c r="E3999" s="654" t="s">
        <v>19595</v>
      </c>
    </row>
    <row r="4000" spans="2:5">
      <c r="B4000" s="1596" t="s">
        <v>12199</v>
      </c>
      <c r="C4000" s="1170" t="s">
        <v>2487</v>
      </c>
      <c r="D4000" s="1169" t="s">
        <v>30</v>
      </c>
      <c r="E4000" s="651" t="s">
        <v>19596</v>
      </c>
    </row>
    <row r="4001" spans="2:5">
      <c r="B4001" s="652" t="s">
        <v>12200</v>
      </c>
      <c r="C4001" s="653" t="s">
        <v>2488</v>
      </c>
      <c r="D4001" s="652" t="s">
        <v>30</v>
      </c>
      <c r="E4001" s="654" t="s">
        <v>19597</v>
      </c>
    </row>
    <row r="4002" spans="2:5">
      <c r="B4002" s="1169" t="s">
        <v>12201</v>
      </c>
      <c r="C4002" s="1170" t="s">
        <v>2489</v>
      </c>
      <c r="D4002" s="1169" t="s">
        <v>30</v>
      </c>
      <c r="E4002" s="651" t="s">
        <v>19598</v>
      </c>
    </row>
    <row r="4003" spans="2:5">
      <c r="B4003" s="652" t="s">
        <v>12202</v>
      </c>
      <c r="C4003" s="653" t="s">
        <v>389</v>
      </c>
      <c r="D4003" s="652" t="s">
        <v>30</v>
      </c>
      <c r="E4003" s="654" t="s">
        <v>19599</v>
      </c>
    </row>
    <row r="4004" spans="2:5">
      <c r="B4004" s="1169" t="s">
        <v>12203</v>
      </c>
      <c r="C4004" s="1170" t="s">
        <v>390</v>
      </c>
      <c r="D4004" s="1169" t="s">
        <v>30</v>
      </c>
      <c r="E4004" s="651" t="s">
        <v>19600</v>
      </c>
    </row>
    <row r="4005" spans="2:5">
      <c r="B4005" s="652" t="s">
        <v>12204</v>
      </c>
      <c r="C4005" s="653" t="s">
        <v>391</v>
      </c>
      <c r="D4005" s="652" t="s">
        <v>30</v>
      </c>
      <c r="E4005" s="654" t="s">
        <v>19601</v>
      </c>
    </row>
    <row r="4006" spans="2:5">
      <c r="B4006" s="1169" t="s">
        <v>12205</v>
      </c>
      <c r="C4006" s="1170" t="s">
        <v>392</v>
      </c>
      <c r="D4006" s="1169" t="s">
        <v>30</v>
      </c>
      <c r="E4006" s="651" t="s">
        <v>19602</v>
      </c>
    </row>
    <row r="4007" spans="2:5">
      <c r="B4007" s="652" t="s">
        <v>12206</v>
      </c>
      <c r="C4007" s="653" t="s">
        <v>2490</v>
      </c>
      <c r="D4007" s="652" t="s">
        <v>30</v>
      </c>
      <c r="E4007" s="654" t="s">
        <v>19603</v>
      </c>
    </row>
    <row r="4008" spans="2:5">
      <c r="B4008" s="1169" t="s">
        <v>12207</v>
      </c>
      <c r="C4008" s="1170" t="s">
        <v>2491</v>
      </c>
      <c r="D4008" s="1169" t="s">
        <v>30</v>
      </c>
      <c r="E4008" s="651" t="s">
        <v>19604</v>
      </c>
    </row>
    <row r="4009" spans="2:5">
      <c r="B4009" s="1595" t="s">
        <v>12208</v>
      </c>
      <c r="C4009" s="653" t="s">
        <v>2492</v>
      </c>
      <c r="D4009" s="652" t="s">
        <v>30</v>
      </c>
      <c r="E4009" s="654" t="s">
        <v>19605</v>
      </c>
    </row>
    <row r="4010" spans="2:5">
      <c r="B4010" s="1596" t="s">
        <v>12209</v>
      </c>
      <c r="C4010" s="1170" t="s">
        <v>393</v>
      </c>
      <c r="D4010" s="1169" t="s">
        <v>30</v>
      </c>
      <c r="E4010" s="651" t="s">
        <v>19595</v>
      </c>
    </row>
    <row r="4011" spans="2:5">
      <c r="B4011" s="1595" t="s">
        <v>12210</v>
      </c>
      <c r="C4011" s="653" t="s">
        <v>2493</v>
      </c>
      <c r="D4011" s="652" t="s">
        <v>30</v>
      </c>
      <c r="E4011" s="654" t="s">
        <v>19606</v>
      </c>
    </row>
    <row r="4012" spans="2:5">
      <c r="B4012" s="1596" t="s">
        <v>12211</v>
      </c>
      <c r="C4012" s="1170" t="s">
        <v>2494</v>
      </c>
      <c r="D4012" s="1169" t="s">
        <v>30</v>
      </c>
      <c r="E4012" s="651" t="s">
        <v>19607</v>
      </c>
    </row>
    <row r="4013" spans="2:5">
      <c r="B4013" s="1595">
        <v>73612</v>
      </c>
      <c r="C4013" s="653" t="s">
        <v>394</v>
      </c>
      <c r="D4013" s="652" t="s">
        <v>30</v>
      </c>
      <c r="E4013" s="654" t="s">
        <v>19608</v>
      </c>
    </row>
    <row r="4014" spans="2:5">
      <c r="B4014" s="1596">
        <v>73660</v>
      </c>
      <c r="C4014" s="1170" t="s">
        <v>395</v>
      </c>
      <c r="D4014" s="1169" t="s">
        <v>0</v>
      </c>
      <c r="E4014" s="651" t="s">
        <v>19609</v>
      </c>
    </row>
    <row r="4015" spans="2:5">
      <c r="B4015" s="1595">
        <v>73661</v>
      </c>
      <c r="C4015" s="653" t="s">
        <v>2495</v>
      </c>
      <c r="D4015" s="652" t="s">
        <v>30</v>
      </c>
      <c r="E4015" s="654" t="s">
        <v>19610</v>
      </c>
    </row>
    <row r="4016" spans="2:5">
      <c r="B4016" s="1596">
        <v>73693</v>
      </c>
      <c r="C4016" s="1170" t="s">
        <v>396</v>
      </c>
      <c r="D4016" s="1169" t="s">
        <v>0</v>
      </c>
      <c r="E4016" s="651" t="s">
        <v>15921</v>
      </c>
    </row>
    <row r="4017" spans="2:5">
      <c r="B4017" s="1595">
        <v>73694</v>
      </c>
      <c r="C4017" s="653" t="s">
        <v>397</v>
      </c>
      <c r="D4017" s="652" t="s">
        <v>30</v>
      </c>
      <c r="E4017" s="654" t="s">
        <v>19611</v>
      </c>
    </row>
    <row r="4018" spans="2:5">
      <c r="B4018" s="1596">
        <v>73695</v>
      </c>
      <c r="C4018" s="1170" t="s">
        <v>398</v>
      </c>
      <c r="D4018" s="1169" t="s">
        <v>30</v>
      </c>
      <c r="E4018" s="651" t="s">
        <v>19612</v>
      </c>
    </row>
    <row r="4019" spans="2:5">
      <c r="B4019" s="1595" t="s">
        <v>12212</v>
      </c>
      <c r="C4019" s="653" t="s">
        <v>399</v>
      </c>
      <c r="D4019" s="652" t="s">
        <v>30</v>
      </c>
      <c r="E4019" s="654" t="s">
        <v>19608</v>
      </c>
    </row>
    <row r="4020" spans="2:5">
      <c r="B4020" s="1596" t="s">
        <v>12213</v>
      </c>
      <c r="C4020" s="1170" t="s">
        <v>400</v>
      </c>
      <c r="D4020" s="1169" t="s">
        <v>0</v>
      </c>
      <c r="E4020" s="651" t="s">
        <v>19613</v>
      </c>
    </row>
    <row r="4021" spans="2:5">
      <c r="B4021" s="1595" t="s">
        <v>12214</v>
      </c>
      <c r="C4021" s="653" t="s">
        <v>401</v>
      </c>
      <c r="D4021" s="652" t="s">
        <v>25</v>
      </c>
      <c r="E4021" s="654" t="s">
        <v>19614</v>
      </c>
    </row>
    <row r="4022" spans="2:5">
      <c r="B4022" s="1596" t="s">
        <v>402</v>
      </c>
      <c r="C4022" s="1170" t="s">
        <v>403</v>
      </c>
      <c r="D4022" s="1169" t="s">
        <v>25</v>
      </c>
      <c r="E4022" s="651" t="s">
        <v>18978</v>
      </c>
    </row>
    <row r="4023" spans="2:5">
      <c r="B4023" s="1595" t="s">
        <v>12215</v>
      </c>
      <c r="C4023" s="653" t="s">
        <v>404</v>
      </c>
      <c r="D4023" s="652" t="s">
        <v>25</v>
      </c>
      <c r="E4023" s="654" t="s">
        <v>19614</v>
      </c>
    </row>
    <row r="4024" spans="2:5">
      <c r="B4024" s="1596" t="s">
        <v>12216</v>
      </c>
      <c r="C4024" s="1170" t="s">
        <v>405</v>
      </c>
      <c r="D4024" s="1169" t="s">
        <v>25</v>
      </c>
      <c r="E4024" s="651" t="s">
        <v>19615</v>
      </c>
    </row>
    <row r="4025" spans="2:5">
      <c r="B4025" s="1595" t="s">
        <v>12217</v>
      </c>
      <c r="C4025" s="653" t="s">
        <v>406</v>
      </c>
      <c r="D4025" s="652" t="s">
        <v>25</v>
      </c>
      <c r="E4025" s="654" t="s">
        <v>19614</v>
      </c>
    </row>
    <row r="4026" spans="2:5">
      <c r="B4026" s="1596" t="s">
        <v>12218</v>
      </c>
      <c r="C4026" s="1170" t="s">
        <v>407</v>
      </c>
      <c r="D4026" s="1169" t="s">
        <v>30</v>
      </c>
      <c r="E4026" s="651" t="s">
        <v>16747</v>
      </c>
    </row>
    <row r="4027" spans="2:5">
      <c r="B4027" s="1595" t="s">
        <v>12219</v>
      </c>
      <c r="C4027" s="653" t="s">
        <v>408</v>
      </c>
      <c r="D4027" s="652" t="s">
        <v>30</v>
      </c>
      <c r="E4027" s="654" t="s">
        <v>17568</v>
      </c>
    </row>
    <row r="4028" spans="2:5">
      <c r="B4028" s="1596" t="s">
        <v>12220</v>
      </c>
      <c r="C4028" s="1170" t="s">
        <v>409</v>
      </c>
      <c r="D4028" s="1169" t="s">
        <v>29</v>
      </c>
      <c r="E4028" s="651" t="s">
        <v>18081</v>
      </c>
    </row>
    <row r="4029" spans="2:5">
      <c r="B4029" s="1595">
        <v>83878</v>
      </c>
      <c r="C4029" s="653" t="s">
        <v>410</v>
      </c>
      <c r="D4029" s="652" t="s">
        <v>30</v>
      </c>
      <c r="E4029" s="654" t="s">
        <v>19616</v>
      </c>
    </row>
    <row r="4030" spans="2:5">
      <c r="B4030" s="1596">
        <v>83879</v>
      </c>
      <c r="C4030" s="1170" t="s">
        <v>411</v>
      </c>
      <c r="D4030" s="1169" t="s">
        <v>30</v>
      </c>
      <c r="E4030" s="651" t="s">
        <v>19617</v>
      </c>
    </row>
    <row r="4031" spans="2:5" ht="30">
      <c r="B4031" s="1595">
        <v>73658</v>
      </c>
      <c r="C4031" s="653" t="s">
        <v>10409</v>
      </c>
      <c r="D4031" s="652" t="s">
        <v>30</v>
      </c>
      <c r="E4031" s="654" t="s">
        <v>19618</v>
      </c>
    </row>
    <row r="4032" spans="2:5" ht="45">
      <c r="B4032" s="1596">
        <v>93350</v>
      </c>
      <c r="C4032" s="1170" t="s">
        <v>10410</v>
      </c>
      <c r="D4032" s="1169" t="s">
        <v>30</v>
      </c>
      <c r="E4032" s="651" t="s">
        <v>19619</v>
      </c>
    </row>
    <row r="4033" spans="2:5" ht="45">
      <c r="B4033" s="1595">
        <v>93351</v>
      </c>
      <c r="C4033" s="653" t="s">
        <v>10411</v>
      </c>
      <c r="D4033" s="652" t="s">
        <v>30</v>
      </c>
      <c r="E4033" s="654" t="s">
        <v>19620</v>
      </c>
    </row>
    <row r="4034" spans="2:5" ht="45">
      <c r="B4034" s="1596">
        <v>93352</v>
      </c>
      <c r="C4034" s="1170" t="s">
        <v>10412</v>
      </c>
      <c r="D4034" s="1169" t="s">
        <v>30</v>
      </c>
      <c r="E4034" s="651" t="s">
        <v>16024</v>
      </c>
    </row>
    <row r="4035" spans="2:5" ht="45">
      <c r="B4035" s="1595">
        <v>93353</v>
      </c>
      <c r="C4035" s="653" t="s">
        <v>10413</v>
      </c>
      <c r="D4035" s="652" t="s">
        <v>30</v>
      </c>
      <c r="E4035" s="654" t="s">
        <v>19621</v>
      </c>
    </row>
    <row r="4036" spans="2:5" ht="45">
      <c r="B4036" s="1596">
        <v>93354</v>
      </c>
      <c r="C4036" s="1170" t="s">
        <v>10414</v>
      </c>
      <c r="D4036" s="1169" t="s">
        <v>30</v>
      </c>
      <c r="E4036" s="651" t="s">
        <v>19622</v>
      </c>
    </row>
    <row r="4037" spans="2:5" ht="45">
      <c r="B4037" s="1595">
        <v>93355</v>
      </c>
      <c r="C4037" s="653" t="s">
        <v>10415</v>
      </c>
      <c r="D4037" s="652" t="s">
        <v>30</v>
      </c>
      <c r="E4037" s="654" t="s">
        <v>19623</v>
      </c>
    </row>
    <row r="4038" spans="2:5" ht="45">
      <c r="B4038" s="1596">
        <v>93356</v>
      </c>
      <c r="C4038" s="1170" t="s">
        <v>10416</v>
      </c>
      <c r="D4038" s="1169" t="s">
        <v>30</v>
      </c>
      <c r="E4038" s="651" t="s">
        <v>19624</v>
      </c>
    </row>
    <row r="4039" spans="2:5" ht="45">
      <c r="B4039" s="1595">
        <v>93357</v>
      </c>
      <c r="C4039" s="653" t="s">
        <v>10417</v>
      </c>
      <c r="D4039" s="652" t="s">
        <v>30</v>
      </c>
      <c r="E4039" s="654" t="s">
        <v>19625</v>
      </c>
    </row>
    <row r="4040" spans="2:5">
      <c r="B4040" s="1596">
        <v>83335</v>
      </c>
      <c r="C4040" s="1170" t="s">
        <v>412</v>
      </c>
      <c r="D4040" s="1169" t="s">
        <v>25</v>
      </c>
      <c r="E4040" s="651" t="s">
        <v>19626</v>
      </c>
    </row>
    <row r="4041" spans="2:5">
      <c r="B4041" s="1595">
        <v>88548</v>
      </c>
      <c r="C4041" s="653" t="s">
        <v>413</v>
      </c>
      <c r="D4041" s="652" t="s">
        <v>25</v>
      </c>
      <c r="E4041" s="654" t="s">
        <v>19627</v>
      </c>
    </row>
    <row r="4042" spans="2:5">
      <c r="B4042" s="1596" t="s">
        <v>12221</v>
      </c>
      <c r="C4042" s="1170" t="s">
        <v>414</v>
      </c>
      <c r="D4042" s="1169" t="s">
        <v>0</v>
      </c>
      <c r="E4042" s="651" t="s">
        <v>14531</v>
      </c>
    </row>
    <row r="4043" spans="2:5">
      <c r="B4043" s="1595" t="s">
        <v>16299</v>
      </c>
      <c r="C4043" s="653" t="s">
        <v>415</v>
      </c>
      <c r="D4043" s="652" t="s">
        <v>25</v>
      </c>
      <c r="E4043" s="654" t="s">
        <v>13041</v>
      </c>
    </row>
    <row r="4044" spans="2:5" ht="30">
      <c r="B4044" s="1596" t="s">
        <v>12222</v>
      </c>
      <c r="C4044" s="1170" t="s">
        <v>2496</v>
      </c>
      <c r="D4044" s="1169" t="s">
        <v>25</v>
      </c>
      <c r="E4044" s="651" t="s">
        <v>13082</v>
      </c>
    </row>
    <row r="4045" spans="2:5">
      <c r="B4045" s="1595" t="s">
        <v>12223</v>
      </c>
      <c r="C4045" s="653" t="s">
        <v>10418</v>
      </c>
      <c r="D4045" s="652" t="s">
        <v>0</v>
      </c>
      <c r="E4045" s="654" t="s">
        <v>12913</v>
      </c>
    </row>
    <row r="4046" spans="2:5" ht="30">
      <c r="B4046" s="1596" t="s">
        <v>12224</v>
      </c>
      <c r="C4046" s="1170" t="s">
        <v>2497</v>
      </c>
      <c r="D4046" s="1169" t="s">
        <v>25</v>
      </c>
      <c r="E4046" s="651" t="s">
        <v>12513</v>
      </c>
    </row>
    <row r="4047" spans="2:5" ht="30">
      <c r="B4047" s="1595" t="s">
        <v>12225</v>
      </c>
      <c r="C4047" s="653" t="s">
        <v>10419</v>
      </c>
      <c r="D4047" s="652" t="s">
        <v>25</v>
      </c>
      <c r="E4047" s="654" t="s">
        <v>12668</v>
      </c>
    </row>
    <row r="4048" spans="2:5" ht="30">
      <c r="B4048" s="1596" t="s">
        <v>12226</v>
      </c>
      <c r="C4048" s="1170" t="s">
        <v>10420</v>
      </c>
      <c r="D4048" s="1169" t="s">
        <v>25</v>
      </c>
      <c r="E4048" s="651" t="s">
        <v>16077</v>
      </c>
    </row>
    <row r="4049" spans="2:5">
      <c r="B4049" s="1595" t="s">
        <v>12227</v>
      </c>
      <c r="C4049" s="653" t="s">
        <v>2498</v>
      </c>
      <c r="D4049" s="652" t="s">
        <v>25</v>
      </c>
      <c r="E4049" s="654" t="s">
        <v>16075</v>
      </c>
    </row>
    <row r="4050" spans="2:5">
      <c r="B4050" s="1596">
        <v>79472</v>
      </c>
      <c r="C4050" s="1170" t="s">
        <v>416</v>
      </c>
      <c r="D4050" s="1169" t="s">
        <v>0</v>
      </c>
      <c r="E4050" s="651" t="s">
        <v>13271</v>
      </c>
    </row>
    <row r="4051" spans="2:5">
      <c r="B4051" s="1595">
        <v>79473</v>
      </c>
      <c r="C4051" s="653" t="s">
        <v>417</v>
      </c>
      <c r="D4051" s="652" t="s">
        <v>25</v>
      </c>
      <c r="E4051" s="654" t="s">
        <v>15040</v>
      </c>
    </row>
    <row r="4052" spans="2:5">
      <c r="B4052" s="1596">
        <v>79480</v>
      </c>
      <c r="C4052" s="1170" t="s">
        <v>10421</v>
      </c>
      <c r="D4052" s="1169" t="s">
        <v>25</v>
      </c>
      <c r="E4052" s="651" t="s">
        <v>12881</v>
      </c>
    </row>
    <row r="4053" spans="2:5">
      <c r="B4053" s="1595">
        <v>83336</v>
      </c>
      <c r="C4053" s="653" t="s">
        <v>10422</v>
      </c>
      <c r="D4053" s="652" t="s">
        <v>25</v>
      </c>
      <c r="E4053" s="654" t="s">
        <v>16053</v>
      </c>
    </row>
    <row r="4054" spans="2:5">
      <c r="B4054" s="1596">
        <v>83338</v>
      </c>
      <c r="C4054" s="1170" t="s">
        <v>10423</v>
      </c>
      <c r="D4054" s="1169" t="s">
        <v>25</v>
      </c>
      <c r="E4054" s="651" t="s">
        <v>13609</v>
      </c>
    </row>
    <row r="4055" spans="2:5" ht="45">
      <c r="B4055" s="1595">
        <v>89885</v>
      </c>
      <c r="C4055" s="653" t="s">
        <v>10424</v>
      </c>
      <c r="D4055" s="652" t="s">
        <v>25</v>
      </c>
      <c r="E4055" s="654" t="s">
        <v>13375</v>
      </c>
    </row>
    <row r="4056" spans="2:5" ht="45">
      <c r="B4056" s="1596">
        <v>89886</v>
      </c>
      <c r="C4056" s="1170" t="s">
        <v>10425</v>
      </c>
      <c r="D4056" s="1169" t="s">
        <v>25</v>
      </c>
      <c r="E4056" s="651" t="s">
        <v>13779</v>
      </c>
    </row>
    <row r="4057" spans="2:5" ht="45">
      <c r="B4057" s="1595">
        <v>89887</v>
      </c>
      <c r="C4057" s="653" t="s">
        <v>10426</v>
      </c>
      <c r="D4057" s="652" t="s">
        <v>25</v>
      </c>
      <c r="E4057" s="654" t="s">
        <v>16054</v>
      </c>
    </row>
    <row r="4058" spans="2:5" ht="45">
      <c r="B4058" s="1596">
        <v>89888</v>
      </c>
      <c r="C4058" s="1170" t="s">
        <v>10427</v>
      </c>
      <c r="D4058" s="1169" t="s">
        <v>25</v>
      </c>
      <c r="E4058" s="651" t="s">
        <v>15766</v>
      </c>
    </row>
    <row r="4059" spans="2:5" ht="45">
      <c r="B4059" s="1595">
        <v>89889</v>
      </c>
      <c r="C4059" s="653" t="s">
        <v>10428</v>
      </c>
      <c r="D4059" s="652" t="s">
        <v>25</v>
      </c>
      <c r="E4059" s="654" t="s">
        <v>16793</v>
      </c>
    </row>
    <row r="4060" spans="2:5" ht="45">
      <c r="B4060" s="1596">
        <v>89890</v>
      </c>
      <c r="C4060" s="1170" t="s">
        <v>10429</v>
      </c>
      <c r="D4060" s="1169" t="s">
        <v>25</v>
      </c>
      <c r="E4060" s="651" t="s">
        <v>16058</v>
      </c>
    </row>
    <row r="4061" spans="2:5" ht="45">
      <c r="B4061" s="1595">
        <v>89891</v>
      </c>
      <c r="C4061" s="653" t="s">
        <v>10430</v>
      </c>
      <c r="D4061" s="652" t="s">
        <v>25</v>
      </c>
      <c r="E4061" s="654" t="s">
        <v>15762</v>
      </c>
    </row>
    <row r="4062" spans="2:5" ht="45">
      <c r="B4062" s="1596">
        <v>89892</v>
      </c>
      <c r="C4062" s="1170" t="s">
        <v>10431</v>
      </c>
      <c r="D4062" s="1169" t="s">
        <v>25</v>
      </c>
      <c r="E4062" s="651" t="s">
        <v>13552</v>
      </c>
    </row>
    <row r="4063" spans="2:5" ht="45">
      <c r="B4063" s="1595">
        <v>89893</v>
      </c>
      <c r="C4063" s="653" t="s">
        <v>10432</v>
      </c>
      <c r="D4063" s="652" t="s">
        <v>25</v>
      </c>
      <c r="E4063" s="654" t="s">
        <v>13344</v>
      </c>
    </row>
    <row r="4064" spans="2:5" ht="45">
      <c r="B4064" s="1596">
        <v>89894</v>
      </c>
      <c r="C4064" s="1170" t="s">
        <v>10433</v>
      </c>
      <c r="D4064" s="1169" t="s">
        <v>25</v>
      </c>
      <c r="E4064" s="651" t="s">
        <v>16022</v>
      </c>
    </row>
    <row r="4065" spans="2:5" ht="45">
      <c r="B4065" s="1595">
        <v>89895</v>
      </c>
      <c r="C4065" s="653" t="s">
        <v>10434</v>
      </c>
      <c r="D4065" s="652" t="s">
        <v>25</v>
      </c>
      <c r="E4065" s="654" t="s">
        <v>16594</v>
      </c>
    </row>
    <row r="4066" spans="2:5" ht="45">
      <c r="B4066" s="1596">
        <v>89903</v>
      </c>
      <c r="C4066" s="1170" t="s">
        <v>10435</v>
      </c>
      <c r="D4066" s="1169" t="s">
        <v>25</v>
      </c>
      <c r="E4066" s="651" t="s">
        <v>18762</v>
      </c>
    </row>
    <row r="4067" spans="2:5" ht="45">
      <c r="B4067" s="1595">
        <v>89904</v>
      </c>
      <c r="C4067" s="653" t="s">
        <v>10436</v>
      </c>
      <c r="D4067" s="652" t="s">
        <v>25</v>
      </c>
      <c r="E4067" s="654" t="s">
        <v>15342</v>
      </c>
    </row>
    <row r="4068" spans="2:5" ht="45">
      <c r="B4068" s="1596">
        <v>89905</v>
      </c>
      <c r="C4068" s="1170" t="s">
        <v>10437</v>
      </c>
      <c r="D4068" s="1169" t="s">
        <v>25</v>
      </c>
      <c r="E4068" s="651" t="s">
        <v>15241</v>
      </c>
    </row>
    <row r="4069" spans="2:5" ht="45">
      <c r="B4069" s="1595">
        <v>89906</v>
      </c>
      <c r="C4069" s="653" t="s">
        <v>10438</v>
      </c>
      <c r="D4069" s="652" t="s">
        <v>25</v>
      </c>
      <c r="E4069" s="654" t="s">
        <v>13357</v>
      </c>
    </row>
    <row r="4070" spans="2:5" ht="45">
      <c r="B4070" s="1596">
        <v>89907</v>
      </c>
      <c r="C4070" s="1170" t="s">
        <v>10439</v>
      </c>
      <c r="D4070" s="1169" t="s">
        <v>25</v>
      </c>
      <c r="E4070" s="651" t="s">
        <v>14322</v>
      </c>
    </row>
    <row r="4071" spans="2:5" ht="45">
      <c r="B4071" s="1595">
        <v>89908</v>
      </c>
      <c r="C4071" s="653" t="s">
        <v>10440</v>
      </c>
      <c r="D4071" s="652" t="s">
        <v>25</v>
      </c>
      <c r="E4071" s="654" t="s">
        <v>19628</v>
      </c>
    </row>
    <row r="4072" spans="2:5" ht="45">
      <c r="B4072" s="1596">
        <v>89909</v>
      </c>
      <c r="C4072" s="1170" t="s">
        <v>10441</v>
      </c>
      <c r="D4072" s="1169" t="s">
        <v>25</v>
      </c>
      <c r="E4072" s="651" t="s">
        <v>14454</v>
      </c>
    </row>
    <row r="4073" spans="2:5" ht="45">
      <c r="B4073" s="1595">
        <v>89910</v>
      </c>
      <c r="C4073" s="653" t="s">
        <v>10442</v>
      </c>
      <c r="D4073" s="652" t="s">
        <v>25</v>
      </c>
      <c r="E4073" s="654" t="s">
        <v>14327</v>
      </c>
    </row>
    <row r="4074" spans="2:5" ht="45">
      <c r="B4074" s="1596">
        <v>89911</v>
      </c>
      <c r="C4074" s="1170" t="s">
        <v>10443</v>
      </c>
      <c r="D4074" s="1169" t="s">
        <v>25</v>
      </c>
      <c r="E4074" s="651" t="s">
        <v>14940</v>
      </c>
    </row>
    <row r="4075" spans="2:5" ht="45">
      <c r="B4075" s="1595">
        <v>89912</v>
      </c>
      <c r="C4075" s="653" t="s">
        <v>10444</v>
      </c>
      <c r="D4075" s="652" t="s">
        <v>25</v>
      </c>
      <c r="E4075" s="654" t="s">
        <v>12472</v>
      </c>
    </row>
    <row r="4076" spans="2:5" ht="45">
      <c r="B4076" s="1596">
        <v>89913</v>
      </c>
      <c r="C4076" s="1170" t="s">
        <v>10445</v>
      </c>
      <c r="D4076" s="1169" t="s">
        <v>25</v>
      </c>
      <c r="E4076" s="651" t="s">
        <v>18061</v>
      </c>
    </row>
    <row r="4077" spans="2:5" ht="45">
      <c r="B4077" s="1595">
        <v>89921</v>
      </c>
      <c r="C4077" s="653" t="s">
        <v>10446</v>
      </c>
      <c r="D4077" s="652" t="s">
        <v>25</v>
      </c>
      <c r="E4077" s="654" t="s">
        <v>17051</v>
      </c>
    </row>
    <row r="4078" spans="2:5" ht="45">
      <c r="B4078" s="1596">
        <v>89922</v>
      </c>
      <c r="C4078" s="1170" t="s">
        <v>10447</v>
      </c>
      <c r="D4078" s="1169" t="s">
        <v>25</v>
      </c>
      <c r="E4078" s="651" t="s">
        <v>15764</v>
      </c>
    </row>
    <row r="4079" spans="2:5" ht="45">
      <c r="B4079" s="1595">
        <v>89923</v>
      </c>
      <c r="C4079" s="653" t="s">
        <v>10448</v>
      </c>
      <c r="D4079" s="652" t="s">
        <v>25</v>
      </c>
      <c r="E4079" s="654" t="s">
        <v>19629</v>
      </c>
    </row>
    <row r="4080" spans="2:5" ht="45">
      <c r="B4080" s="1596">
        <v>89924</v>
      </c>
      <c r="C4080" s="1170" t="s">
        <v>10449</v>
      </c>
      <c r="D4080" s="1169" t="s">
        <v>25</v>
      </c>
      <c r="E4080" s="651" t="s">
        <v>14298</v>
      </c>
    </row>
    <row r="4081" spans="2:5" ht="45">
      <c r="B4081" s="1595">
        <v>89925</v>
      </c>
      <c r="C4081" s="653" t="s">
        <v>10450</v>
      </c>
      <c r="D4081" s="652" t="s">
        <v>25</v>
      </c>
      <c r="E4081" s="654" t="s">
        <v>13349</v>
      </c>
    </row>
    <row r="4082" spans="2:5" ht="45">
      <c r="B4082" s="1596">
        <v>89926</v>
      </c>
      <c r="C4082" s="1170" t="s">
        <v>10451</v>
      </c>
      <c r="D4082" s="1169" t="s">
        <v>25</v>
      </c>
      <c r="E4082" s="651" t="s">
        <v>17114</v>
      </c>
    </row>
    <row r="4083" spans="2:5" ht="45">
      <c r="B4083" s="1595">
        <v>89927</v>
      </c>
      <c r="C4083" s="653" t="s">
        <v>10452</v>
      </c>
      <c r="D4083" s="652" t="s">
        <v>25</v>
      </c>
      <c r="E4083" s="654" t="s">
        <v>12622</v>
      </c>
    </row>
    <row r="4084" spans="2:5" ht="45">
      <c r="B4084" s="1596">
        <v>89928</v>
      </c>
      <c r="C4084" s="1170" t="s">
        <v>10453</v>
      </c>
      <c r="D4084" s="1169" t="s">
        <v>25</v>
      </c>
      <c r="E4084" s="651" t="s">
        <v>16924</v>
      </c>
    </row>
    <row r="4085" spans="2:5" ht="45">
      <c r="B4085" s="1595">
        <v>89929</v>
      </c>
      <c r="C4085" s="653" t="s">
        <v>10454</v>
      </c>
      <c r="D4085" s="652" t="s">
        <v>25</v>
      </c>
      <c r="E4085" s="654" t="s">
        <v>15767</v>
      </c>
    </row>
    <row r="4086" spans="2:5" ht="45">
      <c r="B4086" s="1596">
        <v>89930</v>
      </c>
      <c r="C4086" s="1170" t="s">
        <v>10455</v>
      </c>
      <c r="D4086" s="1169" t="s">
        <v>25</v>
      </c>
      <c r="E4086" s="651" t="s">
        <v>16061</v>
      </c>
    </row>
    <row r="4087" spans="2:5" ht="45">
      <c r="B4087" s="1595">
        <v>89931</v>
      </c>
      <c r="C4087" s="653" t="s">
        <v>10456</v>
      </c>
      <c r="D4087" s="652" t="s">
        <v>25</v>
      </c>
      <c r="E4087" s="654" t="s">
        <v>19630</v>
      </c>
    </row>
    <row r="4088" spans="2:5" ht="45">
      <c r="B4088" s="1596">
        <v>89939</v>
      </c>
      <c r="C4088" s="1170" t="s">
        <v>10457</v>
      </c>
      <c r="D4088" s="1169" t="s">
        <v>25</v>
      </c>
      <c r="E4088" s="651" t="s">
        <v>12663</v>
      </c>
    </row>
    <row r="4089" spans="2:5" ht="45">
      <c r="B4089" s="1595">
        <v>89940</v>
      </c>
      <c r="C4089" s="653" t="s">
        <v>10458</v>
      </c>
      <c r="D4089" s="652" t="s">
        <v>25</v>
      </c>
      <c r="E4089" s="654" t="s">
        <v>13079</v>
      </c>
    </row>
    <row r="4090" spans="2:5" ht="45">
      <c r="B4090" s="1596">
        <v>89941</v>
      </c>
      <c r="C4090" s="1170" t="s">
        <v>10459</v>
      </c>
      <c r="D4090" s="1169" t="s">
        <v>25</v>
      </c>
      <c r="E4090" s="651" t="s">
        <v>12797</v>
      </c>
    </row>
    <row r="4091" spans="2:5" ht="45">
      <c r="B4091" s="1595">
        <v>89942</v>
      </c>
      <c r="C4091" s="653" t="s">
        <v>10460</v>
      </c>
      <c r="D4091" s="652" t="s">
        <v>25</v>
      </c>
      <c r="E4091" s="654" t="s">
        <v>15713</v>
      </c>
    </row>
    <row r="4092" spans="2:5" ht="45">
      <c r="B4092" s="1596">
        <v>89943</v>
      </c>
      <c r="C4092" s="1170" t="s">
        <v>10461</v>
      </c>
      <c r="D4092" s="1169" t="s">
        <v>25</v>
      </c>
      <c r="E4092" s="651" t="s">
        <v>13402</v>
      </c>
    </row>
    <row r="4093" spans="2:5" ht="45">
      <c r="B4093" s="1595">
        <v>89944</v>
      </c>
      <c r="C4093" s="653" t="s">
        <v>10462</v>
      </c>
      <c r="D4093" s="652" t="s">
        <v>25</v>
      </c>
      <c r="E4093" s="654" t="s">
        <v>15240</v>
      </c>
    </row>
    <row r="4094" spans="2:5" ht="45">
      <c r="B4094" s="1596">
        <v>89945</v>
      </c>
      <c r="C4094" s="1170" t="s">
        <v>10463</v>
      </c>
      <c r="D4094" s="1169" t="s">
        <v>25</v>
      </c>
      <c r="E4094" s="651" t="s">
        <v>15750</v>
      </c>
    </row>
    <row r="4095" spans="2:5" ht="45">
      <c r="B4095" s="1595">
        <v>89946</v>
      </c>
      <c r="C4095" s="653" t="s">
        <v>10464</v>
      </c>
      <c r="D4095" s="652" t="s">
        <v>25</v>
      </c>
      <c r="E4095" s="654" t="s">
        <v>15520</v>
      </c>
    </row>
    <row r="4096" spans="2:5" ht="45">
      <c r="B4096" s="1596">
        <v>89947</v>
      </c>
      <c r="C4096" s="1170" t="s">
        <v>10465</v>
      </c>
      <c r="D4096" s="1169" t="s">
        <v>25</v>
      </c>
      <c r="E4096" s="651" t="s">
        <v>17712</v>
      </c>
    </row>
    <row r="4097" spans="2:5" ht="45">
      <c r="B4097" s="1595">
        <v>89948</v>
      </c>
      <c r="C4097" s="653" t="s">
        <v>10466</v>
      </c>
      <c r="D4097" s="652" t="s">
        <v>25</v>
      </c>
      <c r="E4097" s="654" t="s">
        <v>15776</v>
      </c>
    </row>
    <row r="4098" spans="2:5" ht="45">
      <c r="B4098" s="1596">
        <v>89949</v>
      </c>
      <c r="C4098" s="1170" t="s">
        <v>10467</v>
      </c>
      <c r="D4098" s="1169" t="s">
        <v>25</v>
      </c>
      <c r="E4098" s="651" t="s">
        <v>16142</v>
      </c>
    </row>
    <row r="4099" spans="2:5" ht="30">
      <c r="B4099" s="1595">
        <v>96520</v>
      </c>
      <c r="C4099" s="653" t="s">
        <v>19631</v>
      </c>
      <c r="D4099" s="652" t="s">
        <v>25</v>
      </c>
      <c r="E4099" s="654" t="s">
        <v>15129</v>
      </c>
    </row>
    <row r="4100" spans="2:5" ht="30">
      <c r="B4100" s="1596">
        <v>96521</v>
      </c>
      <c r="C4100" s="1170" t="s">
        <v>19632</v>
      </c>
      <c r="D4100" s="1169" t="s">
        <v>25</v>
      </c>
      <c r="E4100" s="651" t="s">
        <v>17109</v>
      </c>
    </row>
    <row r="4101" spans="2:5">
      <c r="B4101" s="1595">
        <v>96522</v>
      </c>
      <c r="C4101" s="653" t="s">
        <v>19633</v>
      </c>
      <c r="D4101" s="652" t="s">
        <v>25</v>
      </c>
      <c r="E4101" s="654" t="s">
        <v>19634</v>
      </c>
    </row>
    <row r="4102" spans="2:5">
      <c r="B4102" s="1596">
        <v>96523</v>
      </c>
      <c r="C4102" s="1170" t="s">
        <v>19635</v>
      </c>
      <c r="D4102" s="1169" t="s">
        <v>25</v>
      </c>
      <c r="E4102" s="651" t="s">
        <v>19636</v>
      </c>
    </row>
    <row r="4103" spans="2:5">
      <c r="B4103" s="1595">
        <v>96524</v>
      </c>
      <c r="C4103" s="653" t="s">
        <v>19637</v>
      </c>
      <c r="D4103" s="652" t="s">
        <v>25</v>
      </c>
      <c r="E4103" s="654" t="s">
        <v>19638</v>
      </c>
    </row>
    <row r="4104" spans="2:5">
      <c r="B4104" s="1596">
        <v>96525</v>
      </c>
      <c r="C4104" s="1170" t="s">
        <v>19639</v>
      </c>
      <c r="D4104" s="1169" t="s">
        <v>25</v>
      </c>
      <c r="E4104" s="651" t="s">
        <v>12995</v>
      </c>
    </row>
    <row r="4105" spans="2:5">
      <c r="B4105" s="1595">
        <v>96526</v>
      </c>
      <c r="C4105" s="653" t="s">
        <v>19640</v>
      </c>
      <c r="D4105" s="652" t="s">
        <v>25</v>
      </c>
      <c r="E4105" s="654" t="s">
        <v>19641</v>
      </c>
    </row>
    <row r="4106" spans="2:5">
      <c r="B4106" s="1596">
        <v>96527</v>
      </c>
      <c r="C4106" s="1170" t="s">
        <v>19642</v>
      </c>
      <c r="D4106" s="1169" t="s">
        <v>25</v>
      </c>
      <c r="E4106" s="651" t="s">
        <v>18916</v>
      </c>
    </row>
    <row r="4107" spans="2:5" ht="30">
      <c r="B4107" s="1595">
        <v>96528</v>
      </c>
      <c r="C4107" s="653" t="s">
        <v>19643</v>
      </c>
      <c r="D4107" s="652" t="s">
        <v>0</v>
      </c>
      <c r="E4107" s="654" t="s">
        <v>19260</v>
      </c>
    </row>
    <row r="4108" spans="2:5" ht="30">
      <c r="B4108" s="1596">
        <v>72915</v>
      </c>
      <c r="C4108" s="1170" t="s">
        <v>10468</v>
      </c>
      <c r="D4108" s="1169" t="s">
        <v>25</v>
      </c>
      <c r="E4108" s="651" t="s">
        <v>13105</v>
      </c>
    </row>
    <row r="4109" spans="2:5" ht="30">
      <c r="B4109" s="1595">
        <v>72917</v>
      </c>
      <c r="C4109" s="653" t="s">
        <v>2499</v>
      </c>
      <c r="D4109" s="652" t="s">
        <v>25</v>
      </c>
      <c r="E4109" s="654" t="s">
        <v>15949</v>
      </c>
    </row>
    <row r="4110" spans="2:5" ht="30">
      <c r="B4110" s="1596">
        <v>72918</v>
      </c>
      <c r="C4110" s="1170" t="s">
        <v>2500</v>
      </c>
      <c r="D4110" s="1169" t="s">
        <v>25</v>
      </c>
      <c r="E4110" s="651" t="s">
        <v>12776</v>
      </c>
    </row>
    <row r="4111" spans="2:5">
      <c r="B4111" s="1595" t="s">
        <v>12228</v>
      </c>
      <c r="C4111" s="653" t="s">
        <v>10469</v>
      </c>
      <c r="D4111" s="652" t="s">
        <v>25</v>
      </c>
      <c r="E4111" s="654" t="s">
        <v>19644</v>
      </c>
    </row>
    <row r="4112" spans="2:5">
      <c r="B4112" s="1596" t="s">
        <v>12229</v>
      </c>
      <c r="C4112" s="1170" t="s">
        <v>2501</v>
      </c>
      <c r="D4112" s="1169" t="s">
        <v>25</v>
      </c>
      <c r="E4112" s="651" t="s">
        <v>19645</v>
      </c>
    </row>
    <row r="4113" spans="2:5">
      <c r="B4113" s="1595" t="s">
        <v>12230</v>
      </c>
      <c r="C4113" s="653" t="s">
        <v>10470</v>
      </c>
      <c r="D4113" s="652" t="s">
        <v>25</v>
      </c>
      <c r="E4113" s="654" t="s">
        <v>15915</v>
      </c>
    </row>
    <row r="4114" spans="2:5">
      <c r="B4114" s="1596" t="s">
        <v>12231</v>
      </c>
      <c r="C4114" s="1170" t="s">
        <v>2502</v>
      </c>
      <c r="D4114" s="1169" t="s">
        <v>25</v>
      </c>
      <c r="E4114" s="651" t="s">
        <v>13605</v>
      </c>
    </row>
    <row r="4115" spans="2:5">
      <c r="B4115" s="1595">
        <v>83343</v>
      </c>
      <c r="C4115" s="653" t="s">
        <v>10471</v>
      </c>
      <c r="D4115" s="652" t="s">
        <v>25</v>
      </c>
      <c r="E4115" s="654" t="s">
        <v>12652</v>
      </c>
    </row>
    <row r="4116" spans="2:5" ht="45">
      <c r="B4116" s="1596">
        <v>90082</v>
      </c>
      <c r="C4116" s="1170" t="s">
        <v>10472</v>
      </c>
      <c r="D4116" s="1169" t="s">
        <v>25</v>
      </c>
      <c r="E4116" s="651" t="s">
        <v>17164</v>
      </c>
    </row>
    <row r="4117" spans="2:5" ht="45">
      <c r="B4117" s="1595">
        <v>90084</v>
      </c>
      <c r="C4117" s="653" t="s">
        <v>10473</v>
      </c>
      <c r="D4117" s="652" t="s">
        <v>25</v>
      </c>
      <c r="E4117" s="654" t="s">
        <v>13776</v>
      </c>
    </row>
    <row r="4118" spans="2:5" ht="45">
      <c r="B4118" s="1596">
        <v>90085</v>
      </c>
      <c r="C4118" s="1170" t="s">
        <v>10474</v>
      </c>
      <c r="D4118" s="1169" t="s">
        <v>25</v>
      </c>
      <c r="E4118" s="651" t="s">
        <v>16241</v>
      </c>
    </row>
    <row r="4119" spans="2:5" ht="45">
      <c r="B4119" s="1595">
        <v>90086</v>
      </c>
      <c r="C4119" s="653" t="s">
        <v>10475</v>
      </c>
      <c r="D4119" s="652" t="s">
        <v>25</v>
      </c>
      <c r="E4119" s="654" t="s">
        <v>15779</v>
      </c>
    </row>
    <row r="4120" spans="2:5" ht="45">
      <c r="B4120" s="1596">
        <v>90087</v>
      </c>
      <c r="C4120" s="1170" t="s">
        <v>10476</v>
      </c>
      <c r="D4120" s="1169" t="s">
        <v>25</v>
      </c>
      <c r="E4120" s="651" t="s">
        <v>15475</v>
      </c>
    </row>
    <row r="4121" spans="2:5" ht="45">
      <c r="B4121" s="1595">
        <v>90088</v>
      </c>
      <c r="C4121" s="653" t="s">
        <v>10477</v>
      </c>
      <c r="D4121" s="652" t="s">
        <v>25</v>
      </c>
      <c r="E4121" s="654" t="s">
        <v>13478</v>
      </c>
    </row>
    <row r="4122" spans="2:5" ht="45">
      <c r="B4122" s="1596">
        <v>90090</v>
      </c>
      <c r="C4122" s="1170" t="s">
        <v>10478</v>
      </c>
      <c r="D4122" s="1169" t="s">
        <v>25</v>
      </c>
      <c r="E4122" s="651" t="s">
        <v>12542</v>
      </c>
    </row>
    <row r="4123" spans="2:5" ht="45">
      <c r="B4123" s="1595">
        <v>90091</v>
      </c>
      <c r="C4123" s="653" t="s">
        <v>2503</v>
      </c>
      <c r="D4123" s="652" t="s">
        <v>25</v>
      </c>
      <c r="E4123" s="654" t="s">
        <v>15530</v>
      </c>
    </row>
    <row r="4124" spans="2:5" ht="45">
      <c r="B4124" s="1596">
        <v>90092</v>
      </c>
      <c r="C4124" s="1170" t="s">
        <v>10479</v>
      </c>
      <c r="D4124" s="1169" t="s">
        <v>25</v>
      </c>
      <c r="E4124" s="651" t="s">
        <v>12975</v>
      </c>
    </row>
    <row r="4125" spans="2:5" ht="45">
      <c r="B4125" s="1595">
        <v>90093</v>
      </c>
      <c r="C4125" s="653" t="s">
        <v>10480</v>
      </c>
      <c r="D4125" s="652" t="s">
        <v>25</v>
      </c>
      <c r="E4125" s="654" t="s">
        <v>16258</v>
      </c>
    </row>
    <row r="4126" spans="2:5" ht="45">
      <c r="B4126" s="1596">
        <v>90094</v>
      </c>
      <c r="C4126" s="1170" t="s">
        <v>10481</v>
      </c>
      <c r="D4126" s="1169" t="s">
        <v>25</v>
      </c>
      <c r="E4126" s="651" t="s">
        <v>12979</v>
      </c>
    </row>
    <row r="4127" spans="2:5" ht="45">
      <c r="B4127" s="1595">
        <v>90095</v>
      </c>
      <c r="C4127" s="653" t="s">
        <v>10482</v>
      </c>
      <c r="D4127" s="652" t="s">
        <v>25</v>
      </c>
      <c r="E4127" s="654" t="s">
        <v>13141</v>
      </c>
    </row>
    <row r="4128" spans="2:5" ht="45">
      <c r="B4128" s="1596">
        <v>90096</v>
      </c>
      <c r="C4128" s="1170" t="s">
        <v>10483</v>
      </c>
      <c r="D4128" s="1169" t="s">
        <v>25</v>
      </c>
      <c r="E4128" s="651" t="s">
        <v>12640</v>
      </c>
    </row>
    <row r="4129" spans="2:5" ht="45">
      <c r="B4129" s="1595">
        <v>90098</v>
      </c>
      <c r="C4129" s="653" t="s">
        <v>10484</v>
      </c>
      <c r="D4129" s="652" t="s">
        <v>25</v>
      </c>
      <c r="E4129" s="654" t="s">
        <v>13175</v>
      </c>
    </row>
    <row r="4130" spans="2:5" ht="45">
      <c r="B4130" s="1596">
        <v>90099</v>
      </c>
      <c r="C4130" s="1170" t="s">
        <v>10485</v>
      </c>
      <c r="D4130" s="1169" t="s">
        <v>25</v>
      </c>
      <c r="E4130" s="651" t="s">
        <v>15089</v>
      </c>
    </row>
    <row r="4131" spans="2:5" ht="45">
      <c r="B4131" s="1595">
        <v>90100</v>
      </c>
      <c r="C4131" s="653" t="s">
        <v>10486</v>
      </c>
      <c r="D4131" s="652" t="s">
        <v>25</v>
      </c>
      <c r="E4131" s="654" t="s">
        <v>13277</v>
      </c>
    </row>
    <row r="4132" spans="2:5" ht="45">
      <c r="B4132" s="1596">
        <v>90101</v>
      </c>
      <c r="C4132" s="1170" t="s">
        <v>10487</v>
      </c>
      <c r="D4132" s="1169" t="s">
        <v>25</v>
      </c>
      <c r="E4132" s="651" t="s">
        <v>15597</v>
      </c>
    </row>
    <row r="4133" spans="2:5" ht="45">
      <c r="B4133" s="1595">
        <v>90102</v>
      </c>
      <c r="C4133" s="653" t="s">
        <v>10488</v>
      </c>
      <c r="D4133" s="652" t="s">
        <v>25</v>
      </c>
      <c r="E4133" s="654" t="s">
        <v>13281</v>
      </c>
    </row>
    <row r="4134" spans="2:5" ht="45">
      <c r="B4134" s="1596">
        <v>90105</v>
      </c>
      <c r="C4134" s="1170" t="s">
        <v>10489</v>
      </c>
      <c r="D4134" s="1169" t="s">
        <v>25</v>
      </c>
      <c r="E4134" s="651" t="s">
        <v>15672</v>
      </c>
    </row>
    <row r="4135" spans="2:5" ht="45">
      <c r="B4135" s="1595">
        <v>90106</v>
      </c>
      <c r="C4135" s="653" t="s">
        <v>10490</v>
      </c>
      <c r="D4135" s="652" t="s">
        <v>25</v>
      </c>
      <c r="E4135" s="654" t="s">
        <v>16007</v>
      </c>
    </row>
    <row r="4136" spans="2:5" ht="45">
      <c r="B4136" s="1596">
        <v>90107</v>
      </c>
      <c r="C4136" s="1170" t="s">
        <v>10491</v>
      </c>
      <c r="D4136" s="1169" t="s">
        <v>25</v>
      </c>
      <c r="E4136" s="651" t="s">
        <v>12944</v>
      </c>
    </row>
    <row r="4137" spans="2:5" ht="45">
      <c r="B4137" s="1595">
        <v>90108</v>
      </c>
      <c r="C4137" s="653" t="s">
        <v>10492</v>
      </c>
      <c r="D4137" s="652" t="s">
        <v>25</v>
      </c>
      <c r="E4137" s="654" t="s">
        <v>13177</v>
      </c>
    </row>
    <row r="4138" spans="2:5">
      <c r="B4138" s="1596">
        <v>93358</v>
      </c>
      <c r="C4138" s="1170" t="s">
        <v>4754</v>
      </c>
      <c r="D4138" s="1169" t="s">
        <v>25</v>
      </c>
      <c r="E4138" s="651" t="s">
        <v>16949</v>
      </c>
    </row>
    <row r="4139" spans="2:5">
      <c r="B4139" s="1595">
        <v>79482</v>
      </c>
      <c r="C4139" s="653" t="s">
        <v>2504</v>
      </c>
      <c r="D4139" s="652" t="s">
        <v>25</v>
      </c>
      <c r="E4139" s="654" t="s">
        <v>19646</v>
      </c>
    </row>
    <row r="4140" spans="2:5" ht="30">
      <c r="B4140" s="1596">
        <v>94304</v>
      </c>
      <c r="C4140" s="1170" t="s">
        <v>10493</v>
      </c>
      <c r="D4140" s="1169" t="s">
        <v>25</v>
      </c>
      <c r="E4140" s="651" t="s">
        <v>16643</v>
      </c>
    </row>
    <row r="4141" spans="2:5" ht="30">
      <c r="B4141" s="1595">
        <v>94305</v>
      </c>
      <c r="C4141" s="653" t="s">
        <v>10494</v>
      </c>
      <c r="D4141" s="652" t="s">
        <v>25</v>
      </c>
      <c r="E4141" s="654" t="s">
        <v>13002</v>
      </c>
    </row>
    <row r="4142" spans="2:5" ht="30">
      <c r="B4142" s="1596">
        <v>94306</v>
      </c>
      <c r="C4142" s="1170" t="s">
        <v>10495</v>
      </c>
      <c r="D4142" s="1169" t="s">
        <v>25</v>
      </c>
      <c r="E4142" s="651" t="s">
        <v>14015</v>
      </c>
    </row>
    <row r="4143" spans="2:5" ht="30">
      <c r="B4143" s="1595">
        <v>94307</v>
      </c>
      <c r="C4143" s="653" t="s">
        <v>10496</v>
      </c>
      <c r="D4143" s="652" t="s">
        <v>25</v>
      </c>
      <c r="E4143" s="654" t="s">
        <v>16153</v>
      </c>
    </row>
    <row r="4144" spans="2:5" ht="30">
      <c r="B4144" s="1596">
        <v>94308</v>
      </c>
      <c r="C4144" s="1170" t="s">
        <v>10497</v>
      </c>
      <c r="D4144" s="1169" t="s">
        <v>25</v>
      </c>
      <c r="E4144" s="651" t="s">
        <v>13160</v>
      </c>
    </row>
    <row r="4145" spans="2:5" ht="30">
      <c r="B4145" s="1595">
        <v>94309</v>
      </c>
      <c r="C4145" s="653" t="s">
        <v>10498</v>
      </c>
      <c r="D4145" s="652" t="s">
        <v>25</v>
      </c>
      <c r="E4145" s="654" t="s">
        <v>19360</v>
      </c>
    </row>
    <row r="4146" spans="2:5" ht="30">
      <c r="B4146" s="1596">
        <v>94310</v>
      </c>
      <c r="C4146" s="1170" t="s">
        <v>10499</v>
      </c>
      <c r="D4146" s="1169" t="s">
        <v>25</v>
      </c>
      <c r="E4146" s="651" t="s">
        <v>15628</v>
      </c>
    </row>
    <row r="4147" spans="2:5" ht="30">
      <c r="B4147" s="1595">
        <v>94315</v>
      </c>
      <c r="C4147" s="653" t="s">
        <v>5273</v>
      </c>
      <c r="D4147" s="652" t="s">
        <v>25</v>
      </c>
      <c r="E4147" s="654" t="s">
        <v>15542</v>
      </c>
    </row>
    <row r="4148" spans="2:5" ht="30">
      <c r="B4148" s="1596">
        <v>94316</v>
      </c>
      <c r="C4148" s="1170" t="s">
        <v>10500</v>
      </c>
      <c r="D4148" s="1169" t="s">
        <v>25</v>
      </c>
      <c r="E4148" s="651" t="s">
        <v>19647</v>
      </c>
    </row>
    <row r="4149" spans="2:5" ht="30">
      <c r="B4149" s="1595">
        <v>94317</v>
      </c>
      <c r="C4149" s="653" t="s">
        <v>5274</v>
      </c>
      <c r="D4149" s="652" t="s">
        <v>25</v>
      </c>
      <c r="E4149" s="654" t="s">
        <v>17369</v>
      </c>
    </row>
    <row r="4150" spans="2:5" ht="30">
      <c r="B4150" s="1596">
        <v>94318</v>
      </c>
      <c r="C4150" s="1170" t="s">
        <v>10501</v>
      </c>
      <c r="D4150" s="1169" t="s">
        <v>25</v>
      </c>
      <c r="E4150" s="651" t="s">
        <v>13232</v>
      </c>
    </row>
    <row r="4151" spans="2:5">
      <c r="B4151" s="1595">
        <v>94319</v>
      </c>
      <c r="C4151" s="653" t="s">
        <v>10502</v>
      </c>
      <c r="D4151" s="652" t="s">
        <v>25</v>
      </c>
      <c r="E4151" s="654" t="s">
        <v>12638</v>
      </c>
    </row>
    <row r="4152" spans="2:5" ht="30">
      <c r="B4152" s="1596">
        <v>94327</v>
      </c>
      <c r="C4152" s="1170" t="s">
        <v>10503</v>
      </c>
      <c r="D4152" s="1169" t="s">
        <v>25</v>
      </c>
      <c r="E4152" s="651" t="s">
        <v>13230</v>
      </c>
    </row>
    <row r="4153" spans="2:5" ht="30">
      <c r="B4153" s="1595">
        <v>94328</v>
      </c>
      <c r="C4153" s="653" t="s">
        <v>10504</v>
      </c>
      <c r="D4153" s="652" t="s">
        <v>25</v>
      </c>
      <c r="E4153" s="654" t="s">
        <v>14544</v>
      </c>
    </row>
    <row r="4154" spans="2:5" ht="30">
      <c r="B4154" s="1596">
        <v>94329</v>
      </c>
      <c r="C4154" s="1170" t="s">
        <v>10505</v>
      </c>
      <c r="D4154" s="1169" t="s">
        <v>25</v>
      </c>
      <c r="E4154" s="651" t="s">
        <v>19648</v>
      </c>
    </row>
    <row r="4155" spans="2:5" ht="30">
      <c r="B4155" s="1595">
        <v>94330</v>
      </c>
      <c r="C4155" s="653" t="s">
        <v>10506</v>
      </c>
      <c r="D4155" s="652" t="s">
        <v>25</v>
      </c>
      <c r="E4155" s="654" t="s">
        <v>19649</v>
      </c>
    </row>
    <row r="4156" spans="2:5" ht="30">
      <c r="B4156" s="1596">
        <v>94331</v>
      </c>
      <c r="C4156" s="1170" t="s">
        <v>10507</v>
      </c>
      <c r="D4156" s="1169" t="s">
        <v>25</v>
      </c>
      <c r="E4156" s="651" t="s">
        <v>15567</v>
      </c>
    </row>
    <row r="4157" spans="2:5" ht="30">
      <c r="B4157" s="1595">
        <v>94332</v>
      </c>
      <c r="C4157" s="653" t="s">
        <v>10508</v>
      </c>
      <c r="D4157" s="652" t="s">
        <v>25</v>
      </c>
      <c r="E4157" s="654" t="s">
        <v>19650</v>
      </c>
    </row>
    <row r="4158" spans="2:5" ht="30">
      <c r="B4158" s="1596">
        <v>94333</v>
      </c>
      <c r="C4158" s="1170" t="s">
        <v>10509</v>
      </c>
      <c r="D4158" s="1169" t="s">
        <v>25</v>
      </c>
      <c r="E4158" s="651" t="s">
        <v>19651</v>
      </c>
    </row>
    <row r="4159" spans="2:5" ht="30">
      <c r="B4159" s="1595">
        <v>94338</v>
      </c>
      <c r="C4159" s="653" t="s">
        <v>5275</v>
      </c>
      <c r="D4159" s="652" t="s">
        <v>25</v>
      </c>
      <c r="E4159" s="654" t="s">
        <v>15443</v>
      </c>
    </row>
    <row r="4160" spans="2:5" ht="30">
      <c r="B4160" s="1596">
        <v>94339</v>
      </c>
      <c r="C4160" s="1170" t="s">
        <v>10510</v>
      </c>
      <c r="D4160" s="1169" t="s">
        <v>25</v>
      </c>
      <c r="E4160" s="651" t="s">
        <v>19652</v>
      </c>
    </row>
    <row r="4161" spans="2:5" ht="30">
      <c r="B4161" s="1595">
        <v>94340</v>
      </c>
      <c r="C4161" s="653" t="s">
        <v>5276</v>
      </c>
      <c r="D4161" s="652" t="s">
        <v>25</v>
      </c>
      <c r="E4161" s="654" t="s">
        <v>19653</v>
      </c>
    </row>
    <row r="4162" spans="2:5" ht="30">
      <c r="B4162" s="1596">
        <v>94341</v>
      </c>
      <c r="C4162" s="1170" t="s">
        <v>10511</v>
      </c>
      <c r="D4162" s="1169" t="s">
        <v>25</v>
      </c>
      <c r="E4162" s="651" t="s">
        <v>19654</v>
      </c>
    </row>
    <row r="4163" spans="2:5">
      <c r="B4163" s="1595">
        <v>94342</v>
      </c>
      <c r="C4163" s="653" t="s">
        <v>5277</v>
      </c>
      <c r="D4163" s="652" t="s">
        <v>25</v>
      </c>
      <c r="E4163" s="654" t="s">
        <v>18679</v>
      </c>
    </row>
    <row r="4164" spans="2:5">
      <c r="B4164" s="1596">
        <v>55835</v>
      </c>
      <c r="C4164" s="1170" t="s">
        <v>5278</v>
      </c>
      <c r="D4164" s="1169" t="s">
        <v>25</v>
      </c>
      <c r="E4164" s="651" t="s">
        <v>19655</v>
      </c>
    </row>
    <row r="4165" spans="2:5">
      <c r="B4165" s="1595" t="s">
        <v>418</v>
      </c>
      <c r="C4165" s="653" t="s">
        <v>419</v>
      </c>
      <c r="D4165" s="652" t="s">
        <v>25</v>
      </c>
      <c r="E4165" s="654" t="s">
        <v>13224</v>
      </c>
    </row>
    <row r="4166" spans="2:5">
      <c r="B4166" s="1596">
        <v>83346</v>
      </c>
      <c r="C4166" s="1170" t="s">
        <v>2505</v>
      </c>
      <c r="D4166" s="1169" t="s">
        <v>25</v>
      </c>
      <c r="E4166" s="651" t="s">
        <v>13829</v>
      </c>
    </row>
    <row r="4167" spans="2:5" ht="45">
      <c r="B4167" s="1595">
        <v>93360</v>
      </c>
      <c r="C4167" s="653" t="s">
        <v>10512</v>
      </c>
      <c r="D4167" s="652" t="s">
        <v>25</v>
      </c>
      <c r="E4167" s="654" t="s">
        <v>18897</v>
      </c>
    </row>
    <row r="4168" spans="2:5" ht="45">
      <c r="B4168" s="1596">
        <v>93361</v>
      </c>
      <c r="C4168" s="1170" t="s">
        <v>10513</v>
      </c>
      <c r="D4168" s="1169" t="s">
        <v>25</v>
      </c>
      <c r="E4168" s="651" t="s">
        <v>12564</v>
      </c>
    </row>
    <row r="4169" spans="2:5" ht="45">
      <c r="B4169" s="1595">
        <v>93362</v>
      </c>
      <c r="C4169" s="653" t="s">
        <v>10514</v>
      </c>
      <c r="D4169" s="652" t="s">
        <v>25</v>
      </c>
      <c r="E4169" s="654" t="s">
        <v>15862</v>
      </c>
    </row>
    <row r="4170" spans="2:5" ht="45">
      <c r="B4170" s="1596">
        <v>93363</v>
      </c>
      <c r="C4170" s="1170" t="s">
        <v>10515</v>
      </c>
      <c r="D4170" s="1169" t="s">
        <v>25</v>
      </c>
      <c r="E4170" s="651" t="s">
        <v>13871</v>
      </c>
    </row>
    <row r="4171" spans="2:5" ht="45">
      <c r="B4171" s="1595">
        <v>93364</v>
      </c>
      <c r="C4171" s="653" t="s">
        <v>10516</v>
      </c>
      <c r="D4171" s="652" t="s">
        <v>25</v>
      </c>
      <c r="E4171" s="654" t="s">
        <v>12651</v>
      </c>
    </row>
    <row r="4172" spans="2:5" ht="45">
      <c r="B4172" s="1596">
        <v>93365</v>
      </c>
      <c r="C4172" s="1170" t="s">
        <v>10517</v>
      </c>
      <c r="D4172" s="1169" t="s">
        <v>25</v>
      </c>
      <c r="E4172" s="651" t="s">
        <v>16793</v>
      </c>
    </row>
    <row r="4173" spans="2:5" ht="45">
      <c r="B4173" s="1595">
        <v>93366</v>
      </c>
      <c r="C4173" s="653" t="s">
        <v>10518</v>
      </c>
      <c r="D4173" s="652" t="s">
        <v>25</v>
      </c>
      <c r="E4173" s="654" t="s">
        <v>14278</v>
      </c>
    </row>
    <row r="4174" spans="2:5" ht="45">
      <c r="B4174" s="1596">
        <v>93367</v>
      </c>
      <c r="C4174" s="1170" t="s">
        <v>10519</v>
      </c>
      <c r="D4174" s="1169" t="s">
        <v>25</v>
      </c>
      <c r="E4174" s="651" t="s">
        <v>15802</v>
      </c>
    </row>
    <row r="4175" spans="2:5" ht="45">
      <c r="B4175" s="1595">
        <v>93368</v>
      </c>
      <c r="C4175" s="653" t="s">
        <v>10520</v>
      </c>
      <c r="D4175" s="652" t="s">
        <v>25</v>
      </c>
      <c r="E4175" s="654" t="s">
        <v>12624</v>
      </c>
    </row>
    <row r="4176" spans="2:5" ht="45">
      <c r="B4176" s="1596">
        <v>93369</v>
      </c>
      <c r="C4176" s="1170" t="s">
        <v>10521</v>
      </c>
      <c r="D4176" s="1169" t="s">
        <v>25</v>
      </c>
      <c r="E4176" s="651" t="s">
        <v>13921</v>
      </c>
    </row>
    <row r="4177" spans="2:5" ht="45">
      <c r="B4177" s="1595">
        <v>93370</v>
      </c>
      <c r="C4177" s="653" t="s">
        <v>10522</v>
      </c>
      <c r="D4177" s="652" t="s">
        <v>25</v>
      </c>
      <c r="E4177" s="654" t="s">
        <v>15893</v>
      </c>
    </row>
    <row r="4178" spans="2:5" ht="45">
      <c r="B4178" s="1596">
        <v>93371</v>
      </c>
      <c r="C4178" s="1170" t="s">
        <v>10523</v>
      </c>
      <c r="D4178" s="1169" t="s">
        <v>25</v>
      </c>
      <c r="E4178" s="651" t="s">
        <v>12826</v>
      </c>
    </row>
    <row r="4179" spans="2:5" ht="45">
      <c r="B4179" s="1595">
        <v>93372</v>
      </c>
      <c r="C4179" s="653" t="s">
        <v>10524</v>
      </c>
      <c r="D4179" s="652" t="s">
        <v>25</v>
      </c>
      <c r="E4179" s="654" t="s">
        <v>13768</v>
      </c>
    </row>
    <row r="4180" spans="2:5" ht="45">
      <c r="B4180" s="1596">
        <v>93373</v>
      </c>
      <c r="C4180" s="1170" t="s">
        <v>10525</v>
      </c>
      <c r="D4180" s="1169" t="s">
        <v>25</v>
      </c>
      <c r="E4180" s="651" t="s">
        <v>15723</v>
      </c>
    </row>
    <row r="4181" spans="2:5" ht="45">
      <c r="B4181" s="1595">
        <v>93374</v>
      </c>
      <c r="C4181" s="653" t="s">
        <v>10526</v>
      </c>
      <c r="D4181" s="652" t="s">
        <v>25</v>
      </c>
      <c r="E4181" s="654" t="s">
        <v>14597</v>
      </c>
    </row>
    <row r="4182" spans="2:5" ht="45">
      <c r="B4182" s="1596">
        <v>93375</v>
      </c>
      <c r="C4182" s="1170" t="s">
        <v>10527</v>
      </c>
      <c r="D4182" s="1169" t="s">
        <v>25</v>
      </c>
      <c r="E4182" s="651" t="s">
        <v>14306</v>
      </c>
    </row>
    <row r="4183" spans="2:5" ht="45">
      <c r="B4183" s="1595">
        <v>93376</v>
      </c>
      <c r="C4183" s="653" t="s">
        <v>10528</v>
      </c>
      <c r="D4183" s="652" t="s">
        <v>25</v>
      </c>
      <c r="E4183" s="654" t="s">
        <v>16007</v>
      </c>
    </row>
    <row r="4184" spans="2:5" ht="45">
      <c r="B4184" s="1596">
        <v>93377</v>
      </c>
      <c r="C4184" s="1170" t="s">
        <v>10529</v>
      </c>
      <c r="D4184" s="1169" t="s">
        <v>25</v>
      </c>
      <c r="E4184" s="651" t="s">
        <v>13212</v>
      </c>
    </row>
    <row r="4185" spans="2:5" ht="45">
      <c r="B4185" s="1595">
        <v>93378</v>
      </c>
      <c r="C4185" s="653" t="s">
        <v>10530</v>
      </c>
      <c r="D4185" s="652" t="s">
        <v>25</v>
      </c>
      <c r="E4185" s="654" t="s">
        <v>12740</v>
      </c>
    </row>
    <row r="4186" spans="2:5" ht="45">
      <c r="B4186" s="1596">
        <v>93379</v>
      </c>
      <c r="C4186" s="1170" t="s">
        <v>10531</v>
      </c>
      <c r="D4186" s="1169" t="s">
        <v>25</v>
      </c>
      <c r="E4186" s="651" t="s">
        <v>13281</v>
      </c>
    </row>
    <row r="4187" spans="2:5" ht="45">
      <c r="B4187" s="1595">
        <v>93380</v>
      </c>
      <c r="C4187" s="653" t="s">
        <v>10532</v>
      </c>
      <c r="D4187" s="652" t="s">
        <v>25</v>
      </c>
      <c r="E4187" s="654" t="s">
        <v>17425</v>
      </c>
    </row>
    <row r="4188" spans="2:5" ht="45">
      <c r="B4188" s="1596">
        <v>93381</v>
      </c>
      <c r="C4188" s="1170" t="s">
        <v>10533</v>
      </c>
      <c r="D4188" s="1169" t="s">
        <v>25</v>
      </c>
      <c r="E4188" s="651" t="s">
        <v>12871</v>
      </c>
    </row>
    <row r="4189" spans="2:5">
      <c r="B4189" s="1595">
        <v>93382</v>
      </c>
      <c r="C4189" s="653" t="s">
        <v>4995</v>
      </c>
      <c r="D4189" s="652" t="s">
        <v>25</v>
      </c>
      <c r="E4189" s="654" t="s">
        <v>13800</v>
      </c>
    </row>
    <row r="4190" spans="2:5">
      <c r="B4190" s="1596">
        <v>72838</v>
      </c>
      <c r="C4190" s="1170" t="s">
        <v>10534</v>
      </c>
      <c r="D4190" s="1169" t="s">
        <v>420</v>
      </c>
      <c r="E4190" s="651" t="s">
        <v>14294</v>
      </c>
    </row>
    <row r="4191" spans="2:5">
      <c r="B4191" s="1595">
        <v>72839</v>
      </c>
      <c r="C4191" s="653" t="s">
        <v>10535</v>
      </c>
      <c r="D4191" s="652" t="s">
        <v>420</v>
      </c>
      <c r="E4191" s="654" t="s">
        <v>15038</v>
      </c>
    </row>
    <row r="4192" spans="2:5">
      <c r="B4192" s="1596">
        <v>72840</v>
      </c>
      <c r="C4192" s="1170" t="s">
        <v>421</v>
      </c>
      <c r="D4192" s="1169" t="s">
        <v>420</v>
      </c>
      <c r="E4192" s="651" t="s">
        <v>12759</v>
      </c>
    </row>
    <row r="4193" spans="2:5">
      <c r="B4193" s="1595">
        <v>72841</v>
      </c>
      <c r="C4193" s="653" t="s">
        <v>10536</v>
      </c>
      <c r="D4193" s="652" t="s">
        <v>420</v>
      </c>
      <c r="E4193" s="654" t="s">
        <v>12496</v>
      </c>
    </row>
    <row r="4194" spans="2:5">
      <c r="B4194" s="1596">
        <v>72842</v>
      </c>
      <c r="C4194" s="1170" t="s">
        <v>10537</v>
      </c>
      <c r="D4194" s="1169" t="s">
        <v>420</v>
      </c>
      <c r="E4194" s="651" t="s">
        <v>14526</v>
      </c>
    </row>
    <row r="4195" spans="2:5">
      <c r="B4195" s="1595">
        <v>72843</v>
      </c>
      <c r="C4195" s="653" t="s">
        <v>422</v>
      </c>
      <c r="D4195" s="652" t="s">
        <v>420</v>
      </c>
      <c r="E4195" s="654" t="s">
        <v>12851</v>
      </c>
    </row>
    <row r="4196" spans="2:5">
      <c r="B4196" s="1596">
        <v>72844</v>
      </c>
      <c r="C4196" s="1170" t="s">
        <v>10538</v>
      </c>
      <c r="D4196" s="1169" t="s">
        <v>423</v>
      </c>
      <c r="E4196" s="651" t="s">
        <v>12503</v>
      </c>
    </row>
    <row r="4197" spans="2:5">
      <c r="B4197" s="1595">
        <v>72845</v>
      </c>
      <c r="C4197" s="653" t="s">
        <v>424</v>
      </c>
      <c r="D4197" s="652" t="s">
        <v>423</v>
      </c>
      <c r="E4197" s="654" t="s">
        <v>12513</v>
      </c>
    </row>
    <row r="4198" spans="2:5">
      <c r="B4198" s="1596">
        <v>72846</v>
      </c>
      <c r="C4198" s="1170" t="s">
        <v>10539</v>
      </c>
      <c r="D4198" s="1169" t="s">
        <v>423</v>
      </c>
      <c r="E4198" s="651" t="s">
        <v>13874</v>
      </c>
    </row>
    <row r="4199" spans="2:5">
      <c r="B4199" s="1595">
        <v>72847</v>
      </c>
      <c r="C4199" s="653" t="s">
        <v>425</v>
      </c>
      <c r="D4199" s="652" t="s">
        <v>423</v>
      </c>
      <c r="E4199" s="654" t="s">
        <v>15460</v>
      </c>
    </row>
    <row r="4200" spans="2:5">
      <c r="B4200" s="1596">
        <v>72848</v>
      </c>
      <c r="C4200" s="1170" t="s">
        <v>10540</v>
      </c>
      <c r="D4200" s="1169" t="s">
        <v>423</v>
      </c>
      <c r="E4200" s="651" t="s">
        <v>12644</v>
      </c>
    </row>
    <row r="4201" spans="2:5" ht="30">
      <c r="B4201" s="1595">
        <v>72849</v>
      </c>
      <c r="C4201" s="653" t="s">
        <v>10541</v>
      </c>
      <c r="D4201" s="652" t="s">
        <v>423</v>
      </c>
      <c r="E4201" s="654" t="s">
        <v>13895</v>
      </c>
    </row>
    <row r="4202" spans="2:5">
      <c r="B4202" s="1596">
        <v>72850</v>
      </c>
      <c r="C4202" s="1170" t="s">
        <v>10542</v>
      </c>
      <c r="D4202" s="1169" t="s">
        <v>423</v>
      </c>
      <c r="E4202" s="651" t="s">
        <v>19656</v>
      </c>
    </row>
    <row r="4203" spans="2:5">
      <c r="B4203" s="1595">
        <v>72882</v>
      </c>
      <c r="C4203" s="653" t="s">
        <v>10534</v>
      </c>
      <c r="D4203" s="652" t="s">
        <v>426</v>
      </c>
      <c r="E4203" s="654" t="s">
        <v>12976</v>
      </c>
    </row>
    <row r="4204" spans="2:5">
      <c r="B4204" s="1596">
        <v>72883</v>
      </c>
      <c r="C4204" s="1170" t="s">
        <v>10535</v>
      </c>
      <c r="D4204" s="1169" t="s">
        <v>426</v>
      </c>
      <c r="E4204" s="651" t="s">
        <v>13751</v>
      </c>
    </row>
    <row r="4205" spans="2:5">
      <c r="B4205" s="1595">
        <v>72884</v>
      </c>
      <c r="C4205" s="653" t="s">
        <v>421</v>
      </c>
      <c r="D4205" s="652" t="s">
        <v>426</v>
      </c>
      <c r="E4205" s="654" t="s">
        <v>14294</v>
      </c>
    </row>
    <row r="4206" spans="2:5">
      <c r="B4206" s="1596">
        <v>72885</v>
      </c>
      <c r="C4206" s="1170" t="s">
        <v>10536</v>
      </c>
      <c r="D4206" s="1169" t="s">
        <v>426</v>
      </c>
      <c r="E4206" s="651" t="s">
        <v>12879</v>
      </c>
    </row>
    <row r="4207" spans="2:5">
      <c r="B4207" s="1595">
        <v>72886</v>
      </c>
      <c r="C4207" s="653" t="s">
        <v>10537</v>
      </c>
      <c r="D4207" s="652" t="s">
        <v>426</v>
      </c>
      <c r="E4207" s="654" t="s">
        <v>12976</v>
      </c>
    </row>
    <row r="4208" spans="2:5">
      <c r="B4208" s="1596">
        <v>72887</v>
      </c>
      <c r="C4208" s="1170" t="s">
        <v>422</v>
      </c>
      <c r="D4208" s="1169" t="s">
        <v>426</v>
      </c>
      <c r="E4208" s="651" t="s">
        <v>12496</v>
      </c>
    </row>
    <row r="4209" spans="2:5">
      <c r="B4209" s="1595">
        <v>72888</v>
      </c>
      <c r="C4209" s="653" t="s">
        <v>10538</v>
      </c>
      <c r="D4209" s="652" t="s">
        <v>25</v>
      </c>
      <c r="E4209" s="654" t="s">
        <v>12758</v>
      </c>
    </row>
    <row r="4210" spans="2:5" ht="30">
      <c r="B4210" s="1596">
        <v>72890</v>
      </c>
      <c r="C4210" s="1170" t="s">
        <v>2506</v>
      </c>
      <c r="D4210" s="1169" t="s">
        <v>25</v>
      </c>
      <c r="E4210" s="651" t="s">
        <v>15354</v>
      </c>
    </row>
    <row r="4211" spans="2:5" ht="30">
      <c r="B4211" s="1595">
        <v>72891</v>
      </c>
      <c r="C4211" s="653" t="s">
        <v>10543</v>
      </c>
      <c r="D4211" s="652" t="s">
        <v>25</v>
      </c>
      <c r="E4211" s="654" t="s">
        <v>13741</v>
      </c>
    </row>
    <row r="4212" spans="2:5" ht="30">
      <c r="B4212" s="1596">
        <v>72892</v>
      </c>
      <c r="C4212" s="1170" t="s">
        <v>10544</v>
      </c>
      <c r="D4212" s="1169" t="s">
        <v>25</v>
      </c>
      <c r="E4212" s="651" t="s">
        <v>14501</v>
      </c>
    </row>
    <row r="4213" spans="2:5" ht="30">
      <c r="B4213" s="1595">
        <v>72893</v>
      </c>
      <c r="C4213" s="653" t="s">
        <v>10545</v>
      </c>
      <c r="D4213" s="652" t="s">
        <v>25</v>
      </c>
      <c r="E4213" s="654" t="s">
        <v>12883</v>
      </c>
    </row>
    <row r="4214" spans="2:5" ht="30">
      <c r="B4214" s="1596">
        <v>72894</v>
      </c>
      <c r="C4214" s="1170" t="s">
        <v>10546</v>
      </c>
      <c r="D4214" s="1169" t="s">
        <v>25</v>
      </c>
      <c r="E4214" s="651" t="s">
        <v>15340</v>
      </c>
    </row>
    <row r="4215" spans="2:5">
      <c r="B4215" s="1595">
        <v>72895</v>
      </c>
      <c r="C4215" s="653" t="s">
        <v>10547</v>
      </c>
      <c r="D4215" s="652" t="s">
        <v>25</v>
      </c>
      <c r="E4215" s="654" t="s">
        <v>15602</v>
      </c>
    </row>
    <row r="4216" spans="2:5">
      <c r="B4216" s="1596">
        <v>72897</v>
      </c>
      <c r="C4216" s="1170" t="s">
        <v>427</v>
      </c>
      <c r="D4216" s="1169" t="s">
        <v>25</v>
      </c>
      <c r="E4216" s="651" t="s">
        <v>15759</v>
      </c>
    </row>
    <row r="4217" spans="2:5">
      <c r="B4217" s="1595">
        <v>72898</v>
      </c>
      <c r="C4217" s="653" t="s">
        <v>428</v>
      </c>
      <c r="D4217" s="652" t="s">
        <v>25</v>
      </c>
      <c r="E4217" s="654" t="s">
        <v>12979</v>
      </c>
    </row>
    <row r="4218" spans="2:5">
      <c r="B4218" s="1596">
        <v>72899</v>
      </c>
      <c r="C4218" s="1170" t="s">
        <v>10548</v>
      </c>
      <c r="D4218" s="1169" t="s">
        <v>25</v>
      </c>
      <c r="E4218" s="651" t="s">
        <v>14994</v>
      </c>
    </row>
    <row r="4219" spans="2:5">
      <c r="B4219" s="1595">
        <v>72900</v>
      </c>
      <c r="C4219" s="653" t="s">
        <v>10549</v>
      </c>
      <c r="D4219" s="652" t="s">
        <v>25</v>
      </c>
      <c r="E4219" s="654" t="s">
        <v>13392</v>
      </c>
    </row>
    <row r="4220" spans="2:5" ht="30">
      <c r="B4220" s="1596" t="s">
        <v>12232</v>
      </c>
      <c r="C4220" s="1170" t="s">
        <v>10550</v>
      </c>
      <c r="D4220" s="1169" t="s">
        <v>25</v>
      </c>
      <c r="E4220" s="651" t="s">
        <v>15506</v>
      </c>
    </row>
    <row r="4221" spans="2:5">
      <c r="B4221" s="1595" t="s">
        <v>12233</v>
      </c>
      <c r="C4221" s="653" t="s">
        <v>10551</v>
      </c>
      <c r="D4221" s="652" t="s">
        <v>25</v>
      </c>
      <c r="E4221" s="654" t="s">
        <v>13266</v>
      </c>
    </row>
    <row r="4222" spans="2:5">
      <c r="B4222" s="1596">
        <v>83356</v>
      </c>
      <c r="C4222" s="1170" t="s">
        <v>429</v>
      </c>
      <c r="D4222" s="1169" t="s">
        <v>426</v>
      </c>
      <c r="E4222" s="651" t="s">
        <v>12978</v>
      </c>
    </row>
    <row r="4223" spans="2:5">
      <c r="B4223" s="1595">
        <v>83358</v>
      </c>
      <c r="C4223" s="653" t="s">
        <v>430</v>
      </c>
      <c r="D4223" s="652" t="s">
        <v>426</v>
      </c>
      <c r="E4223" s="654" t="s">
        <v>13132</v>
      </c>
    </row>
    <row r="4224" spans="2:5">
      <c r="B4224" s="1596">
        <v>95285</v>
      </c>
      <c r="C4224" s="1170" t="s">
        <v>6134</v>
      </c>
      <c r="D4224" s="1169" t="s">
        <v>25</v>
      </c>
      <c r="E4224" s="651" t="s">
        <v>12731</v>
      </c>
    </row>
    <row r="4225" spans="2:5">
      <c r="B4225" s="1595">
        <v>95286</v>
      </c>
      <c r="C4225" s="653" t="s">
        <v>6135</v>
      </c>
      <c r="D4225" s="652" t="s">
        <v>25</v>
      </c>
      <c r="E4225" s="654" t="s">
        <v>13136</v>
      </c>
    </row>
    <row r="4226" spans="2:5">
      <c r="B4226" s="1596">
        <v>95287</v>
      </c>
      <c r="C4226" s="1170" t="s">
        <v>6136</v>
      </c>
      <c r="D4226" s="1169" t="s">
        <v>25</v>
      </c>
      <c r="E4226" s="651" t="s">
        <v>15340</v>
      </c>
    </row>
    <row r="4227" spans="2:5">
      <c r="B4227" s="1595">
        <v>95288</v>
      </c>
      <c r="C4227" s="653" t="s">
        <v>6137</v>
      </c>
      <c r="D4227" s="652" t="s">
        <v>25</v>
      </c>
      <c r="E4227" s="654" t="s">
        <v>12869</v>
      </c>
    </row>
    <row r="4228" spans="2:5">
      <c r="B4228" s="1596">
        <v>95289</v>
      </c>
      <c r="C4228" s="1170" t="s">
        <v>6138</v>
      </c>
      <c r="D4228" s="1169" t="s">
        <v>25</v>
      </c>
      <c r="E4228" s="651" t="s">
        <v>13676</v>
      </c>
    </row>
    <row r="4229" spans="2:5">
      <c r="B4229" s="1595">
        <v>95290</v>
      </c>
      <c r="C4229" s="653" t="s">
        <v>6139</v>
      </c>
      <c r="D4229" s="652" t="s">
        <v>426</v>
      </c>
      <c r="E4229" s="654" t="s">
        <v>16141</v>
      </c>
    </row>
    <row r="4230" spans="2:5">
      <c r="B4230" s="1596">
        <v>95291</v>
      </c>
      <c r="C4230" s="1170" t="s">
        <v>10552</v>
      </c>
      <c r="D4230" s="1169" t="s">
        <v>25</v>
      </c>
      <c r="E4230" s="651" t="s">
        <v>16258</v>
      </c>
    </row>
    <row r="4231" spans="2:5">
      <c r="B4231" s="1595">
        <v>95292</v>
      </c>
      <c r="C4231" s="653" t="s">
        <v>10553</v>
      </c>
      <c r="D4231" s="652" t="s">
        <v>25</v>
      </c>
      <c r="E4231" s="654" t="s">
        <v>13415</v>
      </c>
    </row>
    <row r="4232" spans="2:5">
      <c r="B4232" s="1596">
        <v>95293</v>
      </c>
      <c r="C4232" s="1170" t="s">
        <v>10554</v>
      </c>
      <c r="D4232" s="1169" t="s">
        <v>25</v>
      </c>
      <c r="E4232" s="651" t="s">
        <v>13748</v>
      </c>
    </row>
    <row r="4233" spans="2:5">
      <c r="B4233" s="1595">
        <v>95294</v>
      </c>
      <c r="C4233" s="653" t="s">
        <v>10555</v>
      </c>
      <c r="D4233" s="652" t="s">
        <v>25</v>
      </c>
      <c r="E4233" s="654" t="s">
        <v>16819</v>
      </c>
    </row>
    <row r="4234" spans="2:5">
      <c r="B4234" s="1596">
        <v>95295</v>
      </c>
      <c r="C4234" s="1170" t="s">
        <v>10556</v>
      </c>
      <c r="D4234" s="1169" t="s">
        <v>25</v>
      </c>
      <c r="E4234" s="651" t="s">
        <v>12940</v>
      </c>
    </row>
    <row r="4235" spans="2:5">
      <c r="B4235" s="1595">
        <v>95296</v>
      </c>
      <c r="C4235" s="653" t="s">
        <v>10557</v>
      </c>
      <c r="D4235" s="652" t="s">
        <v>426</v>
      </c>
      <c r="E4235" s="654" t="s">
        <v>12878</v>
      </c>
    </row>
    <row r="4236" spans="2:5">
      <c r="B4236" s="1596">
        <v>95297</v>
      </c>
      <c r="C4236" s="1170" t="s">
        <v>10558</v>
      </c>
      <c r="D4236" s="1169" t="s">
        <v>25</v>
      </c>
      <c r="E4236" s="651" t="s">
        <v>12854</v>
      </c>
    </row>
    <row r="4237" spans="2:5">
      <c r="B4237" s="1595">
        <v>95298</v>
      </c>
      <c r="C4237" s="653" t="s">
        <v>10559</v>
      </c>
      <c r="D4237" s="652" t="s">
        <v>25</v>
      </c>
      <c r="E4237" s="654" t="s">
        <v>12883</v>
      </c>
    </row>
    <row r="4238" spans="2:5">
      <c r="B4238" s="1596">
        <v>95299</v>
      </c>
      <c r="C4238" s="1170" t="s">
        <v>10560</v>
      </c>
      <c r="D4238" s="1169" t="s">
        <v>25</v>
      </c>
      <c r="E4238" s="651" t="s">
        <v>13604</v>
      </c>
    </row>
    <row r="4239" spans="2:5">
      <c r="B4239" s="1595">
        <v>95300</v>
      </c>
      <c r="C4239" s="653" t="s">
        <v>10561</v>
      </c>
      <c r="D4239" s="652" t="s">
        <v>25</v>
      </c>
      <c r="E4239" s="654" t="s">
        <v>12855</v>
      </c>
    </row>
    <row r="4240" spans="2:5">
      <c r="B4240" s="1596">
        <v>95301</v>
      </c>
      <c r="C4240" s="1170" t="s">
        <v>10562</v>
      </c>
      <c r="D4240" s="1169" t="s">
        <v>25</v>
      </c>
      <c r="E4240" s="651" t="s">
        <v>16258</v>
      </c>
    </row>
    <row r="4241" spans="2:5">
      <c r="B4241" s="1595">
        <v>95302</v>
      </c>
      <c r="C4241" s="653" t="s">
        <v>6140</v>
      </c>
      <c r="D4241" s="652" t="s">
        <v>426</v>
      </c>
      <c r="E4241" s="654" t="s">
        <v>12637</v>
      </c>
    </row>
    <row r="4242" spans="2:5">
      <c r="B4242" s="1596">
        <v>95303</v>
      </c>
      <c r="C4242" s="1170" t="s">
        <v>10563</v>
      </c>
      <c r="D4242" s="1169" t="s">
        <v>426</v>
      </c>
      <c r="E4242" s="651" t="s">
        <v>13453</v>
      </c>
    </row>
    <row r="4243" spans="2:5">
      <c r="B4243" s="1595">
        <v>94097</v>
      </c>
      <c r="C4243" s="653" t="s">
        <v>10564</v>
      </c>
      <c r="D4243" s="652" t="s">
        <v>0</v>
      </c>
      <c r="E4243" s="654" t="s">
        <v>16044</v>
      </c>
    </row>
    <row r="4244" spans="2:5">
      <c r="B4244" s="1596">
        <v>94098</v>
      </c>
      <c r="C4244" s="1170" t="s">
        <v>10565</v>
      </c>
      <c r="D4244" s="1169" t="s">
        <v>0</v>
      </c>
      <c r="E4244" s="651" t="s">
        <v>15040</v>
      </c>
    </row>
    <row r="4245" spans="2:5" ht="30">
      <c r="B4245" s="1595">
        <v>94099</v>
      </c>
      <c r="C4245" s="653" t="s">
        <v>10566</v>
      </c>
      <c r="D4245" s="652" t="s">
        <v>0</v>
      </c>
      <c r="E4245" s="654" t="s">
        <v>15489</v>
      </c>
    </row>
    <row r="4246" spans="2:5" ht="30">
      <c r="B4246" s="1596">
        <v>94100</v>
      </c>
      <c r="C4246" s="1170" t="s">
        <v>10567</v>
      </c>
      <c r="D4246" s="1169" t="s">
        <v>0</v>
      </c>
      <c r="E4246" s="651" t="s">
        <v>12988</v>
      </c>
    </row>
    <row r="4247" spans="2:5" ht="30">
      <c r="B4247" s="1595">
        <v>94102</v>
      </c>
      <c r="C4247" s="653" t="s">
        <v>10568</v>
      </c>
      <c r="D4247" s="652" t="s">
        <v>25</v>
      </c>
      <c r="E4247" s="654" t="s">
        <v>18210</v>
      </c>
    </row>
    <row r="4248" spans="2:5" ht="30">
      <c r="B4248" s="1596">
        <v>94103</v>
      </c>
      <c r="C4248" s="1170" t="s">
        <v>10569</v>
      </c>
      <c r="D4248" s="1169" t="s">
        <v>25</v>
      </c>
      <c r="E4248" s="651" t="s">
        <v>19657</v>
      </c>
    </row>
    <row r="4249" spans="2:5" ht="30">
      <c r="B4249" s="1595">
        <v>94104</v>
      </c>
      <c r="C4249" s="653" t="s">
        <v>10570</v>
      </c>
      <c r="D4249" s="652" t="s">
        <v>25</v>
      </c>
      <c r="E4249" s="654" t="s">
        <v>19658</v>
      </c>
    </row>
    <row r="4250" spans="2:5" ht="30">
      <c r="B4250" s="1596">
        <v>94105</v>
      </c>
      <c r="C4250" s="1170" t="s">
        <v>10571</v>
      </c>
      <c r="D4250" s="1169" t="s">
        <v>25</v>
      </c>
      <c r="E4250" s="651" t="s">
        <v>19659</v>
      </c>
    </row>
    <row r="4251" spans="2:5" ht="30">
      <c r="B4251" s="1595">
        <v>94106</v>
      </c>
      <c r="C4251" s="653" t="s">
        <v>10572</v>
      </c>
      <c r="D4251" s="652" t="s">
        <v>25</v>
      </c>
      <c r="E4251" s="654" t="s">
        <v>16687</v>
      </c>
    </row>
    <row r="4252" spans="2:5" ht="30">
      <c r="B4252" s="1596">
        <v>94107</v>
      </c>
      <c r="C4252" s="1170" t="s">
        <v>10573</v>
      </c>
      <c r="D4252" s="1169" t="s">
        <v>25</v>
      </c>
      <c r="E4252" s="651" t="s">
        <v>19660</v>
      </c>
    </row>
    <row r="4253" spans="2:5" ht="30">
      <c r="B4253" s="1595">
        <v>94108</v>
      </c>
      <c r="C4253" s="653" t="s">
        <v>10574</v>
      </c>
      <c r="D4253" s="652" t="s">
        <v>25</v>
      </c>
      <c r="E4253" s="654" t="s">
        <v>19661</v>
      </c>
    </row>
    <row r="4254" spans="2:5" ht="30">
      <c r="B4254" s="1596">
        <v>94110</v>
      </c>
      <c r="C4254" s="1170" t="s">
        <v>10575</v>
      </c>
      <c r="D4254" s="1169" t="s">
        <v>25</v>
      </c>
      <c r="E4254" s="651" t="s">
        <v>19662</v>
      </c>
    </row>
    <row r="4255" spans="2:5" ht="30">
      <c r="B4255" s="1595">
        <v>94111</v>
      </c>
      <c r="C4255" s="653" t="s">
        <v>10576</v>
      </c>
      <c r="D4255" s="652" t="s">
        <v>25</v>
      </c>
      <c r="E4255" s="654" t="s">
        <v>19663</v>
      </c>
    </row>
    <row r="4256" spans="2:5" ht="30">
      <c r="B4256" s="1596">
        <v>94112</v>
      </c>
      <c r="C4256" s="1170" t="s">
        <v>10577</v>
      </c>
      <c r="D4256" s="1169" t="s">
        <v>25</v>
      </c>
      <c r="E4256" s="651" t="s">
        <v>19664</v>
      </c>
    </row>
    <row r="4257" spans="2:5" ht="30">
      <c r="B4257" s="1595">
        <v>94113</v>
      </c>
      <c r="C4257" s="653" t="s">
        <v>10578</v>
      </c>
      <c r="D4257" s="652" t="s">
        <v>25</v>
      </c>
      <c r="E4257" s="654" t="s">
        <v>19665</v>
      </c>
    </row>
    <row r="4258" spans="2:5" ht="30">
      <c r="B4258" s="1596">
        <v>94114</v>
      </c>
      <c r="C4258" s="1170" t="s">
        <v>10579</v>
      </c>
      <c r="D4258" s="1169" t="s">
        <v>25</v>
      </c>
      <c r="E4258" s="651" t="s">
        <v>19666</v>
      </c>
    </row>
    <row r="4259" spans="2:5" ht="30">
      <c r="B4259" s="1595">
        <v>94115</v>
      </c>
      <c r="C4259" s="653" t="s">
        <v>10580</v>
      </c>
      <c r="D4259" s="652" t="s">
        <v>25</v>
      </c>
      <c r="E4259" s="654" t="s">
        <v>19667</v>
      </c>
    </row>
    <row r="4260" spans="2:5" ht="30">
      <c r="B4260" s="1596">
        <v>94116</v>
      </c>
      <c r="C4260" s="1170" t="s">
        <v>10581</v>
      </c>
      <c r="D4260" s="1169" t="s">
        <v>25</v>
      </c>
      <c r="E4260" s="651" t="s">
        <v>19668</v>
      </c>
    </row>
    <row r="4261" spans="2:5" ht="30">
      <c r="B4261" s="1595">
        <v>94117</v>
      </c>
      <c r="C4261" s="653" t="s">
        <v>10582</v>
      </c>
      <c r="D4261" s="652" t="s">
        <v>25</v>
      </c>
      <c r="E4261" s="654" t="s">
        <v>16212</v>
      </c>
    </row>
    <row r="4262" spans="2:5" ht="30">
      <c r="B4262" s="1596">
        <v>94118</v>
      </c>
      <c r="C4262" s="1170" t="s">
        <v>10583</v>
      </c>
      <c r="D4262" s="1169" t="s">
        <v>25</v>
      </c>
      <c r="E4262" s="651" t="s">
        <v>19669</v>
      </c>
    </row>
    <row r="4263" spans="2:5">
      <c r="B4263" s="1595">
        <v>6514</v>
      </c>
      <c r="C4263" s="653" t="s">
        <v>431</v>
      </c>
      <c r="D4263" s="652" t="s">
        <v>25</v>
      </c>
      <c r="E4263" s="654" t="s">
        <v>19670</v>
      </c>
    </row>
    <row r="4264" spans="2:5">
      <c r="B4264" s="1596">
        <v>88549</v>
      </c>
      <c r="C4264" s="1170" t="s">
        <v>2507</v>
      </c>
      <c r="D4264" s="1169" t="s">
        <v>25</v>
      </c>
      <c r="E4264" s="651" t="s">
        <v>17758</v>
      </c>
    </row>
    <row r="4265" spans="2:5">
      <c r="B4265" s="1595">
        <v>41721</v>
      </c>
      <c r="C4265" s="653" t="s">
        <v>432</v>
      </c>
      <c r="D4265" s="652" t="s">
        <v>25</v>
      </c>
      <c r="E4265" s="654" t="s">
        <v>13761</v>
      </c>
    </row>
    <row r="4266" spans="2:5">
      <c r="B4266" s="1596">
        <v>41722</v>
      </c>
      <c r="C4266" s="1170" t="s">
        <v>433</v>
      </c>
      <c r="D4266" s="1169" t="s">
        <v>25</v>
      </c>
      <c r="E4266" s="651" t="s">
        <v>12987</v>
      </c>
    </row>
    <row r="4267" spans="2:5">
      <c r="B4267" s="1595" t="s">
        <v>12398</v>
      </c>
      <c r="C4267" s="653" t="s">
        <v>434</v>
      </c>
      <c r="D4267" s="652" t="s">
        <v>25</v>
      </c>
      <c r="E4267" s="654" t="s">
        <v>12523</v>
      </c>
    </row>
    <row r="4268" spans="2:5" ht="30">
      <c r="B4268" s="1596" t="s">
        <v>12399</v>
      </c>
      <c r="C4268" s="1170" t="s">
        <v>10584</v>
      </c>
      <c r="D4268" s="1169" t="s">
        <v>25</v>
      </c>
      <c r="E4268" s="651" t="s">
        <v>15094</v>
      </c>
    </row>
    <row r="4269" spans="2:5">
      <c r="B4269" s="1595" t="s">
        <v>12400</v>
      </c>
      <c r="C4269" s="653" t="s">
        <v>10585</v>
      </c>
      <c r="D4269" s="652" t="s">
        <v>25</v>
      </c>
      <c r="E4269" s="654" t="s">
        <v>15326</v>
      </c>
    </row>
    <row r="4270" spans="2:5">
      <c r="B4270" s="1596">
        <v>83344</v>
      </c>
      <c r="C4270" s="1170" t="s">
        <v>10586</v>
      </c>
      <c r="D4270" s="1169" t="s">
        <v>25</v>
      </c>
      <c r="E4270" s="651" t="s">
        <v>16078</v>
      </c>
    </row>
    <row r="4271" spans="2:5">
      <c r="B4271" s="1595">
        <v>95606</v>
      </c>
      <c r="C4271" s="653" t="s">
        <v>10587</v>
      </c>
      <c r="D4271" s="652" t="s">
        <v>25</v>
      </c>
      <c r="E4271" s="654" t="s">
        <v>14219</v>
      </c>
    </row>
    <row r="4272" spans="2:5" ht="30">
      <c r="B4272" s="1596">
        <v>72131</v>
      </c>
      <c r="C4272" s="1170" t="s">
        <v>435</v>
      </c>
      <c r="D4272" s="1169" t="s">
        <v>0</v>
      </c>
      <c r="E4272" s="651" t="s">
        <v>19671</v>
      </c>
    </row>
    <row r="4273" spans="2:5" ht="30">
      <c r="B4273" s="1595">
        <v>72132</v>
      </c>
      <c r="C4273" s="653" t="s">
        <v>10588</v>
      </c>
      <c r="D4273" s="652" t="s">
        <v>0</v>
      </c>
      <c r="E4273" s="654" t="s">
        <v>16098</v>
      </c>
    </row>
    <row r="4274" spans="2:5" ht="30">
      <c r="B4274" s="1596">
        <v>72133</v>
      </c>
      <c r="C4274" s="1170" t="s">
        <v>10589</v>
      </c>
      <c r="D4274" s="1169" t="s">
        <v>0</v>
      </c>
      <c r="E4274" s="651" t="s">
        <v>19672</v>
      </c>
    </row>
    <row r="4275" spans="2:5" ht="30">
      <c r="B4275" s="1595">
        <v>87471</v>
      </c>
      <c r="C4275" s="653" t="s">
        <v>10590</v>
      </c>
      <c r="D4275" s="652" t="s">
        <v>0</v>
      </c>
      <c r="E4275" s="654" t="s">
        <v>19673</v>
      </c>
    </row>
    <row r="4276" spans="2:5" ht="30">
      <c r="B4276" s="1596">
        <v>87472</v>
      </c>
      <c r="C4276" s="1170" t="s">
        <v>10591</v>
      </c>
      <c r="D4276" s="1169" t="s">
        <v>0</v>
      </c>
      <c r="E4276" s="651" t="s">
        <v>19674</v>
      </c>
    </row>
    <row r="4277" spans="2:5" ht="30">
      <c r="B4277" s="1595">
        <v>87473</v>
      </c>
      <c r="C4277" s="653" t="s">
        <v>10592</v>
      </c>
      <c r="D4277" s="652" t="s">
        <v>0</v>
      </c>
      <c r="E4277" s="654" t="s">
        <v>19675</v>
      </c>
    </row>
    <row r="4278" spans="2:5" ht="30">
      <c r="B4278" s="1596">
        <v>87474</v>
      </c>
      <c r="C4278" s="1170" t="s">
        <v>10593</v>
      </c>
      <c r="D4278" s="1169" t="s">
        <v>0</v>
      </c>
      <c r="E4278" s="651" t="s">
        <v>19535</v>
      </c>
    </row>
    <row r="4279" spans="2:5" ht="30">
      <c r="B4279" s="1595">
        <v>87475</v>
      </c>
      <c r="C4279" s="653" t="s">
        <v>10594</v>
      </c>
      <c r="D4279" s="652" t="s">
        <v>0</v>
      </c>
      <c r="E4279" s="654" t="s">
        <v>18059</v>
      </c>
    </row>
    <row r="4280" spans="2:5" ht="30">
      <c r="B4280" s="1596">
        <v>87476</v>
      </c>
      <c r="C4280" s="1170" t="s">
        <v>10595</v>
      </c>
      <c r="D4280" s="1169" t="s">
        <v>0</v>
      </c>
      <c r="E4280" s="651" t="s">
        <v>19676</v>
      </c>
    </row>
    <row r="4281" spans="2:5" ht="30">
      <c r="B4281" s="1595">
        <v>87477</v>
      </c>
      <c r="C4281" s="653" t="s">
        <v>10596</v>
      </c>
      <c r="D4281" s="652" t="s">
        <v>0</v>
      </c>
      <c r="E4281" s="654" t="s">
        <v>14479</v>
      </c>
    </row>
    <row r="4282" spans="2:5" ht="30">
      <c r="B4282" s="1596">
        <v>87478</v>
      </c>
      <c r="C4282" s="1170" t="s">
        <v>10597</v>
      </c>
      <c r="D4282" s="1169" t="s">
        <v>0</v>
      </c>
      <c r="E4282" s="651" t="s">
        <v>19677</v>
      </c>
    </row>
    <row r="4283" spans="2:5" ht="30">
      <c r="B4283" s="1595">
        <v>87479</v>
      </c>
      <c r="C4283" s="653" t="s">
        <v>10598</v>
      </c>
      <c r="D4283" s="652" t="s">
        <v>0</v>
      </c>
      <c r="E4283" s="654" t="s">
        <v>19678</v>
      </c>
    </row>
    <row r="4284" spans="2:5" ht="30">
      <c r="B4284" s="1596">
        <v>87480</v>
      </c>
      <c r="C4284" s="1170" t="s">
        <v>10599</v>
      </c>
      <c r="D4284" s="1169" t="s">
        <v>0</v>
      </c>
      <c r="E4284" s="651" t="s">
        <v>15085</v>
      </c>
    </row>
    <row r="4285" spans="2:5" ht="30">
      <c r="B4285" s="1595">
        <v>87481</v>
      </c>
      <c r="C4285" s="653" t="s">
        <v>10600</v>
      </c>
      <c r="D4285" s="652" t="s">
        <v>0</v>
      </c>
      <c r="E4285" s="654" t="s">
        <v>19679</v>
      </c>
    </row>
    <row r="4286" spans="2:5" ht="30">
      <c r="B4286" s="1596">
        <v>87482</v>
      </c>
      <c r="C4286" s="1170" t="s">
        <v>10601</v>
      </c>
      <c r="D4286" s="1169" t="s">
        <v>0</v>
      </c>
      <c r="E4286" s="651" t="s">
        <v>19680</v>
      </c>
    </row>
    <row r="4287" spans="2:5" ht="30">
      <c r="B4287" s="1595">
        <v>87483</v>
      </c>
      <c r="C4287" s="653" t="s">
        <v>10602</v>
      </c>
      <c r="D4287" s="652" t="s">
        <v>0</v>
      </c>
      <c r="E4287" s="654" t="s">
        <v>19681</v>
      </c>
    </row>
    <row r="4288" spans="2:5" ht="30">
      <c r="B4288" s="1596">
        <v>87484</v>
      </c>
      <c r="C4288" s="1170" t="s">
        <v>10603</v>
      </c>
      <c r="D4288" s="1169" t="s">
        <v>0</v>
      </c>
      <c r="E4288" s="651" t="s">
        <v>19682</v>
      </c>
    </row>
    <row r="4289" spans="2:5" ht="30">
      <c r="B4289" s="1595">
        <v>87485</v>
      </c>
      <c r="C4289" s="653" t="s">
        <v>10604</v>
      </c>
      <c r="D4289" s="652" t="s">
        <v>0</v>
      </c>
      <c r="E4289" s="654" t="s">
        <v>19683</v>
      </c>
    </row>
    <row r="4290" spans="2:5" ht="30">
      <c r="B4290" s="1596">
        <v>87487</v>
      </c>
      <c r="C4290" s="1170" t="s">
        <v>10605</v>
      </c>
      <c r="D4290" s="1169" t="s">
        <v>0</v>
      </c>
      <c r="E4290" s="651" t="s">
        <v>19684</v>
      </c>
    </row>
    <row r="4291" spans="2:5" ht="30">
      <c r="B4291" s="1595">
        <v>87488</v>
      </c>
      <c r="C4291" s="653" t="s">
        <v>10606</v>
      </c>
      <c r="D4291" s="652" t="s">
        <v>0</v>
      </c>
      <c r="E4291" s="654" t="s">
        <v>19685</v>
      </c>
    </row>
    <row r="4292" spans="2:5" ht="30">
      <c r="B4292" s="1596">
        <v>87489</v>
      </c>
      <c r="C4292" s="1170" t="s">
        <v>10607</v>
      </c>
      <c r="D4292" s="1169" t="s">
        <v>0</v>
      </c>
      <c r="E4292" s="651" t="s">
        <v>12956</v>
      </c>
    </row>
    <row r="4293" spans="2:5" ht="30">
      <c r="B4293" s="1595">
        <v>87490</v>
      </c>
      <c r="C4293" s="653" t="s">
        <v>10608</v>
      </c>
      <c r="D4293" s="652" t="s">
        <v>0</v>
      </c>
      <c r="E4293" s="654" t="s">
        <v>16722</v>
      </c>
    </row>
    <row r="4294" spans="2:5" ht="30">
      <c r="B4294" s="1596">
        <v>87491</v>
      </c>
      <c r="C4294" s="1170" t="s">
        <v>10609</v>
      </c>
      <c r="D4294" s="1169" t="s">
        <v>0</v>
      </c>
      <c r="E4294" s="651" t="s">
        <v>13236</v>
      </c>
    </row>
    <row r="4295" spans="2:5" ht="30">
      <c r="B4295" s="1595">
        <v>87492</v>
      </c>
      <c r="C4295" s="653" t="s">
        <v>10610</v>
      </c>
      <c r="D4295" s="652" t="s">
        <v>0</v>
      </c>
      <c r="E4295" s="654" t="s">
        <v>16004</v>
      </c>
    </row>
    <row r="4296" spans="2:5" ht="30">
      <c r="B4296" s="1596">
        <v>87493</v>
      </c>
      <c r="C4296" s="1170" t="s">
        <v>10611</v>
      </c>
      <c r="D4296" s="1169" t="s">
        <v>0</v>
      </c>
      <c r="E4296" s="651" t="s">
        <v>19686</v>
      </c>
    </row>
    <row r="4297" spans="2:5" ht="30">
      <c r="B4297" s="1595">
        <v>87494</v>
      </c>
      <c r="C4297" s="653" t="s">
        <v>10612</v>
      </c>
      <c r="D4297" s="652" t="s">
        <v>0</v>
      </c>
      <c r="E4297" s="654" t="s">
        <v>15496</v>
      </c>
    </row>
    <row r="4298" spans="2:5" ht="30">
      <c r="B4298" s="1596">
        <v>87495</v>
      </c>
      <c r="C4298" s="1170" t="s">
        <v>10613</v>
      </c>
      <c r="D4298" s="1169" t="s">
        <v>0</v>
      </c>
      <c r="E4298" s="651" t="s">
        <v>19687</v>
      </c>
    </row>
    <row r="4299" spans="2:5" ht="30">
      <c r="B4299" s="1595">
        <v>87496</v>
      </c>
      <c r="C4299" s="653" t="s">
        <v>10614</v>
      </c>
      <c r="D4299" s="652" t="s">
        <v>0</v>
      </c>
      <c r="E4299" s="654" t="s">
        <v>19688</v>
      </c>
    </row>
    <row r="4300" spans="2:5" ht="30">
      <c r="B4300" s="1596">
        <v>87497</v>
      </c>
      <c r="C4300" s="1170" t="s">
        <v>10615</v>
      </c>
      <c r="D4300" s="1169" t="s">
        <v>0</v>
      </c>
      <c r="E4300" s="651" t="s">
        <v>19689</v>
      </c>
    </row>
    <row r="4301" spans="2:5" ht="30">
      <c r="B4301" s="1595">
        <v>87498</v>
      </c>
      <c r="C4301" s="653" t="s">
        <v>10616</v>
      </c>
      <c r="D4301" s="652" t="s">
        <v>0</v>
      </c>
      <c r="E4301" s="654" t="s">
        <v>19690</v>
      </c>
    </row>
    <row r="4302" spans="2:5" ht="30">
      <c r="B4302" s="1596">
        <v>87499</v>
      </c>
      <c r="C4302" s="1170" t="s">
        <v>10617</v>
      </c>
      <c r="D4302" s="1169" t="s">
        <v>0</v>
      </c>
      <c r="E4302" s="651" t="s">
        <v>15563</v>
      </c>
    </row>
    <row r="4303" spans="2:5" ht="30">
      <c r="B4303" s="1595">
        <v>87500</v>
      </c>
      <c r="C4303" s="653" t="s">
        <v>10618</v>
      </c>
      <c r="D4303" s="652" t="s">
        <v>0</v>
      </c>
      <c r="E4303" s="654" t="s">
        <v>16187</v>
      </c>
    </row>
    <row r="4304" spans="2:5" ht="45">
      <c r="B4304" s="1596">
        <v>87501</v>
      </c>
      <c r="C4304" s="1170" t="s">
        <v>10619</v>
      </c>
      <c r="D4304" s="1169" t="s">
        <v>0</v>
      </c>
      <c r="E4304" s="651" t="s">
        <v>17151</v>
      </c>
    </row>
    <row r="4305" spans="2:5" ht="30">
      <c r="B4305" s="1595">
        <v>87502</v>
      </c>
      <c r="C4305" s="653" t="s">
        <v>10620</v>
      </c>
      <c r="D4305" s="652" t="s">
        <v>0</v>
      </c>
      <c r="E4305" s="654" t="s">
        <v>19691</v>
      </c>
    </row>
    <row r="4306" spans="2:5" ht="30">
      <c r="B4306" s="1596">
        <v>87503</v>
      </c>
      <c r="C4306" s="1170" t="s">
        <v>10621</v>
      </c>
      <c r="D4306" s="1169" t="s">
        <v>0</v>
      </c>
      <c r="E4306" s="651" t="s">
        <v>15607</v>
      </c>
    </row>
    <row r="4307" spans="2:5" ht="30">
      <c r="B4307" s="1595">
        <v>87504</v>
      </c>
      <c r="C4307" s="653" t="s">
        <v>10622</v>
      </c>
      <c r="D4307" s="652" t="s">
        <v>0</v>
      </c>
      <c r="E4307" s="654" t="s">
        <v>15609</v>
      </c>
    </row>
    <row r="4308" spans="2:5" ht="30">
      <c r="B4308" s="1596">
        <v>87505</v>
      </c>
      <c r="C4308" s="1170" t="s">
        <v>10623</v>
      </c>
      <c r="D4308" s="1169" t="s">
        <v>0</v>
      </c>
      <c r="E4308" s="651" t="s">
        <v>19675</v>
      </c>
    </row>
    <row r="4309" spans="2:5" ht="30">
      <c r="B4309" s="1595">
        <v>87506</v>
      </c>
      <c r="C4309" s="653" t="s">
        <v>10624</v>
      </c>
      <c r="D4309" s="652" t="s">
        <v>0</v>
      </c>
      <c r="E4309" s="654" t="s">
        <v>19692</v>
      </c>
    </row>
    <row r="4310" spans="2:5" ht="30">
      <c r="B4310" s="1596">
        <v>87507</v>
      </c>
      <c r="C4310" s="1170" t="s">
        <v>10625</v>
      </c>
      <c r="D4310" s="1169" t="s">
        <v>0</v>
      </c>
      <c r="E4310" s="651" t="s">
        <v>15595</v>
      </c>
    </row>
    <row r="4311" spans="2:5" ht="30">
      <c r="B4311" s="1595">
        <v>87508</v>
      </c>
      <c r="C4311" s="653" t="s">
        <v>10626</v>
      </c>
      <c r="D4311" s="652" t="s">
        <v>0</v>
      </c>
      <c r="E4311" s="654" t="s">
        <v>13106</v>
      </c>
    </row>
    <row r="4312" spans="2:5" ht="45">
      <c r="B4312" s="1596">
        <v>87509</v>
      </c>
      <c r="C4312" s="1170" t="s">
        <v>10627</v>
      </c>
      <c r="D4312" s="1169" t="s">
        <v>0</v>
      </c>
      <c r="E4312" s="651" t="s">
        <v>19693</v>
      </c>
    </row>
    <row r="4313" spans="2:5" ht="45">
      <c r="B4313" s="1595">
        <v>87510</v>
      </c>
      <c r="C4313" s="653" t="s">
        <v>10628</v>
      </c>
      <c r="D4313" s="652" t="s">
        <v>0</v>
      </c>
      <c r="E4313" s="654" t="s">
        <v>19694</v>
      </c>
    </row>
    <row r="4314" spans="2:5" ht="30">
      <c r="B4314" s="1596">
        <v>87511</v>
      </c>
      <c r="C4314" s="1170" t="s">
        <v>10629</v>
      </c>
      <c r="D4314" s="1169" t="s">
        <v>0</v>
      </c>
      <c r="E4314" s="651" t="s">
        <v>16099</v>
      </c>
    </row>
    <row r="4315" spans="2:5" ht="30">
      <c r="B4315" s="1595">
        <v>87512</v>
      </c>
      <c r="C4315" s="653" t="s">
        <v>10630</v>
      </c>
      <c r="D4315" s="652" t="s">
        <v>0</v>
      </c>
      <c r="E4315" s="654" t="s">
        <v>18423</v>
      </c>
    </row>
    <row r="4316" spans="2:5" ht="30">
      <c r="B4316" s="1596">
        <v>87513</v>
      </c>
      <c r="C4316" s="1170" t="s">
        <v>10631</v>
      </c>
      <c r="D4316" s="1169" t="s">
        <v>0</v>
      </c>
      <c r="E4316" s="651" t="s">
        <v>19695</v>
      </c>
    </row>
    <row r="4317" spans="2:5" ht="30">
      <c r="B4317" s="1595">
        <v>87514</v>
      </c>
      <c r="C4317" s="653" t="s">
        <v>10632</v>
      </c>
      <c r="D4317" s="652" t="s">
        <v>0</v>
      </c>
      <c r="E4317" s="654" t="s">
        <v>19696</v>
      </c>
    </row>
    <row r="4318" spans="2:5" ht="30">
      <c r="B4318" s="1596">
        <v>87515</v>
      </c>
      <c r="C4318" s="1170" t="s">
        <v>10633</v>
      </c>
      <c r="D4318" s="1169" t="s">
        <v>0</v>
      </c>
      <c r="E4318" s="651" t="s">
        <v>19697</v>
      </c>
    </row>
    <row r="4319" spans="2:5" ht="30">
      <c r="B4319" s="1595">
        <v>87516</v>
      </c>
      <c r="C4319" s="653" t="s">
        <v>10634</v>
      </c>
      <c r="D4319" s="652" t="s">
        <v>0</v>
      </c>
      <c r="E4319" s="654" t="s">
        <v>19698</v>
      </c>
    </row>
    <row r="4320" spans="2:5" ht="45">
      <c r="B4320" s="1596">
        <v>87517</v>
      </c>
      <c r="C4320" s="1170" t="s">
        <v>10635</v>
      </c>
      <c r="D4320" s="1169" t="s">
        <v>0</v>
      </c>
      <c r="E4320" s="651" t="s">
        <v>19699</v>
      </c>
    </row>
    <row r="4321" spans="2:5" ht="30">
      <c r="B4321" s="1595">
        <v>87518</v>
      </c>
      <c r="C4321" s="653" t="s">
        <v>10636</v>
      </c>
      <c r="D4321" s="652" t="s">
        <v>0</v>
      </c>
      <c r="E4321" s="654" t="s">
        <v>19700</v>
      </c>
    </row>
    <row r="4322" spans="2:5" ht="30">
      <c r="B4322" s="1596">
        <v>87519</v>
      </c>
      <c r="C4322" s="1170" t="s">
        <v>10637</v>
      </c>
      <c r="D4322" s="1169" t="s">
        <v>0</v>
      </c>
      <c r="E4322" s="651" t="s">
        <v>19701</v>
      </c>
    </row>
    <row r="4323" spans="2:5" ht="30">
      <c r="B4323" s="1595">
        <v>87520</v>
      </c>
      <c r="C4323" s="653" t="s">
        <v>10638</v>
      </c>
      <c r="D4323" s="652" t="s">
        <v>0</v>
      </c>
      <c r="E4323" s="654" t="s">
        <v>14928</v>
      </c>
    </row>
    <row r="4324" spans="2:5" ht="45">
      <c r="B4324" s="1596">
        <v>87521</v>
      </c>
      <c r="C4324" s="1170" t="s">
        <v>10639</v>
      </c>
      <c r="D4324" s="1169" t="s">
        <v>0</v>
      </c>
      <c r="E4324" s="651" t="s">
        <v>19702</v>
      </c>
    </row>
    <row r="4325" spans="2:5" ht="30">
      <c r="B4325" s="1595">
        <v>87522</v>
      </c>
      <c r="C4325" s="653" t="s">
        <v>10640</v>
      </c>
      <c r="D4325" s="652" t="s">
        <v>0</v>
      </c>
      <c r="E4325" s="654" t="s">
        <v>19703</v>
      </c>
    </row>
    <row r="4326" spans="2:5" ht="30">
      <c r="B4326" s="1596">
        <v>87523</v>
      </c>
      <c r="C4326" s="1170" t="s">
        <v>10641</v>
      </c>
      <c r="D4326" s="1169" t="s">
        <v>0</v>
      </c>
      <c r="E4326" s="651" t="s">
        <v>16173</v>
      </c>
    </row>
    <row r="4327" spans="2:5" ht="30">
      <c r="B4327" s="1595">
        <v>87524</v>
      </c>
      <c r="C4327" s="653" t="s">
        <v>10642</v>
      </c>
      <c r="D4327" s="652" t="s">
        <v>0</v>
      </c>
      <c r="E4327" s="654" t="s">
        <v>15333</v>
      </c>
    </row>
    <row r="4328" spans="2:5" ht="45">
      <c r="B4328" s="1596">
        <v>87525</v>
      </c>
      <c r="C4328" s="1170" t="s">
        <v>10643</v>
      </c>
      <c r="D4328" s="1169" t="s">
        <v>0</v>
      </c>
      <c r="E4328" s="651" t="s">
        <v>19704</v>
      </c>
    </row>
    <row r="4329" spans="2:5" ht="45">
      <c r="B4329" s="1595">
        <v>87526</v>
      </c>
      <c r="C4329" s="653" t="s">
        <v>10644</v>
      </c>
      <c r="D4329" s="652" t="s">
        <v>0</v>
      </c>
      <c r="E4329" s="654" t="s">
        <v>12684</v>
      </c>
    </row>
    <row r="4330" spans="2:5" ht="30">
      <c r="B4330" s="1596">
        <v>89043</v>
      </c>
      <c r="C4330" s="1170" t="s">
        <v>10645</v>
      </c>
      <c r="D4330" s="1169" t="s">
        <v>0</v>
      </c>
      <c r="E4330" s="651" t="s">
        <v>16133</v>
      </c>
    </row>
    <row r="4331" spans="2:5" ht="30">
      <c r="B4331" s="1595">
        <v>89168</v>
      </c>
      <c r="C4331" s="653" t="s">
        <v>10646</v>
      </c>
      <c r="D4331" s="652" t="s">
        <v>0</v>
      </c>
      <c r="E4331" s="654" t="s">
        <v>19705</v>
      </c>
    </row>
    <row r="4332" spans="2:5" ht="45">
      <c r="B4332" s="1596">
        <v>89977</v>
      </c>
      <c r="C4332" s="1170" t="s">
        <v>10647</v>
      </c>
      <c r="D4332" s="1169" t="s">
        <v>0</v>
      </c>
      <c r="E4332" s="651" t="s">
        <v>19706</v>
      </c>
    </row>
    <row r="4333" spans="2:5" ht="30">
      <c r="B4333" s="1595">
        <v>90112</v>
      </c>
      <c r="C4333" s="653" t="s">
        <v>10648</v>
      </c>
      <c r="D4333" s="652" t="s">
        <v>0</v>
      </c>
      <c r="E4333" s="654" t="s">
        <v>15989</v>
      </c>
    </row>
    <row r="4334" spans="2:5" ht="30">
      <c r="B4334" s="1596">
        <v>95474</v>
      </c>
      <c r="C4334" s="1170" t="s">
        <v>10649</v>
      </c>
      <c r="D4334" s="1169" t="s">
        <v>25</v>
      </c>
      <c r="E4334" s="651" t="s">
        <v>19707</v>
      </c>
    </row>
    <row r="4335" spans="2:5" ht="30">
      <c r="B4335" s="1595">
        <v>89282</v>
      </c>
      <c r="C4335" s="653" t="s">
        <v>10650</v>
      </c>
      <c r="D4335" s="652" t="s">
        <v>0</v>
      </c>
      <c r="E4335" s="654" t="s">
        <v>15811</v>
      </c>
    </row>
    <row r="4336" spans="2:5" ht="30">
      <c r="B4336" s="1596">
        <v>89283</v>
      </c>
      <c r="C4336" s="1170" t="s">
        <v>10651</v>
      </c>
      <c r="D4336" s="1169" t="s">
        <v>0</v>
      </c>
      <c r="E4336" s="651" t="s">
        <v>19210</v>
      </c>
    </row>
    <row r="4337" spans="2:5" ht="30">
      <c r="B4337" s="1595">
        <v>89284</v>
      </c>
      <c r="C4337" s="653" t="s">
        <v>10652</v>
      </c>
      <c r="D4337" s="652" t="s">
        <v>0</v>
      </c>
      <c r="E4337" s="654" t="s">
        <v>19708</v>
      </c>
    </row>
    <row r="4338" spans="2:5" ht="30">
      <c r="B4338" s="1596">
        <v>89285</v>
      </c>
      <c r="C4338" s="1170" t="s">
        <v>10653</v>
      </c>
      <c r="D4338" s="1169" t="s">
        <v>0</v>
      </c>
      <c r="E4338" s="651" t="s">
        <v>14775</v>
      </c>
    </row>
    <row r="4339" spans="2:5" ht="30">
      <c r="B4339" s="1595">
        <v>89286</v>
      </c>
      <c r="C4339" s="653" t="s">
        <v>10654</v>
      </c>
      <c r="D4339" s="652" t="s">
        <v>0</v>
      </c>
      <c r="E4339" s="654" t="s">
        <v>19709</v>
      </c>
    </row>
    <row r="4340" spans="2:5" ht="30">
      <c r="B4340" s="1596">
        <v>89287</v>
      </c>
      <c r="C4340" s="1170" t="s">
        <v>10655</v>
      </c>
      <c r="D4340" s="1169" t="s">
        <v>0</v>
      </c>
      <c r="E4340" s="651" t="s">
        <v>19710</v>
      </c>
    </row>
    <row r="4341" spans="2:5" ht="30">
      <c r="B4341" s="1595">
        <v>89288</v>
      </c>
      <c r="C4341" s="653" t="s">
        <v>10656</v>
      </c>
      <c r="D4341" s="652" t="s">
        <v>0</v>
      </c>
      <c r="E4341" s="654" t="s">
        <v>15124</v>
      </c>
    </row>
    <row r="4342" spans="2:5" ht="30">
      <c r="B4342" s="1596">
        <v>89289</v>
      </c>
      <c r="C4342" s="1170" t="s">
        <v>10657</v>
      </c>
      <c r="D4342" s="1169" t="s">
        <v>0</v>
      </c>
      <c r="E4342" s="651" t="s">
        <v>17567</v>
      </c>
    </row>
    <row r="4343" spans="2:5" ht="30">
      <c r="B4343" s="1595">
        <v>89290</v>
      </c>
      <c r="C4343" s="653" t="s">
        <v>10658</v>
      </c>
      <c r="D4343" s="652" t="s">
        <v>0</v>
      </c>
      <c r="E4343" s="654" t="s">
        <v>16039</v>
      </c>
    </row>
    <row r="4344" spans="2:5" ht="30">
      <c r="B4344" s="1596">
        <v>89291</v>
      </c>
      <c r="C4344" s="1170" t="s">
        <v>10659</v>
      </c>
      <c r="D4344" s="1169" t="s">
        <v>0</v>
      </c>
      <c r="E4344" s="651" t="s">
        <v>15635</v>
      </c>
    </row>
    <row r="4345" spans="2:5" ht="30">
      <c r="B4345" s="1595">
        <v>89292</v>
      </c>
      <c r="C4345" s="653" t="s">
        <v>10660</v>
      </c>
      <c r="D4345" s="652" t="s">
        <v>0</v>
      </c>
      <c r="E4345" s="654" t="s">
        <v>15854</v>
      </c>
    </row>
    <row r="4346" spans="2:5" ht="30">
      <c r="B4346" s="1596">
        <v>89293</v>
      </c>
      <c r="C4346" s="1170" t="s">
        <v>10661</v>
      </c>
      <c r="D4346" s="1169" t="s">
        <v>0</v>
      </c>
      <c r="E4346" s="651" t="s">
        <v>19711</v>
      </c>
    </row>
    <row r="4347" spans="2:5" ht="30">
      <c r="B4347" s="1595">
        <v>89294</v>
      </c>
      <c r="C4347" s="653" t="s">
        <v>10662</v>
      </c>
      <c r="D4347" s="652" t="s">
        <v>0</v>
      </c>
      <c r="E4347" s="654" t="s">
        <v>19050</v>
      </c>
    </row>
    <row r="4348" spans="2:5" ht="30">
      <c r="B4348" s="1596">
        <v>89295</v>
      </c>
      <c r="C4348" s="1170" t="s">
        <v>10663</v>
      </c>
      <c r="D4348" s="1169" t="s">
        <v>0</v>
      </c>
      <c r="E4348" s="651" t="s">
        <v>19712</v>
      </c>
    </row>
    <row r="4349" spans="2:5" ht="30">
      <c r="B4349" s="1595">
        <v>89296</v>
      </c>
      <c r="C4349" s="653" t="s">
        <v>10664</v>
      </c>
      <c r="D4349" s="652" t="s">
        <v>0</v>
      </c>
      <c r="E4349" s="654" t="s">
        <v>17395</v>
      </c>
    </row>
    <row r="4350" spans="2:5" ht="30">
      <c r="B4350" s="1596">
        <v>89297</v>
      </c>
      <c r="C4350" s="1170" t="s">
        <v>10665</v>
      </c>
      <c r="D4350" s="1169" t="s">
        <v>0</v>
      </c>
      <c r="E4350" s="651" t="s">
        <v>19713</v>
      </c>
    </row>
    <row r="4351" spans="2:5" ht="30">
      <c r="B4351" s="1595">
        <v>89298</v>
      </c>
      <c r="C4351" s="653" t="s">
        <v>10666</v>
      </c>
      <c r="D4351" s="652" t="s">
        <v>0</v>
      </c>
      <c r="E4351" s="654" t="s">
        <v>19714</v>
      </c>
    </row>
    <row r="4352" spans="2:5" ht="30">
      <c r="B4352" s="1596">
        <v>89299</v>
      </c>
      <c r="C4352" s="1170" t="s">
        <v>10667</v>
      </c>
      <c r="D4352" s="1169" t="s">
        <v>0</v>
      </c>
      <c r="E4352" s="651" t="s">
        <v>19715</v>
      </c>
    </row>
    <row r="4353" spans="2:5" ht="45">
      <c r="B4353" s="1595">
        <v>89300</v>
      </c>
      <c r="C4353" s="653" t="s">
        <v>10668</v>
      </c>
      <c r="D4353" s="652" t="s">
        <v>0</v>
      </c>
      <c r="E4353" s="654" t="s">
        <v>19716</v>
      </c>
    </row>
    <row r="4354" spans="2:5" ht="30">
      <c r="B4354" s="1596">
        <v>89301</v>
      </c>
      <c r="C4354" s="1170" t="s">
        <v>10669</v>
      </c>
      <c r="D4354" s="1169" t="s">
        <v>0</v>
      </c>
      <c r="E4354" s="651" t="s">
        <v>19717</v>
      </c>
    </row>
    <row r="4355" spans="2:5" ht="30">
      <c r="B4355" s="1595">
        <v>89302</v>
      </c>
      <c r="C4355" s="653" t="s">
        <v>10670</v>
      </c>
      <c r="D4355" s="652" t="s">
        <v>0</v>
      </c>
      <c r="E4355" s="654" t="s">
        <v>16170</v>
      </c>
    </row>
    <row r="4356" spans="2:5" ht="30">
      <c r="B4356" s="1596">
        <v>89303</v>
      </c>
      <c r="C4356" s="1170" t="s">
        <v>10671</v>
      </c>
      <c r="D4356" s="1169" t="s">
        <v>0</v>
      </c>
      <c r="E4356" s="651" t="s">
        <v>15859</v>
      </c>
    </row>
    <row r="4357" spans="2:5" ht="45">
      <c r="B4357" s="1595">
        <v>89304</v>
      </c>
      <c r="C4357" s="653" t="s">
        <v>10672</v>
      </c>
      <c r="D4357" s="652" t="s">
        <v>0</v>
      </c>
      <c r="E4357" s="654" t="s">
        <v>19713</v>
      </c>
    </row>
    <row r="4358" spans="2:5" ht="45">
      <c r="B4358" s="1596">
        <v>89305</v>
      </c>
      <c r="C4358" s="1170" t="s">
        <v>10673</v>
      </c>
      <c r="D4358" s="1169" t="s">
        <v>0</v>
      </c>
      <c r="E4358" s="651" t="s">
        <v>19718</v>
      </c>
    </row>
    <row r="4359" spans="2:5" ht="30">
      <c r="B4359" s="1595">
        <v>89306</v>
      </c>
      <c r="C4359" s="653" t="s">
        <v>10674</v>
      </c>
      <c r="D4359" s="652" t="s">
        <v>0</v>
      </c>
      <c r="E4359" s="654" t="s">
        <v>16093</v>
      </c>
    </row>
    <row r="4360" spans="2:5" ht="30">
      <c r="B4360" s="1596">
        <v>89307</v>
      </c>
      <c r="C4360" s="1170" t="s">
        <v>10675</v>
      </c>
      <c r="D4360" s="1169" t="s">
        <v>0</v>
      </c>
      <c r="E4360" s="651" t="s">
        <v>15618</v>
      </c>
    </row>
    <row r="4361" spans="2:5" ht="45">
      <c r="B4361" s="1595">
        <v>89308</v>
      </c>
      <c r="C4361" s="653" t="s">
        <v>10676</v>
      </c>
      <c r="D4361" s="652" t="s">
        <v>0</v>
      </c>
      <c r="E4361" s="654" t="s">
        <v>15785</v>
      </c>
    </row>
    <row r="4362" spans="2:5" ht="30">
      <c r="B4362" s="1596">
        <v>89309</v>
      </c>
      <c r="C4362" s="1170" t="s">
        <v>10677</v>
      </c>
      <c r="D4362" s="1169" t="s">
        <v>0</v>
      </c>
      <c r="E4362" s="651" t="s">
        <v>17278</v>
      </c>
    </row>
    <row r="4363" spans="2:5" ht="30">
      <c r="B4363" s="1595">
        <v>89310</v>
      </c>
      <c r="C4363" s="653" t="s">
        <v>10678</v>
      </c>
      <c r="D4363" s="652" t="s">
        <v>0</v>
      </c>
      <c r="E4363" s="654" t="s">
        <v>19719</v>
      </c>
    </row>
    <row r="4364" spans="2:5" ht="30">
      <c r="B4364" s="1596">
        <v>89311</v>
      </c>
      <c r="C4364" s="1170" t="s">
        <v>10679</v>
      </c>
      <c r="D4364" s="1169" t="s">
        <v>0</v>
      </c>
      <c r="E4364" s="651" t="s">
        <v>19720</v>
      </c>
    </row>
    <row r="4365" spans="2:5" ht="45">
      <c r="B4365" s="1595">
        <v>89312</v>
      </c>
      <c r="C4365" s="653" t="s">
        <v>10680</v>
      </c>
      <c r="D4365" s="652" t="s">
        <v>0</v>
      </c>
      <c r="E4365" s="654" t="s">
        <v>19281</v>
      </c>
    </row>
    <row r="4366" spans="2:5" ht="45">
      <c r="B4366" s="1596">
        <v>89313</v>
      </c>
      <c r="C4366" s="1170" t="s">
        <v>10681</v>
      </c>
      <c r="D4366" s="1169" t="s">
        <v>0</v>
      </c>
      <c r="E4366" s="651" t="s">
        <v>19721</v>
      </c>
    </row>
    <row r="4367" spans="2:5">
      <c r="B4367" s="1595">
        <v>95465</v>
      </c>
      <c r="C4367" s="653" t="s">
        <v>436</v>
      </c>
      <c r="D4367" s="652" t="s">
        <v>0</v>
      </c>
      <c r="E4367" s="654" t="s">
        <v>14731</v>
      </c>
    </row>
    <row r="4368" spans="2:5" ht="30">
      <c r="B4368" s="1596">
        <v>87447</v>
      </c>
      <c r="C4368" s="1170" t="s">
        <v>10682</v>
      </c>
      <c r="D4368" s="1169" t="s">
        <v>0</v>
      </c>
      <c r="E4368" s="651" t="s">
        <v>13881</v>
      </c>
    </row>
    <row r="4369" spans="2:5" ht="30">
      <c r="B4369" s="1595">
        <v>87448</v>
      </c>
      <c r="C4369" s="653" t="s">
        <v>10683</v>
      </c>
      <c r="D4369" s="652" t="s">
        <v>0</v>
      </c>
      <c r="E4369" s="654" t="s">
        <v>19722</v>
      </c>
    </row>
    <row r="4370" spans="2:5" ht="30">
      <c r="B4370" s="1596">
        <v>87449</v>
      </c>
      <c r="C4370" s="1170" t="s">
        <v>10684</v>
      </c>
      <c r="D4370" s="1169" t="s">
        <v>0</v>
      </c>
      <c r="E4370" s="651" t="s">
        <v>19723</v>
      </c>
    </row>
    <row r="4371" spans="2:5" ht="30">
      <c r="B4371" s="1595">
        <v>87450</v>
      </c>
      <c r="C4371" s="653" t="s">
        <v>10685</v>
      </c>
      <c r="D4371" s="652" t="s">
        <v>0</v>
      </c>
      <c r="E4371" s="654" t="s">
        <v>15330</v>
      </c>
    </row>
    <row r="4372" spans="2:5" ht="30">
      <c r="B4372" s="1596">
        <v>87451</v>
      </c>
      <c r="C4372" s="1170" t="s">
        <v>10686</v>
      </c>
      <c r="D4372" s="1169" t="s">
        <v>0</v>
      </c>
      <c r="E4372" s="651" t="s">
        <v>19724</v>
      </c>
    </row>
    <row r="4373" spans="2:5" ht="30">
      <c r="B4373" s="1595">
        <v>87452</v>
      </c>
      <c r="C4373" s="653" t="s">
        <v>10687</v>
      </c>
      <c r="D4373" s="652" t="s">
        <v>0</v>
      </c>
      <c r="E4373" s="654" t="s">
        <v>19546</v>
      </c>
    </row>
    <row r="4374" spans="2:5" ht="30">
      <c r="B4374" s="1596">
        <v>87453</v>
      </c>
      <c r="C4374" s="1170" t="s">
        <v>10688</v>
      </c>
      <c r="D4374" s="1169" t="s">
        <v>0</v>
      </c>
      <c r="E4374" s="651" t="s">
        <v>12965</v>
      </c>
    </row>
    <row r="4375" spans="2:5" ht="30">
      <c r="B4375" s="1595">
        <v>87454</v>
      </c>
      <c r="C4375" s="653" t="s">
        <v>10689</v>
      </c>
      <c r="D4375" s="652" t="s">
        <v>0</v>
      </c>
      <c r="E4375" s="654" t="s">
        <v>14153</v>
      </c>
    </row>
    <row r="4376" spans="2:5" ht="30">
      <c r="B4376" s="1596">
        <v>87455</v>
      </c>
      <c r="C4376" s="1170" t="s">
        <v>10690</v>
      </c>
      <c r="D4376" s="1169" t="s">
        <v>0</v>
      </c>
      <c r="E4376" s="651" t="s">
        <v>19725</v>
      </c>
    </row>
    <row r="4377" spans="2:5" ht="30">
      <c r="B4377" s="1595">
        <v>87456</v>
      </c>
      <c r="C4377" s="653" t="s">
        <v>10691</v>
      </c>
      <c r="D4377" s="652" t="s">
        <v>0</v>
      </c>
      <c r="E4377" s="654" t="s">
        <v>19726</v>
      </c>
    </row>
    <row r="4378" spans="2:5" ht="30">
      <c r="B4378" s="1596">
        <v>87457</v>
      </c>
      <c r="C4378" s="1170" t="s">
        <v>10692</v>
      </c>
      <c r="D4378" s="1169" t="s">
        <v>0</v>
      </c>
      <c r="E4378" s="651" t="s">
        <v>19727</v>
      </c>
    </row>
    <row r="4379" spans="2:5" ht="30">
      <c r="B4379" s="1595">
        <v>87458</v>
      </c>
      <c r="C4379" s="653" t="s">
        <v>10693</v>
      </c>
      <c r="D4379" s="652" t="s">
        <v>0</v>
      </c>
      <c r="E4379" s="654" t="s">
        <v>15130</v>
      </c>
    </row>
    <row r="4380" spans="2:5" ht="30">
      <c r="B4380" s="1596">
        <v>87459</v>
      </c>
      <c r="C4380" s="1170" t="s">
        <v>10694</v>
      </c>
      <c r="D4380" s="1169" t="s">
        <v>0</v>
      </c>
      <c r="E4380" s="651" t="s">
        <v>19728</v>
      </c>
    </row>
    <row r="4381" spans="2:5" ht="30">
      <c r="B4381" s="1595">
        <v>87460</v>
      </c>
      <c r="C4381" s="653" t="s">
        <v>10695</v>
      </c>
      <c r="D4381" s="652" t="s">
        <v>0</v>
      </c>
      <c r="E4381" s="654" t="s">
        <v>19729</v>
      </c>
    </row>
    <row r="4382" spans="2:5" ht="30">
      <c r="B4382" s="1596">
        <v>87461</v>
      </c>
      <c r="C4382" s="1170" t="s">
        <v>10696</v>
      </c>
      <c r="D4382" s="1169" t="s">
        <v>0</v>
      </c>
      <c r="E4382" s="651" t="s">
        <v>19730</v>
      </c>
    </row>
    <row r="4383" spans="2:5" ht="30">
      <c r="B4383" s="1595">
        <v>87462</v>
      </c>
      <c r="C4383" s="653" t="s">
        <v>10697</v>
      </c>
      <c r="D4383" s="652" t="s">
        <v>0</v>
      </c>
      <c r="E4383" s="654" t="s">
        <v>19731</v>
      </c>
    </row>
    <row r="4384" spans="2:5" ht="30">
      <c r="B4384" s="1596">
        <v>87463</v>
      </c>
      <c r="C4384" s="1170" t="s">
        <v>10698</v>
      </c>
      <c r="D4384" s="1169" t="s">
        <v>0</v>
      </c>
      <c r="E4384" s="651" t="s">
        <v>19732</v>
      </c>
    </row>
    <row r="4385" spans="2:5" ht="30">
      <c r="B4385" s="1595">
        <v>87464</v>
      </c>
      <c r="C4385" s="653" t="s">
        <v>10699</v>
      </c>
      <c r="D4385" s="652" t="s">
        <v>0</v>
      </c>
      <c r="E4385" s="654" t="s">
        <v>19733</v>
      </c>
    </row>
    <row r="4386" spans="2:5" ht="30">
      <c r="B4386" s="1596">
        <v>87465</v>
      </c>
      <c r="C4386" s="1170" t="s">
        <v>10700</v>
      </c>
      <c r="D4386" s="1169" t="s">
        <v>0</v>
      </c>
      <c r="E4386" s="651" t="s">
        <v>15878</v>
      </c>
    </row>
    <row r="4387" spans="2:5" ht="30">
      <c r="B4387" s="1595">
        <v>87466</v>
      </c>
      <c r="C4387" s="653" t="s">
        <v>10701</v>
      </c>
      <c r="D4387" s="652" t="s">
        <v>0</v>
      </c>
      <c r="E4387" s="654" t="s">
        <v>16104</v>
      </c>
    </row>
    <row r="4388" spans="2:5" ht="30">
      <c r="B4388" s="1596">
        <v>87467</v>
      </c>
      <c r="C4388" s="1170" t="s">
        <v>10702</v>
      </c>
      <c r="D4388" s="1169" t="s">
        <v>0</v>
      </c>
      <c r="E4388" s="651" t="s">
        <v>17919</v>
      </c>
    </row>
    <row r="4389" spans="2:5" ht="30">
      <c r="B4389" s="1595">
        <v>87468</v>
      </c>
      <c r="C4389" s="653" t="s">
        <v>10703</v>
      </c>
      <c r="D4389" s="652" t="s">
        <v>0</v>
      </c>
      <c r="E4389" s="654" t="s">
        <v>19734</v>
      </c>
    </row>
    <row r="4390" spans="2:5" ht="30">
      <c r="B4390" s="1596">
        <v>87469</v>
      </c>
      <c r="C4390" s="1170" t="s">
        <v>10704</v>
      </c>
      <c r="D4390" s="1169" t="s">
        <v>0</v>
      </c>
      <c r="E4390" s="651" t="s">
        <v>19735</v>
      </c>
    </row>
    <row r="4391" spans="2:5" ht="30">
      <c r="B4391" s="1595">
        <v>87470</v>
      </c>
      <c r="C4391" s="653" t="s">
        <v>10705</v>
      </c>
      <c r="D4391" s="652" t="s">
        <v>0</v>
      </c>
      <c r="E4391" s="654" t="s">
        <v>19736</v>
      </c>
    </row>
    <row r="4392" spans="2:5" ht="30">
      <c r="B4392" s="1596">
        <v>89044</v>
      </c>
      <c r="C4392" s="1170" t="s">
        <v>10706</v>
      </c>
      <c r="D4392" s="1169" t="s">
        <v>0</v>
      </c>
      <c r="E4392" s="651" t="s">
        <v>19737</v>
      </c>
    </row>
    <row r="4393" spans="2:5" ht="30">
      <c r="B4393" s="1595">
        <v>89169</v>
      </c>
      <c r="C4393" s="653" t="s">
        <v>10707</v>
      </c>
      <c r="D4393" s="652" t="s">
        <v>0</v>
      </c>
      <c r="E4393" s="654" t="s">
        <v>19530</v>
      </c>
    </row>
    <row r="4394" spans="2:5" ht="30">
      <c r="B4394" s="1596">
        <v>89978</v>
      </c>
      <c r="C4394" s="1170" t="s">
        <v>10708</v>
      </c>
      <c r="D4394" s="1169" t="s">
        <v>0</v>
      </c>
      <c r="E4394" s="651" t="s">
        <v>19738</v>
      </c>
    </row>
    <row r="4395" spans="2:5">
      <c r="B4395" s="1595" t="s">
        <v>20217</v>
      </c>
      <c r="C4395" s="653" t="s">
        <v>10709</v>
      </c>
      <c r="D4395" s="652" t="s">
        <v>0</v>
      </c>
      <c r="E4395" s="654" t="s">
        <v>19739</v>
      </c>
    </row>
    <row r="4396" spans="2:5">
      <c r="B4396" s="1596" t="s">
        <v>20218</v>
      </c>
      <c r="C4396" s="1170" t="s">
        <v>10710</v>
      </c>
      <c r="D4396" s="1169" t="s">
        <v>0</v>
      </c>
      <c r="E4396" s="651" t="s">
        <v>13026</v>
      </c>
    </row>
    <row r="4397" spans="2:5" ht="30">
      <c r="B4397" s="1595" t="s">
        <v>20219</v>
      </c>
      <c r="C4397" s="653" t="s">
        <v>10711</v>
      </c>
      <c r="D4397" s="652" t="s">
        <v>0</v>
      </c>
      <c r="E4397" s="654" t="s">
        <v>19740</v>
      </c>
    </row>
    <row r="4398" spans="2:5" ht="30">
      <c r="B4398" s="1596">
        <v>89453</v>
      </c>
      <c r="C4398" s="1170" t="s">
        <v>10712</v>
      </c>
      <c r="D4398" s="1169" t="s">
        <v>0</v>
      </c>
      <c r="E4398" s="651" t="s">
        <v>19741</v>
      </c>
    </row>
    <row r="4399" spans="2:5" ht="30">
      <c r="B4399" s="1595">
        <v>89454</v>
      </c>
      <c r="C4399" s="653" t="s">
        <v>10713</v>
      </c>
      <c r="D4399" s="652" t="s">
        <v>0</v>
      </c>
      <c r="E4399" s="654" t="s">
        <v>16166</v>
      </c>
    </row>
    <row r="4400" spans="2:5" ht="30">
      <c r="B4400" s="1596">
        <v>89455</v>
      </c>
      <c r="C4400" s="1170" t="s">
        <v>10714</v>
      </c>
      <c r="D4400" s="1169" t="s">
        <v>0</v>
      </c>
      <c r="E4400" s="651" t="s">
        <v>19742</v>
      </c>
    </row>
    <row r="4401" spans="2:5" ht="30">
      <c r="B4401" s="1595">
        <v>89456</v>
      </c>
      <c r="C4401" s="653" t="s">
        <v>10715</v>
      </c>
      <c r="D4401" s="652" t="s">
        <v>0</v>
      </c>
      <c r="E4401" s="654" t="s">
        <v>19743</v>
      </c>
    </row>
    <row r="4402" spans="2:5" ht="30">
      <c r="B4402" s="1596">
        <v>89457</v>
      </c>
      <c r="C4402" s="1170" t="s">
        <v>10716</v>
      </c>
      <c r="D4402" s="1169" t="s">
        <v>0</v>
      </c>
      <c r="E4402" s="651" t="s">
        <v>14928</v>
      </c>
    </row>
    <row r="4403" spans="2:5" ht="30">
      <c r="B4403" s="1595">
        <v>89458</v>
      </c>
      <c r="C4403" s="653" t="s">
        <v>10717</v>
      </c>
      <c r="D4403" s="652" t="s">
        <v>0</v>
      </c>
      <c r="E4403" s="654" t="s">
        <v>19744</v>
      </c>
    </row>
    <row r="4404" spans="2:5" ht="30">
      <c r="B4404" s="1596">
        <v>89459</v>
      </c>
      <c r="C4404" s="1170" t="s">
        <v>10718</v>
      </c>
      <c r="D4404" s="1169" t="s">
        <v>0</v>
      </c>
      <c r="E4404" s="651" t="s">
        <v>19745</v>
      </c>
    </row>
    <row r="4405" spans="2:5" ht="30">
      <c r="B4405" s="1595">
        <v>89460</v>
      </c>
      <c r="C4405" s="653" t="s">
        <v>10719</v>
      </c>
      <c r="D4405" s="652" t="s">
        <v>0</v>
      </c>
      <c r="E4405" s="654" t="s">
        <v>15813</v>
      </c>
    </row>
    <row r="4406" spans="2:5" ht="30">
      <c r="B4406" s="1596">
        <v>89462</v>
      </c>
      <c r="C4406" s="1170" t="s">
        <v>10720</v>
      </c>
      <c r="D4406" s="1169" t="s">
        <v>0</v>
      </c>
      <c r="E4406" s="651" t="s">
        <v>19746</v>
      </c>
    </row>
    <row r="4407" spans="2:5" ht="30">
      <c r="B4407" s="1595">
        <v>89463</v>
      </c>
      <c r="C4407" s="653" t="s">
        <v>10721</v>
      </c>
      <c r="D4407" s="652" t="s">
        <v>0</v>
      </c>
      <c r="E4407" s="654" t="s">
        <v>15552</v>
      </c>
    </row>
    <row r="4408" spans="2:5" ht="30">
      <c r="B4408" s="1596">
        <v>89464</v>
      </c>
      <c r="C4408" s="1170" t="s">
        <v>10722</v>
      </c>
      <c r="D4408" s="1169" t="s">
        <v>0</v>
      </c>
      <c r="E4408" s="651" t="s">
        <v>19747</v>
      </c>
    </row>
    <row r="4409" spans="2:5" ht="30">
      <c r="B4409" s="1595">
        <v>89465</v>
      </c>
      <c r="C4409" s="653" t="s">
        <v>10723</v>
      </c>
      <c r="D4409" s="652" t="s">
        <v>0</v>
      </c>
      <c r="E4409" s="654" t="s">
        <v>19748</v>
      </c>
    </row>
    <row r="4410" spans="2:5" ht="30">
      <c r="B4410" s="1596">
        <v>89466</v>
      </c>
      <c r="C4410" s="1170" t="s">
        <v>10724</v>
      </c>
      <c r="D4410" s="1169" t="s">
        <v>0</v>
      </c>
      <c r="E4410" s="651" t="s">
        <v>15618</v>
      </c>
    </row>
    <row r="4411" spans="2:5" ht="30">
      <c r="B4411" s="1595">
        <v>89467</v>
      </c>
      <c r="C4411" s="653" t="s">
        <v>10725</v>
      </c>
      <c r="D4411" s="652" t="s">
        <v>0</v>
      </c>
      <c r="E4411" s="654" t="s">
        <v>19749</v>
      </c>
    </row>
    <row r="4412" spans="2:5" ht="30">
      <c r="B4412" s="1596">
        <v>89468</v>
      </c>
      <c r="C4412" s="1170" t="s">
        <v>10726</v>
      </c>
      <c r="D4412" s="1169" t="s">
        <v>0</v>
      </c>
      <c r="E4412" s="651" t="s">
        <v>19750</v>
      </c>
    </row>
    <row r="4413" spans="2:5" ht="30">
      <c r="B4413" s="1595">
        <v>89469</v>
      </c>
      <c r="C4413" s="653" t="s">
        <v>10727</v>
      </c>
      <c r="D4413" s="652" t="s">
        <v>0</v>
      </c>
      <c r="E4413" s="654" t="s">
        <v>19751</v>
      </c>
    </row>
    <row r="4414" spans="2:5" ht="30">
      <c r="B4414" s="1596">
        <v>89470</v>
      </c>
      <c r="C4414" s="1170" t="s">
        <v>10728</v>
      </c>
      <c r="D4414" s="1169" t="s">
        <v>0</v>
      </c>
      <c r="E4414" s="651" t="s">
        <v>19752</v>
      </c>
    </row>
    <row r="4415" spans="2:5" ht="30">
      <c r="B4415" s="1595">
        <v>89471</v>
      </c>
      <c r="C4415" s="653" t="s">
        <v>10729</v>
      </c>
      <c r="D4415" s="652" t="s">
        <v>0</v>
      </c>
      <c r="E4415" s="654" t="s">
        <v>19753</v>
      </c>
    </row>
    <row r="4416" spans="2:5" ht="30">
      <c r="B4416" s="1596">
        <v>89472</v>
      </c>
      <c r="C4416" s="1170" t="s">
        <v>10730</v>
      </c>
      <c r="D4416" s="1169" t="s">
        <v>0</v>
      </c>
      <c r="E4416" s="651" t="s">
        <v>19754</v>
      </c>
    </row>
    <row r="4417" spans="2:5" ht="30">
      <c r="B4417" s="1595">
        <v>89473</v>
      </c>
      <c r="C4417" s="653" t="s">
        <v>10731</v>
      </c>
      <c r="D4417" s="652" t="s">
        <v>0</v>
      </c>
      <c r="E4417" s="654" t="s">
        <v>16900</v>
      </c>
    </row>
    <row r="4418" spans="2:5" ht="30">
      <c r="B4418" s="1596">
        <v>89474</v>
      </c>
      <c r="C4418" s="1170" t="s">
        <v>10732</v>
      </c>
      <c r="D4418" s="1169" t="s">
        <v>0</v>
      </c>
      <c r="E4418" s="651" t="s">
        <v>19755</v>
      </c>
    </row>
    <row r="4419" spans="2:5" ht="30">
      <c r="B4419" s="1595">
        <v>89475</v>
      </c>
      <c r="C4419" s="653" t="s">
        <v>10733</v>
      </c>
      <c r="D4419" s="652" t="s">
        <v>0</v>
      </c>
      <c r="E4419" s="654" t="s">
        <v>19756</v>
      </c>
    </row>
    <row r="4420" spans="2:5" ht="30">
      <c r="B4420" s="1596">
        <v>89476</v>
      </c>
      <c r="C4420" s="1170" t="s">
        <v>10734</v>
      </c>
      <c r="D4420" s="1169" t="s">
        <v>0</v>
      </c>
      <c r="E4420" s="651" t="s">
        <v>19757</v>
      </c>
    </row>
    <row r="4421" spans="2:5" ht="30">
      <c r="B4421" s="1595">
        <v>89477</v>
      </c>
      <c r="C4421" s="653" t="s">
        <v>10735</v>
      </c>
      <c r="D4421" s="652" t="s">
        <v>0</v>
      </c>
      <c r="E4421" s="654" t="s">
        <v>19758</v>
      </c>
    </row>
    <row r="4422" spans="2:5" ht="30">
      <c r="B4422" s="1596">
        <v>89478</v>
      </c>
      <c r="C4422" s="1170" t="s">
        <v>10736</v>
      </c>
      <c r="D4422" s="1169" t="s">
        <v>0</v>
      </c>
      <c r="E4422" s="651" t="s">
        <v>19759</v>
      </c>
    </row>
    <row r="4423" spans="2:5" ht="30">
      <c r="B4423" s="1595">
        <v>89479</v>
      </c>
      <c r="C4423" s="653" t="s">
        <v>10737</v>
      </c>
      <c r="D4423" s="652" t="s">
        <v>0</v>
      </c>
      <c r="E4423" s="654" t="s">
        <v>13802</v>
      </c>
    </row>
    <row r="4424" spans="2:5" ht="30">
      <c r="B4424" s="1596">
        <v>89480</v>
      </c>
      <c r="C4424" s="1170" t="s">
        <v>10738</v>
      </c>
      <c r="D4424" s="1169" t="s">
        <v>0</v>
      </c>
      <c r="E4424" s="651" t="s">
        <v>19760</v>
      </c>
    </row>
    <row r="4425" spans="2:5" ht="30">
      <c r="B4425" s="1595">
        <v>89483</v>
      </c>
      <c r="C4425" s="653" t="s">
        <v>10739</v>
      </c>
      <c r="D4425" s="652" t="s">
        <v>0</v>
      </c>
      <c r="E4425" s="654" t="s">
        <v>19761</v>
      </c>
    </row>
    <row r="4426" spans="2:5" ht="30">
      <c r="B4426" s="1596">
        <v>89484</v>
      </c>
      <c r="C4426" s="1170" t="s">
        <v>10740</v>
      </c>
      <c r="D4426" s="1169" t="s">
        <v>0</v>
      </c>
      <c r="E4426" s="651" t="s">
        <v>17403</v>
      </c>
    </row>
    <row r="4427" spans="2:5" ht="30">
      <c r="B4427" s="1595">
        <v>89486</v>
      </c>
      <c r="C4427" s="653" t="s">
        <v>10741</v>
      </c>
      <c r="D4427" s="652" t="s">
        <v>0</v>
      </c>
      <c r="E4427" s="654" t="s">
        <v>19762</v>
      </c>
    </row>
    <row r="4428" spans="2:5" ht="30">
      <c r="B4428" s="1596">
        <v>89487</v>
      </c>
      <c r="C4428" s="1170" t="s">
        <v>10742</v>
      </c>
      <c r="D4428" s="1169" t="s">
        <v>0</v>
      </c>
      <c r="E4428" s="651" t="s">
        <v>19763</v>
      </c>
    </row>
    <row r="4429" spans="2:5" ht="30">
      <c r="B4429" s="1595">
        <v>89488</v>
      </c>
      <c r="C4429" s="653" t="s">
        <v>10743</v>
      </c>
      <c r="D4429" s="652" t="s">
        <v>0</v>
      </c>
      <c r="E4429" s="654" t="s">
        <v>19764</v>
      </c>
    </row>
    <row r="4430" spans="2:5" ht="30">
      <c r="B4430" s="1596">
        <v>91815</v>
      </c>
      <c r="C4430" s="1170" t="s">
        <v>10744</v>
      </c>
      <c r="D4430" s="1169" t="s">
        <v>0</v>
      </c>
      <c r="E4430" s="651" t="s">
        <v>17264</v>
      </c>
    </row>
    <row r="4431" spans="2:5" ht="30">
      <c r="B4431" s="1595">
        <v>91816</v>
      </c>
      <c r="C4431" s="653" t="s">
        <v>10745</v>
      </c>
      <c r="D4431" s="652" t="s">
        <v>0</v>
      </c>
      <c r="E4431" s="654" t="s">
        <v>19765</v>
      </c>
    </row>
    <row r="4432" spans="2:5" ht="30">
      <c r="B4432" s="1596">
        <v>72139</v>
      </c>
      <c r="C4432" s="1170" t="s">
        <v>10746</v>
      </c>
      <c r="D4432" s="1169" t="s">
        <v>0</v>
      </c>
      <c r="E4432" s="651" t="s">
        <v>19766</v>
      </c>
    </row>
    <row r="4433" spans="2:5" ht="30">
      <c r="B4433" s="1595">
        <v>72175</v>
      </c>
      <c r="C4433" s="653" t="s">
        <v>10747</v>
      </c>
      <c r="D4433" s="652" t="s">
        <v>0</v>
      </c>
      <c r="E4433" s="654" t="s">
        <v>19767</v>
      </c>
    </row>
    <row r="4434" spans="2:5" ht="30">
      <c r="B4434" s="1596">
        <v>72176</v>
      </c>
      <c r="C4434" s="1170" t="s">
        <v>10748</v>
      </c>
      <c r="D4434" s="1169" t="s">
        <v>0</v>
      </c>
      <c r="E4434" s="651" t="s">
        <v>19768</v>
      </c>
    </row>
    <row r="4435" spans="2:5">
      <c r="B4435" s="1595">
        <v>72178</v>
      </c>
      <c r="C4435" s="653" t="s">
        <v>2508</v>
      </c>
      <c r="D4435" s="652" t="s">
        <v>0</v>
      </c>
      <c r="E4435" s="654" t="s">
        <v>19769</v>
      </c>
    </row>
    <row r="4436" spans="2:5">
      <c r="B4436" s="1596">
        <v>72179</v>
      </c>
      <c r="C4436" s="1170" t="s">
        <v>10749</v>
      </c>
      <c r="D4436" s="1169" t="s">
        <v>0</v>
      </c>
      <c r="E4436" s="651" t="s">
        <v>15828</v>
      </c>
    </row>
    <row r="4437" spans="2:5" ht="30">
      <c r="B4437" s="1595">
        <v>72180</v>
      </c>
      <c r="C4437" s="653" t="s">
        <v>10750</v>
      </c>
      <c r="D4437" s="652" t="s">
        <v>0</v>
      </c>
      <c r="E4437" s="654" t="s">
        <v>19226</v>
      </c>
    </row>
    <row r="4438" spans="2:5" ht="30">
      <c r="B4438" s="1596">
        <v>72181</v>
      </c>
      <c r="C4438" s="1170" t="s">
        <v>10751</v>
      </c>
      <c r="D4438" s="1169" t="s">
        <v>0</v>
      </c>
      <c r="E4438" s="651" t="s">
        <v>19770</v>
      </c>
    </row>
    <row r="4439" spans="2:5" ht="30">
      <c r="B4439" s="1595" t="s">
        <v>20213</v>
      </c>
      <c r="C4439" s="653" t="s">
        <v>10752</v>
      </c>
      <c r="D4439" s="652" t="s">
        <v>0</v>
      </c>
      <c r="E4439" s="654" t="s">
        <v>19771</v>
      </c>
    </row>
    <row r="4440" spans="2:5">
      <c r="B4440" s="1596" t="s">
        <v>20214</v>
      </c>
      <c r="C4440" s="1170" t="s">
        <v>2509</v>
      </c>
      <c r="D4440" s="1169" t="s">
        <v>0</v>
      </c>
      <c r="E4440" s="651" t="s">
        <v>16031</v>
      </c>
    </row>
    <row r="4441" spans="2:5" ht="30">
      <c r="B4441" s="1595" t="s">
        <v>20215</v>
      </c>
      <c r="C4441" s="653" t="s">
        <v>10753</v>
      </c>
      <c r="D4441" s="652" t="s">
        <v>0</v>
      </c>
      <c r="E4441" s="654" t="s">
        <v>19772</v>
      </c>
    </row>
    <row r="4442" spans="2:5" ht="30">
      <c r="B4442" s="1596">
        <v>79627</v>
      </c>
      <c r="C4442" s="1170" t="s">
        <v>2510</v>
      </c>
      <c r="D4442" s="1169" t="s">
        <v>0</v>
      </c>
      <c r="E4442" s="651" t="s">
        <v>19773</v>
      </c>
    </row>
    <row r="4443" spans="2:5" ht="30">
      <c r="B4443" s="1595">
        <v>96358</v>
      </c>
      <c r="C4443" s="653" t="s">
        <v>16112</v>
      </c>
      <c r="D4443" s="652" t="s">
        <v>0</v>
      </c>
      <c r="E4443" s="654" t="s">
        <v>17879</v>
      </c>
    </row>
    <row r="4444" spans="2:5" ht="30">
      <c r="B4444" s="1596">
        <v>96359</v>
      </c>
      <c r="C4444" s="1170" t="s">
        <v>16113</v>
      </c>
      <c r="D4444" s="1169" t="s">
        <v>0</v>
      </c>
      <c r="E4444" s="651" t="s">
        <v>19774</v>
      </c>
    </row>
    <row r="4445" spans="2:5" ht="30">
      <c r="B4445" s="1595">
        <v>96360</v>
      </c>
      <c r="C4445" s="653" t="s">
        <v>16114</v>
      </c>
      <c r="D4445" s="652" t="s">
        <v>0</v>
      </c>
      <c r="E4445" s="654" t="s">
        <v>19775</v>
      </c>
    </row>
    <row r="4446" spans="2:5" ht="30">
      <c r="B4446" s="1596">
        <v>96361</v>
      </c>
      <c r="C4446" s="1170" t="s">
        <v>16115</v>
      </c>
      <c r="D4446" s="1169" t="s">
        <v>0</v>
      </c>
      <c r="E4446" s="651" t="s">
        <v>19776</v>
      </c>
    </row>
    <row r="4447" spans="2:5" ht="30">
      <c r="B4447" s="1595">
        <v>96362</v>
      </c>
      <c r="C4447" s="653" t="s">
        <v>16116</v>
      </c>
      <c r="D4447" s="652" t="s">
        <v>0</v>
      </c>
      <c r="E4447" s="654" t="s">
        <v>15560</v>
      </c>
    </row>
    <row r="4448" spans="2:5" ht="30">
      <c r="B4448" s="1596">
        <v>96363</v>
      </c>
      <c r="C4448" s="1170" t="s">
        <v>16118</v>
      </c>
      <c r="D4448" s="1169" t="s">
        <v>0</v>
      </c>
      <c r="E4448" s="651" t="s">
        <v>19777</v>
      </c>
    </row>
    <row r="4449" spans="2:5" ht="30">
      <c r="B4449" s="1595">
        <v>96364</v>
      </c>
      <c r="C4449" s="653" t="s">
        <v>16119</v>
      </c>
      <c r="D4449" s="652" t="s">
        <v>0</v>
      </c>
      <c r="E4449" s="654" t="s">
        <v>19778</v>
      </c>
    </row>
    <row r="4450" spans="2:5" ht="30">
      <c r="B4450" s="1596">
        <v>96365</v>
      </c>
      <c r="C4450" s="1170" t="s">
        <v>16120</v>
      </c>
      <c r="D4450" s="1169" t="s">
        <v>0</v>
      </c>
      <c r="E4450" s="651" t="s">
        <v>19779</v>
      </c>
    </row>
    <row r="4451" spans="2:5" ht="30">
      <c r="B4451" s="1595">
        <v>96366</v>
      </c>
      <c r="C4451" s="653" t="s">
        <v>16121</v>
      </c>
      <c r="D4451" s="652" t="s">
        <v>0</v>
      </c>
      <c r="E4451" s="654" t="s">
        <v>16688</v>
      </c>
    </row>
    <row r="4452" spans="2:5" ht="30">
      <c r="B4452" s="1596">
        <v>96367</v>
      </c>
      <c r="C4452" s="1170" t="s">
        <v>16122</v>
      </c>
      <c r="D4452" s="1169" t="s">
        <v>0</v>
      </c>
      <c r="E4452" s="651" t="s">
        <v>19780</v>
      </c>
    </row>
    <row r="4453" spans="2:5" ht="30">
      <c r="B4453" s="1595">
        <v>96368</v>
      </c>
      <c r="C4453" s="653" t="s">
        <v>16123</v>
      </c>
      <c r="D4453" s="652" t="s">
        <v>0</v>
      </c>
      <c r="E4453" s="654" t="s">
        <v>18066</v>
      </c>
    </row>
    <row r="4454" spans="2:5" ht="30">
      <c r="B4454" s="1596">
        <v>96369</v>
      </c>
      <c r="C4454" s="1170" t="s">
        <v>16124</v>
      </c>
      <c r="D4454" s="1169" t="s">
        <v>0</v>
      </c>
      <c r="E4454" s="651" t="s">
        <v>19781</v>
      </c>
    </row>
    <row r="4455" spans="2:5" ht="30">
      <c r="B4455" s="1595">
        <v>96370</v>
      </c>
      <c r="C4455" s="653" t="s">
        <v>16125</v>
      </c>
      <c r="D4455" s="652" t="s">
        <v>0</v>
      </c>
      <c r="E4455" s="654" t="s">
        <v>19782</v>
      </c>
    </row>
    <row r="4456" spans="2:5" ht="30">
      <c r="B4456" s="1596">
        <v>96371</v>
      </c>
      <c r="C4456" s="1170" t="s">
        <v>16126</v>
      </c>
      <c r="D4456" s="1169" t="s">
        <v>0</v>
      </c>
      <c r="E4456" s="651" t="s">
        <v>19783</v>
      </c>
    </row>
    <row r="4457" spans="2:5">
      <c r="B4457" s="1595">
        <v>96372</v>
      </c>
      <c r="C4457" s="653" t="s">
        <v>16127</v>
      </c>
      <c r="D4457" s="652" t="s">
        <v>0</v>
      </c>
      <c r="E4457" s="654" t="s">
        <v>18945</v>
      </c>
    </row>
    <row r="4458" spans="2:5">
      <c r="B4458" s="1596">
        <v>96373</v>
      </c>
      <c r="C4458" s="1170" t="s">
        <v>16128</v>
      </c>
      <c r="D4458" s="1169" t="s">
        <v>29</v>
      </c>
      <c r="E4458" s="651" t="s">
        <v>12670</v>
      </c>
    </row>
    <row r="4459" spans="2:5">
      <c r="B4459" s="1595">
        <v>96374</v>
      </c>
      <c r="C4459" s="653" t="s">
        <v>16129</v>
      </c>
      <c r="D4459" s="652" t="s">
        <v>29</v>
      </c>
      <c r="E4459" s="654" t="s">
        <v>13786</v>
      </c>
    </row>
    <row r="4460" spans="2:5" ht="30">
      <c r="B4460" s="1596" t="s">
        <v>12234</v>
      </c>
      <c r="C4460" s="1170" t="s">
        <v>10754</v>
      </c>
      <c r="D4460" s="1169" t="s">
        <v>0</v>
      </c>
      <c r="E4460" s="651" t="s">
        <v>19784</v>
      </c>
    </row>
    <row r="4461" spans="2:5" ht="30">
      <c r="B4461" s="1595" t="s">
        <v>12235</v>
      </c>
      <c r="C4461" s="653" t="s">
        <v>10755</v>
      </c>
      <c r="D4461" s="652" t="s">
        <v>0</v>
      </c>
      <c r="E4461" s="654" t="s">
        <v>16562</v>
      </c>
    </row>
    <row r="4462" spans="2:5" ht="30">
      <c r="B4462" s="1596" t="s">
        <v>12401</v>
      </c>
      <c r="C4462" s="1170" t="s">
        <v>10756</v>
      </c>
      <c r="D4462" s="1169" t="s">
        <v>0</v>
      </c>
      <c r="E4462" s="651" t="s">
        <v>19785</v>
      </c>
    </row>
    <row r="4463" spans="2:5" ht="30">
      <c r="B4463" s="1595" t="s">
        <v>12236</v>
      </c>
      <c r="C4463" s="653" t="s">
        <v>10757</v>
      </c>
      <c r="D4463" s="652" t="s">
        <v>0</v>
      </c>
      <c r="E4463" s="654" t="s">
        <v>13697</v>
      </c>
    </row>
    <row r="4464" spans="2:5">
      <c r="B4464" s="1596">
        <v>83694</v>
      </c>
      <c r="C4464" s="1170" t="s">
        <v>10758</v>
      </c>
      <c r="D4464" s="1169" t="s">
        <v>0</v>
      </c>
      <c r="E4464" s="651" t="s">
        <v>15901</v>
      </c>
    </row>
    <row r="4465" spans="2:5">
      <c r="B4465" s="1595" t="s">
        <v>12237</v>
      </c>
      <c r="C4465" s="653" t="s">
        <v>437</v>
      </c>
      <c r="D4465" s="652" t="s">
        <v>0</v>
      </c>
      <c r="E4465" s="654" t="s">
        <v>15367</v>
      </c>
    </row>
    <row r="4466" spans="2:5">
      <c r="B4466" s="1596">
        <v>83771</v>
      </c>
      <c r="C4466" s="1170" t="s">
        <v>438</v>
      </c>
      <c r="D4466" s="1169" t="s">
        <v>25</v>
      </c>
      <c r="E4466" s="651" t="s">
        <v>15791</v>
      </c>
    </row>
    <row r="4467" spans="2:5" ht="30">
      <c r="B4467" s="1595">
        <v>92970</v>
      </c>
      <c r="C4467" s="653" t="s">
        <v>10759</v>
      </c>
      <c r="D4467" s="652" t="s">
        <v>0</v>
      </c>
      <c r="E4467" s="654" t="s">
        <v>13204</v>
      </c>
    </row>
    <row r="4468" spans="2:5">
      <c r="B4468" s="1596">
        <v>41879</v>
      </c>
      <c r="C4468" s="1170" t="s">
        <v>10760</v>
      </c>
      <c r="D4468" s="1169" t="s">
        <v>0</v>
      </c>
      <c r="E4468" s="651" t="s">
        <v>14513</v>
      </c>
    </row>
    <row r="4469" spans="2:5">
      <c r="B4469" s="1595">
        <v>72910</v>
      </c>
      <c r="C4469" s="653" t="s">
        <v>439</v>
      </c>
      <c r="D4469" s="652" t="s">
        <v>25</v>
      </c>
      <c r="E4469" s="654" t="s">
        <v>14082</v>
      </c>
    </row>
    <row r="4470" spans="2:5" ht="30">
      <c r="B4470" s="1596">
        <v>72911</v>
      </c>
      <c r="C4470" s="1170" t="s">
        <v>10761</v>
      </c>
      <c r="D4470" s="1169" t="s">
        <v>25</v>
      </c>
      <c r="E4470" s="651" t="s">
        <v>17054</v>
      </c>
    </row>
    <row r="4471" spans="2:5" ht="30">
      <c r="B4471" s="1595">
        <v>72912</v>
      </c>
      <c r="C4471" s="653" t="s">
        <v>10762</v>
      </c>
      <c r="D4471" s="652" t="s">
        <v>25</v>
      </c>
      <c r="E4471" s="654" t="s">
        <v>13091</v>
      </c>
    </row>
    <row r="4472" spans="2:5">
      <c r="B4472" s="1596">
        <v>72913</v>
      </c>
      <c r="C4472" s="1170" t="s">
        <v>10763</v>
      </c>
      <c r="D4472" s="1169" t="s">
        <v>25</v>
      </c>
      <c r="E4472" s="651" t="s">
        <v>19786</v>
      </c>
    </row>
    <row r="4473" spans="2:5" ht="30">
      <c r="B4473" s="1595">
        <v>72914</v>
      </c>
      <c r="C4473" s="653" t="s">
        <v>10764</v>
      </c>
      <c r="D4473" s="652" t="s">
        <v>25</v>
      </c>
      <c r="E4473" s="654" t="s">
        <v>13020</v>
      </c>
    </row>
    <row r="4474" spans="2:5" ht="30">
      <c r="B4474" s="1596">
        <v>72916</v>
      </c>
      <c r="C4474" s="1170" t="s">
        <v>10765</v>
      </c>
      <c r="D4474" s="1169" t="s">
        <v>25</v>
      </c>
      <c r="E4474" s="651" t="s">
        <v>17317</v>
      </c>
    </row>
    <row r="4475" spans="2:5" ht="30">
      <c r="B4475" s="1595">
        <v>72919</v>
      </c>
      <c r="C4475" s="653" t="s">
        <v>10766</v>
      </c>
      <c r="D4475" s="652" t="s">
        <v>25</v>
      </c>
      <c r="E4475" s="654" t="s">
        <v>19787</v>
      </c>
    </row>
    <row r="4476" spans="2:5" ht="30">
      <c r="B4476" s="1596">
        <v>72922</v>
      </c>
      <c r="C4476" s="1170" t="s">
        <v>2511</v>
      </c>
      <c r="D4476" s="1169" t="s">
        <v>25</v>
      </c>
      <c r="E4476" s="651" t="s">
        <v>17867</v>
      </c>
    </row>
    <row r="4477" spans="2:5" ht="30">
      <c r="B4477" s="1595">
        <v>72923</v>
      </c>
      <c r="C4477" s="653" t="s">
        <v>10767</v>
      </c>
      <c r="D4477" s="652" t="s">
        <v>25</v>
      </c>
      <c r="E4477" s="654" t="s">
        <v>16546</v>
      </c>
    </row>
    <row r="4478" spans="2:5" ht="30">
      <c r="B4478" s="1596">
        <v>72924</v>
      </c>
      <c r="C4478" s="1170" t="s">
        <v>10768</v>
      </c>
      <c r="D4478" s="1169" t="s">
        <v>25</v>
      </c>
      <c r="E4478" s="651" t="s">
        <v>15196</v>
      </c>
    </row>
    <row r="4479" spans="2:5">
      <c r="B4479" s="1595">
        <v>72961</v>
      </c>
      <c r="C4479" s="653" t="s">
        <v>2512</v>
      </c>
      <c r="D4479" s="652" t="s">
        <v>0</v>
      </c>
      <c r="E4479" s="654" t="s">
        <v>12646</v>
      </c>
    </row>
    <row r="4480" spans="2:5">
      <c r="B4480" s="1596">
        <v>73710</v>
      </c>
      <c r="C4480" s="1170" t="s">
        <v>440</v>
      </c>
      <c r="D4480" s="1169" t="s">
        <v>25</v>
      </c>
      <c r="E4480" s="651" t="s">
        <v>15120</v>
      </c>
    </row>
    <row r="4481" spans="2:5">
      <c r="B4481" s="1595">
        <v>73711</v>
      </c>
      <c r="C4481" s="653" t="s">
        <v>441</v>
      </c>
      <c r="D4481" s="652" t="s">
        <v>25</v>
      </c>
      <c r="E4481" s="654" t="s">
        <v>15963</v>
      </c>
    </row>
    <row r="4482" spans="2:5">
      <c r="B4482" s="1596" t="s">
        <v>12238</v>
      </c>
      <c r="C4482" s="1170" t="s">
        <v>442</v>
      </c>
      <c r="D4482" s="1169" t="s">
        <v>25</v>
      </c>
      <c r="E4482" s="651" t="s">
        <v>19788</v>
      </c>
    </row>
    <row r="4483" spans="2:5" ht="30">
      <c r="B4483" s="1595">
        <v>83772</v>
      </c>
      <c r="C4483" s="653" t="s">
        <v>2513</v>
      </c>
      <c r="D4483" s="652" t="s">
        <v>25</v>
      </c>
      <c r="E4483" s="654" t="s">
        <v>14948</v>
      </c>
    </row>
    <row r="4484" spans="2:5" ht="30">
      <c r="B4484" s="1596">
        <v>72799</v>
      </c>
      <c r="C4484" s="1170" t="s">
        <v>10769</v>
      </c>
      <c r="D4484" s="1169" t="s">
        <v>0</v>
      </c>
      <c r="E4484" s="651" t="s">
        <v>19789</v>
      </c>
    </row>
    <row r="4485" spans="2:5">
      <c r="B4485" s="1595">
        <v>72942</v>
      </c>
      <c r="C4485" s="653" t="s">
        <v>443</v>
      </c>
      <c r="D4485" s="652" t="s">
        <v>0</v>
      </c>
      <c r="E4485" s="654" t="s">
        <v>18120</v>
      </c>
    </row>
    <row r="4486" spans="2:5">
      <c r="B4486" s="1596">
        <v>72943</v>
      </c>
      <c r="C4486" s="1170" t="s">
        <v>444</v>
      </c>
      <c r="D4486" s="1169" t="s">
        <v>0</v>
      </c>
      <c r="E4486" s="651" t="s">
        <v>13832</v>
      </c>
    </row>
    <row r="4487" spans="2:5">
      <c r="B4487" s="1595">
        <v>72945</v>
      </c>
      <c r="C4487" s="653" t="s">
        <v>5557</v>
      </c>
      <c r="D4487" s="652" t="s">
        <v>0</v>
      </c>
      <c r="E4487" s="654" t="s">
        <v>13462</v>
      </c>
    </row>
    <row r="4488" spans="2:5">
      <c r="B4488" s="1596">
        <v>72956</v>
      </c>
      <c r="C4488" s="1170" t="s">
        <v>445</v>
      </c>
      <c r="D4488" s="1169" t="s">
        <v>0</v>
      </c>
      <c r="E4488" s="651" t="s">
        <v>12613</v>
      </c>
    </row>
    <row r="4489" spans="2:5">
      <c r="B4489" s="1595">
        <v>72958</v>
      </c>
      <c r="C4489" s="653" t="s">
        <v>446</v>
      </c>
      <c r="D4489" s="652" t="s">
        <v>0</v>
      </c>
      <c r="E4489" s="654" t="s">
        <v>15524</v>
      </c>
    </row>
    <row r="4490" spans="2:5">
      <c r="B4490" s="1596">
        <v>72960</v>
      </c>
      <c r="C4490" s="1170" t="s">
        <v>447</v>
      </c>
      <c r="D4490" s="1169" t="s">
        <v>0</v>
      </c>
      <c r="E4490" s="651" t="s">
        <v>13155</v>
      </c>
    </row>
    <row r="4491" spans="2:5">
      <c r="B4491" s="1595">
        <v>72972</v>
      </c>
      <c r="C4491" s="653" t="s">
        <v>448</v>
      </c>
      <c r="D4491" s="652" t="s">
        <v>0</v>
      </c>
      <c r="E4491" s="654" t="s">
        <v>12736</v>
      </c>
    </row>
    <row r="4492" spans="2:5">
      <c r="B4492" s="1596">
        <v>72973</v>
      </c>
      <c r="C4492" s="1170" t="s">
        <v>2514</v>
      </c>
      <c r="D4492" s="1169" t="s">
        <v>29</v>
      </c>
      <c r="E4492" s="651" t="s">
        <v>15506</v>
      </c>
    </row>
    <row r="4493" spans="2:5">
      <c r="B4493" s="1595">
        <v>72974</v>
      </c>
      <c r="C4493" s="653" t="s">
        <v>449</v>
      </c>
      <c r="D4493" s="652" t="s">
        <v>0</v>
      </c>
      <c r="E4493" s="654" t="s">
        <v>13694</v>
      </c>
    </row>
    <row r="4494" spans="2:5">
      <c r="B4494" s="1596">
        <v>72975</v>
      </c>
      <c r="C4494" s="1170" t="s">
        <v>450</v>
      </c>
      <c r="D4494" s="1169" t="s">
        <v>0</v>
      </c>
      <c r="E4494" s="651" t="s">
        <v>12759</v>
      </c>
    </row>
    <row r="4495" spans="2:5" ht="30">
      <c r="B4495" s="1595">
        <v>72978</v>
      </c>
      <c r="C4495" s="653" t="s">
        <v>10770</v>
      </c>
      <c r="D4495" s="652" t="s">
        <v>29</v>
      </c>
      <c r="E4495" s="654" t="s">
        <v>13694</v>
      </c>
    </row>
    <row r="4496" spans="2:5" ht="30">
      <c r="B4496" s="1596">
        <v>72979</v>
      </c>
      <c r="C4496" s="1170" t="s">
        <v>10771</v>
      </c>
      <c r="D4496" s="1169" t="s">
        <v>0</v>
      </c>
      <c r="E4496" s="651" t="s">
        <v>14699</v>
      </c>
    </row>
    <row r="4497" spans="2:5" ht="30">
      <c r="B4497" s="652" t="s">
        <v>12239</v>
      </c>
      <c r="C4497" s="653" t="s">
        <v>2515</v>
      </c>
      <c r="D4497" s="652" t="s">
        <v>0</v>
      </c>
      <c r="E4497" s="654" t="s">
        <v>12498</v>
      </c>
    </row>
    <row r="4498" spans="2:5">
      <c r="B4498" s="1169" t="s">
        <v>12240</v>
      </c>
      <c r="C4498" s="1170" t="s">
        <v>10772</v>
      </c>
      <c r="D4498" s="1169" t="s">
        <v>25</v>
      </c>
      <c r="E4498" s="651" t="s">
        <v>19790</v>
      </c>
    </row>
    <row r="4499" spans="2:5">
      <c r="B4499" s="652" t="s">
        <v>12241</v>
      </c>
      <c r="C4499" s="653" t="s">
        <v>10773</v>
      </c>
      <c r="D4499" s="652" t="s">
        <v>25</v>
      </c>
      <c r="E4499" s="654" t="s">
        <v>19791</v>
      </c>
    </row>
    <row r="4500" spans="2:5">
      <c r="B4500" s="1596">
        <v>92391</v>
      </c>
      <c r="C4500" s="1170" t="s">
        <v>2516</v>
      </c>
      <c r="D4500" s="1169" t="s">
        <v>0</v>
      </c>
      <c r="E4500" s="651" t="s">
        <v>14549</v>
      </c>
    </row>
    <row r="4501" spans="2:5">
      <c r="B4501" s="1595">
        <v>92392</v>
      </c>
      <c r="C4501" s="653" t="s">
        <v>2517</v>
      </c>
      <c r="D4501" s="652" t="s">
        <v>0</v>
      </c>
      <c r="E4501" s="654" t="s">
        <v>16678</v>
      </c>
    </row>
    <row r="4502" spans="2:5">
      <c r="B4502" s="1596">
        <v>92393</v>
      </c>
      <c r="C4502" s="1170" t="s">
        <v>2518</v>
      </c>
      <c r="D4502" s="1169" t="s">
        <v>0</v>
      </c>
      <c r="E4502" s="651" t="s">
        <v>16088</v>
      </c>
    </row>
    <row r="4503" spans="2:5">
      <c r="B4503" s="1595">
        <v>92394</v>
      </c>
      <c r="C4503" s="653" t="s">
        <v>2519</v>
      </c>
      <c r="D4503" s="652" t="s">
        <v>0</v>
      </c>
      <c r="E4503" s="654" t="s">
        <v>19792</v>
      </c>
    </row>
    <row r="4504" spans="2:5">
      <c r="B4504" s="1596">
        <v>92395</v>
      </c>
      <c r="C4504" s="1170" t="s">
        <v>2520</v>
      </c>
      <c r="D4504" s="1169" t="s">
        <v>0</v>
      </c>
      <c r="E4504" s="651" t="s">
        <v>15004</v>
      </c>
    </row>
    <row r="4505" spans="2:5" ht="30">
      <c r="B4505" s="1595">
        <v>92396</v>
      </c>
      <c r="C4505" s="653" t="s">
        <v>10774</v>
      </c>
      <c r="D4505" s="652" t="s">
        <v>0</v>
      </c>
      <c r="E4505" s="654" t="s">
        <v>16842</v>
      </c>
    </row>
    <row r="4506" spans="2:5" ht="30">
      <c r="B4506" s="1596">
        <v>92397</v>
      </c>
      <c r="C4506" s="1170" t="s">
        <v>10775</v>
      </c>
      <c r="D4506" s="1169" t="s">
        <v>0</v>
      </c>
      <c r="E4506" s="651" t="s">
        <v>16395</v>
      </c>
    </row>
    <row r="4507" spans="2:5" ht="30">
      <c r="B4507" s="1595">
        <v>92398</v>
      </c>
      <c r="C4507" s="653" t="s">
        <v>10776</v>
      </c>
      <c r="D4507" s="652" t="s">
        <v>0</v>
      </c>
      <c r="E4507" s="654" t="s">
        <v>12517</v>
      </c>
    </row>
    <row r="4508" spans="2:5">
      <c r="B4508" s="1596">
        <v>92399</v>
      </c>
      <c r="C4508" s="1170" t="s">
        <v>4996</v>
      </c>
      <c r="D4508" s="1169" t="s">
        <v>0</v>
      </c>
      <c r="E4508" s="651" t="s">
        <v>19793</v>
      </c>
    </row>
    <row r="4509" spans="2:5" ht="30">
      <c r="B4509" s="1595">
        <v>92400</v>
      </c>
      <c r="C4509" s="653" t="s">
        <v>10777</v>
      </c>
      <c r="D4509" s="652" t="s">
        <v>0</v>
      </c>
      <c r="E4509" s="654" t="s">
        <v>15363</v>
      </c>
    </row>
    <row r="4510" spans="2:5">
      <c r="B4510" s="1596">
        <v>92401</v>
      </c>
      <c r="C4510" s="1170" t="s">
        <v>2521</v>
      </c>
      <c r="D4510" s="1169" t="s">
        <v>0</v>
      </c>
      <c r="E4510" s="651" t="s">
        <v>19794</v>
      </c>
    </row>
    <row r="4511" spans="2:5">
      <c r="B4511" s="1595">
        <v>92402</v>
      </c>
      <c r="C4511" s="653" t="s">
        <v>10778</v>
      </c>
      <c r="D4511" s="652" t="s">
        <v>0</v>
      </c>
      <c r="E4511" s="654" t="s">
        <v>12833</v>
      </c>
    </row>
    <row r="4512" spans="2:5" ht="30">
      <c r="B4512" s="1596">
        <v>92403</v>
      </c>
      <c r="C4512" s="1170" t="s">
        <v>10779</v>
      </c>
      <c r="D4512" s="1169" t="s">
        <v>0</v>
      </c>
      <c r="E4512" s="651" t="s">
        <v>19722</v>
      </c>
    </row>
    <row r="4513" spans="2:5" ht="30">
      <c r="B4513" s="1595">
        <v>92404</v>
      </c>
      <c r="C4513" s="653" t="s">
        <v>10780</v>
      </c>
      <c r="D4513" s="652" t="s">
        <v>0</v>
      </c>
      <c r="E4513" s="654" t="s">
        <v>19795</v>
      </c>
    </row>
    <row r="4514" spans="2:5">
      <c r="B4514" s="1596">
        <v>92405</v>
      </c>
      <c r="C4514" s="1170" t="s">
        <v>10781</v>
      </c>
      <c r="D4514" s="1169" t="s">
        <v>0</v>
      </c>
      <c r="E4514" s="651" t="s">
        <v>19796</v>
      </c>
    </row>
    <row r="4515" spans="2:5" ht="30">
      <c r="B4515" s="1595">
        <v>92406</v>
      </c>
      <c r="C4515" s="653" t="s">
        <v>10782</v>
      </c>
      <c r="D4515" s="652" t="s">
        <v>0</v>
      </c>
      <c r="E4515" s="654" t="s">
        <v>17859</v>
      </c>
    </row>
    <row r="4516" spans="2:5">
      <c r="B4516" s="1596">
        <v>92407</v>
      </c>
      <c r="C4516" s="1170" t="s">
        <v>10783</v>
      </c>
      <c r="D4516" s="1169" t="s">
        <v>0</v>
      </c>
      <c r="E4516" s="651" t="s">
        <v>19797</v>
      </c>
    </row>
    <row r="4517" spans="2:5">
      <c r="B4517" s="1595">
        <v>93679</v>
      </c>
      <c r="C4517" s="653" t="s">
        <v>10784</v>
      </c>
      <c r="D4517" s="652" t="s">
        <v>0</v>
      </c>
      <c r="E4517" s="654" t="s">
        <v>16711</v>
      </c>
    </row>
    <row r="4518" spans="2:5" ht="30">
      <c r="B4518" s="1596">
        <v>93680</v>
      </c>
      <c r="C4518" s="1170" t="s">
        <v>10785</v>
      </c>
      <c r="D4518" s="1169" t="s">
        <v>0</v>
      </c>
      <c r="E4518" s="651" t="s">
        <v>15359</v>
      </c>
    </row>
    <row r="4519" spans="2:5" ht="30">
      <c r="B4519" s="1595">
        <v>93681</v>
      </c>
      <c r="C4519" s="653" t="s">
        <v>10786</v>
      </c>
      <c r="D4519" s="652" t="s">
        <v>0</v>
      </c>
      <c r="E4519" s="654" t="s">
        <v>14108</v>
      </c>
    </row>
    <row r="4520" spans="2:5">
      <c r="B4520" s="1596">
        <v>93682</v>
      </c>
      <c r="C4520" s="1170" t="s">
        <v>4997</v>
      </c>
      <c r="D4520" s="1169" t="s">
        <v>0</v>
      </c>
      <c r="E4520" s="651" t="s">
        <v>17527</v>
      </c>
    </row>
    <row r="4521" spans="2:5">
      <c r="B4521" s="1595">
        <v>72947</v>
      </c>
      <c r="C4521" s="653" t="s">
        <v>10787</v>
      </c>
      <c r="D4521" s="652" t="s">
        <v>0</v>
      </c>
      <c r="E4521" s="654" t="s">
        <v>15943</v>
      </c>
    </row>
    <row r="4522" spans="2:5">
      <c r="B4522" s="1596">
        <v>83693</v>
      </c>
      <c r="C4522" s="1170" t="s">
        <v>451</v>
      </c>
      <c r="D4522" s="1169" t="s">
        <v>0</v>
      </c>
      <c r="E4522" s="651" t="s">
        <v>14527</v>
      </c>
    </row>
    <row r="4523" spans="2:5" ht="30">
      <c r="B4523" s="1595" t="s">
        <v>12242</v>
      </c>
      <c r="C4523" s="653" t="s">
        <v>10788</v>
      </c>
      <c r="D4523" s="652" t="s">
        <v>29</v>
      </c>
      <c r="E4523" s="654" t="s">
        <v>19798</v>
      </c>
    </row>
    <row r="4524" spans="2:5" ht="30">
      <c r="B4524" s="1596" t="s">
        <v>12243</v>
      </c>
      <c r="C4524" s="1170" t="s">
        <v>452</v>
      </c>
      <c r="D4524" s="1169" t="s">
        <v>29</v>
      </c>
      <c r="E4524" s="651" t="s">
        <v>19799</v>
      </c>
    </row>
    <row r="4525" spans="2:5" ht="30">
      <c r="B4525" s="1595" t="s">
        <v>12244</v>
      </c>
      <c r="C4525" s="653" t="s">
        <v>10789</v>
      </c>
      <c r="D4525" s="652" t="s">
        <v>0</v>
      </c>
      <c r="E4525" s="654" t="s">
        <v>12473</v>
      </c>
    </row>
    <row r="4526" spans="2:5">
      <c r="B4526" s="1596">
        <v>72962</v>
      </c>
      <c r="C4526" s="1170" t="s">
        <v>2522</v>
      </c>
      <c r="D4526" s="1169" t="s">
        <v>423</v>
      </c>
      <c r="E4526" s="651" t="s">
        <v>19800</v>
      </c>
    </row>
    <row r="4527" spans="2:5">
      <c r="B4527" s="1595">
        <v>72963</v>
      </c>
      <c r="C4527" s="653" t="s">
        <v>453</v>
      </c>
      <c r="D4527" s="652" t="s">
        <v>423</v>
      </c>
      <c r="E4527" s="654" t="s">
        <v>19801</v>
      </c>
    </row>
    <row r="4528" spans="2:5">
      <c r="B4528" s="1596" t="s">
        <v>12245</v>
      </c>
      <c r="C4528" s="1170" t="s">
        <v>454</v>
      </c>
      <c r="D4528" s="1169" t="s">
        <v>25</v>
      </c>
      <c r="E4528" s="651" t="s">
        <v>19802</v>
      </c>
    </row>
    <row r="4529" spans="2:5" ht="30">
      <c r="B4529" s="1595">
        <v>95990</v>
      </c>
      <c r="C4529" s="653" t="s">
        <v>7310</v>
      </c>
      <c r="D4529" s="652" t="s">
        <v>25</v>
      </c>
      <c r="E4529" s="654" t="s">
        <v>19803</v>
      </c>
    </row>
    <row r="4530" spans="2:5" ht="30">
      <c r="B4530" s="1596">
        <v>95992</v>
      </c>
      <c r="C4530" s="1170" t="s">
        <v>7311</v>
      </c>
      <c r="D4530" s="1169" t="s">
        <v>25</v>
      </c>
      <c r="E4530" s="651" t="s">
        <v>19804</v>
      </c>
    </row>
    <row r="4531" spans="2:5" ht="30">
      <c r="B4531" s="1595">
        <v>95993</v>
      </c>
      <c r="C4531" s="653" t="s">
        <v>7313</v>
      </c>
      <c r="D4531" s="652" t="s">
        <v>25</v>
      </c>
      <c r="E4531" s="654" t="s">
        <v>19805</v>
      </c>
    </row>
    <row r="4532" spans="2:5" ht="30">
      <c r="B4532" s="1596">
        <v>95994</v>
      </c>
      <c r="C4532" s="1170" t="s">
        <v>7314</v>
      </c>
      <c r="D4532" s="1169" t="s">
        <v>25</v>
      </c>
      <c r="E4532" s="651" t="s">
        <v>19806</v>
      </c>
    </row>
    <row r="4533" spans="2:5" ht="30">
      <c r="B4533" s="1595">
        <v>95995</v>
      </c>
      <c r="C4533" s="653" t="s">
        <v>7315</v>
      </c>
      <c r="D4533" s="652" t="s">
        <v>25</v>
      </c>
      <c r="E4533" s="654" t="s">
        <v>19807</v>
      </c>
    </row>
    <row r="4534" spans="2:5" ht="30">
      <c r="B4534" s="1596">
        <v>95996</v>
      </c>
      <c r="C4534" s="1170" t="s">
        <v>7316</v>
      </c>
      <c r="D4534" s="1169" t="s">
        <v>25</v>
      </c>
      <c r="E4534" s="651" t="s">
        <v>19808</v>
      </c>
    </row>
    <row r="4535" spans="2:5" ht="30">
      <c r="B4535" s="1595">
        <v>95997</v>
      </c>
      <c r="C4535" s="653" t="s">
        <v>7317</v>
      </c>
      <c r="D4535" s="652" t="s">
        <v>25</v>
      </c>
      <c r="E4535" s="654" t="s">
        <v>19809</v>
      </c>
    </row>
    <row r="4536" spans="2:5" ht="30">
      <c r="B4536" s="1596">
        <v>95998</v>
      </c>
      <c r="C4536" s="1170" t="s">
        <v>7318</v>
      </c>
      <c r="D4536" s="1169" t="s">
        <v>25</v>
      </c>
      <c r="E4536" s="651" t="s">
        <v>19810</v>
      </c>
    </row>
    <row r="4537" spans="2:5" ht="30">
      <c r="B4537" s="1595">
        <v>95999</v>
      </c>
      <c r="C4537" s="653" t="s">
        <v>7319</v>
      </c>
      <c r="D4537" s="652" t="s">
        <v>25</v>
      </c>
      <c r="E4537" s="654" t="s">
        <v>19811</v>
      </c>
    </row>
    <row r="4538" spans="2:5" ht="30">
      <c r="B4538" s="1596">
        <v>96000</v>
      </c>
      <c r="C4538" s="1170" t="s">
        <v>7320</v>
      </c>
      <c r="D4538" s="1169" t="s">
        <v>25</v>
      </c>
      <c r="E4538" s="651" t="s">
        <v>19812</v>
      </c>
    </row>
    <row r="4539" spans="2:5">
      <c r="B4539" s="1595">
        <v>96001</v>
      </c>
      <c r="C4539" s="653" t="s">
        <v>7321</v>
      </c>
      <c r="D4539" s="652" t="s">
        <v>0</v>
      </c>
      <c r="E4539" s="654" t="s">
        <v>14077</v>
      </c>
    </row>
    <row r="4540" spans="2:5">
      <c r="B4540" s="1596">
        <v>96002</v>
      </c>
      <c r="C4540" s="1170" t="s">
        <v>7322</v>
      </c>
      <c r="D4540" s="1169" t="s">
        <v>0</v>
      </c>
      <c r="E4540" s="651" t="s">
        <v>12972</v>
      </c>
    </row>
    <row r="4541" spans="2:5">
      <c r="B4541" s="1595">
        <v>96393</v>
      </c>
      <c r="C4541" s="653" t="s">
        <v>16137</v>
      </c>
      <c r="D4541" s="652" t="s">
        <v>25</v>
      </c>
      <c r="E4541" s="654" t="s">
        <v>15955</v>
      </c>
    </row>
    <row r="4542" spans="2:5">
      <c r="B4542" s="1596">
        <v>96394</v>
      </c>
      <c r="C4542" s="1170" t="s">
        <v>16138</v>
      </c>
      <c r="D4542" s="1169" t="s">
        <v>25</v>
      </c>
      <c r="E4542" s="651" t="s">
        <v>19813</v>
      </c>
    </row>
    <row r="4543" spans="2:5">
      <c r="B4543" s="1595">
        <v>96395</v>
      </c>
      <c r="C4543" s="653" t="s">
        <v>16139</v>
      </c>
      <c r="D4543" s="652" t="s">
        <v>25</v>
      </c>
      <c r="E4543" s="654" t="s">
        <v>19814</v>
      </c>
    </row>
    <row r="4544" spans="2:5">
      <c r="B4544" s="1596">
        <v>73445</v>
      </c>
      <c r="C4544" s="1170" t="s">
        <v>10790</v>
      </c>
      <c r="D4544" s="1169" t="s">
        <v>0</v>
      </c>
      <c r="E4544" s="651" t="s">
        <v>12658</v>
      </c>
    </row>
    <row r="4545" spans="2:5">
      <c r="B4545" s="1595">
        <v>73446</v>
      </c>
      <c r="C4545" s="653" t="s">
        <v>455</v>
      </c>
      <c r="D4545" s="652" t="s">
        <v>0</v>
      </c>
      <c r="E4545" s="654" t="s">
        <v>19815</v>
      </c>
    </row>
    <row r="4546" spans="2:5">
      <c r="B4546" s="1596" t="s">
        <v>12246</v>
      </c>
      <c r="C4546" s="1170" t="s">
        <v>6141</v>
      </c>
      <c r="D4546" s="1169" t="s">
        <v>0</v>
      </c>
      <c r="E4546" s="651" t="s">
        <v>14071</v>
      </c>
    </row>
    <row r="4547" spans="2:5">
      <c r="B4547" s="1595" t="s">
        <v>12247</v>
      </c>
      <c r="C4547" s="653" t="s">
        <v>456</v>
      </c>
      <c r="D4547" s="652" t="s">
        <v>0</v>
      </c>
      <c r="E4547" s="654" t="s">
        <v>13487</v>
      </c>
    </row>
    <row r="4548" spans="2:5">
      <c r="B4548" s="1596">
        <v>79462</v>
      </c>
      <c r="C4548" s="1170" t="s">
        <v>457</v>
      </c>
      <c r="D4548" s="1169" t="s">
        <v>0</v>
      </c>
      <c r="E4548" s="651" t="s">
        <v>16546</v>
      </c>
    </row>
    <row r="4549" spans="2:5">
      <c r="B4549" s="1595" t="s">
        <v>12248</v>
      </c>
      <c r="C4549" s="653" t="s">
        <v>10791</v>
      </c>
      <c r="D4549" s="652" t="s">
        <v>0</v>
      </c>
      <c r="E4549" s="654" t="s">
        <v>19816</v>
      </c>
    </row>
    <row r="4550" spans="2:5">
      <c r="B4550" s="1596">
        <v>84651</v>
      </c>
      <c r="C4550" s="1170" t="s">
        <v>458</v>
      </c>
      <c r="D4550" s="1169" t="s">
        <v>0</v>
      </c>
      <c r="E4550" s="651" t="s">
        <v>13385</v>
      </c>
    </row>
    <row r="4551" spans="2:5" ht="30">
      <c r="B4551" s="1595">
        <v>88411</v>
      </c>
      <c r="C4551" s="653" t="s">
        <v>10792</v>
      </c>
      <c r="D4551" s="652" t="s">
        <v>0</v>
      </c>
      <c r="E4551" s="654" t="s">
        <v>13548</v>
      </c>
    </row>
    <row r="4552" spans="2:5" ht="30">
      <c r="B4552" s="1596">
        <v>88412</v>
      </c>
      <c r="C4552" s="1170" t="s">
        <v>10793</v>
      </c>
      <c r="D4552" s="1169" t="s">
        <v>0</v>
      </c>
      <c r="E4552" s="651" t="s">
        <v>16131</v>
      </c>
    </row>
    <row r="4553" spans="2:5" ht="30">
      <c r="B4553" s="1595">
        <v>88413</v>
      </c>
      <c r="C4553" s="653" t="s">
        <v>2523</v>
      </c>
      <c r="D4553" s="652" t="s">
        <v>0</v>
      </c>
      <c r="E4553" s="654" t="s">
        <v>12880</v>
      </c>
    </row>
    <row r="4554" spans="2:5" ht="30">
      <c r="B4554" s="1596">
        <v>88414</v>
      </c>
      <c r="C4554" s="1170" t="s">
        <v>2524</v>
      </c>
      <c r="D4554" s="1169" t="s">
        <v>0</v>
      </c>
      <c r="E4554" s="651" t="s">
        <v>14297</v>
      </c>
    </row>
    <row r="4555" spans="2:5">
      <c r="B4555" s="1595">
        <v>88415</v>
      </c>
      <c r="C4555" s="653" t="s">
        <v>10794</v>
      </c>
      <c r="D4555" s="652" t="s">
        <v>0</v>
      </c>
      <c r="E4555" s="654" t="s">
        <v>15462</v>
      </c>
    </row>
    <row r="4556" spans="2:5" ht="30">
      <c r="B4556" s="1596">
        <v>88416</v>
      </c>
      <c r="C4556" s="1170" t="s">
        <v>10795</v>
      </c>
      <c r="D4556" s="1169" t="s">
        <v>0</v>
      </c>
      <c r="E4556" s="651" t="s">
        <v>14738</v>
      </c>
    </row>
    <row r="4557" spans="2:5" ht="30">
      <c r="B4557" s="1595">
        <v>88417</v>
      </c>
      <c r="C4557" s="653" t="s">
        <v>10796</v>
      </c>
      <c r="D4557" s="652" t="s">
        <v>0</v>
      </c>
      <c r="E4557" s="654" t="s">
        <v>14948</v>
      </c>
    </row>
    <row r="4558" spans="2:5" ht="30">
      <c r="B4558" s="1596">
        <v>88420</v>
      </c>
      <c r="C4558" s="1170" t="s">
        <v>10797</v>
      </c>
      <c r="D4558" s="1169" t="s">
        <v>0</v>
      </c>
      <c r="E4558" s="651" t="s">
        <v>13877</v>
      </c>
    </row>
    <row r="4559" spans="2:5" ht="30">
      <c r="B4559" s="1595">
        <v>88421</v>
      </c>
      <c r="C4559" s="653" t="s">
        <v>10798</v>
      </c>
      <c r="D4559" s="652" t="s">
        <v>0</v>
      </c>
      <c r="E4559" s="654" t="s">
        <v>15122</v>
      </c>
    </row>
    <row r="4560" spans="2:5">
      <c r="B4560" s="1596">
        <v>88423</v>
      </c>
      <c r="C4560" s="1170" t="s">
        <v>2525</v>
      </c>
      <c r="D4560" s="1169" t="s">
        <v>0</v>
      </c>
      <c r="E4560" s="651" t="s">
        <v>14330</v>
      </c>
    </row>
    <row r="4561" spans="2:5" ht="30">
      <c r="B4561" s="1595">
        <v>88424</v>
      </c>
      <c r="C4561" s="653" t="s">
        <v>10799</v>
      </c>
      <c r="D4561" s="652" t="s">
        <v>0</v>
      </c>
      <c r="E4561" s="654" t="s">
        <v>15463</v>
      </c>
    </row>
    <row r="4562" spans="2:5" ht="30">
      <c r="B4562" s="1596">
        <v>88426</v>
      </c>
      <c r="C4562" s="1170" t="s">
        <v>10800</v>
      </c>
      <c r="D4562" s="1169" t="s">
        <v>0</v>
      </c>
      <c r="E4562" s="651" t="s">
        <v>13688</v>
      </c>
    </row>
    <row r="4563" spans="2:5" ht="30">
      <c r="B4563" s="1595">
        <v>88428</v>
      </c>
      <c r="C4563" s="653" t="s">
        <v>10801</v>
      </c>
      <c r="D4563" s="652" t="s">
        <v>0</v>
      </c>
      <c r="E4563" s="654" t="s">
        <v>19817</v>
      </c>
    </row>
    <row r="4564" spans="2:5" ht="30">
      <c r="B4564" s="1596">
        <v>88429</v>
      </c>
      <c r="C4564" s="1170" t="s">
        <v>10802</v>
      </c>
      <c r="D4564" s="1169" t="s">
        <v>0</v>
      </c>
      <c r="E4564" s="651" t="s">
        <v>17582</v>
      </c>
    </row>
    <row r="4565" spans="2:5">
      <c r="B4565" s="1595">
        <v>88431</v>
      </c>
      <c r="C4565" s="653" t="s">
        <v>2526</v>
      </c>
      <c r="D4565" s="652" t="s">
        <v>0</v>
      </c>
      <c r="E4565" s="654" t="s">
        <v>19818</v>
      </c>
    </row>
    <row r="4566" spans="2:5" ht="30">
      <c r="B4566" s="1596">
        <v>88432</v>
      </c>
      <c r="C4566" s="1170" t="s">
        <v>2527</v>
      </c>
      <c r="D4566" s="1169" t="s">
        <v>0</v>
      </c>
      <c r="E4566" s="651" t="s">
        <v>13794</v>
      </c>
    </row>
    <row r="4567" spans="2:5">
      <c r="B4567" s="1595">
        <v>88482</v>
      </c>
      <c r="C4567" s="653" t="s">
        <v>459</v>
      </c>
      <c r="D4567" s="652" t="s">
        <v>0</v>
      </c>
      <c r="E4567" s="654" t="s">
        <v>12664</v>
      </c>
    </row>
    <row r="4568" spans="2:5">
      <c r="B4568" s="1596">
        <v>88483</v>
      </c>
      <c r="C4568" s="1170" t="s">
        <v>460</v>
      </c>
      <c r="D4568" s="1169" t="s">
        <v>0</v>
      </c>
      <c r="E4568" s="651" t="s">
        <v>14418</v>
      </c>
    </row>
    <row r="4569" spans="2:5">
      <c r="B4569" s="1595">
        <v>88484</v>
      </c>
      <c r="C4569" s="653" t="s">
        <v>461</v>
      </c>
      <c r="D4569" s="652" t="s">
        <v>0</v>
      </c>
      <c r="E4569" s="654" t="s">
        <v>17265</v>
      </c>
    </row>
    <row r="4570" spans="2:5">
      <c r="B4570" s="1596">
        <v>88485</v>
      </c>
      <c r="C4570" s="1170" t="s">
        <v>32</v>
      </c>
      <c r="D4570" s="1169" t="s">
        <v>0</v>
      </c>
      <c r="E4570" s="651" t="s">
        <v>16144</v>
      </c>
    </row>
    <row r="4571" spans="2:5">
      <c r="B4571" s="1595">
        <v>88486</v>
      </c>
      <c r="C4571" s="653" t="s">
        <v>462</v>
      </c>
      <c r="D4571" s="652" t="s">
        <v>0</v>
      </c>
      <c r="E4571" s="654" t="s">
        <v>17425</v>
      </c>
    </row>
    <row r="4572" spans="2:5">
      <c r="B4572" s="1596">
        <v>88487</v>
      </c>
      <c r="C4572" s="1170" t="s">
        <v>10803</v>
      </c>
      <c r="D4572" s="1169" t="s">
        <v>0</v>
      </c>
      <c r="E4572" s="651" t="s">
        <v>15841</v>
      </c>
    </row>
    <row r="4573" spans="2:5">
      <c r="B4573" s="1595">
        <v>88488</v>
      </c>
      <c r="C4573" s="653" t="s">
        <v>10804</v>
      </c>
      <c r="D4573" s="652" t="s">
        <v>0</v>
      </c>
      <c r="E4573" s="654" t="s">
        <v>16761</v>
      </c>
    </row>
    <row r="4574" spans="2:5">
      <c r="B4574" s="1596">
        <v>88489</v>
      </c>
      <c r="C4574" s="1170" t="s">
        <v>34</v>
      </c>
      <c r="D4574" s="1169" t="s">
        <v>0</v>
      </c>
      <c r="E4574" s="651" t="s">
        <v>13872</v>
      </c>
    </row>
    <row r="4575" spans="2:5">
      <c r="B4575" s="1595">
        <v>88490</v>
      </c>
      <c r="C4575" s="653" t="s">
        <v>10805</v>
      </c>
      <c r="D4575" s="652" t="s">
        <v>0</v>
      </c>
      <c r="E4575" s="654" t="s">
        <v>12651</v>
      </c>
    </row>
    <row r="4576" spans="2:5">
      <c r="B4576" s="1596">
        <v>88491</v>
      </c>
      <c r="C4576" s="1170" t="s">
        <v>10806</v>
      </c>
      <c r="D4576" s="1169" t="s">
        <v>0</v>
      </c>
      <c r="E4576" s="651" t="s">
        <v>15480</v>
      </c>
    </row>
    <row r="4577" spans="2:5">
      <c r="B4577" s="1595">
        <v>88492</v>
      </c>
      <c r="C4577" s="653" t="s">
        <v>10807</v>
      </c>
      <c r="D4577" s="652" t="s">
        <v>0</v>
      </c>
      <c r="E4577" s="654" t="s">
        <v>13202</v>
      </c>
    </row>
    <row r="4578" spans="2:5">
      <c r="B4578" s="1596">
        <v>88493</v>
      </c>
      <c r="C4578" s="1170" t="s">
        <v>10808</v>
      </c>
      <c r="D4578" s="1169" t="s">
        <v>0</v>
      </c>
      <c r="E4578" s="651" t="s">
        <v>13040</v>
      </c>
    </row>
    <row r="4579" spans="2:5">
      <c r="B4579" s="1595">
        <v>88494</v>
      </c>
      <c r="C4579" s="653" t="s">
        <v>463</v>
      </c>
      <c r="D4579" s="652" t="s">
        <v>0</v>
      </c>
      <c r="E4579" s="654" t="s">
        <v>15092</v>
      </c>
    </row>
    <row r="4580" spans="2:5">
      <c r="B4580" s="1596">
        <v>88495</v>
      </c>
      <c r="C4580" s="1170" t="s">
        <v>33</v>
      </c>
      <c r="D4580" s="1169" t="s">
        <v>0</v>
      </c>
      <c r="E4580" s="651" t="s">
        <v>15201</v>
      </c>
    </row>
    <row r="4581" spans="2:5">
      <c r="B4581" s="1595">
        <v>88496</v>
      </c>
      <c r="C4581" s="653" t="s">
        <v>464</v>
      </c>
      <c r="D4581" s="652" t="s">
        <v>0</v>
      </c>
      <c r="E4581" s="654" t="s">
        <v>14964</v>
      </c>
    </row>
    <row r="4582" spans="2:5">
      <c r="B4582" s="1596">
        <v>88497</v>
      </c>
      <c r="C4582" s="1170" t="s">
        <v>10809</v>
      </c>
      <c r="D4582" s="1169" t="s">
        <v>0</v>
      </c>
      <c r="E4582" s="651" t="s">
        <v>13612</v>
      </c>
    </row>
    <row r="4583" spans="2:5">
      <c r="B4583" s="1595">
        <v>95305</v>
      </c>
      <c r="C4583" s="653" t="s">
        <v>6142</v>
      </c>
      <c r="D4583" s="652" t="s">
        <v>0</v>
      </c>
      <c r="E4583" s="654" t="s">
        <v>15800</v>
      </c>
    </row>
    <row r="4584" spans="2:5">
      <c r="B4584" s="1596">
        <v>95306</v>
      </c>
      <c r="C4584" s="1170" t="s">
        <v>6143</v>
      </c>
      <c r="D4584" s="1169" t="s">
        <v>0</v>
      </c>
      <c r="E4584" s="651" t="s">
        <v>13727</v>
      </c>
    </row>
    <row r="4585" spans="2:5" ht="30">
      <c r="B4585" s="1595">
        <v>95622</v>
      </c>
      <c r="C4585" s="653" t="s">
        <v>6436</v>
      </c>
      <c r="D4585" s="652" t="s">
        <v>0</v>
      </c>
      <c r="E4585" s="654" t="s">
        <v>19656</v>
      </c>
    </row>
    <row r="4586" spans="2:5" ht="30">
      <c r="B4586" s="1596">
        <v>95623</v>
      </c>
      <c r="C4586" s="1170" t="s">
        <v>6437</v>
      </c>
      <c r="D4586" s="1169" t="s">
        <v>0</v>
      </c>
      <c r="E4586" s="651" t="s">
        <v>19819</v>
      </c>
    </row>
    <row r="4587" spans="2:5" ht="30">
      <c r="B4587" s="1595">
        <v>95624</v>
      </c>
      <c r="C4587" s="653" t="s">
        <v>10810</v>
      </c>
      <c r="D4587" s="652" t="s">
        <v>0</v>
      </c>
      <c r="E4587" s="654" t="s">
        <v>15088</v>
      </c>
    </row>
    <row r="4588" spans="2:5" ht="30">
      <c r="B4588" s="1596">
        <v>95625</v>
      </c>
      <c r="C4588" s="1170" t="s">
        <v>10811</v>
      </c>
      <c r="D4588" s="1169" t="s">
        <v>0</v>
      </c>
      <c r="E4588" s="651" t="s">
        <v>14913</v>
      </c>
    </row>
    <row r="4589" spans="2:5">
      <c r="B4589" s="1595">
        <v>95626</v>
      </c>
      <c r="C4589" s="653" t="s">
        <v>6438</v>
      </c>
      <c r="D4589" s="652" t="s">
        <v>0</v>
      </c>
      <c r="E4589" s="654" t="s">
        <v>15940</v>
      </c>
    </row>
    <row r="4590" spans="2:5" ht="30">
      <c r="B4590" s="1596">
        <v>96126</v>
      </c>
      <c r="C4590" s="1170" t="s">
        <v>19820</v>
      </c>
      <c r="D4590" s="1169" t="s">
        <v>0</v>
      </c>
      <c r="E4590" s="651" t="s">
        <v>15931</v>
      </c>
    </row>
    <row r="4591" spans="2:5" ht="30">
      <c r="B4591" s="1595">
        <v>96127</v>
      </c>
      <c r="C4591" s="653" t="s">
        <v>19821</v>
      </c>
      <c r="D4591" s="652" t="s">
        <v>0</v>
      </c>
      <c r="E4591" s="654" t="s">
        <v>15185</v>
      </c>
    </row>
    <row r="4592" spans="2:5" ht="30">
      <c r="B4592" s="1596">
        <v>96128</v>
      </c>
      <c r="C4592" s="1170" t="s">
        <v>19822</v>
      </c>
      <c r="D4592" s="1169" t="s">
        <v>0</v>
      </c>
      <c r="E4592" s="651" t="s">
        <v>14472</v>
      </c>
    </row>
    <row r="4593" spans="2:5" ht="30">
      <c r="B4593" s="1595">
        <v>96129</v>
      </c>
      <c r="C4593" s="653" t="s">
        <v>19823</v>
      </c>
      <c r="D4593" s="652" t="s">
        <v>0</v>
      </c>
      <c r="E4593" s="654" t="s">
        <v>15817</v>
      </c>
    </row>
    <row r="4594" spans="2:5">
      <c r="B4594" s="1596">
        <v>96130</v>
      </c>
      <c r="C4594" s="1170" t="s">
        <v>19824</v>
      </c>
      <c r="D4594" s="1169" t="s">
        <v>0</v>
      </c>
      <c r="E4594" s="651" t="s">
        <v>16145</v>
      </c>
    </row>
    <row r="4595" spans="2:5" ht="30">
      <c r="B4595" s="1595">
        <v>96131</v>
      </c>
      <c r="C4595" s="653" t="s">
        <v>19825</v>
      </c>
      <c r="D4595" s="652" t="s">
        <v>0</v>
      </c>
      <c r="E4595" s="654" t="s">
        <v>15763</v>
      </c>
    </row>
    <row r="4596" spans="2:5" ht="30">
      <c r="B4596" s="1596">
        <v>96132</v>
      </c>
      <c r="C4596" s="1170" t="s">
        <v>19826</v>
      </c>
      <c r="D4596" s="1169" t="s">
        <v>0</v>
      </c>
      <c r="E4596" s="651" t="s">
        <v>12937</v>
      </c>
    </row>
    <row r="4597" spans="2:5" ht="30">
      <c r="B4597" s="1595">
        <v>96133</v>
      </c>
      <c r="C4597" s="653" t="s">
        <v>19827</v>
      </c>
      <c r="D4597" s="652" t="s">
        <v>0</v>
      </c>
      <c r="E4597" s="654" t="s">
        <v>13126</v>
      </c>
    </row>
    <row r="4598" spans="2:5" ht="30">
      <c r="B4598" s="1596">
        <v>96134</v>
      </c>
      <c r="C4598" s="1170" t="s">
        <v>19828</v>
      </c>
      <c r="D4598" s="1169" t="s">
        <v>0</v>
      </c>
      <c r="E4598" s="651" t="s">
        <v>14694</v>
      </c>
    </row>
    <row r="4599" spans="2:5">
      <c r="B4599" s="1595">
        <v>96135</v>
      </c>
      <c r="C4599" s="653" t="s">
        <v>19829</v>
      </c>
      <c r="D4599" s="652" t="s">
        <v>0</v>
      </c>
      <c r="E4599" s="654" t="s">
        <v>16201</v>
      </c>
    </row>
    <row r="4600" spans="2:5">
      <c r="B4600" s="1596">
        <v>79460</v>
      </c>
      <c r="C4600" s="1170" t="s">
        <v>465</v>
      </c>
      <c r="D4600" s="1169" t="s">
        <v>0</v>
      </c>
      <c r="E4600" s="651" t="s">
        <v>19830</v>
      </c>
    </row>
    <row r="4601" spans="2:5">
      <c r="B4601" s="1595">
        <v>79465</v>
      </c>
      <c r="C4601" s="653" t="s">
        <v>466</v>
      </c>
      <c r="D4601" s="652" t="s">
        <v>0</v>
      </c>
      <c r="E4601" s="654" t="s">
        <v>16035</v>
      </c>
    </row>
    <row r="4602" spans="2:5">
      <c r="B4602" s="1169" t="s">
        <v>12249</v>
      </c>
      <c r="C4602" s="1170" t="s">
        <v>467</v>
      </c>
      <c r="D4602" s="1169" t="s">
        <v>0</v>
      </c>
      <c r="E4602" s="651" t="s">
        <v>16028</v>
      </c>
    </row>
    <row r="4603" spans="2:5">
      <c r="B4603" s="1595">
        <v>84647</v>
      </c>
      <c r="C4603" s="653" t="s">
        <v>468</v>
      </c>
      <c r="D4603" s="652" t="s">
        <v>0</v>
      </c>
      <c r="E4603" s="654" t="s">
        <v>19831</v>
      </c>
    </row>
    <row r="4604" spans="2:5">
      <c r="B4604" s="1596">
        <v>84656</v>
      </c>
      <c r="C4604" s="1170" t="s">
        <v>2528</v>
      </c>
      <c r="D4604" s="1169" t="s">
        <v>0</v>
      </c>
      <c r="E4604" s="651" t="s">
        <v>19832</v>
      </c>
    </row>
    <row r="4605" spans="2:5">
      <c r="B4605" s="1595">
        <v>84677</v>
      </c>
      <c r="C4605" s="653" t="s">
        <v>469</v>
      </c>
      <c r="D4605" s="652" t="s">
        <v>0</v>
      </c>
      <c r="E4605" s="654" t="s">
        <v>13724</v>
      </c>
    </row>
    <row r="4606" spans="2:5">
      <c r="B4606" s="1596">
        <v>84678</v>
      </c>
      <c r="C4606" s="1170" t="s">
        <v>470</v>
      </c>
      <c r="D4606" s="1169" t="s">
        <v>0</v>
      </c>
      <c r="E4606" s="651" t="s">
        <v>13639</v>
      </c>
    </row>
    <row r="4607" spans="2:5">
      <c r="B4607" s="1595">
        <v>6082</v>
      </c>
      <c r="C4607" s="653" t="s">
        <v>2529</v>
      </c>
      <c r="D4607" s="652" t="s">
        <v>0</v>
      </c>
      <c r="E4607" s="654" t="s">
        <v>13777</v>
      </c>
    </row>
    <row r="4608" spans="2:5">
      <c r="B4608" s="1596">
        <v>40905</v>
      </c>
      <c r="C4608" s="1170" t="s">
        <v>472</v>
      </c>
      <c r="D4608" s="1169" t="s">
        <v>0</v>
      </c>
      <c r="E4608" s="651" t="s">
        <v>18931</v>
      </c>
    </row>
    <row r="4609" spans="2:5">
      <c r="B4609" s="652" t="s">
        <v>12250</v>
      </c>
      <c r="C4609" s="653" t="s">
        <v>473</v>
      </c>
      <c r="D4609" s="652" t="s">
        <v>0</v>
      </c>
      <c r="E4609" s="654" t="s">
        <v>19063</v>
      </c>
    </row>
    <row r="4610" spans="2:5">
      <c r="B4610" s="1169" t="s">
        <v>12251</v>
      </c>
      <c r="C4610" s="1170" t="s">
        <v>474</v>
      </c>
      <c r="D4610" s="1169" t="s">
        <v>0</v>
      </c>
      <c r="E4610" s="651" t="s">
        <v>13073</v>
      </c>
    </row>
    <row r="4611" spans="2:5">
      <c r="B4611" s="652" t="s">
        <v>20216</v>
      </c>
      <c r="C4611" s="653" t="s">
        <v>10812</v>
      </c>
      <c r="D4611" s="652" t="s">
        <v>0</v>
      </c>
      <c r="E4611" s="654" t="s">
        <v>15578</v>
      </c>
    </row>
    <row r="4612" spans="2:5">
      <c r="B4612" s="1169" t="s">
        <v>475</v>
      </c>
      <c r="C4612" s="1170" t="s">
        <v>10813</v>
      </c>
      <c r="D4612" s="1169" t="s">
        <v>0</v>
      </c>
      <c r="E4612" s="651" t="s">
        <v>13998</v>
      </c>
    </row>
    <row r="4613" spans="2:5">
      <c r="B4613" s="1595">
        <v>79463</v>
      </c>
      <c r="C4613" s="653" t="s">
        <v>476</v>
      </c>
      <c r="D4613" s="652" t="s">
        <v>0</v>
      </c>
      <c r="E4613" s="654" t="s">
        <v>15863</v>
      </c>
    </row>
    <row r="4614" spans="2:5">
      <c r="B4614" s="1596">
        <v>79464</v>
      </c>
      <c r="C4614" s="1170" t="s">
        <v>477</v>
      </c>
      <c r="D4614" s="1169" t="s">
        <v>0</v>
      </c>
      <c r="E4614" s="651" t="s">
        <v>15861</v>
      </c>
    </row>
    <row r="4615" spans="2:5">
      <c r="B4615" s="1595">
        <v>79466</v>
      </c>
      <c r="C4615" s="653" t="s">
        <v>478</v>
      </c>
      <c r="D4615" s="652" t="s">
        <v>0</v>
      </c>
      <c r="E4615" s="654" t="s">
        <v>12718</v>
      </c>
    </row>
    <row r="4616" spans="2:5">
      <c r="B4616" s="1169" t="s">
        <v>12252</v>
      </c>
      <c r="C4616" s="1170" t="s">
        <v>479</v>
      </c>
      <c r="D4616" s="1169" t="s">
        <v>0</v>
      </c>
      <c r="E4616" s="651" t="s">
        <v>15795</v>
      </c>
    </row>
    <row r="4617" spans="2:5">
      <c r="B4617" s="1595">
        <v>84645</v>
      </c>
      <c r="C4617" s="653" t="s">
        <v>480</v>
      </c>
      <c r="D4617" s="652" t="s">
        <v>0</v>
      </c>
      <c r="E4617" s="654" t="s">
        <v>15770</v>
      </c>
    </row>
    <row r="4618" spans="2:5">
      <c r="B4618" s="1596">
        <v>84657</v>
      </c>
      <c r="C4618" s="1170" t="s">
        <v>481</v>
      </c>
      <c r="D4618" s="1169" t="s">
        <v>0</v>
      </c>
      <c r="E4618" s="651" t="s">
        <v>12632</v>
      </c>
    </row>
    <row r="4619" spans="2:5">
      <c r="B4619" s="1595">
        <v>84659</v>
      </c>
      <c r="C4619" s="653" t="s">
        <v>482</v>
      </c>
      <c r="D4619" s="652" t="s">
        <v>0</v>
      </c>
      <c r="E4619" s="654" t="s">
        <v>15605</v>
      </c>
    </row>
    <row r="4620" spans="2:5">
      <c r="B4620" s="1596">
        <v>84679</v>
      </c>
      <c r="C4620" s="1170" t="s">
        <v>483</v>
      </c>
      <c r="D4620" s="1169" t="s">
        <v>0</v>
      </c>
      <c r="E4620" s="651" t="s">
        <v>13997</v>
      </c>
    </row>
    <row r="4621" spans="2:5">
      <c r="B4621" s="1595">
        <v>95464</v>
      </c>
      <c r="C4621" s="653" t="s">
        <v>471</v>
      </c>
      <c r="D4621" s="652" t="s">
        <v>0</v>
      </c>
      <c r="E4621" s="654" t="s">
        <v>13214</v>
      </c>
    </row>
    <row r="4622" spans="2:5">
      <c r="B4622" s="1596">
        <v>73656</v>
      </c>
      <c r="C4622" s="1170" t="s">
        <v>484</v>
      </c>
      <c r="D4622" s="1169" t="s">
        <v>0</v>
      </c>
      <c r="E4622" s="651" t="s">
        <v>13745</v>
      </c>
    </row>
    <row r="4623" spans="2:5">
      <c r="B4623" s="1595" t="s">
        <v>12253</v>
      </c>
      <c r="C4623" s="653" t="s">
        <v>10814</v>
      </c>
      <c r="D4623" s="652" t="s">
        <v>0</v>
      </c>
      <c r="E4623" s="654" t="s">
        <v>15586</v>
      </c>
    </row>
    <row r="4624" spans="2:5">
      <c r="B4624" s="1169" t="s">
        <v>12254</v>
      </c>
      <c r="C4624" s="1170" t="s">
        <v>2530</v>
      </c>
      <c r="D4624" s="1169" t="s">
        <v>0</v>
      </c>
      <c r="E4624" s="651" t="s">
        <v>14262</v>
      </c>
    </row>
    <row r="4625" spans="2:5">
      <c r="B4625" s="1595" t="s">
        <v>12255</v>
      </c>
      <c r="C4625" s="653" t="s">
        <v>485</v>
      </c>
      <c r="D4625" s="652" t="s">
        <v>0</v>
      </c>
      <c r="E4625" s="654" t="s">
        <v>15982</v>
      </c>
    </row>
    <row r="4626" spans="2:5">
      <c r="B4626" s="1596" t="s">
        <v>12256</v>
      </c>
      <c r="C4626" s="1170" t="s">
        <v>486</v>
      </c>
      <c r="D4626" s="1169" t="s">
        <v>0</v>
      </c>
      <c r="E4626" s="651" t="s">
        <v>13001</v>
      </c>
    </row>
    <row r="4627" spans="2:5">
      <c r="B4627" s="1595" t="s">
        <v>12257</v>
      </c>
      <c r="C4627" s="653" t="s">
        <v>487</v>
      </c>
      <c r="D4627" s="652" t="s">
        <v>0</v>
      </c>
      <c r="E4627" s="654" t="s">
        <v>19833</v>
      </c>
    </row>
    <row r="4628" spans="2:5">
      <c r="B4628" s="1596" t="s">
        <v>12258</v>
      </c>
      <c r="C4628" s="1170" t="s">
        <v>2531</v>
      </c>
      <c r="D4628" s="1169" t="s">
        <v>0</v>
      </c>
      <c r="E4628" s="651" t="s">
        <v>14762</v>
      </c>
    </row>
    <row r="4629" spans="2:5">
      <c r="B4629" s="1595" t="s">
        <v>12259</v>
      </c>
      <c r="C4629" s="653" t="s">
        <v>2532</v>
      </c>
      <c r="D4629" s="652" t="s">
        <v>0</v>
      </c>
      <c r="E4629" s="654" t="s">
        <v>14836</v>
      </c>
    </row>
    <row r="4630" spans="2:5" ht="30">
      <c r="B4630" s="1596" t="s">
        <v>488</v>
      </c>
      <c r="C4630" s="1170" t="s">
        <v>10815</v>
      </c>
      <c r="D4630" s="1169" t="s">
        <v>0</v>
      </c>
      <c r="E4630" s="651" t="s">
        <v>16269</v>
      </c>
    </row>
    <row r="4631" spans="2:5">
      <c r="B4631" s="1595" t="s">
        <v>489</v>
      </c>
      <c r="C4631" s="653" t="s">
        <v>2533</v>
      </c>
      <c r="D4631" s="652" t="s">
        <v>0</v>
      </c>
      <c r="E4631" s="654" t="s">
        <v>14760</v>
      </c>
    </row>
    <row r="4632" spans="2:5" ht="30">
      <c r="B4632" s="1596" t="s">
        <v>12260</v>
      </c>
      <c r="C4632" s="1170" t="s">
        <v>10816</v>
      </c>
      <c r="D4632" s="1169" t="s">
        <v>30</v>
      </c>
      <c r="E4632" s="651" t="s">
        <v>19834</v>
      </c>
    </row>
    <row r="4633" spans="2:5">
      <c r="B4633" s="1595" t="s">
        <v>12261</v>
      </c>
      <c r="C4633" s="653" t="s">
        <v>490</v>
      </c>
      <c r="D4633" s="652" t="s">
        <v>0</v>
      </c>
      <c r="E4633" s="654" t="s">
        <v>15746</v>
      </c>
    </row>
    <row r="4634" spans="2:5">
      <c r="B4634" s="1596">
        <v>84660</v>
      </c>
      <c r="C4634" s="1170" t="s">
        <v>491</v>
      </c>
      <c r="D4634" s="1169" t="s">
        <v>0</v>
      </c>
      <c r="E4634" s="651" t="s">
        <v>12548</v>
      </c>
    </row>
    <row r="4635" spans="2:5">
      <c r="B4635" s="1595">
        <v>84661</v>
      </c>
      <c r="C4635" s="653" t="s">
        <v>10817</v>
      </c>
      <c r="D4635" s="652" t="s">
        <v>0</v>
      </c>
      <c r="E4635" s="654" t="s">
        <v>15946</v>
      </c>
    </row>
    <row r="4636" spans="2:5">
      <c r="B4636" s="1596">
        <v>84662</v>
      </c>
      <c r="C4636" s="1170" t="s">
        <v>10818</v>
      </c>
      <c r="D4636" s="1169" t="s">
        <v>0</v>
      </c>
      <c r="E4636" s="651" t="s">
        <v>13002</v>
      </c>
    </row>
    <row r="4637" spans="2:5">
      <c r="B4637" s="1595">
        <v>95468</v>
      </c>
      <c r="C4637" s="653" t="s">
        <v>10819</v>
      </c>
      <c r="D4637" s="652" t="s">
        <v>0</v>
      </c>
      <c r="E4637" s="654" t="s">
        <v>14815</v>
      </c>
    </row>
    <row r="4638" spans="2:5">
      <c r="B4638" s="1596">
        <v>41595</v>
      </c>
      <c r="C4638" s="1170" t="s">
        <v>2534</v>
      </c>
      <c r="D4638" s="1169" t="s">
        <v>29</v>
      </c>
      <c r="E4638" s="651" t="s">
        <v>14079</v>
      </c>
    </row>
    <row r="4639" spans="2:5">
      <c r="B4639" s="1595" t="s">
        <v>12262</v>
      </c>
      <c r="C4639" s="653" t="s">
        <v>492</v>
      </c>
      <c r="D4639" s="652" t="s">
        <v>0</v>
      </c>
      <c r="E4639" s="654" t="s">
        <v>13686</v>
      </c>
    </row>
    <row r="4640" spans="2:5">
      <c r="B4640" s="1596" t="s">
        <v>493</v>
      </c>
      <c r="C4640" s="1170" t="s">
        <v>494</v>
      </c>
      <c r="D4640" s="1169" t="s">
        <v>0</v>
      </c>
      <c r="E4640" s="651" t="s">
        <v>15095</v>
      </c>
    </row>
    <row r="4641" spans="2:5" ht="30">
      <c r="B4641" s="1595">
        <v>79467</v>
      </c>
      <c r="C4641" s="653" t="s">
        <v>10820</v>
      </c>
      <c r="D4641" s="652" t="s">
        <v>495</v>
      </c>
      <c r="E4641" s="654" t="s">
        <v>13479</v>
      </c>
    </row>
    <row r="4642" spans="2:5">
      <c r="B4642" s="1596" t="s">
        <v>12263</v>
      </c>
      <c r="C4642" s="1170" t="s">
        <v>496</v>
      </c>
      <c r="D4642" s="1169" t="s">
        <v>0</v>
      </c>
      <c r="E4642" s="651" t="s">
        <v>19418</v>
      </c>
    </row>
    <row r="4643" spans="2:5">
      <c r="B4643" s="1595">
        <v>84663</v>
      </c>
      <c r="C4643" s="653" t="s">
        <v>10821</v>
      </c>
      <c r="D4643" s="652" t="s">
        <v>0</v>
      </c>
      <c r="E4643" s="654" t="s">
        <v>13070</v>
      </c>
    </row>
    <row r="4644" spans="2:5">
      <c r="B4644" s="1596">
        <v>84665</v>
      </c>
      <c r="C4644" s="1170" t="s">
        <v>497</v>
      </c>
      <c r="D4644" s="1169" t="s">
        <v>0</v>
      </c>
      <c r="E4644" s="651" t="s">
        <v>19276</v>
      </c>
    </row>
    <row r="4645" spans="2:5">
      <c r="B4645" s="1595">
        <v>84666</v>
      </c>
      <c r="C4645" s="653" t="s">
        <v>498</v>
      </c>
      <c r="D4645" s="652" t="s">
        <v>0</v>
      </c>
      <c r="E4645" s="654" t="s">
        <v>15920</v>
      </c>
    </row>
    <row r="4646" spans="2:5">
      <c r="B4646" s="1596">
        <v>75889</v>
      </c>
      <c r="C4646" s="1170" t="s">
        <v>499</v>
      </c>
      <c r="D4646" s="1169" t="s">
        <v>0</v>
      </c>
      <c r="E4646" s="651" t="s">
        <v>17528</v>
      </c>
    </row>
    <row r="4647" spans="2:5" ht="30">
      <c r="B4647" s="1595">
        <v>73465</v>
      </c>
      <c r="C4647" s="653" t="s">
        <v>10822</v>
      </c>
      <c r="D4647" s="652" t="s">
        <v>0</v>
      </c>
      <c r="E4647" s="654" t="s">
        <v>19835</v>
      </c>
    </row>
    <row r="4648" spans="2:5" ht="30">
      <c r="B4648" s="1596">
        <v>73676</v>
      </c>
      <c r="C4648" s="1170" t="s">
        <v>10823</v>
      </c>
      <c r="D4648" s="1169" t="s">
        <v>0</v>
      </c>
      <c r="E4648" s="651" t="s">
        <v>19836</v>
      </c>
    </row>
    <row r="4649" spans="2:5">
      <c r="B4649" s="1595" t="s">
        <v>12264</v>
      </c>
      <c r="C4649" s="653" t="s">
        <v>10824</v>
      </c>
      <c r="D4649" s="652" t="s">
        <v>0</v>
      </c>
      <c r="E4649" s="654" t="s">
        <v>13699</v>
      </c>
    </row>
    <row r="4650" spans="2:5">
      <c r="B4650" s="1596" t="s">
        <v>12265</v>
      </c>
      <c r="C4650" s="1170" t="s">
        <v>10825</v>
      </c>
      <c r="D4650" s="1169" t="s">
        <v>0</v>
      </c>
      <c r="E4650" s="651" t="s">
        <v>14966</v>
      </c>
    </row>
    <row r="4651" spans="2:5">
      <c r="B4651" s="1595" t="s">
        <v>12266</v>
      </c>
      <c r="C4651" s="653" t="s">
        <v>10826</v>
      </c>
      <c r="D4651" s="652" t="s">
        <v>0</v>
      </c>
      <c r="E4651" s="654" t="s">
        <v>13249</v>
      </c>
    </row>
    <row r="4652" spans="2:5">
      <c r="B4652" s="1596" t="s">
        <v>12267</v>
      </c>
      <c r="C4652" s="1170" t="s">
        <v>10827</v>
      </c>
      <c r="D4652" s="1169" t="s">
        <v>0</v>
      </c>
      <c r="E4652" s="651" t="s">
        <v>16164</v>
      </c>
    </row>
    <row r="4653" spans="2:5">
      <c r="B4653" s="652" t="s">
        <v>12268</v>
      </c>
      <c r="C4653" s="653" t="s">
        <v>10828</v>
      </c>
      <c r="D4653" s="652" t="s">
        <v>0</v>
      </c>
      <c r="E4653" s="654" t="s">
        <v>15947</v>
      </c>
    </row>
    <row r="4654" spans="2:5">
      <c r="B4654" s="1596" t="s">
        <v>12269</v>
      </c>
      <c r="C4654" s="1170" t="s">
        <v>10829</v>
      </c>
      <c r="D4654" s="1169" t="s">
        <v>0</v>
      </c>
      <c r="E4654" s="651" t="s">
        <v>19837</v>
      </c>
    </row>
    <row r="4655" spans="2:5">
      <c r="B4655" s="1595" t="s">
        <v>12270</v>
      </c>
      <c r="C4655" s="653" t="s">
        <v>10830</v>
      </c>
      <c r="D4655" s="652" t="s">
        <v>0</v>
      </c>
      <c r="E4655" s="654" t="s">
        <v>19838</v>
      </c>
    </row>
    <row r="4656" spans="2:5">
      <c r="B4656" s="1596" t="s">
        <v>12271</v>
      </c>
      <c r="C4656" s="1170" t="s">
        <v>10831</v>
      </c>
      <c r="D4656" s="1169" t="s">
        <v>0</v>
      </c>
      <c r="E4656" s="651" t="s">
        <v>13249</v>
      </c>
    </row>
    <row r="4657" spans="2:5">
      <c r="B4657" s="1595" t="s">
        <v>12272</v>
      </c>
      <c r="C4657" s="653" t="s">
        <v>10832</v>
      </c>
      <c r="D4657" s="652" t="s">
        <v>0</v>
      </c>
      <c r="E4657" s="654" t="s">
        <v>19289</v>
      </c>
    </row>
    <row r="4658" spans="2:5" ht="30">
      <c r="B4658" s="1596" t="s">
        <v>12273</v>
      </c>
      <c r="C4658" s="1170" t="s">
        <v>10833</v>
      </c>
      <c r="D4658" s="1169" t="s">
        <v>0</v>
      </c>
      <c r="E4658" s="651" t="s">
        <v>13655</v>
      </c>
    </row>
    <row r="4659" spans="2:5">
      <c r="B4659" s="1595" t="s">
        <v>12274</v>
      </c>
      <c r="C4659" s="653" t="s">
        <v>10834</v>
      </c>
      <c r="D4659" s="652" t="s">
        <v>0</v>
      </c>
      <c r="E4659" s="654" t="s">
        <v>16180</v>
      </c>
    </row>
    <row r="4660" spans="2:5" ht="30">
      <c r="B4660" s="1596" t="s">
        <v>12275</v>
      </c>
      <c r="C4660" s="1170" t="s">
        <v>10835</v>
      </c>
      <c r="D4660" s="1169" t="s">
        <v>0</v>
      </c>
      <c r="E4660" s="651" t="s">
        <v>19839</v>
      </c>
    </row>
    <row r="4661" spans="2:5" ht="30">
      <c r="B4661" s="1595" t="s">
        <v>12276</v>
      </c>
      <c r="C4661" s="653" t="s">
        <v>10836</v>
      </c>
      <c r="D4661" s="652" t="s">
        <v>0</v>
      </c>
      <c r="E4661" s="654" t="s">
        <v>19840</v>
      </c>
    </row>
    <row r="4662" spans="2:5" ht="30">
      <c r="B4662" s="1596" t="s">
        <v>12277</v>
      </c>
      <c r="C4662" s="1170" t="s">
        <v>10837</v>
      </c>
      <c r="D4662" s="1169" t="s">
        <v>0</v>
      </c>
      <c r="E4662" s="651" t="s">
        <v>19841</v>
      </c>
    </row>
    <row r="4663" spans="2:5">
      <c r="B4663" s="1595" t="s">
        <v>12278</v>
      </c>
      <c r="C4663" s="653" t="s">
        <v>10838</v>
      </c>
      <c r="D4663" s="652" t="s">
        <v>0</v>
      </c>
      <c r="E4663" s="654" t="s">
        <v>19842</v>
      </c>
    </row>
    <row r="4664" spans="2:5">
      <c r="B4664" s="1169" t="s">
        <v>12279</v>
      </c>
      <c r="C4664" s="1170" t="s">
        <v>10839</v>
      </c>
      <c r="D4664" s="1169" t="s">
        <v>0</v>
      </c>
      <c r="E4664" s="651" t="s">
        <v>19843</v>
      </c>
    </row>
    <row r="4665" spans="2:5">
      <c r="B4665" s="652" t="s">
        <v>12280</v>
      </c>
      <c r="C4665" s="653" t="s">
        <v>10840</v>
      </c>
      <c r="D4665" s="652" t="s">
        <v>0</v>
      </c>
      <c r="E4665" s="654" t="s">
        <v>19844</v>
      </c>
    </row>
    <row r="4666" spans="2:5">
      <c r="B4666" s="1169" t="s">
        <v>12281</v>
      </c>
      <c r="C4666" s="1170" t="s">
        <v>10841</v>
      </c>
      <c r="D4666" s="1169" t="s">
        <v>0</v>
      </c>
      <c r="E4666" s="651" t="s">
        <v>19845</v>
      </c>
    </row>
    <row r="4667" spans="2:5" ht="30">
      <c r="B4667" s="1595">
        <v>84172</v>
      </c>
      <c r="C4667" s="653" t="s">
        <v>10842</v>
      </c>
      <c r="D4667" s="652" t="s">
        <v>0</v>
      </c>
      <c r="E4667" s="654" t="s">
        <v>19846</v>
      </c>
    </row>
    <row r="4668" spans="2:5" ht="30">
      <c r="B4668" s="1596">
        <v>84173</v>
      </c>
      <c r="C4668" s="1170" t="s">
        <v>500</v>
      </c>
      <c r="D4668" s="1169" t="s">
        <v>0</v>
      </c>
      <c r="E4668" s="651" t="s">
        <v>17105</v>
      </c>
    </row>
    <row r="4669" spans="2:5" ht="30">
      <c r="B4669" s="1595">
        <v>84174</v>
      </c>
      <c r="C4669" s="653" t="s">
        <v>10843</v>
      </c>
      <c r="D4669" s="652" t="s">
        <v>0</v>
      </c>
      <c r="E4669" s="654" t="s">
        <v>19847</v>
      </c>
    </row>
    <row r="4670" spans="2:5" ht="30">
      <c r="B4670" s="1596">
        <v>72191</v>
      </c>
      <c r="C4670" s="1170" t="s">
        <v>10844</v>
      </c>
      <c r="D4670" s="1169" t="s">
        <v>0</v>
      </c>
      <c r="E4670" s="651" t="s">
        <v>19848</v>
      </c>
    </row>
    <row r="4671" spans="2:5">
      <c r="B4671" s="1595">
        <v>72192</v>
      </c>
      <c r="C4671" s="653" t="s">
        <v>10845</v>
      </c>
      <c r="D4671" s="652" t="s">
        <v>0</v>
      </c>
      <c r="E4671" s="654" t="s">
        <v>17687</v>
      </c>
    </row>
    <row r="4672" spans="2:5">
      <c r="B4672" s="1596">
        <v>72193</v>
      </c>
      <c r="C4672" s="1170" t="s">
        <v>10846</v>
      </c>
      <c r="D4672" s="1169" t="s">
        <v>0</v>
      </c>
      <c r="E4672" s="651" t="s">
        <v>19849</v>
      </c>
    </row>
    <row r="4673" spans="2:5" ht="30">
      <c r="B4673" s="1595">
        <v>73655</v>
      </c>
      <c r="C4673" s="653" t="s">
        <v>10847</v>
      </c>
      <c r="D4673" s="652" t="s">
        <v>0</v>
      </c>
      <c r="E4673" s="654" t="s">
        <v>19850</v>
      </c>
    </row>
    <row r="4674" spans="2:5">
      <c r="B4674" s="1596" t="s">
        <v>12282</v>
      </c>
      <c r="C4674" s="1170" t="s">
        <v>10848</v>
      </c>
      <c r="D4674" s="1169" t="s">
        <v>0</v>
      </c>
      <c r="E4674" s="651" t="s">
        <v>19851</v>
      </c>
    </row>
    <row r="4675" spans="2:5">
      <c r="B4675" s="1595">
        <v>84181</v>
      </c>
      <c r="C4675" s="653" t="s">
        <v>2535</v>
      </c>
      <c r="D4675" s="652" t="s">
        <v>0</v>
      </c>
      <c r="E4675" s="654" t="s">
        <v>19852</v>
      </c>
    </row>
    <row r="4676" spans="2:5" ht="30">
      <c r="B4676" s="1596">
        <v>87246</v>
      </c>
      <c r="C4676" s="1170" t="s">
        <v>11450</v>
      </c>
      <c r="D4676" s="1169" t="s">
        <v>0</v>
      </c>
      <c r="E4676" s="651" t="s">
        <v>19853</v>
      </c>
    </row>
    <row r="4677" spans="2:5" ht="30">
      <c r="B4677" s="1595">
        <v>87247</v>
      </c>
      <c r="C4677" s="653" t="s">
        <v>11451</v>
      </c>
      <c r="D4677" s="652" t="s">
        <v>0</v>
      </c>
      <c r="E4677" s="654" t="s">
        <v>19854</v>
      </c>
    </row>
    <row r="4678" spans="2:5" ht="30">
      <c r="B4678" s="1596">
        <v>87248</v>
      </c>
      <c r="C4678" s="1170" t="s">
        <v>11452</v>
      </c>
      <c r="D4678" s="1169" t="s">
        <v>0</v>
      </c>
      <c r="E4678" s="651" t="s">
        <v>15827</v>
      </c>
    </row>
    <row r="4679" spans="2:5" ht="30">
      <c r="B4679" s="1595">
        <v>87249</v>
      </c>
      <c r="C4679" s="653" t="s">
        <v>11453</v>
      </c>
      <c r="D4679" s="652" t="s">
        <v>0</v>
      </c>
      <c r="E4679" s="654" t="s">
        <v>13191</v>
      </c>
    </row>
    <row r="4680" spans="2:5" ht="30">
      <c r="B4680" s="1596">
        <v>87250</v>
      </c>
      <c r="C4680" s="1170" t="s">
        <v>11454</v>
      </c>
      <c r="D4680" s="1169" t="s">
        <v>0</v>
      </c>
      <c r="E4680" s="651" t="s">
        <v>14479</v>
      </c>
    </row>
    <row r="4681" spans="2:5" ht="30">
      <c r="B4681" s="1595">
        <v>87251</v>
      </c>
      <c r="C4681" s="653" t="s">
        <v>11455</v>
      </c>
      <c r="D4681" s="652" t="s">
        <v>0</v>
      </c>
      <c r="E4681" s="654" t="s">
        <v>13934</v>
      </c>
    </row>
    <row r="4682" spans="2:5" ht="30">
      <c r="B4682" s="1596">
        <v>87255</v>
      </c>
      <c r="C4682" s="1170" t="s">
        <v>11456</v>
      </c>
      <c r="D4682" s="1169" t="s">
        <v>0</v>
      </c>
      <c r="E4682" s="651" t="s">
        <v>19855</v>
      </c>
    </row>
    <row r="4683" spans="2:5" ht="30">
      <c r="B4683" s="1595">
        <v>87256</v>
      </c>
      <c r="C4683" s="653" t="s">
        <v>11457</v>
      </c>
      <c r="D4683" s="652" t="s">
        <v>0</v>
      </c>
      <c r="E4683" s="654" t="s">
        <v>16090</v>
      </c>
    </row>
    <row r="4684" spans="2:5" ht="30">
      <c r="B4684" s="1596">
        <v>87257</v>
      </c>
      <c r="C4684" s="1170" t="s">
        <v>11458</v>
      </c>
      <c r="D4684" s="1169" t="s">
        <v>0</v>
      </c>
      <c r="E4684" s="651" t="s">
        <v>16934</v>
      </c>
    </row>
    <row r="4685" spans="2:5" ht="30">
      <c r="B4685" s="1595">
        <v>87258</v>
      </c>
      <c r="C4685" s="653" t="s">
        <v>10849</v>
      </c>
      <c r="D4685" s="652" t="s">
        <v>0</v>
      </c>
      <c r="E4685" s="654" t="s">
        <v>19856</v>
      </c>
    </row>
    <row r="4686" spans="2:5" ht="30">
      <c r="B4686" s="1596">
        <v>87259</v>
      </c>
      <c r="C4686" s="1170" t="s">
        <v>10850</v>
      </c>
      <c r="D4686" s="1169" t="s">
        <v>0</v>
      </c>
      <c r="E4686" s="651" t="s">
        <v>15115</v>
      </c>
    </row>
    <row r="4687" spans="2:5" ht="30">
      <c r="B4687" s="1595">
        <v>87260</v>
      </c>
      <c r="C4687" s="653" t="s">
        <v>10851</v>
      </c>
      <c r="D4687" s="652" t="s">
        <v>0</v>
      </c>
      <c r="E4687" s="654" t="s">
        <v>19126</v>
      </c>
    </row>
    <row r="4688" spans="2:5" ht="30">
      <c r="B4688" s="1596">
        <v>87261</v>
      </c>
      <c r="C4688" s="1170" t="s">
        <v>10852</v>
      </c>
      <c r="D4688" s="1169" t="s">
        <v>0</v>
      </c>
      <c r="E4688" s="651" t="s">
        <v>19857</v>
      </c>
    </row>
    <row r="4689" spans="2:5" ht="30">
      <c r="B4689" s="1595">
        <v>87262</v>
      </c>
      <c r="C4689" s="653" t="s">
        <v>10853</v>
      </c>
      <c r="D4689" s="652" t="s">
        <v>0</v>
      </c>
      <c r="E4689" s="654" t="s">
        <v>15984</v>
      </c>
    </row>
    <row r="4690" spans="2:5" ht="30">
      <c r="B4690" s="1596">
        <v>87263</v>
      </c>
      <c r="C4690" s="1170" t="s">
        <v>10854</v>
      </c>
      <c r="D4690" s="1169" t="s">
        <v>0</v>
      </c>
      <c r="E4690" s="651" t="s">
        <v>19858</v>
      </c>
    </row>
    <row r="4691" spans="2:5" ht="30">
      <c r="B4691" s="1595">
        <v>89046</v>
      </c>
      <c r="C4691" s="653" t="s">
        <v>10855</v>
      </c>
      <c r="D4691" s="652" t="s">
        <v>0</v>
      </c>
      <c r="E4691" s="654" t="s">
        <v>15625</v>
      </c>
    </row>
    <row r="4692" spans="2:5" ht="30">
      <c r="B4692" s="1596">
        <v>89171</v>
      </c>
      <c r="C4692" s="1170" t="s">
        <v>10856</v>
      </c>
      <c r="D4692" s="1169" t="s">
        <v>0</v>
      </c>
      <c r="E4692" s="651" t="s">
        <v>19859</v>
      </c>
    </row>
    <row r="4693" spans="2:5" ht="30">
      <c r="B4693" s="1595">
        <v>93389</v>
      </c>
      <c r="C4693" s="653" t="s">
        <v>11459</v>
      </c>
      <c r="D4693" s="652" t="s">
        <v>0</v>
      </c>
      <c r="E4693" s="654" t="s">
        <v>16226</v>
      </c>
    </row>
    <row r="4694" spans="2:5" ht="30">
      <c r="B4694" s="1596">
        <v>93390</v>
      </c>
      <c r="C4694" s="1170" t="s">
        <v>11460</v>
      </c>
      <c r="D4694" s="1169" t="s">
        <v>0</v>
      </c>
      <c r="E4694" s="651" t="s">
        <v>19860</v>
      </c>
    </row>
    <row r="4695" spans="2:5" ht="30">
      <c r="B4695" s="1595">
        <v>93391</v>
      </c>
      <c r="C4695" s="653" t="s">
        <v>11461</v>
      </c>
      <c r="D4695" s="652" t="s">
        <v>0</v>
      </c>
      <c r="E4695" s="654" t="s">
        <v>15914</v>
      </c>
    </row>
    <row r="4696" spans="2:5">
      <c r="B4696" s="1596" t="s">
        <v>12283</v>
      </c>
      <c r="C4696" s="1170" t="s">
        <v>501</v>
      </c>
      <c r="D4696" s="1169" t="s">
        <v>0</v>
      </c>
      <c r="E4696" s="651" t="s">
        <v>19861</v>
      </c>
    </row>
    <row r="4697" spans="2:5">
      <c r="B4697" s="1595" t="s">
        <v>12284</v>
      </c>
      <c r="C4697" s="653" t="s">
        <v>502</v>
      </c>
      <c r="D4697" s="652" t="s">
        <v>0</v>
      </c>
      <c r="E4697" s="654" t="s">
        <v>19862</v>
      </c>
    </row>
    <row r="4698" spans="2:5">
      <c r="B4698" s="1596">
        <v>84183</v>
      </c>
      <c r="C4698" s="1170" t="s">
        <v>503</v>
      </c>
      <c r="D4698" s="1169" t="s">
        <v>0</v>
      </c>
      <c r="E4698" s="651" t="s">
        <v>19863</v>
      </c>
    </row>
    <row r="4699" spans="2:5">
      <c r="B4699" s="1595">
        <v>72185</v>
      </c>
      <c r="C4699" s="653" t="s">
        <v>504</v>
      </c>
      <c r="D4699" s="652" t="s">
        <v>0</v>
      </c>
      <c r="E4699" s="654" t="s">
        <v>19864</v>
      </c>
    </row>
    <row r="4700" spans="2:5">
      <c r="B4700" s="1596">
        <v>72186</v>
      </c>
      <c r="C4700" s="1170" t="s">
        <v>10857</v>
      </c>
      <c r="D4700" s="1169" t="s">
        <v>0</v>
      </c>
      <c r="E4700" s="651" t="s">
        <v>19865</v>
      </c>
    </row>
    <row r="4701" spans="2:5">
      <c r="B4701" s="1595">
        <v>72187</v>
      </c>
      <c r="C4701" s="653" t="s">
        <v>505</v>
      </c>
      <c r="D4701" s="652" t="s">
        <v>0</v>
      </c>
      <c r="E4701" s="654" t="s">
        <v>13638</v>
      </c>
    </row>
    <row r="4702" spans="2:5">
      <c r="B4702" s="1596">
        <v>72188</v>
      </c>
      <c r="C4702" s="1170" t="s">
        <v>10858</v>
      </c>
      <c r="D4702" s="1169" t="s">
        <v>0</v>
      </c>
      <c r="E4702" s="651" t="s">
        <v>13638</v>
      </c>
    </row>
    <row r="4703" spans="2:5">
      <c r="B4703" s="1595" t="s">
        <v>12285</v>
      </c>
      <c r="C4703" s="653" t="s">
        <v>506</v>
      </c>
      <c r="D4703" s="652" t="s">
        <v>0</v>
      </c>
      <c r="E4703" s="654" t="s">
        <v>19866</v>
      </c>
    </row>
    <row r="4704" spans="2:5">
      <c r="B4704" s="1596">
        <v>84186</v>
      </c>
      <c r="C4704" s="1170" t="s">
        <v>507</v>
      </c>
      <c r="D4704" s="1169" t="s">
        <v>0</v>
      </c>
      <c r="E4704" s="651" t="s">
        <v>19867</v>
      </c>
    </row>
    <row r="4705" spans="2:5">
      <c r="B4705" s="1595">
        <v>84187</v>
      </c>
      <c r="C4705" s="653" t="s">
        <v>2536</v>
      </c>
      <c r="D4705" s="652" t="s">
        <v>0</v>
      </c>
      <c r="E4705" s="654" t="s">
        <v>15949</v>
      </c>
    </row>
    <row r="4706" spans="2:5">
      <c r="B4706" s="1596">
        <v>84188</v>
      </c>
      <c r="C4706" s="1170" t="s">
        <v>508</v>
      </c>
      <c r="D4706" s="1169" t="s">
        <v>29</v>
      </c>
      <c r="E4706" s="651" t="s">
        <v>17786</v>
      </c>
    </row>
    <row r="4707" spans="2:5">
      <c r="B4707" s="1595">
        <v>72136</v>
      </c>
      <c r="C4707" s="653" t="s">
        <v>2537</v>
      </c>
      <c r="D4707" s="652" t="s">
        <v>0</v>
      </c>
      <c r="E4707" s="654" t="s">
        <v>13812</v>
      </c>
    </row>
    <row r="4708" spans="2:5">
      <c r="B4708" s="1596">
        <v>72137</v>
      </c>
      <c r="C4708" s="1170" t="s">
        <v>10859</v>
      </c>
      <c r="D4708" s="1169" t="s">
        <v>0</v>
      </c>
      <c r="E4708" s="651" t="s">
        <v>19868</v>
      </c>
    </row>
    <row r="4709" spans="2:5">
      <c r="B4709" s="1595">
        <v>72815</v>
      </c>
      <c r="C4709" s="653" t="s">
        <v>2538</v>
      </c>
      <c r="D4709" s="652" t="s">
        <v>0</v>
      </c>
      <c r="E4709" s="654" t="s">
        <v>13227</v>
      </c>
    </row>
    <row r="4710" spans="2:5">
      <c r="B4710" s="1596">
        <v>84191</v>
      </c>
      <c r="C4710" s="1170" t="s">
        <v>10860</v>
      </c>
      <c r="D4710" s="1169" t="s">
        <v>0</v>
      </c>
      <c r="E4710" s="651" t="s">
        <v>19869</v>
      </c>
    </row>
    <row r="4711" spans="2:5" ht="30">
      <c r="B4711" s="1595">
        <v>72138</v>
      </c>
      <c r="C4711" s="653" t="s">
        <v>10861</v>
      </c>
      <c r="D4711" s="652" t="s">
        <v>0</v>
      </c>
      <c r="E4711" s="654" t="s">
        <v>19870</v>
      </c>
    </row>
    <row r="4712" spans="2:5">
      <c r="B4712" s="1596">
        <v>84190</v>
      </c>
      <c r="C4712" s="1170" t="s">
        <v>10862</v>
      </c>
      <c r="D4712" s="1169" t="s">
        <v>0</v>
      </c>
      <c r="E4712" s="651" t="s">
        <v>19871</v>
      </c>
    </row>
    <row r="4713" spans="2:5">
      <c r="B4713" s="1595">
        <v>84195</v>
      </c>
      <c r="C4713" s="653" t="s">
        <v>10863</v>
      </c>
      <c r="D4713" s="652" t="s">
        <v>0</v>
      </c>
      <c r="E4713" s="654" t="s">
        <v>13047</v>
      </c>
    </row>
    <row r="4714" spans="2:5" ht="30">
      <c r="B4714" s="1596" t="s">
        <v>12286</v>
      </c>
      <c r="C4714" s="1170" t="s">
        <v>10864</v>
      </c>
      <c r="D4714" s="1169" t="s">
        <v>29</v>
      </c>
      <c r="E4714" s="651" t="s">
        <v>14254</v>
      </c>
    </row>
    <row r="4715" spans="2:5">
      <c r="B4715" s="1595">
        <v>84161</v>
      </c>
      <c r="C4715" s="653" t="s">
        <v>10865</v>
      </c>
      <c r="D4715" s="652" t="s">
        <v>29</v>
      </c>
      <c r="E4715" s="654" t="s">
        <v>15965</v>
      </c>
    </row>
    <row r="4716" spans="2:5">
      <c r="B4716" s="1596" t="s">
        <v>12287</v>
      </c>
      <c r="C4716" s="1170" t="s">
        <v>2539</v>
      </c>
      <c r="D4716" s="1169" t="s">
        <v>29</v>
      </c>
      <c r="E4716" s="651" t="s">
        <v>13539</v>
      </c>
    </row>
    <row r="4717" spans="2:5">
      <c r="B4717" s="1595">
        <v>84162</v>
      </c>
      <c r="C4717" s="653" t="s">
        <v>509</v>
      </c>
      <c r="D4717" s="652" t="s">
        <v>29</v>
      </c>
      <c r="E4717" s="654" t="s">
        <v>19656</v>
      </c>
    </row>
    <row r="4718" spans="2:5">
      <c r="B4718" s="1596">
        <v>88648</v>
      </c>
      <c r="C4718" s="1170" t="s">
        <v>11462</v>
      </c>
      <c r="D4718" s="1169" t="s">
        <v>29</v>
      </c>
      <c r="E4718" s="651" t="s">
        <v>12981</v>
      </c>
    </row>
    <row r="4719" spans="2:5">
      <c r="B4719" s="1595">
        <v>88649</v>
      </c>
      <c r="C4719" s="653" t="s">
        <v>11463</v>
      </c>
      <c r="D4719" s="652" t="s">
        <v>29</v>
      </c>
      <c r="E4719" s="654" t="s">
        <v>13533</v>
      </c>
    </row>
    <row r="4720" spans="2:5">
      <c r="B4720" s="1596">
        <v>88650</v>
      </c>
      <c r="C4720" s="1170" t="s">
        <v>11464</v>
      </c>
      <c r="D4720" s="1169" t="s">
        <v>29</v>
      </c>
      <c r="E4720" s="651" t="s">
        <v>12649</v>
      </c>
    </row>
    <row r="4721" spans="2:5" ht="30">
      <c r="B4721" s="1595">
        <v>96467</v>
      </c>
      <c r="C4721" s="653" t="s">
        <v>16176</v>
      </c>
      <c r="D4721" s="652" t="s">
        <v>29</v>
      </c>
      <c r="E4721" s="654" t="s">
        <v>16234</v>
      </c>
    </row>
    <row r="4722" spans="2:5">
      <c r="B4722" s="1596" t="s">
        <v>12288</v>
      </c>
      <c r="C4722" s="1170" t="s">
        <v>510</v>
      </c>
      <c r="D4722" s="1169" t="s">
        <v>29</v>
      </c>
      <c r="E4722" s="651" t="s">
        <v>19872</v>
      </c>
    </row>
    <row r="4723" spans="2:5">
      <c r="B4723" s="1595">
        <v>84167</v>
      </c>
      <c r="C4723" s="653" t="s">
        <v>511</v>
      </c>
      <c r="D4723" s="652" t="s">
        <v>29</v>
      </c>
      <c r="E4723" s="654" t="s">
        <v>14397</v>
      </c>
    </row>
    <row r="4724" spans="2:5">
      <c r="B4724" s="1596">
        <v>84168</v>
      </c>
      <c r="C4724" s="1170" t="s">
        <v>512</v>
      </c>
      <c r="D4724" s="1169" t="s">
        <v>29</v>
      </c>
      <c r="E4724" s="651" t="s">
        <v>19873</v>
      </c>
    </row>
    <row r="4725" spans="2:5">
      <c r="B4725" s="1595">
        <v>68325</v>
      </c>
      <c r="C4725" s="653" t="s">
        <v>10866</v>
      </c>
      <c r="D4725" s="652" t="s">
        <v>0</v>
      </c>
      <c r="E4725" s="654" t="s">
        <v>14367</v>
      </c>
    </row>
    <row r="4726" spans="2:5">
      <c r="B4726" s="1596">
        <v>68333</v>
      </c>
      <c r="C4726" s="1170" t="s">
        <v>10867</v>
      </c>
      <c r="D4726" s="1169" t="s">
        <v>0</v>
      </c>
      <c r="E4726" s="651" t="s">
        <v>15349</v>
      </c>
    </row>
    <row r="4727" spans="2:5">
      <c r="B4727" s="1595">
        <v>72183</v>
      </c>
      <c r="C4727" s="653" t="s">
        <v>10868</v>
      </c>
      <c r="D4727" s="652" t="s">
        <v>0</v>
      </c>
      <c r="E4727" s="654" t="s">
        <v>19874</v>
      </c>
    </row>
    <row r="4728" spans="2:5">
      <c r="B4728" s="1596">
        <v>84175</v>
      </c>
      <c r="C4728" s="1170" t="s">
        <v>10869</v>
      </c>
      <c r="D4728" s="1169" t="s">
        <v>29</v>
      </c>
      <c r="E4728" s="651" t="s">
        <v>13383</v>
      </c>
    </row>
    <row r="4729" spans="2:5">
      <c r="B4729" s="1595">
        <v>84176</v>
      </c>
      <c r="C4729" s="653" t="s">
        <v>513</v>
      </c>
      <c r="D4729" s="652" t="s">
        <v>29</v>
      </c>
      <c r="E4729" s="654" t="s">
        <v>15420</v>
      </c>
    </row>
    <row r="4730" spans="2:5">
      <c r="B4730" s="1596">
        <v>84177</v>
      </c>
      <c r="C4730" s="1170" t="s">
        <v>514</v>
      </c>
      <c r="D4730" s="1169" t="s">
        <v>29</v>
      </c>
      <c r="E4730" s="651" t="s">
        <v>12553</v>
      </c>
    </row>
    <row r="4731" spans="2:5" ht="30">
      <c r="B4731" s="1595">
        <v>94990</v>
      </c>
      <c r="C4731" s="653" t="s">
        <v>10870</v>
      </c>
      <c r="D4731" s="652" t="s">
        <v>25</v>
      </c>
      <c r="E4731" s="654" t="s">
        <v>19875</v>
      </c>
    </row>
    <row r="4732" spans="2:5" ht="30">
      <c r="B4732" s="1596">
        <v>94991</v>
      </c>
      <c r="C4732" s="1170" t="s">
        <v>6439</v>
      </c>
      <c r="D4732" s="1169" t="s">
        <v>25</v>
      </c>
      <c r="E4732" s="651" t="s">
        <v>19876</v>
      </c>
    </row>
    <row r="4733" spans="2:5" ht="30">
      <c r="B4733" s="1595">
        <v>94992</v>
      </c>
      <c r="C4733" s="653" t="s">
        <v>10871</v>
      </c>
      <c r="D4733" s="652" t="s">
        <v>0</v>
      </c>
      <c r="E4733" s="654" t="s">
        <v>19877</v>
      </c>
    </row>
    <row r="4734" spans="2:5" ht="30">
      <c r="B4734" s="1596">
        <v>94993</v>
      </c>
      <c r="C4734" s="1170" t="s">
        <v>10872</v>
      </c>
      <c r="D4734" s="1169" t="s">
        <v>0</v>
      </c>
      <c r="E4734" s="651" t="s">
        <v>16106</v>
      </c>
    </row>
    <row r="4735" spans="2:5" ht="30">
      <c r="B4735" s="1595">
        <v>94994</v>
      </c>
      <c r="C4735" s="653" t="s">
        <v>10873</v>
      </c>
      <c r="D4735" s="652" t="s">
        <v>0</v>
      </c>
      <c r="E4735" s="654" t="s">
        <v>19878</v>
      </c>
    </row>
    <row r="4736" spans="2:5" ht="30">
      <c r="B4736" s="1596">
        <v>94995</v>
      </c>
      <c r="C4736" s="1170" t="s">
        <v>10874</v>
      </c>
      <c r="D4736" s="1169" t="s">
        <v>0</v>
      </c>
      <c r="E4736" s="651" t="s">
        <v>19879</v>
      </c>
    </row>
    <row r="4737" spans="2:5" ht="30">
      <c r="B4737" s="1595">
        <v>94996</v>
      </c>
      <c r="C4737" s="653" t="s">
        <v>10875</v>
      </c>
      <c r="D4737" s="652" t="s">
        <v>0</v>
      </c>
      <c r="E4737" s="654" t="s">
        <v>19880</v>
      </c>
    </row>
    <row r="4738" spans="2:5" ht="30">
      <c r="B4738" s="1596">
        <v>94997</v>
      </c>
      <c r="C4738" s="1170" t="s">
        <v>10876</v>
      </c>
      <c r="D4738" s="1169" t="s">
        <v>0</v>
      </c>
      <c r="E4738" s="651" t="s">
        <v>14187</v>
      </c>
    </row>
    <row r="4739" spans="2:5" ht="30">
      <c r="B4739" s="1595">
        <v>94998</v>
      </c>
      <c r="C4739" s="653" t="s">
        <v>10877</v>
      </c>
      <c r="D4739" s="652" t="s">
        <v>0</v>
      </c>
      <c r="E4739" s="654" t="s">
        <v>19881</v>
      </c>
    </row>
    <row r="4740" spans="2:5" ht="30">
      <c r="B4740" s="1596">
        <v>94999</v>
      </c>
      <c r="C4740" s="1170" t="s">
        <v>10878</v>
      </c>
      <c r="D4740" s="1169" t="s">
        <v>0</v>
      </c>
      <c r="E4740" s="651" t="s">
        <v>19882</v>
      </c>
    </row>
    <row r="4741" spans="2:5" ht="30">
      <c r="B4741" s="1595">
        <v>87620</v>
      </c>
      <c r="C4741" s="653" t="s">
        <v>10879</v>
      </c>
      <c r="D4741" s="652" t="s">
        <v>0</v>
      </c>
      <c r="E4741" s="654" t="s">
        <v>14951</v>
      </c>
    </row>
    <row r="4742" spans="2:5" ht="30">
      <c r="B4742" s="1596">
        <v>87622</v>
      </c>
      <c r="C4742" s="1170" t="s">
        <v>10880</v>
      </c>
      <c r="D4742" s="1169" t="s">
        <v>0</v>
      </c>
      <c r="E4742" s="651" t="s">
        <v>15167</v>
      </c>
    </row>
    <row r="4743" spans="2:5" ht="30">
      <c r="B4743" s="1595">
        <v>87623</v>
      </c>
      <c r="C4743" s="653" t="s">
        <v>10881</v>
      </c>
      <c r="D4743" s="652" t="s">
        <v>0</v>
      </c>
      <c r="E4743" s="654" t="s">
        <v>19883</v>
      </c>
    </row>
    <row r="4744" spans="2:5" ht="30">
      <c r="B4744" s="1596">
        <v>87624</v>
      </c>
      <c r="C4744" s="1170" t="s">
        <v>10882</v>
      </c>
      <c r="D4744" s="1169" t="s">
        <v>0</v>
      </c>
      <c r="E4744" s="651" t="s">
        <v>16174</v>
      </c>
    </row>
    <row r="4745" spans="2:5" ht="30">
      <c r="B4745" s="1595">
        <v>87630</v>
      </c>
      <c r="C4745" s="653" t="s">
        <v>10883</v>
      </c>
      <c r="D4745" s="652" t="s">
        <v>0</v>
      </c>
      <c r="E4745" s="654" t="s">
        <v>19884</v>
      </c>
    </row>
    <row r="4746" spans="2:5" ht="30">
      <c r="B4746" s="1596">
        <v>87632</v>
      </c>
      <c r="C4746" s="1170" t="s">
        <v>10884</v>
      </c>
      <c r="D4746" s="1169" t="s">
        <v>0</v>
      </c>
      <c r="E4746" s="651" t="s">
        <v>18689</v>
      </c>
    </row>
    <row r="4747" spans="2:5" ht="30">
      <c r="B4747" s="1595">
        <v>87633</v>
      </c>
      <c r="C4747" s="653" t="s">
        <v>10885</v>
      </c>
      <c r="D4747" s="652" t="s">
        <v>0</v>
      </c>
      <c r="E4747" s="654" t="s">
        <v>19885</v>
      </c>
    </row>
    <row r="4748" spans="2:5" ht="30">
      <c r="B4748" s="1596">
        <v>87634</v>
      </c>
      <c r="C4748" s="1170" t="s">
        <v>10886</v>
      </c>
      <c r="D4748" s="1169" t="s">
        <v>0</v>
      </c>
      <c r="E4748" s="651" t="s">
        <v>19886</v>
      </c>
    </row>
    <row r="4749" spans="2:5" ht="30">
      <c r="B4749" s="1595">
        <v>87640</v>
      </c>
      <c r="C4749" s="653" t="s">
        <v>10887</v>
      </c>
      <c r="D4749" s="652" t="s">
        <v>0</v>
      </c>
      <c r="E4749" s="654" t="s">
        <v>14727</v>
      </c>
    </row>
    <row r="4750" spans="2:5" ht="30">
      <c r="B4750" s="1596">
        <v>87642</v>
      </c>
      <c r="C4750" s="1170" t="s">
        <v>10888</v>
      </c>
      <c r="D4750" s="1169" t="s">
        <v>0</v>
      </c>
      <c r="E4750" s="651" t="s">
        <v>12890</v>
      </c>
    </row>
    <row r="4751" spans="2:5" ht="30">
      <c r="B4751" s="1595">
        <v>87643</v>
      </c>
      <c r="C4751" s="653" t="s">
        <v>10889</v>
      </c>
      <c r="D4751" s="652" t="s">
        <v>0</v>
      </c>
      <c r="E4751" s="654" t="s">
        <v>15373</v>
      </c>
    </row>
    <row r="4752" spans="2:5" ht="30">
      <c r="B4752" s="1596">
        <v>87644</v>
      </c>
      <c r="C4752" s="1170" t="s">
        <v>10890</v>
      </c>
      <c r="D4752" s="1169" t="s">
        <v>0</v>
      </c>
      <c r="E4752" s="651" t="s">
        <v>19887</v>
      </c>
    </row>
    <row r="4753" spans="2:5" ht="30">
      <c r="B4753" s="1595">
        <v>87680</v>
      </c>
      <c r="C4753" s="653" t="s">
        <v>2540</v>
      </c>
      <c r="D4753" s="652" t="s">
        <v>0</v>
      </c>
      <c r="E4753" s="654" t="s">
        <v>13976</v>
      </c>
    </row>
    <row r="4754" spans="2:5" ht="30">
      <c r="B4754" s="1596">
        <v>87682</v>
      </c>
      <c r="C4754" s="1170" t="s">
        <v>10891</v>
      </c>
      <c r="D4754" s="1169" t="s">
        <v>0</v>
      </c>
      <c r="E4754" s="651" t="s">
        <v>15478</v>
      </c>
    </row>
    <row r="4755" spans="2:5" ht="30">
      <c r="B4755" s="1595">
        <v>87683</v>
      </c>
      <c r="C4755" s="653" t="s">
        <v>10892</v>
      </c>
      <c r="D4755" s="652" t="s">
        <v>0</v>
      </c>
      <c r="E4755" s="654" t="s">
        <v>18709</v>
      </c>
    </row>
    <row r="4756" spans="2:5" ht="30">
      <c r="B4756" s="1596">
        <v>87684</v>
      </c>
      <c r="C4756" s="1170" t="s">
        <v>10893</v>
      </c>
      <c r="D4756" s="1169" t="s">
        <v>0</v>
      </c>
      <c r="E4756" s="651" t="s">
        <v>19888</v>
      </c>
    </row>
    <row r="4757" spans="2:5" ht="30">
      <c r="B4757" s="1595">
        <v>87690</v>
      </c>
      <c r="C4757" s="653" t="s">
        <v>2541</v>
      </c>
      <c r="D4757" s="652" t="s">
        <v>0</v>
      </c>
      <c r="E4757" s="654" t="s">
        <v>13977</v>
      </c>
    </row>
    <row r="4758" spans="2:5" ht="30">
      <c r="B4758" s="1596">
        <v>87692</v>
      </c>
      <c r="C4758" s="1170" t="s">
        <v>10894</v>
      </c>
      <c r="D4758" s="1169" t="s">
        <v>0</v>
      </c>
      <c r="E4758" s="651" t="s">
        <v>19251</v>
      </c>
    </row>
    <row r="4759" spans="2:5" ht="30">
      <c r="B4759" s="1595">
        <v>87693</v>
      </c>
      <c r="C4759" s="653" t="s">
        <v>10895</v>
      </c>
      <c r="D4759" s="652" t="s">
        <v>0</v>
      </c>
      <c r="E4759" s="654" t="s">
        <v>18394</v>
      </c>
    </row>
    <row r="4760" spans="2:5" ht="30">
      <c r="B4760" s="1596">
        <v>87694</v>
      </c>
      <c r="C4760" s="1170" t="s">
        <v>10896</v>
      </c>
      <c r="D4760" s="1169" t="s">
        <v>0</v>
      </c>
      <c r="E4760" s="651" t="s">
        <v>19663</v>
      </c>
    </row>
    <row r="4761" spans="2:5" ht="30">
      <c r="B4761" s="1595">
        <v>87700</v>
      </c>
      <c r="C4761" s="653" t="s">
        <v>2542</v>
      </c>
      <c r="D4761" s="652" t="s">
        <v>0</v>
      </c>
      <c r="E4761" s="654" t="s">
        <v>19889</v>
      </c>
    </row>
    <row r="4762" spans="2:5" ht="30">
      <c r="B4762" s="1596">
        <v>87702</v>
      </c>
      <c r="C4762" s="1170" t="s">
        <v>10897</v>
      </c>
      <c r="D4762" s="1169" t="s">
        <v>0</v>
      </c>
      <c r="E4762" s="651" t="s">
        <v>19890</v>
      </c>
    </row>
    <row r="4763" spans="2:5" ht="30">
      <c r="B4763" s="1595">
        <v>87703</v>
      </c>
      <c r="C4763" s="653" t="s">
        <v>10898</v>
      </c>
      <c r="D4763" s="652" t="s">
        <v>0</v>
      </c>
      <c r="E4763" s="654" t="s">
        <v>19891</v>
      </c>
    </row>
    <row r="4764" spans="2:5" ht="30">
      <c r="B4764" s="1596">
        <v>87704</v>
      </c>
      <c r="C4764" s="1170" t="s">
        <v>10899</v>
      </c>
      <c r="D4764" s="1169" t="s">
        <v>0</v>
      </c>
      <c r="E4764" s="651" t="s">
        <v>19892</v>
      </c>
    </row>
    <row r="4765" spans="2:5" ht="30">
      <c r="B4765" s="1595">
        <v>87735</v>
      </c>
      <c r="C4765" s="653" t="s">
        <v>10900</v>
      </c>
      <c r="D4765" s="652" t="s">
        <v>0</v>
      </c>
      <c r="E4765" s="654" t="s">
        <v>16560</v>
      </c>
    </row>
    <row r="4766" spans="2:5" ht="30">
      <c r="B4766" s="1596">
        <v>87737</v>
      </c>
      <c r="C4766" s="1170" t="s">
        <v>10901</v>
      </c>
      <c r="D4766" s="1169" t="s">
        <v>0</v>
      </c>
      <c r="E4766" s="651" t="s">
        <v>15459</v>
      </c>
    </row>
    <row r="4767" spans="2:5" ht="30">
      <c r="B4767" s="1595">
        <v>87738</v>
      </c>
      <c r="C4767" s="653" t="s">
        <v>10902</v>
      </c>
      <c r="D4767" s="652" t="s">
        <v>0</v>
      </c>
      <c r="E4767" s="654" t="s">
        <v>14893</v>
      </c>
    </row>
    <row r="4768" spans="2:5" ht="30">
      <c r="B4768" s="1596">
        <v>87739</v>
      </c>
      <c r="C4768" s="1170" t="s">
        <v>10903</v>
      </c>
      <c r="D4768" s="1169" t="s">
        <v>0</v>
      </c>
      <c r="E4768" s="651" t="s">
        <v>19893</v>
      </c>
    </row>
    <row r="4769" spans="2:5" ht="30">
      <c r="B4769" s="1595">
        <v>87745</v>
      </c>
      <c r="C4769" s="653" t="s">
        <v>10904</v>
      </c>
      <c r="D4769" s="652" t="s">
        <v>0</v>
      </c>
      <c r="E4769" s="654" t="s">
        <v>19894</v>
      </c>
    </row>
    <row r="4770" spans="2:5" ht="30">
      <c r="B4770" s="1596">
        <v>87747</v>
      </c>
      <c r="C4770" s="1170" t="s">
        <v>10905</v>
      </c>
      <c r="D4770" s="1169" t="s">
        <v>0</v>
      </c>
      <c r="E4770" s="651" t="s">
        <v>19895</v>
      </c>
    </row>
    <row r="4771" spans="2:5" ht="30">
      <c r="B4771" s="1595">
        <v>87748</v>
      </c>
      <c r="C4771" s="653" t="s">
        <v>10906</v>
      </c>
      <c r="D4771" s="652" t="s">
        <v>0</v>
      </c>
      <c r="E4771" s="654" t="s">
        <v>19896</v>
      </c>
    </row>
    <row r="4772" spans="2:5" ht="30">
      <c r="B4772" s="1596">
        <v>87749</v>
      </c>
      <c r="C4772" s="1170" t="s">
        <v>10907</v>
      </c>
      <c r="D4772" s="1169" t="s">
        <v>0</v>
      </c>
      <c r="E4772" s="651" t="s">
        <v>19897</v>
      </c>
    </row>
    <row r="4773" spans="2:5" ht="30">
      <c r="B4773" s="1595">
        <v>87755</v>
      </c>
      <c r="C4773" s="653" t="s">
        <v>10908</v>
      </c>
      <c r="D4773" s="652" t="s">
        <v>0</v>
      </c>
      <c r="E4773" s="654" t="s">
        <v>19873</v>
      </c>
    </row>
    <row r="4774" spans="2:5" ht="30">
      <c r="B4774" s="1596">
        <v>87757</v>
      </c>
      <c r="C4774" s="1170" t="s">
        <v>10909</v>
      </c>
      <c r="D4774" s="1169" t="s">
        <v>0</v>
      </c>
      <c r="E4774" s="651" t="s">
        <v>19898</v>
      </c>
    </row>
    <row r="4775" spans="2:5" ht="30">
      <c r="B4775" s="1595">
        <v>87758</v>
      </c>
      <c r="C4775" s="653" t="s">
        <v>10910</v>
      </c>
      <c r="D4775" s="652" t="s">
        <v>0</v>
      </c>
      <c r="E4775" s="654" t="s">
        <v>16267</v>
      </c>
    </row>
    <row r="4776" spans="2:5" ht="30">
      <c r="B4776" s="1596">
        <v>87759</v>
      </c>
      <c r="C4776" s="1170" t="s">
        <v>10911</v>
      </c>
      <c r="D4776" s="1169" t="s">
        <v>0</v>
      </c>
      <c r="E4776" s="651" t="s">
        <v>19899</v>
      </c>
    </row>
    <row r="4777" spans="2:5" ht="30">
      <c r="B4777" s="1595">
        <v>87765</v>
      </c>
      <c r="C4777" s="653" t="s">
        <v>10912</v>
      </c>
      <c r="D4777" s="652" t="s">
        <v>0</v>
      </c>
      <c r="E4777" s="654" t="s">
        <v>15118</v>
      </c>
    </row>
    <row r="4778" spans="2:5" ht="30">
      <c r="B4778" s="1596">
        <v>87767</v>
      </c>
      <c r="C4778" s="1170" t="s">
        <v>10913</v>
      </c>
      <c r="D4778" s="1169" t="s">
        <v>0</v>
      </c>
      <c r="E4778" s="651" t="s">
        <v>15972</v>
      </c>
    </row>
    <row r="4779" spans="2:5" ht="30">
      <c r="B4779" s="1595">
        <v>87768</v>
      </c>
      <c r="C4779" s="653" t="s">
        <v>10914</v>
      </c>
      <c r="D4779" s="652" t="s">
        <v>0</v>
      </c>
      <c r="E4779" s="654" t="s">
        <v>19900</v>
      </c>
    </row>
    <row r="4780" spans="2:5" ht="30">
      <c r="B4780" s="1596">
        <v>87769</v>
      </c>
      <c r="C4780" s="1170" t="s">
        <v>10915</v>
      </c>
      <c r="D4780" s="1169" t="s">
        <v>0</v>
      </c>
      <c r="E4780" s="651" t="s">
        <v>19901</v>
      </c>
    </row>
    <row r="4781" spans="2:5">
      <c r="B4781" s="1595">
        <v>88470</v>
      </c>
      <c r="C4781" s="653" t="s">
        <v>515</v>
      </c>
      <c r="D4781" s="652" t="s">
        <v>0</v>
      </c>
      <c r="E4781" s="654" t="s">
        <v>16553</v>
      </c>
    </row>
    <row r="4782" spans="2:5">
      <c r="B4782" s="1596">
        <v>88471</v>
      </c>
      <c r="C4782" s="1170" t="s">
        <v>516</v>
      </c>
      <c r="D4782" s="1169" t="s">
        <v>0</v>
      </c>
      <c r="E4782" s="651" t="s">
        <v>19902</v>
      </c>
    </row>
    <row r="4783" spans="2:5">
      <c r="B4783" s="1595">
        <v>88472</v>
      </c>
      <c r="C4783" s="653" t="s">
        <v>517</v>
      </c>
      <c r="D4783" s="652" t="s">
        <v>0</v>
      </c>
      <c r="E4783" s="654" t="s">
        <v>14292</v>
      </c>
    </row>
    <row r="4784" spans="2:5">
      <c r="B4784" s="1596">
        <v>88476</v>
      </c>
      <c r="C4784" s="1170" t="s">
        <v>518</v>
      </c>
      <c r="D4784" s="1169" t="s">
        <v>0</v>
      </c>
      <c r="E4784" s="651" t="s">
        <v>13507</v>
      </c>
    </row>
    <row r="4785" spans="2:5">
      <c r="B4785" s="1595">
        <v>88477</v>
      </c>
      <c r="C4785" s="653" t="s">
        <v>519</v>
      </c>
      <c r="D4785" s="652" t="s">
        <v>0</v>
      </c>
      <c r="E4785" s="654" t="s">
        <v>13005</v>
      </c>
    </row>
    <row r="4786" spans="2:5">
      <c r="B4786" s="1596">
        <v>88478</v>
      </c>
      <c r="C4786" s="1170" t="s">
        <v>520</v>
      </c>
      <c r="D4786" s="1169" t="s">
        <v>0</v>
      </c>
      <c r="E4786" s="651" t="s">
        <v>16155</v>
      </c>
    </row>
    <row r="4787" spans="2:5" ht="30">
      <c r="B4787" s="1595">
        <v>90900</v>
      </c>
      <c r="C4787" s="653" t="s">
        <v>2543</v>
      </c>
      <c r="D4787" s="652" t="s">
        <v>0</v>
      </c>
      <c r="E4787" s="654" t="s">
        <v>19903</v>
      </c>
    </row>
    <row r="4788" spans="2:5" ht="30">
      <c r="B4788" s="1596">
        <v>90902</v>
      </c>
      <c r="C4788" s="1170" t="s">
        <v>10916</v>
      </c>
      <c r="D4788" s="1169" t="s">
        <v>0</v>
      </c>
      <c r="E4788" s="651" t="s">
        <v>19904</v>
      </c>
    </row>
    <row r="4789" spans="2:5" ht="30">
      <c r="B4789" s="1595">
        <v>90903</v>
      </c>
      <c r="C4789" s="653" t="s">
        <v>10917</v>
      </c>
      <c r="D4789" s="652" t="s">
        <v>0</v>
      </c>
      <c r="E4789" s="654" t="s">
        <v>19905</v>
      </c>
    </row>
    <row r="4790" spans="2:5" ht="30">
      <c r="B4790" s="1596">
        <v>90904</v>
      </c>
      <c r="C4790" s="1170" t="s">
        <v>10918</v>
      </c>
      <c r="D4790" s="1169" t="s">
        <v>0</v>
      </c>
      <c r="E4790" s="651" t="s">
        <v>19906</v>
      </c>
    </row>
    <row r="4791" spans="2:5" ht="30">
      <c r="B4791" s="1595">
        <v>90910</v>
      </c>
      <c r="C4791" s="653" t="s">
        <v>2544</v>
      </c>
      <c r="D4791" s="652" t="s">
        <v>0</v>
      </c>
      <c r="E4791" s="654" t="s">
        <v>13704</v>
      </c>
    </row>
    <row r="4792" spans="2:5" ht="30">
      <c r="B4792" s="1596">
        <v>90912</v>
      </c>
      <c r="C4792" s="1170" t="s">
        <v>10919</v>
      </c>
      <c r="D4792" s="1169" t="s">
        <v>0</v>
      </c>
      <c r="E4792" s="651" t="s">
        <v>17598</v>
      </c>
    </row>
    <row r="4793" spans="2:5" ht="30">
      <c r="B4793" s="1595">
        <v>90913</v>
      </c>
      <c r="C4793" s="653" t="s">
        <v>10920</v>
      </c>
      <c r="D4793" s="652" t="s">
        <v>0</v>
      </c>
      <c r="E4793" s="654" t="s">
        <v>19907</v>
      </c>
    </row>
    <row r="4794" spans="2:5" ht="30">
      <c r="B4794" s="1596">
        <v>90914</v>
      </c>
      <c r="C4794" s="1170" t="s">
        <v>10921</v>
      </c>
      <c r="D4794" s="1169" t="s">
        <v>0</v>
      </c>
      <c r="E4794" s="651" t="s">
        <v>19908</v>
      </c>
    </row>
    <row r="4795" spans="2:5" ht="30">
      <c r="B4795" s="1595">
        <v>90920</v>
      </c>
      <c r="C4795" s="653" t="s">
        <v>2545</v>
      </c>
      <c r="D4795" s="652" t="s">
        <v>0</v>
      </c>
      <c r="E4795" s="654" t="s">
        <v>19909</v>
      </c>
    </row>
    <row r="4796" spans="2:5" ht="30">
      <c r="B4796" s="1596">
        <v>90922</v>
      </c>
      <c r="C4796" s="1170" t="s">
        <v>10922</v>
      </c>
      <c r="D4796" s="1169" t="s">
        <v>0</v>
      </c>
      <c r="E4796" s="651" t="s">
        <v>16474</v>
      </c>
    </row>
    <row r="4797" spans="2:5" ht="30">
      <c r="B4797" s="1595">
        <v>90923</v>
      </c>
      <c r="C4797" s="653" t="s">
        <v>10923</v>
      </c>
      <c r="D4797" s="652" t="s">
        <v>0</v>
      </c>
      <c r="E4797" s="654" t="s">
        <v>19910</v>
      </c>
    </row>
    <row r="4798" spans="2:5" ht="30">
      <c r="B4798" s="1596">
        <v>90924</v>
      </c>
      <c r="C4798" s="1170" t="s">
        <v>10924</v>
      </c>
      <c r="D4798" s="1169" t="s">
        <v>0</v>
      </c>
      <c r="E4798" s="651" t="s">
        <v>19911</v>
      </c>
    </row>
    <row r="4799" spans="2:5" ht="30">
      <c r="B4799" s="1595">
        <v>90930</v>
      </c>
      <c r="C4799" s="653" t="s">
        <v>2546</v>
      </c>
      <c r="D4799" s="652" t="s">
        <v>0</v>
      </c>
      <c r="E4799" s="654" t="s">
        <v>13031</v>
      </c>
    </row>
    <row r="4800" spans="2:5" ht="30">
      <c r="B4800" s="1596">
        <v>90932</v>
      </c>
      <c r="C4800" s="1170" t="s">
        <v>10925</v>
      </c>
      <c r="D4800" s="1169" t="s">
        <v>0</v>
      </c>
      <c r="E4800" s="651" t="s">
        <v>19912</v>
      </c>
    </row>
    <row r="4801" spans="2:5" ht="30">
      <c r="B4801" s="1595">
        <v>90933</v>
      </c>
      <c r="C4801" s="653" t="s">
        <v>10926</v>
      </c>
      <c r="D4801" s="652" t="s">
        <v>0</v>
      </c>
      <c r="E4801" s="654" t="s">
        <v>19913</v>
      </c>
    </row>
    <row r="4802" spans="2:5" ht="30">
      <c r="B4802" s="1596">
        <v>90934</v>
      </c>
      <c r="C4802" s="1170" t="s">
        <v>10927</v>
      </c>
      <c r="D4802" s="1169" t="s">
        <v>0</v>
      </c>
      <c r="E4802" s="651" t="s">
        <v>16188</v>
      </c>
    </row>
    <row r="4803" spans="2:5" ht="30">
      <c r="B4803" s="1595">
        <v>90940</v>
      </c>
      <c r="C4803" s="653" t="s">
        <v>2547</v>
      </c>
      <c r="D4803" s="652" t="s">
        <v>0</v>
      </c>
      <c r="E4803" s="654" t="s">
        <v>13615</v>
      </c>
    </row>
    <row r="4804" spans="2:5" ht="30">
      <c r="B4804" s="1596">
        <v>90942</v>
      </c>
      <c r="C4804" s="1170" t="s">
        <v>10928</v>
      </c>
      <c r="D4804" s="1169" t="s">
        <v>0</v>
      </c>
      <c r="E4804" s="651" t="s">
        <v>19914</v>
      </c>
    </row>
    <row r="4805" spans="2:5" ht="30">
      <c r="B4805" s="1595">
        <v>90943</v>
      </c>
      <c r="C4805" s="653" t="s">
        <v>10929</v>
      </c>
      <c r="D4805" s="652" t="s">
        <v>0</v>
      </c>
      <c r="E4805" s="654" t="s">
        <v>19915</v>
      </c>
    </row>
    <row r="4806" spans="2:5" ht="30">
      <c r="B4806" s="1596">
        <v>90944</v>
      </c>
      <c r="C4806" s="1170" t="s">
        <v>10930</v>
      </c>
      <c r="D4806" s="1169" t="s">
        <v>0</v>
      </c>
      <c r="E4806" s="651" t="s">
        <v>19916</v>
      </c>
    </row>
    <row r="4807" spans="2:5" ht="30">
      <c r="B4807" s="1595">
        <v>90950</v>
      </c>
      <c r="C4807" s="653" t="s">
        <v>2548</v>
      </c>
      <c r="D4807" s="652" t="s">
        <v>0</v>
      </c>
      <c r="E4807" s="654" t="s">
        <v>15585</v>
      </c>
    </row>
    <row r="4808" spans="2:5" ht="30">
      <c r="B4808" s="1596">
        <v>90952</v>
      </c>
      <c r="C4808" s="1170" t="s">
        <v>10931</v>
      </c>
      <c r="D4808" s="1169" t="s">
        <v>0</v>
      </c>
      <c r="E4808" s="651" t="s">
        <v>19917</v>
      </c>
    </row>
    <row r="4809" spans="2:5" ht="30">
      <c r="B4809" s="1595">
        <v>90953</v>
      </c>
      <c r="C4809" s="653" t="s">
        <v>10932</v>
      </c>
      <c r="D4809" s="652" t="s">
        <v>0</v>
      </c>
      <c r="E4809" s="654" t="s">
        <v>19918</v>
      </c>
    </row>
    <row r="4810" spans="2:5" ht="30">
      <c r="B4810" s="1596">
        <v>90954</v>
      </c>
      <c r="C4810" s="1170" t="s">
        <v>10933</v>
      </c>
      <c r="D4810" s="1169" t="s">
        <v>0</v>
      </c>
      <c r="E4810" s="651" t="s">
        <v>16954</v>
      </c>
    </row>
    <row r="4811" spans="2:5" ht="45">
      <c r="B4811" s="1595">
        <v>94438</v>
      </c>
      <c r="C4811" s="653" t="s">
        <v>10934</v>
      </c>
      <c r="D4811" s="652" t="s">
        <v>0</v>
      </c>
      <c r="E4811" s="654" t="s">
        <v>19919</v>
      </c>
    </row>
    <row r="4812" spans="2:5" ht="45">
      <c r="B4812" s="1596">
        <v>94439</v>
      </c>
      <c r="C4812" s="1170" t="s">
        <v>10935</v>
      </c>
      <c r="D4812" s="1169" t="s">
        <v>0</v>
      </c>
      <c r="E4812" s="651" t="s">
        <v>19830</v>
      </c>
    </row>
    <row r="4813" spans="2:5" ht="30">
      <c r="B4813" s="1595">
        <v>94779</v>
      </c>
      <c r="C4813" s="653" t="s">
        <v>10936</v>
      </c>
      <c r="D4813" s="652" t="s">
        <v>0</v>
      </c>
      <c r="E4813" s="654" t="s">
        <v>14102</v>
      </c>
    </row>
    <row r="4814" spans="2:5" ht="45">
      <c r="B4814" s="1596">
        <v>94782</v>
      </c>
      <c r="C4814" s="1170" t="s">
        <v>10937</v>
      </c>
      <c r="D4814" s="1169" t="s">
        <v>0</v>
      </c>
      <c r="E4814" s="651" t="s">
        <v>16539</v>
      </c>
    </row>
    <row r="4815" spans="2:5">
      <c r="B4815" s="1595">
        <v>72189</v>
      </c>
      <c r="C4815" s="653" t="s">
        <v>521</v>
      </c>
      <c r="D4815" s="652" t="s">
        <v>29</v>
      </c>
      <c r="E4815" s="654" t="s">
        <v>15476</v>
      </c>
    </row>
    <row r="4816" spans="2:5">
      <c r="B4816" s="1596">
        <v>72190</v>
      </c>
      <c r="C4816" s="1170" t="s">
        <v>4755</v>
      </c>
      <c r="D4816" s="1169" t="s">
        <v>29</v>
      </c>
      <c r="E4816" s="651" t="s">
        <v>19920</v>
      </c>
    </row>
    <row r="4817" spans="2:5" ht="30">
      <c r="B4817" s="1595">
        <v>87871</v>
      </c>
      <c r="C4817" s="653" t="s">
        <v>10938</v>
      </c>
      <c r="D4817" s="652" t="s">
        <v>0</v>
      </c>
      <c r="E4817" s="654" t="s">
        <v>15941</v>
      </c>
    </row>
    <row r="4818" spans="2:5" ht="30">
      <c r="B4818" s="1596">
        <v>87872</v>
      </c>
      <c r="C4818" s="1170" t="s">
        <v>10939</v>
      </c>
      <c r="D4818" s="1169" t="s">
        <v>0</v>
      </c>
      <c r="E4818" s="651" t="s">
        <v>14721</v>
      </c>
    </row>
    <row r="4819" spans="2:5" ht="30">
      <c r="B4819" s="1595">
        <v>87873</v>
      </c>
      <c r="C4819" s="653" t="s">
        <v>2549</v>
      </c>
      <c r="D4819" s="652" t="s">
        <v>0</v>
      </c>
      <c r="E4819" s="654" t="s">
        <v>17689</v>
      </c>
    </row>
    <row r="4820" spans="2:5" ht="30">
      <c r="B4820" s="1596">
        <v>87874</v>
      </c>
      <c r="C4820" s="1170" t="s">
        <v>2550</v>
      </c>
      <c r="D4820" s="1169" t="s">
        <v>0</v>
      </c>
      <c r="E4820" s="651" t="s">
        <v>15464</v>
      </c>
    </row>
    <row r="4821" spans="2:5" ht="30">
      <c r="B4821" s="1595">
        <v>87876</v>
      </c>
      <c r="C4821" s="653" t="s">
        <v>10940</v>
      </c>
      <c r="D4821" s="652" t="s">
        <v>0</v>
      </c>
      <c r="E4821" s="654" t="s">
        <v>14829</v>
      </c>
    </row>
    <row r="4822" spans="2:5" ht="30">
      <c r="B4822" s="1596">
        <v>87877</v>
      </c>
      <c r="C4822" s="1170" t="s">
        <v>2551</v>
      </c>
      <c r="D4822" s="1169" t="s">
        <v>0</v>
      </c>
      <c r="E4822" s="651" t="s">
        <v>13619</v>
      </c>
    </row>
    <row r="4823" spans="2:5" ht="30">
      <c r="B4823" s="1595">
        <v>87878</v>
      </c>
      <c r="C4823" s="653" t="s">
        <v>10941</v>
      </c>
      <c r="D4823" s="652" t="s">
        <v>0</v>
      </c>
      <c r="E4823" s="654" t="s">
        <v>15518</v>
      </c>
    </row>
    <row r="4824" spans="2:5" ht="30">
      <c r="B4824" s="1596">
        <v>87879</v>
      </c>
      <c r="C4824" s="1170" t="s">
        <v>10942</v>
      </c>
      <c r="D4824" s="1169" t="s">
        <v>0</v>
      </c>
      <c r="E4824" s="651" t="s">
        <v>12730</v>
      </c>
    </row>
    <row r="4825" spans="2:5" ht="30">
      <c r="B4825" s="1595">
        <v>87881</v>
      </c>
      <c r="C4825" s="653" t="s">
        <v>10943</v>
      </c>
      <c r="D4825" s="652" t="s">
        <v>0</v>
      </c>
      <c r="E4825" s="654" t="s">
        <v>14575</v>
      </c>
    </row>
    <row r="4826" spans="2:5" ht="30">
      <c r="B4826" s="1596">
        <v>87882</v>
      </c>
      <c r="C4826" s="1170" t="s">
        <v>10944</v>
      </c>
      <c r="D4826" s="1169" t="s">
        <v>0</v>
      </c>
      <c r="E4826" s="651" t="s">
        <v>16048</v>
      </c>
    </row>
    <row r="4827" spans="2:5" ht="30">
      <c r="B4827" s="1595">
        <v>87884</v>
      </c>
      <c r="C4827" s="653" t="s">
        <v>10945</v>
      </c>
      <c r="D4827" s="652" t="s">
        <v>0</v>
      </c>
      <c r="E4827" s="654" t="s">
        <v>13528</v>
      </c>
    </row>
    <row r="4828" spans="2:5" ht="30">
      <c r="B4828" s="1596">
        <v>87885</v>
      </c>
      <c r="C4828" s="1170" t="s">
        <v>10946</v>
      </c>
      <c r="D4828" s="1169" t="s">
        <v>0</v>
      </c>
      <c r="E4828" s="651" t="s">
        <v>15603</v>
      </c>
    </row>
    <row r="4829" spans="2:5" ht="30">
      <c r="B4829" s="1595">
        <v>87886</v>
      </c>
      <c r="C4829" s="653" t="s">
        <v>10947</v>
      </c>
      <c r="D4829" s="652" t="s">
        <v>0</v>
      </c>
      <c r="E4829" s="654" t="s">
        <v>15873</v>
      </c>
    </row>
    <row r="4830" spans="2:5" ht="30">
      <c r="B4830" s="1596">
        <v>87887</v>
      </c>
      <c r="C4830" s="1170" t="s">
        <v>10948</v>
      </c>
      <c r="D4830" s="1169" t="s">
        <v>0</v>
      </c>
      <c r="E4830" s="651" t="s">
        <v>13061</v>
      </c>
    </row>
    <row r="4831" spans="2:5" ht="30">
      <c r="B4831" s="1595">
        <v>87888</v>
      </c>
      <c r="C4831" s="653" t="s">
        <v>2552</v>
      </c>
      <c r="D4831" s="652" t="s">
        <v>0</v>
      </c>
      <c r="E4831" s="654" t="s">
        <v>13775</v>
      </c>
    </row>
    <row r="4832" spans="2:5" ht="30">
      <c r="B4832" s="1596">
        <v>87889</v>
      </c>
      <c r="C4832" s="1170" t="s">
        <v>10949</v>
      </c>
      <c r="D4832" s="1169" t="s">
        <v>0</v>
      </c>
      <c r="E4832" s="651" t="s">
        <v>12534</v>
      </c>
    </row>
    <row r="4833" spans="2:5" ht="30">
      <c r="B4833" s="1595">
        <v>87891</v>
      </c>
      <c r="C4833" s="653" t="s">
        <v>10950</v>
      </c>
      <c r="D4833" s="652" t="s">
        <v>0</v>
      </c>
      <c r="E4833" s="654" t="s">
        <v>15801</v>
      </c>
    </row>
    <row r="4834" spans="2:5" ht="30">
      <c r="B4834" s="1596">
        <v>87892</v>
      </c>
      <c r="C4834" s="1170" t="s">
        <v>10951</v>
      </c>
      <c r="D4834" s="1169" t="s">
        <v>0</v>
      </c>
      <c r="E4834" s="651" t="s">
        <v>13276</v>
      </c>
    </row>
    <row r="4835" spans="2:5" ht="30">
      <c r="B4835" s="1595">
        <v>87893</v>
      </c>
      <c r="C4835" s="653" t="s">
        <v>2553</v>
      </c>
      <c r="D4835" s="652" t="s">
        <v>0</v>
      </c>
      <c r="E4835" s="654" t="s">
        <v>13694</v>
      </c>
    </row>
    <row r="4836" spans="2:5" ht="30">
      <c r="B4836" s="1596">
        <v>87894</v>
      </c>
      <c r="C4836" s="1170" t="s">
        <v>2554</v>
      </c>
      <c r="D4836" s="1169" t="s">
        <v>0</v>
      </c>
      <c r="E4836" s="651" t="s">
        <v>12942</v>
      </c>
    </row>
    <row r="4837" spans="2:5" ht="30">
      <c r="B4837" s="1595">
        <v>87896</v>
      </c>
      <c r="C4837" s="653" t="s">
        <v>2555</v>
      </c>
      <c r="D4837" s="652" t="s">
        <v>0</v>
      </c>
      <c r="E4837" s="654" t="s">
        <v>13749</v>
      </c>
    </row>
    <row r="4838" spans="2:5" ht="30">
      <c r="B4838" s="1596">
        <v>87897</v>
      </c>
      <c r="C4838" s="1170" t="s">
        <v>2556</v>
      </c>
      <c r="D4838" s="1169" t="s">
        <v>0</v>
      </c>
      <c r="E4838" s="651" t="s">
        <v>12531</v>
      </c>
    </row>
    <row r="4839" spans="2:5" ht="30">
      <c r="B4839" s="1595">
        <v>87899</v>
      </c>
      <c r="C4839" s="653" t="s">
        <v>2557</v>
      </c>
      <c r="D4839" s="652" t="s">
        <v>0</v>
      </c>
      <c r="E4839" s="654" t="s">
        <v>14890</v>
      </c>
    </row>
    <row r="4840" spans="2:5" ht="30">
      <c r="B4840" s="1596">
        <v>87900</v>
      </c>
      <c r="C4840" s="1170" t="s">
        <v>10952</v>
      </c>
      <c r="D4840" s="1169" t="s">
        <v>0</v>
      </c>
      <c r="E4840" s="651" t="s">
        <v>12609</v>
      </c>
    </row>
    <row r="4841" spans="2:5" ht="30">
      <c r="B4841" s="1595">
        <v>87902</v>
      </c>
      <c r="C4841" s="653" t="s">
        <v>10953</v>
      </c>
      <c r="D4841" s="652" t="s">
        <v>0</v>
      </c>
      <c r="E4841" s="654" t="s">
        <v>13408</v>
      </c>
    </row>
    <row r="4842" spans="2:5" ht="30">
      <c r="B4842" s="1596">
        <v>87903</v>
      </c>
      <c r="C4842" s="1170" t="s">
        <v>10954</v>
      </c>
      <c r="D4842" s="1169" t="s">
        <v>0</v>
      </c>
      <c r="E4842" s="651" t="s">
        <v>18897</v>
      </c>
    </row>
    <row r="4843" spans="2:5" ht="30">
      <c r="B4843" s="1595">
        <v>87904</v>
      </c>
      <c r="C4843" s="653" t="s">
        <v>2558</v>
      </c>
      <c r="D4843" s="652" t="s">
        <v>0</v>
      </c>
      <c r="E4843" s="654" t="s">
        <v>15169</v>
      </c>
    </row>
    <row r="4844" spans="2:5" ht="30">
      <c r="B4844" s="1596">
        <v>87905</v>
      </c>
      <c r="C4844" s="1170" t="s">
        <v>2559</v>
      </c>
      <c r="D4844" s="1169" t="s">
        <v>0</v>
      </c>
      <c r="E4844" s="651" t="s">
        <v>13762</v>
      </c>
    </row>
    <row r="4845" spans="2:5" ht="30">
      <c r="B4845" s="1595">
        <v>87907</v>
      </c>
      <c r="C4845" s="653" t="s">
        <v>2560</v>
      </c>
      <c r="D4845" s="652" t="s">
        <v>0</v>
      </c>
      <c r="E4845" s="654" t="s">
        <v>14401</v>
      </c>
    </row>
    <row r="4846" spans="2:5" ht="30">
      <c r="B4846" s="1596">
        <v>87908</v>
      </c>
      <c r="C4846" s="1170" t="s">
        <v>2561</v>
      </c>
      <c r="D4846" s="1169" t="s">
        <v>0</v>
      </c>
      <c r="E4846" s="651" t="s">
        <v>13173</v>
      </c>
    </row>
    <row r="4847" spans="2:5" ht="30">
      <c r="B4847" s="1595">
        <v>87910</v>
      </c>
      <c r="C4847" s="653" t="s">
        <v>10955</v>
      </c>
      <c r="D4847" s="652" t="s">
        <v>0</v>
      </c>
      <c r="E4847" s="654" t="s">
        <v>16882</v>
      </c>
    </row>
    <row r="4848" spans="2:5" ht="30">
      <c r="B4848" s="1596">
        <v>87911</v>
      </c>
      <c r="C4848" s="1170" t="s">
        <v>10956</v>
      </c>
      <c r="D4848" s="1169" t="s">
        <v>0</v>
      </c>
      <c r="E4848" s="651" t="s">
        <v>15351</v>
      </c>
    </row>
    <row r="4849" spans="2:5" ht="30">
      <c r="B4849" s="1595">
        <v>5991</v>
      </c>
      <c r="C4849" s="653" t="s">
        <v>10957</v>
      </c>
      <c r="D4849" s="652" t="s">
        <v>0</v>
      </c>
      <c r="E4849" s="654" t="s">
        <v>15564</v>
      </c>
    </row>
    <row r="4850" spans="2:5">
      <c r="B4850" s="1596">
        <v>84023</v>
      </c>
      <c r="C4850" s="1170" t="s">
        <v>522</v>
      </c>
      <c r="D4850" s="1169" t="s">
        <v>0</v>
      </c>
      <c r="E4850" s="651" t="s">
        <v>14997</v>
      </c>
    </row>
    <row r="4851" spans="2:5">
      <c r="B4851" s="1595">
        <v>84024</v>
      </c>
      <c r="C4851" s="653" t="s">
        <v>523</v>
      </c>
      <c r="D4851" s="652" t="s">
        <v>0</v>
      </c>
      <c r="E4851" s="654" t="s">
        <v>14178</v>
      </c>
    </row>
    <row r="4852" spans="2:5">
      <c r="B4852" s="1596">
        <v>84026</v>
      </c>
      <c r="C4852" s="1170" t="s">
        <v>524</v>
      </c>
      <c r="D4852" s="1169" t="s">
        <v>0</v>
      </c>
      <c r="E4852" s="651" t="s">
        <v>15594</v>
      </c>
    </row>
    <row r="4853" spans="2:5">
      <c r="B4853" s="1595">
        <v>84027</v>
      </c>
      <c r="C4853" s="653" t="s">
        <v>525</v>
      </c>
      <c r="D4853" s="652" t="s">
        <v>0</v>
      </c>
      <c r="E4853" s="654" t="s">
        <v>16846</v>
      </c>
    </row>
    <row r="4854" spans="2:5">
      <c r="B4854" s="1596">
        <v>84028</v>
      </c>
      <c r="C4854" s="1170" t="s">
        <v>10958</v>
      </c>
      <c r="D4854" s="1169" t="s">
        <v>0</v>
      </c>
      <c r="E4854" s="651" t="s">
        <v>15784</v>
      </c>
    </row>
    <row r="4855" spans="2:5" ht="30">
      <c r="B4855" s="1595">
        <v>84072</v>
      </c>
      <c r="C4855" s="653" t="s">
        <v>10959</v>
      </c>
      <c r="D4855" s="652" t="s">
        <v>0</v>
      </c>
      <c r="E4855" s="654" t="s">
        <v>19860</v>
      </c>
    </row>
    <row r="4856" spans="2:5" ht="30">
      <c r="B4856" s="1596">
        <v>87411</v>
      </c>
      <c r="C4856" s="1170" t="s">
        <v>10960</v>
      </c>
      <c r="D4856" s="1169" t="s">
        <v>0</v>
      </c>
      <c r="E4856" s="651" t="s">
        <v>15419</v>
      </c>
    </row>
    <row r="4857" spans="2:5" ht="30">
      <c r="B4857" s="1595">
        <v>87412</v>
      </c>
      <c r="C4857" s="653" t="s">
        <v>10961</v>
      </c>
      <c r="D4857" s="652" t="s">
        <v>0</v>
      </c>
      <c r="E4857" s="654" t="s">
        <v>19921</v>
      </c>
    </row>
    <row r="4858" spans="2:5" ht="30">
      <c r="B4858" s="1596">
        <v>87413</v>
      </c>
      <c r="C4858" s="1170" t="s">
        <v>10962</v>
      </c>
      <c r="D4858" s="1169" t="s">
        <v>0</v>
      </c>
      <c r="E4858" s="651" t="s">
        <v>15730</v>
      </c>
    </row>
    <row r="4859" spans="2:5" ht="30">
      <c r="B4859" s="1595">
        <v>87414</v>
      </c>
      <c r="C4859" s="653" t="s">
        <v>10963</v>
      </c>
      <c r="D4859" s="652" t="s">
        <v>0</v>
      </c>
      <c r="E4859" s="654" t="s">
        <v>19922</v>
      </c>
    </row>
    <row r="4860" spans="2:5" ht="30">
      <c r="B4860" s="1596">
        <v>87415</v>
      </c>
      <c r="C4860" s="1170" t="s">
        <v>10964</v>
      </c>
      <c r="D4860" s="1169" t="s">
        <v>0</v>
      </c>
      <c r="E4860" s="651" t="s">
        <v>19923</v>
      </c>
    </row>
    <row r="4861" spans="2:5" ht="30">
      <c r="B4861" s="1595">
        <v>87416</v>
      </c>
      <c r="C4861" s="653" t="s">
        <v>10965</v>
      </c>
      <c r="D4861" s="652" t="s">
        <v>0</v>
      </c>
      <c r="E4861" s="654" t="s">
        <v>15734</v>
      </c>
    </row>
    <row r="4862" spans="2:5" ht="30">
      <c r="B4862" s="1596">
        <v>87417</v>
      </c>
      <c r="C4862" s="1170" t="s">
        <v>10966</v>
      </c>
      <c r="D4862" s="1169" t="s">
        <v>0</v>
      </c>
      <c r="E4862" s="651" t="s">
        <v>14309</v>
      </c>
    </row>
    <row r="4863" spans="2:5" ht="30">
      <c r="B4863" s="1595">
        <v>87418</v>
      </c>
      <c r="C4863" s="653" t="s">
        <v>10967</v>
      </c>
      <c r="D4863" s="652" t="s">
        <v>0</v>
      </c>
      <c r="E4863" s="654" t="s">
        <v>17539</v>
      </c>
    </row>
    <row r="4864" spans="2:5" ht="30">
      <c r="B4864" s="1596">
        <v>87419</v>
      </c>
      <c r="C4864" s="1170" t="s">
        <v>10968</v>
      </c>
      <c r="D4864" s="1169" t="s">
        <v>0</v>
      </c>
      <c r="E4864" s="651" t="s">
        <v>19924</v>
      </c>
    </row>
    <row r="4865" spans="2:5" ht="30">
      <c r="B4865" s="1595">
        <v>87420</v>
      </c>
      <c r="C4865" s="653" t="s">
        <v>10969</v>
      </c>
      <c r="D4865" s="652" t="s">
        <v>0</v>
      </c>
      <c r="E4865" s="654" t="s">
        <v>15420</v>
      </c>
    </row>
    <row r="4866" spans="2:5" ht="30">
      <c r="B4866" s="1596">
        <v>87421</v>
      </c>
      <c r="C4866" s="1170" t="s">
        <v>10970</v>
      </c>
      <c r="D4866" s="1169" t="s">
        <v>0</v>
      </c>
      <c r="E4866" s="651" t="s">
        <v>18914</v>
      </c>
    </row>
    <row r="4867" spans="2:5" ht="30">
      <c r="B4867" s="1595">
        <v>87422</v>
      </c>
      <c r="C4867" s="653" t="s">
        <v>10971</v>
      </c>
      <c r="D4867" s="652" t="s">
        <v>0</v>
      </c>
      <c r="E4867" s="654" t="s">
        <v>14129</v>
      </c>
    </row>
    <row r="4868" spans="2:5" ht="30">
      <c r="B4868" s="1596">
        <v>87423</v>
      </c>
      <c r="C4868" s="1170" t="s">
        <v>10972</v>
      </c>
      <c r="D4868" s="1169" t="s">
        <v>0</v>
      </c>
      <c r="E4868" s="651" t="s">
        <v>19925</v>
      </c>
    </row>
    <row r="4869" spans="2:5" ht="30">
      <c r="B4869" s="1595">
        <v>87424</v>
      </c>
      <c r="C4869" s="653" t="s">
        <v>10973</v>
      </c>
      <c r="D4869" s="652" t="s">
        <v>0</v>
      </c>
      <c r="E4869" s="654" t="s">
        <v>15734</v>
      </c>
    </row>
    <row r="4870" spans="2:5" ht="30">
      <c r="B4870" s="1596">
        <v>87425</v>
      </c>
      <c r="C4870" s="1170" t="s">
        <v>10974</v>
      </c>
      <c r="D4870" s="1169" t="s">
        <v>0</v>
      </c>
      <c r="E4870" s="651" t="s">
        <v>18026</v>
      </c>
    </row>
    <row r="4871" spans="2:5" ht="30">
      <c r="B4871" s="1595">
        <v>87426</v>
      </c>
      <c r="C4871" s="653" t="s">
        <v>10975</v>
      </c>
      <c r="D4871" s="652" t="s">
        <v>0</v>
      </c>
      <c r="E4871" s="654" t="s">
        <v>13601</v>
      </c>
    </row>
    <row r="4872" spans="2:5" ht="30">
      <c r="B4872" s="1596">
        <v>87427</v>
      </c>
      <c r="C4872" s="1170" t="s">
        <v>10976</v>
      </c>
      <c r="D4872" s="1169" t="s">
        <v>0</v>
      </c>
      <c r="E4872" s="651" t="s">
        <v>15590</v>
      </c>
    </row>
    <row r="4873" spans="2:5" ht="30">
      <c r="B4873" s="1595">
        <v>87428</v>
      </c>
      <c r="C4873" s="653" t="s">
        <v>10977</v>
      </c>
      <c r="D4873" s="652" t="s">
        <v>0</v>
      </c>
      <c r="E4873" s="654" t="s">
        <v>19926</v>
      </c>
    </row>
    <row r="4874" spans="2:5" ht="30">
      <c r="B4874" s="1596">
        <v>87429</v>
      </c>
      <c r="C4874" s="1170" t="s">
        <v>10978</v>
      </c>
      <c r="D4874" s="1169" t="s">
        <v>0</v>
      </c>
      <c r="E4874" s="651" t="s">
        <v>19927</v>
      </c>
    </row>
    <row r="4875" spans="2:5" ht="30">
      <c r="B4875" s="1595">
        <v>87430</v>
      </c>
      <c r="C4875" s="653" t="s">
        <v>10979</v>
      </c>
      <c r="D4875" s="652" t="s">
        <v>0</v>
      </c>
      <c r="E4875" s="654" t="s">
        <v>14982</v>
      </c>
    </row>
    <row r="4876" spans="2:5" ht="30">
      <c r="B4876" s="1596">
        <v>87431</v>
      </c>
      <c r="C4876" s="1170" t="s">
        <v>10980</v>
      </c>
      <c r="D4876" s="1169" t="s">
        <v>0</v>
      </c>
      <c r="E4876" s="651" t="s">
        <v>12917</v>
      </c>
    </row>
    <row r="4877" spans="2:5" ht="30">
      <c r="B4877" s="1595">
        <v>87432</v>
      </c>
      <c r="C4877" s="653" t="s">
        <v>10981</v>
      </c>
      <c r="D4877" s="652" t="s">
        <v>0</v>
      </c>
      <c r="E4877" s="654" t="s">
        <v>19928</v>
      </c>
    </row>
    <row r="4878" spans="2:5" ht="30">
      <c r="B4878" s="1596">
        <v>87433</v>
      </c>
      <c r="C4878" s="1170" t="s">
        <v>10982</v>
      </c>
      <c r="D4878" s="1169" t="s">
        <v>0</v>
      </c>
      <c r="E4878" s="651" t="s">
        <v>17103</v>
      </c>
    </row>
    <row r="4879" spans="2:5" ht="30">
      <c r="B4879" s="1595">
        <v>87434</v>
      </c>
      <c r="C4879" s="653" t="s">
        <v>10983</v>
      </c>
      <c r="D4879" s="652" t="s">
        <v>0</v>
      </c>
      <c r="E4879" s="654" t="s">
        <v>13189</v>
      </c>
    </row>
    <row r="4880" spans="2:5" ht="30">
      <c r="B4880" s="1596">
        <v>87435</v>
      </c>
      <c r="C4880" s="1170" t="s">
        <v>10984</v>
      </c>
      <c r="D4880" s="1169" t="s">
        <v>0</v>
      </c>
      <c r="E4880" s="651" t="s">
        <v>15543</v>
      </c>
    </row>
    <row r="4881" spans="2:5" ht="30">
      <c r="B4881" s="1595">
        <v>87436</v>
      </c>
      <c r="C4881" s="653" t="s">
        <v>10985</v>
      </c>
      <c r="D4881" s="652" t="s">
        <v>0</v>
      </c>
      <c r="E4881" s="654" t="s">
        <v>19929</v>
      </c>
    </row>
    <row r="4882" spans="2:5" ht="30">
      <c r="B4882" s="1596">
        <v>87437</v>
      </c>
      <c r="C4882" s="1170" t="s">
        <v>2562</v>
      </c>
      <c r="D4882" s="1169" t="s">
        <v>0</v>
      </c>
      <c r="E4882" s="651" t="s">
        <v>13535</v>
      </c>
    </row>
    <row r="4883" spans="2:5" ht="30">
      <c r="B4883" s="1595">
        <v>87438</v>
      </c>
      <c r="C4883" s="653" t="s">
        <v>10986</v>
      </c>
      <c r="D4883" s="652" t="s">
        <v>0</v>
      </c>
      <c r="E4883" s="654" t="s">
        <v>19526</v>
      </c>
    </row>
    <row r="4884" spans="2:5" ht="30">
      <c r="B4884" s="1596">
        <v>87439</v>
      </c>
      <c r="C4884" s="1170" t="s">
        <v>10987</v>
      </c>
      <c r="D4884" s="1169" t="s">
        <v>0</v>
      </c>
      <c r="E4884" s="651" t="s">
        <v>19930</v>
      </c>
    </row>
    <row r="4885" spans="2:5" ht="30">
      <c r="B4885" s="1595">
        <v>87440</v>
      </c>
      <c r="C4885" s="653" t="s">
        <v>2563</v>
      </c>
      <c r="D4885" s="652" t="s">
        <v>0</v>
      </c>
      <c r="E4885" s="654" t="s">
        <v>19931</v>
      </c>
    </row>
    <row r="4886" spans="2:5" ht="45">
      <c r="B4886" s="1596">
        <v>87527</v>
      </c>
      <c r="C4886" s="1170" t="s">
        <v>10988</v>
      </c>
      <c r="D4886" s="1169" t="s">
        <v>0</v>
      </c>
      <c r="E4886" s="651" t="s">
        <v>15782</v>
      </c>
    </row>
    <row r="4887" spans="2:5" ht="45">
      <c r="B4887" s="1595">
        <v>87528</v>
      </c>
      <c r="C4887" s="653" t="s">
        <v>10989</v>
      </c>
      <c r="D4887" s="652" t="s">
        <v>0</v>
      </c>
      <c r="E4887" s="654" t="s">
        <v>17155</v>
      </c>
    </row>
    <row r="4888" spans="2:5" ht="30">
      <c r="B4888" s="1596">
        <v>87529</v>
      </c>
      <c r="C4888" s="1170" t="s">
        <v>10990</v>
      </c>
      <c r="D4888" s="1169" t="s">
        <v>0</v>
      </c>
      <c r="E4888" s="651" t="s">
        <v>16143</v>
      </c>
    </row>
    <row r="4889" spans="2:5" ht="30">
      <c r="B4889" s="1595">
        <v>87530</v>
      </c>
      <c r="C4889" s="653" t="s">
        <v>10991</v>
      </c>
      <c r="D4889" s="652" t="s">
        <v>0</v>
      </c>
      <c r="E4889" s="654" t="s">
        <v>13235</v>
      </c>
    </row>
    <row r="4890" spans="2:5" ht="45">
      <c r="B4890" s="1596">
        <v>87531</v>
      </c>
      <c r="C4890" s="1170" t="s">
        <v>10992</v>
      </c>
      <c r="D4890" s="1169" t="s">
        <v>0</v>
      </c>
      <c r="E4890" s="651" t="s">
        <v>13237</v>
      </c>
    </row>
    <row r="4891" spans="2:5" ht="45">
      <c r="B4891" s="1595">
        <v>87532</v>
      </c>
      <c r="C4891" s="653" t="s">
        <v>10993</v>
      </c>
      <c r="D4891" s="652" t="s">
        <v>0</v>
      </c>
      <c r="E4891" s="654" t="s">
        <v>19306</v>
      </c>
    </row>
    <row r="4892" spans="2:5" ht="45">
      <c r="B4892" s="1596">
        <v>87535</v>
      </c>
      <c r="C4892" s="1170" t="s">
        <v>10994</v>
      </c>
      <c r="D4892" s="1169" t="s">
        <v>0</v>
      </c>
      <c r="E4892" s="651" t="s">
        <v>19932</v>
      </c>
    </row>
    <row r="4893" spans="2:5" ht="45">
      <c r="B4893" s="1595">
        <v>87536</v>
      </c>
      <c r="C4893" s="653" t="s">
        <v>10995</v>
      </c>
      <c r="D4893" s="652" t="s">
        <v>0</v>
      </c>
      <c r="E4893" s="654" t="s">
        <v>19179</v>
      </c>
    </row>
    <row r="4894" spans="2:5" ht="45">
      <c r="B4894" s="1596">
        <v>87537</v>
      </c>
      <c r="C4894" s="1170" t="s">
        <v>10996</v>
      </c>
      <c r="D4894" s="1169" t="s">
        <v>0</v>
      </c>
      <c r="E4894" s="651" t="s">
        <v>16107</v>
      </c>
    </row>
    <row r="4895" spans="2:5" ht="45">
      <c r="B4895" s="1595">
        <v>87538</v>
      </c>
      <c r="C4895" s="653" t="s">
        <v>10997</v>
      </c>
      <c r="D4895" s="652" t="s">
        <v>0</v>
      </c>
      <c r="E4895" s="654" t="s">
        <v>19933</v>
      </c>
    </row>
    <row r="4896" spans="2:5" ht="45">
      <c r="B4896" s="1596">
        <v>87539</v>
      </c>
      <c r="C4896" s="1170" t="s">
        <v>10998</v>
      </c>
      <c r="D4896" s="1169" t="s">
        <v>0</v>
      </c>
      <c r="E4896" s="651" t="s">
        <v>19934</v>
      </c>
    </row>
    <row r="4897" spans="2:5" ht="45">
      <c r="B4897" s="1595">
        <v>87541</v>
      </c>
      <c r="C4897" s="653" t="s">
        <v>10999</v>
      </c>
      <c r="D4897" s="652" t="s">
        <v>0</v>
      </c>
      <c r="E4897" s="654" t="s">
        <v>15537</v>
      </c>
    </row>
    <row r="4898" spans="2:5" ht="45">
      <c r="B4898" s="1596">
        <v>87543</v>
      </c>
      <c r="C4898" s="1170" t="s">
        <v>11000</v>
      </c>
      <c r="D4898" s="1169" t="s">
        <v>0</v>
      </c>
      <c r="E4898" s="651" t="s">
        <v>19935</v>
      </c>
    </row>
    <row r="4899" spans="2:5" ht="45">
      <c r="B4899" s="1595">
        <v>87545</v>
      </c>
      <c r="C4899" s="653" t="s">
        <v>11001</v>
      </c>
      <c r="D4899" s="652" t="s">
        <v>0</v>
      </c>
      <c r="E4899" s="654" t="s">
        <v>18900</v>
      </c>
    </row>
    <row r="4900" spans="2:5" ht="45">
      <c r="B4900" s="1596">
        <v>87546</v>
      </c>
      <c r="C4900" s="1170" t="s">
        <v>11002</v>
      </c>
      <c r="D4900" s="1169" t="s">
        <v>0</v>
      </c>
      <c r="E4900" s="651" t="s">
        <v>14095</v>
      </c>
    </row>
    <row r="4901" spans="2:5" ht="30">
      <c r="B4901" s="1595">
        <v>87547</v>
      </c>
      <c r="C4901" s="653" t="s">
        <v>11003</v>
      </c>
      <c r="D4901" s="652" t="s">
        <v>0</v>
      </c>
      <c r="E4901" s="654" t="s">
        <v>15379</v>
      </c>
    </row>
    <row r="4902" spans="2:5" ht="30">
      <c r="B4902" s="1596">
        <v>87548</v>
      </c>
      <c r="C4902" s="1170" t="s">
        <v>11004</v>
      </c>
      <c r="D4902" s="1169" t="s">
        <v>0</v>
      </c>
      <c r="E4902" s="651" t="s">
        <v>15760</v>
      </c>
    </row>
    <row r="4903" spans="2:5" ht="45">
      <c r="B4903" s="1595">
        <v>87549</v>
      </c>
      <c r="C4903" s="653" t="s">
        <v>11005</v>
      </c>
      <c r="D4903" s="652" t="s">
        <v>0</v>
      </c>
      <c r="E4903" s="654" t="s">
        <v>16269</v>
      </c>
    </row>
    <row r="4904" spans="2:5" ht="45">
      <c r="B4904" s="1596">
        <v>87550</v>
      </c>
      <c r="C4904" s="1170" t="s">
        <v>11006</v>
      </c>
      <c r="D4904" s="1169" t="s">
        <v>0</v>
      </c>
      <c r="E4904" s="651" t="s">
        <v>12885</v>
      </c>
    </row>
    <row r="4905" spans="2:5" ht="45">
      <c r="B4905" s="1595">
        <v>87553</v>
      </c>
      <c r="C4905" s="653" t="s">
        <v>11007</v>
      </c>
      <c r="D4905" s="652" t="s">
        <v>0</v>
      </c>
      <c r="E4905" s="654" t="s">
        <v>15755</v>
      </c>
    </row>
    <row r="4906" spans="2:5" ht="45">
      <c r="B4906" s="1596">
        <v>87554</v>
      </c>
      <c r="C4906" s="1170" t="s">
        <v>11008</v>
      </c>
      <c r="D4906" s="1169" t="s">
        <v>0</v>
      </c>
      <c r="E4906" s="651" t="s">
        <v>13644</v>
      </c>
    </row>
    <row r="4907" spans="2:5" ht="45">
      <c r="B4907" s="1595">
        <v>87555</v>
      </c>
      <c r="C4907" s="653" t="s">
        <v>11009</v>
      </c>
      <c r="D4907" s="652" t="s">
        <v>0</v>
      </c>
      <c r="E4907" s="654" t="s">
        <v>15616</v>
      </c>
    </row>
    <row r="4908" spans="2:5" ht="45">
      <c r="B4908" s="1596">
        <v>87556</v>
      </c>
      <c r="C4908" s="1170" t="s">
        <v>11010</v>
      </c>
      <c r="D4908" s="1169" t="s">
        <v>0</v>
      </c>
      <c r="E4908" s="651" t="s">
        <v>15532</v>
      </c>
    </row>
    <row r="4909" spans="2:5" ht="45">
      <c r="B4909" s="1595">
        <v>87557</v>
      </c>
      <c r="C4909" s="653" t="s">
        <v>11011</v>
      </c>
      <c r="D4909" s="652" t="s">
        <v>0</v>
      </c>
      <c r="E4909" s="654" t="s">
        <v>15622</v>
      </c>
    </row>
    <row r="4910" spans="2:5" ht="45">
      <c r="B4910" s="1596">
        <v>87559</v>
      </c>
      <c r="C4910" s="1170" t="s">
        <v>11012</v>
      </c>
      <c r="D4910" s="1169" t="s">
        <v>0</v>
      </c>
      <c r="E4910" s="651" t="s">
        <v>15600</v>
      </c>
    </row>
    <row r="4911" spans="2:5" ht="45">
      <c r="B4911" s="1595">
        <v>87561</v>
      </c>
      <c r="C4911" s="653" t="s">
        <v>11013</v>
      </c>
      <c r="D4911" s="652" t="s">
        <v>0</v>
      </c>
      <c r="E4911" s="654" t="s">
        <v>15929</v>
      </c>
    </row>
    <row r="4912" spans="2:5" ht="30">
      <c r="B4912" s="1596">
        <v>87775</v>
      </c>
      <c r="C4912" s="1170" t="s">
        <v>11014</v>
      </c>
      <c r="D4912" s="1169" t="s">
        <v>0</v>
      </c>
      <c r="E4912" s="651" t="s">
        <v>19936</v>
      </c>
    </row>
    <row r="4913" spans="2:5" ht="30">
      <c r="B4913" s="1595">
        <v>87777</v>
      </c>
      <c r="C4913" s="653" t="s">
        <v>11015</v>
      </c>
      <c r="D4913" s="652" t="s">
        <v>0</v>
      </c>
      <c r="E4913" s="654" t="s">
        <v>19004</v>
      </c>
    </row>
    <row r="4914" spans="2:5" ht="30">
      <c r="B4914" s="1596">
        <v>87778</v>
      </c>
      <c r="C4914" s="1170" t="s">
        <v>11016</v>
      </c>
      <c r="D4914" s="1169" t="s">
        <v>0</v>
      </c>
      <c r="E4914" s="651" t="s">
        <v>19937</v>
      </c>
    </row>
    <row r="4915" spans="2:5" ht="30">
      <c r="B4915" s="1595">
        <v>87779</v>
      </c>
      <c r="C4915" s="653" t="s">
        <v>11017</v>
      </c>
      <c r="D4915" s="652" t="s">
        <v>0</v>
      </c>
      <c r="E4915" s="654" t="s">
        <v>16010</v>
      </c>
    </row>
    <row r="4916" spans="2:5" ht="30">
      <c r="B4916" s="1596">
        <v>87781</v>
      </c>
      <c r="C4916" s="1170" t="s">
        <v>11018</v>
      </c>
      <c r="D4916" s="1169" t="s">
        <v>0</v>
      </c>
      <c r="E4916" s="651" t="s">
        <v>19938</v>
      </c>
    </row>
    <row r="4917" spans="2:5" ht="30">
      <c r="B4917" s="1595">
        <v>87783</v>
      </c>
      <c r="C4917" s="653" t="s">
        <v>11019</v>
      </c>
      <c r="D4917" s="652" t="s">
        <v>0</v>
      </c>
      <c r="E4917" s="654" t="s">
        <v>18916</v>
      </c>
    </row>
    <row r="4918" spans="2:5" ht="30">
      <c r="B4918" s="1596">
        <v>87784</v>
      </c>
      <c r="C4918" s="1170" t="s">
        <v>11020</v>
      </c>
      <c r="D4918" s="1169" t="s">
        <v>0</v>
      </c>
      <c r="E4918" s="651" t="s">
        <v>17920</v>
      </c>
    </row>
    <row r="4919" spans="2:5" ht="30">
      <c r="B4919" s="1595">
        <v>87786</v>
      </c>
      <c r="C4919" s="653" t="s">
        <v>11021</v>
      </c>
      <c r="D4919" s="652" t="s">
        <v>0</v>
      </c>
      <c r="E4919" s="654" t="s">
        <v>19939</v>
      </c>
    </row>
    <row r="4920" spans="2:5" ht="30">
      <c r="B4920" s="1596">
        <v>87787</v>
      </c>
      <c r="C4920" s="1170" t="s">
        <v>11022</v>
      </c>
      <c r="D4920" s="1169" t="s">
        <v>0</v>
      </c>
      <c r="E4920" s="651" t="s">
        <v>16491</v>
      </c>
    </row>
    <row r="4921" spans="2:5" ht="30">
      <c r="B4921" s="1595">
        <v>87788</v>
      </c>
      <c r="C4921" s="653" t="s">
        <v>11023</v>
      </c>
      <c r="D4921" s="652" t="s">
        <v>0</v>
      </c>
      <c r="E4921" s="654" t="s">
        <v>19940</v>
      </c>
    </row>
    <row r="4922" spans="2:5" ht="30">
      <c r="B4922" s="1596">
        <v>87790</v>
      </c>
      <c r="C4922" s="1170" t="s">
        <v>11024</v>
      </c>
      <c r="D4922" s="1169" t="s">
        <v>0</v>
      </c>
      <c r="E4922" s="651" t="s">
        <v>13231</v>
      </c>
    </row>
    <row r="4923" spans="2:5" ht="45">
      <c r="B4923" s="1595">
        <v>87791</v>
      </c>
      <c r="C4923" s="653" t="s">
        <v>11025</v>
      </c>
      <c r="D4923" s="652" t="s">
        <v>0</v>
      </c>
      <c r="E4923" s="654" t="s">
        <v>19941</v>
      </c>
    </row>
    <row r="4924" spans="2:5" ht="30">
      <c r="B4924" s="1596">
        <v>87792</v>
      </c>
      <c r="C4924" s="1170" t="s">
        <v>11026</v>
      </c>
      <c r="D4924" s="1169" t="s">
        <v>0</v>
      </c>
      <c r="E4924" s="651" t="s">
        <v>14248</v>
      </c>
    </row>
    <row r="4925" spans="2:5" ht="30">
      <c r="B4925" s="1595">
        <v>87794</v>
      </c>
      <c r="C4925" s="653" t="s">
        <v>11027</v>
      </c>
      <c r="D4925" s="652" t="s">
        <v>0</v>
      </c>
      <c r="E4925" s="654" t="s">
        <v>16190</v>
      </c>
    </row>
    <row r="4926" spans="2:5" ht="45">
      <c r="B4926" s="1596">
        <v>87795</v>
      </c>
      <c r="C4926" s="1170" t="s">
        <v>11028</v>
      </c>
      <c r="D4926" s="1169" t="s">
        <v>0</v>
      </c>
      <c r="E4926" s="651" t="s">
        <v>13104</v>
      </c>
    </row>
    <row r="4927" spans="2:5" ht="30">
      <c r="B4927" s="1595">
        <v>87797</v>
      </c>
      <c r="C4927" s="653" t="s">
        <v>11029</v>
      </c>
      <c r="D4927" s="652" t="s">
        <v>0</v>
      </c>
      <c r="E4927" s="654" t="s">
        <v>15761</v>
      </c>
    </row>
    <row r="4928" spans="2:5" ht="30">
      <c r="B4928" s="1596">
        <v>87799</v>
      </c>
      <c r="C4928" s="1170" t="s">
        <v>11030</v>
      </c>
      <c r="D4928" s="1169" t="s">
        <v>0</v>
      </c>
      <c r="E4928" s="651" t="s">
        <v>14834</v>
      </c>
    </row>
    <row r="4929" spans="2:5" ht="45">
      <c r="B4929" s="1595">
        <v>87800</v>
      </c>
      <c r="C4929" s="653" t="s">
        <v>11031</v>
      </c>
      <c r="D4929" s="652" t="s">
        <v>0</v>
      </c>
      <c r="E4929" s="654" t="s">
        <v>19942</v>
      </c>
    </row>
    <row r="4930" spans="2:5" ht="30">
      <c r="B4930" s="1596">
        <v>87801</v>
      </c>
      <c r="C4930" s="1170" t="s">
        <v>11032</v>
      </c>
      <c r="D4930" s="1169" t="s">
        <v>0</v>
      </c>
      <c r="E4930" s="651" t="s">
        <v>14157</v>
      </c>
    </row>
    <row r="4931" spans="2:5" ht="30">
      <c r="B4931" s="1595">
        <v>87803</v>
      </c>
      <c r="C4931" s="653" t="s">
        <v>11033</v>
      </c>
      <c r="D4931" s="652" t="s">
        <v>0</v>
      </c>
      <c r="E4931" s="654" t="s">
        <v>19943</v>
      </c>
    </row>
    <row r="4932" spans="2:5" ht="45">
      <c r="B4932" s="1596">
        <v>87804</v>
      </c>
      <c r="C4932" s="1170" t="s">
        <v>11034</v>
      </c>
      <c r="D4932" s="1169" t="s">
        <v>0</v>
      </c>
      <c r="E4932" s="651" t="s">
        <v>19944</v>
      </c>
    </row>
    <row r="4933" spans="2:5" ht="30">
      <c r="B4933" s="1595">
        <v>87805</v>
      </c>
      <c r="C4933" s="653" t="s">
        <v>11035</v>
      </c>
      <c r="D4933" s="652" t="s">
        <v>0</v>
      </c>
      <c r="E4933" s="654" t="s">
        <v>16719</v>
      </c>
    </row>
    <row r="4934" spans="2:5" ht="30">
      <c r="B4934" s="1596">
        <v>87807</v>
      </c>
      <c r="C4934" s="1170" t="s">
        <v>11036</v>
      </c>
      <c r="D4934" s="1169" t="s">
        <v>0</v>
      </c>
      <c r="E4934" s="651" t="s">
        <v>19945</v>
      </c>
    </row>
    <row r="4935" spans="2:5" ht="45">
      <c r="B4935" s="1595">
        <v>87808</v>
      </c>
      <c r="C4935" s="653" t="s">
        <v>11037</v>
      </c>
      <c r="D4935" s="652" t="s">
        <v>0</v>
      </c>
      <c r="E4935" s="654" t="s">
        <v>18765</v>
      </c>
    </row>
    <row r="4936" spans="2:5" ht="45">
      <c r="B4936" s="1596">
        <v>87809</v>
      </c>
      <c r="C4936" s="1170" t="s">
        <v>11038</v>
      </c>
      <c r="D4936" s="1169" t="s">
        <v>0</v>
      </c>
      <c r="E4936" s="651" t="s">
        <v>19946</v>
      </c>
    </row>
    <row r="4937" spans="2:5" ht="30">
      <c r="B4937" s="1595">
        <v>87811</v>
      </c>
      <c r="C4937" s="653" t="s">
        <v>11039</v>
      </c>
      <c r="D4937" s="652" t="s">
        <v>0</v>
      </c>
      <c r="E4937" s="654" t="s">
        <v>19947</v>
      </c>
    </row>
    <row r="4938" spans="2:5" ht="30">
      <c r="B4938" s="1596">
        <v>87812</v>
      </c>
      <c r="C4938" s="1170" t="s">
        <v>11040</v>
      </c>
      <c r="D4938" s="1169" t="s">
        <v>0</v>
      </c>
      <c r="E4938" s="651" t="s">
        <v>19948</v>
      </c>
    </row>
    <row r="4939" spans="2:5" ht="45">
      <c r="B4939" s="1595">
        <v>87813</v>
      </c>
      <c r="C4939" s="653" t="s">
        <v>11041</v>
      </c>
      <c r="D4939" s="652" t="s">
        <v>0</v>
      </c>
      <c r="E4939" s="654" t="s">
        <v>19949</v>
      </c>
    </row>
    <row r="4940" spans="2:5" ht="30">
      <c r="B4940" s="1596">
        <v>87815</v>
      </c>
      <c r="C4940" s="1170" t="s">
        <v>11042</v>
      </c>
      <c r="D4940" s="1169" t="s">
        <v>0</v>
      </c>
      <c r="E4940" s="651" t="s">
        <v>13473</v>
      </c>
    </row>
    <row r="4941" spans="2:5" ht="30">
      <c r="B4941" s="1595">
        <v>87816</v>
      </c>
      <c r="C4941" s="653" t="s">
        <v>11043</v>
      </c>
      <c r="D4941" s="652" t="s">
        <v>0</v>
      </c>
      <c r="E4941" s="654" t="s">
        <v>19950</v>
      </c>
    </row>
    <row r="4942" spans="2:5" ht="45">
      <c r="B4942" s="1596">
        <v>87817</v>
      </c>
      <c r="C4942" s="1170" t="s">
        <v>11044</v>
      </c>
      <c r="D4942" s="1169" t="s">
        <v>0</v>
      </c>
      <c r="E4942" s="651" t="s">
        <v>19951</v>
      </c>
    </row>
    <row r="4943" spans="2:5" ht="30">
      <c r="B4943" s="1595">
        <v>87819</v>
      </c>
      <c r="C4943" s="653" t="s">
        <v>11045</v>
      </c>
      <c r="D4943" s="652" t="s">
        <v>0</v>
      </c>
      <c r="E4943" s="654" t="s">
        <v>19952</v>
      </c>
    </row>
    <row r="4944" spans="2:5" ht="30">
      <c r="B4944" s="1596">
        <v>87820</v>
      </c>
      <c r="C4944" s="1170" t="s">
        <v>11046</v>
      </c>
      <c r="D4944" s="1169" t="s">
        <v>0</v>
      </c>
      <c r="E4944" s="651" t="s">
        <v>19953</v>
      </c>
    </row>
    <row r="4945" spans="2:5" ht="45">
      <c r="B4945" s="1595">
        <v>87821</v>
      </c>
      <c r="C4945" s="653" t="s">
        <v>11047</v>
      </c>
      <c r="D4945" s="652" t="s">
        <v>0</v>
      </c>
      <c r="E4945" s="654" t="s">
        <v>19954</v>
      </c>
    </row>
    <row r="4946" spans="2:5" ht="30">
      <c r="B4946" s="1596">
        <v>87823</v>
      </c>
      <c r="C4946" s="1170" t="s">
        <v>11048</v>
      </c>
      <c r="D4946" s="1169" t="s">
        <v>0</v>
      </c>
      <c r="E4946" s="651" t="s">
        <v>19955</v>
      </c>
    </row>
    <row r="4947" spans="2:5" ht="45">
      <c r="B4947" s="1595">
        <v>87824</v>
      </c>
      <c r="C4947" s="653" t="s">
        <v>11049</v>
      </c>
      <c r="D4947" s="652" t="s">
        <v>0</v>
      </c>
      <c r="E4947" s="654" t="s">
        <v>19956</v>
      </c>
    </row>
    <row r="4948" spans="2:5" ht="45">
      <c r="B4948" s="1596">
        <v>87825</v>
      </c>
      <c r="C4948" s="1170" t="s">
        <v>11050</v>
      </c>
      <c r="D4948" s="1169" t="s">
        <v>0</v>
      </c>
      <c r="E4948" s="651" t="s">
        <v>13100</v>
      </c>
    </row>
    <row r="4949" spans="2:5" ht="30">
      <c r="B4949" s="1595">
        <v>87827</v>
      </c>
      <c r="C4949" s="653" t="s">
        <v>11051</v>
      </c>
      <c r="D4949" s="652" t="s">
        <v>0</v>
      </c>
      <c r="E4949" s="654" t="s">
        <v>15977</v>
      </c>
    </row>
    <row r="4950" spans="2:5" ht="30">
      <c r="B4950" s="1596">
        <v>87828</v>
      </c>
      <c r="C4950" s="1170" t="s">
        <v>11052</v>
      </c>
      <c r="D4950" s="1169" t="s">
        <v>0</v>
      </c>
      <c r="E4950" s="651" t="s">
        <v>19957</v>
      </c>
    </row>
    <row r="4951" spans="2:5" ht="45">
      <c r="B4951" s="1595">
        <v>87829</v>
      </c>
      <c r="C4951" s="653" t="s">
        <v>11053</v>
      </c>
      <c r="D4951" s="652" t="s">
        <v>0</v>
      </c>
      <c r="E4951" s="654" t="s">
        <v>19958</v>
      </c>
    </row>
    <row r="4952" spans="2:5" ht="30">
      <c r="B4952" s="1596">
        <v>87831</v>
      </c>
      <c r="C4952" s="1170" t="s">
        <v>11054</v>
      </c>
      <c r="D4952" s="1169" t="s">
        <v>0</v>
      </c>
      <c r="E4952" s="651" t="s">
        <v>18885</v>
      </c>
    </row>
    <row r="4953" spans="2:5" ht="45">
      <c r="B4953" s="1595">
        <v>87832</v>
      </c>
      <c r="C4953" s="653" t="s">
        <v>11055</v>
      </c>
      <c r="D4953" s="652" t="s">
        <v>0</v>
      </c>
      <c r="E4953" s="654" t="s">
        <v>19959</v>
      </c>
    </row>
    <row r="4954" spans="2:5" ht="30">
      <c r="B4954" s="1596">
        <v>87834</v>
      </c>
      <c r="C4954" s="1170" t="s">
        <v>11056</v>
      </c>
      <c r="D4954" s="1169" t="s">
        <v>0</v>
      </c>
      <c r="E4954" s="651" t="s">
        <v>19960</v>
      </c>
    </row>
    <row r="4955" spans="2:5" ht="30">
      <c r="B4955" s="1595">
        <v>87835</v>
      </c>
      <c r="C4955" s="653" t="s">
        <v>11057</v>
      </c>
      <c r="D4955" s="652" t="s">
        <v>0</v>
      </c>
      <c r="E4955" s="654" t="s">
        <v>19961</v>
      </c>
    </row>
    <row r="4956" spans="2:5" ht="30">
      <c r="B4956" s="1596">
        <v>87836</v>
      </c>
      <c r="C4956" s="1170" t="s">
        <v>11058</v>
      </c>
      <c r="D4956" s="1169" t="s">
        <v>0</v>
      </c>
      <c r="E4956" s="651" t="s">
        <v>19962</v>
      </c>
    </row>
    <row r="4957" spans="2:5" ht="30">
      <c r="B4957" s="1595">
        <v>87837</v>
      </c>
      <c r="C4957" s="653" t="s">
        <v>11059</v>
      </c>
      <c r="D4957" s="652" t="s">
        <v>0</v>
      </c>
      <c r="E4957" s="654" t="s">
        <v>19963</v>
      </c>
    </row>
    <row r="4958" spans="2:5" ht="30">
      <c r="B4958" s="1596">
        <v>87838</v>
      </c>
      <c r="C4958" s="1170" t="s">
        <v>11060</v>
      </c>
      <c r="D4958" s="1169" t="s">
        <v>0</v>
      </c>
      <c r="E4958" s="651" t="s">
        <v>19964</v>
      </c>
    </row>
    <row r="4959" spans="2:5" ht="30">
      <c r="B4959" s="1595">
        <v>87839</v>
      </c>
      <c r="C4959" s="653" t="s">
        <v>11061</v>
      </c>
      <c r="D4959" s="652" t="s">
        <v>0</v>
      </c>
      <c r="E4959" s="654" t="s">
        <v>19965</v>
      </c>
    </row>
    <row r="4960" spans="2:5" ht="30">
      <c r="B4960" s="1596">
        <v>87840</v>
      </c>
      <c r="C4960" s="1170" t="s">
        <v>11062</v>
      </c>
      <c r="D4960" s="1169" t="s">
        <v>0</v>
      </c>
      <c r="E4960" s="651" t="s">
        <v>19060</v>
      </c>
    </row>
    <row r="4961" spans="2:5" ht="30">
      <c r="B4961" s="1595">
        <v>87841</v>
      </c>
      <c r="C4961" s="653" t="s">
        <v>11063</v>
      </c>
      <c r="D4961" s="652" t="s">
        <v>0</v>
      </c>
      <c r="E4961" s="654" t="s">
        <v>19966</v>
      </c>
    </row>
    <row r="4962" spans="2:5" ht="30">
      <c r="B4962" s="1596">
        <v>87842</v>
      </c>
      <c r="C4962" s="1170" t="s">
        <v>11064</v>
      </c>
      <c r="D4962" s="1169" t="s">
        <v>0</v>
      </c>
      <c r="E4962" s="651" t="s">
        <v>19967</v>
      </c>
    </row>
    <row r="4963" spans="2:5" ht="30">
      <c r="B4963" s="1595">
        <v>87843</v>
      </c>
      <c r="C4963" s="653" t="s">
        <v>11065</v>
      </c>
      <c r="D4963" s="652" t="s">
        <v>0</v>
      </c>
      <c r="E4963" s="654" t="s">
        <v>19968</v>
      </c>
    </row>
    <row r="4964" spans="2:5" ht="30">
      <c r="B4964" s="1596">
        <v>87844</v>
      </c>
      <c r="C4964" s="1170" t="s">
        <v>11066</v>
      </c>
      <c r="D4964" s="1169" t="s">
        <v>0</v>
      </c>
      <c r="E4964" s="651" t="s">
        <v>19969</v>
      </c>
    </row>
    <row r="4965" spans="2:5" ht="30">
      <c r="B4965" s="1595">
        <v>87845</v>
      </c>
      <c r="C4965" s="653" t="s">
        <v>11067</v>
      </c>
      <c r="D4965" s="652" t="s">
        <v>0</v>
      </c>
      <c r="E4965" s="654" t="s">
        <v>19970</v>
      </c>
    </row>
    <row r="4966" spans="2:5" ht="30">
      <c r="B4966" s="1596">
        <v>87846</v>
      </c>
      <c r="C4966" s="1170" t="s">
        <v>11068</v>
      </c>
      <c r="D4966" s="1169" t="s">
        <v>0</v>
      </c>
      <c r="E4966" s="651" t="s">
        <v>19971</v>
      </c>
    </row>
    <row r="4967" spans="2:5" ht="30">
      <c r="B4967" s="1595">
        <v>87847</v>
      </c>
      <c r="C4967" s="653" t="s">
        <v>11069</v>
      </c>
      <c r="D4967" s="652" t="s">
        <v>0</v>
      </c>
      <c r="E4967" s="654" t="s">
        <v>19972</v>
      </c>
    </row>
    <row r="4968" spans="2:5" ht="30">
      <c r="B4968" s="1596">
        <v>87848</v>
      </c>
      <c r="C4968" s="1170" t="s">
        <v>11070</v>
      </c>
      <c r="D4968" s="1169" t="s">
        <v>0</v>
      </c>
      <c r="E4968" s="651" t="s">
        <v>19973</v>
      </c>
    </row>
    <row r="4969" spans="2:5" ht="30">
      <c r="B4969" s="1595">
        <v>87849</v>
      </c>
      <c r="C4969" s="653" t="s">
        <v>11071</v>
      </c>
      <c r="D4969" s="652" t="s">
        <v>0</v>
      </c>
      <c r="E4969" s="654" t="s">
        <v>19974</v>
      </c>
    </row>
    <row r="4970" spans="2:5" ht="30">
      <c r="B4970" s="1596">
        <v>87850</v>
      </c>
      <c r="C4970" s="1170" t="s">
        <v>11072</v>
      </c>
      <c r="D4970" s="1169" t="s">
        <v>0</v>
      </c>
      <c r="E4970" s="651" t="s">
        <v>19975</v>
      </c>
    </row>
    <row r="4971" spans="2:5" ht="30">
      <c r="B4971" s="1595">
        <v>87851</v>
      </c>
      <c r="C4971" s="653" t="s">
        <v>11073</v>
      </c>
      <c r="D4971" s="652" t="s">
        <v>0</v>
      </c>
      <c r="E4971" s="654" t="s">
        <v>19976</v>
      </c>
    </row>
    <row r="4972" spans="2:5" ht="30">
      <c r="B4972" s="1596">
        <v>87852</v>
      </c>
      <c r="C4972" s="1170" t="s">
        <v>11074</v>
      </c>
      <c r="D4972" s="1169" t="s">
        <v>0</v>
      </c>
      <c r="E4972" s="651" t="s">
        <v>19977</v>
      </c>
    </row>
    <row r="4973" spans="2:5" ht="30">
      <c r="B4973" s="1595">
        <v>87853</v>
      </c>
      <c r="C4973" s="653" t="s">
        <v>11075</v>
      </c>
      <c r="D4973" s="652" t="s">
        <v>0</v>
      </c>
      <c r="E4973" s="654" t="s">
        <v>19978</v>
      </c>
    </row>
    <row r="4974" spans="2:5" ht="30">
      <c r="B4974" s="1596">
        <v>87854</v>
      </c>
      <c r="C4974" s="1170" t="s">
        <v>11076</v>
      </c>
      <c r="D4974" s="1169" t="s">
        <v>0</v>
      </c>
      <c r="E4974" s="651" t="s">
        <v>19979</v>
      </c>
    </row>
    <row r="4975" spans="2:5" ht="30">
      <c r="B4975" s="1595">
        <v>87855</v>
      </c>
      <c r="C4975" s="653" t="s">
        <v>11077</v>
      </c>
      <c r="D4975" s="652" t="s">
        <v>0</v>
      </c>
      <c r="E4975" s="654" t="s">
        <v>19980</v>
      </c>
    </row>
    <row r="4976" spans="2:5" ht="30">
      <c r="B4976" s="1596">
        <v>87856</v>
      </c>
      <c r="C4976" s="1170" t="s">
        <v>11078</v>
      </c>
      <c r="D4976" s="1169" t="s">
        <v>0</v>
      </c>
      <c r="E4976" s="651" t="s">
        <v>19981</v>
      </c>
    </row>
    <row r="4977" spans="2:5" ht="30">
      <c r="B4977" s="1595">
        <v>87857</v>
      </c>
      <c r="C4977" s="653" t="s">
        <v>11079</v>
      </c>
      <c r="D4977" s="652" t="s">
        <v>0</v>
      </c>
      <c r="E4977" s="654" t="s">
        <v>19982</v>
      </c>
    </row>
    <row r="4978" spans="2:5" ht="30">
      <c r="B4978" s="1596">
        <v>87858</v>
      </c>
      <c r="C4978" s="1170" t="s">
        <v>11080</v>
      </c>
      <c r="D4978" s="1169" t="s">
        <v>0</v>
      </c>
      <c r="E4978" s="651" t="s">
        <v>19983</v>
      </c>
    </row>
    <row r="4979" spans="2:5" ht="30">
      <c r="B4979" s="1595">
        <v>87859</v>
      </c>
      <c r="C4979" s="653" t="s">
        <v>11081</v>
      </c>
      <c r="D4979" s="652" t="s">
        <v>0</v>
      </c>
      <c r="E4979" s="654" t="s">
        <v>19984</v>
      </c>
    </row>
    <row r="4980" spans="2:5" ht="45">
      <c r="B4980" s="1596">
        <v>89048</v>
      </c>
      <c r="C4980" s="1170" t="s">
        <v>11082</v>
      </c>
      <c r="D4980" s="1169" t="s">
        <v>0</v>
      </c>
      <c r="E4980" s="651" t="s">
        <v>13614</v>
      </c>
    </row>
    <row r="4981" spans="2:5" ht="30">
      <c r="B4981" s="1595">
        <v>89049</v>
      </c>
      <c r="C4981" s="653" t="s">
        <v>11083</v>
      </c>
      <c r="D4981" s="652" t="s">
        <v>0</v>
      </c>
      <c r="E4981" s="654" t="s">
        <v>13239</v>
      </c>
    </row>
    <row r="4982" spans="2:5" ht="45">
      <c r="B4982" s="1596">
        <v>89173</v>
      </c>
      <c r="C4982" s="1170" t="s">
        <v>11084</v>
      </c>
      <c r="D4982" s="1169" t="s">
        <v>0</v>
      </c>
      <c r="E4982" s="651" t="s">
        <v>17585</v>
      </c>
    </row>
    <row r="4983" spans="2:5" ht="30">
      <c r="B4983" s="1595">
        <v>90406</v>
      </c>
      <c r="C4983" s="653" t="s">
        <v>11085</v>
      </c>
      <c r="D4983" s="652" t="s">
        <v>0</v>
      </c>
      <c r="E4983" s="654" t="s">
        <v>14292</v>
      </c>
    </row>
    <row r="4984" spans="2:5" ht="30">
      <c r="B4984" s="1596">
        <v>90407</v>
      </c>
      <c r="C4984" s="1170" t="s">
        <v>11086</v>
      </c>
      <c r="D4984" s="1169" t="s">
        <v>0</v>
      </c>
      <c r="E4984" s="651" t="s">
        <v>15969</v>
      </c>
    </row>
    <row r="4985" spans="2:5" ht="30">
      <c r="B4985" s="1595">
        <v>90408</v>
      </c>
      <c r="C4985" s="653" t="s">
        <v>11087</v>
      </c>
      <c r="D4985" s="652" t="s">
        <v>0</v>
      </c>
      <c r="E4985" s="654" t="s">
        <v>15091</v>
      </c>
    </row>
    <row r="4986" spans="2:5" ht="30">
      <c r="B4986" s="1596">
        <v>90409</v>
      </c>
      <c r="C4986" s="1170" t="s">
        <v>11088</v>
      </c>
      <c r="D4986" s="1169" t="s">
        <v>0</v>
      </c>
      <c r="E4986" s="651" t="s">
        <v>13005</v>
      </c>
    </row>
    <row r="4987" spans="2:5">
      <c r="B4987" s="1595">
        <v>5998</v>
      </c>
      <c r="C4987" s="653" t="s">
        <v>526</v>
      </c>
      <c r="D4987" s="652" t="s">
        <v>0</v>
      </c>
      <c r="E4987" s="654" t="s">
        <v>12502</v>
      </c>
    </row>
    <row r="4988" spans="2:5">
      <c r="B4988" s="1596">
        <v>84084</v>
      </c>
      <c r="C4988" s="1170" t="s">
        <v>2564</v>
      </c>
      <c r="D4988" s="1169" t="s">
        <v>0</v>
      </c>
      <c r="E4988" s="651" t="s">
        <v>16252</v>
      </c>
    </row>
    <row r="4989" spans="2:5" ht="30">
      <c r="B4989" s="1595">
        <v>87242</v>
      </c>
      <c r="C4989" s="653" t="s">
        <v>2565</v>
      </c>
      <c r="D4989" s="652" t="s">
        <v>0</v>
      </c>
      <c r="E4989" s="654" t="s">
        <v>19985</v>
      </c>
    </row>
    <row r="4990" spans="2:5" ht="30">
      <c r="B4990" s="1596">
        <v>87243</v>
      </c>
      <c r="C4990" s="1170" t="s">
        <v>2566</v>
      </c>
      <c r="D4990" s="1169" t="s">
        <v>0</v>
      </c>
      <c r="E4990" s="651" t="s">
        <v>19986</v>
      </c>
    </row>
    <row r="4991" spans="2:5" ht="30">
      <c r="B4991" s="1595">
        <v>87244</v>
      </c>
      <c r="C4991" s="653" t="s">
        <v>11089</v>
      </c>
      <c r="D4991" s="652" t="s">
        <v>0</v>
      </c>
      <c r="E4991" s="654" t="s">
        <v>19987</v>
      </c>
    </row>
    <row r="4992" spans="2:5" ht="30">
      <c r="B4992" s="1596">
        <v>87245</v>
      </c>
      <c r="C4992" s="1170" t="s">
        <v>11090</v>
      </c>
      <c r="D4992" s="1169" t="s">
        <v>0</v>
      </c>
      <c r="E4992" s="651" t="s">
        <v>19988</v>
      </c>
    </row>
    <row r="4993" spans="2:5" ht="30">
      <c r="B4993" s="1595">
        <v>87264</v>
      </c>
      <c r="C4993" s="653" t="s">
        <v>11465</v>
      </c>
      <c r="D4993" s="652" t="s">
        <v>0</v>
      </c>
      <c r="E4993" s="654" t="s">
        <v>19426</v>
      </c>
    </row>
    <row r="4994" spans="2:5" ht="30">
      <c r="B4994" s="1596">
        <v>87265</v>
      </c>
      <c r="C4994" s="1170" t="s">
        <v>11466</v>
      </c>
      <c r="D4994" s="1169" t="s">
        <v>0</v>
      </c>
      <c r="E4994" s="651" t="s">
        <v>16209</v>
      </c>
    </row>
    <row r="4995" spans="2:5" ht="30">
      <c r="B4995" s="1595">
        <v>87266</v>
      </c>
      <c r="C4995" s="653" t="s">
        <v>11467</v>
      </c>
      <c r="D4995" s="652" t="s">
        <v>0</v>
      </c>
      <c r="E4995" s="654" t="s">
        <v>19939</v>
      </c>
    </row>
    <row r="4996" spans="2:5" ht="30">
      <c r="B4996" s="1596">
        <v>87267</v>
      </c>
      <c r="C4996" s="1170" t="s">
        <v>11468</v>
      </c>
      <c r="D4996" s="1169" t="s">
        <v>0</v>
      </c>
      <c r="E4996" s="651" t="s">
        <v>19989</v>
      </c>
    </row>
    <row r="4997" spans="2:5" ht="30">
      <c r="B4997" s="1595">
        <v>87268</v>
      </c>
      <c r="C4997" s="653" t="s">
        <v>11469</v>
      </c>
      <c r="D4997" s="652" t="s">
        <v>0</v>
      </c>
      <c r="E4997" s="654" t="s">
        <v>19133</v>
      </c>
    </row>
    <row r="4998" spans="2:5" ht="30">
      <c r="B4998" s="1596">
        <v>87269</v>
      </c>
      <c r="C4998" s="1170" t="s">
        <v>11470</v>
      </c>
      <c r="D4998" s="1169" t="s">
        <v>0</v>
      </c>
      <c r="E4998" s="651" t="s">
        <v>15569</v>
      </c>
    </row>
    <row r="4999" spans="2:5" ht="30">
      <c r="B4999" s="1595">
        <v>87270</v>
      </c>
      <c r="C4999" s="653" t="s">
        <v>11471</v>
      </c>
      <c r="D4999" s="652" t="s">
        <v>0</v>
      </c>
      <c r="E4999" s="654" t="s">
        <v>16062</v>
      </c>
    </row>
    <row r="5000" spans="2:5" ht="30">
      <c r="B5000" s="1596">
        <v>87271</v>
      </c>
      <c r="C5000" s="1170" t="s">
        <v>11472</v>
      </c>
      <c r="D5000" s="1169" t="s">
        <v>0</v>
      </c>
      <c r="E5000" s="651" t="s">
        <v>17203</v>
      </c>
    </row>
    <row r="5001" spans="2:5" ht="30">
      <c r="B5001" s="1595">
        <v>87272</v>
      </c>
      <c r="C5001" s="653" t="s">
        <v>11473</v>
      </c>
      <c r="D5001" s="652" t="s">
        <v>0</v>
      </c>
      <c r="E5001" s="654" t="s">
        <v>19990</v>
      </c>
    </row>
    <row r="5002" spans="2:5" ht="30">
      <c r="B5002" s="1596">
        <v>87273</v>
      </c>
      <c r="C5002" s="1170" t="s">
        <v>11474</v>
      </c>
      <c r="D5002" s="1169" t="s">
        <v>0</v>
      </c>
      <c r="E5002" s="651" t="s">
        <v>19716</v>
      </c>
    </row>
    <row r="5003" spans="2:5" ht="30">
      <c r="B5003" s="1595">
        <v>87274</v>
      </c>
      <c r="C5003" s="653" t="s">
        <v>11475</v>
      </c>
      <c r="D5003" s="652" t="s">
        <v>0</v>
      </c>
      <c r="E5003" s="654" t="s">
        <v>19738</v>
      </c>
    </row>
    <row r="5004" spans="2:5" ht="30">
      <c r="B5004" s="1596">
        <v>87275</v>
      </c>
      <c r="C5004" s="1170" t="s">
        <v>11476</v>
      </c>
      <c r="D5004" s="1169" t="s">
        <v>0</v>
      </c>
      <c r="E5004" s="651" t="s">
        <v>14746</v>
      </c>
    </row>
    <row r="5005" spans="2:5" ht="30">
      <c r="B5005" s="1595">
        <v>88786</v>
      </c>
      <c r="C5005" s="653" t="s">
        <v>11091</v>
      </c>
      <c r="D5005" s="652" t="s">
        <v>0</v>
      </c>
      <c r="E5005" s="654" t="s">
        <v>19991</v>
      </c>
    </row>
    <row r="5006" spans="2:5" ht="30">
      <c r="B5006" s="1596">
        <v>88787</v>
      </c>
      <c r="C5006" s="1170" t="s">
        <v>11092</v>
      </c>
      <c r="D5006" s="1169" t="s">
        <v>0</v>
      </c>
      <c r="E5006" s="651" t="s">
        <v>19992</v>
      </c>
    </row>
    <row r="5007" spans="2:5" ht="30">
      <c r="B5007" s="1595">
        <v>88788</v>
      </c>
      <c r="C5007" s="653" t="s">
        <v>11093</v>
      </c>
      <c r="D5007" s="652" t="s">
        <v>0</v>
      </c>
      <c r="E5007" s="654" t="s">
        <v>19993</v>
      </c>
    </row>
    <row r="5008" spans="2:5" ht="30">
      <c r="B5008" s="1596">
        <v>88789</v>
      </c>
      <c r="C5008" s="1170" t="s">
        <v>11094</v>
      </c>
      <c r="D5008" s="1169" t="s">
        <v>0</v>
      </c>
      <c r="E5008" s="651" t="s">
        <v>19994</v>
      </c>
    </row>
    <row r="5009" spans="2:5" ht="45">
      <c r="B5009" s="1595">
        <v>89045</v>
      </c>
      <c r="C5009" s="653" t="s">
        <v>11095</v>
      </c>
      <c r="D5009" s="652" t="s">
        <v>0</v>
      </c>
      <c r="E5009" s="654" t="s">
        <v>19995</v>
      </c>
    </row>
    <row r="5010" spans="2:5" ht="45">
      <c r="B5010" s="1596">
        <v>89170</v>
      </c>
      <c r="C5010" s="1170" t="s">
        <v>11096</v>
      </c>
      <c r="D5010" s="1169" t="s">
        <v>0</v>
      </c>
      <c r="E5010" s="651" t="s">
        <v>15832</v>
      </c>
    </row>
    <row r="5011" spans="2:5" ht="30">
      <c r="B5011" s="1595">
        <v>93392</v>
      </c>
      <c r="C5011" s="653" t="s">
        <v>11477</v>
      </c>
      <c r="D5011" s="652" t="s">
        <v>0</v>
      </c>
      <c r="E5011" s="654" t="s">
        <v>12588</v>
      </c>
    </row>
    <row r="5012" spans="2:5" ht="30">
      <c r="B5012" s="1596">
        <v>93393</v>
      </c>
      <c r="C5012" s="1170" t="s">
        <v>11478</v>
      </c>
      <c r="D5012" s="1169" t="s">
        <v>0</v>
      </c>
      <c r="E5012" s="651" t="s">
        <v>17731</v>
      </c>
    </row>
    <row r="5013" spans="2:5" ht="30">
      <c r="B5013" s="1595">
        <v>93394</v>
      </c>
      <c r="C5013" s="653" t="s">
        <v>11479</v>
      </c>
      <c r="D5013" s="652" t="s">
        <v>0</v>
      </c>
      <c r="E5013" s="654" t="s">
        <v>19996</v>
      </c>
    </row>
    <row r="5014" spans="2:5" ht="30">
      <c r="B5014" s="1596">
        <v>93395</v>
      </c>
      <c r="C5014" s="1170" t="s">
        <v>11480</v>
      </c>
      <c r="D5014" s="1169" t="s">
        <v>0</v>
      </c>
      <c r="E5014" s="651" t="s">
        <v>15736</v>
      </c>
    </row>
    <row r="5015" spans="2:5" ht="30">
      <c r="B5015" s="1595">
        <v>84088</v>
      </c>
      <c r="C5015" s="653" t="s">
        <v>11097</v>
      </c>
      <c r="D5015" s="652" t="s">
        <v>29</v>
      </c>
      <c r="E5015" s="654" t="s">
        <v>15205</v>
      </c>
    </row>
    <row r="5016" spans="2:5" ht="30">
      <c r="B5016" s="1596">
        <v>84089</v>
      </c>
      <c r="C5016" s="1170" t="s">
        <v>11098</v>
      </c>
      <c r="D5016" s="1169" t="s">
        <v>29</v>
      </c>
      <c r="E5016" s="651" t="s">
        <v>19997</v>
      </c>
    </row>
    <row r="5017" spans="2:5">
      <c r="B5017" s="1595">
        <v>40675</v>
      </c>
      <c r="C5017" s="653" t="s">
        <v>2567</v>
      </c>
      <c r="D5017" s="652" t="s">
        <v>29</v>
      </c>
      <c r="E5017" s="654" t="s">
        <v>16192</v>
      </c>
    </row>
    <row r="5018" spans="2:5">
      <c r="B5018" s="1596">
        <v>84093</v>
      </c>
      <c r="C5018" s="1170" t="s">
        <v>11099</v>
      </c>
      <c r="D5018" s="1169" t="s">
        <v>29</v>
      </c>
      <c r="E5018" s="651" t="s">
        <v>12948</v>
      </c>
    </row>
    <row r="5019" spans="2:5">
      <c r="B5019" s="1595">
        <v>96112</v>
      </c>
      <c r="C5019" s="653" t="s">
        <v>16219</v>
      </c>
      <c r="D5019" s="652" t="s">
        <v>0</v>
      </c>
      <c r="E5019" s="654" t="s">
        <v>19998</v>
      </c>
    </row>
    <row r="5020" spans="2:5">
      <c r="B5020" s="1596">
        <v>96117</v>
      </c>
      <c r="C5020" s="1170" t="s">
        <v>16221</v>
      </c>
      <c r="D5020" s="1169" t="s">
        <v>0</v>
      </c>
      <c r="E5020" s="651" t="s">
        <v>19999</v>
      </c>
    </row>
    <row r="5021" spans="2:5">
      <c r="B5021" s="1595">
        <v>96122</v>
      </c>
      <c r="C5021" s="653" t="s">
        <v>16222</v>
      </c>
      <c r="D5021" s="652" t="s">
        <v>29</v>
      </c>
      <c r="E5021" s="654" t="s">
        <v>14415</v>
      </c>
    </row>
    <row r="5022" spans="2:5">
      <c r="B5022" s="1596">
        <v>96109</v>
      </c>
      <c r="C5022" s="1170" t="s">
        <v>16223</v>
      </c>
      <c r="D5022" s="1169" t="s">
        <v>0</v>
      </c>
      <c r="E5022" s="651" t="s">
        <v>20000</v>
      </c>
    </row>
    <row r="5023" spans="2:5">
      <c r="B5023" s="1595">
        <v>96110</v>
      </c>
      <c r="C5023" s="653" t="s">
        <v>16224</v>
      </c>
      <c r="D5023" s="652" t="s">
        <v>0</v>
      </c>
      <c r="E5023" s="654" t="s">
        <v>18936</v>
      </c>
    </row>
    <row r="5024" spans="2:5">
      <c r="B5024" s="1596">
        <v>96113</v>
      </c>
      <c r="C5024" s="1170" t="s">
        <v>16225</v>
      </c>
      <c r="D5024" s="1169" t="s">
        <v>0</v>
      </c>
      <c r="E5024" s="651" t="s">
        <v>15615</v>
      </c>
    </row>
    <row r="5025" spans="2:5">
      <c r="B5025" s="1595">
        <v>96114</v>
      </c>
      <c r="C5025" s="653" t="s">
        <v>16227</v>
      </c>
      <c r="D5025" s="652" t="s">
        <v>0</v>
      </c>
      <c r="E5025" s="654" t="s">
        <v>14216</v>
      </c>
    </row>
    <row r="5026" spans="2:5">
      <c r="B5026" s="1596">
        <v>96120</v>
      </c>
      <c r="C5026" s="1170" t="s">
        <v>16228</v>
      </c>
      <c r="D5026" s="1169" t="s">
        <v>29</v>
      </c>
      <c r="E5026" s="651" t="s">
        <v>12880</v>
      </c>
    </row>
    <row r="5027" spans="2:5">
      <c r="B5027" s="1595">
        <v>96123</v>
      </c>
      <c r="C5027" s="653" t="s">
        <v>16229</v>
      </c>
      <c r="D5027" s="652" t="s">
        <v>29</v>
      </c>
      <c r="E5027" s="654" t="s">
        <v>16714</v>
      </c>
    </row>
    <row r="5028" spans="2:5">
      <c r="B5028" s="1596">
        <v>96124</v>
      </c>
      <c r="C5028" s="1170" t="s">
        <v>16230</v>
      </c>
      <c r="D5028" s="1169" t="s">
        <v>29</v>
      </c>
      <c r="E5028" s="651" t="s">
        <v>20001</v>
      </c>
    </row>
    <row r="5029" spans="2:5">
      <c r="B5029" s="1595">
        <v>96115</v>
      </c>
      <c r="C5029" s="653" t="s">
        <v>16231</v>
      </c>
      <c r="D5029" s="652" t="s">
        <v>0</v>
      </c>
      <c r="E5029" s="654" t="s">
        <v>20002</v>
      </c>
    </row>
    <row r="5030" spans="2:5">
      <c r="B5030" s="1596">
        <v>72200</v>
      </c>
      <c r="C5030" s="1170" t="s">
        <v>11100</v>
      </c>
      <c r="D5030" s="1169" t="s">
        <v>0</v>
      </c>
      <c r="E5030" s="651" t="s">
        <v>20003</v>
      </c>
    </row>
    <row r="5031" spans="2:5">
      <c r="B5031" s="1595" t="s">
        <v>12289</v>
      </c>
      <c r="C5031" s="653" t="s">
        <v>527</v>
      </c>
      <c r="D5031" s="652" t="s">
        <v>29</v>
      </c>
      <c r="E5031" s="654" t="s">
        <v>20004</v>
      </c>
    </row>
    <row r="5032" spans="2:5">
      <c r="B5032" s="1596">
        <v>72201</v>
      </c>
      <c r="C5032" s="1170" t="s">
        <v>11101</v>
      </c>
      <c r="D5032" s="1169" t="s">
        <v>0</v>
      </c>
      <c r="E5032" s="651" t="s">
        <v>13063</v>
      </c>
    </row>
    <row r="5033" spans="2:5">
      <c r="B5033" s="1595">
        <v>96111</v>
      </c>
      <c r="C5033" s="653" t="s">
        <v>20005</v>
      </c>
      <c r="D5033" s="652" t="s">
        <v>0</v>
      </c>
      <c r="E5033" s="654" t="s">
        <v>13148</v>
      </c>
    </row>
    <row r="5034" spans="2:5">
      <c r="B5034" s="1596">
        <v>96116</v>
      </c>
      <c r="C5034" s="1170" t="s">
        <v>20006</v>
      </c>
      <c r="D5034" s="1169" t="s">
        <v>0</v>
      </c>
      <c r="E5034" s="651" t="s">
        <v>12890</v>
      </c>
    </row>
    <row r="5035" spans="2:5">
      <c r="B5035" s="1595">
        <v>96121</v>
      </c>
      <c r="C5035" s="653" t="s">
        <v>16232</v>
      </c>
      <c r="D5035" s="652" t="s">
        <v>29</v>
      </c>
      <c r="E5035" s="654" t="s">
        <v>15891</v>
      </c>
    </row>
    <row r="5036" spans="2:5">
      <c r="B5036" s="1596">
        <v>96485</v>
      </c>
      <c r="C5036" s="1170" t="s">
        <v>20007</v>
      </c>
      <c r="D5036" s="1169" t="s">
        <v>0</v>
      </c>
      <c r="E5036" s="651" t="s">
        <v>12569</v>
      </c>
    </row>
    <row r="5037" spans="2:5">
      <c r="B5037" s="1595">
        <v>96486</v>
      </c>
      <c r="C5037" s="653" t="s">
        <v>20008</v>
      </c>
      <c r="D5037" s="652" t="s">
        <v>0</v>
      </c>
      <c r="E5037" s="654" t="s">
        <v>15898</v>
      </c>
    </row>
    <row r="5038" spans="2:5" ht="30">
      <c r="B5038" s="1596">
        <v>72198</v>
      </c>
      <c r="C5038" s="1170" t="s">
        <v>11102</v>
      </c>
      <c r="D5038" s="1169" t="s">
        <v>0</v>
      </c>
      <c r="E5038" s="651" t="s">
        <v>20009</v>
      </c>
    </row>
    <row r="5039" spans="2:5">
      <c r="B5039" s="1595" t="s">
        <v>12290</v>
      </c>
      <c r="C5039" s="653" t="s">
        <v>2568</v>
      </c>
      <c r="D5039" s="652" t="s">
        <v>0</v>
      </c>
      <c r="E5039" s="654" t="s">
        <v>20010</v>
      </c>
    </row>
    <row r="5040" spans="2:5">
      <c r="B5040" s="1596">
        <v>83730</v>
      </c>
      <c r="C5040" s="1170" t="s">
        <v>11103</v>
      </c>
      <c r="D5040" s="1169" t="s">
        <v>0</v>
      </c>
      <c r="E5040" s="651" t="s">
        <v>20011</v>
      </c>
    </row>
    <row r="5041" spans="2:5">
      <c r="B5041" s="1595">
        <v>83736</v>
      </c>
      <c r="C5041" s="653" t="s">
        <v>2569</v>
      </c>
      <c r="D5041" s="652" t="s">
        <v>0</v>
      </c>
      <c r="E5041" s="654" t="s">
        <v>20012</v>
      </c>
    </row>
    <row r="5042" spans="2:5" ht="30">
      <c r="B5042" s="1596">
        <v>91514</v>
      </c>
      <c r="C5042" s="1170" t="s">
        <v>11104</v>
      </c>
      <c r="D5042" s="1169" t="s">
        <v>0</v>
      </c>
      <c r="E5042" s="651" t="s">
        <v>13456</v>
      </c>
    </row>
    <row r="5043" spans="2:5" ht="30">
      <c r="B5043" s="1595">
        <v>91515</v>
      </c>
      <c r="C5043" s="653" t="s">
        <v>11105</v>
      </c>
      <c r="D5043" s="652" t="s">
        <v>0</v>
      </c>
      <c r="E5043" s="654" t="s">
        <v>13346</v>
      </c>
    </row>
    <row r="5044" spans="2:5" ht="30">
      <c r="B5044" s="1596">
        <v>91516</v>
      </c>
      <c r="C5044" s="1170" t="s">
        <v>11106</v>
      </c>
      <c r="D5044" s="1169" t="s">
        <v>0</v>
      </c>
      <c r="E5044" s="651" t="s">
        <v>14604</v>
      </c>
    </row>
    <row r="5045" spans="2:5" ht="30">
      <c r="B5045" s="1595">
        <v>91517</v>
      </c>
      <c r="C5045" s="653" t="s">
        <v>11107</v>
      </c>
      <c r="D5045" s="652" t="s">
        <v>0</v>
      </c>
      <c r="E5045" s="654" t="s">
        <v>13279</v>
      </c>
    </row>
    <row r="5046" spans="2:5" ht="30">
      <c r="B5046" s="1596">
        <v>91519</v>
      </c>
      <c r="C5046" s="1170" t="s">
        <v>11108</v>
      </c>
      <c r="D5046" s="1169" t="s">
        <v>0</v>
      </c>
      <c r="E5046" s="651" t="s">
        <v>13746</v>
      </c>
    </row>
    <row r="5047" spans="2:5">
      <c r="B5047" s="1595">
        <v>91520</v>
      </c>
      <c r="C5047" s="653" t="s">
        <v>11109</v>
      </c>
      <c r="D5047" s="652" t="s">
        <v>0</v>
      </c>
      <c r="E5047" s="654" t="s">
        <v>13675</v>
      </c>
    </row>
    <row r="5048" spans="2:5">
      <c r="B5048" s="1596">
        <v>91522</v>
      </c>
      <c r="C5048" s="1170" t="s">
        <v>2570</v>
      </c>
      <c r="D5048" s="1169" t="s">
        <v>0</v>
      </c>
      <c r="E5048" s="651" t="s">
        <v>12972</v>
      </c>
    </row>
    <row r="5049" spans="2:5">
      <c r="B5049" s="1595">
        <v>91525</v>
      </c>
      <c r="C5049" s="653" t="s">
        <v>11110</v>
      </c>
      <c r="D5049" s="652" t="s">
        <v>0</v>
      </c>
      <c r="E5049" s="654" t="s">
        <v>13068</v>
      </c>
    </row>
    <row r="5050" spans="2:5">
      <c r="B5050" s="1596">
        <v>72817</v>
      </c>
      <c r="C5050" s="1170" t="s">
        <v>528</v>
      </c>
      <c r="D5050" s="1169" t="s">
        <v>29</v>
      </c>
      <c r="E5050" s="651" t="s">
        <v>20013</v>
      </c>
    </row>
    <row r="5051" spans="2:5">
      <c r="B5051" s="1595">
        <v>73618</v>
      </c>
      <c r="C5051" s="653" t="s">
        <v>529</v>
      </c>
      <c r="D5051" s="652" t="s">
        <v>0</v>
      </c>
      <c r="E5051" s="654" t="s">
        <v>13213</v>
      </c>
    </row>
    <row r="5052" spans="2:5">
      <c r="B5052" s="1596">
        <v>73674</v>
      </c>
      <c r="C5052" s="1170" t="s">
        <v>530</v>
      </c>
      <c r="D5052" s="1169" t="s">
        <v>0</v>
      </c>
      <c r="E5052" s="651" t="s">
        <v>15491</v>
      </c>
    </row>
    <row r="5053" spans="2:5">
      <c r="B5053" s="1595" t="s">
        <v>12291</v>
      </c>
      <c r="C5053" s="653" t="s">
        <v>11111</v>
      </c>
      <c r="D5053" s="652" t="s">
        <v>0</v>
      </c>
      <c r="E5053" s="654" t="s">
        <v>13687</v>
      </c>
    </row>
    <row r="5054" spans="2:5">
      <c r="B5054" s="1596">
        <v>84111</v>
      </c>
      <c r="C5054" s="1170" t="s">
        <v>531</v>
      </c>
      <c r="D5054" s="1169" t="s">
        <v>0</v>
      </c>
      <c r="E5054" s="651" t="s">
        <v>13067</v>
      </c>
    </row>
    <row r="5055" spans="2:5" ht="30">
      <c r="B5055" s="1595">
        <v>84112</v>
      </c>
      <c r="C5055" s="653" t="s">
        <v>11112</v>
      </c>
      <c r="D5055" s="652" t="s">
        <v>0</v>
      </c>
      <c r="E5055" s="654" t="s">
        <v>12986</v>
      </c>
    </row>
    <row r="5056" spans="2:5">
      <c r="B5056" s="1596">
        <v>95135</v>
      </c>
      <c r="C5056" s="1170" t="s">
        <v>614</v>
      </c>
      <c r="D5056" s="1169" t="s">
        <v>615</v>
      </c>
      <c r="E5056" s="651" t="s">
        <v>16760</v>
      </c>
    </row>
    <row r="5057" spans="2:5">
      <c r="B5057" s="1595">
        <v>73548</v>
      </c>
      <c r="C5057" s="653" t="s">
        <v>532</v>
      </c>
      <c r="D5057" s="652" t="s">
        <v>25</v>
      </c>
      <c r="E5057" s="654" t="s">
        <v>20014</v>
      </c>
    </row>
    <row r="5058" spans="2:5">
      <c r="B5058" s="1596">
        <v>73549</v>
      </c>
      <c r="C5058" s="1170" t="s">
        <v>533</v>
      </c>
      <c r="D5058" s="1169" t="s">
        <v>25</v>
      </c>
      <c r="E5058" s="651" t="s">
        <v>20015</v>
      </c>
    </row>
    <row r="5059" spans="2:5" ht="30">
      <c r="B5059" s="1595">
        <v>87280</v>
      </c>
      <c r="C5059" s="653" t="s">
        <v>11113</v>
      </c>
      <c r="D5059" s="652" t="s">
        <v>25</v>
      </c>
      <c r="E5059" s="654" t="s">
        <v>20016</v>
      </c>
    </row>
    <row r="5060" spans="2:5" ht="30">
      <c r="B5060" s="1596">
        <v>87281</v>
      </c>
      <c r="C5060" s="1170" t="s">
        <v>11114</v>
      </c>
      <c r="D5060" s="1169" t="s">
        <v>25</v>
      </c>
      <c r="E5060" s="651" t="s">
        <v>19474</v>
      </c>
    </row>
    <row r="5061" spans="2:5" ht="30">
      <c r="B5061" s="1595">
        <v>87283</v>
      </c>
      <c r="C5061" s="653" t="s">
        <v>11115</v>
      </c>
      <c r="D5061" s="652" t="s">
        <v>25</v>
      </c>
      <c r="E5061" s="654" t="s">
        <v>20017</v>
      </c>
    </row>
    <row r="5062" spans="2:5" ht="30">
      <c r="B5062" s="1596">
        <v>87284</v>
      </c>
      <c r="C5062" s="1170" t="s">
        <v>11116</v>
      </c>
      <c r="D5062" s="1169" t="s">
        <v>25</v>
      </c>
      <c r="E5062" s="651" t="s">
        <v>20018</v>
      </c>
    </row>
    <row r="5063" spans="2:5" ht="30">
      <c r="B5063" s="1595">
        <v>87286</v>
      </c>
      <c r="C5063" s="653" t="s">
        <v>11117</v>
      </c>
      <c r="D5063" s="652" t="s">
        <v>25</v>
      </c>
      <c r="E5063" s="654" t="s">
        <v>20019</v>
      </c>
    </row>
    <row r="5064" spans="2:5" ht="30">
      <c r="B5064" s="1596">
        <v>87287</v>
      </c>
      <c r="C5064" s="1170" t="s">
        <v>11118</v>
      </c>
      <c r="D5064" s="1169" t="s">
        <v>25</v>
      </c>
      <c r="E5064" s="651" t="s">
        <v>20020</v>
      </c>
    </row>
    <row r="5065" spans="2:5" ht="30">
      <c r="B5065" s="1595">
        <v>87289</v>
      </c>
      <c r="C5065" s="653" t="s">
        <v>11119</v>
      </c>
      <c r="D5065" s="652" t="s">
        <v>25</v>
      </c>
      <c r="E5065" s="654" t="s">
        <v>20021</v>
      </c>
    </row>
    <row r="5066" spans="2:5" ht="30">
      <c r="B5066" s="1596">
        <v>87290</v>
      </c>
      <c r="C5066" s="1170" t="s">
        <v>11120</v>
      </c>
      <c r="D5066" s="1169" t="s">
        <v>25</v>
      </c>
      <c r="E5066" s="651" t="s">
        <v>20022</v>
      </c>
    </row>
    <row r="5067" spans="2:5" ht="30">
      <c r="B5067" s="1595">
        <v>87292</v>
      </c>
      <c r="C5067" s="653" t="s">
        <v>11121</v>
      </c>
      <c r="D5067" s="652" t="s">
        <v>25</v>
      </c>
      <c r="E5067" s="654" t="s">
        <v>20023</v>
      </c>
    </row>
    <row r="5068" spans="2:5" ht="30">
      <c r="B5068" s="1596">
        <v>87294</v>
      </c>
      <c r="C5068" s="1170" t="s">
        <v>11122</v>
      </c>
      <c r="D5068" s="1169" t="s">
        <v>25</v>
      </c>
      <c r="E5068" s="651" t="s">
        <v>20024</v>
      </c>
    </row>
    <row r="5069" spans="2:5" ht="30">
      <c r="B5069" s="1595">
        <v>87295</v>
      </c>
      <c r="C5069" s="653" t="s">
        <v>11123</v>
      </c>
      <c r="D5069" s="652" t="s">
        <v>25</v>
      </c>
      <c r="E5069" s="654" t="s">
        <v>20025</v>
      </c>
    </row>
    <row r="5070" spans="2:5" ht="30">
      <c r="B5070" s="1596">
        <v>87296</v>
      </c>
      <c r="C5070" s="1170" t="s">
        <v>11124</v>
      </c>
      <c r="D5070" s="1169" t="s">
        <v>25</v>
      </c>
      <c r="E5070" s="651" t="s">
        <v>20026</v>
      </c>
    </row>
    <row r="5071" spans="2:5">
      <c r="B5071" s="1595">
        <v>87298</v>
      </c>
      <c r="C5071" s="653" t="s">
        <v>11125</v>
      </c>
      <c r="D5071" s="652" t="s">
        <v>25</v>
      </c>
      <c r="E5071" s="654" t="s">
        <v>20027</v>
      </c>
    </row>
    <row r="5072" spans="2:5">
      <c r="B5072" s="1596">
        <v>87299</v>
      </c>
      <c r="C5072" s="1170" t="s">
        <v>11126</v>
      </c>
      <c r="D5072" s="1169" t="s">
        <v>25</v>
      </c>
      <c r="E5072" s="651" t="s">
        <v>20028</v>
      </c>
    </row>
    <row r="5073" spans="2:5">
      <c r="B5073" s="1595">
        <v>87301</v>
      </c>
      <c r="C5073" s="653" t="s">
        <v>11127</v>
      </c>
      <c r="D5073" s="652" t="s">
        <v>25</v>
      </c>
      <c r="E5073" s="654" t="s">
        <v>20029</v>
      </c>
    </row>
    <row r="5074" spans="2:5">
      <c r="B5074" s="1596">
        <v>87302</v>
      </c>
      <c r="C5074" s="1170" t="s">
        <v>11128</v>
      </c>
      <c r="D5074" s="1169" t="s">
        <v>25</v>
      </c>
      <c r="E5074" s="651" t="s">
        <v>20030</v>
      </c>
    </row>
    <row r="5075" spans="2:5">
      <c r="B5075" s="1595">
        <v>87304</v>
      </c>
      <c r="C5075" s="653" t="s">
        <v>11129</v>
      </c>
      <c r="D5075" s="652" t="s">
        <v>25</v>
      </c>
      <c r="E5075" s="654" t="s">
        <v>20031</v>
      </c>
    </row>
    <row r="5076" spans="2:5">
      <c r="B5076" s="1596">
        <v>87305</v>
      </c>
      <c r="C5076" s="1170" t="s">
        <v>11130</v>
      </c>
      <c r="D5076" s="1169" t="s">
        <v>25</v>
      </c>
      <c r="E5076" s="651" t="s">
        <v>20032</v>
      </c>
    </row>
    <row r="5077" spans="2:5">
      <c r="B5077" s="1595">
        <v>87307</v>
      </c>
      <c r="C5077" s="653" t="s">
        <v>11131</v>
      </c>
      <c r="D5077" s="652" t="s">
        <v>25</v>
      </c>
      <c r="E5077" s="654" t="s">
        <v>20033</v>
      </c>
    </row>
    <row r="5078" spans="2:5">
      <c r="B5078" s="1596">
        <v>87308</v>
      </c>
      <c r="C5078" s="1170" t="s">
        <v>11132</v>
      </c>
      <c r="D5078" s="1169" t="s">
        <v>25</v>
      </c>
      <c r="E5078" s="651" t="s">
        <v>20034</v>
      </c>
    </row>
    <row r="5079" spans="2:5" ht="30">
      <c r="B5079" s="1595">
        <v>87310</v>
      </c>
      <c r="C5079" s="653" t="s">
        <v>11133</v>
      </c>
      <c r="D5079" s="652" t="s">
        <v>25</v>
      </c>
      <c r="E5079" s="654" t="s">
        <v>20035</v>
      </c>
    </row>
    <row r="5080" spans="2:5" ht="30">
      <c r="B5080" s="1596">
        <v>87311</v>
      </c>
      <c r="C5080" s="1170" t="s">
        <v>11134</v>
      </c>
      <c r="D5080" s="1169" t="s">
        <v>25</v>
      </c>
      <c r="E5080" s="651" t="s">
        <v>20036</v>
      </c>
    </row>
    <row r="5081" spans="2:5" ht="30">
      <c r="B5081" s="1595">
        <v>87313</v>
      </c>
      <c r="C5081" s="653" t="s">
        <v>11135</v>
      </c>
      <c r="D5081" s="652" t="s">
        <v>25</v>
      </c>
      <c r="E5081" s="654" t="s">
        <v>20037</v>
      </c>
    </row>
    <row r="5082" spans="2:5" ht="30">
      <c r="B5082" s="1596">
        <v>87314</v>
      </c>
      <c r="C5082" s="1170" t="s">
        <v>11136</v>
      </c>
      <c r="D5082" s="1169" t="s">
        <v>25</v>
      </c>
      <c r="E5082" s="651" t="s">
        <v>20038</v>
      </c>
    </row>
    <row r="5083" spans="2:5" ht="30">
      <c r="B5083" s="1595">
        <v>87316</v>
      </c>
      <c r="C5083" s="653" t="s">
        <v>11137</v>
      </c>
      <c r="D5083" s="652" t="s">
        <v>25</v>
      </c>
      <c r="E5083" s="654" t="s">
        <v>20039</v>
      </c>
    </row>
    <row r="5084" spans="2:5" ht="30">
      <c r="B5084" s="1596">
        <v>87317</v>
      </c>
      <c r="C5084" s="1170" t="s">
        <v>11138</v>
      </c>
      <c r="D5084" s="1169" t="s">
        <v>25</v>
      </c>
      <c r="E5084" s="651" t="s">
        <v>20040</v>
      </c>
    </row>
    <row r="5085" spans="2:5" ht="30">
      <c r="B5085" s="1595">
        <v>87319</v>
      </c>
      <c r="C5085" s="653" t="s">
        <v>11139</v>
      </c>
      <c r="D5085" s="652" t="s">
        <v>25</v>
      </c>
      <c r="E5085" s="654" t="s">
        <v>20041</v>
      </c>
    </row>
    <row r="5086" spans="2:5" ht="30">
      <c r="B5086" s="1596">
        <v>87320</v>
      </c>
      <c r="C5086" s="1170" t="s">
        <v>11140</v>
      </c>
      <c r="D5086" s="1169" t="s">
        <v>25</v>
      </c>
      <c r="E5086" s="651" t="s">
        <v>20042</v>
      </c>
    </row>
    <row r="5087" spans="2:5" ht="30">
      <c r="B5087" s="1595">
        <v>87322</v>
      </c>
      <c r="C5087" s="653" t="s">
        <v>11141</v>
      </c>
      <c r="D5087" s="652" t="s">
        <v>25</v>
      </c>
      <c r="E5087" s="654" t="s">
        <v>20043</v>
      </c>
    </row>
    <row r="5088" spans="2:5" ht="30">
      <c r="B5088" s="1596">
        <v>87323</v>
      </c>
      <c r="C5088" s="1170" t="s">
        <v>11142</v>
      </c>
      <c r="D5088" s="1169" t="s">
        <v>25</v>
      </c>
      <c r="E5088" s="651" t="s">
        <v>20044</v>
      </c>
    </row>
    <row r="5089" spans="2:5" ht="30">
      <c r="B5089" s="1595">
        <v>87325</v>
      </c>
      <c r="C5089" s="653" t="s">
        <v>11143</v>
      </c>
      <c r="D5089" s="652" t="s">
        <v>25</v>
      </c>
      <c r="E5089" s="654" t="s">
        <v>20045</v>
      </c>
    </row>
    <row r="5090" spans="2:5" ht="30">
      <c r="B5090" s="1596">
        <v>87326</v>
      </c>
      <c r="C5090" s="1170" t="s">
        <v>11144</v>
      </c>
      <c r="D5090" s="1169" t="s">
        <v>25</v>
      </c>
      <c r="E5090" s="651" t="s">
        <v>20046</v>
      </c>
    </row>
    <row r="5091" spans="2:5" ht="30">
      <c r="B5091" s="1595">
        <v>87327</v>
      </c>
      <c r="C5091" s="653" t="s">
        <v>11145</v>
      </c>
      <c r="D5091" s="652" t="s">
        <v>25</v>
      </c>
      <c r="E5091" s="654" t="s">
        <v>20047</v>
      </c>
    </row>
    <row r="5092" spans="2:5" ht="30">
      <c r="B5092" s="1596">
        <v>87328</v>
      </c>
      <c r="C5092" s="1170" t="s">
        <v>11146</v>
      </c>
      <c r="D5092" s="1169" t="s">
        <v>25</v>
      </c>
      <c r="E5092" s="651" t="s">
        <v>20048</v>
      </c>
    </row>
    <row r="5093" spans="2:5" ht="30">
      <c r="B5093" s="1595">
        <v>87329</v>
      </c>
      <c r="C5093" s="653" t="s">
        <v>11147</v>
      </c>
      <c r="D5093" s="652" t="s">
        <v>25</v>
      </c>
      <c r="E5093" s="654" t="s">
        <v>20049</v>
      </c>
    </row>
    <row r="5094" spans="2:5" ht="30">
      <c r="B5094" s="1596">
        <v>87330</v>
      </c>
      <c r="C5094" s="1170" t="s">
        <v>11148</v>
      </c>
      <c r="D5094" s="1169" t="s">
        <v>25</v>
      </c>
      <c r="E5094" s="651" t="s">
        <v>20050</v>
      </c>
    </row>
    <row r="5095" spans="2:5" ht="30">
      <c r="B5095" s="1595">
        <v>87331</v>
      </c>
      <c r="C5095" s="653" t="s">
        <v>11149</v>
      </c>
      <c r="D5095" s="652" t="s">
        <v>25</v>
      </c>
      <c r="E5095" s="654" t="s">
        <v>20051</v>
      </c>
    </row>
    <row r="5096" spans="2:5" ht="30">
      <c r="B5096" s="1596">
        <v>87332</v>
      </c>
      <c r="C5096" s="1170" t="s">
        <v>11150</v>
      </c>
      <c r="D5096" s="1169" t="s">
        <v>25</v>
      </c>
      <c r="E5096" s="651" t="s">
        <v>20052</v>
      </c>
    </row>
    <row r="5097" spans="2:5" ht="30">
      <c r="B5097" s="1595">
        <v>87333</v>
      </c>
      <c r="C5097" s="653" t="s">
        <v>11151</v>
      </c>
      <c r="D5097" s="652" t="s">
        <v>25</v>
      </c>
      <c r="E5097" s="654" t="s">
        <v>20053</v>
      </c>
    </row>
    <row r="5098" spans="2:5" ht="30">
      <c r="B5098" s="1596">
        <v>87334</v>
      </c>
      <c r="C5098" s="1170" t="s">
        <v>11152</v>
      </c>
      <c r="D5098" s="1169" t="s">
        <v>25</v>
      </c>
      <c r="E5098" s="651" t="s">
        <v>20054</v>
      </c>
    </row>
    <row r="5099" spans="2:5" ht="30">
      <c r="B5099" s="1595">
        <v>87335</v>
      </c>
      <c r="C5099" s="653" t="s">
        <v>11153</v>
      </c>
      <c r="D5099" s="652" t="s">
        <v>25</v>
      </c>
      <c r="E5099" s="654" t="s">
        <v>20055</v>
      </c>
    </row>
    <row r="5100" spans="2:5" ht="30">
      <c r="B5100" s="1596">
        <v>87336</v>
      </c>
      <c r="C5100" s="1170" t="s">
        <v>11154</v>
      </c>
      <c r="D5100" s="1169" t="s">
        <v>25</v>
      </c>
      <c r="E5100" s="651" t="s">
        <v>20056</v>
      </c>
    </row>
    <row r="5101" spans="2:5" ht="30">
      <c r="B5101" s="1595">
        <v>87337</v>
      </c>
      <c r="C5101" s="653" t="s">
        <v>11155</v>
      </c>
      <c r="D5101" s="652" t="s">
        <v>25</v>
      </c>
      <c r="E5101" s="654" t="s">
        <v>20057</v>
      </c>
    </row>
    <row r="5102" spans="2:5" ht="30">
      <c r="B5102" s="1596">
        <v>87338</v>
      </c>
      <c r="C5102" s="1170" t="s">
        <v>11156</v>
      </c>
      <c r="D5102" s="1169" t="s">
        <v>25</v>
      </c>
      <c r="E5102" s="651" t="s">
        <v>20058</v>
      </c>
    </row>
    <row r="5103" spans="2:5" ht="30">
      <c r="B5103" s="1595">
        <v>87339</v>
      </c>
      <c r="C5103" s="653" t="s">
        <v>11157</v>
      </c>
      <c r="D5103" s="652" t="s">
        <v>25</v>
      </c>
      <c r="E5103" s="654" t="s">
        <v>20059</v>
      </c>
    </row>
    <row r="5104" spans="2:5" ht="30">
      <c r="B5104" s="1596">
        <v>87340</v>
      </c>
      <c r="C5104" s="1170" t="s">
        <v>11158</v>
      </c>
      <c r="D5104" s="1169" t="s">
        <v>25</v>
      </c>
      <c r="E5104" s="651" t="s">
        <v>20060</v>
      </c>
    </row>
    <row r="5105" spans="2:5" ht="30">
      <c r="B5105" s="1595">
        <v>87341</v>
      </c>
      <c r="C5105" s="653" t="s">
        <v>11159</v>
      </c>
      <c r="D5105" s="652" t="s">
        <v>25</v>
      </c>
      <c r="E5105" s="654" t="s">
        <v>17798</v>
      </c>
    </row>
    <row r="5106" spans="2:5" ht="30">
      <c r="B5106" s="1596">
        <v>87342</v>
      </c>
      <c r="C5106" s="1170" t="s">
        <v>11160</v>
      </c>
      <c r="D5106" s="1169" t="s">
        <v>25</v>
      </c>
      <c r="E5106" s="651" t="s">
        <v>20061</v>
      </c>
    </row>
    <row r="5107" spans="2:5" ht="30">
      <c r="B5107" s="1595">
        <v>87343</v>
      </c>
      <c r="C5107" s="653" t="s">
        <v>11161</v>
      </c>
      <c r="D5107" s="652" t="s">
        <v>25</v>
      </c>
      <c r="E5107" s="654" t="s">
        <v>20062</v>
      </c>
    </row>
    <row r="5108" spans="2:5" ht="30">
      <c r="B5108" s="1596">
        <v>87344</v>
      </c>
      <c r="C5108" s="1170" t="s">
        <v>11162</v>
      </c>
      <c r="D5108" s="1169" t="s">
        <v>25</v>
      </c>
      <c r="E5108" s="651" t="s">
        <v>20063</v>
      </c>
    </row>
    <row r="5109" spans="2:5" ht="30">
      <c r="B5109" s="1595">
        <v>87345</v>
      </c>
      <c r="C5109" s="653" t="s">
        <v>11163</v>
      </c>
      <c r="D5109" s="652" t="s">
        <v>25</v>
      </c>
      <c r="E5109" s="654" t="s">
        <v>20064</v>
      </c>
    </row>
    <row r="5110" spans="2:5" ht="30">
      <c r="B5110" s="1596">
        <v>87346</v>
      </c>
      <c r="C5110" s="1170" t="s">
        <v>11164</v>
      </c>
      <c r="D5110" s="1169" t="s">
        <v>25</v>
      </c>
      <c r="E5110" s="651" t="s">
        <v>20065</v>
      </c>
    </row>
    <row r="5111" spans="2:5" ht="30">
      <c r="B5111" s="1595">
        <v>87347</v>
      </c>
      <c r="C5111" s="653" t="s">
        <v>11165</v>
      </c>
      <c r="D5111" s="652" t="s">
        <v>25</v>
      </c>
      <c r="E5111" s="654" t="s">
        <v>18341</v>
      </c>
    </row>
    <row r="5112" spans="2:5" ht="30">
      <c r="B5112" s="1596">
        <v>87348</v>
      </c>
      <c r="C5112" s="1170" t="s">
        <v>11166</v>
      </c>
      <c r="D5112" s="1169" t="s">
        <v>25</v>
      </c>
      <c r="E5112" s="651" t="s">
        <v>20066</v>
      </c>
    </row>
    <row r="5113" spans="2:5" ht="30">
      <c r="B5113" s="1595">
        <v>87349</v>
      </c>
      <c r="C5113" s="653" t="s">
        <v>11167</v>
      </c>
      <c r="D5113" s="652" t="s">
        <v>25</v>
      </c>
      <c r="E5113" s="654" t="s">
        <v>20067</v>
      </c>
    </row>
    <row r="5114" spans="2:5" ht="30">
      <c r="B5114" s="1596">
        <v>87350</v>
      </c>
      <c r="C5114" s="1170" t="s">
        <v>11168</v>
      </c>
      <c r="D5114" s="1169" t="s">
        <v>25</v>
      </c>
      <c r="E5114" s="651" t="s">
        <v>20068</v>
      </c>
    </row>
    <row r="5115" spans="2:5" ht="30">
      <c r="B5115" s="1595">
        <v>87351</v>
      </c>
      <c r="C5115" s="653" t="s">
        <v>11169</v>
      </c>
      <c r="D5115" s="652" t="s">
        <v>25</v>
      </c>
      <c r="E5115" s="654" t="s">
        <v>20069</v>
      </c>
    </row>
    <row r="5116" spans="2:5" ht="30">
      <c r="B5116" s="1596">
        <v>87352</v>
      </c>
      <c r="C5116" s="1170" t="s">
        <v>11170</v>
      </c>
      <c r="D5116" s="1169" t="s">
        <v>25</v>
      </c>
      <c r="E5116" s="651" t="s">
        <v>20070</v>
      </c>
    </row>
    <row r="5117" spans="2:5" ht="30">
      <c r="B5117" s="1595">
        <v>87353</v>
      </c>
      <c r="C5117" s="653" t="s">
        <v>11171</v>
      </c>
      <c r="D5117" s="652" t="s">
        <v>25</v>
      </c>
      <c r="E5117" s="654" t="s">
        <v>20071</v>
      </c>
    </row>
    <row r="5118" spans="2:5" ht="30">
      <c r="B5118" s="1596">
        <v>87354</v>
      </c>
      <c r="C5118" s="1170" t="s">
        <v>11172</v>
      </c>
      <c r="D5118" s="1169" t="s">
        <v>25</v>
      </c>
      <c r="E5118" s="651" t="s">
        <v>20072</v>
      </c>
    </row>
    <row r="5119" spans="2:5" ht="30">
      <c r="B5119" s="1595">
        <v>87355</v>
      </c>
      <c r="C5119" s="653" t="s">
        <v>11173</v>
      </c>
      <c r="D5119" s="652" t="s">
        <v>25</v>
      </c>
      <c r="E5119" s="654" t="s">
        <v>20073</v>
      </c>
    </row>
    <row r="5120" spans="2:5" ht="30">
      <c r="B5120" s="1596">
        <v>87356</v>
      </c>
      <c r="C5120" s="1170" t="s">
        <v>11174</v>
      </c>
      <c r="D5120" s="1169" t="s">
        <v>25</v>
      </c>
      <c r="E5120" s="651" t="s">
        <v>20074</v>
      </c>
    </row>
    <row r="5121" spans="2:5" ht="30">
      <c r="B5121" s="1595">
        <v>87357</v>
      </c>
      <c r="C5121" s="653" t="s">
        <v>11175</v>
      </c>
      <c r="D5121" s="652" t="s">
        <v>25</v>
      </c>
      <c r="E5121" s="654" t="s">
        <v>20075</v>
      </c>
    </row>
    <row r="5122" spans="2:5" ht="30">
      <c r="B5122" s="1596">
        <v>87358</v>
      </c>
      <c r="C5122" s="1170" t="s">
        <v>11176</v>
      </c>
      <c r="D5122" s="1169" t="s">
        <v>25</v>
      </c>
      <c r="E5122" s="651" t="s">
        <v>20076</v>
      </c>
    </row>
    <row r="5123" spans="2:5" ht="30">
      <c r="B5123" s="1595">
        <v>87359</v>
      </c>
      <c r="C5123" s="653" t="s">
        <v>11177</v>
      </c>
      <c r="D5123" s="652" t="s">
        <v>25</v>
      </c>
      <c r="E5123" s="654" t="s">
        <v>20077</v>
      </c>
    </row>
    <row r="5124" spans="2:5" ht="30">
      <c r="B5124" s="1596">
        <v>87360</v>
      </c>
      <c r="C5124" s="1170" t="s">
        <v>11178</v>
      </c>
      <c r="D5124" s="1169" t="s">
        <v>25</v>
      </c>
      <c r="E5124" s="651" t="s">
        <v>20078</v>
      </c>
    </row>
    <row r="5125" spans="2:5" ht="30">
      <c r="B5125" s="1595">
        <v>87361</v>
      </c>
      <c r="C5125" s="653" t="s">
        <v>11179</v>
      </c>
      <c r="D5125" s="652" t="s">
        <v>25</v>
      </c>
      <c r="E5125" s="654" t="s">
        <v>20079</v>
      </c>
    </row>
    <row r="5126" spans="2:5" ht="30">
      <c r="B5126" s="1596">
        <v>87362</v>
      </c>
      <c r="C5126" s="1170" t="s">
        <v>11180</v>
      </c>
      <c r="D5126" s="1169" t="s">
        <v>25</v>
      </c>
      <c r="E5126" s="651" t="s">
        <v>20080</v>
      </c>
    </row>
    <row r="5127" spans="2:5" ht="30">
      <c r="B5127" s="1595">
        <v>87363</v>
      </c>
      <c r="C5127" s="653" t="s">
        <v>11181</v>
      </c>
      <c r="D5127" s="652" t="s">
        <v>25</v>
      </c>
      <c r="E5127" s="654" t="s">
        <v>20081</v>
      </c>
    </row>
    <row r="5128" spans="2:5" ht="30">
      <c r="B5128" s="1596">
        <v>87364</v>
      </c>
      <c r="C5128" s="1170" t="s">
        <v>11182</v>
      </c>
      <c r="D5128" s="1169" t="s">
        <v>25</v>
      </c>
      <c r="E5128" s="651" t="s">
        <v>20082</v>
      </c>
    </row>
    <row r="5129" spans="2:5" ht="30">
      <c r="B5129" s="1595">
        <v>87365</v>
      </c>
      <c r="C5129" s="653" t="s">
        <v>11183</v>
      </c>
      <c r="D5129" s="652" t="s">
        <v>25</v>
      </c>
      <c r="E5129" s="654" t="s">
        <v>20083</v>
      </c>
    </row>
    <row r="5130" spans="2:5" ht="30">
      <c r="B5130" s="1596">
        <v>87366</v>
      </c>
      <c r="C5130" s="1170" t="s">
        <v>11184</v>
      </c>
      <c r="D5130" s="1169" t="s">
        <v>25</v>
      </c>
      <c r="E5130" s="651" t="s">
        <v>20084</v>
      </c>
    </row>
    <row r="5131" spans="2:5" ht="30">
      <c r="B5131" s="1595">
        <v>87367</v>
      </c>
      <c r="C5131" s="653" t="s">
        <v>11185</v>
      </c>
      <c r="D5131" s="652" t="s">
        <v>25</v>
      </c>
      <c r="E5131" s="654" t="s">
        <v>20085</v>
      </c>
    </row>
    <row r="5132" spans="2:5" ht="30">
      <c r="B5132" s="1596">
        <v>87368</v>
      </c>
      <c r="C5132" s="1170" t="s">
        <v>11186</v>
      </c>
      <c r="D5132" s="1169" t="s">
        <v>25</v>
      </c>
      <c r="E5132" s="651" t="s">
        <v>20086</v>
      </c>
    </row>
    <row r="5133" spans="2:5" ht="30">
      <c r="B5133" s="1595">
        <v>87369</v>
      </c>
      <c r="C5133" s="653" t="s">
        <v>11187</v>
      </c>
      <c r="D5133" s="652" t="s">
        <v>25</v>
      </c>
      <c r="E5133" s="654" t="s">
        <v>20087</v>
      </c>
    </row>
    <row r="5134" spans="2:5" ht="30">
      <c r="B5134" s="1596">
        <v>87370</v>
      </c>
      <c r="C5134" s="1170" t="s">
        <v>11188</v>
      </c>
      <c r="D5134" s="1169" t="s">
        <v>25</v>
      </c>
      <c r="E5134" s="651" t="s">
        <v>16036</v>
      </c>
    </row>
    <row r="5135" spans="2:5" ht="30">
      <c r="B5135" s="1595">
        <v>87371</v>
      </c>
      <c r="C5135" s="653" t="s">
        <v>2571</v>
      </c>
      <c r="D5135" s="652" t="s">
        <v>25</v>
      </c>
      <c r="E5135" s="654" t="s">
        <v>20088</v>
      </c>
    </row>
    <row r="5136" spans="2:5">
      <c r="B5136" s="1596">
        <v>87372</v>
      </c>
      <c r="C5136" s="1170" t="s">
        <v>11189</v>
      </c>
      <c r="D5136" s="1169" t="s">
        <v>25</v>
      </c>
      <c r="E5136" s="651" t="s">
        <v>20089</v>
      </c>
    </row>
    <row r="5137" spans="2:5">
      <c r="B5137" s="1595">
        <v>87373</v>
      </c>
      <c r="C5137" s="653" t="s">
        <v>11190</v>
      </c>
      <c r="D5137" s="652" t="s">
        <v>25</v>
      </c>
      <c r="E5137" s="654" t="s">
        <v>20090</v>
      </c>
    </row>
    <row r="5138" spans="2:5">
      <c r="B5138" s="1596">
        <v>87374</v>
      </c>
      <c r="C5138" s="1170" t="s">
        <v>11191</v>
      </c>
      <c r="D5138" s="1169" t="s">
        <v>25</v>
      </c>
      <c r="E5138" s="651" t="s">
        <v>20091</v>
      </c>
    </row>
    <row r="5139" spans="2:5">
      <c r="B5139" s="1595">
        <v>87375</v>
      </c>
      <c r="C5139" s="653" t="s">
        <v>11192</v>
      </c>
      <c r="D5139" s="652" t="s">
        <v>25</v>
      </c>
      <c r="E5139" s="654" t="s">
        <v>20092</v>
      </c>
    </row>
    <row r="5140" spans="2:5">
      <c r="B5140" s="1596">
        <v>87376</v>
      </c>
      <c r="C5140" s="1170" t="s">
        <v>11193</v>
      </c>
      <c r="D5140" s="1169" t="s">
        <v>25</v>
      </c>
      <c r="E5140" s="651" t="s">
        <v>20093</v>
      </c>
    </row>
    <row r="5141" spans="2:5">
      <c r="B5141" s="1595">
        <v>87377</v>
      </c>
      <c r="C5141" s="653" t="s">
        <v>11194</v>
      </c>
      <c r="D5141" s="652" t="s">
        <v>25</v>
      </c>
      <c r="E5141" s="654" t="s">
        <v>20094</v>
      </c>
    </row>
    <row r="5142" spans="2:5">
      <c r="B5142" s="1596">
        <v>87378</v>
      </c>
      <c r="C5142" s="1170" t="s">
        <v>11195</v>
      </c>
      <c r="D5142" s="1169" t="s">
        <v>25</v>
      </c>
      <c r="E5142" s="651" t="s">
        <v>14538</v>
      </c>
    </row>
    <row r="5143" spans="2:5" ht="30">
      <c r="B5143" s="1595">
        <v>87379</v>
      </c>
      <c r="C5143" s="653" t="s">
        <v>11196</v>
      </c>
      <c r="D5143" s="652" t="s">
        <v>25</v>
      </c>
      <c r="E5143" s="654" t="s">
        <v>20095</v>
      </c>
    </row>
    <row r="5144" spans="2:5" ht="30">
      <c r="B5144" s="1596">
        <v>87380</v>
      </c>
      <c r="C5144" s="1170" t="s">
        <v>11197</v>
      </c>
      <c r="D5144" s="1169" t="s">
        <v>25</v>
      </c>
      <c r="E5144" s="651" t="s">
        <v>20096</v>
      </c>
    </row>
    <row r="5145" spans="2:5" ht="30">
      <c r="B5145" s="1595">
        <v>87381</v>
      </c>
      <c r="C5145" s="653" t="s">
        <v>11198</v>
      </c>
      <c r="D5145" s="652" t="s">
        <v>25</v>
      </c>
      <c r="E5145" s="654" t="s">
        <v>20097</v>
      </c>
    </row>
    <row r="5146" spans="2:5" ht="30">
      <c r="B5146" s="1596">
        <v>87382</v>
      </c>
      <c r="C5146" s="1170" t="s">
        <v>11199</v>
      </c>
      <c r="D5146" s="1169" t="s">
        <v>25</v>
      </c>
      <c r="E5146" s="651" t="s">
        <v>20098</v>
      </c>
    </row>
    <row r="5147" spans="2:5" ht="30">
      <c r="B5147" s="1595">
        <v>87383</v>
      </c>
      <c r="C5147" s="653" t="s">
        <v>11200</v>
      </c>
      <c r="D5147" s="652" t="s">
        <v>25</v>
      </c>
      <c r="E5147" s="654" t="s">
        <v>20099</v>
      </c>
    </row>
    <row r="5148" spans="2:5" ht="30">
      <c r="B5148" s="1596">
        <v>87384</v>
      </c>
      <c r="C5148" s="1170" t="s">
        <v>11201</v>
      </c>
      <c r="D5148" s="1169" t="s">
        <v>25</v>
      </c>
      <c r="E5148" s="651" t="s">
        <v>16236</v>
      </c>
    </row>
    <row r="5149" spans="2:5">
      <c r="B5149" s="1595">
        <v>87385</v>
      </c>
      <c r="C5149" s="653" t="s">
        <v>11202</v>
      </c>
      <c r="D5149" s="652" t="s">
        <v>25</v>
      </c>
      <c r="E5149" s="654" t="s">
        <v>20100</v>
      </c>
    </row>
    <row r="5150" spans="2:5">
      <c r="B5150" s="1596">
        <v>87386</v>
      </c>
      <c r="C5150" s="1170" t="s">
        <v>11203</v>
      </c>
      <c r="D5150" s="1169" t="s">
        <v>25</v>
      </c>
      <c r="E5150" s="651" t="s">
        <v>20101</v>
      </c>
    </row>
    <row r="5151" spans="2:5">
      <c r="B5151" s="1595">
        <v>87387</v>
      </c>
      <c r="C5151" s="653" t="s">
        <v>11204</v>
      </c>
      <c r="D5151" s="652" t="s">
        <v>25</v>
      </c>
      <c r="E5151" s="654" t="s">
        <v>20102</v>
      </c>
    </row>
    <row r="5152" spans="2:5" ht="30">
      <c r="B5152" s="1596">
        <v>87388</v>
      </c>
      <c r="C5152" s="1170" t="s">
        <v>2572</v>
      </c>
      <c r="D5152" s="1169" t="s">
        <v>25</v>
      </c>
      <c r="E5152" s="651" t="s">
        <v>20103</v>
      </c>
    </row>
    <row r="5153" spans="2:5" ht="30">
      <c r="B5153" s="1595">
        <v>87389</v>
      </c>
      <c r="C5153" s="653" t="s">
        <v>2573</v>
      </c>
      <c r="D5153" s="652" t="s">
        <v>25</v>
      </c>
      <c r="E5153" s="654" t="s">
        <v>20104</v>
      </c>
    </row>
    <row r="5154" spans="2:5" ht="30">
      <c r="B5154" s="1596">
        <v>87390</v>
      </c>
      <c r="C5154" s="1170" t="s">
        <v>2574</v>
      </c>
      <c r="D5154" s="1169" t="s">
        <v>25</v>
      </c>
      <c r="E5154" s="651" t="s">
        <v>20105</v>
      </c>
    </row>
    <row r="5155" spans="2:5">
      <c r="B5155" s="1595">
        <v>87391</v>
      </c>
      <c r="C5155" s="653" t="s">
        <v>2575</v>
      </c>
      <c r="D5155" s="652" t="s">
        <v>25</v>
      </c>
      <c r="E5155" s="654" t="s">
        <v>20106</v>
      </c>
    </row>
    <row r="5156" spans="2:5">
      <c r="B5156" s="1596">
        <v>87393</v>
      </c>
      <c r="C5156" s="1170" t="s">
        <v>2576</v>
      </c>
      <c r="D5156" s="1169" t="s">
        <v>25</v>
      </c>
      <c r="E5156" s="651" t="s">
        <v>20107</v>
      </c>
    </row>
    <row r="5157" spans="2:5">
      <c r="B5157" s="1595">
        <v>87394</v>
      </c>
      <c r="C5157" s="653" t="s">
        <v>2577</v>
      </c>
      <c r="D5157" s="652" t="s">
        <v>25</v>
      </c>
      <c r="E5157" s="654" t="s">
        <v>16237</v>
      </c>
    </row>
    <row r="5158" spans="2:5" ht="30">
      <c r="B5158" s="1596">
        <v>87395</v>
      </c>
      <c r="C5158" s="1170" t="s">
        <v>11205</v>
      </c>
      <c r="D5158" s="1169" t="s">
        <v>25</v>
      </c>
      <c r="E5158" s="651" t="s">
        <v>20108</v>
      </c>
    </row>
    <row r="5159" spans="2:5" ht="30">
      <c r="B5159" s="1595">
        <v>87396</v>
      </c>
      <c r="C5159" s="653" t="s">
        <v>11206</v>
      </c>
      <c r="D5159" s="652" t="s">
        <v>25</v>
      </c>
      <c r="E5159" s="654" t="s">
        <v>20109</v>
      </c>
    </row>
    <row r="5160" spans="2:5" ht="30">
      <c r="B5160" s="1596">
        <v>87397</v>
      </c>
      <c r="C5160" s="1170" t="s">
        <v>11207</v>
      </c>
      <c r="D5160" s="1169" t="s">
        <v>25</v>
      </c>
      <c r="E5160" s="651" t="s">
        <v>16238</v>
      </c>
    </row>
    <row r="5161" spans="2:5" ht="30">
      <c r="B5161" s="1595">
        <v>87398</v>
      </c>
      <c r="C5161" s="653" t="s">
        <v>11208</v>
      </c>
      <c r="D5161" s="652" t="s">
        <v>25</v>
      </c>
      <c r="E5161" s="654" t="s">
        <v>20110</v>
      </c>
    </row>
    <row r="5162" spans="2:5">
      <c r="B5162" s="1596">
        <v>87399</v>
      </c>
      <c r="C5162" s="1170" t="s">
        <v>534</v>
      </c>
      <c r="D5162" s="1169" t="s">
        <v>25</v>
      </c>
      <c r="E5162" s="651" t="s">
        <v>20111</v>
      </c>
    </row>
    <row r="5163" spans="2:5">
      <c r="B5163" s="1595">
        <v>87401</v>
      </c>
      <c r="C5163" s="653" t="s">
        <v>11209</v>
      </c>
      <c r="D5163" s="652" t="s">
        <v>25</v>
      </c>
      <c r="E5163" s="654" t="s">
        <v>20112</v>
      </c>
    </row>
    <row r="5164" spans="2:5">
      <c r="B5164" s="1596">
        <v>87402</v>
      </c>
      <c r="C5164" s="1170" t="s">
        <v>11210</v>
      </c>
      <c r="D5164" s="1169" t="s">
        <v>25</v>
      </c>
      <c r="E5164" s="651" t="s">
        <v>20113</v>
      </c>
    </row>
    <row r="5165" spans="2:5" ht="30">
      <c r="B5165" s="1595">
        <v>87404</v>
      </c>
      <c r="C5165" s="653" t="s">
        <v>2578</v>
      </c>
      <c r="D5165" s="652" t="s">
        <v>25</v>
      </c>
      <c r="E5165" s="654" t="s">
        <v>20114</v>
      </c>
    </row>
    <row r="5166" spans="2:5" ht="30">
      <c r="B5166" s="1596">
        <v>87405</v>
      </c>
      <c r="C5166" s="1170" t="s">
        <v>2579</v>
      </c>
      <c r="D5166" s="1169" t="s">
        <v>25</v>
      </c>
      <c r="E5166" s="651" t="s">
        <v>20115</v>
      </c>
    </row>
    <row r="5167" spans="2:5">
      <c r="B5167" s="1595">
        <v>87407</v>
      </c>
      <c r="C5167" s="653" t="s">
        <v>11211</v>
      </c>
      <c r="D5167" s="652" t="s">
        <v>25</v>
      </c>
      <c r="E5167" s="654" t="s">
        <v>20116</v>
      </c>
    </row>
    <row r="5168" spans="2:5">
      <c r="B5168" s="1596">
        <v>87408</v>
      </c>
      <c r="C5168" s="1170" t="s">
        <v>2580</v>
      </c>
      <c r="D5168" s="1169" t="s">
        <v>25</v>
      </c>
      <c r="E5168" s="651" t="s">
        <v>20117</v>
      </c>
    </row>
    <row r="5169" spans="2:5">
      <c r="B5169" s="1595">
        <v>87410</v>
      </c>
      <c r="C5169" s="653" t="s">
        <v>11212</v>
      </c>
      <c r="D5169" s="652" t="s">
        <v>25</v>
      </c>
      <c r="E5169" s="654" t="s">
        <v>20118</v>
      </c>
    </row>
    <row r="5170" spans="2:5">
      <c r="B5170" s="1596">
        <v>88626</v>
      </c>
      <c r="C5170" s="1170" t="s">
        <v>11213</v>
      </c>
      <c r="D5170" s="1169" t="s">
        <v>25</v>
      </c>
      <c r="E5170" s="651" t="s">
        <v>20119</v>
      </c>
    </row>
    <row r="5171" spans="2:5">
      <c r="B5171" s="1595">
        <v>88627</v>
      </c>
      <c r="C5171" s="653" t="s">
        <v>11214</v>
      </c>
      <c r="D5171" s="652" t="s">
        <v>25</v>
      </c>
      <c r="E5171" s="654" t="s">
        <v>20120</v>
      </c>
    </row>
    <row r="5172" spans="2:5">
      <c r="B5172" s="1596">
        <v>88628</v>
      </c>
      <c r="C5172" s="1170" t="s">
        <v>11215</v>
      </c>
      <c r="D5172" s="1169" t="s">
        <v>25</v>
      </c>
      <c r="E5172" s="651" t="s">
        <v>20121</v>
      </c>
    </row>
    <row r="5173" spans="2:5">
      <c r="B5173" s="1595">
        <v>88629</v>
      </c>
      <c r="C5173" s="653" t="s">
        <v>11216</v>
      </c>
      <c r="D5173" s="652" t="s">
        <v>25</v>
      </c>
      <c r="E5173" s="654" t="s">
        <v>20122</v>
      </c>
    </row>
    <row r="5174" spans="2:5">
      <c r="B5174" s="1596">
        <v>88630</v>
      </c>
      <c r="C5174" s="1170" t="s">
        <v>11217</v>
      </c>
      <c r="D5174" s="1169" t="s">
        <v>25</v>
      </c>
      <c r="E5174" s="651" t="s">
        <v>20123</v>
      </c>
    </row>
    <row r="5175" spans="2:5">
      <c r="B5175" s="1595">
        <v>88631</v>
      </c>
      <c r="C5175" s="653" t="s">
        <v>11218</v>
      </c>
      <c r="D5175" s="652" t="s">
        <v>25</v>
      </c>
      <c r="E5175" s="654" t="s">
        <v>20124</v>
      </c>
    </row>
    <row r="5176" spans="2:5" ht="30">
      <c r="B5176" s="1596">
        <v>88715</v>
      </c>
      <c r="C5176" s="1170" t="s">
        <v>11219</v>
      </c>
      <c r="D5176" s="1169" t="s">
        <v>25</v>
      </c>
      <c r="E5176" s="651" t="s">
        <v>20125</v>
      </c>
    </row>
    <row r="5177" spans="2:5" ht="30">
      <c r="B5177" s="1595">
        <v>95563</v>
      </c>
      <c r="C5177" s="653" t="s">
        <v>11220</v>
      </c>
      <c r="D5177" s="652" t="s">
        <v>25</v>
      </c>
      <c r="E5177" s="654" t="s">
        <v>20126</v>
      </c>
    </row>
    <row r="5178" spans="2:5">
      <c r="B5178" s="1596">
        <v>88036</v>
      </c>
      <c r="C5178" s="1170" t="s">
        <v>535</v>
      </c>
      <c r="D5178" s="1169" t="s">
        <v>25</v>
      </c>
      <c r="E5178" s="651" t="s">
        <v>13603</v>
      </c>
    </row>
    <row r="5179" spans="2:5">
      <c r="B5179" s="1595">
        <v>88037</v>
      </c>
      <c r="C5179" s="653" t="s">
        <v>536</v>
      </c>
      <c r="D5179" s="652" t="s">
        <v>25</v>
      </c>
      <c r="E5179" s="654" t="s">
        <v>20127</v>
      </c>
    </row>
    <row r="5180" spans="2:5">
      <c r="B5180" s="1596">
        <v>88038</v>
      </c>
      <c r="C5180" s="1170" t="s">
        <v>537</v>
      </c>
      <c r="D5180" s="1169" t="s">
        <v>25</v>
      </c>
      <c r="E5180" s="651" t="s">
        <v>20128</v>
      </c>
    </row>
    <row r="5181" spans="2:5">
      <c r="B5181" s="1595">
        <v>88039</v>
      </c>
      <c r="C5181" s="653" t="s">
        <v>538</v>
      </c>
      <c r="D5181" s="652" t="s">
        <v>25</v>
      </c>
      <c r="E5181" s="654" t="s">
        <v>16011</v>
      </c>
    </row>
    <row r="5182" spans="2:5">
      <c r="B5182" s="1596">
        <v>88040</v>
      </c>
      <c r="C5182" s="1170" t="s">
        <v>539</v>
      </c>
      <c r="D5182" s="1169" t="s">
        <v>25</v>
      </c>
      <c r="E5182" s="651" t="s">
        <v>19169</v>
      </c>
    </row>
    <row r="5183" spans="2:5">
      <c r="B5183" s="1595">
        <v>88041</v>
      </c>
      <c r="C5183" s="653" t="s">
        <v>540</v>
      </c>
      <c r="D5183" s="652" t="s">
        <v>25</v>
      </c>
      <c r="E5183" s="654" t="s">
        <v>16250</v>
      </c>
    </row>
    <row r="5184" spans="2:5">
      <c r="B5184" s="1596">
        <v>88042</v>
      </c>
      <c r="C5184" s="1170" t="s">
        <v>541</v>
      </c>
      <c r="D5184" s="1169" t="s">
        <v>25</v>
      </c>
      <c r="E5184" s="651" t="s">
        <v>13607</v>
      </c>
    </row>
    <row r="5185" spans="2:5">
      <c r="B5185" s="1595">
        <v>88043</v>
      </c>
      <c r="C5185" s="653" t="s">
        <v>11221</v>
      </c>
      <c r="D5185" s="652" t="s">
        <v>25</v>
      </c>
      <c r="E5185" s="654" t="s">
        <v>18905</v>
      </c>
    </row>
    <row r="5186" spans="2:5">
      <c r="B5186" s="1596">
        <v>88044</v>
      </c>
      <c r="C5186" s="1170" t="s">
        <v>542</v>
      </c>
      <c r="D5186" s="1169" t="s">
        <v>30</v>
      </c>
      <c r="E5186" s="651" t="s">
        <v>12848</v>
      </c>
    </row>
    <row r="5187" spans="2:5">
      <c r="B5187" s="1595">
        <v>88045</v>
      </c>
      <c r="C5187" s="653" t="s">
        <v>543</v>
      </c>
      <c r="D5187" s="652" t="s">
        <v>30</v>
      </c>
      <c r="E5187" s="654" t="s">
        <v>14614</v>
      </c>
    </row>
    <row r="5188" spans="2:5" ht="30">
      <c r="B5188" s="1596">
        <v>88046</v>
      </c>
      <c r="C5188" s="1170" t="s">
        <v>544</v>
      </c>
      <c r="D5188" s="1169" t="s">
        <v>30</v>
      </c>
      <c r="E5188" s="651" t="s">
        <v>15417</v>
      </c>
    </row>
    <row r="5189" spans="2:5">
      <c r="B5189" s="1595">
        <v>88047</v>
      </c>
      <c r="C5189" s="653" t="s">
        <v>545</v>
      </c>
      <c r="D5189" s="652" t="s">
        <v>30</v>
      </c>
      <c r="E5189" s="654" t="s">
        <v>14515</v>
      </c>
    </row>
    <row r="5190" spans="2:5" ht="30">
      <c r="B5190" s="1596">
        <v>88048</v>
      </c>
      <c r="C5190" s="1170" t="s">
        <v>546</v>
      </c>
      <c r="D5190" s="1169" t="s">
        <v>30</v>
      </c>
      <c r="E5190" s="651" t="s">
        <v>15403</v>
      </c>
    </row>
    <row r="5191" spans="2:5">
      <c r="B5191" s="1595">
        <v>88049</v>
      </c>
      <c r="C5191" s="653" t="s">
        <v>547</v>
      </c>
      <c r="D5191" s="652" t="s">
        <v>30</v>
      </c>
      <c r="E5191" s="654" t="s">
        <v>13891</v>
      </c>
    </row>
    <row r="5192" spans="2:5" ht="30">
      <c r="B5192" s="1596">
        <v>88050</v>
      </c>
      <c r="C5192" s="1170" t="s">
        <v>548</v>
      </c>
      <c r="D5192" s="1169" t="s">
        <v>30</v>
      </c>
      <c r="E5192" s="651" t="s">
        <v>12910</v>
      </c>
    </row>
    <row r="5193" spans="2:5">
      <c r="B5193" s="1595">
        <v>88051</v>
      </c>
      <c r="C5193" s="653" t="s">
        <v>549</v>
      </c>
      <c r="D5193" s="652" t="s">
        <v>30</v>
      </c>
      <c r="E5193" s="654" t="s">
        <v>13826</v>
      </c>
    </row>
    <row r="5194" spans="2:5" ht="30">
      <c r="B5194" s="1596">
        <v>88052</v>
      </c>
      <c r="C5194" s="1170" t="s">
        <v>550</v>
      </c>
      <c r="D5194" s="1169" t="s">
        <v>30</v>
      </c>
      <c r="E5194" s="651" t="s">
        <v>13271</v>
      </c>
    </row>
    <row r="5195" spans="2:5" ht="30">
      <c r="B5195" s="1595">
        <v>88053</v>
      </c>
      <c r="C5195" s="653" t="s">
        <v>551</v>
      </c>
      <c r="D5195" s="652" t="s">
        <v>30</v>
      </c>
      <c r="E5195" s="654" t="s">
        <v>14622</v>
      </c>
    </row>
    <row r="5196" spans="2:5" ht="30">
      <c r="B5196" s="1596">
        <v>88054</v>
      </c>
      <c r="C5196" s="1170" t="s">
        <v>552</v>
      </c>
      <c r="D5196" s="1169" t="s">
        <v>30</v>
      </c>
      <c r="E5196" s="651" t="s">
        <v>14515</v>
      </c>
    </row>
    <row r="5197" spans="2:5" ht="30">
      <c r="B5197" s="1595">
        <v>88055</v>
      </c>
      <c r="C5197" s="653" t="s">
        <v>553</v>
      </c>
      <c r="D5197" s="652" t="s">
        <v>30</v>
      </c>
      <c r="E5197" s="654" t="s">
        <v>14514</v>
      </c>
    </row>
    <row r="5198" spans="2:5" ht="30">
      <c r="B5198" s="1596">
        <v>88056</v>
      </c>
      <c r="C5198" s="1170" t="s">
        <v>554</v>
      </c>
      <c r="D5198" s="1169" t="s">
        <v>30</v>
      </c>
      <c r="E5198" s="651" t="s">
        <v>13427</v>
      </c>
    </row>
    <row r="5199" spans="2:5" ht="30">
      <c r="B5199" s="1595">
        <v>88057</v>
      </c>
      <c r="C5199" s="653" t="s">
        <v>555</v>
      </c>
      <c r="D5199" s="652" t="s">
        <v>30</v>
      </c>
      <c r="E5199" s="654" t="s">
        <v>15455</v>
      </c>
    </row>
    <row r="5200" spans="2:5" ht="30">
      <c r="B5200" s="1596">
        <v>88058</v>
      </c>
      <c r="C5200" s="1170" t="s">
        <v>556</v>
      </c>
      <c r="D5200" s="1169" t="s">
        <v>30</v>
      </c>
      <c r="E5200" s="651" t="s">
        <v>15417</v>
      </c>
    </row>
    <row r="5201" spans="2:5" ht="30">
      <c r="B5201" s="1595">
        <v>88059</v>
      </c>
      <c r="C5201" s="653" t="s">
        <v>557</v>
      </c>
      <c r="D5201" s="652" t="s">
        <v>30</v>
      </c>
      <c r="E5201" s="654" t="s">
        <v>15450</v>
      </c>
    </row>
    <row r="5202" spans="2:5" ht="30">
      <c r="B5202" s="1596">
        <v>88060</v>
      </c>
      <c r="C5202" s="1170" t="s">
        <v>558</v>
      </c>
      <c r="D5202" s="1169" t="s">
        <v>30</v>
      </c>
      <c r="E5202" s="651" t="s">
        <v>15403</v>
      </c>
    </row>
    <row r="5203" spans="2:5" ht="30">
      <c r="B5203" s="1595">
        <v>88061</v>
      </c>
      <c r="C5203" s="653" t="s">
        <v>559</v>
      </c>
      <c r="D5203" s="652" t="s">
        <v>30</v>
      </c>
      <c r="E5203" s="654" t="s">
        <v>14517</v>
      </c>
    </row>
    <row r="5204" spans="2:5">
      <c r="B5204" s="1596">
        <v>88074</v>
      </c>
      <c r="C5204" s="1170" t="s">
        <v>560</v>
      </c>
      <c r="D5204" s="1169" t="s">
        <v>0</v>
      </c>
      <c r="E5204" s="651" t="s">
        <v>13933</v>
      </c>
    </row>
    <row r="5205" spans="2:5">
      <c r="B5205" s="1595">
        <v>88075</v>
      </c>
      <c r="C5205" s="653" t="s">
        <v>11222</v>
      </c>
      <c r="D5205" s="652" t="s">
        <v>0</v>
      </c>
      <c r="E5205" s="654" t="s">
        <v>12672</v>
      </c>
    </row>
    <row r="5206" spans="2:5">
      <c r="B5206" s="1596">
        <v>88076</v>
      </c>
      <c r="C5206" s="1170" t="s">
        <v>11223</v>
      </c>
      <c r="D5206" s="1169" t="s">
        <v>0</v>
      </c>
      <c r="E5206" s="651" t="s">
        <v>13265</v>
      </c>
    </row>
    <row r="5207" spans="2:5">
      <c r="B5207" s="1595">
        <v>88077</v>
      </c>
      <c r="C5207" s="653" t="s">
        <v>11224</v>
      </c>
      <c r="D5207" s="652" t="s">
        <v>0</v>
      </c>
      <c r="E5207" s="654" t="s">
        <v>12980</v>
      </c>
    </row>
    <row r="5208" spans="2:5">
      <c r="B5208" s="1596">
        <v>88078</v>
      </c>
      <c r="C5208" s="1170" t="s">
        <v>11225</v>
      </c>
      <c r="D5208" s="1169" t="s">
        <v>0</v>
      </c>
      <c r="E5208" s="651" t="s">
        <v>12736</v>
      </c>
    </row>
    <row r="5209" spans="2:5">
      <c r="B5209" s="1595">
        <v>88079</v>
      </c>
      <c r="C5209" s="653" t="s">
        <v>11226</v>
      </c>
      <c r="D5209" s="652" t="s">
        <v>0</v>
      </c>
      <c r="E5209" s="654" t="s">
        <v>14513</v>
      </c>
    </row>
    <row r="5210" spans="2:5">
      <c r="B5210" s="1596">
        <v>88080</v>
      </c>
      <c r="C5210" s="1170" t="s">
        <v>11227</v>
      </c>
      <c r="D5210" s="1169" t="s">
        <v>0</v>
      </c>
      <c r="E5210" s="651" t="s">
        <v>12913</v>
      </c>
    </row>
    <row r="5211" spans="2:5">
      <c r="B5211" s="1595">
        <v>88081</v>
      </c>
      <c r="C5211" s="653" t="s">
        <v>11228</v>
      </c>
      <c r="D5211" s="652" t="s">
        <v>0</v>
      </c>
      <c r="E5211" s="654" t="s">
        <v>15483</v>
      </c>
    </row>
    <row r="5212" spans="2:5">
      <c r="B5212" s="1596">
        <v>88082</v>
      </c>
      <c r="C5212" s="1170" t="s">
        <v>11229</v>
      </c>
      <c r="D5212" s="1169" t="s">
        <v>0</v>
      </c>
      <c r="E5212" s="651" t="s">
        <v>12508</v>
      </c>
    </row>
    <row r="5213" spans="2:5">
      <c r="B5213" s="1595">
        <v>88083</v>
      </c>
      <c r="C5213" s="653" t="s">
        <v>561</v>
      </c>
      <c r="D5213" s="652" t="s">
        <v>0</v>
      </c>
      <c r="E5213" s="654" t="s">
        <v>12479</v>
      </c>
    </row>
    <row r="5214" spans="2:5">
      <c r="B5214" s="1596">
        <v>88084</v>
      </c>
      <c r="C5214" s="1170" t="s">
        <v>562</v>
      </c>
      <c r="D5214" s="1169" t="s">
        <v>0</v>
      </c>
      <c r="E5214" s="651" t="s">
        <v>13891</v>
      </c>
    </row>
    <row r="5215" spans="2:5">
      <c r="B5215" s="1595">
        <v>88085</v>
      </c>
      <c r="C5215" s="653" t="s">
        <v>563</v>
      </c>
      <c r="D5215" s="652" t="s">
        <v>0</v>
      </c>
      <c r="E5215" s="654" t="s">
        <v>14622</v>
      </c>
    </row>
    <row r="5216" spans="2:5">
      <c r="B5216" s="1596">
        <v>88086</v>
      </c>
      <c r="C5216" s="1170" t="s">
        <v>11230</v>
      </c>
      <c r="D5216" s="1169" t="s">
        <v>0</v>
      </c>
      <c r="E5216" s="651" t="s">
        <v>13827</v>
      </c>
    </row>
    <row r="5217" spans="2:5">
      <c r="B5217" s="1595">
        <v>88087</v>
      </c>
      <c r="C5217" s="653" t="s">
        <v>564</v>
      </c>
      <c r="D5217" s="652" t="s">
        <v>565</v>
      </c>
      <c r="E5217" s="654" t="s">
        <v>15450</v>
      </c>
    </row>
    <row r="5218" spans="2:5">
      <c r="B5218" s="1596">
        <v>88099</v>
      </c>
      <c r="C5218" s="1170" t="s">
        <v>11231</v>
      </c>
      <c r="D5218" s="1169" t="s">
        <v>30</v>
      </c>
      <c r="E5218" s="651" t="s">
        <v>12913</v>
      </c>
    </row>
    <row r="5219" spans="2:5">
      <c r="B5219" s="1595">
        <v>88100</v>
      </c>
      <c r="C5219" s="653" t="s">
        <v>11232</v>
      </c>
      <c r="D5219" s="652" t="s">
        <v>30</v>
      </c>
      <c r="E5219" s="654" t="s">
        <v>12912</v>
      </c>
    </row>
    <row r="5220" spans="2:5">
      <c r="B5220" s="1596">
        <v>88101</v>
      </c>
      <c r="C5220" s="1170" t="s">
        <v>566</v>
      </c>
      <c r="D5220" s="1169" t="s">
        <v>0</v>
      </c>
      <c r="E5220" s="651" t="s">
        <v>15483</v>
      </c>
    </row>
    <row r="5221" spans="2:5">
      <c r="B5221" s="1595">
        <v>88102</v>
      </c>
      <c r="C5221" s="653" t="s">
        <v>567</v>
      </c>
      <c r="D5221" s="652" t="s">
        <v>565</v>
      </c>
      <c r="E5221" s="654" t="s">
        <v>14514</v>
      </c>
    </row>
    <row r="5222" spans="2:5">
      <c r="B5222" s="1596">
        <v>88103</v>
      </c>
      <c r="C5222" s="1170" t="s">
        <v>11233</v>
      </c>
      <c r="D5222" s="1169" t="s">
        <v>565</v>
      </c>
      <c r="E5222" s="651" t="s">
        <v>14516</v>
      </c>
    </row>
    <row r="5223" spans="2:5">
      <c r="B5223" s="1595">
        <v>89176</v>
      </c>
      <c r="C5223" s="653" t="s">
        <v>11234</v>
      </c>
      <c r="D5223" s="652" t="s">
        <v>423</v>
      </c>
      <c r="E5223" s="654" t="s">
        <v>12559</v>
      </c>
    </row>
    <row r="5224" spans="2:5">
      <c r="B5224" s="1596">
        <v>89177</v>
      </c>
      <c r="C5224" s="1170" t="s">
        <v>11235</v>
      </c>
      <c r="D5224" s="1169" t="s">
        <v>423</v>
      </c>
      <c r="E5224" s="651" t="s">
        <v>16072</v>
      </c>
    </row>
    <row r="5225" spans="2:5">
      <c r="B5225" s="1595">
        <v>89178</v>
      </c>
      <c r="C5225" s="653" t="s">
        <v>11236</v>
      </c>
      <c r="D5225" s="652" t="s">
        <v>423</v>
      </c>
      <c r="E5225" s="654" t="s">
        <v>17164</v>
      </c>
    </row>
    <row r="5226" spans="2:5">
      <c r="B5226" s="1596">
        <v>89179</v>
      </c>
      <c r="C5226" s="1170" t="s">
        <v>11237</v>
      </c>
      <c r="D5226" s="1169" t="s">
        <v>423</v>
      </c>
      <c r="E5226" s="651" t="s">
        <v>17164</v>
      </c>
    </row>
    <row r="5227" spans="2:5">
      <c r="B5227" s="1595">
        <v>89180</v>
      </c>
      <c r="C5227" s="653" t="s">
        <v>11238</v>
      </c>
      <c r="D5227" s="652" t="s">
        <v>423</v>
      </c>
      <c r="E5227" s="654" t="s">
        <v>20129</v>
      </c>
    </row>
    <row r="5228" spans="2:5">
      <c r="B5228" s="1596">
        <v>89181</v>
      </c>
      <c r="C5228" s="1170" t="s">
        <v>11239</v>
      </c>
      <c r="D5228" s="1169" t="s">
        <v>423</v>
      </c>
      <c r="E5228" s="651" t="s">
        <v>14230</v>
      </c>
    </row>
    <row r="5229" spans="2:5">
      <c r="B5229" s="1595">
        <v>89182</v>
      </c>
      <c r="C5229" s="653" t="s">
        <v>11240</v>
      </c>
      <c r="D5229" s="652" t="s">
        <v>423</v>
      </c>
      <c r="E5229" s="654" t="s">
        <v>14230</v>
      </c>
    </row>
    <row r="5230" spans="2:5">
      <c r="B5230" s="1596">
        <v>89183</v>
      </c>
      <c r="C5230" s="1170" t="s">
        <v>11241</v>
      </c>
      <c r="D5230" s="1169" t="s">
        <v>423</v>
      </c>
      <c r="E5230" s="651" t="s">
        <v>13877</v>
      </c>
    </row>
    <row r="5231" spans="2:5">
      <c r="B5231" s="1595">
        <v>89184</v>
      </c>
      <c r="C5231" s="653" t="s">
        <v>11242</v>
      </c>
      <c r="D5231" s="652" t="s">
        <v>423</v>
      </c>
      <c r="E5231" s="654" t="s">
        <v>20130</v>
      </c>
    </row>
    <row r="5232" spans="2:5">
      <c r="B5232" s="1596">
        <v>89185</v>
      </c>
      <c r="C5232" s="1170" t="s">
        <v>11243</v>
      </c>
      <c r="D5232" s="1169" t="s">
        <v>423</v>
      </c>
      <c r="E5232" s="651" t="s">
        <v>20130</v>
      </c>
    </row>
    <row r="5233" spans="2:5">
      <c r="B5233" s="1595">
        <v>89186</v>
      </c>
      <c r="C5233" s="653" t="s">
        <v>11244</v>
      </c>
      <c r="D5233" s="652" t="s">
        <v>423</v>
      </c>
      <c r="E5233" s="654" t="s">
        <v>18071</v>
      </c>
    </row>
    <row r="5234" spans="2:5">
      <c r="B5234" s="1596">
        <v>89187</v>
      </c>
      <c r="C5234" s="1170" t="s">
        <v>11245</v>
      </c>
      <c r="D5234" s="1169" t="s">
        <v>423</v>
      </c>
      <c r="E5234" s="651" t="s">
        <v>16487</v>
      </c>
    </row>
    <row r="5235" spans="2:5">
      <c r="B5235" s="1595">
        <v>89188</v>
      </c>
      <c r="C5235" s="653" t="s">
        <v>11246</v>
      </c>
      <c r="D5235" s="652" t="s">
        <v>568</v>
      </c>
      <c r="E5235" s="654" t="s">
        <v>16245</v>
      </c>
    </row>
    <row r="5236" spans="2:5">
      <c r="B5236" s="1596">
        <v>89189</v>
      </c>
      <c r="C5236" s="1170" t="s">
        <v>11247</v>
      </c>
      <c r="D5236" s="1169" t="s">
        <v>568</v>
      </c>
      <c r="E5236" s="651" t="s">
        <v>16263</v>
      </c>
    </row>
    <row r="5237" spans="2:5">
      <c r="B5237" s="1595">
        <v>89190</v>
      </c>
      <c r="C5237" s="653" t="s">
        <v>11248</v>
      </c>
      <c r="D5237" s="652" t="s">
        <v>568</v>
      </c>
      <c r="E5237" s="654" t="s">
        <v>12737</v>
      </c>
    </row>
    <row r="5238" spans="2:5">
      <c r="B5238" s="1596">
        <v>89191</v>
      </c>
      <c r="C5238" s="1170" t="s">
        <v>11249</v>
      </c>
      <c r="D5238" s="1169" t="s">
        <v>568</v>
      </c>
      <c r="E5238" s="651" t="s">
        <v>15399</v>
      </c>
    </row>
    <row r="5239" spans="2:5">
      <c r="B5239" s="1595">
        <v>89192</v>
      </c>
      <c r="C5239" s="653" t="s">
        <v>569</v>
      </c>
      <c r="D5239" s="652" t="s">
        <v>423</v>
      </c>
      <c r="E5239" s="654" t="s">
        <v>18071</v>
      </c>
    </row>
    <row r="5240" spans="2:5">
      <c r="B5240" s="1596">
        <v>89193</v>
      </c>
      <c r="C5240" s="1170" t="s">
        <v>570</v>
      </c>
      <c r="D5240" s="1169" t="s">
        <v>423</v>
      </c>
      <c r="E5240" s="651" t="s">
        <v>20131</v>
      </c>
    </row>
    <row r="5241" spans="2:5">
      <c r="B5241" s="1595">
        <v>89194</v>
      </c>
      <c r="C5241" s="653" t="s">
        <v>571</v>
      </c>
      <c r="D5241" s="652" t="s">
        <v>423</v>
      </c>
      <c r="E5241" s="654" t="s">
        <v>15359</v>
      </c>
    </row>
    <row r="5242" spans="2:5">
      <c r="B5242" s="1596">
        <v>89195</v>
      </c>
      <c r="C5242" s="1170" t="s">
        <v>572</v>
      </c>
      <c r="D5242" s="1169" t="s">
        <v>423</v>
      </c>
      <c r="E5242" s="651" t="s">
        <v>15580</v>
      </c>
    </row>
    <row r="5243" spans="2:5">
      <c r="B5243" s="1595">
        <v>89196</v>
      </c>
      <c r="C5243" s="653" t="s">
        <v>573</v>
      </c>
      <c r="D5243" s="652" t="s">
        <v>423</v>
      </c>
      <c r="E5243" s="654" t="s">
        <v>13682</v>
      </c>
    </row>
    <row r="5244" spans="2:5">
      <c r="B5244" s="1596">
        <v>89197</v>
      </c>
      <c r="C5244" s="1170" t="s">
        <v>574</v>
      </c>
      <c r="D5244" s="1169" t="s">
        <v>423</v>
      </c>
      <c r="E5244" s="651" t="s">
        <v>18071</v>
      </c>
    </row>
    <row r="5245" spans="2:5">
      <c r="B5245" s="1595">
        <v>91104</v>
      </c>
      <c r="C5245" s="653" t="s">
        <v>11250</v>
      </c>
      <c r="D5245" s="652" t="s">
        <v>29</v>
      </c>
      <c r="E5245" s="654" t="s">
        <v>15450</v>
      </c>
    </row>
    <row r="5246" spans="2:5" ht="30">
      <c r="B5246" s="1596">
        <v>91105</v>
      </c>
      <c r="C5246" s="1170" t="s">
        <v>575</v>
      </c>
      <c r="D5246" s="1169" t="s">
        <v>29</v>
      </c>
      <c r="E5246" s="651" t="s">
        <v>14622</v>
      </c>
    </row>
    <row r="5247" spans="2:5" ht="30">
      <c r="B5247" s="1595">
        <v>91106</v>
      </c>
      <c r="C5247" s="653" t="s">
        <v>2581</v>
      </c>
      <c r="D5247" s="652" t="s">
        <v>29</v>
      </c>
      <c r="E5247" s="654" t="s">
        <v>15450</v>
      </c>
    </row>
    <row r="5248" spans="2:5" ht="30">
      <c r="B5248" s="1596">
        <v>91107</v>
      </c>
      <c r="C5248" s="1170" t="s">
        <v>11251</v>
      </c>
      <c r="D5248" s="1169" t="s">
        <v>29</v>
      </c>
      <c r="E5248" s="651" t="s">
        <v>12479</v>
      </c>
    </row>
    <row r="5249" spans="2:5" ht="30">
      <c r="B5249" s="1595">
        <v>91108</v>
      </c>
      <c r="C5249" s="653" t="s">
        <v>11252</v>
      </c>
      <c r="D5249" s="652" t="s">
        <v>29</v>
      </c>
      <c r="E5249" s="654" t="s">
        <v>14622</v>
      </c>
    </row>
    <row r="5250" spans="2:5">
      <c r="B5250" s="1596">
        <v>91109</v>
      </c>
      <c r="C5250" s="1170" t="s">
        <v>576</v>
      </c>
      <c r="D5250" s="1169" t="s">
        <v>29</v>
      </c>
      <c r="E5250" s="651" t="s">
        <v>12912</v>
      </c>
    </row>
    <row r="5251" spans="2:5" ht="30">
      <c r="B5251" s="1595">
        <v>91110</v>
      </c>
      <c r="C5251" s="653" t="s">
        <v>11253</v>
      </c>
      <c r="D5251" s="652" t="s">
        <v>29</v>
      </c>
      <c r="E5251" s="654" t="s">
        <v>14622</v>
      </c>
    </row>
    <row r="5252" spans="2:5" ht="30">
      <c r="B5252" s="1596">
        <v>91111</v>
      </c>
      <c r="C5252" s="1170" t="s">
        <v>11254</v>
      </c>
      <c r="D5252" s="1169" t="s">
        <v>29</v>
      </c>
      <c r="E5252" s="651" t="s">
        <v>12720</v>
      </c>
    </row>
    <row r="5253" spans="2:5">
      <c r="B5253" s="1595">
        <v>91112</v>
      </c>
      <c r="C5253" s="653" t="s">
        <v>11255</v>
      </c>
      <c r="D5253" s="652" t="s">
        <v>29</v>
      </c>
      <c r="E5253" s="654" t="s">
        <v>12912</v>
      </c>
    </row>
    <row r="5254" spans="2:5" ht="30">
      <c r="B5254" s="1596">
        <v>91113</v>
      </c>
      <c r="C5254" s="1170" t="s">
        <v>11256</v>
      </c>
      <c r="D5254" s="1169" t="s">
        <v>29</v>
      </c>
      <c r="E5254" s="651" t="s">
        <v>12913</v>
      </c>
    </row>
    <row r="5255" spans="2:5" ht="30">
      <c r="B5255" s="1595">
        <v>91114</v>
      </c>
      <c r="C5255" s="653" t="s">
        <v>11257</v>
      </c>
      <c r="D5255" s="652" t="s">
        <v>29</v>
      </c>
      <c r="E5255" s="654" t="s">
        <v>12764</v>
      </c>
    </row>
    <row r="5256" spans="2:5">
      <c r="B5256" s="1596">
        <v>91115</v>
      </c>
      <c r="C5256" s="1170" t="s">
        <v>11258</v>
      </c>
      <c r="D5256" s="1169" t="s">
        <v>29</v>
      </c>
      <c r="E5256" s="651" t="s">
        <v>12479</v>
      </c>
    </row>
    <row r="5257" spans="2:5" ht="30">
      <c r="B5257" s="1595">
        <v>91116</v>
      </c>
      <c r="C5257" s="653" t="s">
        <v>11259</v>
      </c>
      <c r="D5257" s="652" t="s">
        <v>29</v>
      </c>
      <c r="E5257" s="654" t="s">
        <v>12912</v>
      </c>
    </row>
    <row r="5258" spans="2:5" ht="30">
      <c r="B5258" s="1596">
        <v>91117</v>
      </c>
      <c r="C5258" s="1170" t="s">
        <v>11260</v>
      </c>
      <c r="D5258" s="1169" t="s">
        <v>29</v>
      </c>
      <c r="E5258" s="651" t="s">
        <v>15392</v>
      </c>
    </row>
    <row r="5259" spans="2:5" ht="30">
      <c r="B5259" s="1595">
        <v>91118</v>
      </c>
      <c r="C5259" s="653" t="s">
        <v>11261</v>
      </c>
      <c r="D5259" s="652" t="s">
        <v>29</v>
      </c>
      <c r="E5259" s="654" t="s">
        <v>14622</v>
      </c>
    </row>
    <row r="5260" spans="2:5" ht="30">
      <c r="B5260" s="1596">
        <v>91119</v>
      </c>
      <c r="C5260" s="1170" t="s">
        <v>11262</v>
      </c>
      <c r="D5260" s="1169" t="s">
        <v>29</v>
      </c>
      <c r="E5260" s="651" t="s">
        <v>15514</v>
      </c>
    </row>
    <row r="5261" spans="2:5" ht="30">
      <c r="B5261" s="1595">
        <v>91120</v>
      </c>
      <c r="C5261" s="653" t="s">
        <v>11263</v>
      </c>
      <c r="D5261" s="652" t="s">
        <v>29</v>
      </c>
      <c r="E5261" s="654" t="s">
        <v>12764</v>
      </c>
    </row>
    <row r="5262" spans="2:5" ht="30">
      <c r="B5262" s="1596">
        <v>91121</v>
      </c>
      <c r="C5262" s="1170" t="s">
        <v>11264</v>
      </c>
      <c r="D5262" s="1169" t="s">
        <v>29</v>
      </c>
      <c r="E5262" s="651" t="s">
        <v>13039</v>
      </c>
    </row>
    <row r="5263" spans="2:5" ht="30">
      <c r="B5263" s="1595">
        <v>91122</v>
      </c>
      <c r="C5263" s="653" t="s">
        <v>11265</v>
      </c>
      <c r="D5263" s="652" t="s">
        <v>29</v>
      </c>
      <c r="E5263" s="654" t="s">
        <v>13828</v>
      </c>
    </row>
    <row r="5264" spans="2:5" ht="30">
      <c r="B5264" s="1596">
        <v>91123</v>
      </c>
      <c r="C5264" s="1170" t="s">
        <v>11266</v>
      </c>
      <c r="D5264" s="1169" t="s">
        <v>29</v>
      </c>
      <c r="E5264" s="651" t="s">
        <v>16131</v>
      </c>
    </row>
    <row r="5265" spans="2:5">
      <c r="B5265" s="1595">
        <v>91124</v>
      </c>
      <c r="C5265" s="653" t="s">
        <v>577</v>
      </c>
      <c r="D5265" s="652" t="s">
        <v>25</v>
      </c>
      <c r="E5265" s="654" t="s">
        <v>15855</v>
      </c>
    </row>
    <row r="5266" spans="2:5">
      <c r="B5266" s="1596">
        <v>91125</v>
      </c>
      <c r="C5266" s="1170" t="s">
        <v>578</v>
      </c>
      <c r="D5266" s="1169" t="s">
        <v>26</v>
      </c>
      <c r="E5266" s="651" t="s">
        <v>14517</v>
      </c>
    </row>
    <row r="5267" spans="2:5">
      <c r="B5267" s="1595">
        <v>91128</v>
      </c>
      <c r="C5267" s="653" t="s">
        <v>11267</v>
      </c>
      <c r="D5267" s="652" t="s">
        <v>568</v>
      </c>
      <c r="E5267" s="654" t="s">
        <v>12912</v>
      </c>
    </row>
    <row r="5268" spans="2:5">
      <c r="B5268" s="1596">
        <v>91129</v>
      </c>
      <c r="C5268" s="1170" t="s">
        <v>11268</v>
      </c>
      <c r="D5268" s="1169" t="s">
        <v>568</v>
      </c>
      <c r="E5268" s="651" t="s">
        <v>13827</v>
      </c>
    </row>
    <row r="5269" spans="2:5">
      <c r="B5269" s="1595">
        <v>91130</v>
      </c>
      <c r="C5269" s="653" t="s">
        <v>11269</v>
      </c>
      <c r="D5269" s="652" t="s">
        <v>568</v>
      </c>
      <c r="E5269" s="654" t="s">
        <v>14614</v>
      </c>
    </row>
    <row r="5270" spans="2:5">
      <c r="B5270" s="1596">
        <v>91132</v>
      </c>
      <c r="C5270" s="1170" t="s">
        <v>11270</v>
      </c>
      <c r="D5270" s="1169" t="s">
        <v>568</v>
      </c>
      <c r="E5270" s="651" t="s">
        <v>12762</v>
      </c>
    </row>
    <row r="5271" spans="2:5">
      <c r="B5271" s="1595">
        <v>91134</v>
      </c>
      <c r="C5271" s="653" t="s">
        <v>579</v>
      </c>
      <c r="D5271" s="652" t="s">
        <v>423</v>
      </c>
      <c r="E5271" s="654" t="s">
        <v>15489</v>
      </c>
    </row>
    <row r="5272" spans="2:5">
      <c r="B5272" s="1596">
        <v>91135</v>
      </c>
      <c r="C5272" s="1170" t="s">
        <v>580</v>
      </c>
      <c r="D5272" s="1169" t="s">
        <v>423</v>
      </c>
      <c r="E5272" s="651" t="s">
        <v>14754</v>
      </c>
    </row>
    <row r="5273" spans="2:5">
      <c r="B5273" s="1595">
        <v>91136</v>
      </c>
      <c r="C5273" s="653" t="s">
        <v>581</v>
      </c>
      <c r="D5273" s="652" t="s">
        <v>423</v>
      </c>
      <c r="E5273" s="654" t="s">
        <v>12609</v>
      </c>
    </row>
    <row r="5274" spans="2:5">
      <c r="B5274" s="1596">
        <v>91137</v>
      </c>
      <c r="C5274" s="1170" t="s">
        <v>582</v>
      </c>
      <c r="D5274" s="1169" t="s">
        <v>423</v>
      </c>
      <c r="E5274" s="651" t="s">
        <v>14620</v>
      </c>
    </row>
    <row r="5275" spans="2:5">
      <c r="B5275" s="1595">
        <v>91138</v>
      </c>
      <c r="C5275" s="653" t="s">
        <v>11271</v>
      </c>
      <c r="D5275" s="652" t="s">
        <v>583</v>
      </c>
      <c r="E5275" s="654" t="s">
        <v>20132</v>
      </c>
    </row>
    <row r="5276" spans="2:5" ht="30">
      <c r="B5276" s="1596">
        <v>91139</v>
      </c>
      <c r="C5276" s="1170" t="s">
        <v>11272</v>
      </c>
      <c r="D5276" s="1169" t="s">
        <v>583</v>
      </c>
      <c r="E5276" s="651" t="s">
        <v>18962</v>
      </c>
    </row>
    <row r="5277" spans="2:5" ht="30">
      <c r="B5277" s="1595">
        <v>91140</v>
      </c>
      <c r="C5277" s="653" t="s">
        <v>584</v>
      </c>
      <c r="D5277" s="652" t="s">
        <v>583</v>
      </c>
      <c r="E5277" s="654" t="s">
        <v>13770</v>
      </c>
    </row>
    <row r="5278" spans="2:5">
      <c r="B5278" s="1596">
        <v>91141</v>
      </c>
      <c r="C5278" s="1170" t="s">
        <v>11273</v>
      </c>
      <c r="D5278" s="1169" t="s">
        <v>583</v>
      </c>
      <c r="E5278" s="651" t="s">
        <v>20133</v>
      </c>
    </row>
    <row r="5279" spans="2:5" ht="30">
      <c r="B5279" s="1595">
        <v>91142</v>
      </c>
      <c r="C5279" s="653" t="s">
        <v>11274</v>
      </c>
      <c r="D5279" s="652" t="s">
        <v>583</v>
      </c>
      <c r="E5279" s="654" t="s">
        <v>20132</v>
      </c>
    </row>
    <row r="5280" spans="2:5" ht="30">
      <c r="B5280" s="1596">
        <v>91143</v>
      </c>
      <c r="C5280" s="1170" t="s">
        <v>585</v>
      </c>
      <c r="D5280" s="1169" t="s">
        <v>583</v>
      </c>
      <c r="E5280" s="651" t="s">
        <v>13770</v>
      </c>
    </row>
    <row r="5281" spans="2:5">
      <c r="B5281" s="1595">
        <v>91144</v>
      </c>
      <c r="C5281" s="653" t="s">
        <v>11275</v>
      </c>
      <c r="D5281" s="652" t="s">
        <v>583</v>
      </c>
      <c r="E5281" s="654" t="s">
        <v>20134</v>
      </c>
    </row>
    <row r="5282" spans="2:5" ht="30">
      <c r="B5282" s="1596">
        <v>91145</v>
      </c>
      <c r="C5282" s="1170" t="s">
        <v>11276</v>
      </c>
      <c r="D5282" s="1169" t="s">
        <v>583</v>
      </c>
      <c r="E5282" s="651" t="s">
        <v>20133</v>
      </c>
    </row>
    <row r="5283" spans="2:5" ht="30">
      <c r="B5283" s="1595">
        <v>91146</v>
      </c>
      <c r="C5283" s="653" t="s">
        <v>586</v>
      </c>
      <c r="D5283" s="652" t="s">
        <v>583</v>
      </c>
      <c r="E5283" s="654" t="s">
        <v>14162</v>
      </c>
    </row>
    <row r="5284" spans="2:5">
      <c r="B5284" s="1596">
        <v>91147</v>
      </c>
      <c r="C5284" s="1170" t="s">
        <v>11277</v>
      </c>
      <c r="D5284" s="1169" t="s">
        <v>583</v>
      </c>
      <c r="E5284" s="651" t="s">
        <v>15587</v>
      </c>
    </row>
    <row r="5285" spans="2:5" ht="30">
      <c r="B5285" s="1595">
        <v>91148</v>
      </c>
      <c r="C5285" s="653" t="s">
        <v>11278</v>
      </c>
      <c r="D5285" s="652" t="s">
        <v>583</v>
      </c>
      <c r="E5285" s="654" t="s">
        <v>20135</v>
      </c>
    </row>
    <row r="5286" spans="2:5" ht="30">
      <c r="B5286" s="1596">
        <v>91149</v>
      </c>
      <c r="C5286" s="1170" t="s">
        <v>587</v>
      </c>
      <c r="D5286" s="1169" t="s">
        <v>583</v>
      </c>
      <c r="E5286" s="651" t="s">
        <v>14846</v>
      </c>
    </row>
    <row r="5287" spans="2:5">
      <c r="B5287" s="1595">
        <v>92121</v>
      </c>
      <c r="C5287" s="653" t="s">
        <v>588</v>
      </c>
      <c r="D5287" s="652" t="s">
        <v>25</v>
      </c>
      <c r="E5287" s="654" t="s">
        <v>14710</v>
      </c>
    </row>
    <row r="5288" spans="2:5">
      <c r="B5288" s="1596">
        <v>92122</v>
      </c>
      <c r="C5288" s="1170" t="s">
        <v>589</v>
      </c>
      <c r="D5288" s="1169" t="s">
        <v>25</v>
      </c>
      <c r="E5288" s="651" t="s">
        <v>20136</v>
      </c>
    </row>
    <row r="5289" spans="2:5">
      <c r="B5289" s="1595">
        <v>92123</v>
      </c>
      <c r="C5289" s="653" t="s">
        <v>590</v>
      </c>
      <c r="D5289" s="652" t="s">
        <v>25</v>
      </c>
      <c r="E5289" s="654" t="s">
        <v>15337</v>
      </c>
    </row>
    <row r="5290" spans="2:5">
      <c r="B5290" s="1596">
        <v>94926</v>
      </c>
      <c r="C5290" s="1170" t="s">
        <v>5558</v>
      </c>
      <c r="D5290" s="1169" t="s">
        <v>0</v>
      </c>
      <c r="E5290" s="651" t="s">
        <v>12650</v>
      </c>
    </row>
    <row r="5291" spans="2:5">
      <c r="B5291" s="1595">
        <v>94927</v>
      </c>
      <c r="C5291" s="653" t="s">
        <v>5559</v>
      </c>
      <c r="D5291" s="652" t="s">
        <v>0</v>
      </c>
      <c r="E5291" s="654" t="s">
        <v>12759</v>
      </c>
    </row>
    <row r="5292" spans="2:5" ht="30">
      <c r="B5292" s="1596">
        <v>94928</v>
      </c>
      <c r="C5292" s="1170" t="s">
        <v>11279</v>
      </c>
      <c r="D5292" s="1169" t="s">
        <v>30</v>
      </c>
      <c r="E5292" s="651" t="s">
        <v>13774</v>
      </c>
    </row>
    <row r="5293" spans="2:5" ht="30">
      <c r="B5293" s="1595">
        <v>94929</v>
      </c>
      <c r="C5293" s="653" t="s">
        <v>5560</v>
      </c>
      <c r="D5293" s="652" t="s">
        <v>30</v>
      </c>
      <c r="E5293" s="654" t="s">
        <v>13604</v>
      </c>
    </row>
    <row r="5294" spans="2:5" ht="30">
      <c r="B5294" s="1596">
        <v>94930</v>
      </c>
      <c r="C5294" s="1170" t="s">
        <v>11280</v>
      </c>
      <c r="D5294" s="1169" t="s">
        <v>30</v>
      </c>
      <c r="E5294" s="651" t="s">
        <v>12933</v>
      </c>
    </row>
    <row r="5295" spans="2:5" ht="30">
      <c r="B5295" s="1595">
        <v>94931</v>
      </c>
      <c r="C5295" s="653" t="s">
        <v>11281</v>
      </c>
      <c r="D5295" s="652" t="s">
        <v>30</v>
      </c>
      <c r="E5295" s="654" t="s">
        <v>12879</v>
      </c>
    </row>
    <row r="5296" spans="2:5" ht="30">
      <c r="B5296" s="1596">
        <v>94932</v>
      </c>
      <c r="C5296" s="1170" t="s">
        <v>11282</v>
      </c>
      <c r="D5296" s="1169" t="s">
        <v>30</v>
      </c>
      <c r="E5296" s="651" t="s">
        <v>12546</v>
      </c>
    </row>
    <row r="5297" spans="2:5" ht="30">
      <c r="B5297" s="1595">
        <v>94934</v>
      </c>
      <c r="C5297" s="653" t="s">
        <v>11283</v>
      </c>
      <c r="D5297" s="652" t="s">
        <v>30</v>
      </c>
      <c r="E5297" s="654" t="s">
        <v>12758</v>
      </c>
    </row>
    <row r="5298" spans="2:5" ht="30">
      <c r="B5298" s="1596">
        <v>94935</v>
      </c>
      <c r="C5298" s="1170" t="s">
        <v>11284</v>
      </c>
      <c r="D5298" s="1169" t="s">
        <v>30</v>
      </c>
      <c r="E5298" s="651" t="s">
        <v>13548</v>
      </c>
    </row>
    <row r="5299" spans="2:5" ht="30">
      <c r="B5299" s="1595">
        <v>94936</v>
      </c>
      <c r="C5299" s="653" t="s">
        <v>11285</v>
      </c>
      <c r="D5299" s="652" t="s">
        <v>30</v>
      </c>
      <c r="E5299" s="654" t="s">
        <v>15899</v>
      </c>
    </row>
    <row r="5300" spans="2:5" ht="30">
      <c r="B5300" s="1596">
        <v>94937</v>
      </c>
      <c r="C5300" s="1170" t="s">
        <v>11286</v>
      </c>
      <c r="D5300" s="1169" t="s">
        <v>30</v>
      </c>
      <c r="E5300" s="651" t="s">
        <v>12669</v>
      </c>
    </row>
    <row r="5301" spans="2:5" ht="30">
      <c r="B5301" s="1595">
        <v>94938</v>
      </c>
      <c r="C5301" s="653" t="s">
        <v>11287</v>
      </c>
      <c r="D5301" s="652" t="s">
        <v>30</v>
      </c>
      <c r="E5301" s="654" t="s">
        <v>13173</v>
      </c>
    </row>
    <row r="5302" spans="2:5">
      <c r="B5302" s="1596">
        <v>94939</v>
      </c>
      <c r="C5302" s="1170" t="s">
        <v>5561</v>
      </c>
      <c r="D5302" s="1169" t="s">
        <v>0</v>
      </c>
      <c r="E5302" s="651" t="s">
        <v>13025</v>
      </c>
    </row>
    <row r="5303" spans="2:5">
      <c r="B5303" s="1595">
        <v>94940</v>
      </c>
      <c r="C5303" s="653" t="s">
        <v>5562</v>
      </c>
      <c r="D5303" s="652" t="s">
        <v>0</v>
      </c>
      <c r="E5303" s="654" t="s">
        <v>12550</v>
      </c>
    </row>
    <row r="5304" spans="2:5">
      <c r="B5304" s="1596">
        <v>94941</v>
      </c>
      <c r="C5304" s="1170" t="s">
        <v>5563</v>
      </c>
      <c r="D5304" s="1169" t="s">
        <v>26</v>
      </c>
      <c r="E5304" s="651" t="s">
        <v>15450</v>
      </c>
    </row>
    <row r="5305" spans="2:5">
      <c r="B5305" s="1595">
        <v>94942</v>
      </c>
      <c r="C5305" s="653" t="s">
        <v>11288</v>
      </c>
      <c r="D5305" s="652" t="s">
        <v>0</v>
      </c>
      <c r="E5305" s="654" t="s">
        <v>15038</v>
      </c>
    </row>
    <row r="5306" spans="2:5">
      <c r="B5306" s="1596">
        <v>94943</v>
      </c>
      <c r="C5306" s="1170" t="s">
        <v>5564</v>
      </c>
      <c r="D5306" s="1169" t="s">
        <v>0</v>
      </c>
      <c r="E5306" s="651" t="s">
        <v>12762</v>
      </c>
    </row>
    <row r="5307" spans="2:5" ht="30">
      <c r="B5307" s="1595">
        <v>94944</v>
      </c>
      <c r="C5307" s="653" t="s">
        <v>11289</v>
      </c>
      <c r="D5307" s="652" t="s">
        <v>0</v>
      </c>
      <c r="E5307" s="654" t="s">
        <v>15501</v>
      </c>
    </row>
    <row r="5308" spans="2:5" ht="30">
      <c r="B5308" s="1596">
        <v>94945</v>
      </c>
      <c r="C5308" s="1170" t="s">
        <v>11290</v>
      </c>
      <c r="D5308" s="1169" t="s">
        <v>0</v>
      </c>
      <c r="E5308" s="651" t="s">
        <v>13827</v>
      </c>
    </row>
    <row r="5309" spans="2:5">
      <c r="B5309" s="1595">
        <v>94946</v>
      </c>
      <c r="C5309" s="653" t="s">
        <v>11291</v>
      </c>
      <c r="D5309" s="652" t="s">
        <v>30</v>
      </c>
      <c r="E5309" s="654" t="s">
        <v>12487</v>
      </c>
    </row>
    <row r="5310" spans="2:5">
      <c r="B5310" s="1596">
        <v>94947</v>
      </c>
      <c r="C5310" s="1170" t="s">
        <v>11292</v>
      </c>
      <c r="D5310" s="1169" t="s">
        <v>30</v>
      </c>
      <c r="E5310" s="651" t="s">
        <v>12851</v>
      </c>
    </row>
    <row r="5311" spans="2:5" ht="30">
      <c r="B5311" s="1595">
        <v>94948</v>
      </c>
      <c r="C5311" s="653" t="s">
        <v>11293</v>
      </c>
      <c r="D5311" s="652" t="s">
        <v>30</v>
      </c>
      <c r="E5311" s="654" t="s">
        <v>15516</v>
      </c>
    </row>
    <row r="5312" spans="2:5" ht="30">
      <c r="B5312" s="1596">
        <v>94949</v>
      </c>
      <c r="C5312" s="1170" t="s">
        <v>11294</v>
      </c>
      <c r="D5312" s="1169" t="s">
        <v>30</v>
      </c>
      <c r="E5312" s="651" t="s">
        <v>13933</v>
      </c>
    </row>
    <row r="5313" spans="2:5" ht="30">
      <c r="B5313" s="1595">
        <v>94950</v>
      </c>
      <c r="C5313" s="653" t="s">
        <v>11295</v>
      </c>
      <c r="D5313" s="652" t="s">
        <v>30</v>
      </c>
      <c r="E5313" s="654" t="s">
        <v>12758</v>
      </c>
    </row>
    <row r="5314" spans="2:5" ht="30">
      <c r="B5314" s="1596">
        <v>94951</v>
      </c>
      <c r="C5314" s="1170" t="s">
        <v>11296</v>
      </c>
      <c r="D5314" s="1169" t="s">
        <v>30</v>
      </c>
      <c r="E5314" s="651" t="s">
        <v>16075</v>
      </c>
    </row>
    <row r="5315" spans="2:5" ht="30">
      <c r="B5315" s="1595">
        <v>94952</v>
      </c>
      <c r="C5315" s="653" t="s">
        <v>11297</v>
      </c>
      <c r="D5315" s="652" t="s">
        <v>30</v>
      </c>
      <c r="E5315" s="654" t="s">
        <v>14525</v>
      </c>
    </row>
    <row r="5316" spans="2:5">
      <c r="B5316" s="1596">
        <v>94953</v>
      </c>
      <c r="C5316" s="1170" t="s">
        <v>11298</v>
      </c>
      <c r="D5316" s="1169" t="s">
        <v>0</v>
      </c>
      <c r="E5316" s="651" t="s">
        <v>15814</v>
      </c>
    </row>
    <row r="5317" spans="2:5">
      <c r="B5317" s="1595">
        <v>94954</v>
      </c>
      <c r="C5317" s="653" t="s">
        <v>11299</v>
      </c>
      <c r="D5317" s="652" t="s">
        <v>0</v>
      </c>
      <c r="E5317" s="654" t="s">
        <v>12980</v>
      </c>
    </row>
    <row r="5318" spans="2:5">
      <c r="B5318" s="1596">
        <v>94955</v>
      </c>
      <c r="C5318" s="1170" t="s">
        <v>11300</v>
      </c>
      <c r="D5318" s="1169" t="s">
        <v>0</v>
      </c>
      <c r="E5318" s="651" t="s">
        <v>12478</v>
      </c>
    </row>
    <row r="5319" spans="2:5">
      <c r="B5319" s="1595">
        <v>94956</v>
      </c>
      <c r="C5319" s="653" t="s">
        <v>11301</v>
      </c>
      <c r="D5319" s="652" t="s">
        <v>0</v>
      </c>
      <c r="E5319" s="654" t="s">
        <v>13138</v>
      </c>
    </row>
    <row r="5320" spans="2:5">
      <c r="B5320" s="1596">
        <v>94957</v>
      </c>
      <c r="C5320" s="1170" t="s">
        <v>11302</v>
      </c>
      <c r="D5320" s="1169" t="s">
        <v>0</v>
      </c>
      <c r="E5320" s="651" t="s">
        <v>13678</v>
      </c>
    </row>
    <row r="5321" spans="2:5">
      <c r="B5321" s="1595">
        <v>94958</v>
      </c>
      <c r="C5321" s="653" t="s">
        <v>11303</v>
      </c>
      <c r="D5321" s="652" t="s">
        <v>0</v>
      </c>
      <c r="E5321" s="654" t="s">
        <v>16263</v>
      </c>
    </row>
    <row r="5322" spans="2:5">
      <c r="B5322" s="1596">
        <v>94959</v>
      </c>
      <c r="C5322" s="1170" t="s">
        <v>11304</v>
      </c>
      <c r="D5322" s="1169" t="s">
        <v>29</v>
      </c>
      <c r="E5322" s="651" t="s">
        <v>12507</v>
      </c>
    </row>
    <row r="5323" spans="2:5">
      <c r="B5323" s="1595">
        <v>94960</v>
      </c>
      <c r="C5323" s="653" t="s">
        <v>5565</v>
      </c>
      <c r="D5323" s="652" t="s">
        <v>29</v>
      </c>
      <c r="E5323" s="654" t="s">
        <v>12488</v>
      </c>
    </row>
    <row r="5324" spans="2:5">
      <c r="B5324" s="1596">
        <v>94961</v>
      </c>
      <c r="C5324" s="1170" t="s">
        <v>5566</v>
      </c>
      <c r="D5324" s="1169" t="s">
        <v>29</v>
      </c>
      <c r="E5324" s="651" t="s">
        <v>12508</v>
      </c>
    </row>
    <row r="5325" spans="2:5">
      <c r="B5325" s="1595">
        <v>9537</v>
      </c>
      <c r="C5325" s="653" t="s">
        <v>1</v>
      </c>
      <c r="D5325" s="652" t="s">
        <v>0</v>
      </c>
      <c r="E5325" s="654" t="s">
        <v>12852</v>
      </c>
    </row>
    <row r="5326" spans="2:5">
      <c r="B5326" s="1596" t="s">
        <v>12292</v>
      </c>
      <c r="C5326" s="1170" t="s">
        <v>2582</v>
      </c>
      <c r="D5326" s="1169" t="s">
        <v>0</v>
      </c>
      <c r="E5326" s="651" t="s">
        <v>13066</v>
      </c>
    </row>
    <row r="5327" spans="2:5">
      <c r="B5327" s="652" t="s">
        <v>12293</v>
      </c>
      <c r="C5327" s="653" t="s">
        <v>591</v>
      </c>
      <c r="D5327" s="652" t="s">
        <v>0</v>
      </c>
      <c r="E5327" s="654" t="s">
        <v>13390</v>
      </c>
    </row>
    <row r="5328" spans="2:5">
      <c r="B5328" s="1169" t="s">
        <v>12294</v>
      </c>
      <c r="C5328" s="1170" t="s">
        <v>592</v>
      </c>
      <c r="D5328" s="1169" t="s">
        <v>0</v>
      </c>
      <c r="E5328" s="651" t="s">
        <v>17049</v>
      </c>
    </row>
    <row r="5329" spans="2:5">
      <c r="B5329" s="652" t="s">
        <v>12295</v>
      </c>
      <c r="C5329" s="653" t="s">
        <v>593</v>
      </c>
      <c r="D5329" s="652" t="s">
        <v>0</v>
      </c>
      <c r="E5329" s="654" t="s">
        <v>13873</v>
      </c>
    </row>
    <row r="5330" spans="2:5">
      <c r="B5330" s="1169" t="s">
        <v>12296</v>
      </c>
      <c r="C5330" s="1170" t="s">
        <v>594</v>
      </c>
      <c r="D5330" s="1169" t="s">
        <v>0</v>
      </c>
      <c r="E5330" s="651" t="s">
        <v>16240</v>
      </c>
    </row>
    <row r="5331" spans="2:5">
      <c r="B5331" s="652" t="s">
        <v>12297</v>
      </c>
      <c r="C5331" s="653" t="s">
        <v>595</v>
      </c>
      <c r="D5331" s="652" t="s">
        <v>0</v>
      </c>
      <c r="E5331" s="654" t="s">
        <v>15987</v>
      </c>
    </row>
    <row r="5332" spans="2:5">
      <c r="B5332" s="1596" t="s">
        <v>12298</v>
      </c>
      <c r="C5332" s="1170" t="s">
        <v>596</v>
      </c>
      <c r="D5332" s="1169" t="s">
        <v>0</v>
      </c>
      <c r="E5332" s="651" t="s">
        <v>16950</v>
      </c>
    </row>
    <row r="5333" spans="2:5">
      <c r="B5333" s="1595" t="s">
        <v>22</v>
      </c>
      <c r="C5333" s="653" t="s">
        <v>23</v>
      </c>
      <c r="D5333" s="652" t="s">
        <v>0</v>
      </c>
      <c r="E5333" s="654" t="s">
        <v>13455</v>
      </c>
    </row>
    <row r="5334" spans="2:5">
      <c r="B5334" s="1169" t="s">
        <v>12299</v>
      </c>
      <c r="C5334" s="1170" t="s">
        <v>597</v>
      </c>
      <c r="D5334" s="1169" t="s">
        <v>30</v>
      </c>
      <c r="E5334" s="651" t="s">
        <v>15133</v>
      </c>
    </row>
    <row r="5335" spans="2:5">
      <c r="B5335" s="1595">
        <v>84117</v>
      </c>
      <c r="C5335" s="653" t="s">
        <v>598</v>
      </c>
      <c r="D5335" s="652" t="s">
        <v>0</v>
      </c>
      <c r="E5335" s="654" t="s">
        <v>15463</v>
      </c>
    </row>
    <row r="5336" spans="2:5">
      <c r="B5336" s="1596">
        <v>84120</v>
      </c>
      <c r="C5336" s="1170" t="s">
        <v>599</v>
      </c>
      <c r="D5336" s="1169" t="s">
        <v>0</v>
      </c>
      <c r="E5336" s="651" t="s">
        <v>13899</v>
      </c>
    </row>
    <row r="5337" spans="2:5">
      <c r="B5337" s="1595">
        <v>84123</v>
      </c>
      <c r="C5337" s="653" t="s">
        <v>600</v>
      </c>
      <c r="D5337" s="652" t="s">
        <v>0</v>
      </c>
      <c r="E5337" s="654" t="s">
        <v>14357</v>
      </c>
    </row>
    <row r="5338" spans="2:5">
      <c r="B5338" s="1596">
        <v>84125</v>
      </c>
      <c r="C5338" s="1170" t="s">
        <v>2583</v>
      </c>
      <c r="D5338" s="1169" t="s">
        <v>0</v>
      </c>
      <c r="E5338" s="651" t="s">
        <v>13054</v>
      </c>
    </row>
    <row r="5339" spans="2:5">
      <c r="B5339" s="1595" t="s">
        <v>12300</v>
      </c>
      <c r="C5339" s="653" t="s">
        <v>601</v>
      </c>
      <c r="D5339" s="652" t="s">
        <v>29</v>
      </c>
      <c r="E5339" s="654" t="s">
        <v>20137</v>
      </c>
    </row>
    <row r="5340" spans="2:5">
      <c r="B5340" s="1596" t="s">
        <v>12301</v>
      </c>
      <c r="C5340" s="1170" t="s">
        <v>602</v>
      </c>
      <c r="D5340" s="1169" t="s">
        <v>29</v>
      </c>
      <c r="E5340" s="651" t="s">
        <v>20138</v>
      </c>
    </row>
    <row r="5341" spans="2:5">
      <c r="B5341" s="1595">
        <v>84127</v>
      </c>
      <c r="C5341" s="653" t="s">
        <v>2584</v>
      </c>
      <c r="D5341" s="652" t="s">
        <v>29</v>
      </c>
      <c r="E5341" s="654" t="s">
        <v>20139</v>
      </c>
    </row>
    <row r="5342" spans="2:5">
      <c r="B5342" s="1596">
        <v>40841</v>
      </c>
      <c r="C5342" s="1170" t="s">
        <v>603</v>
      </c>
      <c r="D5342" s="1169" t="s">
        <v>30</v>
      </c>
      <c r="E5342" s="651" t="s">
        <v>20140</v>
      </c>
    </row>
    <row r="5343" spans="2:5">
      <c r="B5343" s="1595">
        <v>6391</v>
      </c>
      <c r="C5343" s="653" t="s">
        <v>604</v>
      </c>
      <c r="D5343" s="652" t="s">
        <v>29</v>
      </c>
      <c r="E5343" s="654" t="s">
        <v>20141</v>
      </c>
    </row>
    <row r="5344" spans="2:5" ht="30">
      <c r="B5344" s="1596">
        <v>84132</v>
      </c>
      <c r="C5344" s="1170" t="s">
        <v>11305</v>
      </c>
      <c r="D5344" s="1169" t="s">
        <v>29</v>
      </c>
      <c r="E5344" s="651" t="s">
        <v>20142</v>
      </c>
    </row>
    <row r="5345" spans="2:5" ht="30">
      <c r="B5345" s="1595">
        <v>84133</v>
      </c>
      <c r="C5345" s="653" t="s">
        <v>11306</v>
      </c>
      <c r="D5345" s="652" t="s">
        <v>29</v>
      </c>
      <c r="E5345" s="654" t="s">
        <v>20143</v>
      </c>
    </row>
    <row r="5346" spans="2:5" ht="30">
      <c r="B5346" s="1596">
        <v>71516</v>
      </c>
      <c r="C5346" s="1170" t="s">
        <v>11307</v>
      </c>
      <c r="D5346" s="1169" t="s">
        <v>30</v>
      </c>
      <c r="E5346" s="651" t="s">
        <v>16251</v>
      </c>
    </row>
    <row r="5347" spans="2:5">
      <c r="B5347" s="1595">
        <v>73361</v>
      </c>
      <c r="C5347" s="653" t="s">
        <v>605</v>
      </c>
      <c r="D5347" s="652" t="s">
        <v>25</v>
      </c>
      <c r="E5347" s="654" t="s">
        <v>20144</v>
      </c>
    </row>
    <row r="5348" spans="2:5">
      <c r="B5348" s="1596">
        <v>73503</v>
      </c>
      <c r="C5348" s="1170" t="s">
        <v>2585</v>
      </c>
      <c r="D5348" s="1169" t="s">
        <v>29</v>
      </c>
      <c r="E5348" s="651" t="s">
        <v>14816</v>
      </c>
    </row>
    <row r="5349" spans="2:5">
      <c r="B5349" s="1595">
        <v>73504</v>
      </c>
      <c r="C5349" s="653" t="s">
        <v>2586</v>
      </c>
      <c r="D5349" s="652" t="s">
        <v>29</v>
      </c>
      <c r="E5349" s="654" t="s">
        <v>12600</v>
      </c>
    </row>
    <row r="5350" spans="2:5">
      <c r="B5350" s="1596">
        <v>73505</v>
      </c>
      <c r="C5350" s="1170" t="s">
        <v>2587</v>
      </c>
      <c r="D5350" s="1169" t="s">
        <v>29</v>
      </c>
      <c r="E5350" s="651" t="s">
        <v>12735</v>
      </c>
    </row>
    <row r="5351" spans="2:5">
      <c r="B5351" s="1595">
        <v>73506</v>
      </c>
      <c r="C5351" s="653" t="s">
        <v>2588</v>
      </c>
      <c r="D5351" s="652" t="s">
        <v>29</v>
      </c>
      <c r="E5351" s="654" t="s">
        <v>14555</v>
      </c>
    </row>
    <row r="5352" spans="2:5">
      <c r="B5352" s="1596">
        <v>73507</v>
      </c>
      <c r="C5352" s="1170" t="s">
        <v>2589</v>
      </c>
      <c r="D5352" s="1169" t="s">
        <v>29</v>
      </c>
      <c r="E5352" s="651" t="s">
        <v>14567</v>
      </c>
    </row>
    <row r="5353" spans="2:5">
      <c r="B5353" s="1595">
        <v>73508</v>
      </c>
      <c r="C5353" s="653" t="s">
        <v>2590</v>
      </c>
      <c r="D5353" s="652" t="s">
        <v>29</v>
      </c>
      <c r="E5353" s="654" t="s">
        <v>13407</v>
      </c>
    </row>
    <row r="5354" spans="2:5">
      <c r="B5354" s="1596">
        <v>73509</v>
      </c>
      <c r="C5354" s="1170" t="s">
        <v>2591</v>
      </c>
      <c r="D5354" s="1169" t="s">
        <v>29</v>
      </c>
      <c r="E5354" s="651" t="s">
        <v>17265</v>
      </c>
    </row>
    <row r="5355" spans="2:5">
      <c r="B5355" s="1595">
        <v>73510</v>
      </c>
      <c r="C5355" s="653" t="s">
        <v>2592</v>
      </c>
      <c r="D5355" s="652" t="s">
        <v>29</v>
      </c>
      <c r="E5355" s="654" t="s">
        <v>17216</v>
      </c>
    </row>
    <row r="5356" spans="2:5">
      <c r="B5356" s="1596">
        <v>73511</v>
      </c>
      <c r="C5356" s="1170" t="s">
        <v>2593</v>
      </c>
      <c r="D5356" s="1169" t="s">
        <v>29</v>
      </c>
      <c r="E5356" s="651" t="s">
        <v>20145</v>
      </c>
    </row>
    <row r="5357" spans="2:5">
      <c r="B5357" s="1595">
        <v>73512</v>
      </c>
      <c r="C5357" s="653" t="s">
        <v>2594</v>
      </c>
      <c r="D5357" s="652" t="s">
        <v>29</v>
      </c>
      <c r="E5357" s="654" t="s">
        <v>17555</v>
      </c>
    </row>
    <row r="5358" spans="2:5">
      <c r="B5358" s="1596">
        <v>73513</v>
      </c>
      <c r="C5358" s="1170" t="s">
        <v>2595</v>
      </c>
      <c r="D5358" s="1169" t="s">
        <v>29</v>
      </c>
      <c r="E5358" s="651" t="s">
        <v>13727</v>
      </c>
    </row>
    <row r="5359" spans="2:5">
      <c r="B5359" s="1595">
        <v>73514</v>
      </c>
      <c r="C5359" s="653" t="s">
        <v>2596</v>
      </c>
      <c r="D5359" s="652" t="s">
        <v>29</v>
      </c>
      <c r="E5359" s="654" t="s">
        <v>13203</v>
      </c>
    </row>
    <row r="5360" spans="2:5">
      <c r="B5360" s="1596">
        <v>73515</v>
      </c>
      <c r="C5360" s="1170" t="s">
        <v>2597</v>
      </c>
      <c r="D5360" s="1169" t="s">
        <v>29</v>
      </c>
      <c r="E5360" s="651" t="s">
        <v>13250</v>
      </c>
    </row>
    <row r="5361" spans="2:5">
      <c r="B5361" s="1595">
        <v>73516</v>
      </c>
      <c r="C5361" s="653" t="s">
        <v>2598</v>
      </c>
      <c r="D5361" s="652" t="s">
        <v>29</v>
      </c>
      <c r="E5361" s="654" t="s">
        <v>13737</v>
      </c>
    </row>
    <row r="5362" spans="2:5">
      <c r="B5362" s="1596">
        <v>73517</v>
      </c>
      <c r="C5362" s="1170" t="s">
        <v>2599</v>
      </c>
      <c r="D5362" s="1169" t="s">
        <v>29</v>
      </c>
      <c r="E5362" s="651" t="s">
        <v>15398</v>
      </c>
    </row>
    <row r="5363" spans="2:5">
      <c r="B5363" s="1595">
        <v>73518</v>
      </c>
      <c r="C5363" s="653" t="s">
        <v>2600</v>
      </c>
      <c r="D5363" s="652" t="s">
        <v>29</v>
      </c>
      <c r="E5363" s="654" t="s">
        <v>12513</v>
      </c>
    </row>
    <row r="5364" spans="2:5">
      <c r="B5364" s="1596">
        <v>73519</v>
      </c>
      <c r="C5364" s="1170" t="s">
        <v>2601</v>
      </c>
      <c r="D5364" s="1169" t="s">
        <v>29</v>
      </c>
      <c r="E5364" s="651" t="s">
        <v>17562</v>
      </c>
    </row>
    <row r="5365" spans="2:5">
      <c r="B5365" s="1595">
        <v>73520</v>
      </c>
      <c r="C5365" s="653" t="s">
        <v>2602</v>
      </c>
      <c r="D5365" s="652" t="s">
        <v>29</v>
      </c>
      <c r="E5365" s="654" t="s">
        <v>12855</v>
      </c>
    </row>
    <row r="5366" spans="2:5">
      <c r="B5366" s="1596">
        <v>73521</v>
      </c>
      <c r="C5366" s="1170" t="s">
        <v>2603</v>
      </c>
      <c r="D5366" s="1169" t="s">
        <v>29</v>
      </c>
      <c r="E5366" s="651" t="s">
        <v>13895</v>
      </c>
    </row>
    <row r="5367" spans="2:5">
      <c r="B5367" s="1595">
        <v>73522</v>
      </c>
      <c r="C5367" s="653" t="s">
        <v>2604</v>
      </c>
      <c r="D5367" s="652" t="s">
        <v>29</v>
      </c>
      <c r="E5367" s="654" t="s">
        <v>13792</v>
      </c>
    </row>
    <row r="5368" spans="2:5">
      <c r="B5368" s="1596">
        <v>73523</v>
      </c>
      <c r="C5368" s="1170" t="s">
        <v>2605</v>
      </c>
      <c r="D5368" s="1169" t="s">
        <v>29</v>
      </c>
      <c r="E5368" s="651" t="s">
        <v>13138</v>
      </c>
    </row>
    <row r="5369" spans="2:5">
      <c r="B5369" s="1595">
        <v>73524</v>
      </c>
      <c r="C5369" s="653" t="s">
        <v>2606</v>
      </c>
      <c r="D5369" s="652" t="s">
        <v>29</v>
      </c>
      <c r="E5369" s="654" t="s">
        <v>12645</v>
      </c>
    </row>
    <row r="5370" spans="2:5">
      <c r="B5370" s="1596">
        <v>73587</v>
      </c>
      <c r="C5370" s="1170" t="s">
        <v>2607</v>
      </c>
      <c r="D5370" s="1169" t="s">
        <v>29</v>
      </c>
      <c r="E5370" s="651" t="s">
        <v>18120</v>
      </c>
    </row>
    <row r="5371" spans="2:5">
      <c r="B5371" s="1595">
        <v>73588</v>
      </c>
      <c r="C5371" s="653" t="s">
        <v>2608</v>
      </c>
      <c r="D5371" s="652" t="s">
        <v>29</v>
      </c>
      <c r="E5371" s="654" t="s">
        <v>12933</v>
      </c>
    </row>
    <row r="5372" spans="2:5">
      <c r="B5372" s="1596">
        <v>73589</v>
      </c>
      <c r="C5372" s="1170" t="s">
        <v>2609</v>
      </c>
      <c r="D5372" s="1169" t="s">
        <v>29</v>
      </c>
      <c r="E5372" s="651" t="s">
        <v>14339</v>
      </c>
    </row>
    <row r="5373" spans="2:5">
      <c r="B5373" s="1595">
        <v>73590</v>
      </c>
      <c r="C5373" s="653" t="s">
        <v>2610</v>
      </c>
      <c r="D5373" s="652" t="s">
        <v>29</v>
      </c>
      <c r="E5373" s="654" t="s">
        <v>12717</v>
      </c>
    </row>
    <row r="5374" spans="2:5">
      <c r="B5374" s="1596">
        <v>73597</v>
      </c>
      <c r="C5374" s="1170" t="s">
        <v>2611</v>
      </c>
      <c r="D5374" s="1169" t="s">
        <v>29</v>
      </c>
      <c r="E5374" s="651" t="s">
        <v>12933</v>
      </c>
    </row>
    <row r="5375" spans="2:5">
      <c r="B5375" s="1595">
        <v>73598</v>
      </c>
      <c r="C5375" s="653" t="s">
        <v>2612</v>
      </c>
      <c r="D5375" s="652" t="s">
        <v>29</v>
      </c>
      <c r="E5375" s="654" t="s">
        <v>14339</v>
      </c>
    </row>
    <row r="5376" spans="2:5" ht="30">
      <c r="B5376" s="1596">
        <v>73714</v>
      </c>
      <c r="C5376" s="1170" t="s">
        <v>11308</v>
      </c>
      <c r="D5376" s="1169" t="s">
        <v>30</v>
      </c>
      <c r="E5376" s="651" t="s">
        <v>20146</v>
      </c>
    </row>
    <row r="5377" spans="2:5">
      <c r="B5377" s="1595">
        <v>86957</v>
      </c>
      <c r="C5377" s="653" t="s">
        <v>2613</v>
      </c>
      <c r="D5377" s="652" t="s">
        <v>30</v>
      </c>
      <c r="E5377" s="654" t="s">
        <v>17904</v>
      </c>
    </row>
    <row r="5378" spans="2:5">
      <c r="B5378" s="1596">
        <v>86958</v>
      </c>
      <c r="C5378" s="1170" t="s">
        <v>2614</v>
      </c>
      <c r="D5378" s="1169" t="s">
        <v>30</v>
      </c>
      <c r="E5378" s="651" t="s">
        <v>17074</v>
      </c>
    </row>
    <row r="5379" spans="2:5">
      <c r="B5379" s="1595" t="s">
        <v>12302</v>
      </c>
      <c r="C5379" s="653" t="s">
        <v>606</v>
      </c>
      <c r="D5379" s="652" t="s">
        <v>30</v>
      </c>
      <c r="E5379" s="654" t="s">
        <v>14938</v>
      </c>
    </row>
    <row r="5380" spans="2:5">
      <c r="B5380" s="1596">
        <v>73672</v>
      </c>
      <c r="C5380" s="1170" t="s">
        <v>11309</v>
      </c>
      <c r="D5380" s="1169" t="s">
        <v>0</v>
      </c>
      <c r="E5380" s="651" t="s">
        <v>15483</v>
      </c>
    </row>
    <row r="5381" spans="2:5">
      <c r="B5381" s="1595" t="s">
        <v>12303</v>
      </c>
      <c r="C5381" s="653" t="s">
        <v>11310</v>
      </c>
      <c r="D5381" s="652" t="s">
        <v>0</v>
      </c>
      <c r="E5381" s="654" t="s">
        <v>12848</v>
      </c>
    </row>
    <row r="5382" spans="2:5">
      <c r="B5382" s="1596" t="s">
        <v>12304</v>
      </c>
      <c r="C5382" s="1170" t="s">
        <v>11311</v>
      </c>
      <c r="D5382" s="1169" t="s">
        <v>0</v>
      </c>
      <c r="E5382" s="651" t="s">
        <v>14513</v>
      </c>
    </row>
    <row r="5383" spans="2:5">
      <c r="B5383" s="1595" t="s">
        <v>12305</v>
      </c>
      <c r="C5383" s="653" t="s">
        <v>607</v>
      </c>
      <c r="D5383" s="652" t="s">
        <v>0</v>
      </c>
      <c r="E5383" s="654" t="s">
        <v>12507</v>
      </c>
    </row>
    <row r="5384" spans="2:5">
      <c r="B5384" s="1596">
        <v>85331</v>
      </c>
      <c r="C5384" s="1170" t="s">
        <v>608</v>
      </c>
      <c r="D5384" s="1169" t="s">
        <v>0</v>
      </c>
      <c r="E5384" s="651" t="s">
        <v>14219</v>
      </c>
    </row>
    <row r="5385" spans="2:5">
      <c r="B5385" s="1595">
        <v>85422</v>
      </c>
      <c r="C5385" s="653" t="s">
        <v>609</v>
      </c>
      <c r="D5385" s="652" t="s">
        <v>0</v>
      </c>
      <c r="E5385" s="654" t="s">
        <v>16252</v>
      </c>
    </row>
    <row r="5386" spans="2:5">
      <c r="B5386" s="1596" t="s">
        <v>610</v>
      </c>
      <c r="C5386" s="1170" t="s">
        <v>11312</v>
      </c>
      <c r="D5386" s="1169" t="s">
        <v>0</v>
      </c>
      <c r="E5386" s="651" t="s">
        <v>13821</v>
      </c>
    </row>
    <row r="5387" spans="2:5">
      <c r="B5387" s="1595" t="s">
        <v>12306</v>
      </c>
      <c r="C5387" s="653" t="s">
        <v>611</v>
      </c>
      <c r="D5387" s="652" t="s">
        <v>29</v>
      </c>
      <c r="E5387" s="654" t="s">
        <v>17226</v>
      </c>
    </row>
    <row r="5388" spans="2:5">
      <c r="B5388" s="1596" t="s">
        <v>12307</v>
      </c>
      <c r="C5388" s="1170" t="s">
        <v>612</v>
      </c>
      <c r="D5388" s="1169" t="s">
        <v>0</v>
      </c>
      <c r="E5388" s="651" t="s">
        <v>14952</v>
      </c>
    </row>
    <row r="5389" spans="2:5">
      <c r="B5389" s="1595" t="s">
        <v>12308</v>
      </c>
      <c r="C5389" s="653" t="s">
        <v>613</v>
      </c>
      <c r="D5389" s="652" t="s">
        <v>0</v>
      </c>
      <c r="E5389" s="654" t="s">
        <v>20147</v>
      </c>
    </row>
    <row r="5390" spans="2:5">
      <c r="B5390" s="1596">
        <v>84126</v>
      </c>
      <c r="C5390" s="1170" t="s">
        <v>11313</v>
      </c>
      <c r="D5390" s="1169" t="s">
        <v>0</v>
      </c>
      <c r="E5390" s="651" t="s">
        <v>15299</v>
      </c>
    </row>
    <row r="5391" spans="2:5">
      <c r="B5391" s="1595">
        <v>72214</v>
      </c>
      <c r="C5391" s="653" t="s">
        <v>2615</v>
      </c>
      <c r="D5391" s="652" t="s">
        <v>25</v>
      </c>
      <c r="E5391" s="654" t="s">
        <v>19793</v>
      </c>
    </row>
    <row r="5392" spans="2:5">
      <c r="B5392" s="1596">
        <v>72215</v>
      </c>
      <c r="C5392" s="1170" t="s">
        <v>2616</v>
      </c>
      <c r="D5392" s="1169" t="s">
        <v>25</v>
      </c>
      <c r="E5392" s="651" t="s">
        <v>20131</v>
      </c>
    </row>
    <row r="5393" spans="2:5">
      <c r="B5393" s="1595">
        <v>72216</v>
      </c>
      <c r="C5393" s="653" t="s">
        <v>2617</v>
      </c>
      <c r="D5393" s="652" t="s">
        <v>25</v>
      </c>
      <c r="E5393" s="654" t="s">
        <v>20148</v>
      </c>
    </row>
    <row r="5394" spans="2:5">
      <c r="B5394" s="1596">
        <v>72220</v>
      </c>
      <c r="C5394" s="1170" t="s">
        <v>2618</v>
      </c>
      <c r="D5394" s="1169" t="s">
        <v>0</v>
      </c>
      <c r="E5394" s="651" t="s">
        <v>13682</v>
      </c>
    </row>
    <row r="5395" spans="2:5">
      <c r="B5395" s="1595">
        <v>72221</v>
      </c>
      <c r="C5395" s="653" t="s">
        <v>2619</v>
      </c>
      <c r="D5395" s="652" t="s">
        <v>0</v>
      </c>
      <c r="E5395" s="654" t="s">
        <v>13682</v>
      </c>
    </row>
    <row r="5396" spans="2:5">
      <c r="B5396" s="1596">
        <v>72224</v>
      </c>
      <c r="C5396" s="1170" t="s">
        <v>2620</v>
      </c>
      <c r="D5396" s="1169" t="s">
        <v>0</v>
      </c>
      <c r="E5396" s="651" t="s">
        <v>15580</v>
      </c>
    </row>
    <row r="5397" spans="2:5">
      <c r="B5397" s="1595">
        <v>72226</v>
      </c>
      <c r="C5397" s="653" t="s">
        <v>2621</v>
      </c>
      <c r="D5397" s="652" t="s">
        <v>0</v>
      </c>
      <c r="E5397" s="654" t="s">
        <v>13063</v>
      </c>
    </row>
    <row r="5398" spans="2:5">
      <c r="B5398" s="1596">
        <v>72228</v>
      </c>
      <c r="C5398" s="1170" t="s">
        <v>2622</v>
      </c>
      <c r="D5398" s="1169" t="s">
        <v>0</v>
      </c>
      <c r="E5398" s="651" t="s">
        <v>15922</v>
      </c>
    </row>
    <row r="5399" spans="2:5">
      <c r="B5399" s="1595">
        <v>72237</v>
      </c>
      <c r="C5399" s="653" t="s">
        <v>2623</v>
      </c>
      <c r="D5399" s="652" t="s">
        <v>0</v>
      </c>
      <c r="E5399" s="654" t="s">
        <v>15758</v>
      </c>
    </row>
    <row r="5400" spans="2:5">
      <c r="B5400" s="1596">
        <v>72238</v>
      </c>
      <c r="C5400" s="1170" t="s">
        <v>2624</v>
      </c>
      <c r="D5400" s="1169" t="s">
        <v>0</v>
      </c>
      <c r="E5400" s="651" t="s">
        <v>15692</v>
      </c>
    </row>
    <row r="5401" spans="2:5">
      <c r="B5401" s="1595">
        <v>73616</v>
      </c>
      <c r="C5401" s="653" t="s">
        <v>616</v>
      </c>
      <c r="D5401" s="652" t="s">
        <v>25</v>
      </c>
      <c r="E5401" s="654" t="s">
        <v>20149</v>
      </c>
    </row>
    <row r="5402" spans="2:5">
      <c r="B5402" s="1169" t="s">
        <v>12309</v>
      </c>
      <c r="C5402" s="1170" t="s">
        <v>2625</v>
      </c>
      <c r="D5402" s="1169" t="s">
        <v>0</v>
      </c>
      <c r="E5402" s="651" t="s">
        <v>18071</v>
      </c>
    </row>
    <row r="5403" spans="2:5">
      <c r="B5403" s="652" t="s">
        <v>12310</v>
      </c>
      <c r="C5403" s="653" t="s">
        <v>2626</v>
      </c>
      <c r="D5403" s="652" t="s">
        <v>0</v>
      </c>
      <c r="E5403" s="654" t="s">
        <v>12559</v>
      </c>
    </row>
    <row r="5404" spans="2:5">
      <c r="B5404" s="1169" t="s">
        <v>12311</v>
      </c>
      <c r="C5404" s="1170" t="s">
        <v>2627</v>
      </c>
      <c r="D5404" s="1169" t="s">
        <v>0</v>
      </c>
      <c r="E5404" s="651" t="s">
        <v>15834</v>
      </c>
    </row>
    <row r="5405" spans="2:5">
      <c r="B5405" s="652" t="s">
        <v>12312</v>
      </c>
      <c r="C5405" s="653" t="s">
        <v>2628</v>
      </c>
      <c r="D5405" s="652" t="s">
        <v>25</v>
      </c>
      <c r="E5405" s="654" t="s">
        <v>16852</v>
      </c>
    </row>
    <row r="5406" spans="2:5">
      <c r="B5406" s="1169" t="s">
        <v>12313</v>
      </c>
      <c r="C5406" s="1170" t="s">
        <v>2629</v>
      </c>
      <c r="D5406" s="1169" t="s">
        <v>25</v>
      </c>
      <c r="E5406" s="651" t="s">
        <v>14585</v>
      </c>
    </row>
    <row r="5407" spans="2:5">
      <c r="B5407" s="1595">
        <v>84152</v>
      </c>
      <c r="C5407" s="653" t="s">
        <v>11314</v>
      </c>
      <c r="D5407" s="652" t="s">
        <v>25</v>
      </c>
      <c r="E5407" s="654" t="s">
        <v>20150</v>
      </c>
    </row>
    <row r="5408" spans="2:5">
      <c r="B5408" s="1596">
        <v>85332</v>
      </c>
      <c r="C5408" s="1170" t="s">
        <v>2630</v>
      </c>
      <c r="D5408" s="1169" t="s">
        <v>30</v>
      </c>
      <c r="E5408" s="651" t="s">
        <v>15475</v>
      </c>
    </row>
    <row r="5409" spans="2:5">
      <c r="B5409" s="1595">
        <v>85333</v>
      </c>
      <c r="C5409" s="653" t="s">
        <v>617</v>
      </c>
      <c r="D5409" s="652" t="s">
        <v>30</v>
      </c>
      <c r="E5409" s="654" t="s">
        <v>16274</v>
      </c>
    </row>
    <row r="5410" spans="2:5">
      <c r="B5410" s="1596">
        <v>85334</v>
      </c>
      <c r="C5410" s="1170" t="s">
        <v>618</v>
      </c>
      <c r="D5410" s="1169" t="s">
        <v>0</v>
      </c>
      <c r="E5410" s="651" t="s">
        <v>13682</v>
      </c>
    </row>
    <row r="5411" spans="2:5">
      <c r="B5411" s="1595">
        <v>85335</v>
      </c>
      <c r="C5411" s="653" t="s">
        <v>619</v>
      </c>
      <c r="D5411" s="652" t="s">
        <v>29</v>
      </c>
      <c r="E5411" s="654" t="s">
        <v>13924</v>
      </c>
    </row>
    <row r="5412" spans="2:5">
      <c r="B5412" s="1596">
        <v>85336</v>
      </c>
      <c r="C5412" s="1170" t="s">
        <v>11315</v>
      </c>
      <c r="D5412" s="1169" t="s">
        <v>29</v>
      </c>
      <c r="E5412" s="651" t="s">
        <v>15752</v>
      </c>
    </row>
    <row r="5413" spans="2:5">
      <c r="B5413" s="1595">
        <v>85362</v>
      </c>
      <c r="C5413" s="653" t="s">
        <v>2631</v>
      </c>
      <c r="D5413" s="652" t="s">
        <v>0</v>
      </c>
      <c r="E5413" s="654" t="s">
        <v>17164</v>
      </c>
    </row>
    <row r="5414" spans="2:5">
      <c r="B5414" s="1596">
        <v>85364</v>
      </c>
      <c r="C5414" s="1170" t="s">
        <v>2632</v>
      </c>
      <c r="D5414" s="1169" t="s">
        <v>25</v>
      </c>
      <c r="E5414" s="651" t="s">
        <v>20149</v>
      </c>
    </row>
    <row r="5415" spans="2:5">
      <c r="B5415" s="1595">
        <v>85366</v>
      </c>
      <c r="C5415" s="653" t="s">
        <v>620</v>
      </c>
      <c r="D5415" s="652" t="s">
        <v>0</v>
      </c>
      <c r="E5415" s="654" t="s">
        <v>15986</v>
      </c>
    </row>
    <row r="5416" spans="2:5">
      <c r="B5416" s="1596">
        <v>85369</v>
      </c>
      <c r="C5416" s="1170" t="s">
        <v>2633</v>
      </c>
      <c r="D5416" s="1169" t="s">
        <v>0</v>
      </c>
      <c r="E5416" s="651" t="s">
        <v>15477</v>
      </c>
    </row>
    <row r="5417" spans="2:5">
      <c r="B5417" s="1595">
        <v>85370</v>
      </c>
      <c r="C5417" s="653" t="s">
        <v>621</v>
      </c>
      <c r="D5417" s="652" t="s">
        <v>25</v>
      </c>
      <c r="E5417" s="654" t="s">
        <v>20151</v>
      </c>
    </row>
    <row r="5418" spans="2:5">
      <c r="B5418" s="1596">
        <v>85371</v>
      </c>
      <c r="C5418" s="1170" t="s">
        <v>622</v>
      </c>
      <c r="D5418" s="1169" t="s">
        <v>0</v>
      </c>
      <c r="E5418" s="651" t="s">
        <v>14308</v>
      </c>
    </row>
    <row r="5419" spans="2:5">
      <c r="B5419" s="1595">
        <v>85372</v>
      </c>
      <c r="C5419" s="653" t="s">
        <v>2634</v>
      </c>
      <c r="D5419" s="652" t="s">
        <v>0</v>
      </c>
      <c r="E5419" s="654" t="s">
        <v>13965</v>
      </c>
    </row>
    <row r="5420" spans="2:5">
      <c r="B5420" s="1596">
        <v>85374</v>
      </c>
      <c r="C5420" s="1170" t="s">
        <v>2635</v>
      </c>
      <c r="D5420" s="1169" t="s">
        <v>30</v>
      </c>
      <c r="E5420" s="651" t="s">
        <v>19181</v>
      </c>
    </row>
    <row r="5421" spans="2:5">
      <c r="B5421" s="1595">
        <v>85375</v>
      </c>
      <c r="C5421" s="653" t="s">
        <v>623</v>
      </c>
      <c r="D5421" s="652" t="s">
        <v>0</v>
      </c>
      <c r="E5421" s="654" t="s">
        <v>19096</v>
      </c>
    </row>
    <row r="5422" spans="2:5">
      <c r="B5422" s="1596">
        <v>85376</v>
      </c>
      <c r="C5422" s="1170" t="s">
        <v>624</v>
      </c>
      <c r="D5422" s="1169" t="s">
        <v>0</v>
      </c>
      <c r="E5422" s="651" t="s">
        <v>13529</v>
      </c>
    </row>
    <row r="5423" spans="2:5">
      <c r="B5423" s="1595">
        <v>85383</v>
      </c>
      <c r="C5423" s="653" t="s">
        <v>2636</v>
      </c>
      <c r="D5423" s="652" t="s">
        <v>29</v>
      </c>
      <c r="E5423" s="654" t="s">
        <v>16076</v>
      </c>
    </row>
    <row r="5424" spans="2:5">
      <c r="B5424" s="1596">
        <v>85389</v>
      </c>
      <c r="C5424" s="1170" t="s">
        <v>625</v>
      </c>
      <c r="D5424" s="1169" t="s">
        <v>29</v>
      </c>
      <c r="E5424" s="651" t="s">
        <v>20152</v>
      </c>
    </row>
    <row r="5425" spans="2:5">
      <c r="B5425" s="1595">
        <v>85390</v>
      </c>
      <c r="C5425" s="653" t="s">
        <v>626</v>
      </c>
      <c r="D5425" s="652" t="s">
        <v>29</v>
      </c>
      <c r="E5425" s="654" t="s">
        <v>17437</v>
      </c>
    </row>
    <row r="5426" spans="2:5">
      <c r="B5426" s="1596">
        <v>85392</v>
      </c>
      <c r="C5426" s="1170" t="s">
        <v>627</v>
      </c>
      <c r="D5426" s="1169" t="s">
        <v>29</v>
      </c>
      <c r="E5426" s="651" t="s">
        <v>18534</v>
      </c>
    </row>
    <row r="5427" spans="2:5">
      <c r="B5427" s="1595">
        <v>85406</v>
      </c>
      <c r="C5427" s="653" t="s">
        <v>2637</v>
      </c>
      <c r="D5427" s="652" t="s">
        <v>0</v>
      </c>
      <c r="E5427" s="654" t="s">
        <v>19844</v>
      </c>
    </row>
    <row r="5428" spans="2:5">
      <c r="B5428" s="1596">
        <v>85407</v>
      </c>
      <c r="C5428" s="1170" t="s">
        <v>628</v>
      </c>
      <c r="D5428" s="1169" t="s">
        <v>29</v>
      </c>
      <c r="E5428" s="651" t="s">
        <v>15159</v>
      </c>
    </row>
    <row r="5429" spans="2:5">
      <c r="B5429" s="1595">
        <v>85408</v>
      </c>
      <c r="C5429" s="653" t="s">
        <v>629</v>
      </c>
      <c r="D5429" s="652" t="s">
        <v>0</v>
      </c>
      <c r="E5429" s="654" t="s">
        <v>14765</v>
      </c>
    </row>
    <row r="5430" spans="2:5">
      <c r="B5430" s="1596">
        <v>85409</v>
      </c>
      <c r="C5430" s="1170" t="s">
        <v>2638</v>
      </c>
      <c r="D5430" s="1169" t="s">
        <v>0</v>
      </c>
      <c r="E5430" s="651" t="s">
        <v>12868</v>
      </c>
    </row>
    <row r="5431" spans="2:5">
      <c r="B5431" s="1595">
        <v>85411</v>
      </c>
      <c r="C5431" s="653" t="s">
        <v>630</v>
      </c>
      <c r="D5431" s="652" t="s">
        <v>29</v>
      </c>
      <c r="E5431" s="654" t="s">
        <v>14408</v>
      </c>
    </row>
    <row r="5432" spans="2:5">
      <c r="B5432" s="1596">
        <v>85415</v>
      </c>
      <c r="C5432" s="1170" t="s">
        <v>2639</v>
      </c>
      <c r="D5432" s="1169" t="s">
        <v>30</v>
      </c>
      <c r="E5432" s="651" t="s">
        <v>14542</v>
      </c>
    </row>
    <row r="5433" spans="2:5">
      <c r="B5433" s="1595">
        <v>85416</v>
      </c>
      <c r="C5433" s="653" t="s">
        <v>631</v>
      </c>
      <c r="D5433" s="652" t="s">
        <v>30</v>
      </c>
      <c r="E5433" s="654" t="s">
        <v>12951</v>
      </c>
    </row>
    <row r="5434" spans="2:5">
      <c r="B5434" s="1596">
        <v>85417</v>
      </c>
      <c r="C5434" s="1170" t="s">
        <v>632</v>
      </c>
      <c r="D5434" s="1169" t="s">
        <v>29</v>
      </c>
      <c r="E5434" s="651" t="s">
        <v>13801</v>
      </c>
    </row>
    <row r="5435" spans="2:5">
      <c r="B5435" s="1595">
        <v>85418</v>
      </c>
      <c r="C5435" s="653" t="s">
        <v>11316</v>
      </c>
      <c r="D5435" s="652" t="s">
        <v>29</v>
      </c>
      <c r="E5435" s="654" t="s">
        <v>15897</v>
      </c>
    </row>
    <row r="5436" spans="2:5">
      <c r="B5436" s="1596">
        <v>85419</v>
      </c>
      <c r="C5436" s="1170" t="s">
        <v>633</v>
      </c>
      <c r="D5436" s="1169" t="s">
        <v>29</v>
      </c>
      <c r="E5436" s="651" t="s">
        <v>14707</v>
      </c>
    </row>
    <row r="5437" spans="2:5">
      <c r="B5437" s="1595">
        <v>85420</v>
      </c>
      <c r="C5437" s="653" t="s">
        <v>634</v>
      </c>
      <c r="D5437" s="652" t="s">
        <v>29</v>
      </c>
      <c r="E5437" s="654" t="s">
        <v>15771</v>
      </c>
    </row>
    <row r="5438" spans="2:5">
      <c r="B5438" s="1596">
        <v>85421</v>
      </c>
      <c r="C5438" s="1170" t="s">
        <v>635</v>
      </c>
      <c r="D5438" s="1169" t="s">
        <v>0</v>
      </c>
      <c r="E5438" s="651" t="s">
        <v>15492</v>
      </c>
    </row>
    <row r="5439" spans="2:5">
      <c r="B5439" s="1595">
        <v>89263</v>
      </c>
      <c r="C5439" s="653" t="s">
        <v>636</v>
      </c>
      <c r="D5439" s="652" t="s">
        <v>0</v>
      </c>
      <c r="E5439" s="654" t="s">
        <v>14820</v>
      </c>
    </row>
    <row r="5440" spans="2:5">
      <c r="B5440" s="1596">
        <v>85423</v>
      </c>
      <c r="C5440" s="1170" t="s">
        <v>2640</v>
      </c>
      <c r="D5440" s="1169" t="s">
        <v>0</v>
      </c>
      <c r="E5440" s="651" t="s">
        <v>13502</v>
      </c>
    </row>
    <row r="5441" spans="2:5">
      <c r="B5441" s="1595">
        <v>85424</v>
      </c>
      <c r="C5441" s="653" t="s">
        <v>11317</v>
      </c>
      <c r="D5441" s="652" t="s">
        <v>0</v>
      </c>
      <c r="E5441" s="654" t="s">
        <v>13876</v>
      </c>
    </row>
    <row r="5442" spans="2:5">
      <c r="B5442" s="1596">
        <v>72742</v>
      </c>
      <c r="C5442" s="1170" t="s">
        <v>2641</v>
      </c>
      <c r="D5442" s="1169" t="s">
        <v>30</v>
      </c>
      <c r="E5442" s="651" t="s">
        <v>20153</v>
      </c>
    </row>
    <row r="5443" spans="2:5">
      <c r="B5443" s="1595">
        <v>72743</v>
      </c>
      <c r="C5443" s="653" t="s">
        <v>2642</v>
      </c>
      <c r="D5443" s="652" t="s">
        <v>30</v>
      </c>
      <c r="E5443" s="654" t="s">
        <v>20154</v>
      </c>
    </row>
    <row r="5444" spans="2:5">
      <c r="B5444" s="1169" t="s">
        <v>12314</v>
      </c>
      <c r="C5444" s="1170" t="s">
        <v>637</v>
      </c>
      <c r="D5444" s="1169" t="s">
        <v>423</v>
      </c>
      <c r="E5444" s="651" t="s">
        <v>15351</v>
      </c>
    </row>
    <row r="5445" spans="2:5">
      <c r="B5445" s="652" t="s">
        <v>12315</v>
      </c>
      <c r="C5445" s="653" t="s">
        <v>638</v>
      </c>
      <c r="D5445" s="652" t="s">
        <v>423</v>
      </c>
      <c r="E5445" s="654" t="s">
        <v>18536</v>
      </c>
    </row>
    <row r="5446" spans="2:5">
      <c r="B5446" s="1169" t="s">
        <v>12316</v>
      </c>
      <c r="C5446" s="1170" t="s">
        <v>2643</v>
      </c>
      <c r="D5446" s="1169" t="s">
        <v>25</v>
      </c>
      <c r="E5446" s="651" t="s">
        <v>15926</v>
      </c>
    </row>
    <row r="5447" spans="2:5">
      <c r="B5447" s="652" t="s">
        <v>12317</v>
      </c>
      <c r="C5447" s="653" t="s">
        <v>2644</v>
      </c>
      <c r="D5447" s="652" t="s">
        <v>25</v>
      </c>
      <c r="E5447" s="654" t="s">
        <v>14163</v>
      </c>
    </row>
    <row r="5448" spans="2:5">
      <c r="B5448" s="1169" t="s">
        <v>12318</v>
      </c>
      <c r="C5448" s="1170" t="s">
        <v>639</v>
      </c>
      <c r="D5448" s="1169" t="s">
        <v>25</v>
      </c>
      <c r="E5448" s="651" t="s">
        <v>14299</v>
      </c>
    </row>
    <row r="5449" spans="2:5">
      <c r="B5449" s="652" t="s">
        <v>12319</v>
      </c>
      <c r="C5449" s="653" t="s">
        <v>640</v>
      </c>
      <c r="D5449" s="652" t="s">
        <v>0</v>
      </c>
      <c r="E5449" s="654" t="s">
        <v>13265</v>
      </c>
    </row>
    <row r="5450" spans="2:5">
      <c r="B5450" s="1169" t="s">
        <v>12320</v>
      </c>
      <c r="C5450" s="1170" t="s">
        <v>641</v>
      </c>
      <c r="D5450" s="1169" t="s">
        <v>25</v>
      </c>
      <c r="E5450" s="651" t="s">
        <v>13416</v>
      </c>
    </row>
    <row r="5451" spans="2:5">
      <c r="B5451" s="652" t="s">
        <v>12321</v>
      </c>
      <c r="C5451" s="653" t="s">
        <v>2645</v>
      </c>
      <c r="D5451" s="652" t="s">
        <v>25</v>
      </c>
      <c r="E5451" s="654" t="s">
        <v>13416</v>
      </c>
    </row>
    <row r="5452" spans="2:5">
      <c r="B5452" s="1169" t="s">
        <v>12322</v>
      </c>
      <c r="C5452" s="1170" t="s">
        <v>642</v>
      </c>
      <c r="D5452" s="1169" t="s">
        <v>25</v>
      </c>
      <c r="E5452" s="651" t="s">
        <v>12507</v>
      </c>
    </row>
    <row r="5453" spans="2:5">
      <c r="B5453" s="652" t="s">
        <v>12323</v>
      </c>
      <c r="C5453" s="653" t="s">
        <v>2646</v>
      </c>
      <c r="D5453" s="652" t="s">
        <v>25</v>
      </c>
      <c r="E5453" s="654" t="s">
        <v>13416</v>
      </c>
    </row>
    <row r="5454" spans="2:5">
      <c r="B5454" s="1169" t="s">
        <v>12324</v>
      </c>
      <c r="C5454" s="1170" t="s">
        <v>2647</v>
      </c>
      <c r="D5454" s="1169" t="s">
        <v>25</v>
      </c>
      <c r="E5454" s="651" t="s">
        <v>15413</v>
      </c>
    </row>
    <row r="5455" spans="2:5">
      <c r="B5455" s="652" t="s">
        <v>12325</v>
      </c>
      <c r="C5455" s="653" t="s">
        <v>643</v>
      </c>
      <c r="D5455" s="652" t="s">
        <v>30</v>
      </c>
      <c r="E5455" s="654" t="s">
        <v>15127</v>
      </c>
    </row>
    <row r="5456" spans="2:5">
      <c r="B5456" s="1169" t="s">
        <v>12326</v>
      </c>
      <c r="C5456" s="1170" t="s">
        <v>2648</v>
      </c>
      <c r="D5456" s="1169" t="s">
        <v>30</v>
      </c>
      <c r="E5456" s="651" t="s">
        <v>20155</v>
      </c>
    </row>
    <row r="5457" spans="2:5">
      <c r="B5457" s="652" t="s">
        <v>12327</v>
      </c>
      <c r="C5457" s="653" t="s">
        <v>644</v>
      </c>
      <c r="D5457" s="652" t="s">
        <v>30</v>
      </c>
      <c r="E5457" s="654" t="s">
        <v>20156</v>
      </c>
    </row>
    <row r="5458" spans="2:5">
      <c r="B5458" s="1169" t="s">
        <v>12328</v>
      </c>
      <c r="C5458" s="1170" t="s">
        <v>645</v>
      </c>
      <c r="D5458" s="1169" t="s">
        <v>30</v>
      </c>
      <c r="E5458" s="651" t="s">
        <v>20155</v>
      </c>
    </row>
    <row r="5459" spans="2:5">
      <c r="B5459" s="652" t="s">
        <v>12329</v>
      </c>
      <c r="C5459" s="653" t="s">
        <v>11318</v>
      </c>
      <c r="D5459" s="652" t="s">
        <v>30</v>
      </c>
      <c r="E5459" s="654" t="s">
        <v>20157</v>
      </c>
    </row>
    <row r="5460" spans="2:5">
      <c r="B5460" s="1169" t="s">
        <v>12330</v>
      </c>
      <c r="C5460" s="1170" t="s">
        <v>646</v>
      </c>
      <c r="D5460" s="1169" t="s">
        <v>30</v>
      </c>
      <c r="E5460" s="651" t="s">
        <v>16023</v>
      </c>
    </row>
    <row r="5461" spans="2:5">
      <c r="B5461" s="1595" t="s">
        <v>12331</v>
      </c>
      <c r="C5461" s="653" t="s">
        <v>647</v>
      </c>
      <c r="D5461" s="652" t="s">
        <v>30</v>
      </c>
      <c r="E5461" s="654" t="s">
        <v>16573</v>
      </c>
    </row>
    <row r="5462" spans="2:5">
      <c r="B5462" s="1596" t="s">
        <v>12332</v>
      </c>
      <c r="C5462" s="1170" t="s">
        <v>2649</v>
      </c>
      <c r="D5462" s="1169" t="s">
        <v>30</v>
      </c>
      <c r="E5462" s="651" t="s">
        <v>19654</v>
      </c>
    </row>
    <row r="5463" spans="2:5">
      <c r="B5463" s="1595" t="s">
        <v>12333</v>
      </c>
      <c r="C5463" s="653" t="s">
        <v>2650</v>
      </c>
      <c r="D5463" s="652" t="s">
        <v>30</v>
      </c>
      <c r="E5463" s="654" t="s">
        <v>20158</v>
      </c>
    </row>
    <row r="5464" spans="2:5">
      <c r="B5464" s="1596" t="s">
        <v>12334</v>
      </c>
      <c r="C5464" s="1170" t="s">
        <v>11319</v>
      </c>
      <c r="D5464" s="1169" t="s">
        <v>30</v>
      </c>
      <c r="E5464" s="651" t="s">
        <v>16573</v>
      </c>
    </row>
    <row r="5465" spans="2:5">
      <c r="B5465" s="1595" t="s">
        <v>12335</v>
      </c>
      <c r="C5465" s="653" t="s">
        <v>11320</v>
      </c>
      <c r="D5465" s="652" t="s">
        <v>30</v>
      </c>
      <c r="E5465" s="654" t="s">
        <v>20159</v>
      </c>
    </row>
    <row r="5466" spans="2:5">
      <c r="B5466" s="1596" t="s">
        <v>12336</v>
      </c>
      <c r="C5466" s="1170" t="s">
        <v>2651</v>
      </c>
      <c r="D5466" s="1169" t="s">
        <v>30</v>
      </c>
      <c r="E5466" s="651" t="s">
        <v>20160</v>
      </c>
    </row>
    <row r="5467" spans="2:5">
      <c r="B5467" s="652" t="s">
        <v>12337</v>
      </c>
      <c r="C5467" s="653" t="s">
        <v>2652</v>
      </c>
      <c r="D5467" s="652" t="s">
        <v>30</v>
      </c>
      <c r="E5467" s="654" t="s">
        <v>20156</v>
      </c>
    </row>
    <row r="5468" spans="2:5">
      <c r="B5468" s="1169" t="s">
        <v>12338</v>
      </c>
      <c r="C5468" s="1170" t="s">
        <v>2653</v>
      </c>
      <c r="D5468" s="1169" t="s">
        <v>30</v>
      </c>
      <c r="E5468" s="651" t="s">
        <v>20161</v>
      </c>
    </row>
    <row r="5469" spans="2:5">
      <c r="B5469" s="652" t="s">
        <v>12339</v>
      </c>
      <c r="C5469" s="653" t="s">
        <v>11321</v>
      </c>
      <c r="D5469" s="652" t="s">
        <v>30</v>
      </c>
      <c r="E5469" s="654" t="s">
        <v>20162</v>
      </c>
    </row>
    <row r="5470" spans="2:5">
      <c r="B5470" s="1596" t="s">
        <v>12340</v>
      </c>
      <c r="C5470" s="1170" t="s">
        <v>648</v>
      </c>
      <c r="D5470" s="1169" t="s">
        <v>30</v>
      </c>
      <c r="E5470" s="651" t="s">
        <v>20158</v>
      </c>
    </row>
    <row r="5471" spans="2:5">
      <c r="B5471" s="652" t="s">
        <v>12342</v>
      </c>
      <c r="C5471" s="653" t="s">
        <v>649</v>
      </c>
      <c r="D5471" s="652" t="s">
        <v>30</v>
      </c>
      <c r="E5471" s="654" t="s">
        <v>20163</v>
      </c>
    </row>
    <row r="5472" spans="2:5">
      <c r="B5472" s="1596" t="s">
        <v>12341</v>
      </c>
      <c r="C5472" s="1170" t="s">
        <v>2654</v>
      </c>
      <c r="D5472" s="1169" t="s">
        <v>30</v>
      </c>
      <c r="E5472" s="651" t="s">
        <v>15907</v>
      </c>
    </row>
    <row r="5473" spans="2:5">
      <c r="B5473" s="1595" t="s">
        <v>12344</v>
      </c>
      <c r="C5473" s="653" t="s">
        <v>11322</v>
      </c>
      <c r="D5473" s="652" t="s">
        <v>30</v>
      </c>
      <c r="E5473" s="654" t="s">
        <v>20164</v>
      </c>
    </row>
    <row r="5474" spans="2:5">
      <c r="B5474" s="1596" t="s">
        <v>12343</v>
      </c>
      <c r="C5474" s="1170" t="s">
        <v>11323</v>
      </c>
      <c r="D5474" s="1169" t="s">
        <v>30</v>
      </c>
      <c r="E5474" s="651" t="s">
        <v>20165</v>
      </c>
    </row>
    <row r="5475" spans="2:5">
      <c r="B5475" s="1595" t="s">
        <v>12345</v>
      </c>
      <c r="C5475" s="653" t="s">
        <v>11324</v>
      </c>
      <c r="D5475" s="652" t="s">
        <v>30</v>
      </c>
      <c r="E5475" s="654" t="s">
        <v>20166</v>
      </c>
    </row>
    <row r="5476" spans="2:5">
      <c r="B5476" s="1596" t="s">
        <v>12346</v>
      </c>
      <c r="C5476" s="1170" t="s">
        <v>2655</v>
      </c>
      <c r="D5476" s="1169" t="s">
        <v>30</v>
      </c>
      <c r="E5476" s="651" t="s">
        <v>20167</v>
      </c>
    </row>
    <row r="5477" spans="2:5">
      <c r="B5477" s="1595" t="s">
        <v>12347</v>
      </c>
      <c r="C5477" s="653" t="s">
        <v>2656</v>
      </c>
      <c r="D5477" s="652" t="s">
        <v>30</v>
      </c>
      <c r="E5477" s="654" t="s">
        <v>20167</v>
      </c>
    </row>
    <row r="5478" spans="2:5">
      <c r="B5478" s="1596" t="s">
        <v>12348</v>
      </c>
      <c r="C5478" s="1170" t="s">
        <v>2657</v>
      </c>
      <c r="D5478" s="1169" t="s">
        <v>30</v>
      </c>
      <c r="E5478" s="651" t="s">
        <v>20162</v>
      </c>
    </row>
    <row r="5479" spans="2:5">
      <c r="B5479" s="1595" t="s">
        <v>12349</v>
      </c>
      <c r="C5479" s="653" t="s">
        <v>2658</v>
      </c>
      <c r="D5479" s="652" t="s">
        <v>30</v>
      </c>
      <c r="E5479" s="654" t="s">
        <v>16023</v>
      </c>
    </row>
    <row r="5480" spans="2:5">
      <c r="B5480" s="1596" t="s">
        <v>12350</v>
      </c>
      <c r="C5480" s="1170" t="s">
        <v>650</v>
      </c>
      <c r="D5480" s="1169" t="s">
        <v>30</v>
      </c>
      <c r="E5480" s="651" t="s">
        <v>20165</v>
      </c>
    </row>
    <row r="5481" spans="2:5">
      <c r="B5481" s="1595" t="s">
        <v>12351</v>
      </c>
      <c r="C5481" s="653" t="s">
        <v>2659</v>
      </c>
      <c r="D5481" s="652" t="s">
        <v>30</v>
      </c>
      <c r="E5481" s="654" t="s">
        <v>20161</v>
      </c>
    </row>
    <row r="5482" spans="2:5">
      <c r="B5482" s="1596" t="s">
        <v>12352</v>
      </c>
      <c r="C5482" s="1170" t="s">
        <v>11325</v>
      </c>
      <c r="D5482" s="1169" t="s">
        <v>30</v>
      </c>
      <c r="E5482" s="651" t="s">
        <v>20168</v>
      </c>
    </row>
    <row r="5483" spans="2:5">
      <c r="B5483" s="1595" t="s">
        <v>12353</v>
      </c>
      <c r="C5483" s="653" t="s">
        <v>651</v>
      </c>
      <c r="D5483" s="652" t="s">
        <v>30</v>
      </c>
      <c r="E5483" s="654" t="s">
        <v>20169</v>
      </c>
    </row>
    <row r="5484" spans="2:5">
      <c r="B5484" s="1596" t="s">
        <v>12354</v>
      </c>
      <c r="C5484" s="1170" t="s">
        <v>652</v>
      </c>
      <c r="D5484" s="1169" t="s">
        <v>30</v>
      </c>
      <c r="E5484" s="651" t="s">
        <v>20169</v>
      </c>
    </row>
    <row r="5485" spans="2:5">
      <c r="B5485" s="1595" t="s">
        <v>12355</v>
      </c>
      <c r="C5485" s="653" t="s">
        <v>653</v>
      </c>
      <c r="D5485" s="652" t="s">
        <v>30</v>
      </c>
      <c r="E5485" s="654" t="s">
        <v>20169</v>
      </c>
    </row>
    <row r="5486" spans="2:5">
      <c r="B5486" s="1596" t="s">
        <v>12356</v>
      </c>
      <c r="C5486" s="1170" t="s">
        <v>2660</v>
      </c>
      <c r="D5486" s="1169" t="s">
        <v>30</v>
      </c>
      <c r="E5486" s="651" t="s">
        <v>20156</v>
      </c>
    </row>
    <row r="5487" spans="2:5">
      <c r="B5487" s="1595" t="s">
        <v>12357</v>
      </c>
      <c r="C5487" s="653" t="s">
        <v>654</v>
      </c>
      <c r="D5487" s="652" t="s">
        <v>30</v>
      </c>
      <c r="E5487" s="654" t="s">
        <v>20170</v>
      </c>
    </row>
    <row r="5488" spans="2:5">
      <c r="B5488" s="1596" t="s">
        <v>12358</v>
      </c>
      <c r="C5488" s="1170" t="s">
        <v>655</v>
      </c>
      <c r="D5488" s="1169" t="s">
        <v>30</v>
      </c>
      <c r="E5488" s="651" t="s">
        <v>20171</v>
      </c>
    </row>
    <row r="5489" spans="2:5">
      <c r="B5489" s="1595" t="s">
        <v>12359</v>
      </c>
      <c r="C5489" s="653" t="s">
        <v>2661</v>
      </c>
      <c r="D5489" s="652" t="s">
        <v>30</v>
      </c>
      <c r="E5489" s="654" t="s">
        <v>13373</v>
      </c>
    </row>
    <row r="5490" spans="2:5">
      <c r="B5490" s="1596" t="s">
        <v>12360</v>
      </c>
      <c r="C5490" s="1170" t="s">
        <v>2662</v>
      </c>
      <c r="D5490" s="1169" t="s">
        <v>30</v>
      </c>
      <c r="E5490" s="651" t="s">
        <v>20172</v>
      </c>
    </row>
    <row r="5491" spans="2:5">
      <c r="B5491" s="1595" t="s">
        <v>12361</v>
      </c>
      <c r="C5491" s="653" t="s">
        <v>656</v>
      </c>
      <c r="D5491" s="652" t="s">
        <v>30</v>
      </c>
      <c r="E5491" s="654" t="s">
        <v>19654</v>
      </c>
    </row>
    <row r="5492" spans="2:5">
      <c r="B5492" s="1596" t="s">
        <v>12362</v>
      </c>
      <c r="C5492" s="1170" t="s">
        <v>657</v>
      </c>
      <c r="D5492" s="1169" t="s">
        <v>30</v>
      </c>
      <c r="E5492" s="651" t="s">
        <v>20173</v>
      </c>
    </row>
    <row r="5493" spans="2:5">
      <c r="B5493" s="1595" t="s">
        <v>12363</v>
      </c>
      <c r="C5493" s="653" t="s">
        <v>2663</v>
      </c>
      <c r="D5493" s="652" t="s">
        <v>30</v>
      </c>
      <c r="E5493" s="654" t="s">
        <v>15907</v>
      </c>
    </row>
    <row r="5494" spans="2:5">
      <c r="B5494" s="1596" t="s">
        <v>12364</v>
      </c>
      <c r="C5494" s="1170" t="s">
        <v>658</v>
      </c>
      <c r="D5494" s="1169" t="s">
        <v>30</v>
      </c>
      <c r="E5494" s="651" t="s">
        <v>19468</v>
      </c>
    </row>
    <row r="5495" spans="2:5">
      <c r="B5495" s="1595" t="s">
        <v>12365</v>
      </c>
      <c r="C5495" s="653" t="s">
        <v>2664</v>
      </c>
      <c r="D5495" s="652" t="s">
        <v>30</v>
      </c>
      <c r="E5495" s="654" t="s">
        <v>19654</v>
      </c>
    </row>
    <row r="5496" spans="2:5">
      <c r="B5496" s="1596" t="s">
        <v>12366</v>
      </c>
      <c r="C5496" s="1170" t="s">
        <v>659</v>
      </c>
      <c r="D5496" s="1169" t="s">
        <v>30</v>
      </c>
      <c r="E5496" s="651" t="s">
        <v>20158</v>
      </c>
    </row>
    <row r="5497" spans="2:5">
      <c r="B5497" s="1595" t="s">
        <v>12367</v>
      </c>
      <c r="C5497" s="653" t="s">
        <v>2665</v>
      </c>
      <c r="D5497" s="652" t="s">
        <v>30</v>
      </c>
      <c r="E5497" s="654" t="s">
        <v>19654</v>
      </c>
    </row>
    <row r="5498" spans="2:5">
      <c r="B5498" s="1596" t="s">
        <v>12368</v>
      </c>
      <c r="C5498" s="1170" t="s">
        <v>2666</v>
      </c>
      <c r="D5498" s="1169" t="s">
        <v>30</v>
      </c>
      <c r="E5498" s="651" t="s">
        <v>20162</v>
      </c>
    </row>
    <row r="5499" spans="2:5">
      <c r="B5499" s="1595" t="s">
        <v>12369</v>
      </c>
      <c r="C5499" s="653" t="s">
        <v>660</v>
      </c>
      <c r="D5499" s="652" t="s">
        <v>30</v>
      </c>
      <c r="E5499" s="654" t="s">
        <v>20156</v>
      </c>
    </row>
    <row r="5500" spans="2:5">
      <c r="B5500" s="1596" t="s">
        <v>12370</v>
      </c>
      <c r="C5500" s="1170" t="s">
        <v>661</v>
      </c>
      <c r="D5500" s="1169" t="s">
        <v>30</v>
      </c>
      <c r="E5500" s="651" t="s">
        <v>19654</v>
      </c>
    </row>
    <row r="5501" spans="2:5">
      <c r="B5501" s="652" t="s">
        <v>12371</v>
      </c>
      <c r="C5501" s="653" t="s">
        <v>662</v>
      </c>
      <c r="D5501" s="652" t="s">
        <v>30</v>
      </c>
      <c r="E5501" s="654" t="s">
        <v>15745</v>
      </c>
    </row>
    <row r="5502" spans="2:5">
      <c r="B5502" s="1169" t="s">
        <v>12372</v>
      </c>
      <c r="C5502" s="1170" t="s">
        <v>663</v>
      </c>
      <c r="D5502" s="1169" t="s">
        <v>30</v>
      </c>
      <c r="E5502" s="651" t="s">
        <v>20156</v>
      </c>
    </row>
    <row r="5503" spans="2:5">
      <c r="B5503" s="652" t="s">
        <v>12373</v>
      </c>
      <c r="C5503" s="653" t="s">
        <v>2667</v>
      </c>
      <c r="D5503" s="652" t="s">
        <v>30</v>
      </c>
      <c r="E5503" s="654" t="s">
        <v>20174</v>
      </c>
    </row>
    <row r="5504" spans="2:5">
      <c r="B5504" s="1169" t="s">
        <v>12374</v>
      </c>
      <c r="C5504" s="1170" t="s">
        <v>664</v>
      </c>
      <c r="D5504" s="1169" t="s">
        <v>30</v>
      </c>
      <c r="E5504" s="651" t="s">
        <v>15907</v>
      </c>
    </row>
    <row r="5505" spans="2:5">
      <c r="B5505" s="652" t="s">
        <v>12375</v>
      </c>
      <c r="C5505" s="653" t="s">
        <v>665</v>
      </c>
      <c r="D5505" s="652" t="s">
        <v>30</v>
      </c>
      <c r="E5505" s="654" t="s">
        <v>19654</v>
      </c>
    </row>
    <row r="5506" spans="2:5">
      <c r="B5506" s="1169" t="s">
        <v>12376</v>
      </c>
      <c r="C5506" s="1170" t="s">
        <v>2668</v>
      </c>
      <c r="D5506" s="1169" t="s">
        <v>30</v>
      </c>
      <c r="E5506" s="651" t="s">
        <v>20158</v>
      </c>
    </row>
    <row r="5507" spans="2:5">
      <c r="B5507" s="652" t="s">
        <v>12377</v>
      </c>
      <c r="C5507" s="653" t="s">
        <v>666</v>
      </c>
      <c r="D5507" s="652" t="s">
        <v>30</v>
      </c>
      <c r="E5507" s="654" t="s">
        <v>20158</v>
      </c>
    </row>
    <row r="5508" spans="2:5">
      <c r="B5508" s="1169" t="s">
        <v>12378</v>
      </c>
      <c r="C5508" s="1170" t="s">
        <v>667</v>
      </c>
      <c r="D5508" s="1169" t="s">
        <v>30</v>
      </c>
      <c r="E5508" s="651" t="s">
        <v>20168</v>
      </c>
    </row>
    <row r="5509" spans="2:5">
      <c r="B5509" s="652" t="s">
        <v>12379</v>
      </c>
      <c r="C5509" s="653" t="s">
        <v>668</v>
      </c>
      <c r="D5509" s="652" t="s">
        <v>30</v>
      </c>
      <c r="E5509" s="654" t="s">
        <v>13902</v>
      </c>
    </row>
    <row r="5510" spans="2:5">
      <c r="B5510" s="1596" t="s">
        <v>12380</v>
      </c>
      <c r="C5510" s="1170" t="s">
        <v>669</v>
      </c>
      <c r="D5510" s="1169" t="s">
        <v>30</v>
      </c>
      <c r="E5510" s="651" t="s">
        <v>13902</v>
      </c>
    </row>
    <row r="5511" spans="2:5">
      <c r="B5511" s="652" t="s">
        <v>12381</v>
      </c>
      <c r="C5511" s="653" t="s">
        <v>2669</v>
      </c>
      <c r="D5511" s="652" t="s">
        <v>30</v>
      </c>
      <c r="E5511" s="654" t="s">
        <v>13902</v>
      </c>
    </row>
    <row r="5512" spans="2:5" ht="30">
      <c r="B5512" s="1596">
        <v>95967</v>
      </c>
      <c r="C5512" s="1170" t="s">
        <v>11326</v>
      </c>
      <c r="D5512" s="1169" t="s">
        <v>85</v>
      </c>
      <c r="E5512" s="651" t="s">
        <v>20175</v>
      </c>
    </row>
    <row r="5513" spans="2:5">
      <c r="B5513" s="1595">
        <v>72733</v>
      </c>
      <c r="C5513" s="653" t="s">
        <v>11327</v>
      </c>
      <c r="D5513" s="652" t="s">
        <v>30</v>
      </c>
      <c r="E5513" s="654" t="s">
        <v>20176</v>
      </c>
    </row>
    <row r="5514" spans="2:5">
      <c r="B5514" s="1596">
        <v>72871</v>
      </c>
      <c r="C5514" s="1170" t="s">
        <v>2670</v>
      </c>
      <c r="D5514" s="1169" t="s">
        <v>30</v>
      </c>
      <c r="E5514" s="651" t="s">
        <v>20177</v>
      </c>
    </row>
    <row r="5515" spans="2:5">
      <c r="B5515" s="1595">
        <v>72872</v>
      </c>
      <c r="C5515" s="653" t="s">
        <v>11328</v>
      </c>
      <c r="D5515" s="652" t="s">
        <v>30</v>
      </c>
      <c r="E5515" s="654" t="s">
        <v>20178</v>
      </c>
    </row>
    <row r="5516" spans="2:5">
      <c r="B5516" s="1596">
        <v>73610</v>
      </c>
      <c r="C5516" s="1170" t="s">
        <v>2671</v>
      </c>
      <c r="D5516" s="1169" t="s">
        <v>29</v>
      </c>
      <c r="E5516" s="651" t="s">
        <v>13751</v>
      </c>
    </row>
    <row r="5517" spans="2:5">
      <c r="B5517" s="1595">
        <v>73679</v>
      </c>
      <c r="C5517" s="653" t="s">
        <v>670</v>
      </c>
      <c r="D5517" s="652" t="s">
        <v>29</v>
      </c>
      <c r="E5517" s="654" t="s">
        <v>12486</v>
      </c>
    </row>
    <row r="5518" spans="2:5">
      <c r="B5518" s="1596">
        <v>73686</v>
      </c>
      <c r="C5518" s="1170" t="s">
        <v>11329</v>
      </c>
      <c r="D5518" s="1169" t="s">
        <v>0</v>
      </c>
      <c r="E5518" s="651" t="s">
        <v>20179</v>
      </c>
    </row>
    <row r="5519" spans="2:5" ht="30">
      <c r="B5519" s="652" t="s">
        <v>12382</v>
      </c>
      <c r="C5519" s="653" t="s">
        <v>11330</v>
      </c>
      <c r="D5519" s="652" t="s">
        <v>0</v>
      </c>
      <c r="E5519" s="654" t="s">
        <v>13200</v>
      </c>
    </row>
    <row r="5520" spans="2:5" ht="30">
      <c r="B5520" s="1596" t="s">
        <v>12383</v>
      </c>
      <c r="C5520" s="1170" t="s">
        <v>11331</v>
      </c>
      <c r="D5520" s="1169" t="s">
        <v>0</v>
      </c>
      <c r="E5520" s="651" t="s">
        <v>15445</v>
      </c>
    </row>
    <row r="5521" spans="2:5" ht="30">
      <c r="B5521" s="1595" t="s">
        <v>47</v>
      </c>
      <c r="C5521" s="653" t="s">
        <v>11332</v>
      </c>
      <c r="D5521" s="652" t="s">
        <v>0</v>
      </c>
      <c r="E5521" s="654" t="s">
        <v>16175</v>
      </c>
    </row>
    <row r="5522" spans="2:5">
      <c r="B5522" s="1596">
        <v>85323</v>
      </c>
      <c r="C5522" s="1170" t="s">
        <v>11333</v>
      </c>
      <c r="D5522" s="1169" t="s">
        <v>29</v>
      </c>
      <c r="E5522" s="651" t="s">
        <v>12877</v>
      </c>
    </row>
    <row r="5523" spans="2:5" ht="30">
      <c r="B5523" s="1595" t="s">
        <v>12384</v>
      </c>
      <c r="C5523" s="653" t="s">
        <v>11334</v>
      </c>
      <c r="D5523" s="652" t="s">
        <v>29</v>
      </c>
      <c r="E5523" s="654" t="s">
        <v>12879</v>
      </c>
    </row>
    <row r="5524" spans="2:5">
      <c r="B5524" s="1596">
        <v>78472</v>
      </c>
      <c r="C5524" s="1170" t="s">
        <v>11335</v>
      </c>
      <c r="D5524" s="1169" t="s">
        <v>0</v>
      </c>
      <c r="E5524" s="651" t="s">
        <v>15403</v>
      </c>
    </row>
    <row r="5525" spans="2:5">
      <c r="B5525" s="1595">
        <v>93588</v>
      </c>
      <c r="C5525" s="653" t="s">
        <v>11336</v>
      </c>
      <c r="D5525" s="652" t="s">
        <v>426</v>
      </c>
      <c r="E5525" s="654" t="s">
        <v>12668</v>
      </c>
    </row>
    <row r="5526" spans="2:5" ht="30">
      <c r="B5526" s="1596">
        <v>93589</v>
      </c>
      <c r="C5526" s="1170" t="s">
        <v>11337</v>
      </c>
      <c r="D5526" s="1169" t="s">
        <v>426</v>
      </c>
      <c r="E5526" s="651" t="s">
        <v>12489</v>
      </c>
    </row>
    <row r="5527" spans="2:5" ht="30">
      <c r="B5527" s="1595">
        <v>93590</v>
      </c>
      <c r="C5527" s="653" t="s">
        <v>11338</v>
      </c>
      <c r="D5527" s="652" t="s">
        <v>426</v>
      </c>
      <c r="E5527" s="654" t="s">
        <v>12729</v>
      </c>
    </row>
    <row r="5528" spans="2:5">
      <c r="B5528" s="1596">
        <v>93591</v>
      </c>
      <c r="C5528" s="1170" t="s">
        <v>11339</v>
      </c>
      <c r="D5528" s="1169" t="s">
        <v>426</v>
      </c>
      <c r="E5528" s="651" t="s">
        <v>13418</v>
      </c>
    </row>
    <row r="5529" spans="2:5" ht="30">
      <c r="B5529" s="1595">
        <v>93592</v>
      </c>
      <c r="C5529" s="653" t="s">
        <v>11340</v>
      </c>
      <c r="D5529" s="652" t="s">
        <v>426</v>
      </c>
      <c r="E5529" s="654" t="s">
        <v>13751</v>
      </c>
    </row>
    <row r="5530" spans="2:5" ht="30">
      <c r="B5530" s="1596">
        <v>93593</v>
      </c>
      <c r="C5530" s="1170" t="s">
        <v>11341</v>
      </c>
      <c r="D5530" s="1169" t="s">
        <v>426</v>
      </c>
      <c r="E5530" s="651" t="s">
        <v>12911</v>
      </c>
    </row>
    <row r="5531" spans="2:5">
      <c r="B5531" s="1595">
        <v>93594</v>
      </c>
      <c r="C5531" s="653" t="s">
        <v>11342</v>
      </c>
      <c r="D5531" s="652" t="s">
        <v>420</v>
      </c>
      <c r="E5531" s="654" t="s">
        <v>12488</v>
      </c>
    </row>
    <row r="5532" spans="2:5" ht="30">
      <c r="B5532" s="1596">
        <v>93595</v>
      </c>
      <c r="C5532" s="1170" t="s">
        <v>11343</v>
      </c>
      <c r="D5532" s="1169" t="s">
        <v>420</v>
      </c>
      <c r="E5532" s="651" t="s">
        <v>12729</v>
      </c>
    </row>
    <row r="5533" spans="2:5" ht="30">
      <c r="B5533" s="1595">
        <v>93596</v>
      </c>
      <c r="C5533" s="653" t="s">
        <v>11344</v>
      </c>
      <c r="D5533" s="652" t="s">
        <v>420</v>
      </c>
      <c r="E5533" s="654" t="s">
        <v>13268</v>
      </c>
    </row>
    <row r="5534" spans="2:5">
      <c r="B5534" s="1596">
        <v>93597</v>
      </c>
      <c r="C5534" s="1170" t="s">
        <v>11345</v>
      </c>
      <c r="D5534" s="1169" t="s">
        <v>420</v>
      </c>
      <c r="E5534" s="651" t="s">
        <v>12550</v>
      </c>
    </row>
    <row r="5535" spans="2:5" ht="30">
      <c r="B5535" s="1595">
        <v>93598</v>
      </c>
      <c r="C5535" s="653" t="s">
        <v>11346</v>
      </c>
      <c r="D5535" s="652" t="s">
        <v>420</v>
      </c>
      <c r="E5535" s="654" t="s">
        <v>12911</v>
      </c>
    </row>
    <row r="5536" spans="2:5" ht="30">
      <c r="B5536" s="1596">
        <v>93599</v>
      </c>
      <c r="C5536" s="1170" t="s">
        <v>11347</v>
      </c>
      <c r="D5536" s="1169" t="s">
        <v>420</v>
      </c>
      <c r="E5536" s="651" t="s">
        <v>15494</v>
      </c>
    </row>
    <row r="5537" spans="2:5">
      <c r="B5537" s="1595">
        <v>95425</v>
      </c>
      <c r="C5537" s="653" t="s">
        <v>11348</v>
      </c>
      <c r="D5537" s="652" t="s">
        <v>426</v>
      </c>
      <c r="E5537" s="654" t="s">
        <v>12977</v>
      </c>
    </row>
    <row r="5538" spans="2:5" ht="30">
      <c r="B5538" s="1596">
        <v>95426</v>
      </c>
      <c r="C5538" s="1170" t="s">
        <v>11349</v>
      </c>
      <c r="D5538" s="1169" t="s">
        <v>426</v>
      </c>
      <c r="E5538" s="651" t="s">
        <v>12550</v>
      </c>
    </row>
    <row r="5539" spans="2:5" ht="30">
      <c r="B5539" s="1595">
        <v>95427</v>
      </c>
      <c r="C5539" s="653" t="s">
        <v>11350</v>
      </c>
      <c r="D5539" s="652" t="s">
        <v>426</v>
      </c>
      <c r="E5539" s="654" t="s">
        <v>14612</v>
      </c>
    </row>
    <row r="5540" spans="2:5">
      <c r="B5540" s="1596">
        <v>95428</v>
      </c>
      <c r="C5540" s="1170" t="s">
        <v>11351</v>
      </c>
      <c r="D5540" s="1169" t="s">
        <v>420</v>
      </c>
      <c r="E5540" s="651" t="s">
        <v>12729</v>
      </c>
    </row>
    <row r="5541" spans="2:5" ht="30">
      <c r="B5541" s="1595">
        <v>95429</v>
      </c>
      <c r="C5541" s="653" t="s">
        <v>11352</v>
      </c>
      <c r="D5541" s="652" t="s">
        <v>420</v>
      </c>
      <c r="E5541" s="654" t="s">
        <v>14612</v>
      </c>
    </row>
    <row r="5542" spans="2:5" ht="30">
      <c r="B5542" s="1596">
        <v>95430</v>
      </c>
      <c r="C5542" s="1170" t="s">
        <v>11353</v>
      </c>
      <c r="D5542" s="1169" t="s">
        <v>420</v>
      </c>
      <c r="E5542" s="651" t="s">
        <v>12849</v>
      </c>
    </row>
    <row r="5543" spans="2:5" ht="30">
      <c r="B5543" s="1595">
        <v>95875</v>
      </c>
      <c r="C5543" s="653" t="s">
        <v>11354</v>
      </c>
      <c r="D5543" s="652" t="s">
        <v>426</v>
      </c>
      <c r="E5543" s="654" t="s">
        <v>12496</v>
      </c>
    </row>
    <row r="5544" spans="2:5" ht="30">
      <c r="B5544" s="1596">
        <v>95876</v>
      </c>
      <c r="C5544" s="1170" t="s">
        <v>11355</v>
      </c>
      <c r="D5544" s="1169" t="s">
        <v>426</v>
      </c>
      <c r="E5544" s="651" t="s">
        <v>15501</v>
      </c>
    </row>
    <row r="5545" spans="2:5" ht="30">
      <c r="B5545" s="1595">
        <v>95877</v>
      </c>
      <c r="C5545" s="653" t="s">
        <v>11356</v>
      </c>
      <c r="D5545" s="652" t="s">
        <v>426</v>
      </c>
      <c r="E5545" s="654" t="s">
        <v>12555</v>
      </c>
    </row>
    <row r="5546" spans="2:5" ht="30">
      <c r="B5546" s="1596">
        <v>95878</v>
      </c>
      <c r="C5546" s="1170" t="s">
        <v>11357</v>
      </c>
      <c r="D5546" s="1169" t="s">
        <v>420</v>
      </c>
      <c r="E5546" s="651" t="s">
        <v>12980</v>
      </c>
    </row>
    <row r="5547" spans="2:5" ht="30">
      <c r="B5547" s="1595">
        <v>95879</v>
      </c>
      <c r="C5547" s="653" t="s">
        <v>11358</v>
      </c>
      <c r="D5547" s="652" t="s">
        <v>420</v>
      </c>
      <c r="E5547" s="654" t="s">
        <v>14339</v>
      </c>
    </row>
    <row r="5548" spans="2:5" ht="30">
      <c r="B5548" s="1596">
        <v>95880</v>
      </c>
      <c r="C5548" s="1170" t="s">
        <v>11359</v>
      </c>
      <c r="D5548" s="1169" t="s">
        <v>420</v>
      </c>
      <c r="E5548" s="651" t="s">
        <v>13799</v>
      </c>
    </row>
    <row r="5549" spans="2:5" ht="30">
      <c r="B5549" s="1595">
        <v>93176</v>
      </c>
      <c r="C5549" s="653" t="s">
        <v>11360</v>
      </c>
      <c r="D5549" s="652" t="s">
        <v>420</v>
      </c>
      <c r="E5549" s="654" t="s">
        <v>12504</v>
      </c>
    </row>
    <row r="5550" spans="2:5" ht="30">
      <c r="B5550" s="1596">
        <v>93177</v>
      </c>
      <c r="C5550" s="1170" t="s">
        <v>11361</v>
      </c>
      <c r="D5550" s="1169" t="s">
        <v>420</v>
      </c>
      <c r="E5550" s="651" t="s">
        <v>15506</v>
      </c>
    </row>
    <row r="5551" spans="2:5" ht="30">
      <c r="B5551" s="1595">
        <v>93178</v>
      </c>
      <c r="C5551" s="653" t="s">
        <v>11362</v>
      </c>
      <c r="D5551" s="652" t="s">
        <v>420</v>
      </c>
      <c r="E5551" s="654" t="s">
        <v>16263</v>
      </c>
    </row>
    <row r="5552" spans="2:5" ht="30">
      <c r="B5552" s="1596">
        <v>93179</v>
      </c>
      <c r="C5552" s="1170" t="s">
        <v>11363</v>
      </c>
      <c r="D5552" s="1169" t="s">
        <v>420</v>
      </c>
      <c r="E5552" s="651" t="s">
        <v>12506</v>
      </c>
    </row>
    <row r="5553" spans="2:5" ht="30">
      <c r="B5553" s="1595" t="s">
        <v>12385</v>
      </c>
      <c r="C5553" s="653" t="s">
        <v>11364</v>
      </c>
      <c r="D5553" s="652" t="s">
        <v>29</v>
      </c>
      <c r="E5553" s="654" t="s">
        <v>13126</v>
      </c>
    </row>
    <row r="5554" spans="2:5" ht="30">
      <c r="B5554" s="1596" t="s">
        <v>12386</v>
      </c>
      <c r="C5554" s="1170" t="s">
        <v>2672</v>
      </c>
      <c r="D5554" s="1169" t="s">
        <v>29</v>
      </c>
      <c r="E5554" s="651" t="s">
        <v>13126</v>
      </c>
    </row>
    <row r="5555" spans="2:5">
      <c r="B5555" s="1595" t="s">
        <v>12387</v>
      </c>
      <c r="C5555" s="653" t="s">
        <v>2673</v>
      </c>
      <c r="D5555" s="652" t="s">
        <v>29</v>
      </c>
      <c r="E5555" s="654" t="s">
        <v>20180</v>
      </c>
    </row>
    <row r="5556" spans="2:5" ht="30">
      <c r="B5556" s="1596" t="s">
        <v>12388</v>
      </c>
      <c r="C5556" s="1170" t="s">
        <v>2674</v>
      </c>
      <c r="D5556" s="1169" t="s">
        <v>29</v>
      </c>
      <c r="E5556" s="651" t="s">
        <v>15850</v>
      </c>
    </row>
    <row r="5557" spans="2:5" ht="30">
      <c r="B5557" s="1595" t="s">
        <v>12389</v>
      </c>
      <c r="C5557" s="653" t="s">
        <v>11365</v>
      </c>
      <c r="D5557" s="652" t="s">
        <v>29</v>
      </c>
      <c r="E5557" s="654" t="s">
        <v>16160</v>
      </c>
    </row>
    <row r="5558" spans="2:5" ht="30">
      <c r="B5558" s="1596" t="s">
        <v>12390</v>
      </c>
      <c r="C5558" s="1170" t="s">
        <v>11366</v>
      </c>
      <c r="D5558" s="1169" t="s">
        <v>29</v>
      </c>
      <c r="E5558" s="651" t="s">
        <v>14794</v>
      </c>
    </row>
    <row r="5559" spans="2:5" ht="30">
      <c r="B5559" s="1595" t="s">
        <v>12391</v>
      </c>
      <c r="C5559" s="653" t="s">
        <v>11367</v>
      </c>
      <c r="D5559" s="652" t="s">
        <v>29</v>
      </c>
      <c r="E5559" s="654" t="s">
        <v>12582</v>
      </c>
    </row>
    <row r="5560" spans="2:5" ht="30">
      <c r="B5560" s="1596" t="s">
        <v>12392</v>
      </c>
      <c r="C5560" s="1170" t="s">
        <v>11368</v>
      </c>
      <c r="D5560" s="1169" t="s">
        <v>29</v>
      </c>
      <c r="E5560" s="651" t="s">
        <v>19716</v>
      </c>
    </row>
    <row r="5561" spans="2:5" ht="30">
      <c r="B5561" s="1595" t="s">
        <v>12393</v>
      </c>
      <c r="C5561" s="653" t="s">
        <v>11369</v>
      </c>
      <c r="D5561" s="652" t="s">
        <v>29</v>
      </c>
      <c r="E5561" s="654" t="s">
        <v>16003</v>
      </c>
    </row>
    <row r="5562" spans="2:5">
      <c r="B5562" s="1596">
        <v>85171</v>
      </c>
      <c r="C5562" s="1170" t="s">
        <v>11370</v>
      </c>
      <c r="D5562" s="1169" t="s">
        <v>29</v>
      </c>
      <c r="E5562" s="651" t="s">
        <v>15490</v>
      </c>
    </row>
    <row r="5563" spans="2:5" ht="30">
      <c r="B5563" s="1595" t="s">
        <v>12395</v>
      </c>
      <c r="C5563" s="653" t="s">
        <v>11371</v>
      </c>
      <c r="D5563" s="652" t="s">
        <v>0</v>
      </c>
      <c r="E5563" s="654" t="s">
        <v>20181</v>
      </c>
    </row>
    <row r="5564" spans="2:5" ht="30">
      <c r="B5564" s="1596" t="s">
        <v>12394</v>
      </c>
      <c r="C5564" s="1170" t="s">
        <v>11372</v>
      </c>
      <c r="D5564" s="1169" t="s">
        <v>0</v>
      </c>
      <c r="E5564" s="651" t="s">
        <v>16266</v>
      </c>
    </row>
    <row r="5565" spans="2:5" ht="30">
      <c r="B5565" s="1595">
        <v>85172</v>
      </c>
      <c r="C5565" s="653" t="s">
        <v>11373</v>
      </c>
      <c r="D5565" s="652" t="s">
        <v>29</v>
      </c>
      <c r="E5565" s="654" t="s">
        <v>19899</v>
      </c>
    </row>
    <row r="5566" spans="2:5">
      <c r="B5566" s="1596" t="s">
        <v>12396</v>
      </c>
      <c r="C5566" s="1170" t="s">
        <v>2675</v>
      </c>
      <c r="D5566" s="1169" t="s">
        <v>30</v>
      </c>
      <c r="E5566" s="651" t="s">
        <v>15429</v>
      </c>
    </row>
    <row r="5567" spans="2:5">
      <c r="B5567" s="1595" t="s">
        <v>671</v>
      </c>
      <c r="C5567" s="653" t="s">
        <v>4756</v>
      </c>
      <c r="D5567" s="652" t="s">
        <v>30</v>
      </c>
      <c r="E5567" s="654" t="s">
        <v>20182</v>
      </c>
    </row>
    <row r="5568" spans="2:5">
      <c r="B5568" s="1596" t="s">
        <v>36</v>
      </c>
      <c r="C5568" s="1170" t="s">
        <v>11374</v>
      </c>
      <c r="D5568" s="1169" t="s">
        <v>30</v>
      </c>
      <c r="E5568" s="651" t="s">
        <v>15631</v>
      </c>
    </row>
    <row r="5569" spans="2:5">
      <c r="B5569" s="1595" t="s">
        <v>12397</v>
      </c>
      <c r="C5569" s="653" t="s">
        <v>672</v>
      </c>
      <c r="D5569" s="652" t="s">
        <v>30</v>
      </c>
      <c r="E5569" s="654" t="s">
        <v>15446</v>
      </c>
    </row>
    <row r="5570" spans="2:5">
      <c r="B5570" s="1596">
        <v>85178</v>
      </c>
      <c r="C5570" s="1170" t="s">
        <v>2676</v>
      </c>
      <c r="D5570" s="1169" t="s">
        <v>30</v>
      </c>
      <c r="E5570" s="651" t="s">
        <v>20183</v>
      </c>
    </row>
    <row r="5571" spans="2:5">
      <c r="B5571" s="1595" t="s">
        <v>35</v>
      </c>
      <c r="C5571" s="653" t="s">
        <v>673</v>
      </c>
      <c r="D5571" s="652" t="s">
        <v>0</v>
      </c>
      <c r="E5571" s="654" t="s">
        <v>13156</v>
      </c>
    </row>
    <row r="5572" spans="2:5">
      <c r="B5572" s="1596">
        <v>85179</v>
      </c>
      <c r="C5572" s="1170" t="s">
        <v>674</v>
      </c>
      <c r="D5572" s="1169" t="s">
        <v>0</v>
      </c>
      <c r="E5572" s="651" t="s">
        <v>12714</v>
      </c>
    </row>
    <row r="5573" spans="2:5">
      <c r="B5573" s="1595">
        <v>85180</v>
      </c>
      <c r="C5573" s="653" t="s">
        <v>675</v>
      </c>
      <c r="D5573" s="652" t="s">
        <v>0</v>
      </c>
      <c r="E5573" s="654" t="s">
        <v>12714</v>
      </c>
    </row>
    <row r="5574" spans="2:5">
      <c r="B5574" s="1596">
        <v>85182</v>
      </c>
      <c r="C5574" s="1170" t="s">
        <v>11375</v>
      </c>
      <c r="D5574" s="1169" t="s">
        <v>0</v>
      </c>
      <c r="E5574" s="651" t="s">
        <v>12857</v>
      </c>
    </row>
    <row r="5575" spans="2:5">
      <c r="B5575" s="1595">
        <v>85183</v>
      </c>
      <c r="C5575" s="653" t="s">
        <v>676</v>
      </c>
      <c r="D5575" s="652" t="s">
        <v>0</v>
      </c>
      <c r="E5575" s="654" t="s">
        <v>13965</v>
      </c>
    </row>
    <row r="5576" spans="2:5">
      <c r="B5576" s="1596">
        <v>85184</v>
      </c>
      <c r="C5576" s="1170" t="s">
        <v>677</v>
      </c>
      <c r="D5576" s="1169" t="s">
        <v>0</v>
      </c>
      <c r="E5576" s="651" t="s">
        <v>13455</v>
      </c>
    </row>
    <row r="5577" spans="2:5">
      <c r="B5577" s="1595">
        <v>85185</v>
      </c>
      <c r="C5577" s="653" t="s">
        <v>678</v>
      </c>
      <c r="D5577" s="652" t="s">
        <v>0</v>
      </c>
      <c r="E5577" s="654" t="s">
        <v>15340</v>
      </c>
    </row>
    <row r="5578" spans="2:5">
      <c r="B5578" s="1596">
        <v>85186</v>
      </c>
      <c r="C5578" s="1170" t="s">
        <v>2677</v>
      </c>
      <c r="D5578" s="1169" t="s">
        <v>30</v>
      </c>
      <c r="E5578" s="651" t="s">
        <v>20184</v>
      </c>
    </row>
    <row r="5579" spans="2:5">
      <c r="B5579" s="1595">
        <v>88236</v>
      </c>
      <c r="C5579" s="653" t="s">
        <v>4998</v>
      </c>
      <c r="D5579" s="652" t="s">
        <v>85</v>
      </c>
      <c r="E5579" s="654" t="s">
        <v>12756</v>
      </c>
    </row>
    <row r="5580" spans="2:5">
      <c r="B5580" s="1596">
        <v>88237</v>
      </c>
      <c r="C5580" s="1170" t="s">
        <v>4999</v>
      </c>
      <c r="D5580" s="1169" t="s">
        <v>85</v>
      </c>
      <c r="E5580" s="651" t="s">
        <v>13165</v>
      </c>
    </row>
    <row r="5581" spans="2:5">
      <c r="B5581" s="1595">
        <v>88238</v>
      </c>
      <c r="C5581" s="653" t="s">
        <v>679</v>
      </c>
      <c r="D5581" s="652" t="s">
        <v>85</v>
      </c>
      <c r="E5581" s="654" t="s">
        <v>14272</v>
      </c>
    </row>
    <row r="5582" spans="2:5">
      <c r="B5582" s="1596">
        <v>88239</v>
      </c>
      <c r="C5582" s="1170" t="s">
        <v>680</v>
      </c>
      <c r="D5582" s="1169" t="s">
        <v>85</v>
      </c>
      <c r="E5582" s="651" t="s">
        <v>16142</v>
      </c>
    </row>
    <row r="5583" spans="2:5">
      <c r="B5583" s="1595">
        <v>88240</v>
      </c>
      <c r="C5583" s="653" t="s">
        <v>681</v>
      </c>
      <c r="D5583" s="652" t="s">
        <v>85</v>
      </c>
      <c r="E5583" s="654" t="s">
        <v>12632</v>
      </c>
    </row>
    <row r="5584" spans="2:5">
      <c r="B5584" s="1596">
        <v>88241</v>
      </c>
      <c r="C5584" s="1170" t="s">
        <v>682</v>
      </c>
      <c r="D5584" s="1169" t="s">
        <v>85</v>
      </c>
      <c r="E5584" s="651" t="s">
        <v>15903</v>
      </c>
    </row>
    <row r="5585" spans="2:5">
      <c r="B5585" s="1595">
        <v>88242</v>
      </c>
      <c r="C5585" s="653" t="s">
        <v>683</v>
      </c>
      <c r="D5585" s="652" t="s">
        <v>85</v>
      </c>
      <c r="E5585" s="654" t="s">
        <v>15468</v>
      </c>
    </row>
    <row r="5586" spans="2:5">
      <c r="B5586" s="1596">
        <v>88243</v>
      </c>
      <c r="C5586" s="1170" t="s">
        <v>684</v>
      </c>
      <c r="D5586" s="1169" t="s">
        <v>85</v>
      </c>
      <c r="E5586" s="651" t="s">
        <v>15903</v>
      </c>
    </row>
    <row r="5587" spans="2:5">
      <c r="B5587" s="1595">
        <v>88245</v>
      </c>
      <c r="C5587" s="653" t="s">
        <v>685</v>
      </c>
      <c r="D5587" s="652" t="s">
        <v>85</v>
      </c>
      <c r="E5587" s="654" t="s">
        <v>16271</v>
      </c>
    </row>
    <row r="5588" spans="2:5">
      <c r="B5588" s="1596">
        <v>88246</v>
      </c>
      <c r="C5588" s="1170" t="s">
        <v>686</v>
      </c>
      <c r="D5588" s="1169" t="s">
        <v>85</v>
      </c>
      <c r="E5588" s="651" t="s">
        <v>17716</v>
      </c>
    </row>
    <row r="5589" spans="2:5">
      <c r="B5589" s="1595">
        <v>88247</v>
      </c>
      <c r="C5589" s="653" t="s">
        <v>687</v>
      </c>
      <c r="D5589" s="652" t="s">
        <v>85</v>
      </c>
      <c r="E5589" s="654" t="s">
        <v>20185</v>
      </c>
    </row>
    <row r="5590" spans="2:5">
      <c r="B5590" s="1596">
        <v>88248</v>
      </c>
      <c r="C5590" s="1170" t="s">
        <v>11481</v>
      </c>
      <c r="D5590" s="1169" t="s">
        <v>85</v>
      </c>
      <c r="E5590" s="651" t="s">
        <v>13910</v>
      </c>
    </row>
    <row r="5591" spans="2:5">
      <c r="B5591" s="1595">
        <v>88249</v>
      </c>
      <c r="C5591" s="653" t="s">
        <v>688</v>
      </c>
      <c r="D5591" s="652" t="s">
        <v>85</v>
      </c>
      <c r="E5591" s="654" t="s">
        <v>17555</v>
      </c>
    </row>
    <row r="5592" spans="2:5">
      <c r="B5592" s="1596">
        <v>88250</v>
      </c>
      <c r="C5592" s="1170" t="s">
        <v>689</v>
      </c>
      <c r="D5592" s="1169" t="s">
        <v>85</v>
      </c>
      <c r="E5592" s="651" t="s">
        <v>15328</v>
      </c>
    </row>
    <row r="5593" spans="2:5">
      <c r="B5593" s="1595">
        <v>88251</v>
      </c>
      <c r="C5593" s="653" t="s">
        <v>690</v>
      </c>
      <c r="D5593" s="652" t="s">
        <v>85</v>
      </c>
      <c r="E5593" s="654" t="s">
        <v>16151</v>
      </c>
    </row>
    <row r="5594" spans="2:5">
      <c r="B5594" s="1596">
        <v>88252</v>
      </c>
      <c r="C5594" s="1170" t="s">
        <v>691</v>
      </c>
      <c r="D5594" s="1169" t="s">
        <v>85</v>
      </c>
      <c r="E5594" s="651" t="s">
        <v>18743</v>
      </c>
    </row>
    <row r="5595" spans="2:5">
      <c r="B5595" s="1595">
        <v>88253</v>
      </c>
      <c r="C5595" s="653" t="s">
        <v>692</v>
      </c>
      <c r="D5595" s="652" t="s">
        <v>85</v>
      </c>
      <c r="E5595" s="654" t="s">
        <v>13682</v>
      </c>
    </row>
    <row r="5596" spans="2:5">
      <c r="B5596" s="1596">
        <v>88255</v>
      </c>
      <c r="C5596" s="1170" t="s">
        <v>693</v>
      </c>
      <c r="D5596" s="1169" t="s">
        <v>85</v>
      </c>
      <c r="E5596" s="651" t="s">
        <v>20186</v>
      </c>
    </row>
    <row r="5597" spans="2:5">
      <c r="B5597" s="1595">
        <v>88256</v>
      </c>
      <c r="C5597" s="653" t="s">
        <v>694</v>
      </c>
      <c r="D5597" s="652" t="s">
        <v>85</v>
      </c>
      <c r="E5597" s="654" t="s">
        <v>12886</v>
      </c>
    </row>
    <row r="5598" spans="2:5">
      <c r="B5598" s="1596">
        <v>88257</v>
      </c>
      <c r="C5598" s="1170" t="s">
        <v>695</v>
      </c>
      <c r="D5598" s="1169" t="s">
        <v>85</v>
      </c>
      <c r="E5598" s="651" t="s">
        <v>16009</v>
      </c>
    </row>
    <row r="5599" spans="2:5">
      <c r="B5599" s="1595">
        <v>88258</v>
      </c>
      <c r="C5599" s="653" t="s">
        <v>6975</v>
      </c>
      <c r="D5599" s="652" t="s">
        <v>85</v>
      </c>
      <c r="E5599" s="654" t="s">
        <v>15517</v>
      </c>
    </row>
    <row r="5600" spans="2:5">
      <c r="B5600" s="1596">
        <v>88259</v>
      </c>
      <c r="C5600" s="1170" t="s">
        <v>696</v>
      </c>
      <c r="D5600" s="1169" t="s">
        <v>85</v>
      </c>
      <c r="E5600" s="651" t="s">
        <v>14763</v>
      </c>
    </row>
    <row r="5601" spans="2:5">
      <c r="B5601" s="1595">
        <v>88260</v>
      </c>
      <c r="C5601" s="653" t="s">
        <v>697</v>
      </c>
      <c r="D5601" s="652" t="s">
        <v>85</v>
      </c>
      <c r="E5601" s="654" t="s">
        <v>14104</v>
      </c>
    </row>
    <row r="5602" spans="2:5">
      <c r="B5602" s="1596">
        <v>88261</v>
      </c>
      <c r="C5602" s="1170" t="s">
        <v>698</v>
      </c>
      <c r="D5602" s="1169" t="s">
        <v>85</v>
      </c>
      <c r="E5602" s="651" t="s">
        <v>14767</v>
      </c>
    </row>
    <row r="5603" spans="2:5">
      <c r="B5603" s="1595">
        <v>88262</v>
      </c>
      <c r="C5603" s="653" t="s">
        <v>699</v>
      </c>
      <c r="D5603" s="652" t="s">
        <v>85</v>
      </c>
      <c r="E5603" s="654" t="s">
        <v>16271</v>
      </c>
    </row>
    <row r="5604" spans="2:5">
      <c r="B5604" s="1596">
        <v>88263</v>
      </c>
      <c r="C5604" s="1170" t="s">
        <v>11482</v>
      </c>
      <c r="D5604" s="1169" t="s">
        <v>85</v>
      </c>
      <c r="E5604" s="651" t="s">
        <v>15470</v>
      </c>
    </row>
    <row r="5605" spans="2:5">
      <c r="B5605" s="1595">
        <v>88264</v>
      </c>
      <c r="C5605" s="653" t="s">
        <v>700</v>
      </c>
      <c r="D5605" s="652" t="s">
        <v>85</v>
      </c>
      <c r="E5605" s="654" t="s">
        <v>15122</v>
      </c>
    </row>
    <row r="5606" spans="2:5">
      <c r="B5606" s="1596">
        <v>88265</v>
      </c>
      <c r="C5606" s="1170" t="s">
        <v>701</v>
      </c>
      <c r="D5606" s="1169" t="s">
        <v>85</v>
      </c>
      <c r="E5606" s="651" t="s">
        <v>19192</v>
      </c>
    </row>
    <row r="5607" spans="2:5">
      <c r="B5607" s="1595">
        <v>88266</v>
      </c>
      <c r="C5607" s="653" t="s">
        <v>702</v>
      </c>
      <c r="D5607" s="652" t="s">
        <v>85</v>
      </c>
      <c r="E5607" s="654" t="s">
        <v>13288</v>
      </c>
    </row>
    <row r="5608" spans="2:5">
      <c r="B5608" s="1596">
        <v>88267</v>
      </c>
      <c r="C5608" s="1170" t="s">
        <v>703</v>
      </c>
      <c r="D5608" s="1169" t="s">
        <v>85</v>
      </c>
      <c r="E5608" s="651" t="s">
        <v>19220</v>
      </c>
    </row>
    <row r="5609" spans="2:5">
      <c r="B5609" s="1595">
        <v>88268</v>
      </c>
      <c r="C5609" s="653" t="s">
        <v>704</v>
      </c>
      <c r="D5609" s="652" t="s">
        <v>85</v>
      </c>
      <c r="E5609" s="654" t="s">
        <v>20187</v>
      </c>
    </row>
    <row r="5610" spans="2:5">
      <c r="B5610" s="1596">
        <v>88269</v>
      </c>
      <c r="C5610" s="1170" t="s">
        <v>705</v>
      </c>
      <c r="D5610" s="1169" t="s">
        <v>85</v>
      </c>
      <c r="E5610" s="651" t="s">
        <v>20187</v>
      </c>
    </row>
    <row r="5611" spans="2:5">
      <c r="B5611" s="1595">
        <v>88270</v>
      </c>
      <c r="C5611" s="653" t="s">
        <v>706</v>
      </c>
      <c r="D5611" s="652" t="s">
        <v>85</v>
      </c>
      <c r="E5611" s="654" t="s">
        <v>17473</v>
      </c>
    </row>
    <row r="5612" spans="2:5">
      <c r="B5612" s="1596">
        <v>88272</v>
      </c>
      <c r="C5612" s="1170" t="s">
        <v>707</v>
      </c>
      <c r="D5612" s="1169" t="s">
        <v>85</v>
      </c>
      <c r="E5612" s="651" t="s">
        <v>15442</v>
      </c>
    </row>
    <row r="5613" spans="2:5">
      <c r="B5613" s="1595">
        <v>88273</v>
      </c>
      <c r="C5613" s="653" t="s">
        <v>708</v>
      </c>
      <c r="D5613" s="652" t="s">
        <v>85</v>
      </c>
      <c r="E5613" s="654" t="s">
        <v>15629</v>
      </c>
    </row>
    <row r="5614" spans="2:5">
      <c r="B5614" s="1596">
        <v>88274</v>
      </c>
      <c r="C5614" s="1170" t="s">
        <v>709</v>
      </c>
      <c r="D5614" s="1169" t="s">
        <v>85</v>
      </c>
      <c r="E5614" s="651" t="s">
        <v>14695</v>
      </c>
    </row>
    <row r="5615" spans="2:5">
      <c r="B5615" s="1595">
        <v>88275</v>
      </c>
      <c r="C5615" s="653" t="s">
        <v>710</v>
      </c>
      <c r="D5615" s="652" t="s">
        <v>85</v>
      </c>
      <c r="E5615" s="654" t="s">
        <v>20188</v>
      </c>
    </row>
    <row r="5616" spans="2:5">
      <c r="B5616" s="1596">
        <v>88277</v>
      </c>
      <c r="C5616" s="1170" t="s">
        <v>711</v>
      </c>
      <c r="D5616" s="1169" t="s">
        <v>85</v>
      </c>
      <c r="E5616" s="651" t="s">
        <v>17716</v>
      </c>
    </row>
    <row r="5617" spans="2:5">
      <c r="B5617" s="1595">
        <v>88278</v>
      </c>
      <c r="C5617" s="653" t="s">
        <v>712</v>
      </c>
      <c r="D5617" s="652" t="s">
        <v>85</v>
      </c>
      <c r="E5617" s="654" t="s">
        <v>16242</v>
      </c>
    </row>
    <row r="5618" spans="2:5">
      <c r="B5618" s="1596">
        <v>88279</v>
      </c>
      <c r="C5618" s="1170" t="s">
        <v>713</v>
      </c>
      <c r="D5618" s="1169" t="s">
        <v>85</v>
      </c>
      <c r="E5618" s="651" t="s">
        <v>15930</v>
      </c>
    </row>
    <row r="5619" spans="2:5">
      <c r="B5619" s="1595">
        <v>88281</v>
      </c>
      <c r="C5619" s="653" t="s">
        <v>714</v>
      </c>
      <c r="D5619" s="652" t="s">
        <v>85</v>
      </c>
      <c r="E5619" s="654" t="s">
        <v>14291</v>
      </c>
    </row>
    <row r="5620" spans="2:5">
      <c r="B5620" s="1596">
        <v>88282</v>
      </c>
      <c r="C5620" s="1170" t="s">
        <v>715</v>
      </c>
      <c r="D5620" s="1169" t="s">
        <v>85</v>
      </c>
      <c r="E5620" s="651" t="s">
        <v>14291</v>
      </c>
    </row>
    <row r="5621" spans="2:5">
      <c r="B5621" s="1595">
        <v>88283</v>
      </c>
      <c r="C5621" s="653" t="s">
        <v>716</v>
      </c>
      <c r="D5621" s="652" t="s">
        <v>85</v>
      </c>
      <c r="E5621" s="654" t="s">
        <v>14291</v>
      </c>
    </row>
    <row r="5622" spans="2:5">
      <c r="B5622" s="1596">
        <v>88284</v>
      </c>
      <c r="C5622" s="1170" t="s">
        <v>717</v>
      </c>
      <c r="D5622" s="1169" t="s">
        <v>85</v>
      </c>
      <c r="E5622" s="651" t="s">
        <v>15912</v>
      </c>
    </row>
    <row r="5623" spans="2:5">
      <c r="B5623" s="1595">
        <v>88285</v>
      </c>
      <c r="C5623" s="653" t="s">
        <v>718</v>
      </c>
      <c r="D5623" s="652" t="s">
        <v>85</v>
      </c>
      <c r="E5623" s="654" t="s">
        <v>14291</v>
      </c>
    </row>
    <row r="5624" spans="2:5">
      <c r="B5624" s="1596">
        <v>88286</v>
      </c>
      <c r="C5624" s="1170" t="s">
        <v>719</v>
      </c>
      <c r="D5624" s="1169" t="s">
        <v>85</v>
      </c>
      <c r="E5624" s="651" t="s">
        <v>16152</v>
      </c>
    </row>
    <row r="5625" spans="2:5">
      <c r="B5625" s="1595">
        <v>88288</v>
      </c>
      <c r="C5625" s="653" t="s">
        <v>720</v>
      </c>
      <c r="D5625" s="652" t="s">
        <v>85</v>
      </c>
      <c r="E5625" s="654" t="s">
        <v>14982</v>
      </c>
    </row>
    <row r="5626" spans="2:5">
      <c r="B5626" s="1596">
        <v>88290</v>
      </c>
      <c r="C5626" s="1170" t="s">
        <v>721</v>
      </c>
      <c r="D5626" s="1169" t="s">
        <v>85</v>
      </c>
      <c r="E5626" s="651" t="s">
        <v>16689</v>
      </c>
    </row>
    <row r="5627" spans="2:5">
      <c r="B5627" s="1595">
        <v>88291</v>
      </c>
      <c r="C5627" s="653" t="s">
        <v>722</v>
      </c>
      <c r="D5627" s="652" t="s">
        <v>85</v>
      </c>
      <c r="E5627" s="654" t="s">
        <v>15861</v>
      </c>
    </row>
    <row r="5628" spans="2:5">
      <c r="B5628" s="1596">
        <v>88292</v>
      </c>
      <c r="C5628" s="1170" t="s">
        <v>723</v>
      </c>
      <c r="D5628" s="1169" t="s">
        <v>85</v>
      </c>
      <c r="E5628" s="651" t="s">
        <v>15416</v>
      </c>
    </row>
    <row r="5629" spans="2:5">
      <c r="B5629" s="1595">
        <v>88293</v>
      </c>
      <c r="C5629" s="653" t="s">
        <v>2678</v>
      </c>
      <c r="D5629" s="652" t="s">
        <v>85</v>
      </c>
      <c r="E5629" s="654" t="s">
        <v>16157</v>
      </c>
    </row>
    <row r="5630" spans="2:5">
      <c r="B5630" s="1596">
        <v>88294</v>
      </c>
      <c r="C5630" s="1170" t="s">
        <v>724</v>
      </c>
      <c r="D5630" s="1169" t="s">
        <v>85</v>
      </c>
      <c r="E5630" s="651" t="s">
        <v>19263</v>
      </c>
    </row>
    <row r="5631" spans="2:5">
      <c r="B5631" s="1595">
        <v>88295</v>
      </c>
      <c r="C5631" s="653" t="s">
        <v>725</v>
      </c>
      <c r="D5631" s="652" t="s">
        <v>85</v>
      </c>
      <c r="E5631" s="654" t="s">
        <v>14243</v>
      </c>
    </row>
    <row r="5632" spans="2:5">
      <c r="B5632" s="1596">
        <v>88296</v>
      </c>
      <c r="C5632" s="1170" t="s">
        <v>726</v>
      </c>
      <c r="D5632" s="1169" t="s">
        <v>85</v>
      </c>
      <c r="E5632" s="651" t="s">
        <v>15187</v>
      </c>
    </row>
    <row r="5633" spans="2:5">
      <c r="B5633" s="1595">
        <v>88297</v>
      </c>
      <c r="C5633" s="653" t="s">
        <v>727</v>
      </c>
      <c r="D5633" s="652" t="s">
        <v>85</v>
      </c>
      <c r="E5633" s="654" t="s">
        <v>15556</v>
      </c>
    </row>
    <row r="5634" spans="2:5">
      <c r="B5634" s="1596">
        <v>88298</v>
      </c>
      <c r="C5634" s="1170" t="s">
        <v>728</v>
      </c>
      <c r="D5634" s="1169" t="s">
        <v>85</v>
      </c>
      <c r="E5634" s="651" t="s">
        <v>14243</v>
      </c>
    </row>
    <row r="5635" spans="2:5">
      <c r="B5635" s="1595">
        <v>88299</v>
      </c>
      <c r="C5635" s="653" t="s">
        <v>729</v>
      </c>
      <c r="D5635" s="652" t="s">
        <v>85</v>
      </c>
      <c r="E5635" s="654" t="s">
        <v>15043</v>
      </c>
    </row>
    <row r="5636" spans="2:5">
      <c r="B5636" s="1596">
        <v>88300</v>
      </c>
      <c r="C5636" s="1170" t="s">
        <v>730</v>
      </c>
      <c r="D5636" s="1169" t="s">
        <v>85</v>
      </c>
      <c r="E5636" s="651" t="s">
        <v>15043</v>
      </c>
    </row>
    <row r="5637" spans="2:5">
      <c r="B5637" s="1595">
        <v>88301</v>
      </c>
      <c r="C5637" s="653" t="s">
        <v>731</v>
      </c>
      <c r="D5637" s="652" t="s">
        <v>85</v>
      </c>
      <c r="E5637" s="654" t="s">
        <v>15629</v>
      </c>
    </row>
    <row r="5638" spans="2:5">
      <c r="B5638" s="1596">
        <v>88302</v>
      </c>
      <c r="C5638" s="1170" t="s">
        <v>732</v>
      </c>
      <c r="D5638" s="1169" t="s">
        <v>85</v>
      </c>
      <c r="E5638" s="651" t="s">
        <v>16157</v>
      </c>
    </row>
    <row r="5639" spans="2:5">
      <c r="B5639" s="1595">
        <v>88303</v>
      </c>
      <c r="C5639" s="653" t="s">
        <v>733</v>
      </c>
      <c r="D5639" s="652" t="s">
        <v>85</v>
      </c>
      <c r="E5639" s="654" t="s">
        <v>14945</v>
      </c>
    </row>
    <row r="5640" spans="2:5">
      <c r="B5640" s="1596">
        <v>88304</v>
      </c>
      <c r="C5640" s="1170" t="s">
        <v>11483</v>
      </c>
      <c r="D5640" s="1169" t="s">
        <v>85</v>
      </c>
      <c r="E5640" s="651" t="s">
        <v>16689</v>
      </c>
    </row>
    <row r="5641" spans="2:5">
      <c r="B5641" s="1595">
        <v>88306</v>
      </c>
      <c r="C5641" s="653" t="s">
        <v>734</v>
      </c>
      <c r="D5641" s="652" t="s">
        <v>85</v>
      </c>
      <c r="E5641" s="654" t="s">
        <v>17362</v>
      </c>
    </row>
    <row r="5642" spans="2:5">
      <c r="B5642" s="1596">
        <v>88307</v>
      </c>
      <c r="C5642" s="1170" t="s">
        <v>735</v>
      </c>
      <c r="D5642" s="1169" t="s">
        <v>85</v>
      </c>
      <c r="E5642" s="651" t="s">
        <v>15511</v>
      </c>
    </row>
    <row r="5643" spans="2:5">
      <c r="B5643" s="1595">
        <v>88308</v>
      </c>
      <c r="C5643" s="653" t="s">
        <v>736</v>
      </c>
      <c r="D5643" s="652" t="s">
        <v>85</v>
      </c>
      <c r="E5643" s="654" t="s">
        <v>17178</v>
      </c>
    </row>
    <row r="5644" spans="2:5">
      <c r="B5644" s="1596">
        <v>88309</v>
      </c>
      <c r="C5644" s="1170" t="s">
        <v>737</v>
      </c>
      <c r="D5644" s="1169" t="s">
        <v>85</v>
      </c>
      <c r="E5644" s="651" t="s">
        <v>13214</v>
      </c>
    </row>
    <row r="5645" spans="2:5">
      <c r="B5645" s="1595">
        <v>88310</v>
      </c>
      <c r="C5645" s="653" t="s">
        <v>738</v>
      </c>
      <c r="D5645" s="652" t="s">
        <v>85</v>
      </c>
      <c r="E5645" s="654" t="s">
        <v>14597</v>
      </c>
    </row>
    <row r="5646" spans="2:5">
      <c r="B5646" s="1596">
        <v>88311</v>
      </c>
      <c r="C5646" s="1170" t="s">
        <v>739</v>
      </c>
      <c r="D5646" s="1169" t="s">
        <v>85</v>
      </c>
      <c r="E5646" s="651" t="s">
        <v>13225</v>
      </c>
    </row>
    <row r="5647" spans="2:5">
      <c r="B5647" s="1595">
        <v>88312</v>
      </c>
      <c r="C5647" s="653" t="s">
        <v>740</v>
      </c>
      <c r="D5647" s="652" t="s">
        <v>85</v>
      </c>
      <c r="E5647" s="654" t="s">
        <v>16191</v>
      </c>
    </row>
    <row r="5648" spans="2:5">
      <c r="B5648" s="1596">
        <v>88313</v>
      </c>
      <c r="C5648" s="1170" t="s">
        <v>741</v>
      </c>
      <c r="D5648" s="1169" t="s">
        <v>85</v>
      </c>
      <c r="E5648" s="651" t="s">
        <v>14358</v>
      </c>
    </row>
    <row r="5649" spans="2:5">
      <c r="B5649" s="1595">
        <v>88314</v>
      </c>
      <c r="C5649" s="653" t="s">
        <v>742</v>
      </c>
      <c r="D5649" s="652" t="s">
        <v>85</v>
      </c>
      <c r="E5649" s="654" t="s">
        <v>15524</v>
      </c>
    </row>
    <row r="5650" spans="2:5">
      <c r="B5650" s="1596">
        <v>88315</v>
      </c>
      <c r="C5650" s="1170" t="s">
        <v>743</v>
      </c>
      <c r="D5650" s="1169" t="s">
        <v>85</v>
      </c>
      <c r="E5650" s="651" t="s">
        <v>15809</v>
      </c>
    </row>
    <row r="5651" spans="2:5">
      <c r="B5651" s="1595">
        <v>88316</v>
      </c>
      <c r="C5651" s="653" t="s">
        <v>744</v>
      </c>
      <c r="D5651" s="652" t="s">
        <v>85</v>
      </c>
      <c r="E5651" s="654" t="s">
        <v>13682</v>
      </c>
    </row>
    <row r="5652" spans="2:5">
      <c r="B5652" s="1596">
        <v>88317</v>
      </c>
      <c r="C5652" s="1170" t="s">
        <v>745</v>
      </c>
      <c r="D5652" s="1169" t="s">
        <v>85</v>
      </c>
      <c r="E5652" s="651" t="s">
        <v>16271</v>
      </c>
    </row>
    <row r="5653" spans="2:5">
      <c r="B5653" s="1595">
        <v>88318</v>
      </c>
      <c r="C5653" s="653" t="s">
        <v>11484</v>
      </c>
      <c r="D5653" s="652" t="s">
        <v>85</v>
      </c>
      <c r="E5653" s="654" t="s">
        <v>18697</v>
      </c>
    </row>
    <row r="5654" spans="2:5">
      <c r="B5654" s="1596">
        <v>88320</v>
      </c>
      <c r="C5654" s="1170" t="s">
        <v>746</v>
      </c>
      <c r="D5654" s="1169" t="s">
        <v>85</v>
      </c>
      <c r="E5654" s="651" t="s">
        <v>12917</v>
      </c>
    </row>
    <row r="5655" spans="2:5">
      <c r="B5655" s="1595">
        <v>88321</v>
      </c>
      <c r="C5655" s="653" t="s">
        <v>747</v>
      </c>
      <c r="D5655" s="652" t="s">
        <v>85</v>
      </c>
      <c r="E5655" s="654" t="s">
        <v>18113</v>
      </c>
    </row>
    <row r="5656" spans="2:5">
      <c r="B5656" s="1596">
        <v>88322</v>
      </c>
      <c r="C5656" s="1170" t="s">
        <v>748</v>
      </c>
      <c r="D5656" s="1169" t="s">
        <v>85</v>
      </c>
      <c r="E5656" s="651" t="s">
        <v>20189</v>
      </c>
    </row>
    <row r="5657" spans="2:5">
      <c r="B5657" s="1595">
        <v>88323</v>
      </c>
      <c r="C5657" s="653" t="s">
        <v>749</v>
      </c>
      <c r="D5657" s="652" t="s">
        <v>85</v>
      </c>
      <c r="E5657" s="654" t="s">
        <v>15577</v>
      </c>
    </row>
    <row r="5658" spans="2:5">
      <c r="B5658" s="1596">
        <v>88324</v>
      </c>
      <c r="C5658" s="1170" t="s">
        <v>750</v>
      </c>
      <c r="D5658" s="1169" t="s">
        <v>85</v>
      </c>
      <c r="E5658" s="651" t="s">
        <v>15823</v>
      </c>
    </row>
    <row r="5659" spans="2:5">
      <c r="B5659" s="1595">
        <v>88325</v>
      </c>
      <c r="C5659" s="653" t="s">
        <v>751</v>
      </c>
      <c r="D5659" s="652" t="s">
        <v>85</v>
      </c>
      <c r="E5659" s="654" t="s">
        <v>13679</v>
      </c>
    </row>
    <row r="5660" spans="2:5">
      <c r="B5660" s="1596">
        <v>88326</v>
      </c>
      <c r="C5660" s="1170" t="s">
        <v>752</v>
      </c>
      <c r="D5660" s="1169" t="s">
        <v>85</v>
      </c>
      <c r="E5660" s="651" t="s">
        <v>16256</v>
      </c>
    </row>
    <row r="5661" spans="2:5">
      <c r="B5661" s="1595">
        <v>88377</v>
      </c>
      <c r="C5661" s="653" t="s">
        <v>11485</v>
      </c>
      <c r="D5661" s="652" t="s">
        <v>85</v>
      </c>
      <c r="E5661" s="654" t="s">
        <v>15902</v>
      </c>
    </row>
    <row r="5662" spans="2:5">
      <c r="B5662" s="1596">
        <v>88441</v>
      </c>
      <c r="C5662" s="1170" t="s">
        <v>753</v>
      </c>
      <c r="D5662" s="1169" t="s">
        <v>85</v>
      </c>
      <c r="E5662" s="651" t="s">
        <v>15889</v>
      </c>
    </row>
    <row r="5663" spans="2:5">
      <c r="B5663" s="1595">
        <v>88597</v>
      </c>
      <c r="C5663" s="653" t="s">
        <v>754</v>
      </c>
      <c r="D5663" s="652" t="s">
        <v>85</v>
      </c>
      <c r="E5663" s="654" t="s">
        <v>20190</v>
      </c>
    </row>
    <row r="5664" spans="2:5">
      <c r="B5664" s="1596">
        <v>90766</v>
      </c>
      <c r="C5664" s="1170" t="s">
        <v>755</v>
      </c>
      <c r="D5664" s="1169" t="s">
        <v>85</v>
      </c>
      <c r="E5664" s="651" t="s">
        <v>15487</v>
      </c>
    </row>
    <row r="5665" spans="2:5">
      <c r="B5665" s="1595">
        <v>90767</v>
      </c>
      <c r="C5665" s="653" t="s">
        <v>756</v>
      </c>
      <c r="D5665" s="652" t="s">
        <v>85</v>
      </c>
      <c r="E5665" s="654" t="s">
        <v>15815</v>
      </c>
    </row>
    <row r="5666" spans="2:5">
      <c r="B5666" s="1596">
        <v>90768</v>
      </c>
      <c r="C5666" s="1170" t="s">
        <v>757</v>
      </c>
      <c r="D5666" s="1169" t="s">
        <v>85</v>
      </c>
      <c r="E5666" s="651" t="s">
        <v>16280</v>
      </c>
    </row>
    <row r="5667" spans="2:5">
      <c r="B5667" s="1595">
        <v>90769</v>
      </c>
      <c r="C5667" s="653" t="s">
        <v>758</v>
      </c>
      <c r="D5667" s="652" t="s">
        <v>85</v>
      </c>
      <c r="E5667" s="654" t="s">
        <v>16281</v>
      </c>
    </row>
    <row r="5668" spans="2:5">
      <c r="B5668" s="1596">
        <v>90770</v>
      </c>
      <c r="C5668" s="1170" t="s">
        <v>759</v>
      </c>
      <c r="D5668" s="1169" t="s">
        <v>85</v>
      </c>
      <c r="E5668" s="651" t="s">
        <v>16282</v>
      </c>
    </row>
    <row r="5669" spans="2:5">
      <c r="B5669" s="1595">
        <v>90771</v>
      </c>
      <c r="C5669" s="653" t="s">
        <v>760</v>
      </c>
      <c r="D5669" s="652" t="s">
        <v>85</v>
      </c>
      <c r="E5669" s="654" t="s">
        <v>17251</v>
      </c>
    </row>
    <row r="5670" spans="2:5">
      <c r="B5670" s="1596">
        <v>90772</v>
      </c>
      <c r="C5670" s="1170" t="s">
        <v>761</v>
      </c>
      <c r="D5670" s="1169" t="s">
        <v>85</v>
      </c>
      <c r="E5670" s="651" t="s">
        <v>14761</v>
      </c>
    </row>
    <row r="5671" spans="2:5">
      <c r="B5671" s="1595">
        <v>90773</v>
      </c>
      <c r="C5671" s="653" t="s">
        <v>762</v>
      </c>
      <c r="D5671" s="652" t="s">
        <v>85</v>
      </c>
      <c r="E5671" s="654" t="s">
        <v>16065</v>
      </c>
    </row>
    <row r="5672" spans="2:5">
      <c r="B5672" s="1596">
        <v>90775</v>
      </c>
      <c r="C5672" s="1170" t="s">
        <v>763</v>
      </c>
      <c r="D5672" s="1169" t="s">
        <v>85</v>
      </c>
      <c r="E5672" s="651" t="s">
        <v>19859</v>
      </c>
    </row>
    <row r="5673" spans="2:5">
      <c r="B5673" s="1595">
        <v>90776</v>
      </c>
      <c r="C5673" s="653" t="s">
        <v>764</v>
      </c>
      <c r="D5673" s="652" t="s">
        <v>85</v>
      </c>
      <c r="E5673" s="654" t="s">
        <v>17542</v>
      </c>
    </row>
    <row r="5674" spans="2:5">
      <c r="B5674" s="1596">
        <v>90777</v>
      </c>
      <c r="C5674" s="1170" t="s">
        <v>765</v>
      </c>
      <c r="D5674" s="1169" t="s">
        <v>85</v>
      </c>
      <c r="E5674" s="651" t="s">
        <v>16284</v>
      </c>
    </row>
    <row r="5675" spans="2:5">
      <c r="B5675" s="1595">
        <v>90778</v>
      </c>
      <c r="C5675" s="653" t="s">
        <v>766</v>
      </c>
      <c r="D5675" s="652" t="s">
        <v>85</v>
      </c>
      <c r="E5675" s="654" t="s">
        <v>16285</v>
      </c>
    </row>
    <row r="5676" spans="2:5">
      <c r="B5676" s="1596">
        <v>90779</v>
      </c>
      <c r="C5676" s="1170" t="s">
        <v>767</v>
      </c>
      <c r="D5676" s="1169" t="s">
        <v>85</v>
      </c>
      <c r="E5676" s="651" t="s">
        <v>16286</v>
      </c>
    </row>
    <row r="5677" spans="2:5">
      <c r="B5677" s="1595">
        <v>90780</v>
      </c>
      <c r="C5677" s="653" t="s">
        <v>768</v>
      </c>
      <c r="D5677" s="652" t="s">
        <v>85</v>
      </c>
      <c r="E5677" s="654" t="s">
        <v>14234</v>
      </c>
    </row>
    <row r="5678" spans="2:5">
      <c r="B5678" s="1596">
        <v>90781</v>
      </c>
      <c r="C5678" s="1170" t="s">
        <v>769</v>
      </c>
      <c r="D5678" s="1169" t="s">
        <v>85</v>
      </c>
      <c r="E5678" s="651" t="s">
        <v>14762</v>
      </c>
    </row>
    <row r="5679" spans="2:5">
      <c r="B5679" s="1595">
        <v>91677</v>
      </c>
      <c r="C5679" s="653" t="s">
        <v>770</v>
      </c>
      <c r="D5679" s="652" t="s">
        <v>85</v>
      </c>
      <c r="E5679" s="654" t="s">
        <v>16287</v>
      </c>
    </row>
    <row r="5680" spans="2:5">
      <c r="B5680" s="1596">
        <v>91678</v>
      </c>
      <c r="C5680" s="1170" t="s">
        <v>771</v>
      </c>
      <c r="D5680" s="1169" t="s">
        <v>85</v>
      </c>
      <c r="E5680" s="651" t="s">
        <v>16288</v>
      </c>
    </row>
    <row r="5681" spans="2:5">
      <c r="B5681" s="1595">
        <v>93556</v>
      </c>
      <c r="C5681" s="653" t="s">
        <v>5000</v>
      </c>
      <c r="D5681" s="652" t="s">
        <v>81</v>
      </c>
      <c r="E5681" s="654" t="s">
        <v>20191</v>
      </c>
    </row>
    <row r="5682" spans="2:5">
      <c r="B5682" s="1596">
        <v>93557</v>
      </c>
      <c r="C5682" s="1170" t="s">
        <v>5001</v>
      </c>
      <c r="D5682" s="1169" t="s">
        <v>81</v>
      </c>
      <c r="E5682" s="651" t="s">
        <v>20192</v>
      </c>
    </row>
    <row r="5683" spans="2:5">
      <c r="B5683" s="1595">
        <v>93558</v>
      </c>
      <c r="C5683" s="653" t="s">
        <v>5002</v>
      </c>
      <c r="D5683" s="652" t="s">
        <v>81</v>
      </c>
      <c r="E5683" s="654" t="s">
        <v>20193</v>
      </c>
    </row>
    <row r="5684" spans="2:5">
      <c r="B5684" s="1596">
        <v>93559</v>
      </c>
      <c r="C5684" s="1170" t="s">
        <v>754</v>
      </c>
      <c r="D5684" s="1169" t="s">
        <v>81</v>
      </c>
      <c r="E5684" s="651" t="s">
        <v>20194</v>
      </c>
    </row>
    <row r="5685" spans="2:5">
      <c r="B5685" s="1595">
        <v>93560</v>
      </c>
      <c r="C5685" s="653" t="s">
        <v>762</v>
      </c>
      <c r="D5685" s="652" t="s">
        <v>81</v>
      </c>
      <c r="E5685" s="654" t="s">
        <v>20195</v>
      </c>
    </row>
    <row r="5686" spans="2:5">
      <c r="B5686" s="1596">
        <v>93561</v>
      </c>
      <c r="C5686" s="1170" t="s">
        <v>763</v>
      </c>
      <c r="D5686" s="1169" t="s">
        <v>81</v>
      </c>
      <c r="E5686" s="651" t="s">
        <v>20196</v>
      </c>
    </row>
    <row r="5687" spans="2:5">
      <c r="B5687" s="1595">
        <v>93562</v>
      </c>
      <c r="C5687" s="653" t="s">
        <v>760</v>
      </c>
      <c r="D5687" s="652" t="s">
        <v>81</v>
      </c>
      <c r="E5687" s="654" t="s">
        <v>20197</v>
      </c>
    </row>
    <row r="5688" spans="2:5">
      <c r="B5688" s="1596">
        <v>93563</v>
      </c>
      <c r="C5688" s="1170" t="s">
        <v>755</v>
      </c>
      <c r="D5688" s="1169" t="s">
        <v>81</v>
      </c>
      <c r="E5688" s="651" t="s">
        <v>20198</v>
      </c>
    </row>
    <row r="5689" spans="2:5">
      <c r="B5689" s="1595">
        <v>93564</v>
      </c>
      <c r="C5689" s="653" t="s">
        <v>756</v>
      </c>
      <c r="D5689" s="652" t="s">
        <v>81</v>
      </c>
      <c r="E5689" s="654" t="s">
        <v>20199</v>
      </c>
    </row>
    <row r="5690" spans="2:5">
      <c r="B5690" s="1596">
        <v>93565</v>
      </c>
      <c r="C5690" s="1170" t="s">
        <v>765</v>
      </c>
      <c r="D5690" s="1169" t="s">
        <v>81</v>
      </c>
      <c r="E5690" s="651" t="s">
        <v>20200</v>
      </c>
    </row>
    <row r="5691" spans="2:5">
      <c r="B5691" s="1595">
        <v>93566</v>
      </c>
      <c r="C5691" s="653" t="s">
        <v>761</v>
      </c>
      <c r="D5691" s="652" t="s">
        <v>81</v>
      </c>
      <c r="E5691" s="654" t="s">
        <v>20201</v>
      </c>
    </row>
    <row r="5692" spans="2:5">
      <c r="B5692" s="1596">
        <v>93567</v>
      </c>
      <c r="C5692" s="1170" t="s">
        <v>766</v>
      </c>
      <c r="D5692" s="1169" t="s">
        <v>81</v>
      </c>
      <c r="E5692" s="651" t="s">
        <v>20202</v>
      </c>
    </row>
    <row r="5693" spans="2:5">
      <c r="B5693" s="1595">
        <v>93568</v>
      </c>
      <c r="C5693" s="653" t="s">
        <v>767</v>
      </c>
      <c r="D5693" s="652" t="s">
        <v>81</v>
      </c>
      <c r="E5693" s="654" t="s">
        <v>20203</v>
      </c>
    </row>
    <row r="5694" spans="2:5">
      <c r="B5694" s="1596">
        <v>93569</v>
      </c>
      <c r="C5694" s="1170" t="s">
        <v>5003</v>
      </c>
      <c r="D5694" s="1169" t="s">
        <v>81</v>
      </c>
      <c r="E5694" s="651" t="s">
        <v>20204</v>
      </c>
    </row>
    <row r="5695" spans="2:5">
      <c r="B5695" s="1595">
        <v>93570</v>
      </c>
      <c r="C5695" s="653" t="s">
        <v>5004</v>
      </c>
      <c r="D5695" s="652" t="s">
        <v>81</v>
      </c>
      <c r="E5695" s="654" t="s">
        <v>20205</v>
      </c>
    </row>
    <row r="5696" spans="2:5">
      <c r="B5696" s="1596">
        <v>93571</v>
      </c>
      <c r="C5696" s="1170" t="s">
        <v>5005</v>
      </c>
      <c r="D5696" s="1169" t="s">
        <v>81</v>
      </c>
      <c r="E5696" s="651" t="s">
        <v>20206</v>
      </c>
    </row>
    <row r="5697" spans="2:5">
      <c r="B5697" s="1595">
        <v>93572</v>
      </c>
      <c r="C5697" s="653" t="s">
        <v>5006</v>
      </c>
      <c r="D5697" s="652" t="s">
        <v>81</v>
      </c>
      <c r="E5697" s="654" t="s">
        <v>20207</v>
      </c>
    </row>
    <row r="5698" spans="2:5">
      <c r="B5698" s="1596">
        <v>94295</v>
      </c>
      <c r="C5698" s="1170" t="s">
        <v>768</v>
      </c>
      <c r="D5698" s="1169" t="s">
        <v>81</v>
      </c>
      <c r="E5698" s="651" t="s">
        <v>20208</v>
      </c>
    </row>
    <row r="5699" spans="2:5">
      <c r="B5699" s="1595">
        <v>94296</v>
      </c>
      <c r="C5699" s="653" t="s">
        <v>769</v>
      </c>
      <c r="D5699" s="652" t="s">
        <v>81</v>
      </c>
      <c r="E5699" s="654" t="s">
        <v>20209</v>
      </c>
    </row>
    <row r="5700" spans="2:5">
      <c r="B5700" s="1596">
        <v>95308</v>
      </c>
      <c r="C5700" s="1170" t="s">
        <v>11486</v>
      </c>
      <c r="D5700" s="1169" t="s">
        <v>85</v>
      </c>
      <c r="E5700" s="651" t="s">
        <v>14515</v>
      </c>
    </row>
    <row r="5701" spans="2:5">
      <c r="B5701" s="1595">
        <v>95309</v>
      </c>
      <c r="C5701" s="653" t="s">
        <v>11487</v>
      </c>
      <c r="D5701" s="652" t="s">
        <v>85</v>
      </c>
      <c r="E5701" s="654" t="s">
        <v>12912</v>
      </c>
    </row>
    <row r="5702" spans="2:5">
      <c r="B5702" s="1596">
        <v>95310</v>
      </c>
      <c r="C5702" s="1170" t="s">
        <v>11488</v>
      </c>
      <c r="D5702" s="1169" t="s">
        <v>85</v>
      </c>
      <c r="E5702" s="651" t="s">
        <v>15455</v>
      </c>
    </row>
    <row r="5703" spans="2:5">
      <c r="B5703" s="1595">
        <v>95311</v>
      </c>
      <c r="C5703" s="653" t="s">
        <v>11489</v>
      </c>
      <c r="D5703" s="652" t="s">
        <v>85</v>
      </c>
      <c r="E5703" s="654" t="s">
        <v>13891</v>
      </c>
    </row>
    <row r="5704" spans="2:5">
      <c r="B5704" s="1596">
        <v>95312</v>
      </c>
      <c r="C5704" s="1170" t="s">
        <v>11490</v>
      </c>
      <c r="D5704" s="1169" t="s">
        <v>85</v>
      </c>
      <c r="E5704" s="651" t="s">
        <v>12912</v>
      </c>
    </row>
    <row r="5705" spans="2:5">
      <c r="B5705" s="1595">
        <v>95313</v>
      </c>
      <c r="C5705" s="653" t="s">
        <v>11491</v>
      </c>
      <c r="D5705" s="652" t="s">
        <v>85</v>
      </c>
      <c r="E5705" s="654" t="s">
        <v>13891</v>
      </c>
    </row>
    <row r="5706" spans="2:5">
      <c r="B5706" s="1596">
        <v>95314</v>
      </c>
      <c r="C5706" s="1170" t="s">
        <v>6777</v>
      </c>
      <c r="D5706" s="1169" t="s">
        <v>85</v>
      </c>
      <c r="E5706" s="651" t="s">
        <v>13826</v>
      </c>
    </row>
    <row r="5707" spans="2:5">
      <c r="B5707" s="1595">
        <v>95315</v>
      </c>
      <c r="C5707" s="653" t="s">
        <v>11492</v>
      </c>
      <c r="D5707" s="652" t="s">
        <v>85</v>
      </c>
      <c r="E5707" s="654" t="s">
        <v>13827</v>
      </c>
    </row>
    <row r="5708" spans="2:5">
      <c r="B5708" s="1596">
        <v>95316</v>
      </c>
      <c r="C5708" s="1170" t="s">
        <v>11493</v>
      </c>
      <c r="D5708" s="1169" t="s">
        <v>85</v>
      </c>
      <c r="E5708" s="651" t="s">
        <v>15403</v>
      </c>
    </row>
    <row r="5709" spans="2:5">
      <c r="B5709" s="1595">
        <v>95317</v>
      </c>
      <c r="C5709" s="653" t="s">
        <v>11494</v>
      </c>
      <c r="D5709" s="652" t="s">
        <v>85</v>
      </c>
      <c r="E5709" s="654" t="s">
        <v>14622</v>
      </c>
    </row>
    <row r="5710" spans="2:5">
      <c r="B5710" s="1596">
        <v>95318</v>
      </c>
      <c r="C5710" s="1170" t="s">
        <v>11495</v>
      </c>
      <c r="D5710" s="1169" t="s">
        <v>85</v>
      </c>
      <c r="E5710" s="651" t="s">
        <v>12479</v>
      </c>
    </row>
    <row r="5711" spans="2:5">
      <c r="B5711" s="1595">
        <v>95319</v>
      </c>
      <c r="C5711" s="653" t="s">
        <v>11496</v>
      </c>
      <c r="D5711" s="652" t="s">
        <v>85</v>
      </c>
      <c r="E5711" s="654" t="s">
        <v>12479</v>
      </c>
    </row>
    <row r="5712" spans="2:5">
      <c r="B5712" s="1596">
        <v>95320</v>
      </c>
      <c r="C5712" s="1170" t="s">
        <v>11497</v>
      </c>
      <c r="D5712" s="1169" t="s">
        <v>85</v>
      </c>
      <c r="E5712" s="651" t="s">
        <v>14515</v>
      </c>
    </row>
    <row r="5713" spans="2:5">
      <c r="B5713" s="1595">
        <v>95321</v>
      </c>
      <c r="C5713" s="653" t="s">
        <v>11498</v>
      </c>
      <c r="D5713" s="652" t="s">
        <v>85</v>
      </c>
      <c r="E5713" s="654" t="s">
        <v>14517</v>
      </c>
    </row>
    <row r="5714" spans="2:5">
      <c r="B5714" s="1596">
        <v>95322</v>
      </c>
      <c r="C5714" s="1170" t="s">
        <v>11499</v>
      </c>
      <c r="D5714" s="1169" t="s">
        <v>85</v>
      </c>
      <c r="E5714" s="651" t="s">
        <v>12479</v>
      </c>
    </row>
    <row r="5715" spans="2:5">
      <c r="B5715" s="1595">
        <v>95323</v>
      </c>
      <c r="C5715" s="653" t="s">
        <v>11500</v>
      </c>
      <c r="D5715" s="652" t="s">
        <v>85</v>
      </c>
      <c r="E5715" s="654" t="s">
        <v>13427</v>
      </c>
    </row>
    <row r="5716" spans="2:5">
      <c r="B5716" s="1596">
        <v>95324</v>
      </c>
      <c r="C5716" s="1170" t="s">
        <v>11501</v>
      </c>
      <c r="D5716" s="1169" t="s">
        <v>85</v>
      </c>
      <c r="E5716" s="651" t="s">
        <v>14622</v>
      </c>
    </row>
    <row r="5717" spans="2:5">
      <c r="B5717" s="1595">
        <v>95325</v>
      </c>
      <c r="C5717" s="653" t="s">
        <v>11502</v>
      </c>
      <c r="D5717" s="652" t="s">
        <v>85</v>
      </c>
      <c r="E5717" s="654" t="s">
        <v>12913</v>
      </c>
    </row>
    <row r="5718" spans="2:5">
      <c r="B5718" s="1596">
        <v>95326</v>
      </c>
      <c r="C5718" s="1170" t="s">
        <v>11503</v>
      </c>
      <c r="D5718" s="1169" t="s">
        <v>85</v>
      </c>
      <c r="E5718" s="651" t="s">
        <v>14517</v>
      </c>
    </row>
    <row r="5719" spans="2:5">
      <c r="B5719" s="1595">
        <v>95327</v>
      </c>
      <c r="C5719" s="653" t="s">
        <v>11504</v>
      </c>
      <c r="D5719" s="652" t="s">
        <v>85</v>
      </c>
      <c r="E5719" s="654" t="s">
        <v>14622</v>
      </c>
    </row>
    <row r="5720" spans="2:5">
      <c r="B5720" s="1596">
        <v>95328</v>
      </c>
      <c r="C5720" s="1170" t="s">
        <v>11505</v>
      </c>
      <c r="D5720" s="1169" t="s">
        <v>85</v>
      </c>
      <c r="E5720" s="651" t="s">
        <v>13826</v>
      </c>
    </row>
    <row r="5721" spans="2:5">
      <c r="B5721" s="1595">
        <v>95329</v>
      </c>
      <c r="C5721" s="653" t="s">
        <v>11506</v>
      </c>
      <c r="D5721" s="652" t="s">
        <v>85</v>
      </c>
      <c r="E5721" s="654" t="s">
        <v>13427</v>
      </c>
    </row>
    <row r="5722" spans="2:5">
      <c r="B5722" s="1596">
        <v>95330</v>
      </c>
      <c r="C5722" s="1170" t="s">
        <v>11507</v>
      </c>
      <c r="D5722" s="1169" t="s">
        <v>85</v>
      </c>
      <c r="E5722" s="651" t="s">
        <v>13826</v>
      </c>
    </row>
    <row r="5723" spans="2:5">
      <c r="B5723" s="1595">
        <v>95331</v>
      </c>
      <c r="C5723" s="653" t="s">
        <v>11508</v>
      </c>
      <c r="D5723" s="652" t="s">
        <v>85</v>
      </c>
      <c r="E5723" s="654" t="s">
        <v>12479</v>
      </c>
    </row>
    <row r="5724" spans="2:5">
      <c r="B5724" s="1596">
        <v>95332</v>
      </c>
      <c r="C5724" s="1170" t="s">
        <v>11509</v>
      </c>
      <c r="D5724" s="1169" t="s">
        <v>85</v>
      </c>
      <c r="E5724" s="651" t="s">
        <v>12764</v>
      </c>
    </row>
    <row r="5725" spans="2:5">
      <c r="B5725" s="1595">
        <v>95333</v>
      </c>
      <c r="C5725" s="653" t="s">
        <v>11510</v>
      </c>
      <c r="D5725" s="652" t="s">
        <v>85</v>
      </c>
      <c r="E5725" s="654" t="s">
        <v>12848</v>
      </c>
    </row>
    <row r="5726" spans="2:5">
      <c r="B5726" s="1596">
        <v>95334</v>
      </c>
      <c r="C5726" s="1170" t="s">
        <v>11511</v>
      </c>
      <c r="D5726" s="1169" t="s">
        <v>85</v>
      </c>
      <c r="E5726" s="651" t="s">
        <v>12672</v>
      </c>
    </row>
    <row r="5727" spans="2:5">
      <c r="B5727" s="1595">
        <v>95335</v>
      </c>
      <c r="C5727" s="653" t="s">
        <v>11512</v>
      </c>
      <c r="D5727" s="652" t="s">
        <v>85</v>
      </c>
      <c r="E5727" s="654" t="s">
        <v>13827</v>
      </c>
    </row>
    <row r="5728" spans="2:5">
      <c r="B5728" s="1596">
        <v>95336</v>
      </c>
      <c r="C5728" s="1170" t="s">
        <v>11513</v>
      </c>
      <c r="D5728" s="1169" t="s">
        <v>85</v>
      </c>
      <c r="E5728" s="651" t="s">
        <v>12912</v>
      </c>
    </row>
    <row r="5729" spans="2:5">
      <c r="B5729" s="1595">
        <v>95337</v>
      </c>
      <c r="C5729" s="653" t="s">
        <v>6778</v>
      </c>
      <c r="D5729" s="652" t="s">
        <v>85</v>
      </c>
      <c r="E5729" s="654" t="s">
        <v>12912</v>
      </c>
    </row>
    <row r="5730" spans="2:5">
      <c r="B5730" s="1596">
        <v>95338</v>
      </c>
      <c r="C5730" s="1170" t="s">
        <v>11514</v>
      </c>
      <c r="D5730" s="1169" t="s">
        <v>85</v>
      </c>
      <c r="E5730" s="651" t="s">
        <v>15465</v>
      </c>
    </row>
    <row r="5731" spans="2:5">
      <c r="B5731" s="1595">
        <v>95339</v>
      </c>
      <c r="C5731" s="653" t="s">
        <v>11515</v>
      </c>
      <c r="D5731" s="652" t="s">
        <v>85</v>
      </c>
      <c r="E5731" s="654" t="s">
        <v>12720</v>
      </c>
    </row>
    <row r="5732" spans="2:5">
      <c r="B5732" s="1596">
        <v>95340</v>
      </c>
      <c r="C5732" s="1170" t="s">
        <v>11516</v>
      </c>
      <c r="D5732" s="1169" t="s">
        <v>85</v>
      </c>
      <c r="E5732" s="651" t="s">
        <v>14622</v>
      </c>
    </row>
    <row r="5733" spans="2:5">
      <c r="B5733" s="1595">
        <v>95341</v>
      </c>
      <c r="C5733" s="653" t="s">
        <v>11517</v>
      </c>
      <c r="D5733" s="652" t="s">
        <v>85</v>
      </c>
      <c r="E5733" s="654" t="s">
        <v>14622</v>
      </c>
    </row>
    <row r="5734" spans="2:5">
      <c r="B5734" s="1596">
        <v>95342</v>
      </c>
      <c r="C5734" s="1170" t="s">
        <v>11518</v>
      </c>
      <c r="D5734" s="1169" t="s">
        <v>85</v>
      </c>
      <c r="E5734" s="651" t="s">
        <v>14515</v>
      </c>
    </row>
    <row r="5735" spans="2:5">
      <c r="B5735" s="1595">
        <v>95343</v>
      </c>
      <c r="C5735" s="653" t="s">
        <v>11519</v>
      </c>
      <c r="D5735" s="652" t="s">
        <v>85</v>
      </c>
      <c r="E5735" s="654" t="s">
        <v>13827</v>
      </c>
    </row>
    <row r="5736" spans="2:5">
      <c r="B5736" s="1596">
        <v>95344</v>
      </c>
      <c r="C5736" s="1170" t="s">
        <v>11520</v>
      </c>
      <c r="D5736" s="1169" t="s">
        <v>85</v>
      </c>
      <c r="E5736" s="651" t="s">
        <v>12479</v>
      </c>
    </row>
    <row r="5737" spans="2:5">
      <c r="B5737" s="1595">
        <v>95345</v>
      </c>
      <c r="C5737" s="653" t="s">
        <v>11521</v>
      </c>
      <c r="D5737" s="652" t="s">
        <v>85</v>
      </c>
      <c r="E5737" s="654" t="s">
        <v>12756</v>
      </c>
    </row>
    <row r="5738" spans="2:5">
      <c r="B5738" s="1596">
        <v>95346</v>
      </c>
      <c r="C5738" s="1170" t="s">
        <v>11522</v>
      </c>
      <c r="D5738" s="1169" t="s">
        <v>85</v>
      </c>
      <c r="E5738" s="651" t="s">
        <v>14516</v>
      </c>
    </row>
    <row r="5739" spans="2:5">
      <c r="B5739" s="1595">
        <v>95347</v>
      </c>
      <c r="C5739" s="653" t="s">
        <v>11523</v>
      </c>
      <c r="D5739" s="652" t="s">
        <v>85</v>
      </c>
      <c r="E5739" s="654" t="s">
        <v>14516</v>
      </c>
    </row>
    <row r="5740" spans="2:5">
      <c r="B5740" s="1596">
        <v>95348</v>
      </c>
      <c r="C5740" s="1170" t="s">
        <v>11524</v>
      </c>
      <c r="D5740" s="1169" t="s">
        <v>85</v>
      </c>
      <c r="E5740" s="651" t="s">
        <v>14516</v>
      </c>
    </row>
    <row r="5741" spans="2:5">
      <c r="B5741" s="1595">
        <v>95349</v>
      </c>
      <c r="C5741" s="653" t="s">
        <v>11525</v>
      </c>
      <c r="D5741" s="652" t="s">
        <v>85</v>
      </c>
      <c r="E5741" s="654" t="s">
        <v>15455</v>
      </c>
    </row>
    <row r="5742" spans="2:5">
      <c r="B5742" s="1596">
        <v>95350</v>
      </c>
      <c r="C5742" s="1170" t="s">
        <v>11526</v>
      </c>
      <c r="D5742" s="1169" t="s">
        <v>85</v>
      </c>
      <c r="E5742" s="651" t="s">
        <v>14516</v>
      </c>
    </row>
    <row r="5743" spans="2:5">
      <c r="B5743" s="1595">
        <v>95351</v>
      </c>
      <c r="C5743" s="653" t="s">
        <v>11527</v>
      </c>
      <c r="D5743" s="652" t="s">
        <v>85</v>
      </c>
      <c r="E5743" s="654" t="s">
        <v>12480</v>
      </c>
    </row>
    <row r="5744" spans="2:5">
      <c r="B5744" s="1596">
        <v>95352</v>
      </c>
      <c r="C5744" s="1170" t="s">
        <v>11528</v>
      </c>
      <c r="D5744" s="1169" t="s">
        <v>85</v>
      </c>
      <c r="E5744" s="651" t="s">
        <v>12479</v>
      </c>
    </row>
    <row r="5745" spans="2:5">
      <c r="B5745" s="1595">
        <v>95353</v>
      </c>
      <c r="C5745" s="653" t="s">
        <v>11529</v>
      </c>
      <c r="D5745" s="652" t="s">
        <v>85</v>
      </c>
      <c r="E5745" s="654" t="s">
        <v>12479</v>
      </c>
    </row>
    <row r="5746" spans="2:5">
      <c r="B5746" s="1596">
        <v>95354</v>
      </c>
      <c r="C5746" s="1170" t="s">
        <v>11530</v>
      </c>
      <c r="D5746" s="1169" t="s">
        <v>85</v>
      </c>
      <c r="E5746" s="651" t="s">
        <v>14517</v>
      </c>
    </row>
    <row r="5747" spans="2:5">
      <c r="B5747" s="1595">
        <v>95355</v>
      </c>
      <c r="C5747" s="653" t="s">
        <v>11531</v>
      </c>
      <c r="D5747" s="652" t="s">
        <v>85</v>
      </c>
      <c r="E5747" s="654" t="s">
        <v>14516</v>
      </c>
    </row>
    <row r="5748" spans="2:5">
      <c r="B5748" s="1596">
        <v>95356</v>
      </c>
      <c r="C5748" s="1170" t="s">
        <v>11532</v>
      </c>
      <c r="D5748" s="1169" t="s">
        <v>85</v>
      </c>
      <c r="E5748" s="651" t="s">
        <v>14517</v>
      </c>
    </row>
    <row r="5749" spans="2:5">
      <c r="B5749" s="1595">
        <v>95357</v>
      </c>
      <c r="C5749" s="653" t="s">
        <v>11533</v>
      </c>
      <c r="D5749" s="652" t="s">
        <v>85</v>
      </c>
      <c r="E5749" s="654" t="s">
        <v>13826</v>
      </c>
    </row>
    <row r="5750" spans="2:5">
      <c r="B5750" s="1596">
        <v>95358</v>
      </c>
      <c r="C5750" s="1170" t="s">
        <v>11534</v>
      </c>
      <c r="D5750" s="1169" t="s">
        <v>85</v>
      </c>
      <c r="E5750" s="651" t="s">
        <v>14515</v>
      </c>
    </row>
    <row r="5751" spans="2:5">
      <c r="B5751" s="1595">
        <v>95359</v>
      </c>
      <c r="C5751" s="653" t="s">
        <v>11535</v>
      </c>
      <c r="D5751" s="652" t="s">
        <v>85</v>
      </c>
      <c r="E5751" s="654" t="s">
        <v>13827</v>
      </c>
    </row>
    <row r="5752" spans="2:5">
      <c r="B5752" s="1596">
        <v>95360</v>
      </c>
      <c r="C5752" s="1170" t="s">
        <v>11536</v>
      </c>
      <c r="D5752" s="1169" t="s">
        <v>85</v>
      </c>
      <c r="E5752" s="651" t="s">
        <v>13891</v>
      </c>
    </row>
    <row r="5753" spans="2:5">
      <c r="B5753" s="1595">
        <v>95361</v>
      </c>
      <c r="C5753" s="653" t="s">
        <v>11537</v>
      </c>
      <c r="D5753" s="652" t="s">
        <v>85</v>
      </c>
      <c r="E5753" s="654" t="s">
        <v>14516</v>
      </c>
    </row>
    <row r="5754" spans="2:5">
      <c r="B5754" s="1596">
        <v>95362</v>
      </c>
      <c r="C5754" s="1170" t="s">
        <v>11538</v>
      </c>
      <c r="D5754" s="1169" t="s">
        <v>85</v>
      </c>
      <c r="E5754" s="651" t="s">
        <v>12912</v>
      </c>
    </row>
    <row r="5755" spans="2:5">
      <c r="B5755" s="1595">
        <v>95363</v>
      </c>
      <c r="C5755" s="653" t="s">
        <v>11539</v>
      </c>
      <c r="D5755" s="652" t="s">
        <v>85</v>
      </c>
      <c r="E5755" s="654" t="s">
        <v>12912</v>
      </c>
    </row>
    <row r="5756" spans="2:5">
      <c r="B5756" s="1596">
        <v>95364</v>
      </c>
      <c r="C5756" s="1170" t="s">
        <v>11540</v>
      </c>
      <c r="D5756" s="1169" t="s">
        <v>85</v>
      </c>
      <c r="E5756" s="651" t="s">
        <v>14517</v>
      </c>
    </row>
    <row r="5757" spans="2:5">
      <c r="B5757" s="1595">
        <v>95365</v>
      </c>
      <c r="C5757" s="653" t="s">
        <v>11541</v>
      </c>
      <c r="D5757" s="652" t="s">
        <v>85</v>
      </c>
      <c r="E5757" s="654" t="s">
        <v>14517</v>
      </c>
    </row>
    <row r="5758" spans="2:5">
      <c r="B5758" s="1596">
        <v>95366</v>
      </c>
      <c r="C5758" s="1170" t="s">
        <v>11542</v>
      </c>
      <c r="D5758" s="1169" t="s">
        <v>85</v>
      </c>
      <c r="E5758" s="651" t="s">
        <v>12479</v>
      </c>
    </row>
    <row r="5759" spans="2:5" ht="30">
      <c r="B5759" s="1595">
        <v>95367</v>
      </c>
      <c r="C5759" s="653" t="s">
        <v>11543</v>
      </c>
      <c r="D5759" s="652" t="s">
        <v>85</v>
      </c>
      <c r="E5759" s="654" t="s">
        <v>12479</v>
      </c>
    </row>
    <row r="5760" spans="2:5">
      <c r="B5760" s="1596">
        <v>95368</v>
      </c>
      <c r="C5760" s="1170" t="s">
        <v>11544</v>
      </c>
      <c r="D5760" s="1169" t="s">
        <v>85</v>
      </c>
      <c r="E5760" s="651" t="s">
        <v>12479</v>
      </c>
    </row>
    <row r="5761" spans="2:5">
      <c r="B5761" s="1595">
        <v>95369</v>
      </c>
      <c r="C5761" s="653" t="s">
        <v>11545</v>
      </c>
      <c r="D5761" s="652" t="s">
        <v>85</v>
      </c>
      <c r="E5761" s="654" t="s">
        <v>15450</v>
      </c>
    </row>
    <row r="5762" spans="2:5">
      <c r="B5762" s="1596">
        <v>95370</v>
      </c>
      <c r="C5762" s="1170" t="s">
        <v>11546</v>
      </c>
      <c r="D5762" s="1169" t="s">
        <v>85</v>
      </c>
      <c r="E5762" s="651" t="s">
        <v>12720</v>
      </c>
    </row>
    <row r="5763" spans="2:5">
      <c r="B5763" s="1595">
        <v>95371</v>
      </c>
      <c r="C5763" s="653" t="s">
        <v>6779</v>
      </c>
      <c r="D5763" s="652" t="s">
        <v>85</v>
      </c>
      <c r="E5763" s="654" t="s">
        <v>12913</v>
      </c>
    </row>
    <row r="5764" spans="2:5">
      <c r="B5764" s="1596">
        <v>95372</v>
      </c>
      <c r="C5764" s="1170" t="s">
        <v>6780</v>
      </c>
      <c r="D5764" s="1169" t="s">
        <v>85</v>
      </c>
      <c r="E5764" s="651" t="s">
        <v>13427</v>
      </c>
    </row>
    <row r="5765" spans="2:5">
      <c r="B5765" s="1595">
        <v>95373</v>
      </c>
      <c r="C5765" s="653" t="s">
        <v>11547</v>
      </c>
      <c r="D5765" s="652" t="s">
        <v>85</v>
      </c>
      <c r="E5765" s="654" t="s">
        <v>12480</v>
      </c>
    </row>
    <row r="5766" spans="2:5">
      <c r="B5766" s="1596">
        <v>95374</v>
      </c>
      <c r="C5766" s="1170" t="s">
        <v>11548</v>
      </c>
      <c r="D5766" s="1169" t="s">
        <v>85</v>
      </c>
      <c r="E5766" s="651" t="s">
        <v>12720</v>
      </c>
    </row>
    <row r="5767" spans="2:5">
      <c r="B5767" s="1595">
        <v>95375</v>
      </c>
      <c r="C5767" s="653" t="s">
        <v>6781</v>
      </c>
      <c r="D5767" s="652" t="s">
        <v>85</v>
      </c>
      <c r="E5767" s="654" t="s">
        <v>15465</v>
      </c>
    </row>
    <row r="5768" spans="2:5">
      <c r="B5768" s="1596">
        <v>95376</v>
      </c>
      <c r="C5768" s="1170" t="s">
        <v>11549</v>
      </c>
      <c r="D5768" s="1169" t="s">
        <v>85</v>
      </c>
      <c r="E5768" s="651" t="s">
        <v>15499</v>
      </c>
    </row>
    <row r="5769" spans="2:5">
      <c r="B5769" s="1595">
        <v>95377</v>
      </c>
      <c r="C5769" s="653" t="s">
        <v>11550</v>
      </c>
      <c r="D5769" s="652" t="s">
        <v>85</v>
      </c>
      <c r="E5769" s="654" t="s">
        <v>12912</v>
      </c>
    </row>
    <row r="5770" spans="2:5">
      <c r="B5770" s="1596">
        <v>95378</v>
      </c>
      <c r="C5770" s="1170" t="s">
        <v>6782</v>
      </c>
      <c r="D5770" s="1169" t="s">
        <v>85</v>
      </c>
      <c r="E5770" s="651" t="s">
        <v>12480</v>
      </c>
    </row>
    <row r="5771" spans="2:5">
      <c r="B5771" s="1595">
        <v>95379</v>
      </c>
      <c r="C5771" s="653" t="s">
        <v>6783</v>
      </c>
      <c r="D5771" s="652" t="s">
        <v>85</v>
      </c>
      <c r="E5771" s="654" t="s">
        <v>13826</v>
      </c>
    </row>
    <row r="5772" spans="2:5" ht="30">
      <c r="B5772" s="1596">
        <v>95380</v>
      </c>
      <c r="C5772" s="1170" t="s">
        <v>11551</v>
      </c>
      <c r="D5772" s="1169" t="s">
        <v>85</v>
      </c>
      <c r="E5772" s="651" t="s">
        <v>14513</v>
      </c>
    </row>
    <row r="5773" spans="2:5">
      <c r="B5773" s="1595">
        <v>95381</v>
      </c>
      <c r="C5773" s="653" t="s">
        <v>6784</v>
      </c>
      <c r="D5773" s="652" t="s">
        <v>85</v>
      </c>
      <c r="E5773" s="654" t="s">
        <v>15465</v>
      </c>
    </row>
    <row r="5774" spans="2:5">
      <c r="B5774" s="1596">
        <v>95382</v>
      </c>
      <c r="C5774" s="1170" t="s">
        <v>11552</v>
      </c>
      <c r="D5774" s="1169" t="s">
        <v>85</v>
      </c>
      <c r="E5774" s="651" t="s">
        <v>13891</v>
      </c>
    </row>
    <row r="5775" spans="2:5">
      <c r="B5775" s="1595">
        <v>95383</v>
      </c>
      <c r="C5775" s="653" t="s">
        <v>11553</v>
      </c>
      <c r="D5775" s="652" t="s">
        <v>85</v>
      </c>
      <c r="E5775" s="654" t="s">
        <v>14622</v>
      </c>
    </row>
    <row r="5776" spans="2:5">
      <c r="B5776" s="1596">
        <v>95384</v>
      </c>
      <c r="C5776" s="1170" t="s">
        <v>11554</v>
      </c>
      <c r="D5776" s="1169" t="s">
        <v>85</v>
      </c>
      <c r="E5776" s="651" t="s">
        <v>15465</v>
      </c>
    </row>
    <row r="5777" spans="2:5">
      <c r="B5777" s="1595">
        <v>95385</v>
      </c>
      <c r="C5777" s="653" t="s">
        <v>11555</v>
      </c>
      <c r="D5777" s="652" t="s">
        <v>85</v>
      </c>
      <c r="E5777" s="654" t="s">
        <v>13891</v>
      </c>
    </row>
    <row r="5778" spans="2:5">
      <c r="B5778" s="1596">
        <v>95386</v>
      </c>
      <c r="C5778" s="1170" t="s">
        <v>11556</v>
      </c>
      <c r="D5778" s="1169" t="s">
        <v>85</v>
      </c>
      <c r="E5778" s="651" t="s">
        <v>12912</v>
      </c>
    </row>
    <row r="5779" spans="2:5">
      <c r="B5779" s="1595">
        <v>95387</v>
      </c>
      <c r="C5779" s="653" t="s">
        <v>11557</v>
      </c>
      <c r="D5779" s="652" t="s">
        <v>85</v>
      </c>
      <c r="E5779" s="654" t="s">
        <v>14513</v>
      </c>
    </row>
    <row r="5780" spans="2:5">
      <c r="B5780" s="1596">
        <v>95388</v>
      </c>
      <c r="C5780" s="1170" t="s">
        <v>11558</v>
      </c>
      <c r="D5780" s="1169" t="s">
        <v>85</v>
      </c>
      <c r="E5780" s="651" t="s">
        <v>15450</v>
      </c>
    </row>
    <row r="5781" spans="2:5">
      <c r="B5781" s="1595">
        <v>95389</v>
      </c>
      <c r="C5781" s="653" t="s">
        <v>11559</v>
      </c>
      <c r="D5781" s="652" t="s">
        <v>85</v>
      </c>
      <c r="E5781" s="654" t="s">
        <v>14517</v>
      </c>
    </row>
    <row r="5782" spans="2:5">
      <c r="B5782" s="1596">
        <v>95390</v>
      </c>
      <c r="C5782" s="1170" t="s">
        <v>11560</v>
      </c>
      <c r="D5782" s="1169" t="s">
        <v>85</v>
      </c>
      <c r="E5782" s="651" t="s">
        <v>15455</v>
      </c>
    </row>
    <row r="5783" spans="2:5">
      <c r="B5783" s="1595">
        <v>95391</v>
      </c>
      <c r="C5783" s="653" t="s">
        <v>11561</v>
      </c>
      <c r="D5783" s="652" t="s">
        <v>85</v>
      </c>
      <c r="E5783" s="654" t="s">
        <v>14517</v>
      </c>
    </row>
    <row r="5784" spans="2:5">
      <c r="B5784" s="1596">
        <v>95392</v>
      </c>
      <c r="C5784" s="1170" t="s">
        <v>11562</v>
      </c>
      <c r="D5784" s="1169" t="s">
        <v>85</v>
      </c>
      <c r="E5784" s="651" t="s">
        <v>15450</v>
      </c>
    </row>
    <row r="5785" spans="2:5">
      <c r="B5785" s="1595">
        <v>95393</v>
      </c>
      <c r="C5785" s="653" t="s">
        <v>11563</v>
      </c>
      <c r="D5785" s="652" t="s">
        <v>85</v>
      </c>
      <c r="E5785" s="654" t="s">
        <v>12481</v>
      </c>
    </row>
    <row r="5786" spans="2:5">
      <c r="B5786" s="1596">
        <v>95394</v>
      </c>
      <c r="C5786" s="1170" t="s">
        <v>11564</v>
      </c>
      <c r="D5786" s="1169" t="s">
        <v>85</v>
      </c>
      <c r="E5786" s="651" t="s">
        <v>12756</v>
      </c>
    </row>
    <row r="5787" spans="2:5">
      <c r="B5787" s="1595">
        <v>95395</v>
      </c>
      <c r="C5787" s="653" t="s">
        <v>11565</v>
      </c>
      <c r="D5787" s="652" t="s">
        <v>85</v>
      </c>
      <c r="E5787" s="654" t="s">
        <v>12848</v>
      </c>
    </row>
    <row r="5788" spans="2:5">
      <c r="B5788" s="1596">
        <v>95396</v>
      </c>
      <c r="C5788" s="1170" t="s">
        <v>11566</v>
      </c>
      <c r="D5788" s="1169" t="s">
        <v>85</v>
      </c>
      <c r="E5788" s="651" t="s">
        <v>12737</v>
      </c>
    </row>
    <row r="5789" spans="2:5">
      <c r="B5789" s="1595">
        <v>95397</v>
      </c>
      <c r="C5789" s="653" t="s">
        <v>11567</v>
      </c>
      <c r="D5789" s="652" t="s">
        <v>85</v>
      </c>
      <c r="E5789" s="654" t="s">
        <v>12479</v>
      </c>
    </row>
    <row r="5790" spans="2:5">
      <c r="B5790" s="1596">
        <v>95398</v>
      </c>
      <c r="C5790" s="1170" t="s">
        <v>11568</v>
      </c>
      <c r="D5790" s="1169" t="s">
        <v>85</v>
      </c>
      <c r="E5790" s="651" t="s">
        <v>14516</v>
      </c>
    </row>
    <row r="5791" spans="2:5">
      <c r="B5791" s="1595">
        <v>95399</v>
      </c>
      <c r="C5791" s="653" t="s">
        <v>11569</v>
      </c>
      <c r="D5791" s="652" t="s">
        <v>85</v>
      </c>
      <c r="E5791" s="654" t="s">
        <v>12479</v>
      </c>
    </row>
    <row r="5792" spans="2:5">
      <c r="B5792" s="1596">
        <v>95400</v>
      </c>
      <c r="C5792" s="1170" t="s">
        <v>11570</v>
      </c>
      <c r="D5792" s="1169" t="s">
        <v>85</v>
      </c>
      <c r="E5792" s="651" t="s">
        <v>13826</v>
      </c>
    </row>
    <row r="5793" spans="2:5">
      <c r="B5793" s="1595">
        <v>95401</v>
      </c>
      <c r="C5793" s="653" t="s">
        <v>11571</v>
      </c>
      <c r="D5793" s="652" t="s">
        <v>85</v>
      </c>
      <c r="E5793" s="654" t="s">
        <v>15403</v>
      </c>
    </row>
    <row r="5794" spans="2:5">
      <c r="B5794" s="1596">
        <v>95402</v>
      </c>
      <c r="C5794" s="1170" t="s">
        <v>11572</v>
      </c>
      <c r="D5794" s="1169" t="s">
        <v>85</v>
      </c>
      <c r="E5794" s="651" t="s">
        <v>16078</v>
      </c>
    </row>
    <row r="5795" spans="2:5">
      <c r="B5795" s="1595">
        <v>95403</v>
      </c>
      <c r="C5795" s="653" t="s">
        <v>11573</v>
      </c>
      <c r="D5795" s="652" t="s">
        <v>85</v>
      </c>
      <c r="E5795" s="654" t="s">
        <v>12489</v>
      </c>
    </row>
    <row r="5796" spans="2:5">
      <c r="B5796" s="1596">
        <v>95404</v>
      </c>
      <c r="C5796" s="1170" t="s">
        <v>11574</v>
      </c>
      <c r="D5796" s="1169" t="s">
        <v>85</v>
      </c>
      <c r="E5796" s="651" t="s">
        <v>12668</v>
      </c>
    </row>
    <row r="5797" spans="2:5">
      <c r="B5797" s="1595">
        <v>95405</v>
      </c>
      <c r="C5797" s="653" t="s">
        <v>11575</v>
      </c>
      <c r="D5797" s="652" t="s">
        <v>85</v>
      </c>
      <c r="E5797" s="654" t="s">
        <v>13268</v>
      </c>
    </row>
    <row r="5798" spans="2:5">
      <c r="B5798" s="1596">
        <v>95406</v>
      </c>
      <c r="C5798" s="1170" t="s">
        <v>11576</v>
      </c>
      <c r="D5798" s="1169" t="s">
        <v>85</v>
      </c>
      <c r="E5798" s="651" t="s">
        <v>14515</v>
      </c>
    </row>
    <row r="5799" spans="2:5">
      <c r="B5799" s="1595">
        <v>95407</v>
      </c>
      <c r="C5799" s="653" t="s">
        <v>11577</v>
      </c>
      <c r="D5799" s="652" t="s">
        <v>85</v>
      </c>
      <c r="E5799" s="654" t="s">
        <v>13461</v>
      </c>
    </row>
    <row r="5800" spans="2:5">
      <c r="B5800" s="1596">
        <v>95408</v>
      </c>
      <c r="C5800" s="1170" t="s">
        <v>11578</v>
      </c>
      <c r="D5800" s="1169" t="s">
        <v>81</v>
      </c>
      <c r="E5800" s="651" t="s">
        <v>15380</v>
      </c>
    </row>
    <row r="5801" spans="2:5">
      <c r="B5801" s="1595">
        <v>95409</v>
      </c>
      <c r="C5801" s="653" t="s">
        <v>11579</v>
      </c>
      <c r="D5801" s="652" t="s">
        <v>81</v>
      </c>
      <c r="E5801" s="654" t="s">
        <v>14836</v>
      </c>
    </row>
    <row r="5802" spans="2:5">
      <c r="B5802" s="1596">
        <v>95410</v>
      </c>
      <c r="C5802" s="1170" t="s">
        <v>11580</v>
      </c>
      <c r="D5802" s="1169" t="s">
        <v>81</v>
      </c>
      <c r="E5802" s="651" t="s">
        <v>12649</v>
      </c>
    </row>
    <row r="5803" spans="2:5">
      <c r="B5803" s="1595">
        <v>95411</v>
      </c>
      <c r="C5803" s="653" t="s">
        <v>11581</v>
      </c>
      <c r="D5803" s="652" t="s">
        <v>81</v>
      </c>
      <c r="E5803" s="654" t="s">
        <v>15325</v>
      </c>
    </row>
    <row r="5804" spans="2:5">
      <c r="B5804" s="1596">
        <v>95412</v>
      </c>
      <c r="C5804" s="1170" t="s">
        <v>11582</v>
      </c>
      <c r="D5804" s="1169" t="s">
        <v>81</v>
      </c>
      <c r="E5804" s="651" t="s">
        <v>16533</v>
      </c>
    </row>
    <row r="5805" spans="2:5">
      <c r="B5805" s="1595">
        <v>95413</v>
      </c>
      <c r="C5805" s="653" t="s">
        <v>11583</v>
      </c>
      <c r="D5805" s="652" t="s">
        <v>81</v>
      </c>
      <c r="E5805" s="654" t="s">
        <v>14075</v>
      </c>
    </row>
    <row r="5806" spans="2:5">
      <c r="B5806" s="1596">
        <v>95414</v>
      </c>
      <c r="C5806" s="1170" t="s">
        <v>11584</v>
      </c>
      <c r="D5806" s="1169" t="s">
        <v>81</v>
      </c>
      <c r="E5806" s="651" t="s">
        <v>16290</v>
      </c>
    </row>
    <row r="5807" spans="2:5">
      <c r="B5807" s="1595">
        <v>95415</v>
      </c>
      <c r="C5807" s="653" t="s">
        <v>11585</v>
      </c>
      <c r="D5807" s="652" t="s">
        <v>81</v>
      </c>
      <c r="E5807" s="654" t="s">
        <v>16291</v>
      </c>
    </row>
    <row r="5808" spans="2:5">
      <c r="B5808" s="1596">
        <v>95416</v>
      </c>
      <c r="C5808" s="1170" t="s">
        <v>11586</v>
      </c>
      <c r="D5808" s="1169" t="s">
        <v>81</v>
      </c>
      <c r="E5808" s="651" t="s">
        <v>14487</v>
      </c>
    </row>
    <row r="5809" spans="2:5">
      <c r="B5809" s="1595">
        <v>95417</v>
      </c>
      <c r="C5809" s="653" t="s">
        <v>11587</v>
      </c>
      <c r="D5809" s="652" t="s">
        <v>81</v>
      </c>
      <c r="E5809" s="654" t="s">
        <v>16292</v>
      </c>
    </row>
    <row r="5810" spans="2:5">
      <c r="B5810" s="1596">
        <v>95418</v>
      </c>
      <c r="C5810" s="1170" t="s">
        <v>11588</v>
      </c>
      <c r="D5810" s="1169" t="s">
        <v>81</v>
      </c>
      <c r="E5810" s="651" t="s">
        <v>16293</v>
      </c>
    </row>
    <row r="5811" spans="2:5">
      <c r="B5811" s="1595">
        <v>95419</v>
      </c>
      <c r="C5811" s="653" t="s">
        <v>11589</v>
      </c>
      <c r="D5811" s="652" t="s">
        <v>81</v>
      </c>
      <c r="E5811" s="654" t="s">
        <v>14121</v>
      </c>
    </row>
    <row r="5812" spans="2:5">
      <c r="B5812" s="1596">
        <v>95420</v>
      </c>
      <c r="C5812" s="1170" t="s">
        <v>11590</v>
      </c>
      <c r="D5812" s="1169" t="s">
        <v>81</v>
      </c>
      <c r="E5812" s="651" t="s">
        <v>16211</v>
      </c>
    </row>
    <row r="5813" spans="2:5">
      <c r="B5813" s="1595">
        <v>95421</v>
      </c>
      <c r="C5813" s="653" t="s">
        <v>11591</v>
      </c>
      <c r="D5813" s="652" t="s">
        <v>81</v>
      </c>
      <c r="E5813" s="654" t="s">
        <v>16294</v>
      </c>
    </row>
    <row r="5814" spans="2:5">
      <c r="B5814" s="1596">
        <v>95422</v>
      </c>
      <c r="C5814" s="1170" t="s">
        <v>11592</v>
      </c>
      <c r="D5814" s="1169" t="s">
        <v>81</v>
      </c>
      <c r="E5814" s="651" t="s">
        <v>16295</v>
      </c>
    </row>
    <row r="5815" spans="2:5">
      <c r="B5815" s="1595">
        <v>95423</v>
      </c>
      <c r="C5815" s="653" t="s">
        <v>11593</v>
      </c>
      <c r="D5815" s="652" t="s">
        <v>81</v>
      </c>
      <c r="E5815" s="654" t="s">
        <v>16207</v>
      </c>
    </row>
    <row r="5816" spans="2:5">
      <c r="B5816" s="1596">
        <v>95424</v>
      </c>
      <c r="C5816" s="1170" t="s">
        <v>11594</v>
      </c>
      <c r="D5816" s="1169" t="s">
        <v>81</v>
      </c>
      <c r="E5816" s="651" t="s">
        <v>14382</v>
      </c>
    </row>
    <row r="9479" spans="2:5" ht="15.75" thickBot="1"/>
    <row r="9480" spans="2:5" s="1168" customFormat="1" ht="16.5" thickBot="1">
      <c r="B9480" s="129"/>
      <c r="C9480" s="130" t="s">
        <v>7507</v>
      </c>
      <c r="D9480" s="125" t="s">
        <v>50</v>
      </c>
      <c r="E9480" s="125" t="s">
        <v>51</v>
      </c>
    </row>
    <row r="9481" spans="2:5" s="1168" customFormat="1">
      <c r="B9481" s="910" t="e">
        <f>#REF!</f>
        <v>#REF!</v>
      </c>
      <c r="C9481" s="1580" t="e">
        <f>#REF!</f>
        <v>#REF!</v>
      </c>
      <c r="D9481" s="131" t="e">
        <f>#REF!</f>
        <v>#REF!</v>
      </c>
      <c r="E9481" s="1581" t="e">
        <f>#REF!</f>
        <v>#REF!</v>
      </c>
    </row>
    <row r="9482" spans="2:5" ht="15.75" thickBot="1"/>
    <row r="9483" spans="2:5" s="1168" customFormat="1" ht="16.5" thickBot="1">
      <c r="B9483" s="129"/>
      <c r="C9483" s="130" t="s">
        <v>7506</v>
      </c>
      <c r="D9483" s="125" t="s">
        <v>50</v>
      </c>
      <c r="E9483" s="125" t="s">
        <v>51</v>
      </c>
    </row>
    <row r="9484" spans="2:5" s="1168" customFormat="1">
      <c r="B9484" s="1171" t="e">
        <f>VLOOKUP($A9484,'COMP. ELETRICO '!$B$13:$G$1058,1,FALSE)</f>
        <v>#N/A</v>
      </c>
      <c r="C9484" s="1580" t="e">
        <f>#REF!</f>
        <v>#REF!</v>
      </c>
      <c r="D9484" s="131" t="e">
        <f>#REF!</f>
        <v>#REF!</v>
      </c>
      <c r="E9484" s="1581" t="e">
        <f>#REF!</f>
        <v>#REF!</v>
      </c>
    </row>
    <row r="9485" spans="2:5" ht="15.75" thickBot="1"/>
    <row r="9486" spans="2:5" ht="16.5" thickBot="1">
      <c r="B9486" s="129" t="s">
        <v>4664</v>
      </c>
      <c r="C9486" s="130" t="s">
        <v>4663</v>
      </c>
      <c r="D9486" s="125" t="s">
        <v>50</v>
      </c>
      <c r="E9486" s="125" t="s">
        <v>51</v>
      </c>
    </row>
    <row r="9487" spans="2:5">
      <c r="B9487" s="1171" t="s">
        <v>2113</v>
      </c>
      <c r="C9487" s="1172" t="str">
        <f>VLOOKUP($B9487,'COMP. PAISAGISMO'!$B$13:$G$1058,2,FALSE)</f>
        <v>PLANTIO DE PALMEIRA EM CAVAS DE 80X80X80 CM - PALMEIRA SEAFORTIA</v>
      </c>
      <c r="D9487" s="1171" t="str">
        <f>VLOOKUP($B9487,'COMP. PAISAGISMO'!$B$13:$G$1058,6,FALSE)</f>
        <v>UN</v>
      </c>
      <c r="E9487" s="1173">
        <f>VLOOKUP($B9487,'COMP. PAISAGISMO'!$B$13:$H$1058,7,FALSE)</f>
        <v>3.18</v>
      </c>
    </row>
    <row r="9488" spans="2:5">
      <c r="B9488" s="122" t="str">
        <f>'COMP. PAISAGISMO'!B34</f>
        <v>AMM PAI 002</v>
      </c>
      <c r="C9488" s="1172" t="str">
        <f>VLOOKUP($B9488,'COMP. PAISAGISMO'!$B$13:$G$1058,2,FALSE)</f>
        <v>PLANTIO DE ARVORE REGIONAL, ALTURA MAIOR QUE 2,00M, EM CAVAS DE 80X80X80CM - FICUS</v>
      </c>
      <c r="D9488" s="1171" t="str">
        <f>VLOOKUP($B9488,'COMP. PAISAGISMO'!$B$13:$G$1058,6,FALSE)</f>
        <v>UN</v>
      </c>
      <c r="E9488" s="1173">
        <f>VLOOKUP($B9488,'COMP. PAISAGISMO'!$B$13:$H$1058,7,FALSE)</f>
        <v>92.37</v>
      </c>
    </row>
    <row r="9489" spans="2:5">
      <c r="B9489" s="122" t="str">
        <f>'COMP. PAISAGISMO'!B55</f>
        <v>AMM PAI 003</v>
      </c>
      <c r="C9489" s="1172" t="str">
        <f>VLOOKUP($B9489,'COMP. PAISAGISMO'!$B$13:$G$1058,2,FALSE)</f>
        <v>PLANTIO DE ARBUSTO COM ALTURA 50 A 100CM, EM CAVA DE 60X60X60CM - HELICÔNIA</v>
      </c>
      <c r="D9489" s="1171" t="str">
        <f>VLOOKUP($B9489,'COMP. PAISAGISMO'!$B$13:$G$1058,6,FALSE)</f>
        <v>UN</v>
      </c>
      <c r="E9489" s="1173">
        <f>VLOOKUP($B9489,'COMP. PAISAGISMO'!$B$13:$H$1058,7,FALSE)</f>
        <v>31.419999999999998</v>
      </c>
    </row>
    <row r="9490" spans="2:5">
      <c r="B9490" s="122" t="str">
        <f>'COMP. PAISAGISMO'!B75</f>
        <v>AMM PAI 004</v>
      </c>
      <c r="C9490" s="1172" t="str">
        <f>VLOOKUP($B9490,'COMP. PAISAGISMO'!$B$13:$G$1058,2,FALSE)</f>
        <v>PLANTIO DE ARBUSTO COM ALTURA 50 A 100CM, EM CAVA DE 60X60X60CM - AGAVE ROSETA</v>
      </c>
      <c r="D9490" s="1171" t="str">
        <f>VLOOKUP($B9490,'COMP. PAISAGISMO'!$B$13:$G$1058,6,FALSE)</f>
        <v>UN</v>
      </c>
      <c r="E9490" s="1173">
        <f>VLOOKUP($B9490,'COMP. PAISAGISMO'!$B$13:$H$1058,7,FALSE)</f>
        <v>71.419999999999987</v>
      </c>
    </row>
    <row r="9491" spans="2:5" s="1168" customFormat="1">
      <c r="B9491" s="1171" t="str">
        <f>'COMP. PAISAGISMO'!B95</f>
        <v>AMM PAI 005</v>
      </c>
      <c r="C9491" s="1172" t="str">
        <f>VLOOKUP($B9491,'COMP. PAISAGISMO'!$B$13:$G$1058,2,FALSE)</f>
        <v>PLANTIO DE PALMEIRA EM CAVAS DE 80X80X80 CM - PALMEIRA LEQUE-DE-FINJI</v>
      </c>
      <c r="D9491" s="1171" t="str">
        <f>VLOOKUP($B9491,'COMP. PAISAGISMO'!$B$13:$G$1058,6,FALSE)</f>
        <v>UN</v>
      </c>
      <c r="E9491" s="1173">
        <f>VLOOKUP($B9491,'COMP. PAISAGISMO'!$B$13:$H$1058,7,FALSE)</f>
        <v>202.37</v>
      </c>
    </row>
    <row r="9492" spans="2:5" s="1168" customFormat="1">
      <c r="B9492" s="1171" t="str">
        <f>'COMP. PAISAGISMO'!B116</f>
        <v>AMM PAI 006</v>
      </c>
      <c r="C9492" s="1172" t="str">
        <f>VLOOKUP($B9492,'COMP. PAISAGISMO'!$B$13:$G$1058,2,FALSE)</f>
        <v xml:space="preserve">PLANTIO DE FORRAÇÃO EM CANTEIRO DE 25CM DE PROFUNDIDADE - BEIJO TURCO  </v>
      </c>
      <c r="D9492" s="1171" t="str">
        <f>VLOOKUP($B9492,'COMP. PAISAGISMO'!$B$13:$G$1058,6,FALSE)</f>
        <v>M²</v>
      </c>
      <c r="E9492" s="1173">
        <f>VLOOKUP($B9492,'COMP. PAISAGISMO'!$B$13:$H$1058,7,FALSE)</f>
        <v>42.610000000000007</v>
      </c>
    </row>
    <row r="9493" spans="2:5" s="1168" customFormat="1">
      <c r="B9493" s="1171" t="str">
        <f>'COMP. PAISAGISMO'!B137</f>
        <v>AMM PAI 007</v>
      </c>
      <c r="C9493" s="1172" t="str">
        <f>VLOOKUP($B9493,'COMP. PAISAGISMO'!$B$13:$G$1058,2,FALSE)</f>
        <v>LASTRO DE SEIXO - INCLUSIVE LANÇAMENTO</v>
      </c>
      <c r="D9493" s="1171" t="str">
        <f>VLOOKUP($B9493,'COMP. PAISAGISMO'!$B$13:$G$1058,6,FALSE)</f>
        <v>M3</v>
      </c>
      <c r="E9493" s="1173">
        <f>VLOOKUP($B9493,'COMP. PAISAGISMO'!$B$13:$H$1058,7,FALSE)</f>
        <v>79.34</v>
      </c>
    </row>
    <row r="9494" spans="2:5" s="1168" customFormat="1">
      <c r="B9494" s="1171" t="str">
        <f>'COMP. PAISAGISMO'!B145</f>
        <v>AMM PAI 008</v>
      </c>
      <c r="C9494" s="1172" t="str">
        <f>VLOOKUP($B9494,'COMP. PAISAGISMO'!$B$13:$G$1058,2,FALSE)</f>
        <v>LASTRO DE TERRA VEGETAL</v>
      </c>
      <c r="D9494" s="1171" t="str">
        <f>VLOOKUP($B9494,'COMP. PAISAGISMO'!$B$13:$G$1058,6,FALSE)</f>
        <v>M3</v>
      </c>
      <c r="E9494" s="1173">
        <f>VLOOKUP($B9494,'COMP. PAISAGISMO'!$B$13:$H$1058,7,FALSE)</f>
        <v>108.91</v>
      </c>
    </row>
    <row r="9495" spans="2:5" s="1168" customFormat="1">
      <c r="B9495" s="1171" t="str">
        <f>'COMP. PAISAGISMO'!B153</f>
        <v>AMM PAI 009</v>
      </c>
      <c r="C9495" s="1172" t="str">
        <f>VLOOKUP($B9495,'COMP. PAISAGISMO'!$B$13:$G$1058,2,FALSE)</f>
        <v>LASTRO DE BRITA</v>
      </c>
      <c r="D9495" s="1171" t="str">
        <f>VLOOKUP($B9495,'COMP. PAISAGISMO'!$B$13:$G$1058,6,FALSE)</f>
        <v>M3</v>
      </c>
      <c r="E9495" s="1173">
        <f>VLOOKUP($B9495,'COMP. PAISAGISMO'!$B$13:$H$1058,7,FALSE)</f>
        <v>78.290000000000006</v>
      </c>
    </row>
    <row r="9496" spans="2:5" ht="15.75" thickBot="1"/>
    <row r="9497" spans="2:5" ht="16.5" thickBot="1">
      <c r="B9497" s="129" t="s">
        <v>4665</v>
      </c>
      <c r="C9497" s="130" t="s">
        <v>4662</v>
      </c>
      <c r="D9497" s="125" t="s">
        <v>50</v>
      </c>
      <c r="E9497" s="125" t="s">
        <v>51</v>
      </c>
    </row>
    <row r="9498" spans="2:5">
      <c r="B9498" s="126" t="s">
        <v>5964</v>
      </c>
      <c r="C9498" s="1172" t="e">
        <f>VLOOKUP($B9498,'COMPOSIÇÃO CIVIL'!$B$14:$G$34,2,FALSE)</f>
        <v>#N/A</v>
      </c>
      <c r="D9498" s="1171" t="e">
        <f>VLOOKUP($B9498,'COMPOSIÇÃO CIVIL'!$B$14:$G$34,6,FALSE)</f>
        <v>#N/A</v>
      </c>
      <c r="E9498" s="1173" t="e">
        <f>VLOOKUP($B9498,'COMPOSIÇÃO CIVIL'!$B$14:$H$34,7,FALSE)</f>
        <v>#N/A</v>
      </c>
    </row>
    <row r="9499" spans="2:5">
      <c r="B9499" s="910" t="s">
        <v>16301</v>
      </c>
      <c r="C9499" s="1172" t="e">
        <f>VLOOKUP($B9499,'COMPOSIÇÃO CIVIL'!$B$14:$G$34,2,FALSE)</f>
        <v>#N/A</v>
      </c>
      <c r="D9499" s="1171" t="e">
        <f>VLOOKUP($B9499,'COMPOSIÇÃO CIVIL'!$B$14:$G$34,6,FALSE)</f>
        <v>#N/A</v>
      </c>
      <c r="E9499" s="1173" t="e">
        <f>VLOOKUP($B9499,'COMPOSIÇÃO CIVIL'!$B$14:$H$34,7,FALSE)</f>
        <v>#N/A</v>
      </c>
    </row>
    <row r="9500" spans="2:5">
      <c r="B9500" s="910" t="s">
        <v>16302</v>
      </c>
      <c r="C9500" s="1172" t="e">
        <f>VLOOKUP($B9500,'COMPOSIÇÃO CIVIL'!$B$14:$G$34,2,FALSE)</f>
        <v>#N/A</v>
      </c>
      <c r="D9500" s="1171" t="e">
        <f>VLOOKUP($B9500,'COMPOSIÇÃO CIVIL'!$B$14:$G$34,6,FALSE)</f>
        <v>#N/A</v>
      </c>
      <c r="E9500" s="1173" t="e">
        <f>VLOOKUP($B9500,'COMPOSIÇÃO CIVIL'!$B$14:$H$34,7,FALSE)</f>
        <v>#N/A</v>
      </c>
    </row>
    <row r="9501" spans="2:5">
      <c r="B9501" s="910" t="s">
        <v>16303</v>
      </c>
      <c r="C9501" s="1172" t="e">
        <f>VLOOKUP($B9501,'COMPOSIÇÃO CIVIL'!$B$14:$G$34,2,FALSE)</f>
        <v>#N/A</v>
      </c>
      <c r="D9501" s="1171" t="e">
        <f>VLOOKUP($B9501,'COMPOSIÇÃO CIVIL'!$B$14:$G$34,6,FALSE)</f>
        <v>#N/A</v>
      </c>
      <c r="E9501" s="1173" t="e">
        <f>VLOOKUP($B9501,'COMPOSIÇÃO CIVIL'!$B$14:$H$34,7,FALSE)</f>
        <v>#N/A</v>
      </c>
    </row>
    <row r="9502" spans="2:5">
      <c r="B9502" s="910" t="s">
        <v>16304</v>
      </c>
      <c r="C9502" s="1172" t="e">
        <f>VLOOKUP($B9502,'COMPOSIÇÃO CIVIL'!$B$14:$G$34,2,FALSE)</f>
        <v>#N/A</v>
      </c>
      <c r="D9502" s="1171" t="e">
        <f>VLOOKUP($B9502,'COMPOSIÇÃO CIVIL'!$B$14:$G$34,6,FALSE)</f>
        <v>#N/A</v>
      </c>
      <c r="E9502" s="1173" t="e">
        <f>VLOOKUP($B9502,'COMPOSIÇÃO CIVIL'!$B$14:$H$34,7,FALSE)</f>
        <v>#N/A</v>
      </c>
    </row>
    <row r="9503" spans="2:5">
      <c r="B9503" s="910" t="s">
        <v>16305</v>
      </c>
      <c r="C9503" s="1172" t="e">
        <f>VLOOKUP($B9503,'COMPOSIÇÃO CIVIL'!$B$14:$G$34,2,FALSE)</f>
        <v>#N/A</v>
      </c>
      <c r="D9503" s="1171" t="e">
        <f>VLOOKUP($B9503,'COMPOSIÇÃO CIVIL'!$B$14:$G$34,6,FALSE)</f>
        <v>#N/A</v>
      </c>
      <c r="E9503" s="1173" t="e">
        <f>VLOOKUP($B9503,'COMPOSIÇÃO CIVIL'!$B$14:$H$34,7,FALSE)</f>
        <v>#N/A</v>
      </c>
    </row>
    <row r="9504" spans="2:5">
      <c r="B9504" s="910" t="s">
        <v>16306</v>
      </c>
      <c r="C9504" s="1172" t="e">
        <f>VLOOKUP($B9504,'COMPOSIÇÃO CIVIL'!$B$14:$G$34,2,FALSE)</f>
        <v>#N/A</v>
      </c>
      <c r="D9504" s="1171" t="e">
        <f>VLOOKUP($B9504,'COMPOSIÇÃO CIVIL'!$B$14:$G$34,6,FALSE)</f>
        <v>#N/A</v>
      </c>
      <c r="E9504" s="1173" t="e">
        <f>VLOOKUP($B9504,'COMPOSIÇÃO CIVIL'!$B$14:$H$34,7,FALSE)</f>
        <v>#N/A</v>
      </c>
    </row>
    <row r="9505" spans="2:5">
      <c r="B9505" s="910" t="s">
        <v>16307</v>
      </c>
      <c r="C9505" s="1172" t="e">
        <f>VLOOKUP($B9505,'COMPOSIÇÃO CIVIL'!$B$14:$G$34,2,FALSE)</f>
        <v>#N/A</v>
      </c>
      <c r="D9505" s="1171" t="e">
        <f>VLOOKUP($B9505,'COMPOSIÇÃO CIVIL'!$B$14:$G$34,6,FALSE)</f>
        <v>#N/A</v>
      </c>
      <c r="E9505" s="1173" t="e">
        <f>VLOOKUP($B9505,'COMPOSIÇÃO CIVIL'!$B$14:$H$34,7,FALSE)</f>
        <v>#N/A</v>
      </c>
    </row>
    <row r="9506" spans="2:5">
      <c r="B9506" s="910" t="s">
        <v>16308</v>
      </c>
      <c r="C9506" s="1172" t="e">
        <f>VLOOKUP($B9506,'COMPOSIÇÃO CIVIL'!$B$14:$G$34,2,FALSE)</f>
        <v>#N/A</v>
      </c>
      <c r="D9506" s="1171" t="e">
        <f>VLOOKUP($B9506,'COMPOSIÇÃO CIVIL'!$B$14:$G$34,6,FALSE)</f>
        <v>#N/A</v>
      </c>
      <c r="E9506" s="1173" t="e">
        <f>VLOOKUP($B9506,'COMPOSIÇÃO CIVIL'!$B$14:$H$34,7,FALSE)</f>
        <v>#N/A</v>
      </c>
    </row>
    <row r="9507" spans="2:5">
      <c r="B9507" s="910" t="s">
        <v>16309</v>
      </c>
      <c r="C9507" s="1172" t="e">
        <f>VLOOKUP($B9507,'COMPOSIÇÃO CIVIL'!$B$14:$G$34,2,FALSE)</f>
        <v>#N/A</v>
      </c>
      <c r="D9507" s="1171" t="e">
        <f>VLOOKUP($B9507,'COMPOSIÇÃO CIVIL'!$B$14:$G$34,6,FALSE)</f>
        <v>#N/A</v>
      </c>
      <c r="E9507" s="1173" t="e">
        <f>VLOOKUP($B9507,'COMPOSIÇÃO CIVIL'!$B$14:$H$34,7,FALSE)</f>
        <v>#N/A</v>
      </c>
    </row>
    <row r="9508" spans="2:5">
      <c r="B9508" s="910" t="s">
        <v>16310</v>
      </c>
      <c r="C9508" s="1172" t="e">
        <f>VLOOKUP($B9508,'COMPOSIÇÃO CIVIL'!$B$14:$G$34,2,FALSE)</f>
        <v>#N/A</v>
      </c>
      <c r="D9508" s="1171" t="e">
        <f>VLOOKUP($B9508,'COMPOSIÇÃO CIVIL'!$B$14:$G$34,6,FALSE)</f>
        <v>#N/A</v>
      </c>
      <c r="E9508" s="1173" t="e">
        <f>VLOOKUP($B9508,'COMPOSIÇÃO CIVIL'!$B$14:$H$34,7,FALSE)</f>
        <v>#N/A</v>
      </c>
    </row>
    <row r="9509" spans="2:5">
      <c r="B9509" s="910" t="s">
        <v>16311</v>
      </c>
      <c r="C9509" s="1172" t="e">
        <f>VLOOKUP($B9509,'COMPOSIÇÃO CIVIL'!$B$14:$G$34,2,FALSE)</f>
        <v>#N/A</v>
      </c>
      <c r="D9509" s="1171" t="e">
        <f>VLOOKUP($B9509,'COMPOSIÇÃO CIVIL'!$B$14:$G$34,6,FALSE)</f>
        <v>#N/A</v>
      </c>
      <c r="E9509" s="1173" t="e">
        <f>VLOOKUP($B9509,'COMPOSIÇÃO CIVIL'!$B$14:$H$34,7,FALSE)</f>
        <v>#N/A</v>
      </c>
    </row>
    <row r="9510" spans="2:5">
      <c r="B9510" s="910" t="s">
        <v>16312</v>
      </c>
      <c r="C9510" s="1172" t="e">
        <f>VLOOKUP($B9510,'COMPOSIÇÃO CIVIL'!$B$14:$G$34,2,FALSE)</f>
        <v>#N/A</v>
      </c>
      <c r="D9510" s="1171" t="e">
        <f>VLOOKUP($B9510,'COMPOSIÇÃO CIVIL'!$B$14:$G$34,6,FALSE)</f>
        <v>#N/A</v>
      </c>
      <c r="E9510" s="1173" t="e">
        <f>VLOOKUP($B9510,'COMPOSIÇÃO CIVIL'!$B$14:$H$34,7,FALSE)</f>
        <v>#N/A</v>
      </c>
    </row>
    <row r="9511" spans="2:5">
      <c r="B9511" s="910" t="s">
        <v>16313</v>
      </c>
      <c r="C9511" s="1172" t="e">
        <f>VLOOKUP($B9511,'COMPOSIÇÃO CIVIL'!$B$14:$G$34,2,FALSE)</f>
        <v>#N/A</v>
      </c>
      <c r="D9511" s="1171" t="e">
        <f>VLOOKUP($B9511,'COMPOSIÇÃO CIVIL'!$B$14:$G$34,6,FALSE)</f>
        <v>#N/A</v>
      </c>
      <c r="E9511" s="1173" t="e">
        <f>VLOOKUP($B9511,'COMPOSIÇÃO CIVIL'!$B$14:$H$34,7,FALSE)</f>
        <v>#N/A</v>
      </c>
    </row>
    <row r="9512" spans="2:5">
      <c r="B9512" s="910" t="s">
        <v>16314</v>
      </c>
      <c r="C9512" s="1172" t="e">
        <f>VLOOKUP($B9512,'COMPOSIÇÃO CIVIL'!$B$14:$G$34,2,FALSE)</f>
        <v>#N/A</v>
      </c>
      <c r="D9512" s="1171" t="e">
        <f>VLOOKUP($B9512,'COMPOSIÇÃO CIVIL'!$B$14:$G$34,6,FALSE)</f>
        <v>#N/A</v>
      </c>
      <c r="E9512" s="1173" t="e">
        <f>VLOOKUP($B9512,'COMPOSIÇÃO CIVIL'!$B$14:$H$34,7,FALSE)</f>
        <v>#N/A</v>
      </c>
    </row>
    <row r="9513" spans="2:5">
      <c r="B9513" s="910" t="s">
        <v>16315</v>
      </c>
      <c r="C9513" s="1172" t="e">
        <f>VLOOKUP($B9513,'COMPOSIÇÃO CIVIL'!$B$14:$G$34,2,FALSE)</f>
        <v>#N/A</v>
      </c>
      <c r="D9513" s="1171" t="e">
        <f>VLOOKUP($B9513,'COMPOSIÇÃO CIVIL'!$B$14:$G$34,6,FALSE)</f>
        <v>#N/A</v>
      </c>
      <c r="E9513" s="1173" t="e">
        <f>VLOOKUP($B9513,'COMPOSIÇÃO CIVIL'!$B$14:$H$34,7,FALSE)</f>
        <v>#N/A</v>
      </c>
    </row>
    <row r="9514" spans="2:5">
      <c r="B9514" s="910" t="s">
        <v>16316</v>
      </c>
      <c r="C9514" s="1172" t="e">
        <f>VLOOKUP($B9514,'COMPOSIÇÃO CIVIL'!$B$14:$G$34,2,FALSE)</f>
        <v>#N/A</v>
      </c>
      <c r="D9514" s="1171" t="e">
        <f>VLOOKUP($B9514,'COMPOSIÇÃO CIVIL'!$B$14:$G$34,6,FALSE)</f>
        <v>#N/A</v>
      </c>
      <c r="E9514" s="1173" t="e">
        <f>VLOOKUP($B9514,'COMPOSIÇÃO CIVIL'!$B$14:$H$34,7,FALSE)</f>
        <v>#N/A</v>
      </c>
    </row>
    <row r="9515" spans="2:5">
      <c r="B9515" s="910" t="s">
        <v>16317</v>
      </c>
      <c r="C9515" s="1172" t="e">
        <f>VLOOKUP($B9515,'COMPOSIÇÃO CIVIL'!$B$14:$G$34,2,FALSE)</f>
        <v>#N/A</v>
      </c>
      <c r="D9515" s="1171" t="e">
        <f>VLOOKUP($B9515,'COMPOSIÇÃO CIVIL'!$B$14:$G$34,6,FALSE)</f>
        <v>#N/A</v>
      </c>
      <c r="E9515" s="1173" t="e">
        <f>VLOOKUP($B9515,'COMPOSIÇÃO CIVIL'!$B$14:$H$34,7,FALSE)</f>
        <v>#N/A</v>
      </c>
    </row>
    <row r="9516" spans="2:5">
      <c r="B9516" s="910" t="s">
        <v>16318</v>
      </c>
      <c r="C9516" s="1172" t="e">
        <f>VLOOKUP($B9516,'COMPOSIÇÃO CIVIL'!$B$14:$G$34,2,FALSE)</f>
        <v>#N/A</v>
      </c>
      <c r="D9516" s="1171" t="e">
        <f>VLOOKUP($B9516,'COMPOSIÇÃO CIVIL'!$B$14:$G$34,6,FALSE)</f>
        <v>#N/A</v>
      </c>
      <c r="E9516" s="1173" t="e">
        <f>VLOOKUP($B9516,'COMPOSIÇÃO CIVIL'!$B$14:$H$34,7,FALSE)</f>
        <v>#N/A</v>
      </c>
    </row>
    <row r="9517" spans="2:5">
      <c r="B9517" s="910" t="s">
        <v>16319</v>
      </c>
      <c r="C9517" s="1172" t="e">
        <f>VLOOKUP($B9517,'COMPOSIÇÃO CIVIL'!$B$14:$G$34,2,FALSE)</f>
        <v>#N/A</v>
      </c>
      <c r="D9517" s="1171" t="e">
        <f>VLOOKUP($B9517,'COMPOSIÇÃO CIVIL'!$B$14:$G$34,6,FALSE)</f>
        <v>#N/A</v>
      </c>
      <c r="E9517" s="1173" t="e">
        <f>VLOOKUP($B9517,'COMPOSIÇÃO CIVIL'!$B$14:$H$34,7,FALSE)</f>
        <v>#N/A</v>
      </c>
    </row>
    <row r="9518" spans="2:5">
      <c r="B9518" s="910" t="s">
        <v>16320</v>
      </c>
      <c r="C9518" s="1172" t="e">
        <f>VLOOKUP($B9518,'COMPOSIÇÃO CIVIL'!$B$14:$G$34,2,FALSE)</f>
        <v>#N/A</v>
      </c>
      <c r="D9518" s="1171" t="e">
        <f>VLOOKUP($B9518,'COMPOSIÇÃO CIVIL'!$B$14:$G$34,6,FALSE)</f>
        <v>#N/A</v>
      </c>
      <c r="E9518" s="1173" t="e">
        <f>VLOOKUP($B9518,'COMPOSIÇÃO CIVIL'!$B$14:$H$34,7,FALSE)</f>
        <v>#N/A</v>
      </c>
    </row>
    <row r="9519" spans="2:5">
      <c r="B9519" s="910" t="s">
        <v>16321</v>
      </c>
      <c r="C9519" s="1172" t="e">
        <f>VLOOKUP($B9519,'COMPOSIÇÃO CIVIL'!$B$14:$G$34,2,FALSE)</f>
        <v>#N/A</v>
      </c>
      <c r="D9519" s="1171" t="e">
        <f>VLOOKUP($B9519,'COMPOSIÇÃO CIVIL'!$B$14:$G$34,6,FALSE)</f>
        <v>#N/A</v>
      </c>
      <c r="E9519" s="1173" t="e">
        <f>VLOOKUP($B9519,'COMPOSIÇÃO CIVIL'!$B$14:$H$34,7,FALSE)</f>
        <v>#N/A</v>
      </c>
    </row>
    <row r="9520" spans="2:5">
      <c r="B9520" s="910" t="s">
        <v>16322</v>
      </c>
      <c r="C9520" s="1172" t="e">
        <f>VLOOKUP($B9520,'COMPOSIÇÃO CIVIL'!$B$14:$G$34,2,FALSE)</f>
        <v>#N/A</v>
      </c>
      <c r="D9520" s="1171" t="e">
        <f>VLOOKUP($B9520,'COMPOSIÇÃO CIVIL'!$B$14:$G$34,6,FALSE)</f>
        <v>#N/A</v>
      </c>
      <c r="E9520" s="1173" t="e">
        <f>VLOOKUP($B9520,'COMPOSIÇÃO CIVIL'!$B$14:$H$34,7,FALSE)</f>
        <v>#N/A</v>
      </c>
    </row>
    <row r="9521" spans="2:5">
      <c r="B9521" s="910" t="s">
        <v>16323</v>
      </c>
      <c r="C9521" s="1172" t="e">
        <f>VLOOKUP($B9521,'COMPOSIÇÃO CIVIL'!$B$14:$G$34,2,FALSE)</f>
        <v>#N/A</v>
      </c>
      <c r="D9521" s="1171" t="e">
        <f>VLOOKUP($B9521,'COMPOSIÇÃO CIVIL'!$B$14:$G$34,6,FALSE)</f>
        <v>#N/A</v>
      </c>
      <c r="E9521" s="1173" t="e">
        <f>VLOOKUP($B9521,'COMPOSIÇÃO CIVIL'!$B$14:$H$34,7,FALSE)</f>
        <v>#N/A</v>
      </c>
    </row>
    <row r="9522" spans="2:5">
      <c r="B9522" s="910" t="s">
        <v>16324</v>
      </c>
      <c r="C9522" s="1172" t="e">
        <f>VLOOKUP($B9522,'COMPOSIÇÃO CIVIL'!$B$14:$G$34,2,FALSE)</f>
        <v>#N/A</v>
      </c>
      <c r="D9522" s="1171" t="e">
        <f>VLOOKUP($B9522,'COMPOSIÇÃO CIVIL'!$B$14:$G$34,6,FALSE)</f>
        <v>#N/A</v>
      </c>
      <c r="E9522" s="1173" t="e">
        <f>VLOOKUP($B9522,'COMPOSIÇÃO CIVIL'!$B$14:$H$34,7,FALSE)</f>
        <v>#N/A</v>
      </c>
    </row>
    <row r="9523" spans="2:5">
      <c r="B9523" s="910" t="s">
        <v>16325</v>
      </c>
      <c r="C9523" s="1172" t="e">
        <f>VLOOKUP($B9523,'COMPOSIÇÃO CIVIL'!$B$14:$G$34,2,FALSE)</f>
        <v>#N/A</v>
      </c>
      <c r="D9523" s="1171" t="e">
        <f>VLOOKUP($B9523,'COMPOSIÇÃO CIVIL'!$B$14:$G$34,6,FALSE)</f>
        <v>#N/A</v>
      </c>
      <c r="E9523" s="1173" t="e">
        <f>VLOOKUP($B9523,'COMPOSIÇÃO CIVIL'!$B$14:$H$34,7,FALSE)</f>
        <v>#N/A</v>
      </c>
    </row>
    <row r="9524" spans="2:5">
      <c r="B9524" s="910" t="s">
        <v>16326</v>
      </c>
      <c r="C9524" s="1172" t="e">
        <f>VLOOKUP($B9524,'COMPOSIÇÃO CIVIL'!$B$14:$G$34,2,FALSE)</f>
        <v>#N/A</v>
      </c>
      <c r="D9524" s="1171" t="e">
        <f>VLOOKUP($B9524,'COMPOSIÇÃO CIVIL'!$B$14:$G$34,6,FALSE)</f>
        <v>#N/A</v>
      </c>
      <c r="E9524" s="1173" t="e">
        <f>VLOOKUP($B9524,'COMPOSIÇÃO CIVIL'!$B$14:$H$34,7,FALSE)</f>
        <v>#N/A</v>
      </c>
    </row>
    <row r="9525" spans="2:5">
      <c r="B9525" s="910" t="s">
        <v>16327</v>
      </c>
      <c r="C9525" s="1172" t="e">
        <f>VLOOKUP($B9525,'COMPOSIÇÃO CIVIL'!$B$14:$G$34,2,FALSE)</f>
        <v>#N/A</v>
      </c>
      <c r="D9525" s="1171" t="e">
        <f>VLOOKUP($B9525,'COMPOSIÇÃO CIVIL'!$B$14:$G$34,6,FALSE)</f>
        <v>#N/A</v>
      </c>
      <c r="E9525" s="1173" t="e">
        <f>VLOOKUP($B9525,'COMPOSIÇÃO CIVIL'!$B$14:$H$34,7,FALSE)</f>
        <v>#N/A</v>
      </c>
    </row>
    <row r="9526" spans="2:5">
      <c r="B9526" s="910" t="s">
        <v>16328</v>
      </c>
      <c r="C9526" s="1172" t="e">
        <f>VLOOKUP($B9526,'COMPOSIÇÃO CIVIL'!$B$14:$G$34,2,FALSE)</f>
        <v>#N/A</v>
      </c>
      <c r="D9526" s="1171" t="e">
        <f>VLOOKUP($B9526,'COMPOSIÇÃO CIVIL'!$B$14:$G$34,6,FALSE)</f>
        <v>#N/A</v>
      </c>
      <c r="E9526" s="1173" t="e">
        <f>VLOOKUP($B9526,'COMPOSIÇÃO CIVIL'!$B$14:$H$34,7,FALSE)</f>
        <v>#N/A</v>
      </c>
    </row>
    <row r="9527" spans="2:5">
      <c r="B9527" s="910" t="s">
        <v>16329</v>
      </c>
      <c r="C9527" s="1172" t="e">
        <f>VLOOKUP($B9527,'COMPOSIÇÃO CIVIL'!$B$14:$G$34,2,FALSE)</f>
        <v>#N/A</v>
      </c>
      <c r="D9527" s="1171" t="e">
        <f>VLOOKUP($B9527,'COMPOSIÇÃO CIVIL'!$B$14:$G$34,6,FALSE)</f>
        <v>#N/A</v>
      </c>
      <c r="E9527" s="1173" t="e">
        <f>VLOOKUP($B9527,'COMPOSIÇÃO CIVIL'!$B$14:$H$34,7,FALSE)</f>
        <v>#N/A</v>
      </c>
    </row>
    <row r="9528" spans="2:5">
      <c r="B9528" s="910" t="s">
        <v>16330</v>
      </c>
      <c r="C9528" s="1172" t="e">
        <f>VLOOKUP($B9528,'COMPOSIÇÃO CIVIL'!$B$14:$G$34,2,FALSE)</f>
        <v>#N/A</v>
      </c>
      <c r="D9528" s="1171" t="e">
        <f>VLOOKUP($B9528,'COMPOSIÇÃO CIVIL'!$B$14:$G$34,6,FALSE)</f>
        <v>#N/A</v>
      </c>
      <c r="E9528" s="1173" t="e">
        <f>VLOOKUP($B9528,'COMPOSIÇÃO CIVIL'!$B$14:$H$34,7,FALSE)</f>
        <v>#N/A</v>
      </c>
    </row>
    <row r="9529" spans="2:5">
      <c r="B9529" s="910" t="s">
        <v>16331</v>
      </c>
      <c r="C9529" s="1172" t="e">
        <f>VLOOKUP($B9529,'COMPOSIÇÃO CIVIL'!$B$14:$G$34,2,FALSE)</f>
        <v>#N/A</v>
      </c>
      <c r="D9529" s="1171" t="e">
        <f>VLOOKUP($B9529,'COMPOSIÇÃO CIVIL'!$B$14:$G$34,6,FALSE)</f>
        <v>#N/A</v>
      </c>
      <c r="E9529" s="1173" t="e">
        <f>VLOOKUP($B9529,'COMPOSIÇÃO CIVIL'!$B$14:$H$34,7,FALSE)</f>
        <v>#N/A</v>
      </c>
    </row>
    <row r="9530" spans="2:5">
      <c r="B9530" s="910" t="s">
        <v>16332</v>
      </c>
      <c r="C9530" s="1172" t="e">
        <f>VLOOKUP($B9530,'COMPOSIÇÃO CIVIL'!$B$14:$G$34,2,FALSE)</f>
        <v>#N/A</v>
      </c>
      <c r="D9530" s="1171" t="e">
        <f>VLOOKUP($B9530,'COMPOSIÇÃO CIVIL'!$B$14:$G$34,6,FALSE)</f>
        <v>#N/A</v>
      </c>
      <c r="E9530" s="1173" t="e">
        <f>VLOOKUP($B9530,'COMPOSIÇÃO CIVIL'!$B$14:$H$34,7,FALSE)</f>
        <v>#N/A</v>
      </c>
    </row>
    <row r="9531" spans="2:5">
      <c r="B9531" s="910" t="s">
        <v>16333</v>
      </c>
      <c r="C9531" s="1172" t="e">
        <f>VLOOKUP($B9531,'COMPOSIÇÃO CIVIL'!$B$14:$G$34,2,FALSE)</f>
        <v>#N/A</v>
      </c>
      <c r="D9531" s="1171" t="e">
        <f>VLOOKUP($B9531,'COMPOSIÇÃO CIVIL'!$B$14:$G$34,6,FALSE)</f>
        <v>#N/A</v>
      </c>
      <c r="E9531" s="1173" t="e">
        <f>VLOOKUP($B9531,'COMPOSIÇÃO CIVIL'!$B$14:$H$34,7,FALSE)</f>
        <v>#N/A</v>
      </c>
    </row>
    <row r="9532" spans="2:5">
      <c r="B9532" s="910" t="s">
        <v>16334</v>
      </c>
      <c r="C9532" s="1172" t="e">
        <f>VLOOKUP($B9532,'COMPOSIÇÃO CIVIL'!$B$14:$G$34,2,FALSE)</f>
        <v>#N/A</v>
      </c>
      <c r="D9532" s="1171" t="e">
        <f>VLOOKUP($B9532,'COMPOSIÇÃO CIVIL'!$B$14:$G$34,6,FALSE)</f>
        <v>#N/A</v>
      </c>
      <c r="E9532" s="1173" t="e">
        <f>VLOOKUP($B9532,'COMPOSIÇÃO CIVIL'!$B$14:$H$34,7,FALSE)</f>
        <v>#N/A</v>
      </c>
    </row>
    <row r="9533" spans="2:5">
      <c r="B9533" s="910" t="s">
        <v>16335</v>
      </c>
      <c r="C9533" s="1172" t="e">
        <f>VLOOKUP($B9533,'COMPOSIÇÃO CIVIL'!$B$14:$G$34,2,FALSE)</f>
        <v>#N/A</v>
      </c>
      <c r="D9533" s="1171" t="e">
        <f>VLOOKUP($B9533,'COMPOSIÇÃO CIVIL'!$B$14:$G$34,6,FALSE)</f>
        <v>#N/A</v>
      </c>
      <c r="E9533" s="1173" t="e">
        <f>VLOOKUP($B9533,'COMPOSIÇÃO CIVIL'!$B$14:$H$34,7,FALSE)</f>
        <v>#N/A</v>
      </c>
    </row>
    <row r="9534" spans="2:5">
      <c r="B9534" s="910" t="s">
        <v>16336</v>
      </c>
      <c r="C9534" s="1172" t="e">
        <f>VLOOKUP($B9534,'COMPOSIÇÃO CIVIL'!$B$14:$G$34,2,FALSE)</f>
        <v>#N/A</v>
      </c>
      <c r="D9534" s="1171" t="e">
        <f>VLOOKUP($B9534,'COMPOSIÇÃO CIVIL'!$B$14:$G$34,6,FALSE)</f>
        <v>#N/A</v>
      </c>
      <c r="E9534" s="1173" t="e">
        <f>VLOOKUP($B9534,'COMPOSIÇÃO CIVIL'!$B$14:$H$34,7,FALSE)</f>
        <v>#N/A</v>
      </c>
    </row>
    <row r="9535" spans="2:5">
      <c r="B9535" s="910" t="s">
        <v>16337</v>
      </c>
      <c r="C9535" s="1172" t="e">
        <f>VLOOKUP($B9535,'COMPOSIÇÃO CIVIL'!$B$14:$G$34,2,FALSE)</f>
        <v>#N/A</v>
      </c>
      <c r="D9535" s="1171" t="e">
        <f>VLOOKUP($B9535,'COMPOSIÇÃO CIVIL'!$B$14:$G$34,6,FALSE)</f>
        <v>#N/A</v>
      </c>
      <c r="E9535" s="1173" t="e">
        <f>VLOOKUP($B9535,'COMPOSIÇÃO CIVIL'!$B$14:$H$34,7,FALSE)</f>
        <v>#N/A</v>
      </c>
    </row>
    <row r="9536" spans="2:5">
      <c r="B9536" s="910" t="s">
        <v>16338</v>
      </c>
      <c r="C9536" s="1172" t="e">
        <f>VLOOKUP($B9536,'COMPOSIÇÃO CIVIL'!$B$14:$G$34,2,FALSE)</f>
        <v>#N/A</v>
      </c>
      <c r="D9536" s="1171" t="e">
        <f>VLOOKUP($B9536,'COMPOSIÇÃO CIVIL'!$B$14:$G$34,6,FALSE)</f>
        <v>#N/A</v>
      </c>
      <c r="E9536" s="1173" t="e">
        <f>VLOOKUP($B9536,'COMPOSIÇÃO CIVIL'!$B$14:$H$34,7,FALSE)</f>
        <v>#N/A</v>
      </c>
    </row>
    <row r="9537" spans="1:5">
      <c r="B9537" s="910" t="s">
        <v>16339</v>
      </c>
      <c r="C9537" s="1172" t="e">
        <f>VLOOKUP($B9537,'COMPOSIÇÃO CIVIL'!$B$14:$G$34,2,FALSE)</f>
        <v>#N/A</v>
      </c>
      <c r="D9537" s="1171" t="e">
        <f>VLOOKUP($B9537,'COMPOSIÇÃO CIVIL'!$B$14:$G$34,6,FALSE)</f>
        <v>#N/A</v>
      </c>
      <c r="E9537" s="1173" t="e">
        <f>VLOOKUP($B9537,'COMPOSIÇÃO CIVIL'!$B$14:$H$34,7,FALSE)</f>
        <v>#N/A</v>
      </c>
    </row>
    <row r="9538" spans="1:5">
      <c r="B9538" s="910" t="s">
        <v>16340</v>
      </c>
      <c r="C9538" s="1172" t="e">
        <f>VLOOKUP($B9538,'COMPOSIÇÃO CIVIL'!$B$14:$G$34,2,FALSE)</f>
        <v>#N/A</v>
      </c>
      <c r="D9538" s="1171" t="e">
        <f>VLOOKUP($B9538,'COMPOSIÇÃO CIVIL'!$B$14:$G$34,6,FALSE)</f>
        <v>#N/A</v>
      </c>
      <c r="E9538" s="1173" t="e">
        <f>VLOOKUP($B9538,'COMPOSIÇÃO CIVIL'!$B$14:$H$34,7,FALSE)</f>
        <v>#N/A</v>
      </c>
    </row>
    <row r="9539" spans="1:5">
      <c r="B9539" s="910" t="s">
        <v>16341</v>
      </c>
      <c r="C9539" s="1172" t="e">
        <f>VLOOKUP($B9539,'COMPOSIÇÃO CIVIL'!$B$14:$G$34,2,FALSE)</f>
        <v>#N/A</v>
      </c>
      <c r="D9539" s="1171" t="e">
        <f>VLOOKUP($B9539,'COMPOSIÇÃO CIVIL'!$B$14:$G$34,6,FALSE)</f>
        <v>#N/A</v>
      </c>
      <c r="E9539" s="1173" t="e">
        <f>VLOOKUP($B9539,'COMPOSIÇÃO CIVIL'!$B$14:$H$34,7,FALSE)</f>
        <v>#N/A</v>
      </c>
    </row>
    <row r="9540" spans="1:5">
      <c r="B9540" s="910" t="s">
        <v>16342</v>
      </c>
      <c r="C9540" s="1172" t="e">
        <f>VLOOKUP($B9540,'COMPOSIÇÃO CIVIL'!$B$14:$G$34,2,FALSE)</f>
        <v>#N/A</v>
      </c>
      <c r="D9540" s="1171" t="e">
        <f>VLOOKUP($B9540,'COMPOSIÇÃO CIVIL'!$B$14:$G$34,6,FALSE)</f>
        <v>#N/A</v>
      </c>
      <c r="E9540" s="1173" t="e">
        <f>VLOOKUP($B9540,'COMPOSIÇÃO CIVIL'!$B$14:$H$34,7,FALSE)</f>
        <v>#N/A</v>
      </c>
    </row>
    <row r="9541" spans="1:5">
      <c r="B9541" s="910" t="s">
        <v>16343</v>
      </c>
      <c r="C9541" s="1172" t="e">
        <f>VLOOKUP($B9541,'COMPOSIÇÃO CIVIL'!$B$14:$G$34,2,FALSE)</f>
        <v>#N/A</v>
      </c>
      <c r="D9541" s="1171" t="e">
        <f>VLOOKUP($B9541,'COMPOSIÇÃO CIVIL'!$B$14:$G$34,6,FALSE)</f>
        <v>#N/A</v>
      </c>
      <c r="E9541" s="1173" t="e">
        <f>VLOOKUP($B9541,'COMPOSIÇÃO CIVIL'!$B$14:$H$34,7,FALSE)</f>
        <v>#N/A</v>
      </c>
    </row>
    <row r="9542" spans="1:5" s="619" customFormat="1">
      <c r="A9542" s="908"/>
      <c r="B9542" s="910" t="s">
        <v>16344</v>
      </c>
      <c r="C9542" s="1172" t="e">
        <f>VLOOKUP($B9542,'COMPOSIÇÃO CIVIL'!$B$14:$G$34,2,FALSE)</f>
        <v>#N/A</v>
      </c>
      <c r="D9542" s="1171" t="e">
        <f>VLOOKUP($B9542,'COMPOSIÇÃO CIVIL'!$B$14:$G$34,6,FALSE)</f>
        <v>#N/A</v>
      </c>
      <c r="E9542" s="1173" t="e">
        <f>VLOOKUP($B9542,'COMPOSIÇÃO CIVIL'!$B$14:$H$34,7,FALSE)</f>
        <v>#N/A</v>
      </c>
    </row>
    <row r="9543" spans="1:5" s="619" customFormat="1">
      <c r="A9543" s="908"/>
      <c r="B9543" s="910" t="s">
        <v>16345</v>
      </c>
      <c r="C9543" s="1172" t="e">
        <f>VLOOKUP($B9543,'COMPOSIÇÃO CIVIL'!$B$14:$G$34,2,FALSE)</f>
        <v>#N/A</v>
      </c>
      <c r="D9543" s="1171" t="e">
        <f>VLOOKUP($B9543,'COMPOSIÇÃO CIVIL'!$B$14:$G$34,6,FALSE)</f>
        <v>#N/A</v>
      </c>
      <c r="E9543" s="1173" t="e">
        <f>VLOOKUP($B9543,'COMPOSIÇÃO CIVIL'!$B$14:$H$34,7,FALSE)</f>
        <v>#N/A</v>
      </c>
    </row>
    <row r="9544" spans="1:5" s="619" customFormat="1">
      <c r="A9544" s="908"/>
      <c r="B9544" s="910" t="s">
        <v>16346</v>
      </c>
      <c r="C9544" s="1172" t="e">
        <f>VLOOKUP($B9544,'COMPOSIÇÃO CIVIL'!$B$14:$G$34,2,FALSE)</f>
        <v>#N/A</v>
      </c>
      <c r="D9544" s="1171" t="e">
        <f>VLOOKUP($B9544,'COMPOSIÇÃO CIVIL'!$B$14:$G$34,6,FALSE)</f>
        <v>#N/A</v>
      </c>
      <c r="E9544" s="1173" t="e">
        <f>VLOOKUP($B9544,'COMPOSIÇÃO CIVIL'!$B$14:$H$34,7,FALSE)</f>
        <v>#N/A</v>
      </c>
    </row>
    <row r="9545" spans="1:5" s="619" customFormat="1">
      <c r="A9545" s="908"/>
      <c r="B9545" s="910" t="s">
        <v>16347</v>
      </c>
      <c r="C9545" s="1172" t="e">
        <f>VLOOKUP($B9545,'COMPOSIÇÃO CIVIL'!$B$14:$G$34,2,FALSE)</f>
        <v>#N/A</v>
      </c>
      <c r="D9545" s="1171" t="e">
        <f>VLOOKUP($B9545,'COMPOSIÇÃO CIVIL'!$B$14:$G$34,6,FALSE)</f>
        <v>#N/A</v>
      </c>
      <c r="E9545" s="1173" t="e">
        <f>VLOOKUP($B9545,'COMPOSIÇÃO CIVIL'!$B$14:$H$34,7,FALSE)</f>
        <v>#N/A</v>
      </c>
    </row>
    <row r="9546" spans="1:5" s="619" customFormat="1">
      <c r="A9546" s="908"/>
      <c r="B9546" s="910" t="s">
        <v>16348</v>
      </c>
      <c r="C9546" s="1172" t="e">
        <f>VLOOKUP($B9546,'COMPOSIÇÃO CIVIL'!$B$14:$G$34,2,FALSE)</f>
        <v>#N/A</v>
      </c>
      <c r="D9546" s="1171" t="e">
        <f>VLOOKUP($B9546,'COMPOSIÇÃO CIVIL'!$B$14:$G$34,6,FALSE)</f>
        <v>#N/A</v>
      </c>
      <c r="E9546" s="1173" t="e">
        <f>VLOOKUP($B9546,'COMPOSIÇÃO CIVIL'!$B$14:$H$34,7,FALSE)</f>
        <v>#N/A</v>
      </c>
    </row>
    <row r="9547" spans="1:5" s="619" customFormat="1">
      <c r="A9547" s="908"/>
      <c r="B9547" s="910" t="s">
        <v>16349</v>
      </c>
      <c r="C9547" s="1172" t="e">
        <f>VLOOKUP($B9547,'COMPOSIÇÃO CIVIL'!$B$14:$G$34,2,FALSE)</f>
        <v>#N/A</v>
      </c>
      <c r="D9547" s="1171" t="e">
        <f>VLOOKUP($B9547,'COMPOSIÇÃO CIVIL'!$B$14:$G$34,6,FALSE)</f>
        <v>#N/A</v>
      </c>
      <c r="E9547" s="1173" t="e">
        <f>VLOOKUP($B9547,'COMPOSIÇÃO CIVIL'!$B$14:$H$34,7,FALSE)</f>
        <v>#N/A</v>
      </c>
    </row>
    <row r="9548" spans="1:5" s="619" customFormat="1">
      <c r="A9548" s="908"/>
      <c r="B9548" s="910" t="s">
        <v>16350</v>
      </c>
      <c r="C9548" s="1172" t="e">
        <f>VLOOKUP($B9548,'COMPOSIÇÃO CIVIL'!$B$14:$G$34,2,FALSE)</f>
        <v>#N/A</v>
      </c>
      <c r="D9548" s="1171" t="e">
        <f>VLOOKUP($B9548,'COMPOSIÇÃO CIVIL'!$B$14:$G$34,6,FALSE)</f>
        <v>#N/A</v>
      </c>
      <c r="E9548" s="1173" t="e">
        <f>VLOOKUP($B9548,'COMPOSIÇÃO CIVIL'!$B$14:$H$34,7,FALSE)</f>
        <v>#N/A</v>
      </c>
    </row>
    <row r="9549" spans="1:5" s="619" customFormat="1">
      <c r="A9549" s="908"/>
      <c r="B9549" s="910" t="s">
        <v>16351</v>
      </c>
      <c r="C9549" s="1172" t="e">
        <f>VLOOKUP($B9549,'COMPOSIÇÃO CIVIL'!$B$14:$G$34,2,FALSE)</f>
        <v>#N/A</v>
      </c>
      <c r="D9549" s="1171" t="e">
        <f>VLOOKUP($B9549,'COMPOSIÇÃO CIVIL'!$B$14:$G$34,6,FALSE)</f>
        <v>#N/A</v>
      </c>
      <c r="E9549" s="1173" t="e">
        <f>VLOOKUP($B9549,'COMPOSIÇÃO CIVIL'!$B$14:$H$34,7,FALSE)</f>
        <v>#N/A</v>
      </c>
    </row>
    <row r="9550" spans="1:5" s="619" customFormat="1">
      <c r="A9550" s="908"/>
      <c r="B9550" s="910" t="s">
        <v>16352</v>
      </c>
      <c r="C9550" s="1172" t="e">
        <f>VLOOKUP($B9550,'COMPOSIÇÃO CIVIL'!$B$14:$G$34,2,FALSE)</f>
        <v>#N/A</v>
      </c>
      <c r="D9550" s="1171" t="e">
        <f>VLOOKUP($B9550,'COMPOSIÇÃO CIVIL'!$B$14:$G$34,6,FALSE)</f>
        <v>#N/A</v>
      </c>
      <c r="E9550" s="1173" t="e">
        <f>VLOOKUP($B9550,'COMPOSIÇÃO CIVIL'!$B$14:$H$34,7,FALSE)</f>
        <v>#N/A</v>
      </c>
    </row>
    <row r="9551" spans="1:5" s="619" customFormat="1">
      <c r="A9551" s="908"/>
      <c r="B9551" s="910" t="s">
        <v>16353</v>
      </c>
      <c r="C9551" s="1172" t="e">
        <f>VLOOKUP($B9551,'COMPOSIÇÃO CIVIL'!$B$14:$G$34,2,FALSE)</f>
        <v>#N/A</v>
      </c>
      <c r="D9551" s="1171" t="e">
        <f>VLOOKUP($B9551,'COMPOSIÇÃO CIVIL'!$B$14:$G$34,6,FALSE)</f>
        <v>#N/A</v>
      </c>
      <c r="E9551" s="1173" t="e">
        <f>VLOOKUP($B9551,'COMPOSIÇÃO CIVIL'!$B$14:$H$34,7,FALSE)</f>
        <v>#N/A</v>
      </c>
    </row>
    <row r="9552" spans="1:5" s="619" customFormat="1">
      <c r="A9552" s="908"/>
      <c r="B9552" s="910" t="s">
        <v>16354</v>
      </c>
      <c r="C9552" s="1172" t="e">
        <f>VLOOKUP($B9552,'COMPOSIÇÃO CIVIL'!$B$14:$G$34,2,FALSE)</f>
        <v>#N/A</v>
      </c>
      <c r="D9552" s="1171" t="e">
        <f>VLOOKUP($B9552,'COMPOSIÇÃO CIVIL'!$B$14:$G$34,6,FALSE)</f>
        <v>#N/A</v>
      </c>
      <c r="E9552" s="1173" t="e">
        <f>VLOOKUP($B9552,'COMPOSIÇÃO CIVIL'!$B$14:$H$34,7,FALSE)</f>
        <v>#N/A</v>
      </c>
    </row>
    <row r="9553" spans="1:5" s="619" customFormat="1">
      <c r="A9553" s="908"/>
      <c r="B9553" s="910" t="s">
        <v>16355</v>
      </c>
      <c r="C9553" s="1172" t="e">
        <f>VLOOKUP($B9553,'COMPOSIÇÃO CIVIL'!$B$14:$G$34,2,FALSE)</f>
        <v>#N/A</v>
      </c>
      <c r="D9553" s="1171" t="e">
        <f>VLOOKUP($B9553,'COMPOSIÇÃO CIVIL'!$B$14:$G$34,6,FALSE)</f>
        <v>#N/A</v>
      </c>
      <c r="E9553" s="1173" t="e">
        <f>VLOOKUP($B9553,'COMPOSIÇÃO CIVIL'!$B$14:$H$34,7,FALSE)</f>
        <v>#N/A</v>
      </c>
    </row>
    <row r="9554" spans="1:5" s="619" customFormat="1">
      <c r="A9554" s="908"/>
      <c r="B9554" s="910" t="s">
        <v>16356</v>
      </c>
      <c r="C9554" s="1172" t="e">
        <f>VLOOKUP($B9554,'COMPOSIÇÃO CIVIL'!$B$14:$G$34,2,FALSE)</f>
        <v>#N/A</v>
      </c>
      <c r="D9554" s="1171" t="e">
        <f>VLOOKUP($B9554,'COMPOSIÇÃO CIVIL'!$B$14:$G$34,6,FALSE)</f>
        <v>#N/A</v>
      </c>
      <c r="E9554" s="1173" t="e">
        <f>VLOOKUP($B9554,'COMPOSIÇÃO CIVIL'!$B$14:$H$34,7,FALSE)</f>
        <v>#N/A</v>
      </c>
    </row>
    <row r="9555" spans="1:5" s="619" customFormat="1">
      <c r="A9555" s="908"/>
      <c r="B9555" s="910" t="s">
        <v>16357</v>
      </c>
      <c r="C9555" s="1172" t="e">
        <f>VLOOKUP($B9555,'COMPOSIÇÃO CIVIL'!$B$14:$G$34,2,FALSE)</f>
        <v>#N/A</v>
      </c>
      <c r="D9555" s="1171" t="e">
        <f>VLOOKUP($B9555,'COMPOSIÇÃO CIVIL'!$B$14:$G$34,6,FALSE)</f>
        <v>#N/A</v>
      </c>
      <c r="E9555" s="1173" t="e">
        <f>VLOOKUP($B9555,'COMPOSIÇÃO CIVIL'!$B$14:$H$34,7,FALSE)</f>
        <v>#N/A</v>
      </c>
    </row>
    <row r="9556" spans="1:5" s="619" customFormat="1">
      <c r="A9556" s="908"/>
      <c r="B9556" s="910" t="s">
        <v>16358</v>
      </c>
      <c r="C9556" s="1172" t="e">
        <f>VLOOKUP($B9556,'COMPOSIÇÃO CIVIL'!$B$14:$G$34,2,FALSE)</f>
        <v>#N/A</v>
      </c>
      <c r="D9556" s="1171" t="e">
        <f>VLOOKUP($B9556,'COMPOSIÇÃO CIVIL'!$B$14:$G$34,6,FALSE)</f>
        <v>#N/A</v>
      </c>
      <c r="E9556" s="1173" t="e">
        <f>VLOOKUP($B9556,'COMPOSIÇÃO CIVIL'!$B$14:$H$34,7,FALSE)</f>
        <v>#N/A</v>
      </c>
    </row>
    <row r="9557" spans="1:5" s="619" customFormat="1">
      <c r="A9557" s="908"/>
      <c r="B9557" s="910" t="s">
        <v>16359</v>
      </c>
      <c r="C9557" s="1172" t="e">
        <f>VLOOKUP($B9557,'COMPOSIÇÃO CIVIL'!$B$14:$G$34,2,FALSE)</f>
        <v>#N/A</v>
      </c>
      <c r="D9557" s="1171" t="e">
        <f>VLOOKUP($B9557,'COMPOSIÇÃO CIVIL'!$B$14:$G$34,6,FALSE)</f>
        <v>#N/A</v>
      </c>
      <c r="E9557" s="1173" t="e">
        <f>VLOOKUP($B9557,'COMPOSIÇÃO CIVIL'!$B$14:$H$34,7,FALSE)</f>
        <v>#N/A</v>
      </c>
    </row>
    <row r="9558" spans="1:5" s="619" customFormat="1">
      <c r="A9558" s="908"/>
      <c r="B9558" s="910" t="s">
        <v>16360</v>
      </c>
      <c r="C9558" s="1172" t="e">
        <f>VLOOKUP($B9558,'COMPOSIÇÃO CIVIL'!$B$14:$G$34,2,FALSE)</f>
        <v>#N/A</v>
      </c>
      <c r="D9558" s="1171" t="e">
        <f>VLOOKUP($B9558,'COMPOSIÇÃO CIVIL'!$B$14:$G$34,6,FALSE)</f>
        <v>#N/A</v>
      </c>
      <c r="E9558" s="1173" t="e">
        <f>VLOOKUP($B9558,'COMPOSIÇÃO CIVIL'!$B$14:$H$34,7,FALSE)</f>
        <v>#N/A</v>
      </c>
    </row>
    <row r="9559" spans="1:5" s="619" customFormat="1">
      <c r="A9559" s="908"/>
      <c r="B9559" s="910" t="s">
        <v>16361</v>
      </c>
      <c r="C9559" s="1172" t="e">
        <f>VLOOKUP($B9559,'COMPOSIÇÃO CIVIL'!$B$14:$G$34,2,FALSE)</f>
        <v>#N/A</v>
      </c>
      <c r="D9559" s="1171" t="e">
        <f>VLOOKUP($B9559,'COMPOSIÇÃO CIVIL'!$B$14:$G$34,6,FALSE)</f>
        <v>#N/A</v>
      </c>
      <c r="E9559" s="1173" t="e">
        <f>VLOOKUP($B9559,'COMPOSIÇÃO CIVIL'!$B$14:$H$34,7,FALSE)</f>
        <v>#N/A</v>
      </c>
    </row>
    <row r="9560" spans="1:5" s="619" customFormat="1">
      <c r="A9560" s="908"/>
      <c r="B9560" s="910" t="s">
        <v>16362</v>
      </c>
      <c r="C9560" s="1172" t="e">
        <f>VLOOKUP($B9560,'COMPOSIÇÃO CIVIL'!$B$14:$G$34,2,FALSE)</f>
        <v>#N/A</v>
      </c>
      <c r="D9560" s="1171" t="e">
        <f>VLOOKUP($B9560,'COMPOSIÇÃO CIVIL'!$B$14:$G$34,6,FALSE)</f>
        <v>#N/A</v>
      </c>
      <c r="E9560" s="1173" t="e">
        <f>VLOOKUP($B9560,'COMPOSIÇÃO CIVIL'!$B$14:$H$34,7,FALSE)</f>
        <v>#N/A</v>
      </c>
    </row>
    <row r="9561" spans="1:5" s="619" customFormat="1">
      <c r="A9561" s="908"/>
      <c r="B9561" s="910" t="s">
        <v>16363</v>
      </c>
      <c r="C9561" s="1172" t="e">
        <f>VLOOKUP($B9561,'COMPOSIÇÃO CIVIL'!$B$14:$G$34,2,FALSE)</f>
        <v>#N/A</v>
      </c>
      <c r="D9561" s="1171" t="e">
        <f>VLOOKUP($B9561,'COMPOSIÇÃO CIVIL'!$B$14:$G$34,6,FALSE)</f>
        <v>#N/A</v>
      </c>
      <c r="E9561" s="1173" t="e">
        <f>VLOOKUP($B9561,'COMPOSIÇÃO CIVIL'!$B$14:$H$34,7,FALSE)</f>
        <v>#N/A</v>
      </c>
    </row>
    <row r="9562" spans="1:5" s="619" customFormat="1">
      <c r="A9562" s="908"/>
      <c r="B9562" s="910" t="s">
        <v>16364</v>
      </c>
      <c r="C9562" s="1172" t="e">
        <f>VLOOKUP($B9562,'COMPOSIÇÃO CIVIL'!$B$14:$G$34,2,FALSE)</f>
        <v>#N/A</v>
      </c>
      <c r="D9562" s="1171" t="e">
        <f>VLOOKUP($B9562,'COMPOSIÇÃO CIVIL'!$B$14:$G$34,6,FALSE)</f>
        <v>#N/A</v>
      </c>
      <c r="E9562" s="1173" t="e">
        <f>VLOOKUP($B9562,'COMPOSIÇÃO CIVIL'!$B$14:$H$34,7,FALSE)</f>
        <v>#N/A</v>
      </c>
    </row>
    <row r="9563" spans="1:5" s="619" customFormat="1">
      <c r="A9563" s="908"/>
      <c r="B9563" s="910" t="s">
        <v>16365</v>
      </c>
      <c r="C9563" s="1172" t="e">
        <f>VLOOKUP($B9563,'COMPOSIÇÃO CIVIL'!$B$14:$G$34,2,FALSE)</f>
        <v>#N/A</v>
      </c>
      <c r="D9563" s="1171" t="e">
        <f>VLOOKUP($B9563,'COMPOSIÇÃO CIVIL'!$B$14:$G$34,6,FALSE)</f>
        <v>#N/A</v>
      </c>
      <c r="E9563" s="1173" t="e">
        <f>VLOOKUP($B9563,'COMPOSIÇÃO CIVIL'!$B$14:$H$34,7,FALSE)</f>
        <v>#N/A</v>
      </c>
    </row>
    <row r="9564" spans="1:5" s="1168" customFormat="1">
      <c r="B9564" s="910" t="s">
        <v>16366</v>
      </c>
      <c r="C9564" s="1172" t="e">
        <f>VLOOKUP($B9564,'COMPOSIÇÃO CIVIL'!$B$14:$G$34,2,FALSE)</f>
        <v>#N/A</v>
      </c>
      <c r="D9564" s="1171" t="e">
        <f>VLOOKUP($B9564,'COMPOSIÇÃO CIVIL'!$B$14:$G$34,6,FALSE)</f>
        <v>#N/A</v>
      </c>
      <c r="E9564" s="1173" t="e">
        <f>VLOOKUP($B9564,'COMPOSIÇÃO CIVIL'!$B$14:$H$34,7,FALSE)</f>
        <v>#N/A</v>
      </c>
    </row>
    <row r="9565" spans="1:5" s="1168" customFormat="1">
      <c r="B9565" s="910" t="s">
        <v>16367</v>
      </c>
      <c r="C9565" s="1172" t="e">
        <f>VLOOKUP($B9565,'COMPOSIÇÃO CIVIL'!$B$14:$G$34,2,FALSE)</f>
        <v>#N/A</v>
      </c>
      <c r="D9565" s="1171" t="e">
        <f>VLOOKUP($B9565,'COMPOSIÇÃO CIVIL'!$B$14:$G$34,6,FALSE)</f>
        <v>#N/A</v>
      </c>
      <c r="E9565" s="1173" t="e">
        <f>VLOOKUP($B9565,'COMPOSIÇÃO CIVIL'!$B$14:$H$34,7,FALSE)</f>
        <v>#N/A</v>
      </c>
    </row>
    <row r="9566" spans="1:5" s="1168" customFormat="1">
      <c r="B9566" s="910" t="s">
        <v>16368</v>
      </c>
      <c r="C9566" s="1172" t="e">
        <f>VLOOKUP($B9566,'COMPOSIÇÃO CIVIL'!$B$14:$G$34,2,FALSE)</f>
        <v>#N/A</v>
      </c>
      <c r="D9566" s="1171" t="e">
        <f>VLOOKUP($B9566,'COMPOSIÇÃO CIVIL'!$B$14:$G$34,6,FALSE)</f>
        <v>#N/A</v>
      </c>
      <c r="E9566" s="1173" t="e">
        <f>VLOOKUP($B9566,'COMPOSIÇÃO CIVIL'!$B$14:$H$34,7,FALSE)</f>
        <v>#N/A</v>
      </c>
    </row>
    <row r="9567" spans="1:5" s="1168" customFormat="1">
      <c r="B9567" s="910" t="s">
        <v>16369</v>
      </c>
      <c r="C9567" s="1172" t="e">
        <f>VLOOKUP($B9567,'COMPOSIÇÃO CIVIL'!$B$14:$G$34,2,FALSE)</f>
        <v>#N/A</v>
      </c>
      <c r="D9567" s="1171" t="e">
        <f>VLOOKUP($B9567,'COMPOSIÇÃO CIVIL'!$B$14:$G$34,6,FALSE)</f>
        <v>#N/A</v>
      </c>
      <c r="E9567" s="1173" t="e">
        <f>VLOOKUP($B9567,'COMPOSIÇÃO CIVIL'!$B$14:$H$34,7,FALSE)</f>
        <v>#N/A</v>
      </c>
    </row>
    <row r="9568" spans="1:5" s="1168" customFormat="1">
      <c r="B9568" s="910" t="s">
        <v>16370</v>
      </c>
      <c r="C9568" s="1172" t="e">
        <f>VLOOKUP($B9568,'COMPOSIÇÃO CIVIL'!$B$14:$G$34,2,FALSE)</f>
        <v>#N/A</v>
      </c>
      <c r="D9568" s="1171" t="e">
        <f>VLOOKUP($B9568,'COMPOSIÇÃO CIVIL'!$B$14:$G$34,6,FALSE)</f>
        <v>#N/A</v>
      </c>
      <c r="E9568" s="1173" t="e">
        <f>VLOOKUP($B9568,'COMPOSIÇÃO CIVIL'!$B$14:$H$34,7,FALSE)</f>
        <v>#N/A</v>
      </c>
    </row>
    <row r="9569" spans="1:5" s="1168" customFormat="1">
      <c r="B9569" s="910" t="s">
        <v>16371</v>
      </c>
      <c r="C9569" s="1172" t="e">
        <f>VLOOKUP($B9569,'COMPOSIÇÃO CIVIL'!$B$14:$G$34,2,FALSE)</f>
        <v>#N/A</v>
      </c>
      <c r="D9569" s="1171" t="e">
        <f>VLOOKUP($B9569,'COMPOSIÇÃO CIVIL'!$B$14:$G$34,6,FALSE)</f>
        <v>#N/A</v>
      </c>
      <c r="E9569" s="1173" t="e">
        <f>VLOOKUP($B9569,'COMPOSIÇÃO CIVIL'!$B$14:$H$34,7,FALSE)</f>
        <v>#N/A</v>
      </c>
    </row>
    <row r="9570" spans="1:5" s="1168" customFormat="1">
      <c r="B9570" s="910" t="s">
        <v>16372</v>
      </c>
      <c r="C9570" s="1172" t="e">
        <f>VLOOKUP($B9570,'COMPOSIÇÃO CIVIL'!$B$14:$G$34,2,FALSE)</f>
        <v>#N/A</v>
      </c>
      <c r="D9570" s="1171" t="e">
        <f>VLOOKUP($B9570,'COMPOSIÇÃO CIVIL'!$B$14:$G$34,6,FALSE)</f>
        <v>#N/A</v>
      </c>
      <c r="E9570" s="1173" t="e">
        <f>VLOOKUP($B9570,'COMPOSIÇÃO CIVIL'!$B$14:$H$34,7,FALSE)</f>
        <v>#N/A</v>
      </c>
    </row>
    <row r="9571" spans="1:5" s="1168" customFormat="1">
      <c r="B9571" s="910" t="s">
        <v>20226</v>
      </c>
      <c r="C9571" s="1172" t="e">
        <f>VLOOKUP($B9571,'COMPOSIÇÃO CIVIL'!$B$14:$G$34,2,FALSE)</f>
        <v>#N/A</v>
      </c>
      <c r="D9571" s="1171" t="e">
        <f>VLOOKUP($B9571,'COMPOSIÇÃO CIVIL'!$B$14:$G$34,6,FALSE)</f>
        <v>#N/A</v>
      </c>
      <c r="E9571" s="1173" t="e">
        <f>VLOOKUP($B9571,'COMPOSIÇÃO CIVIL'!$B$14:$H$34,7,FALSE)</f>
        <v>#N/A</v>
      </c>
    </row>
    <row r="9572" spans="1:5" s="619" customFormat="1">
      <c r="A9572" s="908"/>
      <c r="B9572" s="910" t="s">
        <v>20227</v>
      </c>
      <c r="C9572" s="1172" t="e">
        <f>VLOOKUP($B9572,'COMPOSIÇÃO CIVIL'!$B$14:$G$34,2,FALSE)</f>
        <v>#N/A</v>
      </c>
      <c r="D9572" s="1171" t="e">
        <f>VLOOKUP($B9572,'COMPOSIÇÃO CIVIL'!$B$14:$G$34,6,FALSE)</f>
        <v>#N/A</v>
      </c>
      <c r="E9572" s="1173" t="e">
        <f>VLOOKUP($B9572,'COMPOSIÇÃO CIVIL'!$B$14:$H$34,7,FALSE)</f>
        <v>#N/A</v>
      </c>
    </row>
    <row r="9573" spans="1:5" s="1168" customFormat="1">
      <c r="B9573" s="910" t="e">
        <f>'COMPOSIÇÃO CIVIL'!#REF!</f>
        <v>#REF!</v>
      </c>
      <c r="C9573" s="1172" t="e">
        <f>VLOOKUP($B9573,'COMPOSIÇÃO CIVIL'!$B$14:$G$34,2,FALSE)</f>
        <v>#REF!</v>
      </c>
      <c r="D9573" s="1171" t="e">
        <f>VLOOKUP($B9573,'COMPOSIÇÃO CIVIL'!$B$14:$G$34,6,FALSE)</f>
        <v>#REF!</v>
      </c>
      <c r="E9573" s="1173" t="e">
        <f>VLOOKUP($B9573,'COMPOSIÇÃO CIVIL'!$B$14:$H$34,7,FALSE)</f>
        <v>#REF!</v>
      </c>
    </row>
    <row r="9574" spans="1:5" ht="15.75" thickBot="1">
      <c r="B9574" s="620"/>
    </row>
    <row r="9575" spans="1:5" ht="16.5" thickBot="1">
      <c r="B9575" s="129" t="s">
        <v>4667</v>
      </c>
      <c r="C9575" s="130" t="s">
        <v>4666</v>
      </c>
      <c r="D9575" s="132" t="s">
        <v>50</v>
      </c>
      <c r="E9575" s="133" t="s">
        <v>51</v>
      </c>
    </row>
    <row r="9576" spans="1:5">
      <c r="B9576" s="126" t="e">
        <f>#REF!</f>
        <v>#REF!</v>
      </c>
      <c r="C9576" s="1172" t="e">
        <f>VLOOKUP($B9576,#REF!,2,FALSE)</f>
        <v>#REF!</v>
      </c>
      <c r="D9576" s="1171" t="e">
        <f>VLOOKUP($B9576,#REF!,6,FALSE)</f>
        <v>#REF!</v>
      </c>
      <c r="E9576" s="1173" t="e">
        <f>VLOOKUP($B9576,#REF!,7,FALSE)</f>
        <v>#REF!</v>
      </c>
    </row>
    <row r="9577" spans="1:5" s="619" customFormat="1">
      <c r="A9577" s="908"/>
      <c r="B9577" s="122" t="e">
        <f>#REF!</f>
        <v>#REF!</v>
      </c>
      <c r="C9577" s="1172" t="e">
        <f>VLOOKUP($B9577,#REF!,2,FALSE)</f>
        <v>#REF!</v>
      </c>
      <c r="D9577" s="1171" t="e">
        <f>VLOOKUP($B9577,#REF!,6,FALSE)</f>
        <v>#REF!</v>
      </c>
      <c r="E9577" s="1173" t="e">
        <f>VLOOKUP($B9577,#REF!,7,FALSE)</f>
        <v>#REF!</v>
      </c>
    </row>
    <row r="9578" spans="1:5" s="619" customFormat="1">
      <c r="A9578" s="908"/>
      <c r="B9578" s="122" t="e">
        <f>#REF!</f>
        <v>#REF!</v>
      </c>
      <c r="C9578" s="1172" t="e">
        <f>VLOOKUP($B9578,#REF!,2,FALSE)</f>
        <v>#REF!</v>
      </c>
      <c r="D9578" s="1171" t="e">
        <f>VLOOKUP($B9578,#REF!,6,FALSE)</f>
        <v>#REF!</v>
      </c>
      <c r="E9578" s="1173" t="e">
        <f>VLOOKUP($B9578,#REF!,7,FALSE)</f>
        <v>#REF!</v>
      </c>
    </row>
    <row r="9579" spans="1:5" s="619" customFormat="1">
      <c r="A9579" s="908"/>
      <c r="B9579" s="122" t="e">
        <f>#REF!</f>
        <v>#REF!</v>
      </c>
      <c r="C9579" s="1172" t="e">
        <f>VLOOKUP($B9579,#REF!,2,FALSE)</f>
        <v>#REF!</v>
      </c>
      <c r="D9579" s="1171" t="e">
        <f>VLOOKUP($B9579,#REF!,6,FALSE)</f>
        <v>#REF!</v>
      </c>
      <c r="E9579" s="1173" t="e">
        <f>VLOOKUP($B9579,#REF!,7,FALSE)</f>
        <v>#REF!</v>
      </c>
    </row>
    <row r="9580" spans="1:5" s="619" customFormat="1">
      <c r="A9580" s="908"/>
      <c r="B9580" s="122" t="e">
        <f>#REF!</f>
        <v>#REF!</v>
      </c>
      <c r="C9580" s="1172" t="e">
        <f>VLOOKUP($B9580,#REF!,2,FALSE)</f>
        <v>#REF!</v>
      </c>
      <c r="D9580" s="1171" t="e">
        <f>VLOOKUP($B9580,#REF!,6,FALSE)</f>
        <v>#REF!</v>
      </c>
      <c r="E9580" s="1173" t="e">
        <f>VLOOKUP($B9580,#REF!,7,FALSE)</f>
        <v>#REF!</v>
      </c>
    </row>
    <row r="9581" spans="1:5" s="619" customFormat="1">
      <c r="A9581" s="908"/>
      <c r="B9581" s="122" t="e">
        <f>#REF!</f>
        <v>#REF!</v>
      </c>
      <c r="C9581" s="1172" t="e">
        <f>VLOOKUP($B9581,#REF!,2,FALSE)</f>
        <v>#REF!</v>
      </c>
      <c r="D9581" s="1171" t="e">
        <f>VLOOKUP($B9581,#REF!,6,FALSE)</f>
        <v>#REF!</v>
      </c>
      <c r="E9581" s="1173" t="e">
        <f>VLOOKUP($B9581,#REF!,7,FALSE)</f>
        <v>#REF!</v>
      </c>
    </row>
    <row r="9582" spans="1:5" s="619" customFormat="1">
      <c r="A9582" s="908"/>
      <c r="B9582" s="122" t="e">
        <f>#REF!</f>
        <v>#REF!</v>
      </c>
      <c r="C9582" s="1172" t="e">
        <f>VLOOKUP($B9582,#REF!,2,FALSE)</f>
        <v>#REF!</v>
      </c>
      <c r="D9582" s="1171" t="e">
        <f>VLOOKUP($B9582,#REF!,6,FALSE)</f>
        <v>#REF!</v>
      </c>
      <c r="E9582" s="1173" t="e">
        <f>VLOOKUP($B9582,#REF!,7,FALSE)</f>
        <v>#REF!</v>
      </c>
    </row>
    <row r="9583" spans="1:5" s="619" customFormat="1">
      <c r="A9583" s="908"/>
      <c r="B9583" s="122" t="e">
        <f>#REF!</f>
        <v>#REF!</v>
      </c>
      <c r="C9583" s="1172" t="e">
        <f>VLOOKUP($B9583,#REF!,2,FALSE)</f>
        <v>#REF!</v>
      </c>
      <c r="D9583" s="1171" t="e">
        <f>VLOOKUP($B9583,#REF!,6,FALSE)</f>
        <v>#REF!</v>
      </c>
      <c r="E9583" s="1173" t="e">
        <f>VLOOKUP($B9583,#REF!,7,FALSE)</f>
        <v>#REF!</v>
      </c>
    </row>
    <row r="9584" spans="1:5" s="619" customFormat="1">
      <c r="A9584" s="908"/>
      <c r="B9584" s="122" t="e">
        <f>#REF!</f>
        <v>#REF!</v>
      </c>
      <c r="C9584" s="1172" t="e">
        <f>VLOOKUP($B9584,#REF!,2,FALSE)</f>
        <v>#REF!</v>
      </c>
      <c r="D9584" s="1171" t="e">
        <f>VLOOKUP($B9584,#REF!,6,FALSE)</f>
        <v>#REF!</v>
      </c>
      <c r="E9584" s="1173" t="e">
        <f>VLOOKUP($B9584,#REF!,7,FALSE)</f>
        <v>#REF!</v>
      </c>
    </row>
    <row r="9585" spans="1:5" s="619" customFormat="1">
      <c r="A9585" s="908"/>
      <c r="B9585" s="122" t="e">
        <f>#REF!</f>
        <v>#REF!</v>
      </c>
      <c r="C9585" s="1172" t="e">
        <f>VLOOKUP($B9585,#REF!,2,FALSE)</f>
        <v>#REF!</v>
      </c>
      <c r="D9585" s="1171" t="e">
        <f>VLOOKUP($B9585,#REF!,6,FALSE)</f>
        <v>#REF!</v>
      </c>
      <c r="E9585" s="1173" t="e">
        <f>VLOOKUP($B9585,#REF!,7,FALSE)</f>
        <v>#REF!</v>
      </c>
    </row>
    <row r="9586" spans="1:5" s="619" customFormat="1">
      <c r="A9586" s="908"/>
      <c r="B9586" s="122" t="e">
        <f>#REF!</f>
        <v>#REF!</v>
      </c>
      <c r="C9586" s="1172" t="e">
        <f>VLOOKUP($B9586,#REF!,2,FALSE)</f>
        <v>#REF!</v>
      </c>
      <c r="D9586" s="1171" t="e">
        <f>VLOOKUP($B9586,#REF!,6,FALSE)</f>
        <v>#REF!</v>
      </c>
      <c r="E9586" s="1173" t="e">
        <f>VLOOKUP($B9586,#REF!,7,FALSE)</f>
        <v>#REF!</v>
      </c>
    </row>
    <row r="9587" spans="1:5" s="619" customFormat="1">
      <c r="A9587" s="908"/>
      <c r="B9587" s="122" t="e">
        <f>#REF!</f>
        <v>#REF!</v>
      </c>
      <c r="C9587" s="1172" t="e">
        <f>VLOOKUP($B9587,#REF!,2,FALSE)</f>
        <v>#REF!</v>
      </c>
      <c r="D9587" s="1171" t="e">
        <f>VLOOKUP($B9587,#REF!,6,FALSE)</f>
        <v>#REF!</v>
      </c>
      <c r="E9587" s="1173" t="e">
        <f>VLOOKUP($B9587,#REF!,7,FALSE)</f>
        <v>#REF!</v>
      </c>
    </row>
    <row r="9588" spans="1:5" s="619" customFormat="1">
      <c r="A9588" s="908"/>
      <c r="B9588" s="122" t="e">
        <f>#REF!</f>
        <v>#REF!</v>
      </c>
      <c r="C9588" s="1172" t="e">
        <f>VLOOKUP($B9588,#REF!,2,FALSE)</f>
        <v>#REF!</v>
      </c>
      <c r="D9588" s="1171" t="e">
        <f>VLOOKUP($B9588,#REF!,6,FALSE)</f>
        <v>#REF!</v>
      </c>
      <c r="E9588" s="1173" t="e">
        <f>VLOOKUP($B9588,#REF!,7,FALSE)</f>
        <v>#REF!</v>
      </c>
    </row>
    <row r="9589" spans="1:5" s="619" customFormat="1">
      <c r="A9589" s="908"/>
      <c r="B9589" s="122" t="e">
        <f>#REF!</f>
        <v>#REF!</v>
      </c>
      <c r="C9589" s="1172" t="e">
        <f>VLOOKUP($B9589,#REF!,2,FALSE)</f>
        <v>#REF!</v>
      </c>
      <c r="D9589" s="1171" t="e">
        <f>VLOOKUP($B9589,#REF!,6,FALSE)</f>
        <v>#REF!</v>
      </c>
      <c r="E9589" s="1173" t="e">
        <f>VLOOKUP($B9589,#REF!,7,FALSE)</f>
        <v>#REF!</v>
      </c>
    </row>
    <row r="9590" spans="1:5" s="619" customFormat="1">
      <c r="A9590" s="908"/>
      <c r="B9590" s="122" t="e">
        <f>#REF!</f>
        <v>#REF!</v>
      </c>
      <c r="C9590" s="1172" t="e">
        <f>VLOOKUP($B9590,#REF!,2,FALSE)</f>
        <v>#REF!</v>
      </c>
      <c r="D9590" s="1171" t="e">
        <f>VLOOKUP($B9590,#REF!,6,FALSE)</f>
        <v>#REF!</v>
      </c>
      <c r="E9590" s="1173" t="e">
        <f>VLOOKUP($B9590,#REF!,7,FALSE)</f>
        <v>#REF!</v>
      </c>
    </row>
    <row r="9591" spans="1:5" s="619" customFormat="1">
      <c r="A9591" s="908"/>
      <c r="B9591" s="122" t="e">
        <f>#REF!</f>
        <v>#REF!</v>
      </c>
      <c r="C9591" s="1172" t="e">
        <f>VLOOKUP($B9591,#REF!,2,FALSE)</f>
        <v>#REF!</v>
      </c>
      <c r="D9591" s="1171" t="e">
        <f>VLOOKUP($B9591,#REF!,6,FALSE)</f>
        <v>#REF!</v>
      </c>
      <c r="E9591" s="1173" t="e">
        <f>VLOOKUP($B9591,#REF!,7,FALSE)</f>
        <v>#REF!</v>
      </c>
    </row>
    <row r="9592" spans="1:5" s="619" customFormat="1" ht="18" customHeight="1">
      <c r="A9592" s="908"/>
      <c r="B9592" s="122" t="e">
        <f>#REF!</f>
        <v>#REF!</v>
      </c>
      <c r="C9592" s="1172" t="e">
        <f>VLOOKUP($B9592,#REF!,2,FALSE)</f>
        <v>#REF!</v>
      </c>
      <c r="D9592" s="1171" t="e">
        <f>VLOOKUP($B9592,#REF!,6,FALSE)</f>
        <v>#REF!</v>
      </c>
      <c r="E9592" s="1173" t="e">
        <f>VLOOKUP($B9592,#REF!,7,FALSE)</f>
        <v>#REF!</v>
      </c>
    </row>
    <row r="9593" spans="1:5" s="619" customFormat="1" ht="18.75" customHeight="1">
      <c r="A9593" s="908"/>
      <c r="B9593" s="122" t="e">
        <f>#REF!</f>
        <v>#REF!</v>
      </c>
      <c r="C9593" s="1172" t="e">
        <f>VLOOKUP($B9593,#REF!,2,FALSE)</f>
        <v>#REF!</v>
      </c>
      <c r="D9593" s="1171" t="e">
        <f>VLOOKUP($B9593,#REF!,6,FALSE)</f>
        <v>#REF!</v>
      </c>
      <c r="E9593" s="1173" t="e">
        <f>VLOOKUP($B9593,#REF!,7,FALSE)</f>
        <v>#REF!</v>
      </c>
    </row>
    <row r="9594" spans="1:5" s="619" customFormat="1" ht="18" customHeight="1">
      <c r="A9594" s="908"/>
      <c r="B9594" s="122" t="e">
        <f>#REF!</f>
        <v>#REF!</v>
      </c>
      <c r="C9594" s="1172" t="e">
        <f>VLOOKUP($B9594,#REF!,2,FALSE)</f>
        <v>#REF!</v>
      </c>
      <c r="D9594" s="1171" t="e">
        <f>VLOOKUP($B9594,#REF!,6,FALSE)</f>
        <v>#REF!</v>
      </c>
      <c r="E9594" s="1173" t="e">
        <f>VLOOKUP($B9594,#REF!,7,FALSE)</f>
        <v>#REF!</v>
      </c>
    </row>
    <row r="9595" spans="1:5" s="619" customFormat="1">
      <c r="A9595" s="908"/>
      <c r="B9595" s="122" t="e">
        <f>#REF!</f>
        <v>#REF!</v>
      </c>
      <c r="C9595" s="1172" t="e">
        <f>VLOOKUP($B9595,#REF!,2,FALSE)</f>
        <v>#REF!</v>
      </c>
      <c r="D9595" s="1171" t="e">
        <f>VLOOKUP($B9595,#REF!,6,FALSE)</f>
        <v>#REF!</v>
      </c>
      <c r="E9595" s="1173" t="e">
        <f>VLOOKUP($B9595,#REF!,7,FALSE)</f>
        <v>#REF!</v>
      </c>
    </row>
    <row r="9596" spans="1:5" s="619" customFormat="1" ht="19.5" customHeight="1">
      <c r="A9596" s="908"/>
      <c r="B9596" s="122" t="e">
        <f>#REF!</f>
        <v>#REF!</v>
      </c>
      <c r="C9596" s="1172" t="e">
        <f>VLOOKUP($B9596,#REF!,2,FALSE)</f>
        <v>#REF!</v>
      </c>
      <c r="D9596" s="1171" t="e">
        <f>VLOOKUP($B9596,#REF!,6,FALSE)</f>
        <v>#REF!</v>
      </c>
      <c r="E9596" s="1173" t="e">
        <f>VLOOKUP($B9596,#REF!,7,FALSE)</f>
        <v>#REF!</v>
      </c>
    </row>
    <row r="9597" spans="1:5" s="619" customFormat="1" ht="33" customHeight="1">
      <c r="A9597" s="908"/>
      <c r="B9597" s="122" t="e">
        <f>#REF!</f>
        <v>#REF!</v>
      </c>
      <c r="C9597" s="1172" t="e">
        <f>VLOOKUP($B9597,#REF!,2,FALSE)</f>
        <v>#REF!</v>
      </c>
      <c r="D9597" s="1171" t="e">
        <f>VLOOKUP($B9597,#REF!,6,FALSE)</f>
        <v>#REF!</v>
      </c>
      <c r="E9597" s="1173" t="e">
        <f>VLOOKUP($B9597,#REF!,7,FALSE)</f>
        <v>#REF!</v>
      </c>
    </row>
    <row r="9598" spans="1:5" s="619" customFormat="1" ht="20.25" customHeight="1">
      <c r="A9598" s="908"/>
      <c r="B9598" s="122" t="e">
        <f>#REF!</f>
        <v>#REF!</v>
      </c>
      <c r="C9598" s="1172" t="e">
        <f>VLOOKUP($B9598,#REF!,2,FALSE)</f>
        <v>#REF!</v>
      </c>
      <c r="D9598" s="1171" t="e">
        <f>VLOOKUP($B9598,#REF!,6,FALSE)</f>
        <v>#REF!</v>
      </c>
      <c r="E9598" s="1173" t="e">
        <f>VLOOKUP($B9598,#REF!,7,FALSE)</f>
        <v>#REF!</v>
      </c>
    </row>
    <row r="9599" spans="1:5" s="619" customFormat="1">
      <c r="A9599" s="908"/>
      <c r="B9599" s="122" t="e">
        <f>#REF!</f>
        <v>#REF!</v>
      </c>
      <c r="C9599" s="1172" t="e">
        <f>VLOOKUP($B9599,#REF!,2,FALSE)</f>
        <v>#REF!</v>
      </c>
      <c r="D9599" s="1171" t="e">
        <f>VLOOKUP($B9599,#REF!,6,FALSE)</f>
        <v>#REF!</v>
      </c>
      <c r="E9599" s="1173" t="e">
        <f>VLOOKUP($B9599,#REF!,7,FALSE)</f>
        <v>#REF!</v>
      </c>
    </row>
    <row r="9600" spans="1:5" s="619" customFormat="1">
      <c r="A9600" s="908"/>
      <c r="B9600" s="122" t="e">
        <f>#REF!</f>
        <v>#REF!</v>
      </c>
      <c r="C9600" s="1172" t="e">
        <f>VLOOKUP($B9600,#REF!,2,FALSE)</f>
        <v>#REF!</v>
      </c>
      <c r="D9600" s="1171" t="e">
        <f>VLOOKUP($B9600,#REF!,6,FALSE)</f>
        <v>#REF!</v>
      </c>
      <c r="E9600" s="1173" t="e">
        <f>VLOOKUP($B9600,#REF!,7,FALSE)</f>
        <v>#REF!</v>
      </c>
    </row>
    <row r="9601" spans="1:5" s="619" customFormat="1">
      <c r="A9601" s="908"/>
      <c r="B9601" s="122" t="e">
        <f>#REF!</f>
        <v>#REF!</v>
      </c>
      <c r="C9601" s="1172" t="e">
        <f>VLOOKUP($B9601,#REF!,2,FALSE)</f>
        <v>#REF!</v>
      </c>
      <c r="D9601" s="1171" t="e">
        <f>VLOOKUP($B9601,#REF!,6,FALSE)</f>
        <v>#REF!</v>
      </c>
      <c r="E9601" s="1173" t="e">
        <f>VLOOKUP($B9601,#REF!,7,FALSE)</f>
        <v>#REF!</v>
      </c>
    </row>
    <row r="9602" spans="1:5" s="619" customFormat="1">
      <c r="A9602" s="908"/>
      <c r="B9602" s="122" t="e">
        <f>#REF!</f>
        <v>#REF!</v>
      </c>
      <c r="C9602" s="1172" t="e">
        <f>VLOOKUP($B9602,#REF!,2,FALSE)</f>
        <v>#REF!</v>
      </c>
      <c r="D9602" s="1171" t="e">
        <f>VLOOKUP($B9602,#REF!,6,FALSE)</f>
        <v>#REF!</v>
      </c>
      <c r="E9602" s="1173" t="e">
        <f>VLOOKUP($B9602,#REF!,7,FALSE)</f>
        <v>#REF!</v>
      </c>
    </row>
    <row r="9603" spans="1:5" s="619" customFormat="1">
      <c r="A9603" s="908"/>
      <c r="B9603" s="122" t="e">
        <f>#REF!</f>
        <v>#REF!</v>
      </c>
      <c r="C9603" s="1172" t="e">
        <f>VLOOKUP($B9603,#REF!,2,FALSE)</f>
        <v>#REF!</v>
      </c>
      <c r="D9603" s="1171" t="e">
        <f>VLOOKUP($B9603,#REF!,6,FALSE)</f>
        <v>#REF!</v>
      </c>
      <c r="E9603" s="1173" t="e">
        <f>VLOOKUP($B9603,#REF!,7,FALSE)</f>
        <v>#REF!</v>
      </c>
    </row>
    <row r="9604" spans="1:5" s="619" customFormat="1">
      <c r="A9604" s="908"/>
      <c r="B9604" s="122" t="e">
        <f>#REF!</f>
        <v>#REF!</v>
      </c>
      <c r="C9604" s="1172" t="e">
        <f>VLOOKUP($B9604,#REF!,2,FALSE)</f>
        <v>#REF!</v>
      </c>
      <c r="D9604" s="1171" t="e">
        <f>VLOOKUP($B9604,#REF!,6,FALSE)</f>
        <v>#REF!</v>
      </c>
      <c r="E9604" s="1173" t="e">
        <f>VLOOKUP($B9604,#REF!,7,FALSE)</f>
        <v>#REF!</v>
      </c>
    </row>
    <row r="9605" spans="1:5" s="619" customFormat="1">
      <c r="A9605" s="908"/>
      <c r="B9605" s="122" t="e">
        <f>#REF!</f>
        <v>#REF!</v>
      </c>
      <c r="C9605" s="1172" t="e">
        <f>VLOOKUP($B9605,#REF!,2,FALSE)</f>
        <v>#REF!</v>
      </c>
      <c r="D9605" s="1171" t="e">
        <f>VLOOKUP($B9605,#REF!,6,FALSE)</f>
        <v>#REF!</v>
      </c>
      <c r="E9605" s="1173" t="e">
        <f>VLOOKUP($B9605,#REF!,7,FALSE)</f>
        <v>#REF!</v>
      </c>
    </row>
    <row r="9606" spans="1:5" s="619" customFormat="1">
      <c r="A9606" s="908"/>
      <c r="B9606" s="122" t="e">
        <f>#REF!</f>
        <v>#REF!</v>
      </c>
      <c r="C9606" s="1172" t="e">
        <f>VLOOKUP($B9606,#REF!,2,FALSE)</f>
        <v>#REF!</v>
      </c>
      <c r="D9606" s="1171" t="e">
        <f>VLOOKUP($B9606,#REF!,6,FALSE)</f>
        <v>#REF!</v>
      </c>
      <c r="E9606" s="1173" t="e">
        <f>VLOOKUP($B9606,#REF!,7,FALSE)</f>
        <v>#REF!</v>
      </c>
    </row>
    <row r="9607" spans="1:5" s="619" customFormat="1">
      <c r="A9607" s="908"/>
      <c r="B9607" s="122" t="e">
        <f>#REF!</f>
        <v>#REF!</v>
      </c>
      <c r="C9607" s="1172" t="e">
        <f>VLOOKUP($B9607,#REF!,2,FALSE)</f>
        <v>#REF!</v>
      </c>
      <c r="D9607" s="1171" t="e">
        <f>VLOOKUP($B9607,#REF!,6,FALSE)</f>
        <v>#REF!</v>
      </c>
      <c r="E9607" s="1173" t="e">
        <f>VLOOKUP($B9607,#REF!,7,FALSE)</f>
        <v>#REF!</v>
      </c>
    </row>
    <row r="9608" spans="1:5" s="619" customFormat="1">
      <c r="A9608" s="908"/>
      <c r="B9608" s="122" t="e">
        <f>#REF!</f>
        <v>#REF!</v>
      </c>
      <c r="C9608" s="1172" t="e">
        <f>VLOOKUP($B9608,#REF!,2,FALSE)</f>
        <v>#REF!</v>
      </c>
      <c r="D9608" s="1171" t="e">
        <f>VLOOKUP($B9608,#REF!,6,FALSE)</f>
        <v>#REF!</v>
      </c>
      <c r="E9608" s="1173" t="e">
        <f>VLOOKUP($B9608,#REF!,7,FALSE)</f>
        <v>#REF!</v>
      </c>
    </row>
    <row r="9609" spans="1:5" s="619" customFormat="1">
      <c r="A9609" s="908"/>
      <c r="B9609" s="122" t="e">
        <f>#REF!</f>
        <v>#REF!</v>
      </c>
      <c r="C9609" s="1172" t="e">
        <f>VLOOKUP($B9609,#REF!,2,FALSE)</f>
        <v>#REF!</v>
      </c>
      <c r="D9609" s="1171" t="e">
        <f>VLOOKUP($B9609,#REF!,6,FALSE)</f>
        <v>#REF!</v>
      </c>
      <c r="E9609" s="1173" t="e">
        <f>VLOOKUP($B9609,#REF!,7,FALSE)</f>
        <v>#REF!</v>
      </c>
    </row>
    <row r="9610" spans="1:5" s="619" customFormat="1">
      <c r="A9610" s="908"/>
      <c r="B9610" s="122" t="e">
        <f>#REF!</f>
        <v>#REF!</v>
      </c>
      <c r="C9610" s="1172" t="e">
        <f>VLOOKUP($B9610,#REF!,2,FALSE)</f>
        <v>#REF!</v>
      </c>
      <c r="D9610" s="1171" t="e">
        <f>VLOOKUP($B9610,#REF!,6,FALSE)</f>
        <v>#REF!</v>
      </c>
      <c r="E9610" s="1173" t="e">
        <f>VLOOKUP($B9610,#REF!,7,FALSE)</f>
        <v>#REF!</v>
      </c>
    </row>
    <row r="9611" spans="1:5" s="619" customFormat="1">
      <c r="A9611" s="908"/>
      <c r="B9611" s="122" t="e">
        <f>#REF!</f>
        <v>#REF!</v>
      </c>
      <c r="C9611" s="1172" t="e">
        <f>VLOOKUP($B9611,#REF!,2,FALSE)</f>
        <v>#REF!</v>
      </c>
      <c r="D9611" s="1171" t="e">
        <f>VLOOKUP($B9611,#REF!,6,FALSE)</f>
        <v>#REF!</v>
      </c>
      <c r="E9611" s="1173" t="e">
        <f>VLOOKUP($B9611,#REF!,7,FALSE)</f>
        <v>#REF!</v>
      </c>
    </row>
    <row r="9612" spans="1:5" s="619" customFormat="1">
      <c r="A9612" s="908"/>
      <c r="B9612" s="122" t="e">
        <f>#REF!</f>
        <v>#REF!</v>
      </c>
      <c r="C9612" s="1172" t="e">
        <f>VLOOKUP($B9612,#REF!,2,FALSE)</f>
        <v>#REF!</v>
      </c>
      <c r="D9612" s="1171" t="e">
        <f>VLOOKUP($B9612,#REF!,6,FALSE)</f>
        <v>#REF!</v>
      </c>
      <c r="E9612" s="1173" t="e">
        <f>VLOOKUP($B9612,#REF!,7,FALSE)</f>
        <v>#REF!</v>
      </c>
    </row>
    <row r="9613" spans="1:5" s="619" customFormat="1">
      <c r="A9613" s="908"/>
      <c r="B9613" s="122" t="e">
        <f>#REF!</f>
        <v>#REF!</v>
      </c>
      <c r="C9613" s="1172" t="e">
        <f>VLOOKUP($B9613,#REF!,2,FALSE)</f>
        <v>#REF!</v>
      </c>
      <c r="D9613" s="1171" t="e">
        <f>VLOOKUP($B9613,#REF!,6,FALSE)</f>
        <v>#REF!</v>
      </c>
      <c r="E9613" s="1173" t="e">
        <f>VLOOKUP($B9613,#REF!,7,FALSE)</f>
        <v>#REF!</v>
      </c>
    </row>
    <row r="9614" spans="1:5" s="619" customFormat="1">
      <c r="A9614" s="908"/>
      <c r="B9614" s="122" t="e">
        <f>#REF!</f>
        <v>#REF!</v>
      </c>
      <c r="C9614" s="1172" t="e">
        <f>VLOOKUP($B9614,#REF!,2,FALSE)</f>
        <v>#REF!</v>
      </c>
      <c r="D9614" s="1171" t="e">
        <f>VLOOKUP($B9614,#REF!,6,FALSE)</f>
        <v>#REF!</v>
      </c>
      <c r="E9614" s="1173" t="e">
        <f>VLOOKUP($B9614,#REF!,7,FALSE)</f>
        <v>#REF!</v>
      </c>
    </row>
    <row r="9615" spans="1:5" s="619" customFormat="1">
      <c r="A9615" s="908"/>
      <c r="B9615" s="122" t="e">
        <f>#REF!</f>
        <v>#REF!</v>
      </c>
      <c r="C9615" s="1172" t="e">
        <f>VLOOKUP($B9615,#REF!,2,FALSE)</f>
        <v>#REF!</v>
      </c>
      <c r="D9615" s="1171" t="e">
        <f>VLOOKUP($B9615,#REF!,6,FALSE)</f>
        <v>#REF!</v>
      </c>
      <c r="E9615" s="1173" t="e">
        <f>VLOOKUP($B9615,#REF!,7,FALSE)</f>
        <v>#REF!</v>
      </c>
    </row>
    <row r="9616" spans="1:5" s="619" customFormat="1">
      <c r="A9616" s="908"/>
      <c r="B9616" s="122" t="e">
        <f>#REF!</f>
        <v>#REF!</v>
      </c>
      <c r="C9616" s="1172" t="e">
        <f>VLOOKUP($B9616,#REF!,2,FALSE)</f>
        <v>#REF!</v>
      </c>
      <c r="D9616" s="1171" t="e">
        <f>VLOOKUP($B9616,#REF!,6,FALSE)</f>
        <v>#REF!</v>
      </c>
      <c r="E9616" s="1173" t="e">
        <f>VLOOKUP($B9616,#REF!,7,FALSE)</f>
        <v>#REF!</v>
      </c>
    </row>
    <row r="9617" spans="1:5" s="619" customFormat="1">
      <c r="A9617" s="908"/>
      <c r="B9617" s="122" t="e">
        <f>#REF!</f>
        <v>#REF!</v>
      </c>
      <c r="C9617" s="1172" t="e">
        <f>VLOOKUP($B9617,#REF!,2,FALSE)</f>
        <v>#REF!</v>
      </c>
      <c r="D9617" s="1171" t="e">
        <f>VLOOKUP($B9617,#REF!,6,FALSE)</f>
        <v>#REF!</v>
      </c>
      <c r="E9617" s="1173" t="e">
        <f>VLOOKUP($B9617,#REF!,7,FALSE)</f>
        <v>#REF!</v>
      </c>
    </row>
    <row r="9618" spans="1:5" s="619" customFormat="1" ht="18.75" customHeight="1">
      <c r="A9618" s="908"/>
      <c r="B9618" s="122" t="e">
        <f>#REF!</f>
        <v>#REF!</v>
      </c>
      <c r="C9618" s="1172" t="e">
        <f>VLOOKUP($B9618,#REF!,2,FALSE)</f>
        <v>#REF!</v>
      </c>
      <c r="D9618" s="1171" t="e">
        <f>VLOOKUP($B9618,#REF!,6,FALSE)</f>
        <v>#REF!</v>
      </c>
      <c r="E9618" s="1173" t="e">
        <f>VLOOKUP($B9618,#REF!,7,FALSE)</f>
        <v>#REF!</v>
      </c>
    </row>
    <row r="9619" spans="1:5" s="619" customFormat="1">
      <c r="A9619" s="908"/>
      <c r="B9619" s="122" t="e">
        <f>#REF!</f>
        <v>#REF!</v>
      </c>
      <c r="C9619" s="1172" t="e">
        <f>VLOOKUP($B9619,#REF!,2,FALSE)</f>
        <v>#REF!</v>
      </c>
      <c r="D9619" s="1171" t="e">
        <f>VLOOKUP($B9619,#REF!,6,FALSE)</f>
        <v>#REF!</v>
      </c>
      <c r="E9619" s="1173" t="e">
        <f>VLOOKUP($B9619,#REF!,7,FALSE)</f>
        <v>#REF!</v>
      </c>
    </row>
    <row r="9620" spans="1:5" s="619" customFormat="1">
      <c r="A9620" s="908"/>
      <c r="B9620" s="122" t="e">
        <f>#REF!</f>
        <v>#REF!</v>
      </c>
      <c r="C9620" s="1172" t="e">
        <f>VLOOKUP($B9620,#REF!,2,FALSE)</f>
        <v>#REF!</v>
      </c>
      <c r="D9620" s="1171" t="e">
        <f>VLOOKUP($B9620,#REF!,6,FALSE)</f>
        <v>#REF!</v>
      </c>
      <c r="E9620" s="1173" t="e">
        <f>VLOOKUP($B9620,#REF!,7,FALSE)</f>
        <v>#REF!</v>
      </c>
    </row>
    <row r="9621" spans="1:5" s="619" customFormat="1">
      <c r="A9621" s="908"/>
      <c r="B9621" s="122" t="e">
        <f>#REF!</f>
        <v>#REF!</v>
      </c>
      <c r="C9621" s="1172" t="e">
        <f>VLOOKUP($B9621,#REF!,2,FALSE)</f>
        <v>#REF!</v>
      </c>
      <c r="D9621" s="1171" t="e">
        <f>VLOOKUP($B9621,#REF!,6,FALSE)</f>
        <v>#REF!</v>
      </c>
      <c r="E9621" s="1173" t="e">
        <f>VLOOKUP($B9621,#REF!,7,FALSE)</f>
        <v>#REF!</v>
      </c>
    </row>
    <row r="9622" spans="1:5" s="619" customFormat="1">
      <c r="A9622" s="908"/>
      <c r="B9622" s="122" t="e">
        <f>#REF!</f>
        <v>#REF!</v>
      </c>
      <c r="C9622" s="1172" t="e">
        <f>VLOOKUP($B9622,#REF!,2,FALSE)</f>
        <v>#REF!</v>
      </c>
      <c r="D9622" s="1171" t="e">
        <f>VLOOKUP($B9622,#REF!,6,FALSE)</f>
        <v>#REF!</v>
      </c>
      <c r="E9622" s="1173" t="e">
        <f>VLOOKUP($B9622,#REF!,7,FALSE)</f>
        <v>#REF!</v>
      </c>
    </row>
    <row r="9623" spans="1:5" s="619" customFormat="1">
      <c r="A9623" s="908"/>
      <c r="B9623" s="122" t="e">
        <f>#REF!</f>
        <v>#REF!</v>
      </c>
      <c r="C9623" s="1172" t="e">
        <f>VLOOKUP($B9623,#REF!,2,FALSE)</f>
        <v>#REF!</v>
      </c>
      <c r="D9623" s="1171" t="e">
        <f>VLOOKUP($B9623,#REF!,6,FALSE)</f>
        <v>#REF!</v>
      </c>
      <c r="E9623" s="1173" t="e">
        <f>VLOOKUP($B9623,#REF!,7,FALSE)</f>
        <v>#REF!</v>
      </c>
    </row>
    <row r="9624" spans="1:5" s="619" customFormat="1">
      <c r="A9624" s="908"/>
      <c r="B9624" s="122" t="e">
        <f>#REF!</f>
        <v>#REF!</v>
      </c>
      <c r="C9624" s="1172" t="e">
        <f>VLOOKUP($B9624,#REF!,2,FALSE)</f>
        <v>#REF!</v>
      </c>
      <c r="D9624" s="1171" t="e">
        <f>VLOOKUP($B9624,#REF!,6,FALSE)</f>
        <v>#REF!</v>
      </c>
      <c r="E9624" s="1173" t="e">
        <f>VLOOKUP($B9624,#REF!,7,FALSE)</f>
        <v>#REF!</v>
      </c>
    </row>
    <row r="9625" spans="1:5" s="619" customFormat="1">
      <c r="A9625" s="908"/>
      <c r="B9625" s="122" t="e">
        <f>#REF!</f>
        <v>#REF!</v>
      </c>
      <c r="C9625" s="1172" t="e">
        <f>VLOOKUP($B9625,#REF!,2,FALSE)</f>
        <v>#REF!</v>
      </c>
      <c r="D9625" s="1171" t="e">
        <f>VLOOKUP($B9625,#REF!,6,FALSE)</f>
        <v>#REF!</v>
      </c>
      <c r="E9625" s="1173" t="e">
        <f>VLOOKUP($B9625,#REF!,7,FALSE)</f>
        <v>#REF!</v>
      </c>
    </row>
    <row r="9626" spans="1:5" s="619" customFormat="1">
      <c r="A9626" s="908"/>
      <c r="B9626" s="122" t="e">
        <f>#REF!</f>
        <v>#REF!</v>
      </c>
      <c r="C9626" s="1172" t="e">
        <f>VLOOKUP($B9626,#REF!,2,FALSE)</f>
        <v>#REF!</v>
      </c>
      <c r="D9626" s="1171" t="e">
        <f>VLOOKUP($B9626,#REF!,6,FALSE)</f>
        <v>#REF!</v>
      </c>
      <c r="E9626" s="1173" t="e">
        <f>VLOOKUP($B9626,#REF!,7,FALSE)</f>
        <v>#REF!</v>
      </c>
    </row>
    <row r="9627" spans="1:5" s="619" customFormat="1">
      <c r="A9627" s="908"/>
      <c r="B9627" s="122" t="e">
        <f>#REF!</f>
        <v>#REF!</v>
      </c>
      <c r="C9627" s="1172" t="e">
        <f>VLOOKUP($B9627,#REF!,2,FALSE)</f>
        <v>#REF!</v>
      </c>
      <c r="D9627" s="1171" t="e">
        <f>VLOOKUP($B9627,#REF!,6,FALSE)</f>
        <v>#REF!</v>
      </c>
      <c r="E9627" s="1173" t="e">
        <f>VLOOKUP($B9627,#REF!,7,FALSE)</f>
        <v>#REF!</v>
      </c>
    </row>
    <row r="9628" spans="1:5" s="619" customFormat="1">
      <c r="A9628" s="908"/>
      <c r="B9628" s="122" t="e">
        <f>#REF!</f>
        <v>#REF!</v>
      </c>
      <c r="C9628" s="1172" t="e">
        <f>VLOOKUP($B9628,#REF!,2,FALSE)</f>
        <v>#REF!</v>
      </c>
      <c r="D9628" s="1171" t="e">
        <f>VLOOKUP($B9628,#REF!,6,FALSE)</f>
        <v>#REF!</v>
      </c>
      <c r="E9628" s="1173" t="e">
        <f>VLOOKUP($B9628,#REF!,7,FALSE)</f>
        <v>#REF!</v>
      </c>
    </row>
    <row r="9629" spans="1:5" s="619" customFormat="1">
      <c r="A9629" s="908"/>
      <c r="B9629" s="122" t="e">
        <f>#REF!</f>
        <v>#REF!</v>
      </c>
      <c r="C9629" s="1172" t="e">
        <f>VLOOKUP($B9629,#REF!,2,FALSE)</f>
        <v>#REF!</v>
      </c>
      <c r="D9629" s="1171" t="e">
        <f>VLOOKUP($B9629,#REF!,6,FALSE)</f>
        <v>#REF!</v>
      </c>
      <c r="E9629" s="1173" t="e">
        <f>VLOOKUP($B9629,#REF!,7,FALSE)</f>
        <v>#REF!</v>
      </c>
    </row>
    <row r="9630" spans="1:5" s="619" customFormat="1">
      <c r="A9630" s="908"/>
      <c r="B9630" s="122" t="e">
        <f>#REF!</f>
        <v>#REF!</v>
      </c>
      <c r="C9630" s="1172" t="e">
        <f>VLOOKUP($B9630,#REF!,2,FALSE)</f>
        <v>#REF!</v>
      </c>
      <c r="D9630" s="1171" t="e">
        <f>VLOOKUP($B9630,#REF!,6,FALSE)</f>
        <v>#REF!</v>
      </c>
      <c r="E9630" s="1173" t="e">
        <f>VLOOKUP($B9630,#REF!,7,FALSE)</f>
        <v>#REF!</v>
      </c>
    </row>
    <row r="9631" spans="1:5" s="619" customFormat="1">
      <c r="A9631" s="908"/>
      <c r="B9631" s="122" t="e">
        <f>#REF!</f>
        <v>#REF!</v>
      </c>
      <c r="C9631" s="1172" t="e">
        <f>VLOOKUP($B9631,#REF!,2,FALSE)</f>
        <v>#REF!</v>
      </c>
      <c r="D9631" s="1171" t="e">
        <f>VLOOKUP($B9631,#REF!,6,FALSE)</f>
        <v>#REF!</v>
      </c>
      <c r="E9631" s="1173" t="e">
        <f>VLOOKUP($B9631,#REF!,7,FALSE)</f>
        <v>#REF!</v>
      </c>
    </row>
    <row r="9632" spans="1:5" s="890" customFormat="1">
      <c r="A9632" s="908"/>
      <c r="B9632" s="902" t="e">
        <f>#REF!</f>
        <v>#REF!</v>
      </c>
      <c r="C9632" s="1172" t="e">
        <f>VLOOKUP($B9632,#REF!,2,FALSE)</f>
        <v>#REF!</v>
      </c>
      <c r="D9632" s="1171" t="e">
        <f>VLOOKUP($B9632,#REF!,6,FALSE)</f>
        <v>#REF!</v>
      </c>
      <c r="E9632" s="1173" t="e">
        <f>VLOOKUP($B9632,#REF!,7,FALSE)</f>
        <v>#REF!</v>
      </c>
    </row>
    <row r="9633" spans="1:5" s="890" customFormat="1">
      <c r="A9633" s="908"/>
      <c r="B9633" s="902" t="e">
        <f>#REF!</f>
        <v>#REF!</v>
      </c>
      <c r="C9633" s="1172" t="e">
        <f>VLOOKUP($B9633,#REF!,2,FALSE)</f>
        <v>#REF!</v>
      </c>
      <c r="D9633" s="1171" t="e">
        <f>VLOOKUP($B9633,#REF!,6,FALSE)</f>
        <v>#REF!</v>
      </c>
      <c r="E9633" s="1173" t="e">
        <f>VLOOKUP($B9633,#REF!,7,FALSE)</f>
        <v>#REF!</v>
      </c>
    </row>
    <row r="9634" spans="1:5" s="890" customFormat="1">
      <c r="A9634" s="908"/>
      <c r="B9634" s="1115" t="e">
        <f>#REF!</f>
        <v>#REF!</v>
      </c>
      <c r="C9634" s="1172" t="e">
        <f>VLOOKUP($B9634,#REF!,2,FALSE)</f>
        <v>#REF!</v>
      </c>
      <c r="D9634" s="1171" t="e">
        <f>VLOOKUP($B9634,#REF!,6,FALSE)</f>
        <v>#REF!</v>
      </c>
      <c r="E9634" s="1173" t="e">
        <f>VLOOKUP($B9634,#REF!,7,FALSE)</f>
        <v>#REF!</v>
      </c>
    </row>
    <row r="9635" spans="1:5" s="1114" customFormat="1">
      <c r="B9635" s="1115" t="e">
        <f>#REF!</f>
        <v>#REF!</v>
      </c>
      <c r="C9635" s="1172" t="e">
        <f>VLOOKUP($B9635,#REF!,2,FALSE)</f>
        <v>#REF!</v>
      </c>
      <c r="D9635" s="1171" t="e">
        <f>VLOOKUP($B9635,#REF!,6,FALSE)</f>
        <v>#REF!</v>
      </c>
      <c r="E9635" s="1173" t="e">
        <f>VLOOKUP($B9635,#REF!,7,FALSE)</f>
        <v>#REF!</v>
      </c>
    </row>
    <row r="9636" spans="1:5" s="1114" customFormat="1">
      <c r="B9636" s="1115" t="e">
        <f>#REF!</f>
        <v>#REF!</v>
      </c>
      <c r="C9636" s="1172" t="e">
        <f>VLOOKUP($B9636,#REF!,2,FALSE)</f>
        <v>#REF!</v>
      </c>
      <c r="D9636" s="1171" t="e">
        <f>VLOOKUP($B9636,#REF!,6,FALSE)</f>
        <v>#REF!</v>
      </c>
      <c r="E9636" s="1173" t="e">
        <f>VLOOKUP($B9636,#REF!,7,FALSE)</f>
        <v>#REF!</v>
      </c>
    </row>
    <row r="9637" spans="1:5">
      <c r="B9637" s="1171" t="e">
        <f>#REF!</f>
        <v>#REF!</v>
      </c>
      <c r="C9637" s="1172" t="e">
        <f>VLOOKUP($B9637,#REF!,2,FALSE)</f>
        <v>#REF!</v>
      </c>
      <c r="D9637" s="1171" t="e">
        <f>VLOOKUP($B9637,#REF!,6,FALSE)</f>
        <v>#REF!</v>
      </c>
      <c r="E9637" s="1173" t="e">
        <f>VLOOKUP($B9637,#REF!,7,FALSE)</f>
        <v>#REF!</v>
      </c>
    </row>
    <row r="9638" spans="1:5" s="1168" customFormat="1">
      <c r="B9638" s="1171" t="e">
        <f>#REF!</f>
        <v>#REF!</v>
      </c>
      <c r="C9638" s="1172" t="e">
        <f>VLOOKUP($B9638,#REF!,2,FALSE)</f>
        <v>#REF!</v>
      </c>
      <c r="D9638" s="1171" t="e">
        <f>VLOOKUP($B9638,#REF!,6,FALSE)</f>
        <v>#REF!</v>
      </c>
      <c r="E9638" s="1173" t="e">
        <f>VLOOKUP($B9638,#REF!,7,FALSE)</f>
        <v>#REF!</v>
      </c>
    </row>
    <row r="9639" spans="1:5" s="1168" customFormat="1">
      <c r="B9639" s="1171" t="e">
        <f>#REF!</f>
        <v>#REF!</v>
      </c>
      <c r="C9639" s="1172" t="e">
        <f>VLOOKUP($B9639,#REF!,2,FALSE)</f>
        <v>#REF!</v>
      </c>
      <c r="D9639" s="1171" t="e">
        <f>VLOOKUP($B9639,#REF!,6,FALSE)</f>
        <v>#REF!</v>
      </c>
      <c r="E9639" s="1173" t="e">
        <f>VLOOKUP($B9639,#REF!,7,FALSE)</f>
        <v>#REF!</v>
      </c>
    </row>
    <row r="9640" spans="1:5" s="1168" customFormat="1">
      <c r="B9640" s="1171" t="e">
        <f>#REF!</f>
        <v>#REF!</v>
      </c>
      <c r="C9640" s="1172" t="e">
        <f>VLOOKUP($B9640,#REF!,2,FALSE)</f>
        <v>#REF!</v>
      </c>
      <c r="D9640" s="1171" t="e">
        <f>VLOOKUP($B9640,#REF!,6,FALSE)</f>
        <v>#REF!</v>
      </c>
      <c r="E9640" s="1173" t="e">
        <f>VLOOKUP($B9640,#REF!,7,FALSE)</f>
        <v>#REF!</v>
      </c>
    </row>
    <row r="9641" spans="1:5" s="1168" customFormat="1" ht="15.75" thickBot="1">
      <c r="B9641" s="1169"/>
      <c r="C9641" s="1170"/>
      <c r="D9641" s="1169"/>
    </row>
    <row r="9642" spans="1:5" ht="15.75">
      <c r="B9642" s="583" t="s">
        <v>4668</v>
      </c>
      <c r="C9642" s="584" t="s">
        <v>6420</v>
      </c>
      <c r="D9642" s="585" t="s">
        <v>50</v>
      </c>
      <c r="E9642" s="586" t="s">
        <v>51</v>
      </c>
    </row>
    <row r="9643" spans="1:5" ht="30">
      <c r="A9643" s="908" t="s">
        <v>1960</v>
      </c>
      <c r="B9643" s="122" t="str">
        <f>VLOOKUP($A9643,'COMP. ELETRICO '!$B$13:$G$1058,1,FALSE)</f>
        <v>AMM ELE 01</v>
      </c>
      <c r="C9643" s="123" t="str">
        <f>VLOOKUP($B9643,'COMP. ELETRICO '!$B$13:$G$1058,2,FALSE)</f>
        <v>FORNECIMENTO E INSTALAÇÃO DE DISPOSITIVO DPS CLASSE II, 1 POLO, TENSAO MAXIMA DE 175 V, CORRENTE MAXIMA DE *45* KA (TIPO AC)</v>
      </c>
      <c r="D9643" s="122" t="str">
        <f>VLOOKUP($B9643,'COMP. ELETRICO '!$B$13:$G$1058,6,FALSE)</f>
        <v>UN</v>
      </c>
      <c r="E9643" s="124">
        <f>VLOOKUP($B9643,'COMP. ELETRICO '!$B$13:$H$1058,7,FALSE)</f>
        <v>95.05</v>
      </c>
    </row>
    <row r="9644" spans="1:5">
      <c r="A9644" s="908" t="s">
        <v>1961</v>
      </c>
      <c r="B9644" s="909" t="str">
        <f>VLOOKUP($A9644,'COMP. ELETRICO '!$B$13:$G$1058,1,FALSE)</f>
        <v>AMM ELE 02</v>
      </c>
      <c r="C9644" s="903" t="str">
        <f>VLOOKUP($B9644,'COMP. ELETRICO '!$B$13:$G$1058,2,FALSE)</f>
        <v>FORNECIMENTO E INSTALAÇÃO DE PLACA DE SINALIZAÇÃO DE ENERGIA (23X16CM)</v>
      </c>
      <c r="D9644" s="909" t="str">
        <f>VLOOKUP($B9644,'COMP. ELETRICO '!$B$13:$G$1058,6,FALSE)</f>
        <v>UN</v>
      </c>
      <c r="E9644" s="904">
        <f>VLOOKUP($B9644,'COMP. ELETRICO '!$B$13:$H$1058,7,FALSE)</f>
        <v>32.72</v>
      </c>
    </row>
    <row r="9645" spans="1:5">
      <c r="A9645" s="908" t="s">
        <v>1962</v>
      </c>
      <c r="B9645" s="909" t="str">
        <f>VLOOKUP($A9645,'COMP. ELETRICO '!$B$13:$G$1058,1,FALSE)</f>
        <v>AMM ELE 03</v>
      </c>
      <c r="C9645" s="903" t="str">
        <f>VLOOKUP($B9645,'COMP. ELETRICO '!$B$13:$G$1058,2,FALSE)</f>
        <v>FORNECIMENTO E INSTALAÇÃO DE INTERRUPTOR DIFERENCIAL RESIDUAL, 2 POLOS, SENSIBILIDADE 30 MA, CORRENTE DE 25 A</v>
      </c>
      <c r="D9645" s="909" t="str">
        <f>VLOOKUP($B9645,'COMP. ELETRICO '!$B$13:$G$1058,6,FALSE)</f>
        <v>UN</v>
      </c>
      <c r="E9645" s="904">
        <f>VLOOKUP($B9645,'COMP. ELETRICO '!$B$13:$H$1058,7,FALSE)</f>
        <v>141.29</v>
      </c>
    </row>
    <row r="9646" spans="1:5" ht="30">
      <c r="A9646" s="908" t="s">
        <v>1963</v>
      </c>
      <c r="B9646" s="909" t="str">
        <f>VLOOKUP($A9646,'COMP. ELETRICO '!$B$13:$G$1058,1,FALSE)</f>
        <v>AMM ELE 04</v>
      </c>
      <c r="C9646" s="903" t="str">
        <f>VLOOKUP($B9646,'COMP. ELETRICO '!$B$13:$G$1058,2,FALSE)</f>
        <v>FORNECIMENTO E INSTALAÇÃO DE DUTO CORRUGADO EM PEAD POLIETILENO DE ALTA DENSIDADE, PARA PROTEÇÃO DE CABOS SUBTERRÃNEOS Ø 1 1/2"</v>
      </c>
      <c r="D9646" s="909" t="str">
        <f>VLOOKUP($B9646,'COMP. ELETRICO '!$B$13:$G$1058,6,FALSE)</f>
        <v>UN</v>
      </c>
      <c r="E9646" s="904">
        <f>VLOOKUP($B9646,'COMP. ELETRICO '!$B$13:$H$1058,7,FALSE)</f>
        <v>8.7899999999999991</v>
      </c>
    </row>
    <row r="9647" spans="1:5">
      <c r="A9647" s="908" t="s">
        <v>1967</v>
      </c>
      <c r="B9647" s="909" t="str">
        <f>VLOOKUP($A9647,'COMP. ELETRICO '!$B$13:$G$1058,1,FALSE)</f>
        <v>AMM ELE 05</v>
      </c>
      <c r="C9647" s="903" t="str">
        <f>VLOOKUP($B9647,'COMP. ELETRICO '!$B$13:$G$1058,2,FALSE)</f>
        <v>FORNECIMENTO E INSTALAÇÃO DE LÂMPADA DE VAPOR METÁLICO DE 70W</v>
      </c>
      <c r="D9647" s="909" t="str">
        <f>VLOOKUP($B9647,'COMP. ELETRICO '!$B$13:$G$1058,6,FALSE)</f>
        <v>UN</v>
      </c>
      <c r="E9647" s="904">
        <f>VLOOKUP($B9647,'COMP. ELETRICO '!$B$13:$H$1058,7,FALSE)</f>
        <v>46.09</v>
      </c>
    </row>
    <row r="9648" spans="1:5">
      <c r="A9648" s="908" t="s">
        <v>1968</v>
      </c>
      <c r="B9648" s="909" t="str">
        <f>VLOOKUP($A9648,'COMP. ELETRICO '!$B$13:$G$1058,1,FALSE)</f>
        <v>AMM ELE 06</v>
      </c>
      <c r="C9648" s="903" t="str">
        <f>VLOOKUP($B9648,'COMP. ELETRICO '!$B$13:$G$1058,2,FALSE)</f>
        <v>FORNECIMENTO E INSTALAÇÃO DE REATOR PARA LÂMPADA DE VAPOR METÁLICO DE 70W</v>
      </c>
      <c r="D9648" s="909" t="str">
        <f>VLOOKUP($B9648,'COMP. ELETRICO '!$B$13:$G$1058,6,FALSE)</f>
        <v>UN</v>
      </c>
      <c r="E9648" s="904">
        <f>VLOOKUP($B9648,'COMP. ELETRICO '!$B$13:$H$1058,7,FALSE)</f>
        <v>75.92</v>
      </c>
    </row>
    <row r="9649" spans="1:5">
      <c r="A9649" s="908" t="s">
        <v>1970</v>
      </c>
      <c r="B9649" s="909" t="str">
        <f>VLOOKUP($A9649,'COMP. ELETRICO '!$B$13:$G$1058,1,FALSE)</f>
        <v>AMM ELE 07</v>
      </c>
      <c r="C9649" s="903" t="str">
        <f>VLOOKUP($B9649,'COMP. ELETRICO '!$B$13:$G$1058,2,FALSE)</f>
        <v>FORNECIMENTO E INSTALAÇÃO DE LAMPADA VAPOR METALICO OVOIDE 150 W, BASE E27/E40</v>
      </c>
      <c r="D9649" s="909" t="str">
        <f>VLOOKUP($B9649,'COMP. ELETRICO '!$B$13:$G$1058,6,FALSE)</f>
        <v>UN</v>
      </c>
      <c r="E9649" s="904">
        <f>VLOOKUP($B9649,'COMP. ELETRICO '!$B$13:$H$1058,7,FALSE)</f>
        <v>29.82</v>
      </c>
    </row>
    <row r="9650" spans="1:5">
      <c r="A9650" s="908" t="s">
        <v>2012</v>
      </c>
      <c r="B9650" s="909" t="str">
        <f>VLOOKUP($A9650,'COMP. ELETRICO '!$B$13:$G$1058,1,FALSE)</f>
        <v>AMM ELE 08</v>
      </c>
      <c r="C9650" s="903" t="str">
        <f>VLOOKUP($B9650,'COMP. ELETRICO '!$B$13:$G$1058,2,FALSE)</f>
        <v>FORNECIMENTO E INSTALAÇÃO DE REATOR PARA LÂMPADA DE VAPOR METÁLICO DE 150W</v>
      </c>
      <c r="D9650" s="909" t="str">
        <f>VLOOKUP($B9650,'COMP. ELETRICO '!$B$13:$G$1058,6,FALSE)</f>
        <v>UN</v>
      </c>
      <c r="E9650" s="904">
        <f>VLOOKUP($B9650,'COMP. ELETRICO '!$B$13:$H$1058,7,FALSE)</f>
        <v>83.87</v>
      </c>
    </row>
    <row r="9651" spans="1:5">
      <c r="A9651" s="908" t="s">
        <v>1964</v>
      </c>
      <c r="B9651" s="909" t="str">
        <f>VLOOKUP($A9651,'COMP. ELETRICO '!$B$13:$G$1058,1,FALSE)</f>
        <v>AMM ELE 09</v>
      </c>
      <c r="C9651" s="903" t="str">
        <f>VLOOKUP($B9651,'COMP. ELETRICO '!$B$13:$G$1058,2,FALSE)</f>
        <v>FORNECIMENTO E INSTALAÇÃO DE LÂMPADA DE VAPOR METÁLICO DE 250W</v>
      </c>
      <c r="D9651" s="909" t="str">
        <f>VLOOKUP($B9651,'COMP. ELETRICO '!$B$13:$G$1058,6,FALSE)</f>
        <v>UN</v>
      </c>
      <c r="E9651" s="904">
        <f>VLOOKUP($B9651,'COMP. ELETRICO '!$B$13:$H$1058,7,FALSE)</f>
        <v>44.77</v>
      </c>
    </row>
    <row r="9652" spans="1:5">
      <c r="A9652" s="908" t="s">
        <v>1965</v>
      </c>
      <c r="B9652" s="909" t="str">
        <f>VLOOKUP($A9652,'COMP. ELETRICO '!$B$13:$G$1058,1,FALSE)</f>
        <v>AMM ELE 10</v>
      </c>
      <c r="C9652" s="903" t="str">
        <f>VLOOKUP($B9652,'COMP. ELETRICO '!$B$13:$G$1058,2,FALSE)</f>
        <v>FORNECIMENTO E INSTALAÇÃO DE REATOR PARA LÂMPADA DE VAPOR METÁLICO DE 250W</v>
      </c>
      <c r="D9652" s="909" t="str">
        <f>VLOOKUP($B9652,'COMP. ELETRICO '!$B$13:$G$1058,6,FALSE)</f>
        <v>UN</v>
      </c>
      <c r="E9652" s="904">
        <f>VLOOKUP($B9652,'COMP. ELETRICO '!$B$13:$H$1058,7,FALSE)</f>
        <v>85.59</v>
      </c>
    </row>
    <row r="9653" spans="1:5">
      <c r="A9653" s="908" t="s">
        <v>1971</v>
      </c>
      <c r="B9653" s="909" t="str">
        <f>VLOOKUP($A9653,'COMP. ELETRICO '!$B$13:$G$1058,1,FALSE)</f>
        <v>AMM ELE 11</v>
      </c>
      <c r="C9653" s="903" t="str">
        <f>VLOOKUP($B9653,'COMP. ELETRICO '!$B$13:$G$1058,2,FALSE)</f>
        <v>FORNECIMENTO E INSTALAÇÃO DE LUMINARIA LED REFLETOR RETANGULAR BIVOLT, LUZ BRANCA, 10 W</v>
      </c>
      <c r="D9653" s="909" t="str">
        <f>VLOOKUP($B9653,'COMP. ELETRICO '!$B$13:$G$1058,6,FALSE)</f>
        <v>UN</v>
      </c>
      <c r="E9653" s="904">
        <f>VLOOKUP($B9653,'COMP. ELETRICO '!$B$13:$H$1058,7,FALSE)</f>
        <v>66.209999999999994</v>
      </c>
    </row>
    <row r="9654" spans="1:5">
      <c r="A9654" s="908" t="s">
        <v>1972</v>
      </c>
      <c r="B9654" s="909" t="str">
        <f>VLOOKUP($A9654,'COMP. ELETRICO '!$B$13:$G$1058,1,FALSE)</f>
        <v>AMM ELE 12</v>
      </c>
      <c r="C9654" s="903" t="str">
        <f>VLOOKUP($B9654,'COMP. ELETRICO '!$B$13:$G$1058,2,FALSE)</f>
        <v>FORNECIMENTO E INSTALAÇÃO DE LUMINARIA LED REFLETOR RETANGULAR BIVOLT, LUZ BRANCA, 30 W</v>
      </c>
      <c r="D9654" s="909" t="str">
        <f>VLOOKUP($B9654,'COMP. ELETRICO '!$B$13:$G$1058,6,FALSE)</f>
        <v>UN</v>
      </c>
      <c r="E9654" s="904">
        <f>VLOOKUP($B9654,'COMP. ELETRICO '!$B$13:$H$1058,7,FALSE)</f>
        <v>116.52</v>
      </c>
    </row>
    <row r="9655" spans="1:5">
      <c r="A9655" s="908" t="s">
        <v>1973</v>
      </c>
      <c r="B9655" s="909" t="str">
        <f>VLOOKUP($A9655,'COMP. ELETRICO '!$B$13:$G$1058,1,FALSE)</f>
        <v>AMM ELE 13</v>
      </c>
      <c r="C9655" s="903" t="str">
        <f>VLOOKUP($B9655,'COMP. ELETRICO '!$B$13:$G$1058,2,FALSE)</f>
        <v>FORNECIMENTO E INSTALAÇÃO DE LUMINARIA LED REFLETOR RETANGULAR BIVOLT, LUZ BRANCA, 50 W</v>
      </c>
      <c r="D9655" s="909" t="str">
        <f>VLOOKUP($B9655,'COMP. ELETRICO '!$B$13:$G$1058,6,FALSE)</f>
        <v>UN</v>
      </c>
      <c r="E9655" s="904">
        <f>VLOOKUP($B9655,'COMP. ELETRICO '!$B$13:$H$1058,7,FALSE)</f>
        <v>199.54</v>
      </c>
    </row>
    <row r="9656" spans="1:5" ht="30">
      <c r="A9656" s="908" t="s">
        <v>1974</v>
      </c>
      <c r="B9656" s="909" t="str">
        <f>VLOOKUP($A9656,'COMP. ELETRICO '!$B$13:$G$1058,1,FALSE)</f>
        <v>AMM ELE 14</v>
      </c>
      <c r="C9656" s="903" t="str">
        <f>VLOOKUP($B9656,'COMP. ELETRICO '!$B$13:$G$1058,2,FALSE)</f>
        <v>FORNECIMENTO E INSTALAÇÃO DE REFLETOR BIVOLT DE LED, 100W DE POTÊNCIA, FLUXO LUMINOSO A PARTIR DE 80 LM/W, TEMPERATURA DE COR APROXIMADAMENTE 6500K (BRANCO FRIO)</v>
      </c>
      <c r="D9656" s="909" t="str">
        <f>VLOOKUP($B9656,'COMP. ELETRICO '!$B$13:$G$1058,6,FALSE)</f>
        <v>UN</v>
      </c>
      <c r="E9656" s="904">
        <f>VLOOKUP($B9656,'COMP. ELETRICO '!$B$13:$H$1058,7,FALSE)</f>
        <v>280.07</v>
      </c>
    </row>
    <row r="9657" spans="1:5">
      <c r="A9657" s="908" t="s">
        <v>1975</v>
      </c>
      <c r="B9657" s="909" t="str">
        <f>VLOOKUP($A9657,'COMP. ELETRICO '!$B$13:$G$1058,1,FALSE)</f>
        <v>AMM ELE 15</v>
      </c>
      <c r="C9657" s="903" t="str">
        <f>VLOOKUP($B9657,'COMP. ELETRICO '!$B$13:$G$1058,2,FALSE)</f>
        <v>FORNECIMENTO E INSTALAÇÃO DE CAMPAINHA ALTA POTENCIA 110V / 220V, DIAMETRO 150 MM</v>
      </c>
      <c r="D9657" s="909" t="str">
        <f>VLOOKUP($B9657,'COMP. ELETRICO '!$B$13:$G$1058,6,FALSE)</f>
        <v>UN</v>
      </c>
      <c r="E9657" s="904">
        <f>VLOOKUP($B9657,'COMP. ELETRICO '!$B$13:$H$1058,7,FALSE)</f>
        <v>92.75</v>
      </c>
    </row>
    <row r="9658" spans="1:5" ht="30">
      <c r="A9658" s="908" t="s">
        <v>1976</v>
      </c>
      <c r="B9658" s="909" t="str">
        <f>VLOOKUP($A9658,'COMP. ELETRICO '!$B$13:$G$1058,1,FALSE)</f>
        <v>AMM ELE 16</v>
      </c>
      <c r="C9658" s="903" t="str">
        <f>VLOOKUP($B9658,'COMP. ELETRICO '!$B$13:$G$1058,2,FALSE)</f>
        <v>FORNECIMENTO E INSTALAÇÃO DE POSTE DECORATIVO PARA JARDIM EM AÇO, H=2,5M, PARA INSTALAÇÃO DE DUAS LUMINÁRIAS TIPO GLOBO (EXCETO LUMIÁRIA E LÂMPADA)</v>
      </c>
      <c r="D9658" s="909" t="str">
        <f>VLOOKUP($B9658,'COMP. ELETRICO '!$B$13:$G$1058,6,FALSE)</f>
        <v>UN</v>
      </c>
      <c r="E9658" s="904">
        <f>VLOOKUP($B9658,'COMP. ELETRICO '!$B$13:$H$1058,7,FALSE)</f>
        <v>263.41999999999996</v>
      </c>
    </row>
    <row r="9659" spans="1:5">
      <c r="A9659" s="908" t="s">
        <v>1969</v>
      </c>
      <c r="B9659" s="909" t="str">
        <f>VLOOKUP($A9659,'COMP. ELETRICO '!$B$13:$G$1058,1,FALSE)</f>
        <v>AMM ELE 17</v>
      </c>
      <c r="C9659" s="903" t="str">
        <f>VLOOKUP($B9659,'COMP. ELETRICO '!$B$13:$G$1058,2,FALSE)</f>
        <v>FORNECIMENTO E INSTALAÇÃO DE ABRACADEIRA TIPO D 3/4" C/ PARAFUSO"</v>
      </c>
      <c r="D9659" s="909" t="str">
        <f>VLOOKUP($B9659,'COMP. ELETRICO '!$B$13:$G$1058,6,FALSE)</f>
        <v>UN</v>
      </c>
      <c r="E9659" s="904">
        <f>VLOOKUP($B9659,'COMP. ELETRICO '!$B$13:$H$1058,7,FALSE)</f>
        <v>5.18</v>
      </c>
    </row>
    <row r="9660" spans="1:5" ht="30">
      <c r="A9660" s="908" t="s">
        <v>1977</v>
      </c>
      <c r="B9660" s="909" t="str">
        <f>VLOOKUP($A9660,'COMP. ELETRICO '!$B$13:$G$1058,1,FALSE)</f>
        <v>AMM ELE 18</v>
      </c>
      <c r="C9660" s="903" t="str">
        <f>VLOOKUP($B9660,'COMP. ELETRICO '!$B$13:$G$1058,2,FALSE)</f>
        <v>FORNECIMENTO E INSTALAÇÃO DE ABRACADEIRA EM ACO PARA AMARRACAO DE ELETRODUTOS, TIPO D, COM 1" E PARAFUSO DE FIXACAO</v>
      </c>
      <c r="D9660" s="909" t="str">
        <f>VLOOKUP($B9660,'COMP. ELETRICO '!$B$13:$G$1058,6,FALSE)</f>
        <v>UN</v>
      </c>
      <c r="E9660" s="904">
        <f>VLOOKUP($B9660,'COMP. ELETRICO '!$B$13:$H$1058,7,FALSE)</f>
        <v>5.32</v>
      </c>
    </row>
    <row r="9661" spans="1:5" ht="30">
      <c r="A9661" s="908" t="s">
        <v>1979</v>
      </c>
      <c r="B9661" s="909" t="str">
        <f>VLOOKUP($A9661,'COMP. ELETRICO '!$B$13:$G$1058,1,FALSE)</f>
        <v>AMM ELE 19</v>
      </c>
      <c r="C9661" s="903" t="str">
        <f>VLOOKUP($B9661,'COMP. ELETRICO '!$B$13:$G$1058,2,FALSE)</f>
        <v>FORNECIMENTO E INSTALAÇÃO DE REFLETOR REDONDO EM ALUMINIO ANODIZADO PARA LAMPADA DE ATÉ 300W, CORPO EM ALUMINIO COM PINTURA EPOXI, COM SUPORTE REDONDO E ALCA REGULAVEL PARA FIXACAO.</v>
      </c>
      <c r="D9661" s="909" t="str">
        <f>VLOOKUP($B9661,'COMP. ELETRICO '!$B$13:$G$1058,6,FALSE)</f>
        <v>UN</v>
      </c>
      <c r="E9661" s="904">
        <f>VLOOKUP($B9661,'COMP. ELETRICO '!$B$13:$H$1058,7,FALSE)</f>
        <v>89.82</v>
      </c>
    </row>
    <row r="9662" spans="1:5" ht="45">
      <c r="A9662" s="908" t="s">
        <v>1980</v>
      </c>
      <c r="B9662" s="909" t="str">
        <f>VLOOKUP($A9662,'COMP. ELETRICO '!$B$13:$G$1058,1,FALSE)</f>
        <v>AMM ELE 20</v>
      </c>
      <c r="C9662" s="903" t="str">
        <f>VLOOKUP($B9662,'COMP. ELETRICO '!$B$13:$G$1058,2,FALSE)</f>
        <v>FORNECIMENTO E INSTALAÇÃO DE PROJETOR RETANGULAR FECHADO PARA LAMPADA VAPOR DE MERCURIO/SODIO 250 W A 500 W, CABECEIRAS EM ALUMINIO FUNDIDO, CORPO EM ALUMINIO ANODIZADO, PARA LAMPADA E40 FECHAMENTO EM VIDRO TEMPERADO.</v>
      </c>
      <c r="D9662" s="909" t="str">
        <f>VLOOKUP($B9662,'COMP. ELETRICO '!$B$13:$G$1058,6,FALSE)</f>
        <v>UN</v>
      </c>
      <c r="E9662" s="904">
        <f>VLOOKUP($B9662,'COMP. ELETRICO '!$B$13:$H$1058,7,FALSE)</f>
        <v>70.699999999999989</v>
      </c>
    </row>
    <row r="9663" spans="1:5" ht="30">
      <c r="A9663" s="908" t="s">
        <v>1982</v>
      </c>
      <c r="B9663" s="909" t="str">
        <f>VLOOKUP($A9663,'COMP. ELETRICO '!$B$13:$G$1058,1,FALSE)</f>
        <v>AMM ELE 21</v>
      </c>
      <c r="C9663" s="903" t="str">
        <f>VLOOKUP($B9663,'COMP. ELETRICO '!$B$13:$G$1058,2,FALSE)</f>
        <v>FORNECIMENTO E INSTALAÇÃO DE CURVA 90 GRAUS, PARA ELETRODUTO, EM ACO GALVANIZADO ELETROLITICO, DIAMETRO DE 20 MM (3/4")</v>
      </c>
      <c r="D9663" s="909" t="str">
        <f>VLOOKUP($B9663,'COMP. ELETRICO '!$B$13:$G$1058,6,FALSE)</f>
        <v>UN</v>
      </c>
      <c r="E9663" s="904">
        <f>VLOOKUP($B9663,'COMP. ELETRICO '!$B$13:$H$1058,7,FALSE)</f>
        <v>6.8599999999999994</v>
      </c>
    </row>
    <row r="9664" spans="1:5">
      <c r="A9664" s="908" t="s">
        <v>1983</v>
      </c>
      <c r="B9664" s="909" t="str">
        <f>VLOOKUP($A9664,'COMP. ELETRICO '!$B$13:$G$1058,1,FALSE)</f>
        <v>AMM ELE 22</v>
      </c>
      <c r="C9664" s="903" t="str">
        <f>VLOOKUP($B9664,'COMP. ELETRICO '!$B$13:$G$1058,2,FALSE)</f>
        <v>FORNECIMENTO E INSTALAÇÃO DE LUVA PARA ELETRODUTO, EM ACO GALVANIZADO ELETROLITICO, DIAMETRO DE 20 MM (3/4")</v>
      </c>
      <c r="D9664" s="909" t="str">
        <f>VLOOKUP($B9664,'COMP. ELETRICO '!$B$13:$G$1058,6,FALSE)</f>
        <v>UN</v>
      </c>
      <c r="E9664" s="904">
        <f>VLOOKUP($B9664,'COMP. ELETRICO '!$B$13:$H$1058,7,FALSE)</f>
        <v>2.8000000000000003</v>
      </c>
    </row>
    <row r="9665" spans="1:5" ht="30">
      <c r="A9665" s="908" t="s">
        <v>2022</v>
      </c>
      <c r="B9665" s="909" t="str">
        <f>VLOOKUP($A9665,'COMP. ELETRICO '!$B$13:$G$1058,1,FALSE)</f>
        <v>AMM ELE 23</v>
      </c>
      <c r="C9665" s="903" t="str">
        <f>VLOOKUP($B9665,'COMP. ELETRICO '!$B$13:$G$1058,2,FALSE)</f>
        <v>FORNECIMENTO E INSTALAÇÃO DE CURVA 45 GRAUS, PARA ELETRODUTO, EM ACO GALVANIZADO ELETROLITICO, DIAMETRO DE 25 MM (1")</v>
      </c>
      <c r="D9665" s="909" t="str">
        <f>VLOOKUP($B9665,'COMP. ELETRICO '!$B$13:$G$1058,6,FALSE)</f>
        <v>UN</v>
      </c>
      <c r="E9665" s="904">
        <f>VLOOKUP($B9665,'COMP. ELETRICO '!$B$13:$H$1058,7,FALSE)</f>
        <v>7.5600000000000005</v>
      </c>
    </row>
    <row r="9666" spans="1:5">
      <c r="A9666" s="908" t="s">
        <v>2024</v>
      </c>
      <c r="B9666" s="909" t="str">
        <f>VLOOKUP($A9666,'COMP. ELETRICO '!$B$13:$G$1058,1,FALSE)</f>
        <v>AMM ELE 24</v>
      </c>
      <c r="C9666" s="903" t="str">
        <f>VLOOKUP($B9666,'COMP. ELETRICO '!$B$13:$G$1058,2,FALSE)</f>
        <v>FORNECIMENTO E INSTALAÇÃO DE LUVA PARA ELETRODUTO, EM ACO GALVANIZADO ELETROLITICO, DIAMETRO DE 25 MM (1")</v>
      </c>
      <c r="D9666" s="909" t="str">
        <f>VLOOKUP($B9666,'COMP. ELETRICO '!$B$13:$G$1058,6,FALSE)</f>
        <v>UN</v>
      </c>
      <c r="E9666" s="904">
        <f>VLOOKUP($B9666,'COMP. ELETRICO '!$B$13:$H$1058,7,FALSE)</f>
        <v>2.95</v>
      </c>
    </row>
    <row r="9667" spans="1:5">
      <c r="A9667" s="908" t="s">
        <v>2025</v>
      </c>
      <c r="B9667" s="909" t="str">
        <f>VLOOKUP($A9667,'COMP. ELETRICO '!$B$13:$G$1058,1,FALSE)</f>
        <v>AMM ELE 25</v>
      </c>
      <c r="C9667" s="903" t="str">
        <f>VLOOKUP($B9667,'COMP. ELETRICO '!$B$13:$G$1058,2,FALSE)</f>
        <v>FORNECIMENTO E INSTALAÇÃO DE VENTILADOR DE TETO C/ ROTAÇÃO EM SENTIDO DIRETO C/ 3 PÁS DE METÁLICAS 60Hz 127V</v>
      </c>
      <c r="D9667" s="909" t="str">
        <f>VLOOKUP($B9667,'COMP. ELETRICO '!$B$13:$G$1058,6,FALSE)</f>
        <v>UN</v>
      </c>
      <c r="E9667" s="904">
        <f>VLOOKUP($B9667,'COMP. ELETRICO '!$B$13:$H$1058,7,FALSE)</f>
        <v>165.65</v>
      </c>
    </row>
    <row r="9668" spans="1:5" ht="30">
      <c r="A9668" s="908" t="s">
        <v>2026</v>
      </c>
      <c r="B9668" s="909" t="str">
        <f>VLOOKUP($A9668,'COMP. ELETRICO '!$B$13:$G$1058,1,FALSE)</f>
        <v>AMM ELE 26</v>
      </c>
      <c r="C9668" s="903" t="str">
        <f>VLOOKUP($B9668,'COMP. ELETRICO '!$B$13:$G$1058,2,FALSE)</f>
        <v>FORNECIMENTO E INSTALAÇÃO DE CAIXA DE PASSAGEM METALICA DE SOBREPOR COM TAMPA PARAFUSADA, DIMENSOES 15 X 15 X 10 CM</v>
      </c>
      <c r="D9668" s="909" t="str">
        <f>VLOOKUP($B9668,'COMP. ELETRICO '!$B$13:$G$1058,6,FALSE)</f>
        <v>UN</v>
      </c>
      <c r="E9668" s="904">
        <f>VLOOKUP($B9668,'COMP. ELETRICO '!$B$13:$H$1058,7,FALSE)</f>
        <v>38.379999999999995</v>
      </c>
    </row>
    <row r="9669" spans="1:5" ht="30">
      <c r="A9669" s="908" t="s">
        <v>2027</v>
      </c>
      <c r="B9669" s="909" t="str">
        <f>VLOOKUP($A9669,'COMP. ELETRICO '!$B$13:$G$1058,1,FALSE)</f>
        <v>AMM ELE 27</v>
      </c>
      <c r="C9669" s="903" t="str">
        <f>VLOOKUP($B9669,'COMP. ELETRICO '!$B$13:$G$1058,2,FALSE)</f>
        <v>FORNECIMENTO E INSTALAÇÃO DE CAIXA DE PASSAGEM METALICA DE SOBREPOR COM TAMPA PARAFUSADA, DIMENSOES 25 X 25 X 10 CM</v>
      </c>
      <c r="D9669" s="909" t="str">
        <f>VLOOKUP($B9669,'COMP. ELETRICO '!$B$13:$G$1058,6,FALSE)</f>
        <v>UN</v>
      </c>
      <c r="E9669" s="904">
        <f>VLOOKUP($B9669,'COMP. ELETRICO '!$B$13:$H$1058,7,FALSE)</f>
        <v>85.39</v>
      </c>
    </row>
    <row r="9670" spans="1:5">
      <c r="A9670" s="908" t="s">
        <v>2028</v>
      </c>
      <c r="B9670" s="909" t="str">
        <f>VLOOKUP($A9670,'COMP. ELETRICO '!$B$13:$G$1058,1,FALSE)</f>
        <v>AMM ELE 28</v>
      </c>
      <c r="C9670" s="903" t="str">
        <f>VLOOKUP($B9670,'COMP. ELETRICO '!$B$13:$G$1058,2,FALSE)</f>
        <v>FORNECIMENTO E INSTALAÇÃO DE ARAME GALVANIZADO 12 BWG, 2,76 MM (0,048 KG/M)</v>
      </c>
      <c r="D9670" s="909" t="str">
        <f>VLOOKUP($B9670,'COMP. ELETRICO '!$B$13:$G$1058,6,FALSE)</f>
        <v>UN</v>
      </c>
      <c r="E9670" s="904">
        <f>VLOOKUP($B9670,'COMP. ELETRICO '!$B$13:$H$1058,7,FALSE)</f>
        <v>67.34</v>
      </c>
    </row>
    <row r="9671" spans="1:5" ht="30">
      <c r="A9671" s="908" t="s">
        <v>2030</v>
      </c>
      <c r="B9671" s="909" t="str">
        <f>VLOOKUP($A9671,'COMP. ELETRICO '!$B$13:$G$1058,1,FALSE)</f>
        <v>AMM ELE 29</v>
      </c>
      <c r="C9671" s="903" t="str">
        <f>VLOOKUP($B9671,'COMP. ELETRICO '!$B$13:$G$1058,2,FALSE)</f>
        <v>FORNECIMENTO E INSTALAÇÃO DE PARAFUSO M16 EM ACO GALVANIZADO, COMPRIMENTO = 500 MM, DIAMETRO = 16 MM, ROSCA MAQUINA, COM CABECA SEXTAVADA E PORCA</v>
      </c>
      <c r="D9671" s="909" t="str">
        <f>VLOOKUP($B9671,'COMP. ELETRICO '!$B$13:$G$1058,6,FALSE)</f>
        <v>UN</v>
      </c>
      <c r="E9671" s="904">
        <f>VLOOKUP($B9671,'COMP. ELETRICO '!$B$13:$H$1058,7,FALSE)</f>
        <v>15.51</v>
      </c>
    </row>
    <row r="9672" spans="1:5" ht="30">
      <c r="A9672" s="908" t="s">
        <v>2031</v>
      </c>
      <c r="B9672" s="909" t="str">
        <f>VLOOKUP($A9672,'COMP. ELETRICO '!$B$13:$G$1058,1,FALSE)</f>
        <v>AMM ELE 30</v>
      </c>
      <c r="C9672" s="903" t="str">
        <f>VLOOKUP($B9672,'COMP. ELETRICO '!$B$13:$G$1058,2,FALSE)</f>
        <v>FORNECIMENTO E INSTALAÇÃO DE ARRUELA QUADRADA EM ACO GALVANIZADO, DIMENSAO = 38 MM, ESPESSURA = 3MM, DIAMETRO DO FURO= 18 MM</v>
      </c>
      <c r="D9672" s="909" t="str">
        <f>VLOOKUP($B9672,'COMP. ELETRICO '!$B$13:$G$1058,6,FALSE)</f>
        <v>UN</v>
      </c>
      <c r="E9672" s="904">
        <f>VLOOKUP($B9672,'COMP. ELETRICO '!$B$13:$H$1058,7,FALSE)</f>
        <v>0.82000000000000006</v>
      </c>
    </row>
    <row r="9673" spans="1:5">
      <c r="A9673" s="908" t="s">
        <v>2032</v>
      </c>
      <c r="B9673" s="909" t="str">
        <f>VLOOKUP($A9673,'COMP. ELETRICO '!$B$13:$G$1058,1,FALSE)</f>
        <v>AMM ELE 31</v>
      </c>
      <c r="C9673" s="903" t="str">
        <f>VLOOKUP($B9673,'COMP. ELETRICO '!$B$13:$G$1058,2,FALSE)</f>
        <v>FORNECIMENTO E INSTALAÇÃO DE CRUZETA DE CONCRETO LEVE, COMP. 2000 MM SECAO, 90 X 90 MM</v>
      </c>
      <c r="D9673" s="909" t="str">
        <f>VLOOKUP($B9673,'COMP. ELETRICO '!$B$13:$G$1058,6,FALSE)</f>
        <v>UN</v>
      </c>
      <c r="E9673" s="904">
        <f>VLOOKUP($B9673,'COMP. ELETRICO '!$B$13:$H$1058,7,FALSE)</f>
        <v>165.94</v>
      </c>
    </row>
    <row r="9674" spans="1:5">
      <c r="A9674" s="908" t="s">
        <v>2033</v>
      </c>
      <c r="B9674" s="909" t="str">
        <f>VLOOKUP($A9674,'COMP. ELETRICO '!$B$13:$G$1058,1,FALSE)</f>
        <v>AMM ELE 32</v>
      </c>
      <c r="C9674" s="903" t="str">
        <f>VLOOKUP($B9674,'COMP. ELETRICO '!$B$13:$G$1058,2,FALSE)</f>
        <v>FORNECIMENTO E INSTALAÇÃO DE SUPORTE MAO-FRANCESA EM ACO, ABAS IGUAIS 30 CM, CAPACIDADE MINIMA 60 KG, BRANCO</v>
      </c>
      <c r="D9674" s="909" t="str">
        <f>VLOOKUP($B9674,'COMP. ELETRICO '!$B$13:$G$1058,6,FALSE)</f>
        <v>UN</v>
      </c>
      <c r="E9674" s="904">
        <f>VLOOKUP($B9674,'COMP. ELETRICO '!$B$13:$H$1058,7,FALSE)</f>
        <v>30.03</v>
      </c>
    </row>
    <row r="9675" spans="1:5" ht="30">
      <c r="A9675" s="908" t="s">
        <v>2035</v>
      </c>
      <c r="B9675" s="909" t="str">
        <f>VLOOKUP($A9675,'COMP. ELETRICO '!$B$13:$G$1058,1,FALSE)</f>
        <v>AMM ELE 33</v>
      </c>
      <c r="C9675" s="903" t="str">
        <f>VLOOKUP($B9675,'COMP. ELETRICO '!$B$13:$G$1058,2,FALSE)</f>
        <v>FORNECIMENTO E INSTALAÇÃO DE PROJETOR RETANGULAR FECHADO, COM CABECEIRAS EM ALUMÍNIO FUNDIDO, CORPO EM ALUMÍNIO ANODIZADO, COM FECHAMENTO EM VIDRO TEMPERADO, COM LÂMPADA DE VAPOR METÁLICO DE 1000W/220V E REATOR</v>
      </c>
      <c r="D9675" s="909" t="str">
        <f>VLOOKUP($B9675,'COMP. ELETRICO '!$B$13:$G$1058,6,FALSE)</f>
        <v>UN</v>
      </c>
      <c r="E9675" s="904">
        <f>VLOOKUP($B9675,'COMP. ELETRICO '!$B$13:$H$1058,7,FALSE)</f>
        <v>402.67999999999995</v>
      </c>
    </row>
    <row r="9676" spans="1:5" ht="30">
      <c r="A9676" s="908" t="s">
        <v>2038</v>
      </c>
      <c r="B9676" s="909" t="str">
        <f>VLOOKUP($A9676,'COMP. ELETRICO '!$B$13:$G$1058,1,FALSE)</f>
        <v>AMM ELE 34</v>
      </c>
      <c r="C9676" s="903" t="str">
        <f>VLOOKUP($B9676,'COMP. ELETRICO '!$B$13:$G$1058,2,FALSE)</f>
        <v>FORNECIMENTO E INSTALAÇÃO DE LUMINÁRIA TIPO TARTARUGA PARA ÁREA EXTERNA EM ALUMÍNIO COM GRADE E UMA LÂMPADA FLUORESCENTE COMPACTA DE 20W</v>
      </c>
      <c r="D9676" s="909" t="str">
        <f>VLOOKUP($B9676,'COMP. ELETRICO '!$B$13:$G$1058,6,FALSE)</f>
        <v>UN</v>
      </c>
      <c r="E9676" s="904">
        <f>VLOOKUP($B9676,'COMP. ELETRICO '!$B$13:$H$1058,7,FALSE)</f>
        <v>0</v>
      </c>
    </row>
    <row r="9677" spans="1:5">
      <c r="A9677" s="908" t="s">
        <v>2039</v>
      </c>
      <c r="B9677" s="909" t="str">
        <f>VLOOKUP($A9677,'COMP. ELETRICO '!$B$13:$G$1058,1,FALSE)</f>
        <v>AMM ELE 35</v>
      </c>
      <c r="C9677" s="903" t="str">
        <f>VLOOKUP($B9677,'COMP. ELETRICO '!$B$13:$G$1058,2,FALSE)</f>
        <v>FORNECIMENTO E INSTALAÇÃO DE CABO FLEX HEPR 1 KV 50,0 MM2 PT</v>
      </c>
      <c r="D9677" s="909" t="str">
        <f>VLOOKUP($B9677,'COMP. ELETRICO '!$B$13:$G$1058,6,FALSE)</f>
        <v>M</v>
      </c>
      <c r="E9677" s="904">
        <f>VLOOKUP($B9677,'COMP. ELETRICO '!$B$13:$H$1058,7,FALSE)</f>
        <v>21</v>
      </c>
    </row>
    <row r="9678" spans="1:5">
      <c r="A9678" s="908" t="s">
        <v>5294</v>
      </c>
      <c r="B9678" s="909" t="str">
        <f>VLOOKUP($A9678,'COMP. ELETRICO '!$B$13:$G$1058,1,FALSE)</f>
        <v>AMM ELE 36</v>
      </c>
      <c r="C9678" s="903" t="str">
        <f>VLOOKUP($B9678,'COMP. ELETRICO '!$B$13:$G$1058,2,FALSE)</f>
        <v>FORNECIMENTO E INSTALAÇÃO DE CABO FLEX HEPR 1 KV 95,0 MM2 PT</v>
      </c>
      <c r="D9678" s="909" t="str">
        <f>VLOOKUP($B9678,'COMP. ELETRICO '!$B$13:$G$1058,6,FALSE)</f>
        <v>M</v>
      </c>
      <c r="E9678" s="904">
        <f>VLOOKUP($B9678,'COMP. ELETRICO '!$B$13:$H$1058,7,FALSE)</f>
        <v>36.65</v>
      </c>
    </row>
    <row r="9679" spans="1:5">
      <c r="A9679" s="908" t="s">
        <v>5295</v>
      </c>
      <c r="B9679" s="909" t="str">
        <f>VLOOKUP($A9679,'COMP. ELETRICO '!$B$13:$G$1058,1,FALSE)</f>
        <v>AMM ELE 37</v>
      </c>
      <c r="C9679" s="903" t="str">
        <f>VLOOKUP($B9679,'COMP. ELETRICO '!$B$13:$G$1058,2,FALSE)</f>
        <v>FORNECIMENTO E INSTALAÇAO DE PADRÃO DE ENTRADA DE ENERGIA CATEGORIA "B1" (ENERGISA)</v>
      </c>
      <c r="D9679" s="909" t="str">
        <f>VLOOKUP($B9679,'COMP. ELETRICO '!$B$13:$G$1058,6,FALSE)</f>
        <v>UN</v>
      </c>
      <c r="E9679" s="904">
        <f>VLOOKUP($B9679,'COMP. ELETRICO '!$B$13:$H$1058,7,FALSE)</f>
        <v>849.88999999999987</v>
      </c>
    </row>
    <row r="9680" spans="1:5" s="619" customFormat="1">
      <c r="A9680" s="908" t="s">
        <v>6012</v>
      </c>
      <c r="B9680" s="909" t="str">
        <f>VLOOKUP($A9680,'COMP. ELETRICO '!$B$13:$G$1058,1,FALSE)</f>
        <v>AMM ELE 38</v>
      </c>
      <c r="C9680" s="903" t="str">
        <f>VLOOKUP($B9680,'COMP. ELETRICO '!$B$13:$G$1058,2,FALSE)</f>
        <v>FORNECIMENTO E INSTALAÇAO DE PADRÃO DE ENTRADA DE ENERGIA CATEGORIA "B2" (ENERGISA)</v>
      </c>
      <c r="D9680" s="909" t="str">
        <f>VLOOKUP($B9680,'COMP. ELETRICO '!$B$13:$G$1058,6,FALSE)</f>
        <v>UN</v>
      </c>
      <c r="E9680" s="904">
        <f>VLOOKUP($B9680,'COMP. ELETRICO '!$B$13:$H$1058,7,FALSE)</f>
        <v>903.78</v>
      </c>
    </row>
    <row r="9681" spans="1:5" s="841" customFormat="1">
      <c r="A9681" s="908" t="s">
        <v>6014</v>
      </c>
      <c r="B9681" s="909" t="str">
        <f>VLOOKUP($A9681,'COMP. ELETRICO '!$B$13:$G$1058,1,FALSE)</f>
        <v>AMM ELE 39</v>
      </c>
      <c r="C9681" s="903" t="str">
        <f>VLOOKUP($B9681,'COMP. ELETRICO '!$B$13:$G$1058,2,FALSE)</f>
        <v>FORNECIMENTO E INSTALAÇAO DE PADRÃO DE ENTRADA DE ENERGIA CATEGORIA "B3" (ENERGISA)</v>
      </c>
      <c r="D9681" s="909" t="str">
        <f>VLOOKUP($B9681,'COMP. ELETRICO '!$B$13:$G$1058,6,FALSE)</f>
        <v>UN</v>
      </c>
      <c r="E9681" s="904">
        <f>VLOOKUP($B9681,'COMP. ELETRICO '!$B$13:$H$1058,7,FALSE)</f>
        <v>975.52</v>
      </c>
    </row>
    <row r="9682" spans="1:5" s="840" customFormat="1">
      <c r="A9682" s="908" t="s">
        <v>6017</v>
      </c>
      <c r="B9682" s="909" t="str">
        <f>VLOOKUP($A9682,'COMP. ELETRICO '!$B$13:$G$1058,1,FALSE)</f>
        <v>AMM ELE 40</v>
      </c>
      <c r="C9682" s="903" t="str">
        <f>VLOOKUP($B9682,'COMP. ELETRICO '!$B$13:$G$1058,2,FALSE)</f>
        <v>FORNECIMENTO E INSTALAÇAO DE PADRÃO DE ENTRADA DE ENERGIA CATEGORIA "T1" (ENERGISA)</v>
      </c>
      <c r="D9682" s="909" t="str">
        <f>VLOOKUP($B9682,'COMP. ELETRICO '!$B$13:$G$1058,6,FALSE)</f>
        <v>UN</v>
      </c>
      <c r="E9682" s="904">
        <f>VLOOKUP($B9682,'COMP. ELETRICO '!$B$13:$H$1058,7,FALSE)</f>
        <v>883.87999999999988</v>
      </c>
    </row>
    <row r="9683" spans="1:5" s="890" customFormat="1">
      <c r="A9683" s="908" t="s">
        <v>6019</v>
      </c>
      <c r="B9683" s="909" t="str">
        <f>VLOOKUP($A9683,'COMP. ELETRICO '!$B$13:$G$1058,1,FALSE)</f>
        <v>AMM ELE 41</v>
      </c>
      <c r="C9683" s="903" t="str">
        <f>VLOOKUP($B9683,'COMP. ELETRICO '!$B$13:$G$1058,2,FALSE)</f>
        <v>FORNECIMENTO E INSTALAÇAO DE PADRÃO DE ENTRADA DE ENERGIA CATEGORIA "T2" (ENERGISA)</v>
      </c>
      <c r="D9683" s="909" t="str">
        <f>VLOOKUP($B9683,'COMP. ELETRICO '!$B$13:$G$1058,6,FALSE)</f>
        <v>UN</v>
      </c>
      <c r="E9683" s="904">
        <f>VLOOKUP($B9683,'COMP. ELETRICO '!$B$13:$H$1058,7,FALSE)</f>
        <v>993.87999999999988</v>
      </c>
    </row>
    <row r="9684" spans="1:5" s="890" customFormat="1">
      <c r="A9684" s="908" t="s">
        <v>6149</v>
      </c>
      <c r="B9684" s="909" t="str">
        <f>VLOOKUP($A9684,'COMP. ELETRICO '!$B$13:$G$1058,1,FALSE)</f>
        <v>AMM ELE 42</v>
      </c>
      <c r="C9684" s="903" t="str">
        <f>VLOOKUP($B9684,'COMP. ELETRICO '!$B$13:$G$1058,2,FALSE)</f>
        <v>FORNECIMENTO E INSTALAÇAO DE PADRÃO DE ENTRADA DE ENERGIA CATEGORIA "T3" (ENERGISA)</v>
      </c>
      <c r="D9684" s="909" t="str">
        <f>VLOOKUP($B9684,'COMP. ELETRICO '!$B$13:$G$1058,6,FALSE)</f>
        <v>UN</v>
      </c>
      <c r="E9684" s="904">
        <f>VLOOKUP($B9684,'COMP. ELETRICO '!$B$13:$H$1058,7,FALSE)</f>
        <v>1183.8799999999999</v>
      </c>
    </row>
    <row r="9685" spans="1:5" s="890" customFormat="1">
      <c r="A9685" s="908" t="s">
        <v>6151</v>
      </c>
      <c r="B9685" s="909" t="str">
        <f>VLOOKUP($A9685,'COMP. ELETRICO '!$B$13:$G$1058,1,FALSE)</f>
        <v>AMM ELE 43</v>
      </c>
      <c r="C9685" s="903" t="str">
        <f>VLOOKUP($B9685,'COMP. ELETRICO '!$B$13:$G$1058,2,FALSE)</f>
        <v>FORNECIMENTO E INSTALAÇAO DE PADRÃO DE ENTRADA DE ENERGIA CATEGORIA "T4" (ENERGISA)</v>
      </c>
      <c r="D9685" s="909" t="str">
        <f>VLOOKUP($B9685,'COMP. ELETRICO '!$B$13:$G$1058,6,FALSE)</f>
        <v>UN</v>
      </c>
      <c r="E9685" s="904">
        <f>VLOOKUP($B9685,'COMP. ELETRICO '!$B$13:$H$1058,7,FALSE)</f>
        <v>1872.7700000000002</v>
      </c>
    </row>
    <row r="9686" spans="1:5" s="908" customFormat="1">
      <c r="A9686" s="908" t="s">
        <v>6012</v>
      </c>
      <c r="B9686" s="909" t="str">
        <f>VLOOKUP($A9686,'COMP. ELETRICO '!$B$13:$G$1058,1,FALSE)</f>
        <v>AMM ELE 38</v>
      </c>
      <c r="C9686" s="903" t="str">
        <f>VLOOKUP($B9686,'COMP. ELETRICO '!$B$13:$G$1058,2,FALSE)</f>
        <v>FORNECIMENTO E INSTALAÇAO DE PADRÃO DE ENTRADA DE ENERGIA CATEGORIA "B2" (ENERGISA)</v>
      </c>
      <c r="D9686" s="909" t="str">
        <f>VLOOKUP($B9686,'COMP. ELETRICO '!$B$13:$G$1058,6,FALSE)</f>
        <v>UN</v>
      </c>
      <c r="E9686" s="904">
        <f>VLOOKUP($B9686,'COMP. ELETRICO '!$B$13:$H$1058,7,FALSE)</f>
        <v>903.78</v>
      </c>
    </row>
    <row r="9687" spans="1:5" s="908" customFormat="1">
      <c r="A9687" s="908" t="s">
        <v>6014</v>
      </c>
      <c r="B9687" s="909" t="str">
        <f>VLOOKUP($A9687,'COMP. ELETRICO '!$B$13:$G$1058,1,FALSE)</f>
        <v>AMM ELE 39</v>
      </c>
      <c r="C9687" s="903" t="str">
        <f>VLOOKUP($B9687,'COMP. ELETRICO '!$B$13:$G$1058,2,FALSE)</f>
        <v>FORNECIMENTO E INSTALAÇAO DE PADRÃO DE ENTRADA DE ENERGIA CATEGORIA "B3" (ENERGISA)</v>
      </c>
      <c r="D9687" s="909" t="str">
        <f>VLOOKUP($B9687,'COMP. ELETRICO '!$B$13:$G$1058,6,FALSE)</f>
        <v>UN</v>
      </c>
      <c r="E9687" s="904">
        <f>VLOOKUP($B9687,'COMP. ELETRICO '!$B$13:$H$1058,7,FALSE)</f>
        <v>975.52</v>
      </c>
    </row>
    <row r="9688" spans="1:5" s="908" customFormat="1">
      <c r="A9688" s="908" t="s">
        <v>6017</v>
      </c>
      <c r="B9688" s="909" t="str">
        <f>VLOOKUP($A9688,'COMP. ELETRICO '!$B$13:$G$1058,1,FALSE)</f>
        <v>AMM ELE 40</v>
      </c>
      <c r="C9688" s="903" t="str">
        <f>VLOOKUP($B9688,'COMP. ELETRICO '!$B$13:$G$1058,2,FALSE)</f>
        <v>FORNECIMENTO E INSTALAÇAO DE PADRÃO DE ENTRADA DE ENERGIA CATEGORIA "T1" (ENERGISA)</v>
      </c>
      <c r="D9688" s="909" t="str">
        <f>VLOOKUP($B9688,'COMP. ELETRICO '!$B$13:$G$1058,6,FALSE)</f>
        <v>UN</v>
      </c>
      <c r="E9688" s="904">
        <f>VLOOKUP($B9688,'COMP. ELETRICO '!$B$13:$H$1058,7,FALSE)</f>
        <v>883.87999999999988</v>
      </c>
    </row>
    <row r="9689" spans="1:5" s="908" customFormat="1">
      <c r="A9689" s="908" t="s">
        <v>6019</v>
      </c>
      <c r="B9689" s="909" t="str">
        <f>VLOOKUP($A9689,'COMP. ELETRICO '!$B$13:$G$1058,1,FALSE)</f>
        <v>AMM ELE 41</v>
      </c>
      <c r="C9689" s="903" t="str">
        <f>VLOOKUP($B9689,'COMP. ELETRICO '!$B$13:$G$1058,2,FALSE)</f>
        <v>FORNECIMENTO E INSTALAÇAO DE PADRÃO DE ENTRADA DE ENERGIA CATEGORIA "T2" (ENERGISA)</v>
      </c>
      <c r="D9689" s="909" t="str">
        <f>VLOOKUP($B9689,'COMP. ELETRICO '!$B$13:$G$1058,6,FALSE)</f>
        <v>UN</v>
      </c>
      <c r="E9689" s="904">
        <f>VLOOKUP($B9689,'COMP. ELETRICO '!$B$13:$H$1058,7,FALSE)</f>
        <v>993.87999999999988</v>
      </c>
    </row>
    <row r="9690" spans="1:5" s="908" customFormat="1">
      <c r="A9690" s="908" t="s">
        <v>6149</v>
      </c>
      <c r="B9690" s="909" t="str">
        <f>VLOOKUP($A9690,'COMP. ELETRICO '!$B$13:$G$1058,1,FALSE)</f>
        <v>AMM ELE 42</v>
      </c>
      <c r="C9690" s="903" t="str">
        <f>VLOOKUP($B9690,'COMP. ELETRICO '!$B$13:$G$1058,2,FALSE)</f>
        <v>FORNECIMENTO E INSTALAÇAO DE PADRÃO DE ENTRADA DE ENERGIA CATEGORIA "T3" (ENERGISA)</v>
      </c>
      <c r="D9690" s="909" t="str">
        <f>VLOOKUP($B9690,'COMP. ELETRICO '!$B$13:$G$1058,6,FALSE)</f>
        <v>UN</v>
      </c>
      <c r="E9690" s="904">
        <f>VLOOKUP($B9690,'COMP. ELETRICO '!$B$13:$H$1058,7,FALSE)</f>
        <v>1183.8799999999999</v>
      </c>
    </row>
    <row r="9691" spans="1:5" s="908" customFormat="1">
      <c r="A9691" s="908" t="s">
        <v>6151</v>
      </c>
      <c r="B9691" s="909" t="str">
        <f>VLOOKUP($A9691,'COMP. ELETRICO '!$B$13:$G$1058,1,FALSE)</f>
        <v>AMM ELE 43</v>
      </c>
      <c r="C9691" s="903" t="str">
        <f>VLOOKUP($B9691,'COMP. ELETRICO '!$B$13:$G$1058,2,FALSE)</f>
        <v>FORNECIMENTO E INSTALAÇAO DE PADRÃO DE ENTRADA DE ENERGIA CATEGORIA "T4" (ENERGISA)</v>
      </c>
      <c r="D9691" s="909" t="str">
        <f>VLOOKUP($B9691,'COMP. ELETRICO '!$B$13:$G$1058,6,FALSE)</f>
        <v>UN</v>
      </c>
      <c r="E9691" s="904">
        <f>VLOOKUP($B9691,'COMP. ELETRICO '!$B$13:$H$1058,7,FALSE)</f>
        <v>1872.7700000000002</v>
      </c>
    </row>
    <row r="9692" spans="1:5" s="1168" customFormat="1">
      <c r="A9692" s="1168" t="s">
        <v>6148</v>
      </c>
      <c r="B9692" s="1171" t="str">
        <f>VLOOKUP($A9692,'COMP. ELETRICO '!$B$13:$G$1058,1,FALSE)</f>
        <v>AMM ELE 44</v>
      </c>
      <c r="C9692" s="1172" t="str">
        <f>VLOOKUP($B9692,'COMP. ELETRICO '!$B$13:$G$1058,2,FALSE)</f>
        <v>FORNECIMENTO E INSTALAÇAO DE PADRÃO DE ENTRADA DE ENERGIA CATEGORIA "T5" (ENERGISA)</v>
      </c>
      <c r="D9692" s="1171" t="str">
        <f>VLOOKUP($B9692,'COMP. ELETRICO '!$B$13:$G$1058,6,FALSE)</f>
        <v>UN</v>
      </c>
      <c r="E9692" s="1173">
        <f>VLOOKUP($B9692,'COMP. ELETRICO '!$B$13:$H$1058,7,FALSE)</f>
        <v>3018.8</v>
      </c>
    </row>
    <row r="9693" spans="1:5" s="1168" customFormat="1">
      <c r="A9693" s="1168" t="s">
        <v>6954</v>
      </c>
      <c r="B9693" s="1171" t="str">
        <f>VLOOKUP($A9693,'COMP. ELETRICO '!$B$13:$G$1058,1,FALSE)</f>
        <v>AMM ELE 45</v>
      </c>
      <c r="C9693" s="1172" t="str">
        <f>VLOOKUP($B9693,'COMP. ELETRICO '!$B$13:$G$1058,2,FALSE)</f>
        <v>FORNECIMENTO E INSTALAÇAO DE PADRÃO DE ENTRADA DE ENERGIA CATEGORIA "T6" (ENERGISA)</v>
      </c>
      <c r="D9693" s="1171" t="str">
        <f>VLOOKUP($B9693,'COMP. ELETRICO '!$B$13:$G$1058,6,FALSE)</f>
        <v>UN</v>
      </c>
      <c r="E9693" s="1173">
        <f>VLOOKUP($B9693,'COMP. ELETRICO '!$B$13:$H$1058,7,FALSE)</f>
        <v>3540.98</v>
      </c>
    </row>
    <row r="9694" spans="1:5" s="1168" customFormat="1" ht="30">
      <c r="A9694" s="1168" t="s">
        <v>6958</v>
      </c>
      <c r="B9694" s="1171" t="str">
        <f>VLOOKUP($A9694,'COMP. ELETRICO '!$B$13:$G$1058,1,FALSE)</f>
        <v>AMM ELE 46</v>
      </c>
      <c r="C9694" s="1172" t="str">
        <f>VLOOKUP($B9694,'COMP. ELETRICO '!$B$13:$G$1058,2,FALSE)</f>
        <v>FORNECIMENTO E INSTALAÇÃO DE LUMINARIA PLAFONIER SOBREPOR ARO/BASE METALICA C/ GLOBO ESFERICO VIDRO LEITOSO BOCA 10CM DIAM 20CM P/ 1 LAMP INCAND, INCL SOQUETE PORCELANA</v>
      </c>
      <c r="D9694" s="1171" t="str">
        <f>VLOOKUP($B9694,'COMP. ELETRICO '!$B$13:$G$1058,6,FALSE)</f>
        <v>UN</v>
      </c>
      <c r="E9694" s="1173">
        <f>VLOOKUP($B9694,'COMP. ELETRICO '!$B$13:$H$1058,7,FALSE)</f>
        <v>24.1</v>
      </c>
    </row>
    <row r="9695" spans="1:5" s="1168" customFormat="1">
      <c r="A9695" s="1168" t="s">
        <v>6959</v>
      </c>
      <c r="B9695" s="1171" t="str">
        <f>VLOOKUP($A9695,'COMP. ELETRICO '!$B$13:$G$1058,1,FALSE)</f>
        <v>AMM ELE 47</v>
      </c>
      <c r="C9695" s="1172" t="str">
        <f>VLOOKUP($B9695,'COMP. ELETRICO '!$B$13:$G$1058,2,FALSE)</f>
        <v>FORNECIMENTO E INSTALAÇÃO DE CAL HIDRATADA PARA PINTURA</v>
      </c>
      <c r="D9695" s="1171" t="str">
        <f>VLOOKUP($B9695,'COMP. ELETRICO '!$B$13:$G$1058,6,FALSE)</f>
        <v>M2</v>
      </c>
      <c r="E9695" s="1173">
        <f>VLOOKUP($B9695,'COMP. ELETRICO '!$B$13:$H$1058,7,FALSE)</f>
        <v>5.61</v>
      </c>
    </row>
    <row r="9696" spans="1:5" s="1168" customFormat="1">
      <c r="A9696" s="1168" t="s">
        <v>6960</v>
      </c>
      <c r="B9696" s="1171" t="str">
        <f>VLOOKUP($A9696,'COMP. ELETRICO '!$B$13:$G$1058,1,FALSE)</f>
        <v>AMM ELE 48</v>
      </c>
      <c r="C9696" s="1172" t="str">
        <f>VLOOKUP($B9696,'COMP. ELETRICO '!$B$13:$G$1058,2,FALSE)</f>
        <v>FORNECIMENTO E INSTALAÇÃO DE BUCHA EM ALUMINIO, COM ROSCA, DE 3/4", PARA ELETRODUTO</v>
      </c>
      <c r="D9696" s="1171" t="str">
        <f>VLOOKUP($B9696,'COMP. ELETRICO '!$B$13:$G$1058,6,FALSE)</f>
        <v>CJ</v>
      </c>
      <c r="E9696" s="1173">
        <f>VLOOKUP($B9696,'COMP. ELETRICO '!$B$13:$H$1058,7,FALSE)</f>
        <v>1.2799999999999998</v>
      </c>
    </row>
    <row r="9697" spans="1:5" s="1168" customFormat="1">
      <c r="A9697" s="1168" t="s">
        <v>6961</v>
      </c>
      <c r="B9697" s="1171" t="str">
        <f>VLOOKUP($A9697,'COMP. ELETRICO '!$B$13:$G$1058,1,FALSE)</f>
        <v>AMM ELE 49</v>
      </c>
      <c r="C9697" s="1172" t="str">
        <f>VLOOKUP($B9697,'COMP. ELETRICO '!$B$13:$G$1058,2,FALSE)</f>
        <v>FORNECIMENTO E INSTALAÇÃO DE BUCHA EM ALUMINIO, COM ROSCA, DE 1", PARA ELETRODUTO</v>
      </c>
      <c r="D9697" s="1171" t="str">
        <f>VLOOKUP($B9697,'COMP. ELETRICO '!$B$13:$G$1058,6,FALSE)</f>
        <v>CJ</v>
      </c>
      <c r="E9697" s="1173">
        <f>VLOOKUP($B9697,'COMP. ELETRICO '!$B$13:$H$1058,7,FALSE)</f>
        <v>1.5</v>
      </c>
    </row>
    <row r="9698" spans="1:5" s="1168" customFormat="1">
      <c r="A9698" s="1168" t="s">
        <v>6962</v>
      </c>
      <c r="B9698" s="1171" t="str">
        <f>VLOOKUP($A9698,'COMP. ELETRICO '!$B$13:$G$1058,1,FALSE)</f>
        <v>AMM ELE 50</v>
      </c>
      <c r="C9698" s="1172" t="str">
        <f>VLOOKUP($B9698,'COMP. ELETRICO '!$B$13:$G$1058,2,FALSE)</f>
        <v>FORNECIMENTO E INSTALAÇÃO DE LUMINÁRIA TIPO CALHA COM 2 LÂMPADAS TUBULARES DE LED DE 20W</v>
      </c>
      <c r="D9698" s="1171" t="str">
        <f>VLOOKUP($B9698,'COMP. ELETRICO '!$B$13:$G$1058,6,FALSE)</f>
        <v>UN</v>
      </c>
      <c r="E9698" s="1173">
        <f>VLOOKUP($B9698,'COMP. ELETRICO '!$B$13:$H$1058,7,FALSE)</f>
        <v>121.62000000000002</v>
      </c>
    </row>
    <row r="9699" spans="1:5" s="1168" customFormat="1">
      <c r="A9699" s="1168" t="s">
        <v>6963</v>
      </c>
      <c r="B9699" s="1171" t="str">
        <f>VLOOKUP($A9699,'COMP. ELETRICO '!$B$13:$G$1058,1,FALSE)</f>
        <v>AMM ELE 51</v>
      </c>
      <c r="C9699" s="1172" t="str">
        <f>VLOOKUP($B9699,'COMP. ELETRICO '!$B$13:$G$1058,2,FALSE)</f>
        <v>FORNECIMENTO E INSTALAÇÃO DE LUMINÁRIA HERMÉTICA IP-65 PARA, COM DUAS LÂMPADAS TUBULARES DE LED DE 20W</v>
      </c>
      <c r="D9699" s="1171" t="str">
        <f>VLOOKUP($B9699,'COMP. ELETRICO '!$B$13:$G$1058,6,FALSE)</f>
        <v>UN</v>
      </c>
      <c r="E9699" s="1173">
        <f>VLOOKUP($B9699,'COMP. ELETRICO '!$B$13:$H$1058,7,FALSE)</f>
        <v>176.82</v>
      </c>
    </row>
    <row r="9700" spans="1:5" ht="15.75" thickBot="1"/>
    <row r="9701" spans="1:5" ht="16.5" thickBot="1">
      <c r="B9701" s="129" t="s">
        <v>4669</v>
      </c>
      <c r="C9701" s="130" t="s">
        <v>6419</v>
      </c>
      <c r="D9701" s="132" t="s">
        <v>50</v>
      </c>
      <c r="E9701" s="133" t="s">
        <v>51</v>
      </c>
    </row>
    <row r="9702" spans="1:5">
      <c r="A9702" s="908" t="s">
        <v>2040</v>
      </c>
      <c r="B9702" s="126" t="str">
        <f>VLOOKUP($A9702,'COMP. SPDA '!$B$13:$G$446,1,FALSE)</f>
        <v>AMM SPDA 01</v>
      </c>
      <c r="C9702" s="127" t="str">
        <f>VLOOKUP($B9702,'COMP. SPDA '!$B$13:$G$446,2,FALSE)</f>
        <v>FORNECIMENTO E INSTALAÇÃO DE CAIXA DE EQUALIZAÇÃO DE EMBUTIR, COM BARRAMENTO E 9 TERMINAIS, APROX. 26X26X10 CM</v>
      </c>
      <c r="D9702" s="126" t="str">
        <f>VLOOKUP($B9702,'COMP. SPDA '!$B$13:$G$446,6,FALSE)</f>
        <v>UN</v>
      </c>
      <c r="E9702" s="128">
        <f>VLOOKUP($B9702,'COMP. SPDA '!$B$13:$H$446,7,FALSE)</f>
        <v>289.87</v>
      </c>
    </row>
    <row r="9703" spans="1:5">
      <c r="A9703" s="908" t="s">
        <v>2043</v>
      </c>
      <c r="B9703" s="910" t="str">
        <f>VLOOKUP($A9703,'COMP. SPDA '!$B$13:$G$446,1,FALSE)</f>
        <v>AMM SPDA 02</v>
      </c>
      <c r="C9703" s="127" t="str">
        <f>VLOOKUP($B9703,'COMP. SPDA '!$B$13:$G$446,2,FALSE)</f>
        <v>FORNECIMENTO E INSTALAÇÃO DE CONECTOR DE MEDIÇÃO C/ 2 PARAFUSOS</v>
      </c>
      <c r="D9703" s="126" t="str">
        <f>VLOOKUP($B9703,'COMP. SPDA '!$B$13:$G$446,6,FALSE)</f>
        <v>UN</v>
      </c>
      <c r="E9703" s="128">
        <f>VLOOKUP($B9703,'COMP. SPDA '!$B$13:$H$446,7,FALSE)</f>
        <v>17.48</v>
      </c>
    </row>
    <row r="9704" spans="1:5">
      <c r="A9704" s="908" t="s">
        <v>2047</v>
      </c>
      <c r="B9704" s="910" t="str">
        <f>VLOOKUP($A9704,'COMP. SPDA '!$B$13:$G$446,1,FALSE)</f>
        <v>AMM SPDA 03</v>
      </c>
      <c r="C9704" s="127" t="str">
        <f>VLOOKUP($B9704,'COMP. SPDA '!$B$13:$G$446,2,FALSE)</f>
        <v xml:space="preserve">FORNECIMENTO E INSTALAÇÃO DE SOLDA EXOTÉRMICA CABO-HASTE COM CARTUCHO Nº 90 E MOLDE CABO 35mm²- HASTE 5/8" </v>
      </c>
      <c r="D9704" s="126" t="str">
        <f>VLOOKUP($B9704,'COMP. SPDA '!$B$13:$G$446,6,FALSE)</f>
        <v>UN</v>
      </c>
      <c r="E9704" s="128">
        <f>VLOOKUP($B9704,'COMP. SPDA '!$B$13:$H$446,7,FALSE)</f>
        <v>11.549999999999999</v>
      </c>
    </row>
    <row r="9705" spans="1:5">
      <c r="A9705" s="908" t="s">
        <v>2056</v>
      </c>
      <c r="B9705" s="910" t="str">
        <f>VLOOKUP($A9705,'COMP. SPDA '!$B$13:$G$446,1,FALSE)</f>
        <v>AMM SPDA 04</v>
      </c>
      <c r="C9705" s="127" t="str">
        <f>VLOOKUP($B9705,'COMP. SPDA '!$B$13:$G$446,2,FALSE)</f>
        <v xml:space="preserve">FORNECIMENTO E INSTALAÇÃO DE SOLDA EXOTÉRMICA CABO-HASTE COM CARTUCHO Nº115 E MOLDE CABO 50mm²-  HASTE 5/8" </v>
      </c>
      <c r="D9705" s="126" t="str">
        <f>VLOOKUP($B9705,'COMP. SPDA '!$B$13:$G$446,6,FALSE)</f>
        <v>UN</v>
      </c>
      <c r="E9705" s="128">
        <f>VLOOKUP($B9705,'COMP. SPDA '!$B$13:$H$446,7,FALSE)</f>
        <v>14.54</v>
      </c>
    </row>
    <row r="9706" spans="1:5" ht="30">
      <c r="A9706" s="908" t="s">
        <v>2060</v>
      </c>
      <c r="B9706" s="910" t="str">
        <f>VLOOKUP($A9706,'COMP. SPDA '!$B$13:$G$446,1,FALSE)</f>
        <v>AMM SPDA 05</v>
      </c>
      <c r="C9706" s="127" t="str">
        <f>VLOOKUP($B9706,'COMP. SPDA '!$B$13:$G$446,2,FALSE)</f>
        <v>FORNECIMENTO E INSTALAÇÃO DE SOLDA EXOTÉRMICA CABO-CABO COM CARTUCHO Nº 32 E MOLDE TIPO "T" CABO 35mm²- CABO 35mm²</v>
      </c>
      <c r="D9706" s="126" t="str">
        <f>VLOOKUP($B9706,'COMP. SPDA '!$B$13:$G$446,6,FALSE)</f>
        <v>UN</v>
      </c>
      <c r="E9706" s="128">
        <f>VLOOKUP($B9706,'COMP. SPDA '!$B$13:$H$446,7,FALSE)</f>
        <v>10.74</v>
      </c>
    </row>
    <row r="9707" spans="1:5">
      <c r="A9707" s="908" t="s">
        <v>2066</v>
      </c>
      <c r="B9707" s="910" t="str">
        <f>VLOOKUP($A9707,'COMP. SPDA '!$B$13:$G$446,1,FALSE)</f>
        <v>AMM SPDA 06</v>
      </c>
      <c r="C9707" s="127" t="str">
        <f>VLOOKUP($B9707,'COMP. SPDA '!$B$13:$G$446,2,FALSE)</f>
        <v>FORNECIMENTO E INSTALAÇÃO DE SUPORTE ISOLADOR PARA CANTO 90° REFORCADO ROSCA SOBERBA EM FG C ISOLADOR</v>
      </c>
      <c r="D9707" s="126" t="str">
        <f>VLOOKUP($B9707,'COMP. SPDA '!$B$13:$G$446,6,FALSE)</f>
        <v>UN</v>
      </c>
      <c r="E9707" s="128">
        <f>VLOOKUP($B9707,'COMP. SPDA '!$B$13:$H$446,7,FALSE)</f>
        <v>18.89</v>
      </c>
    </row>
    <row r="9708" spans="1:5">
      <c r="A9708" s="908" t="s">
        <v>2068</v>
      </c>
      <c r="B9708" s="910" t="str">
        <f>VLOOKUP($A9708,'COMP. SPDA '!$B$13:$G$446,1,FALSE)</f>
        <v>AMM SPDA 07</v>
      </c>
      <c r="C9708" s="127" t="str">
        <f>VLOOKUP($B9708,'COMP. SPDA '!$B$13:$G$446,2,FALSE)</f>
        <v>FORNECIMENTO E INSTALAÇÃO DE SELANTE ELASTICO MONOCOMPONENTE A BASE DE POLIURETANO PARA JUNTAS DIVERSAS</v>
      </c>
      <c r="D9708" s="126" t="str">
        <f>VLOOKUP($B9708,'COMP. SPDA '!$B$13:$G$446,6,FALSE)</f>
        <v>L</v>
      </c>
      <c r="E9708" s="128">
        <f>VLOOKUP($B9708,'COMP. SPDA '!$B$13:$H$446,7,FALSE)</f>
        <v>104.65</v>
      </c>
    </row>
    <row r="9709" spans="1:5">
      <c r="A9709" s="908" t="s">
        <v>6421</v>
      </c>
      <c r="B9709" s="910" t="str">
        <f>VLOOKUP($A9709,'COMP. SPDA '!$B$13:$G$446,1,FALSE)</f>
        <v>AMM SPDA 08</v>
      </c>
      <c r="C9709" s="127" t="str">
        <f>VLOOKUP($B9709,'COMP. SPDA '!$B$13:$G$446,2,FALSE)</f>
        <v>FORNECIMENTO E INSTALAÇÃO DE CAIXA INSPECAO, CONCRETO PRE MOLDADO, CIRCULAR, COM TAMPA, D = 40* CM</v>
      </c>
      <c r="D9709" s="126" t="str">
        <f>VLOOKUP($B9709,'COMP. SPDA '!$B$13:$G$446,6,FALSE)</f>
        <v>UN</v>
      </c>
      <c r="E9709" s="128">
        <f>VLOOKUP($B9709,'COMP. SPDA '!$B$13:$H$446,7,FALSE)</f>
        <v>100.8</v>
      </c>
    </row>
    <row r="9710" spans="1:5" ht="30">
      <c r="A9710" s="908" t="s">
        <v>5965</v>
      </c>
      <c r="B9710" s="910" t="str">
        <f>VLOOKUP($A9710,'COMP. SPDA '!$B$13:$G$446,1,FALSE)</f>
        <v>AMM SPDA 09</v>
      </c>
      <c r="C9710" s="127" t="str">
        <f>VLOOKUP($B9710,'COMP. SPDA '!$B$13:$G$446,2,FALSE)</f>
        <v>FORNECIMENTO E INSTALAÇÃO DE BUCHA DE NYLON SEM ABA S10, COM PARAFUSO DE 6,10 X 65 MM EM ACO ZINCADO COM ROSCA SOBERBA, CABECA CHATA E FENDA PHILLIPS</v>
      </c>
      <c r="D9710" s="126" t="str">
        <f>VLOOKUP($B9710,'COMP. SPDA '!$B$13:$G$446,6,FALSE)</f>
        <v>UN</v>
      </c>
      <c r="E9710" s="128">
        <f>VLOOKUP($B9710,'COMP. SPDA '!$B$13:$H$446,7,FALSE)</f>
        <v>3.25</v>
      </c>
    </row>
    <row r="9711" spans="1:5">
      <c r="A9711" s="908" t="s">
        <v>2069</v>
      </c>
      <c r="B9711" s="910" t="str">
        <f>VLOOKUP($A9711,'COMP. SPDA '!$B$13:$G$446,1,FALSE)</f>
        <v>AMM SPDA 10</v>
      </c>
      <c r="C9711" s="127" t="str">
        <f>VLOOKUP($B9711,'COMP. SPDA '!$B$13:$G$446,2,FALSE)</f>
        <v>FORNECIMENTO E INSTALAÇÃO DE SUPORTE ISOLADOR SIMPLES DIAMETRO NOMINAL 5/16", COM ROSCA SOBERBA E BUCHA</v>
      </c>
      <c r="D9711" s="126" t="str">
        <f>VLOOKUP($B9711,'COMP. SPDA '!$B$13:$G$446,6,FALSE)</f>
        <v>UN</v>
      </c>
      <c r="E9711" s="128">
        <f>VLOOKUP($B9711,'COMP. SPDA '!$B$13:$H$446,7,FALSE)</f>
        <v>10.18</v>
      </c>
    </row>
    <row r="9712" spans="1:5">
      <c r="A9712" s="908" t="s">
        <v>6422</v>
      </c>
      <c r="B9712" s="910" t="str">
        <f>VLOOKUP($A9712,'COMP. SPDA '!$B$13:$G$446,1,FALSE)</f>
        <v>AMM SPDA 11</v>
      </c>
      <c r="C9712" s="127" t="str">
        <f>VLOOKUP($B9712,'COMP. SPDA '!$B$13:$G$446,2,FALSE)</f>
        <v>FORNECIMENTO E INSTALAÇÃO DE SUPORTE ISOLADOR REFORCADO DIAMETRO NOMINAL 5/16", COM ROSCA SOBERBA E BUCHA</v>
      </c>
      <c r="D9712" s="126" t="str">
        <f>VLOOKUP($B9712,'COMP. SPDA '!$B$13:$G$446,6,FALSE)</f>
        <v>UN</v>
      </c>
      <c r="E9712" s="128">
        <f>VLOOKUP($B9712,'COMP. SPDA '!$B$13:$H$446,7,FALSE)</f>
        <v>11.510000000000002</v>
      </c>
    </row>
    <row r="9713" spans="1:5" ht="30">
      <c r="A9713" s="908" t="s">
        <v>5966</v>
      </c>
      <c r="B9713" s="910" t="str">
        <f>VLOOKUP($A9713,'COMP. SPDA '!$B$13:$G$446,1,FALSE)</f>
        <v>AMM SPDA 12</v>
      </c>
      <c r="C9713" s="127" t="str">
        <f>VLOOKUP($B9713,'COMP. SPDA '!$B$13:$G$446,2,FALSE)</f>
        <v>FORNECIMENTO E INSTALAÇÃO DE ABRACADEIRA EM ACO PARA AMARRACAO DE ELETRODUTOS, TIPO D, COM 1" E PARAFUSO DE FIXACAO</v>
      </c>
      <c r="D9713" s="126" t="str">
        <f>VLOOKUP($B9713,'COMP. SPDA '!$B$13:$G$446,6,FALSE)</f>
        <v>UN</v>
      </c>
      <c r="E9713" s="128">
        <f>VLOOKUP($B9713,'COMP. SPDA '!$B$13:$H$446,7,FALSE)</f>
        <v>5.32</v>
      </c>
    </row>
    <row r="9714" spans="1:5" ht="30">
      <c r="A9714" s="908" t="s">
        <v>2071</v>
      </c>
      <c r="B9714" s="910" t="str">
        <f>VLOOKUP($A9714,'COMP. SPDA '!$B$13:$G$446,1,FALSE)</f>
        <v>AMM SPDA 13</v>
      </c>
      <c r="C9714" s="127" t="str">
        <f>VLOOKUP($B9714,'COMP. SPDA '!$B$13:$G$446,2,FALSE)</f>
        <v>FORNECIMENTO E INSTALAÇÃO DE BUCHA DE NYLON SEM ABA S6, COM PARAFUSO DE 4,20 X 40 MM EM ACO ZINCADO COM ROSCA SOBERBA, CABECA CHATA E FENDA PHILLIPS</v>
      </c>
      <c r="D9714" s="126" t="str">
        <f>VLOOKUP($B9714,'COMP. SPDA '!$B$13:$G$446,6,FALSE)</f>
        <v>UN</v>
      </c>
      <c r="E9714" s="128">
        <f>VLOOKUP($B9714,'COMP. SPDA '!$B$13:$H$446,7,FALSE)</f>
        <v>2.8400000000000003</v>
      </c>
    </row>
    <row r="9715" spans="1:5">
      <c r="A9715" s="908" t="s">
        <v>2072</v>
      </c>
      <c r="B9715" s="910" t="str">
        <f>VLOOKUP($A9715,'COMP. SPDA '!$B$13:$G$446,1,FALSE)</f>
        <v>AMM SPDA 14</v>
      </c>
      <c r="C9715" s="127" t="str">
        <f>VLOOKUP($B9715,'COMP. SPDA '!$B$13:$G$446,2,FALSE)</f>
        <v>FORNECIMENTO E INSTALAÇÃO DE PARAFUSO CHATO INOX 1/4 X 5/8" E PORCA SEXTEVADA INOX 1/4"</v>
      </c>
      <c r="D9715" s="126" t="str">
        <f>VLOOKUP($B9715,'COMP. SPDA '!$B$13:$G$446,6,FALSE)</f>
        <v>CJ</v>
      </c>
      <c r="E9715" s="128">
        <f>VLOOKUP($B9715,'COMP. SPDA '!$B$13:$H$446,7,FALSE)</f>
        <v>2.08</v>
      </c>
    </row>
    <row r="9716" spans="1:5">
      <c r="A9716" s="908" t="s">
        <v>2073</v>
      </c>
      <c r="B9716" s="910" t="str">
        <f>VLOOKUP($A9716,'COMP. SPDA '!$B$13:$G$446,1,FALSE)</f>
        <v>AMM SPDA 15</v>
      </c>
      <c r="C9716" s="127" t="str">
        <f>VLOOKUP($B9716,'COMP. SPDA '!$B$13:$G$446,2,FALSE)</f>
        <v>FORNECIMENTO E INSTALAÇÃO DE SOLDA EXOTÉRMICA CABO-CHAPA, CABO DE 50mm², CARTUCHO N° 115</v>
      </c>
      <c r="D9716" s="126" t="str">
        <f>VLOOKUP($B9716,'COMP. SPDA '!$B$13:$G$446,6,FALSE)</f>
        <v>UN</v>
      </c>
      <c r="E9716" s="128">
        <f>VLOOKUP($B9716,'COMP. SPDA '!$B$13:$H$446,7,FALSE)</f>
        <v>19.18</v>
      </c>
    </row>
    <row r="9717" spans="1:5">
      <c r="A9717" s="908" t="s">
        <v>2075</v>
      </c>
      <c r="B9717" s="910" t="str">
        <f>VLOOKUP($A9717,'COMP. SPDA '!$B$13:$G$446,1,FALSE)</f>
        <v>AMM SPDA 16</v>
      </c>
      <c r="C9717" s="127" t="str">
        <f>VLOOKUP($B9717,'COMP. SPDA '!$B$13:$G$446,2,FALSE)</f>
        <v xml:space="preserve">FORNECIMENTO E INSTALAÇÃO DE BARRA CHATA DE ALUMÍNIO 3/4" X 1/4" </v>
      </c>
      <c r="D9717" s="126" t="str">
        <f>VLOOKUP($B9717,'COMP. SPDA '!$B$13:$G$446,6,FALSE)</f>
        <v>M</v>
      </c>
      <c r="E9717" s="128">
        <f>VLOOKUP($B9717,'COMP. SPDA '!$B$13:$H$446,7,FALSE)</f>
        <v>17.899999999999999</v>
      </c>
    </row>
    <row r="9718" spans="1:5">
      <c r="A9718" s="908" t="s">
        <v>2080</v>
      </c>
      <c r="B9718" s="910" t="str">
        <f>VLOOKUP($A9718,'COMP. SPDA '!$B$13:$G$446,1,FALSE)</f>
        <v>AMM SPDA 17</v>
      </c>
      <c r="C9718" s="127" t="str">
        <f>VLOOKUP($B9718,'COMP. SPDA '!$B$13:$G$446,2,FALSE)</f>
        <v>FORNECIMENTO E INSTALAÇÃO DE SOLDA EXOTÉRMICA CABO-CABO, CABO DE 35mm²  TIPO "X"(COM MOLDE)</v>
      </c>
      <c r="D9718" s="126" t="str">
        <f>VLOOKUP($B9718,'COMP. SPDA '!$B$13:$G$446,6,FALSE)</f>
        <v>UN</v>
      </c>
      <c r="E9718" s="128">
        <f>VLOOKUP($B9718,'COMP. SPDA '!$B$13:$H$446,7,FALSE)</f>
        <v>14.899999999999999</v>
      </c>
    </row>
    <row r="9719" spans="1:5">
      <c r="A9719" s="908" t="s">
        <v>2083</v>
      </c>
      <c r="B9719" s="910" t="str">
        <f>VLOOKUP($A9719,'COMP. SPDA '!$B$13:$G$446,1,FALSE)</f>
        <v>AMM SPDA 18</v>
      </c>
      <c r="C9719" s="127" t="str">
        <f>VLOOKUP($B9719,'COMP. SPDA '!$B$13:$G$446,2,FALSE)</f>
        <v>FORNECIMENTO E INSTALAÇÃO DE REBITE POP EM ALUMÍNIO 4 X 16MM</v>
      </c>
      <c r="D9719" s="126" t="str">
        <f>VLOOKUP($B9719,'COMP. SPDA '!$B$13:$G$446,6,FALSE)</f>
        <v>UN</v>
      </c>
      <c r="E9719" s="128">
        <f>VLOOKUP($B9719,'COMP. SPDA '!$B$13:$H$446,7,FALSE)</f>
        <v>0.98</v>
      </c>
    </row>
    <row r="9720" spans="1:5">
      <c r="A9720" s="908" t="s">
        <v>2085</v>
      </c>
      <c r="B9720" s="910" t="str">
        <f>VLOOKUP($A9720,'COMP. SPDA '!$B$13:$G$446,1,FALSE)</f>
        <v>AMM SPDA 19</v>
      </c>
      <c r="C9720" s="127" t="str">
        <f>VLOOKUP($B9720,'COMP. SPDA '!$B$13:$G$446,2,FALSE)</f>
        <v>FORNECIMENTO E INSTALAÇÃO DE PRESILHA DE LATÃO 35MM²</v>
      </c>
      <c r="D9720" s="126" t="str">
        <f>VLOOKUP($B9720,'COMP. SPDA '!$B$13:$G$446,6,FALSE)</f>
        <v>UN</v>
      </c>
      <c r="E9720" s="128">
        <f>VLOOKUP($B9720,'COMP. SPDA '!$B$13:$H$446,7,FALSE)</f>
        <v>2.5300000000000002</v>
      </c>
    </row>
    <row r="9721" spans="1:5" ht="30">
      <c r="A9721" s="908" t="s">
        <v>2089</v>
      </c>
      <c r="B9721" s="910" t="str">
        <f>VLOOKUP($A9721,'COMP. SPDA '!$B$13:$G$446,1,FALSE)</f>
        <v>AMM SPDA 20</v>
      </c>
      <c r="C9721" s="127" t="str">
        <f>VLOOKUP($B9721,'COMP. SPDA '!$B$13:$G$446,2,FALSE)</f>
        <v>FORNECIMENTO E INSTALAÇÃO DE TERMINAL AÉREO EM AÇO GALVANIZADO COM BASE DE FIXAÇÃO H=30CM (INSTALAÇÃO EM PLATIBANDA)</v>
      </c>
      <c r="D9721" s="126" t="str">
        <f>VLOOKUP($B9721,'COMP. SPDA '!$B$13:$G$446,6,FALSE)</f>
        <v>UN</v>
      </c>
      <c r="E9721" s="128">
        <f>VLOOKUP($B9721,'COMP. SPDA '!$B$13:$H$446,7,FALSE)</f>
        <v>25.330000000000002</v>
      </c>
    </row>
    <row r="9722" spans="1:5" s="908" customFormat="1" ht="30">
      <c r="A9722" s="908" t="s">
        <v>6010</v>
      </c>
      <c r="B9722" s="910" t="str">
        <f>VLOOKUP($A9722,'COMP. SPDA '!$B$13:$G$446,1,FALSE)</f>
        <v>AMM SPDA 21</v>
      </c>
      <c r="C9722" s="911" t="str">
        <f>VLOOKUP($B9722,'COMP. SPDA '!$B$13:$G$446,2,FALSE)</f>
        <v>FORNECIMENTO E INSTALAÇÃO DE TERMINAL AÉREO EM AÇO GALVANIZADO COM BASE DE FIXAÇÃO H=30CM (INSTALAÇÃO EM TELHA DE FIBROCIMENTO OU CERÂMICA)</v>
      </c>
      <c r="D9722" s="910" t="str">
        <f>VLOOKUP($B9722,'COMP. SPDA '!$B$13:$G$446,6,FALSE)</f>
        <v>UN</v>
      </c>
      <c r="E9722" s="912">
        <f>VLOOKUP($B9722,'COMP. SPDA '!$B$13:$H$446,7,FALSE)</f>
        <v>24.91</v>
      </c>
    </row>
    <row r="9723" spans="1:5" s="1168" customFormat="1">
      <c r="A9723" s="1168" t="s">
        <v>7226</v>
      </c>
      <c r="B9723" s="910" t="str">
        <f>VLOOKUP($A9723,'COMP. SPDA '!$B$13:$G$446,1,FALSE)</f>
        <v>AMM SPDA 22</v>
      </c>
      <c r="C9723" s="911" t="str">
        <f>VLOOKUP($B9723,'COMP. SPDA '!$B$13:$G$446,2,FALSE)</f>
        <v>FORNECIMENTO E INSTALAÇÃO DE VERGALHÃO GALVANIZADO A FOGO 3/8" X 3,00m (RE-BAR)</v>
      </c>
      <c r="D9723" s="910" t="str">
        <f>VLOOKUP($B9723,'COMP. SPDA '!$B$13:$G$446,6,FALSE)</f>
        <v>UN</v>
      </c>
      <c r="E9723" s="912">
        <f>VLOOKUP($B9723,'COMP. SPDA '!$B$13:$H$446,7,FALSE)</f>
        <v>26.200000000000003</v>
      </c>
    </row>
    <row r="9724" spans="1:5" s="1168" customFormat="1">
      <c r="A9724" s="1168" t="s">
        <v>7229</v>
      </c>
      <c r="B9724" s="910" t="str">
        <f>VLOOKUP($A9724,'COMP. SPDA '!$B$13:$G$707,1,FALSE)</f>
        <v>AMM SPDA 23</v>
      </c>
      <c r="C9724" s="911" t="str">
        <f>VLOOKUP($B9724,'COMP. SPDA '!$B$13:$G$707,2,FALSE)</f>
        <v>FORNECIMENTO E INSTALAÇÃO DE CLIPS GALVANIZADO 3/8"</v>
      </c>
      <c r="D9724" s="910" t="str">
        <f>VLOOKUP($B9724,'COMP. SPDA '!$B$13:$G$707,6,FALSE)</f>
        <v>UN</v>
      </c>
      <c r="E9724" s="912">
        <f>VLOOKUP($B9724,'COMP. SPDA '!$B$13:$H$707,7,FALSE)</f>
        <v>4.38</v>
      </c>
    </row>
    <row r="9725" spans="1:5" s="1168" customFormat="1">
      <c r="A9725" s="1168" t="s">
        <v>7232</v>
      </c>
      <c r="B9725" s="910" t="str">
        <f>VLOOKUP($A9725,'COMP. SPDA '!$B$13:$G$707,1,FALSE)</f>
        <v>AMM SPDA 24</v>
      </c>
      <c r="C9725" s="911" t="str">
        <f>VLOOKUP($B9725,'COMP. SPDA '!$B$13:$G$707,2,FALSE)</f>
        <v>FORNECIMENTO E INSTALAÇÃO DE CONECTOR EM LATÃO TIPO MINI-GAR PARA CABOS DE 16 A 50MM²</v>
      </c>
      <c r="D9725" s="910" t="str">
        <f>VLOOKUP($B9725,'COMP. SPDA '!$B$13:$G$707,6,FALSE)</f>
        <v>UN</v>
      </c>
      <c r="E9725" s="912">
        <f>VLOOKUP($B9725,'COMP. SPDA '!$B$13:$H$707,7,FALSE)</f>
        <v>18.82</v>
      </c>
    </row>
    <row r="9726" spans="1:5" s="1168" customFormat="1">
      <c r="A9726" s="1168" t="s">
        <v>7235</v>
      </c>
      <c r="B9726" s="910" t="str">
        <f>VLOOKUP($A9726,'COMP. SPDA '!$B$13:$G$707,1,FALSE)</f>
        <v>AMM SPDA 25</v>
      </c>
      <c r="C9726" s="911" t="str">
        <f>VLOOKUP($B9726,'COMP. SPDA '!$B$13:$G$707,2,FALSE)</f>
        <v>FORNECIMENTO E INSTALAÇÃO DE ARAME RECOZIDO 18 BWG, 1,25 MM (0,01 KG/M)</v>
      </c>
      <c r="D9726" s="910" t="str">
        <f>VLOOKUP($B9726,'COMP. SPDA '!$B$13:$G$707,6,FALSE)</f>
        <v>KG</v>
      </c>
      <c r="E9726" s="912">
        <f>VLOOKUP($B9726,'COMP. SPDA '!$B$13:$H$707,7,FALSE)</f>
        <v>54.930000000000007</v>
      </c>
    </row>
    <row r="9727" spans="1:5" s="1168" customFormat="1" ht="30">
      <c r="A9727" s="1168" t="s">
        <v>7237</v>
      </c>
      <c r="B9727" s="910" t="str">
        <f>VLOOKUP($A9727,'COMP. SPDA '!$B$13:$G$707,1,FALSE)</f>
        <v>AMM SPDA 26</v>
      </c>
      <c r="C9727" s="911" t="str">
        <f>VLOOKUP($B9727,'COMP. SPDA '!$B$13:$G$707,2,FALSE)</f>
        <v>FORNECIMENTO E INSTALAÇÃO DE SUPORTE ISOLADOR SIMPLES DIAMETRO NOMINAL 5/16", COM ROSCA SOBERBA (INSTALADO EM PLACA CIMENTÍCIA)</v>
      </c>
      <c r="D9727" s="910" t="str">
        <f>VLOOKUP($B9727,'COMP. SPDA '!$B$13:$G$707,6,FALSE)</f>
        <v>UN</v>
      </c>
      <c r="E9727" s="912">
        <f>VLOOKUP($B9727,'COMP. SPDA '!$B$13:$H$707,7,FALSE)</f>
        <v>10.55</v>
      </c>
    </row>
    <row r="9728" spans="1:5" s="1168" customFormat="1" ht="30">
      <c r="A9728" s="1168" t="s">
        <v>7251</v>
      </c>
      <c r="B9728" s="910" t="str">
        <f>VLOOKUP($A9728,'COMP. SPDA '!$B$13:$G$707,1,FALSE)</f>
        <v>AMM SPDA 27</v>
      </c>
      <c r="C9728" s="911" t="str">
        <f>VLOOKUP($B9728,'COMP. SPDA '!$B$13:$G$707,2,FALSE)</f>
        <v>FORNECIMENTO E INSTALAÇÃO DE SUPORTE ISOLADOR REFORÇADO DIAMETRO NOMINAL 5/16", COM ROSCA SOBERBA (INSTALADO EM PLACA CIMENTÍCIA)</v>
      </c>
      <c r="D9728" s="910" t="str">
        <f>VLOOKUP($B9728,'COMP. SPDA '!$B$13:$G$707,6,FALSE)</f>
        <v>UN</v>
      </c>
      <c r="E9728" s="912">
        <f>VLOOKUP($B9728,'COMP. SPDA '!$B$13:$H$707,7,FALSE)</f>
        <v>11.879999999999999</v>
      </c>
    </row>
    <row r="9729" spans="1:5" s="1168" customFormat="1" ht="30">
      <c r="A9729" s="1168" t="s">
        <v>7253</v>
      </c>
      <c r="B9729" s="910" t="str">
        <f>VLOOKUP($A9729,'COMP. SPDA '!$B$13:$G$707,1,FALSE)</f>
        <v>AMM SPDA 28</v>
      </c>
      <c r="C9729" s="911" t="str">
        <f>VLOOKUP($B9729,'COMP. SPDA '!$B$13:$G$707,2,FALSE)</f>
        <v>FORNECIMENTO E INSTALAÇÃO DE TERMINAL AÉREO EM AÇO GALVANIZADO COM BASE DE FIXAÇÃO H=35CM (INSTALAÇÃO EM PLACA CIMENTÍCIA)</v>
      </c>
      <c r="D9729" s="910" t="str">
        <f>VLOOKUP($B9729,'COMP. SPDA '!$B$13:$G$707,6,FALSE)</f>
        <v>UN</v>
      </c>
      <c r="E9729" s="912">
        <f>VLOOKUP($B9729,'COMP. SPDA '!$B$13:$H$707,7,FALSE)</f>
        <v>25.7</v>
      </c>
    </row>
    <row r="9730" spans="1:5" s="1168" customFormat="1" ht="30">
      <c r="A9730" s="1168" t="s">
        <v>7255</v>
      </c>
      <c r="B9730" s="910" t="str">
        <f>VLOOKUP($A9730,'COMP. SPDA '!$B$13:$G$707,1,FALSE)</f>
        <v>AMM SPDA 29</v>
      </c>
      <c r="C9730" s="911" t="str">
        <f>VLOOKUP($B9730,'COMP. SPDA '!$B$13:$G$707,2,FALSE)</f>
        <v>FORNECIMENTO E INSTALAÇÃO DE ISOLADOR PARA CANTO 90° ROSCA SOBERBA EM FG COM ISOLADOR (INSTALADO EM PLACA CIMENTÍCIA)</v>
      </c>
      <c r="D9730" s="910" t="str">
        <f>VLOOKUP($B9730,'COMP. SPDA '!$B$13:$G$707,6,FALSE)</f>
        <v>UN</v>
      </c>
      <c r="E9730" s="912">
        <f>VLOOKUP($B9730,'COMP. SPDA '!$B$13:$H$707,7,FALSE)</f>
        <v>19.77</v>
      </c>
    </row>
    <row r="9731" spans="1:5" s="1168" customFormat="1" ht="30">
      <c r="A9731" s="1168" t="s">
        <v>7257</v>
      </c>
      <c r="B9731" s="910" t="str">
        <f>VLOOKUP($A9731,'COMP. SPDA '!$B$13:$G$707,1,FALSE)</f>
        <v>AMM SPDA 30</v>
      </c>
      <c r="C9731" s="911" t="str">
        <f>VLOOKUP($B9731,'COMP. SPDA '!$B$13:$G$707,2,FALSE)</f>
        <v>FORNECIMENTO E INSTALAÇÃO DE TERMINAL A COMPRESSAO EM COBRE ESTANHADO PARA CABO 35 MM2, 1 FURO E 1 COMPRESSAO, PARA PARAFUSO DE FIXACAO M8</v>
      </c>
      <c r="D9731" s="910" t="str">
        <f>VLOOKUP($B9731,'COMP. SPDA '!$B$13:$G$707,6,FALSE)</f>
        <v>UN</v>
      </c>
      <c r="E9731" s="912">
        <f>VLOOKUP($B9731,'COMP. SPDA '!$B$13:$H$707,7,FALSE)</f>
        <v>2.5300000000000002</v>
      </c>
    </row>
    <row r="9732" spans="1:5" s="1168" customFormat="1">
      <c r="A9732" s="1168" t="s">
        <v>7259</v>
      </c>
      <c r="B9732" s="910" t="e">
        <f>VLOOKUP($A9732,'COMP. SPDA '!$B$13:$G$707,1,FALSE)</f>
        <v>#N/A</v>
      </c>
      <c r="C9732" s="911" t="e">
        <f>VLOOKUP($B9732,'COMP. SPDA '!$B$13:$G$707,2,FALSE)</f>
        <v>#N/A</v>
      </c>
      <c r="D9732" s="910" t="e">
        <f>VLOOKUP($B9732,'COMP. SPDA '!$B$13:$G$707,6,FALSE)</f>
        <v>#N/A</v>
      </c>
      <c r="E9732" s="912" t="e">
        <f>VLOOKUP($B9732,'COMP. SPDA '!$B$13:$H$707,7,FALSE)</f>
        <v>#N/A</v>
      </c>
    </row>
    <row r="9733" spans="1:5" s="1168" customFormat="1">
      <c r="A9733" s="1168" t="s">
        <v>7260</v>
      </c>
      <c r="B9733" s="910" t="e">
        <f>VLOOKUP($A9733,'COMP. SPDA '!$B$13:$G$707,1,FALSE)</f>
        <v>#N/A</v>
      </c>
      <c r="C9733" s="911" t="e">
        <f>VLOOKUP($B9733,'COMP. SPDA '!$B$13:$G$707,2,FALSE)</f>
        <v>#N/A</v>
      </c>
      <c r="D9733" s="910" t="e">
        <f>VLOOKUP($B9733,'COMP. SPDA '!$B$13:$G$707,6,FALSE)</f>
        <v>#N/A</v>
      </c>
      <c r="E9733" s="912" t="e">
        <f>VLOOKUP($B9733,'COMP. SPDA '!$B$13:$H$707,7,FALSE)</f>
        <v>#N/A</v>
      </c>
    </row>
    <row r="9734" spans="1:5" s="1168" customFormat="1">
      <c r="A9734" s="1168" t="s">
        <v>7261</v>
      </c>
      <c r="B9734" s="910" t="e">
        <f>VLOOKUP($A9734,'COMP. SPDA '!$B$13:$G$707,1,FALSE)</f>
        <v>#N/A</v>
      </c>
      <c r="C9734" s="911" t="e">
        <f>VLOOKUP($B9734,'COMP. SPDA '!$B$13:$G$707,2,FALSE)</f>
        <v>#N/A</v>
      </c>
      <c r="D9734" s="910" t="e">
        <f>VLOOKUP($B9734,'COMP. SPDA '!$B$13:$G$707,6,FALSE)</f>
        <v>#N/A</v>
      </c>
      <c r="E9734" s="912" t="e">
        <f>VLOOKUP($B9734,'COMP. SPDA '!$B$13:$H$707,7,FALSE)</f>
        <v>#N/A</v>
      </c>
    </row>
    <row r="9735" spans="1:5" ht="15.75" thickBot="1"/>
    <row r="9736" spans="1:5" s="908" customFormat="1" ht="16.5" thickBot="1">
      <c r="B9736" s="129" t="s">
        <v>6417</v>
      </c>
      <c r="C9736" s="130" t="s">
        <v>6418</v>
      </c>
      <c r="D9736" s="132" t="s">
        <v>50</v>
      </c>
      <c r="E9736" s="133" t="s">
        <v>51</v>
      </c>
    </row>
    <row r="9737" spans="1:5" s="908" customFormat="1">
      <c r="A9737" s="908" t="s">
        <v>6252</v>
      </c>
      <c r="B9737" s="910" t="str">
        <f>VLOOKUP($A9737,'COMP. LOG'!$B$13:$G$1000,1,FALSE)</f>
        <v>AMM LOG 01</v>
      </c>
      <c r="C9737" s="903" t="str">
        <f>VLOOKUP($B9737,'COMP. LOG'!$B$13:$G$1000,2,FALSE)</f>
        <v>FORNECIMENTO E INSTALAÇÃO DE PATCH 24 PORTAS CATEGORIA 6</v>
      </c>
      <c r="D9737" s="909" t="str">
        <f>VLOOKUP($B9737,'COMP. LOG'!$B$13:$G$1000,6,FALSE)</f>
        <v>UN</v>
      </c>
      <c r="E9737" s="904">
        <f>VLOOKUP($B9737,'COMP. LOG'!$B$13:$H$1000,7,FALSE)</f>
        <v>917.31999999999994</v>
      </c>
    </row>
    <row r="9738" spans="1:5" s="908" customFormat="1">
      <c r="A9738" s="908" t="s">
        <v>6259</v>
      </c>
      <c r="B9738" s="910" t="str">
        <f>VLOOKUP($A9738,'COMP. LOG'!$B$13:$G$1000,1,FALSE)</f>
        <v>AMM LOG 02</v>
      </c>
      <c r="C9738" s="903" t="str">
        <f>VLOOKUP($B9738,'COMP. LOG'!$B$13:$G$1000,2,FALSE)</f>
        <v xml:space="preserve">FORNECIMENTO E INSTALAÇÃO DE SWITCH 24 PORTAS 10/100 </v>
      </c>
      <c r="D9738" s="909" t="str">
        <f>VLOOKUP($B9738,'COMP. LOG'!$B$13:$G$1000,6,FALSE)</f>
        <v>UN</v>
      </c>
      <c r="E9738" s="904">
        <f>VLOOKUP($B9738,'COMP. LOG'!$B$13:$H$1000,7,FALSE)</f>
        <v>1105.3400000000001</v>
      </c>
    </row>
    <row r="9739" spans="1:5" s="908" customFormat="1">
      <c r="A9739" s="908" t="s">
        <v>6262</v>
      </c>
      <c r="B9739" s="910" t="str">
        <f>VLOOKUP($A9739,'COMP. LOG'!$B$13:$G$1000,1,FALSE)</f>
        <v>AMM LOG 03</v>
      </c>
      <c r="C9739" s="903" t="str">
        <f>VLOOKUP($B9739,'COMP. LOG'!$B$13:$G$1000,2,FALSE)</f>
        <v>FORNECIMENTO E INSTALAÇÃO DE GUIA PARA CABO VERTICAL, FECHADO</v>
      </c>
      <c r="D9739" s="909" t="str">
        <f>VLOOKUP($B9739,'COMP. LOG'!$B$13:$G$1000,6,FALSE)</f>
        <v>UN</v>
      </c>
      <c r="E9739" s="904">
        <f>VLOOKUP($B9739,'COMP. LOG'!$B$13:$H$1000,7,FALSE)</f>
        <v>215.10999999999999</v>
      </c>
    </row>
    <row r="9740" spans="1:5" s="908" customFormat="1">
      <c r="A9740" s="908" t="s">
        <v>6265</v>
      </c>
      <c r="B9740" s="910" t="str">
        <f>VLOOKUP($A9740,'COMP. LOG'!$B$13:$G$1000,1,FALSE)</f>
        <v>AMM LOG 04</v>
      </c>
      <c r="C9740" s="903" t="str">
        <f>VLOOKUP($B9740,'COMP. LOG'!$B$13:$G$1000,2,FALSE)</f>
        <v>FORNECIMENTO E INSTALAÇÃO DE PATCH CORD CATEGORIA 6 - 1,5M AZUL</v>
      </c>
      <c r="D9740" s="909" t="str">
        <f>VLOOKUP($B9740,'COMP. LOG'!$B$13:$G$1000,6,FALSE)</f>
        <v>UN</v>
      </c>
      <c r="E9740" s="904">
        <f>VLOOKUP($B9740,'COMP. LOG'!$B$13:$H$1000,7,FALSE)</f>
        <v>19.39</v>
      </c>
    </row>
    <row r="9741" spans="1:5" s="908" customFormat="1">
      <c r="A9741" s="908" t="s">
        <v>6268</v>
      </c>
      <c r="B9741" s="910" t="str">
        <f>VLOOKUP($A9741,'COMP. LOG'!$B$13:$G$1000,1,FALSE)</f>
        <v>AMM LOG 05</v>
      </c>
      <c r="C9741" s="903" t="str">
        <f>VLOOKUP($B9741,'COMP. LOG'!$B$13:$G$1000,2,FALSE)</f>
        <v>FORNECIMENTO E INSTALAÇÃO DE PATCH CORD COM RJ45 EM UMA PONTA</v>
      </c>
      <c r="D9741" s="909" t="str">
        <f>VLOOKUP($B9741,'COMP. LOG'!$B$13:$G$1000,6,FALSE)</f>
        <v>UN</v>
      </c>
      <c r="E9741" s="904">
        <f>VLOOKUP($B9741,'COMP. LOG'!$B$13:$H$1000,7,FALSE)</f>
        <v>39.199999999999996</v>
      </c>
    </row>
    <row r="9742" spans="1:5" s="908" customFormat="1">
      <c r="A9742" s="908" t="s">
        <v>6270</v>
      </c>
      <c r="B9742" s="910" t="str">
        <f>VLOOKUP($A9742,'COMP. LOG'!$B$13:$G$1000,1,FALSE)</f>
        <v>AMM LOG 06</v>
      </c>
      <c r="C9742" s="903" t="str">
        <f>VLOOKUP($B9742,'COMP. LOG'!$B$13:$G$1000,2,FALSE)</f>
        <v>FORNECIMENTO E INSTALAÇÃO DE PATCH CORD COM RJ45 NAS DUAS PONTAS</v>
      </c>
      <c r="D9742" s="909" t="str">
        <f>VLOOKUP($B9742,'COMP. LOG'!$B$13:$G$1000,6,FALSE)</f>
        <v>UN</v>
      </c>
      <c r="E9742" s="904">
        <f>VLOOKUP($B9742,'COMP. LOG'!$B$13:$H$1000,7,FALSE)</f>
        <v>39.199999999999996</v>
      </c>
    </row>
    <row r="9743" spans="1:5" s="908" customFormat="1">
      <c r="A9743" s="908" t="s">
        <v>6272</v>
      </c>
      <c r="B9743" s="910" t="str">
        <f>VLOOKUP($A9743,'COMP. LOG'!$B$13:$G$1000,1,FALSE)</f>
        <v>AMM LOG 07</v>
      </c>
      <c r="C9743" s="903" t="str">
        <f>VLOOKUP($B9743,'COMP. LOG'!$B$13:$G$1000,2,FALSE)</f>
        <v>FORNECIMENTO E INSTALAÇÃO DE PATCH CORD 110/ RJ-45</v>
      </c>
      <c r="D9743" s="909" t="str">
        <f>VLOOKUP($B9743,'COMP. LOG'!$B$13:$G$1000,6,FALSE)</f>
        <v>UN</v>
      </c>
      <c r="E9743" s="904">
        <f>VLOOKUP($B9743,'COMP. LOG'!$B$13:$H$1000,7,FALSE)</f>
        <v>38.82</v>
      </c>
    </row>
    <row r="9744" spans="1:5" s="908" customFormat="1">
      <c r="A9744" s="908" t="s">
        <v>6275</v>
      </c>
      <c r="B9744" s="910" t="str">
        <f>VLOOKUP($A9744,'COMP. LOG'!$B$13:$G$1000,1,FALSE)</f>
        <v>AMM LOG 08</v>
      </c>
      <c r="C9744" s="903" t="str">
        <f>VLOOKUP($B9744,'COMP. LOG'!$B$13:$G$1000,2,FALSE)</f>
        <v>FORNECIMENTO E INSTALAÇÃO DE BLOCO 110 PARA RACK 19" 100 PARES</v>
      </c>
      <c r="D9744" s="909" t="str">
        <f>VLOOKUP($B9744,'COMP. LOG'!$B$13:$G$1000,6,FALSE)</f>
        <v>UN</v>
      </c>
      <c r="E9744" s="904">
        <f>VLOOKUP($B9744,'COMP. LOG'!$B$13:$H$1000,7,FALSE)</f>
        <v>398.7</v>
      </c>
    </row>
    <row r="9745" spans="1:5" s="908" customFormat="1">
      <c r="A9745" s="908" t="s">
        <v>6282</v>
      </c>
      <c r="B9745" s="910" t="str">
        <f>VLOOKUP($A9745,'COMP. LOG'!$B$13:$G$1000,1,FALSE)</f>
        <v>AMM LOG 09</v>
      </c>
      <c r="C9745" s="903" t="str">
        <f>VLOOKUP($B9745,'COMP. LOG'!$B$13:$G$1000,2,FALSE)</f>
        <v>FORNECIMENTO E INSTALAÇÃO DE GUIA PARA CABO TRASEIRO</v>
      </c>
      <c r="D9745" s="909" t="str">
        <f>VLOOKUP($B9745,'COMP. LOG'!$B$13:$G$1000,6,FALSE)</f>
        <v>UN</v>
      </c>
      <c r="E9745" s="904">
        <f>VLOOKUP($B9745,'COMP. LOG'!$B$13:$H$1000,7,FALSE)</f>
        <v>99.17</v>
      </c>
    </row>
    <row r="9746" spans="1:5" s="908" customFormat="1">
      <c r="A9746" s="908" t="s">
        <v>6284</v>
      </c>
      <c r="B9746" s="910" t="str">
        <f>VLOOKUP($A9746,'COMP. LOG'!$B$13:$G$1000,1,FALSE)</f>
        <v>AMM LOG 10</v>
      </c>
      <c r="C9746" s="903" t="str">
        <f>VLOOKUP($B9746,'COMP. LOG'!$B$13:$G$1000,2,FALSE)</f>
        <v>FORNECIMENTO E INSTALAÇÃO DE CABO COAXIAL</v>
      </c>
      <c r="D9746" s="909" t="str">
        <f>VLOOKUP($B9746,'COMP. LOG'!$B$13:$G$1000,6,FALSE)</f>
        <v>UN</v>
      </c>
      <c r="E9746" s="904">
        <f>VLOOKUP($B9746,'COMP. LOG'!$B$13:$H$1000,7,FALSE)</f>
        <v>4.96</v>
      </c>
    </row>
    <row r="9747" spans="1:5" s="908" customFormat="1">
      <c r="A9747" s="908" t="s">
        <v>6290</v>
      </c>
      <c r="B9747" s="910" t="str">
        <f>VLOOKUP($A9747,'COMP. LOG'!$B$13:$G$1000,1,FALSE)</f>
        <v>AMM LOG 11</v>
      </c>
      <c r="C9747" s="903" t="str">
        <f>VLOOKUP($B9747,'COMP. LOG'!$B$13:$G$1000,2,FALSE)</f>
        <v>FORNECIMENTO E INSTALAÇÃO DE TOMADA MODULAR RJ-45 CATEGORIA 6</v>
      </c>
      <c r="D9747" s="909" t="str">
        <f>VLOOKUP($B9747,'COMP. LOG'!$B$13:$G$1000,6,FALSE)</f>
        <v>UN</v>
      </c>
      <c r="E9747" s="904">
        <f>VLOOKUP($B9747,'COMP. LOG'!$B$13:$H$1000,7,FALSE)</f>
        <v>27.52</v>
      </c>
    </row>
    <row r="9748" spans="1:5" s="908" customFormat="1">
      <c r="A9748" s="908" t="s">
        <v>6293</v>
      </c>
      <c r="B9748" s="910" t="str">
        <f>VLOOKUP($A9748,'COMP. LOG'!$B$13:$G$1000,1,FALSE)</f>
        <v>AMM LOG 12</v>
      </c>
      <c r="C9748" s="903" t="str">
        <f>VLOOKUP($B9748,'COMP. LOG'!$B$13:$G$1000,2,FALSE)</f>
        <v>FORNECIMENTO E INSTALAÇÃO DE CONECTOR DE TV TIPO F</v>
      </c>
      <c r="D9748" s="909" t="str">
        <f>VLOOKUP($B9748,'COMP. LOG'!$B$13:$G$1000,6,FALSE)</f>
        <v>UN</v>
      </c>
      <c r="E9748" s="904">
        <f>VLOOKUP($B9748,'COMP. LOG'!$B$13:$H$1000,7,FALSE)</f>
        <v>11.55</v>
      </c>
    </row>
    <row r="9749" spans="1:5" s="908" customFormat="1">
      <c r="A9749" s="908" t="s">
        <v>6304</v>
      </c>
      <c r="B9749" s="910" t="str">
        <f>VLOOKUP($A9749,'COMP. LOG'!$B$13:$G$1000,1,FALSE)</f>
        <v>AMM LOG 13</v>
      </c>
      <c r="C9749" s="903" t="str">
        <f>VLOOKUP($B9749,'COMP. LOG'!$B$13:$G$1000,2,FALSE)</f>
        <v xml:space="preserve">FORNECIMENTO E INSTALAÇÃO DE </v>
      </c>
      <c r="D9749" s="909" t="str">
        <f>VLOOKUP($B9749,'COMP. LOG'!$B$13:$G$1000,6,FALSE)</f>
        <v>UN</v>
      </c>
      <c r="E9749" s="904">
        <f>VLOOKUP($B9749,'COMP. LOG'!$B$13:$H$1000,7,FALSE)</f>
        <v>614.82999999999993</v>
      </c>
    </row>
    <row r="9750" spans="1:5" s="908" customFormat="1">
      <c r="A9750" s="908" t="s">
        <v>6307</v>
      </c>
      <c r="B9750" s="910" t="str">
        <f>VLOOKUP($A9750,'COMP. LOG'!$B$13:$G$1000,1,FALSE)</f>
        <v>AMM LOG 14</v>
      </c>
      <c r="C9750" s="903" t="str">
        <f>VLOOKUP($B9750,'COMP. LOG'!$B$13:$G$1000,2,FALSE)</f>
        <v xml:space="preserve">FORNECIMENTO E INSTALAÇÃO DE DERIVAÇÃO "T" DE 59 MM </v>
      </c>
      <c r="D9750" s="909" t="str">
        <f>VLOOKUP($B9750,'COMP. LOG'!$B$13:$G$1000,6,FALSE)</f>
        <v>UN</v>
      </c>
      <c r="E9750" s="904">
        <f>VLOOKUP($B9750,'COMP. LOG'!$B$13:$H$1000,7,FALSE)</f>
        <v>27.8</v>
      </c>
    </row>
    <row r="9751" spans="1:5" s="908" customFormat="1">
      <c r="A9751" s="908" t="s">
        <v>6312</v>
      </c>
      <c r="B9751" s="910" t="str">
        <f>VLOOKUP($A9751,'COMP. LOG'!$B$13:$G$1000,1,FALSE)</f>
        <v>AMM LOG 15</v>
      </c>
      <c r="C9751" s="903" t="str">
        <f>VLOOKUP($B9751,'COMP. LOG'!$B$13:$G$1000,2,FALSE)</f>
        <v>FORNECIMENTO E INSTALAÇÃO DE DERIVAÇÃO "L" DE 59 MM</v>
      </c>
      <c r="D9751" s="909" t="str">
        <f>VLOOKUP($B9751,'COMP. LOG'!$B$13:$G$1000,6,FALSE)</f>
        <v>UN</v>
      </c>
      <c r="E9751" s="904">
        <f>VLOOKUP($B9751,'COMP. LOG'!$B$13:$H$1000,7,FALSE)</f>
        <v>41.8</v>
      </c>
    </row>
    <row r="9752" spans="1:5" s="908" customFormat="1">
      <c r="A9752" s="908" t="s">
        <v>6315</v>
      </c>
      <c r="B9752" s="910" t="str">
        <f>VLOOKUP($A9752,'COMP. LOG'!$B$13:$G$1000,1,FALSE)</f>
        <v>AMM LOG 16</v>
      </c>
      <c r="C9752" s="903" t="str">
        <f>VLOOKUP($B9752,'COMP. LOG'!$B$13:$G$1000,2,FALSE)</f>
        <v>FORNECIMENTO E INSTALAÇÃO DE GUIA DE CABOS FRONTAL</v>
      </c>
      <c r="D9752" s="909" t="str">
        <f>VLOOKUP($B9752,'COMP. LOG'!$B$13:$G$1000,6,FALSE)</f>
        <v>UN</v>
      </c>
      <c r="E9752" s="904">
        <f>VLOOKUP($B9752,'COMP. LOG'!$B$13:$H$1000,7,FALSE)</f>
        <v>99.17</v>
      </c>
    </row>
    <row r="9753" spans="1:5" s="908" customFormat="1">
      <c r="A9753" s="908" t="s">
        <v>6317</v>
      </c>
      <c r="B9753" s="910" t="str">
        <f>VLOOKUP($A9753,'COMP. LOG'!$B$13:$G$1000,1,FALSE)</f>
        <v>AMM LOG 17</v>
      </c>
      <c r="C9753" s="903" t="str">
        <f>VLOOKUP($B9753,'COMP. LOG'!$B$13:$G$1000,2,FALSE)</f>
        <v>FORNECIMENTO E INSTALAÇÃO DE GUIA DE CABOS SUPERIOR, FECHADO</v>
      </c>
      <c r="D9753" s="909" t="str">
        <f>VLOOKUP($B9753,'COMP. LOG'!$B$13:$G$1000,6,FALSE)</f>
        <v>UN</v>
      </c>
      <c r="E9753" s="904">
        <f>VLOOKUP($B9753,'COMP. LOG'!$B$13:$H$1000,7,FALSE)</f>
        <v>89.44</v>
      </c>
    </row>
    <row r="9754" spans="1:5" s="908" customFormat="1">
      <c r="A9754" s="908" t="s">
        <v>6319</v>
      </c>
      <c r="B9754" s="910" t="str">
        <f>VLOOKUP($A9754,'COMP. LOG'!$B$13:$G$1000,1,FALSE)</f>
        <v>AMM LOG 18</v>
      </c>
      <c r="C9754" s="903" t="str">
        <f>VLOOKUP($B9754,'COMP. LOG'!$B$13:$G$1000,2,FALSE)</f>
        <v>FORNECIMENTO E INSTALAÇÃO DE TRAVA PATH</v>
      </c>
      <c r="D9754" s="909" t="str">
        <f>VLOOKUP($B9754,'COMP. LOG'!$B$13:$G$1000,6,FALSE)</f>
        <v>UN</v>
      </c>
      <c r="E9754" s="904">
        <f>VLOOKUP($B9754,'COMP. LOG'!$B$13:$H$1000,7,FALSE)</f>
        <v>55.68</v>
      </c>
    </row>
    <row r="9755" spans="1:5" s="908" customFormat="1" ht="30">
      <c r="A9755" s="908" t="s">
        <v>6321</v>
      </c>
      <c r="B9755" s="910" t="str">
        <f>VLOOKUP($A9755,'COMP. LOG'!$B$13:$G$1000,1,FALSE)</f>
        <v>AMM LOG 19</v>
      </c>
      <c r="C9755" s="903" t="str">
        <f>VLOOKUP($B9755,'COMP. LOG'!$B$13:$G$1000,2,FALSE)</f>
        <v>FORNECIMENTO E INSTALAÇÃO DE CAIXA DE SOBREPOR, EM AÇO ESTAMPADO COM PINTURA ELETROSTÁTICA À BASE DE EPOXI, NA COR CINZA, COM FUNDO DE MADEIRA DE LEI ENVERNIZADA, PORTA COM TRINCO E FECHADURA, 80X80X20cm</v>
      </c>
      <c r="D9755" s="909" t="str">
        <f>VLOOKUP($B9755,'COMP. LOG'!$B$13:$G$1000,6,FALSE)</f>
        <v>UN</v>
      </c>
      <c r="E9755" s="904">
        <f>VLOOKUP($B9755,'COMP. LOG'!$B$13:$H$1000,7,FALSE)</f>
        <v>332.32000000000005</v>
      </c>
    </row>
    <row r="9756" spans="1:5" s="908" customFormat="1">
      <c r="A9756" s="908" t="s">
        <v>6324</v>
      </c>
      <c r="B9756" s="910" t="str">
        <f>VLOOKUP($A9756,'COMP. LOG'!$B$13:$G$1000,1,FALSE)</f>
        <v>AMM LOG 20</v>
      </c>
      <c r="C9756" s="903" t="str">
        <f>VLOOKUP($B9756,'COMP. LOG'!$B$13:$G$1000,2,FALSE)</f>
        <v>FORNECIMENTO E INSTALAÇÃO DE TAMPA PARA CONDULETE METÁLICO COM ESPAÇO PARA 2 MÓDULOS RJ-45</v>
      </c>
      <c r="D9756" s="909" t="str">
        <f>VLOOKUP($B9756,'COMP. LOG'!$B$13:$G$1000,6,FALSE)</f>
        <v>UN</v>
      </c>
      <c r="E9756" s="904">
        <f>VLOOKUP($B9756,'COMP. LOG'!$B$13:$H$1000,7,FALSE)</f>
        <v>3.8899999999999997</v>
      </c>
    </row>
    <row r="9757" spans="1:5" s="908" customFormat="1">
      <c r="A9757" s="908" t="s">
        <v>6327</v>
      </c>
      <c r="B9757" s="910" t="str">
        <f>VLOOKUP($A9757,'COMP. LOG'!$B$13:$G$1000,1,FALSE)</f>
        <v>AMM LOG 21</v>
      </c>
      <c r="C9757" s="903" t="str">
        <f>VLOOKUP($B9757,'COMP. LOG'!$B$13:$G$1000,2,FALSE)</f>
        <v xml:space="preserve">FORNECIMENTO E INSTALAÇÃO DE ESPELHO PARA CAIXA 4X2" COM ESPAÇO PARA 2 MÓDULOS RJ-45 </v>
      </c>
      <c r="D9757" s="909" t="str">
        <f>VLOOKUP($B9757,'COMP. LOG'!$B$13:$G$1000,6,FALSE)</f>
        <v>UN</v>
      </c>
      <c r="E9757" s="904">
        <f>VLOOKUP($B9757,'COMP. LOG'!$B$13:$H$1000,7,FALSE)</f>
        <v>13.010000000000002</v>
      </c>
    </row>
    <row r="9758" spans="1:5" s="908" customFormat="1">
      <c r="A9758" s="908" t="s">
        <v>6330</v>
      </c>
      <c r="B9758" s="910" t="str">
        <f>VLOOKUP($A9758,'COMP. LOG'!$B$13:$G$1000,1,FALSE)</f>
        <v>AMM LOG 22</v>
      </c>
      <c r="C9758" s="903" t="str">
        <f>VLOOKUP($B9758,'COMP. LOG'!$B$13:$G$1000,2,FALSE)</f>
        <v>FORNECIMENTO E INSTALAÇÃO DE TAMPA PARA CONDULETE METÁLICO COM ESPAÇO PARA UMA TOMADA TIPO F</v>
      </c>
      <c r="D9758" s="909" t="str">
        <f>VLOOKUP($B9758,'COMP. LOG'!$B$13:$G$1000,6,FALSE)</f>
        <v>UN</v>
      </c>
      <c r="E9758" s="904">
        <f>VLOOKUP($B9758,'COMP. LOG'!$B$13:$H$1000,7,FALSE)</f>
        <v>5.68</v>
      </c>
    </row>
    <row r="9759" spans="1:5" s="908" customFormat="1">
      <c r="A9759" s="908" t="s">
        <v>6332</v>
      </c>
      <c r="B9759" s="910" t="str">
        <f>VLOOKUP($A9759,'COMP. LOG'!$B$13:$G$1000,1,FALSE)</f>
        <v>AMM LOG 23</v>
      </c>
      <c r="C9759" s="903" t="str">
        <f>VLOOKUP($B9759,'COMP. LOG'!$B$13:$G$1000,2,FALSE)</f>
        <v>FORNECIMENTO E INSTALAÇÃO DE ESPELHO PARA CAIXA 4X2" COM ESPAÇO PARA UMA TOMADA TIPO F</v>
      </c>
      <c r="D9759" s="909" t="str">
        <f>VLOOKUP($B9759,'COMP. LOG'!$B$13:$G$1000,6,FALSE)</f>
        <v>UN</v>
      </c>
      <c r="E9759" s="904">
        <f>VLOOKUP($B9759,'COMP. LOG'!$B$13:$H$1000,7,FALSE)</f>
        <v>13.66</v>
      </c>
    </row>
    <row r="9760" spans="1:5" s="908" customFormat="1">
      <c r="A9760" s="908" t="s">
        <v>6334</v>
      </c>
      <c r="B9760" s="910" t="str">
        <f>VLOOKUP($A9760,'COMP. LOG'!$B$13:$G$1000,1,FALSE)</f>
        <v>AMM LOG 24</v>
      </c>
      <c r="C9760" s="903" t="str">
        <f>VLOOKUP($B9760,'COMP. LOG'!$B$13:$G$1000,2,FALSE)</f>
        <v>FORNECIMENTO E INSTALAÇÃO DE ELETRODUTO METÁLICO ULTRA-FLEXÍVEL ASPIRADO 3/4"</v>
      </c>
      <c r="D9760" s="909" t="str">
        <f>VLOOKUP($B9760,'COMP. LOG'!$B$13:$G$1000,6,FALSE)</f>
        <v>M</v>
      </c>
      <c r="E9760" s="904">
        <f>VLOOKUP($B9760,'COMP. LOG'!$B$13:$H$1000,7,FALSE)</f>
        <v>11.08</v>
      </c>
    </row>
    <row r="9761" spans="1:5" s="908" customFormat="1">
      <c r="A9761" s="908" t="s">
        <v>6337</v>
      </c>
      <c r="B9761" s="910" t="str">
        <f>VLOOKUP($A9761,'COMP. LOG'!$B$13:$G$1000,1,FALSE)</f>
        <v>AMM LOG 25</v>
      </c>
      <c r="C9761" s="903" t="str">
        <f>VLOOKUP($B9761,'COMP. LOG'!$B$13:$G$1000,2,FALSE)</f>
        <v>FORNECIMENTO E INSTALAÇÃO DE ELETRODUTO METÁLICO ULTRA-FLEXÍVEL ASPIRADO 1"</v>
      </c>
      <c r="D9761" s="909" t="str">
        <f>VLOOKUP($B9761,'COMP. LOG'!$B$13:$G$1000,6,FALSE)</f>
        <v>M</v>
      </c>
      <c r="E9761" s="904">
        <f>VLOOKUP($B9761,'COMP. LOG'!$B$13:$H$1000,7,FALSE)</f>
        <v>11.88</v>
      </c>
    </row>
    <row r="9762" spans="1:5" s="908" customFormat="1" ht="30">
      <c r="A9762" s="908" t="s">
        <v>6340</v>
      </c>
      <c r="B9762" s="910" t="str">
        <f>VLOOKUP($A9762,'COMP. LOG'!$B$13:$G$1000,1,FALSE)</f>
        <v>AMM LOG 26</v>
      </c>
      <c r="C9762" s="903" t="str">
        <f>VLOOKUP($B9762,'COMP. LOG'!$B$13:$G$1000,2,FALSE)</f>
        <v>FORNECIMENTO E INSTALAÇÃO DE ELETROCALHA COM VIROLA ("PERFIL C), LISA, EM AÇO GALVANIZADO A QUENTE, COM TAMPA, CHAPA #18 MSG, 100X50X3000MM</v>
      </c>
      <c r="D9762" s="909" t="str">
        <f>VLOOKUP($B9762,'COMP. LOG'!$B$13:$G$1000,6,FALSE)</f>
        <v>UN</v>
      </c>
      <c r="E9762" s="904">
        <f>VLOOKUP($B9762,'COMP. LOG'!$B$13:$H$1000,7,FALSE)</f>
        <v>66.819999999999993</v>
      </c>
    </row>
    <row r="9763" spans="1:5" s="908" customFormat="1">
      <c r="A9763" s="908" t="s">
        <v>6344</v>
      </c>
      <c r="B9763" s="910" t="str">
        <f>VLOOKUP($A9763,'COMP. LOG'!$B$13:$G$1000,1,FALSE)</f>
        <v>AMM LOG 27</v>
      </c>
      <c r="C9763" s="903" t="str">
        <f>VLOOKUP($B9763,'COMP. LOG'!$B$13:$G$1000,2,FALSE)</f>
        <v>FORNECIMENTO E INSTALAÇÃO DE CURVA HORIZONTAL 90º, LISA, COM TAMPA, 100X50MM</v>
      </c>
      <c r="D9763" s="909" t="str">
        <f>VLOOKUP($B9763,'COMP. LOG'!$B$13:$G$1000,6,FALSE)</f>
        <v>UN</v>
      </c>
      <c r="E9763" s="904">
        <f>VLOOKUP($B9763,'COMP. LOG'!$B$13:$H$1000,7,FALSE)</f>
        <v>35.56</v>
      </c>
    </row>
    <row r="9764" spans="1:5" s="908" customFormat="1">
      <c r="A9764" s="908" t="s">
        <v>6351</v>
      </c>
      <c r="B9764" s="910" t="str">
        <f>VLOOKUP($A9764,'COMP. LOG'!$B$13:$G$1000,1,FALSE)</f>
        <v>AMM LOG 28</v>
      </c>
      <c r="C9764" s="903" t="str">
        <f>VLOOKUP($B9764,'COMP. LOG'!$B$13:$G$1000,2,FALSE)</f>
        <v>FORNECIMENTO E INSTALAÇÃO DE TE VERTICAL DE DESCIDA, LISO, COM TAMPA, 100X50MM</v>
      </c>
      <c r="D9764" s="909" t="str">
        <f>VLOOKUP($B9764,'COMP. LOG'!$B$13:$G$1000,6,FALSE)</f>
        <v>UN</v>
      </c>
      <c r="E9764" s="904">
        <f>VLOOKUP($B9764,'COMP. LOG'!$B$13:$H$1000,7,FALSE)</f>
        <v>48.660000000000004</v>
      </c>
    </row>
    <row r="9765" spans="1:5" s="908" customFormat="1">
      <c r="A9765" s="908" t="s">
        <v>6353</v>
      </c>
      <c r="B9765" s="910" t="str">
        <f>VLOOKUP($A9765,'COMP. LOG'!$B$13:$G$1000,1,FALSE)</f>
        <v>AMM LOG 29</v>
      </c>
      <c r="C9765" s="903" t="str">
        <f>VLOOKUP($B9765,'COMP. LOG'!$B$13:$G$1000,2,FALSE)</f>
        <v>FORNECIMENTO E INSTALAÇÃO DE TE HORIZONTAL 90º, LISO, COM TAMPA, 100X50MM</v>
      </c>
      <c r="D9765" s="909" t="str">
        <f>VLOOKUP($B9765,'COMP. LOG'!$B$13:$G$1000,6,FALSE)</f>
        <v>UN</v>
      </c>
      <c r="E9765" s="904">
        <f>VLOOKUP($B9765,'COMP. LOG'!$B$13:$H$1000,7,FALSE)</f>
        <v>22.3</v>
      </c>
    </row>
    <row r="9766" spans="1:5" s="908" customFormat="1">
      <c r="A9766" s="908" t="s">
        <v>6355</v>
      </c>
      <c r="B9766" s="910" t="str">
        <f>VLOOKUP($A9766,'COMP. LOG'!$B$13:$G$1000,1,FALSE)</f>
        <v>AMM LOG 30</v>
      </c>
      <c r="C9766" s="903" t="str">
        <f>VLOOKUP($B9766,'COMP. LOG'!$B$13:$G$1000,2,FALSE)</f>
        <v>FORNECIMENTO E INSTALAÇÃO DE SAÍDA VERTICAL P/ ELETRODUTOS, 3/4"</v>
      </c>
      <c r="D9766" s="909" t="str">
        <f>VLOOKUP($B9766,'COMP. LOG'!$B$13:$G$1000,6,FALSE)</f>
        <v>UN</v>
      </c>
      <c r="E9766" s="904">
        <f>VLOOKUP($B9766,'COMP. LOG'!$B$13:$H$1000,7,FALSE)</f>
        <v>9.67</v>
      </c>
    </row>
    <row r="9767" spans="1:5" s="908" customFormat="1">
      <c r="A9767" s="908" t="s">
        <v>6360</v>
      </c>
      <c r="B9767" s="910" t="str">
        <f>VLOOKUP($A9767,'COMP. LOG'!$B$13:$G$1000,1,FALSE)</f>
        <v>AMM LOG 31</v>
      </c>
      <c r="C9767" s="903" t="str">
        <f>VLOOKUP($B9767,'COMP. LOG'!$B$13:$G$1000,2,FALSE)</f>
        <v>FORNECIMENTO E INSTALAÇÃO DE JUNÇÃO SIMPLES</v>
      </c>
      <c r="D9767" s="909" t="str">
        <f>VLOOKUP($B9767,'COMP. LOG'!$B$13:$G$1000,6,FALSE)</f>
        <v>UN</v>
      </c>
      <c r="E9767" s="904">
        <f>VLOOKUP($B9767,'COMP. LOG'!$B$13:$H$1000,7,FALSE)</f>
        <v>10.32</v>
      </c>
    </row>
    <row r="9768" spans="1:5" s="908" customFormat="1">
      <c r="A9768" s="908" t="s">
        <v>6363</v>
      </c>
      <c r="B9768" s="910" t="str">
        <f>VLOOKUP($A9768,'COMP. LOG'!$B$13:$G$1000,1,FALSE)</f>
        <v>AMM LOG 32</v>
      </c>
      <c r="C9768" s="903" t="str">
        <f>VLOOKUP($B9768,'COMP. LOG'!$B$13:$G$1000,2,FALSE)</f>
        <v>FORNECIMENTO E INSTALAÇÃO DE MÃO FRANCESA, 38X38X210MM</v>
      </c>
      <c r="D9768" s="909" t="str">
        <f>VLOOKUP($B9768,'COMP. LOG'!$B$13:$G$1000,6,FALSE)</f>
        <v>UN</v>
      </c>
      <c r="E9768" s="904">
        <f>VLOOKUP($B9768,'COMP. LOG'!$B$13:$H$1000,7,FALSE)</f>
        <v>24.11</v>
      </c>
    </row>
    <row r="9769" spans="1:5" s="908" customFormat="1">
      <c r="A9769" s="908" t="s">
        <v>6371</v>
      </c>
      <c r="B9769" s="910" t="str">
        <f>VLOOKUP($A9769,'COMP. LOG'!$B$13:$G$1000,1,FALSE)</f>
        <v>AMM LOG 33</v>
      </c>
      <c r="C9769" s="903" t="str">
        <f>VLOOKUP($B9769,'COMP. LOG'!$B$13:$G$1000,2,FALSE)</f>
        <v>FORNECIMENTO E INSTALAÇÃO DE REATOR PARA LÂMPADA DE VAPOR METÁLICO DE 1000W</v>
      </c>
      <c r="D9769" s="909" t="str">
        <f>VLOOKUP($B9769,'COMP. LOG'!$B$13:$G$1000,6,FALSE)</f>
        <v>UN</v>
      </c>
      <c r="E9769" s="904">
        <f>VLOOKUP($B9769,'COMP. LOG'!$B$13:$H$1000,7,FALSE)</f>
        <v>3.44</v>
      </c>
    </row>
    <row r="9770" spans="1:5" s="908" customFormat="1">
      <c r="A9770" s="908" t="s">
        <v>6374</v>
      </c>
      <c r="B9770" s="910" t="str">
        <f>VLOOKUP($A9770,'COMP. LOG'!$B$13:$G$1000,1,FALSE)</f>
        <v>AMM LOG 34</v>
      </c>
      <c r="C9770" s="903" t="str">
        <f>VLOOKUP($B9770,'COMP. LOG'!$B$13:$G$1000,2,FALSE)</f>
        <v>FORNECIMENTO E INSTALAÇÃO DE PARAFUSO CABEÇA LENTILHA, AUTO TRAVANTE 1/4"</v>
      </c>
      <c r="D9770" s="909" t="str">
        <f>VLOOKUP($B9770,'COMP. LOG'!$B$13:$G$1000,6,FALSE)</f>
        <v>UN</v>
      </c>
      <c r="E9770" s="904">
        <f>VLOOKUP($B9770,'COMP. LOG'!$B$13:$H$1000,7,FALSE)</f>
        <v>32.07</v>
      </c>
    </row>
    <row r="9771" spans="1:5" s="908" customFormat="1">
      <c r="A9771" s="908" t="s">
        <v>6376</v>
      </c>
      <c r="B9771" s="910" t="str">
        <f>VLOOKUP($A9771,'COMP. LOG'!$B$13:$G$1000,1,FALSE)</f>
        <v>AMM LOG 35</v>
      </c>
      <c r="C9771" s="903" t="str">
        <f>VLOOKUP($B9771,'COMP. LOG'!$B$13:$G$1000,2,FALSE)</f>
        <v>FORNECIMENTO E INSTALAÇÃO DE VERGALHÃO ROSCA TOTAL, EM AÇO GALVANIZADO A QUENTE, 1/4"X3000MM</v>
      </c>
      <c r="D9771" s="909" t="str">
        <f>VLOOKUP($B9771,'COMP. LOG'!$B$13:$G$1000,6,FALSE)</f>
        <v>UN</v>
      </c>
      <c r="E9771" s="904">
        <f>VLOOKUP($B9771,'COMP. LOG'!$B$13:$H$1000,7,FALSE)</f>
        <v>12.06</v>
      </c>
    </row>
    <row r="9772" spans="1:5" s="908" customFormat="1">
      <c r="A9772" s="908" t="s">
        <v>6379</v>
      </c>
      <c r="B9772" s="910" t="str">
        <f>VLOOKUP($A9772,'COMP. LOG'!$B$13:$G$1000,1,FALSE)</f>
        <v>AMM LOG 36</v>
      </c>
      <c r="C9772" s="903" t="str">
        <f>VLOOKUP($B9772,'COMP. LOG'!$B$13:$G$1000,2,FALSE)</f>
        <v>FORNECIMENTO E INSTALAÇÃO DE ARRUELA LISA, EM AÇO GALVANIZADO A QUENTE, 1/4"</v>
      </c>
      <c r="D9772" s="909" t="str">
        <f>VLOOKUP($B9772,'COMP. LOG'!$B$13:$G$1000,6,FALSE)</f>
        <v>UN</v>
      </c>
      <c r="E9772" s="904">
        <f>VLOOKUP($B9772,'COMP. LOG'!$B$13:$H$1000,7,FALSE)</f>
        <v>0.36</v>
      </c>
    </row>
    <row r="9773" spans="1:5" s="908" customFormat="1">
      <c r="A9773" s="908" t="s">
        <v>6382</v>
      </c>
      <c r="B9773" s="910" t="str">
        <f>VLOOKUP($A9773,'COMP. LOG'!$B$13:$G$1000,1,FALSE)</f>
        <v>AMM LOG 37</v>
      </c>
      <c r="C9773" s="903" t="str">
        <f>VLOOKUP($B9773,'COMP. LOG'!$B$13:$G$1000,2,FALSE)</f>
        <v>FORNECIMENTO E INSTALAÇÃO DE BOX RETO 3/4" EM ALUMÍNIO</v>
      </c>
      <c r="D9773" s="909" t="str">
        <f>VLOOKUP($B9773,'COMP. LOG'!$B$13:$G$1000,6,FALSE)</f>
        <v>UN</v>
      </c>
      <c r="E9773" s="904">
        <f>VLOOKUP($B9773,'COMP. LOG'!$B$13:$H$1000,7,FALSE)</f>
        <v>106.94</v>
      </c>
    </row>
    <row r="9774" spans="1:5" s="908" customFormat="1">
      <c r="A9774" s="908" t="s">
        <v>6388</v>
      </c>
      <c r="B9774" s="910" t="str">
        <f>VLOOKUP($A9774,'COMP. LOG'!$B$13:$G$1000,1,FALSE)</f>
        <v>AMM LOG 38</v>
      </c>
      <c r="C9774" s="903" t="str">
        <f>VLOOKUP($B9774,'COMP. LOG'!$B$13:$G$1000,2,FALSE)</f>
        <v>FORNECIMENTO E INSTALAÇÃO DE PERFIL BASE SEM TAMPA EM AÇO 129 X 44 X 2000 MM</v>
      </c>
      <c r="D9774" s="909" t="str">
        <f>VLOOKUP($B9774,'COMP. LOG'!$B$13:$G$1000,6,FALSE)</f>
        <v>UN</v>
      </c>
      <c r="E9774" s="904">
        <f>VLOOKUP($B9774,'COMP. LOG'!$B$13:$H$1000,7,FALSE)</f>
        <v>21.41</v>
      </c>
    </row>
    <row r="9775" spans="1:5" s="908" customFormat="1">
      <c r="A9775" s="908" t="s">
        <v>6391</v>
      </c>
      <c r="B9775" s="910" t="str">
        <f>VLOOKUP($A9775,'COMP. LOG'!$B$13:$G$1000,1,FALSE)</f>
        <v>AMM LOG 39</v>
      </c>
      <c r="C9775" s="903" t="str">
        <f>VLOOKUP($B9775,'COMP. LOG'!$B$13:$G$1000,2,FALSE)</f>
        <v>FORNECIMENTO E INSTALAÇÃO DE TERMINAL DE FECHAMENTO, 100X50MM</v>
      </c>
      <c r="D9775" s="909" t="str">
        <f>VLOOKUP($B9775,'COMP. LOG'!$B$13:$G$1000,6,FALSE)</f>
        <v>UN</v>
      </c>
      <c r="E9775" s="904">
        <f>VLOOKUP($B9775,'COMP. LOG'!$B$13:$H$1000,7,FALSE)</f>
        <v>12.17</v>
      </c>
    </row>
    <row r="9776" spans="1:5" s="908" customFormat="1">
      <c r="A9776" s="908" t="s">
        <v>6394</v>
      </c>
      <c r="B9776" s="910" t="str">
        <f>VLOOKUP($A9776,'COMP. LOG'!$B$13:$G$1000,1,FALSE)</f>
        <v>AMM LOG 40</v>
      </c>
      <c r="C9776" s="903" t="str">
        <f>VLOOKUP($B9776,'COMP. LOG'!$B$13:$G$1000,2,FALSE)</f>
        <v>FORNECIMENTO E INSTALAÇÃO DE DIVISOR "L" 2000MM</v>
      </c>
      <c r="D9776" s="909" t="str">
        <f>VLOOKUP($B9776,'COMP. LOG'!$B$13:$G$1000,6,FALSE)</f>
        <v>UN</v>
      </c>
      <c r="E9776" s="904">
        <f>VLOOKUP($B9776,'COMP. LOG'!$B$13:$H$1000,7,FALSE)</f>
        <v>6.6400000000000006</v>
      </c>
    </row>
    <row r="9777" spans="1:5" s="908" customFormat="1">
      <c r="A9777" s="908" t="s">
        <v>6397</v>
      </c>
      <c r="B9777" s="910" t="str">
        <f>VLOOKUP($A9777,'COMP. LOG'!$B$13:$G$1000,1,FALSE)</f>
        <v>AMM LOG 41</v>
      </c>
      <c r="C9777" s="903" t="str">
        <f>VLOOKUP($B9777,'COMP. LOG'!$B$13:$G$1000,2,FALSE)</f>
        <v>FORNECIMENTO E INSTALAÇÃO DE DIVISOR "L" 2000MM</v>
      </c>
      <c r="D9777" s="909" t="str">
        <f>VLOOKUP($B9777,'COMP. LOG'!$B$13:$G$1000,6,FALSE)</f>
        <v>UN</v>
      </c>
      <c r="E9777" s="904">
        <f>VLOOKUP($B9777,'COMP. LOG'!$B$13:$H$1000,7,FALSE)</f>
        <v>6.6400000000000006</v>
      </c>
    </row>
    <row r="9778" spans="1:5" s="908" customFormat="1">
      <c r="A9778" s="908" t="s">
        <v>6398</v>
      </c>
      <c r="B9778" s="910" t="str">
        <f>VLOOKUP($A9778,'COMP. LOG'!$B$13:$G$1000,1,FALSE)</f>
        <v>AMM LOG 42</v>
      </c>
      <c r="C9778" s="903" t="str">
        <f>VLOOKUP($B9778,'COMP. LOG'!$B$13:$G$1000,2,FALSE)</f>
        <v>FORNECIMENTO E INSTALAÇÃO DE DERIVAÇÃO "L"</v>
      </c>
      <c r="D9778" s="909" t="str">
        <f>VLOOKUP($B9778,'COMP. LOG'!$B$13:$G$1000,6,FALSE)</f>
        <v>UN</v>
      </c>
      <c r="E9778" s="904">
        <f>VLOOKUP($B9778,'COMP. LOG'!$B$13:$H$1000,7,FALSE)</f>
        <v>6.6400000000000006</v>
      </c>
    </row>
    <row r="9779" spans="1:5" s="908" customFormat="1">
      <c r="A9779" s="908" t="s">
        <v>6400</v>
      </c>
      <c r="B9779" s="910" t="str">
        <f>VLOOKUP($A9779,'COMP. LOG'!$B$13:$G$1000,1,FALSE)</f>
        <v>AMM LOG 43</v>
      </c>
      <c r="C9779" s="903" t="str">
        <f>VLOOKUP($B9779,'COMP. LOG'!$B$13:$G$1000,2,FALSE)</f>
        <v>FORNECIMENTO E INSTALAÇÃO DE SUSPENSÃO ÔMEGA, 100X50MM</v>
      </c>
      <c r="D9779" s="909" t="str">
        <f>VLOOKUP($B9779,'COMP. LOG'!$B$13:$G$1000,6,FALSE)</f>
        <v>UN</v>
      </c>
      <c r="E9779" s="904">
        <f>VLOOKUP($B9779,'COMP. LOG'!$B$13:$H$1000,7,FALSE)</f>
        <v>1.17</v>
      </c>
    </row>
    <row r="9780" spans="1:5" s="908" customFormat="1">
      <c r="A9780" s="908" t="s">
        <v>6403</v>
      </c>
      <c r="B9780" s="910" t="str">
        <f>VLOOKUP($A9780,'COMP. LOG'!$B$13:$G$1000,1,FALSE)</f>
        <v>AMM LOG 44</v>
      </c>
      <c r="C9780" s="903" t="str">
        <f>VLOOKUP($B9780,'COMP. LOG'!$B$13:$G$1000,2,FALSE)</f>
        <v>FORNECIMENTO E INSTALAÇÃO DE PORCA LOSANGULAR COM MOLA, DIÂMETRO 1/4"</v>
      </c>
      <c r="D9780" s="909" t="str">
        <f>VLOOKUP($B9780,'COMP. LOG'!$B$13:$G$1000,6,FALSE)</f>
        <v>UN</v>
      </c>
      <c r="E9780" s="904">
        <f>VLOOKUP($B9780,'COMP. LOG'!$B$13:$H$1000,7,FALSE)</f>
        <v>1.2999999999999998</v>
      </c>
    </row>
    <row r="9781" spans="1:5" s="908" customFormat="1">
      <c r="A9781" s="908" t="s">
        <v>6406</v>
      </c>
      <c r="B9781" s="910" t="str">
        <f>VLOOKUP($A9781,'COMP. LOG'!$B$13:$G$1000,1,FALSE)</f>
        <v>AMM LOG 45</v>
      </c>
      <c r="C9781" s="903" t="str">
        <f>VLOOKUP($B9781,'COMP. LOG'!$B$13:$G$1000,2,FALSE)</f>
        <v>FORNECIMENTO E INSTALAÇÃO DE PORCA LOSANGULAR COM MOLA, DIÂMETRO 1/4"</v>
      </c>
      <c r="D9781" s="909" t="str">
        <f>VLOOKUP($B9781,'COMP. LOG'!$B$13:$G$1000,6,FALSE)</f>
        <v>UN</v>
      </c>
      <c r="E9781" s="904">
        <f>VLOOKUP($B9781,'COMP. LOG'!$B$13:$H$1000,7,FALSE)</f>
        <v>11.99</v>
      </c>
    </row>
    <row r="9782" spans="1:5" s="908" customFormat="1">
      <c r="A9782" s="908" t="s">
        <v>6407</v>
      </c>
      <c r="B9782" s="910" t="str">
        <f>VLOOKUP($A9782,'COMP. LOG'!$B$13:$G$1000,1,FALSE)</f>
        <v>AMM LOG 46</v>
      </c>
      <c r="C9782" s="903" t="str">
        <f>VLOOKUP($B9782,'COMP. LOG'!$B$13:$G$1000,2,FALSE)</f>
        <v>FORNECIMENTO E INSTALAÇÃO DE FIXA CABO</v>
      </c>
      <c r="D9782" s="909" t="str">
        <f>VLOOKUP($B9782,'COMP. LOG'!$B$13:$G$1000,6,FALSE)</f>
        <v>UN</v>
      </c>
      <c r="E9782" s="904">
        <f>VLOOKUP($B9782,'COMP. LOG'!$B$13:$H$1000,7,FALSE)</f>
        <v>7.9399999999999995</v>
      </c>
    </row>
    <row r="9783" spans="1:5" s="908" customFormat="1">
      <c r="A9783" s="908" t="s">
        <v>6413</v>
      </c>
      <c r="B9783" s="910" t="str">
        <f>VLOOKUP($A9783,'COMP. LOG'!$B$13:$G$1000,1,FALSE)</f>
        <v>AMM LOG 47</v>
      </c>
      <c r="C9783" s="903" t="str">
        <f>VLOOKUP($B9783,'COMP. LOG'!$B$13:$G$1000,2,FALSE)</f>
        <v>FORNECIMENTO E INSTALAÇÃO DE CABO PAR TRANÇADO NÃO BLINDADO (UTP) - 4 PARES 24 AWG, 100 Ohms - CATEGORIA 6</v>
      </c>
      <c r="D9783" s="909" t="str">
        <f>VLOOKUP($B9783,'COMP. LOG'!$B$13:$G$1000,6,FALSE)</f>
        <v>UN</v>
      </c>
      <c r="E9783" s="904">
        <f>VLOOKUP($B9783,'COMP. LOG'!$B$13:$H$1000,7,FALSE)</f>
        <v>122.99</v>
      </c>
    </row>
    <row r="9784" spans="1:5" s="1168" customFormat="1" ht="45">
      <c r="A9784" s="1168" t="s">
        <v>7023</v>
      </c>
      <c r="B9784" s="910" t="str">
        <f>VLOOKUP($A9784,'COMP. LOG'!$B$13:$G$1000,1,FALSE)</f>
        <v>AMM LOG 48</v>
      </c>
      <c r="C9784" s="1172" t="str">
        <f>VLOOKUP($B9784,'COMP. LOG'!$B$13:$G$1000,2,FALSE)</f>
        <v>FORNECIMENTO E INSTALAÇÃO DE ROTEADOR WIRELESS GIGABITE DUAL BAND COM CONEXÕES COM FIO GIGABITE (RJ45), COMPATIVEL COM OS PADRÕES 802.11ac e 802.11n E TAXA DE TRANSFERÊNCIA DE DADOS WIRELESS COMBINADA MÍNIMA DE 750Mbps.</v>
      </c>
      <c r="D9784" s="1171" t="str">
        <f>VLOOKUP($B9784,'COMP. LOG'!$B$13:$G$1000,6,FALSE)</f>
        <v>UN</v>
      </c>
      <c r="E9784" s="1173">
        <f>VLOOKUP($B9784,'COMP. LOG'!$B$13:$H$1000,7,FALSE)</f>
        <v>208.45</v>
      </c>
    </row>
    <row r="9785" spans="1:5" s="1168" customFormat="1" ht="30">
      <c r="A9785" s="1168" t="s">
        <v>7035</v>
      </c>
      <c r="B9785" s="910" t="str">
        <f>VLOOKUP($A9785,'COMP. LOG'!$B$13:$G$1000,1,FALSE)</f>
        <v>AMM LOG 49</v>
      </c>
      <c r="C9785" s="1172" t="str">
        <f>VLOOKUP($B9785,'COMP. LOG'!$B$13:$G$1000,2,FALSE)</f>
        <v xml:space="preserve">FORNECIMENTO E INSTALAÇÃO DE SWITCH COM 5 PORTAS DE 10/100/1000Mbps E CAPACIDADE DE ROUTING/SWITCHING DE 10 Gbps. SUPORTE AOS PROTOCOLOS  IEEE 802.3 10BASE-T, IEEE 802.3u 100BASE-TX e IEEE 802.3ab 1000BASE-T. </v>
      </c>
      <c r="D9785" s="1171" t="str">
        <f>VLOOKUP($B9785,'COMP. LOG'!$B$13:$G$1000,6,FALSE)</f>
        <v>UN</v>
      </c>
      <c r="E9785" s="1173">
        <f>VLOOKUP($B9785,'COMP. LOG'!$B$13:$H$1000,7,FALSE)</f>
        <v>72.819999999999993</v>
      </c>
    </row>
    <row r="9786" spans="1:5" s="1168" customFormat="1">
      <c r="A9786" s="1168" t="s">
        <v>7037</v>
      </c>
      <c r="B9786" s="910" t="str">
        <f>VLOOKUP($A9786,'COMP. LOG'!$B$13:$G$1000,1,FALSE)</f>
        <v>AMM LOG 50</v>
      </c>
      <c r="C9786" s="1172" t="str">
        <f>VLOOKUP($B9786,'COMP. LOG'!$B$13:$G$1000,2,FALSE)</f>
        <v>FORNECIMENTO E INSTALAÇÃO DE CABO UTP 4 PARES CATEGORIA 5e</v>
      </c>
      <c r="D9786" s="1171" t="str">
        <f>VLOOKUP($B9786,'COMP. LOG'!$B$13:$G$1000,6,FALSE)</f>
        <v>M</v>
      </c>
      <c r="E9786" s="1173">
        <f>VLOOKUP($B9786,'COMP. LOG'!$B$13:$H$1000,7,FALSE)</f>
        <v>7.29</v>
      </c>
    </row>
    <row r="9787" spans="1:5" s="1168" customFormat="1" ht="45">
      <c r="A9787" s="1168" t="s">
        <v>7045</v>
      </c>
      <c r="B9787" s="910" t="str">
        <f>VLOOKUP($A9787,'COMP. LOG'!$B$13:$G$1000,1,FALSE)</f>
        <v>AMM LOG 51</v>
      </c>
      <c r="C9787" s="1172" t="str">
        <f>VLOOKUP($B9787,'COMP. LOG'!$B$13:$G$1000,2,FALSE)</f>
        <v xml:space="preserve">FORNECIMENTO E INSTALAÇÃO DE QUADRO PARA INSTALAÇÕES DE EQUIPAMENTOS DE TELEFONIA E LÓGICA, FABRICADO EM PVC, MOELO DE EMBUTIR, 40X40X13,5CM, COM ALETAS DE VENTILAÇÃO, COM PLACA FUNDO MÓVEL, que permitem a fixação de conectores e dispositivos de telefonia, dados </v>
      </c>
      <c r="D9787" s="1171" t="str">
        <f>VLOOKUP($B9787,'COMP. LOG'!$B$13:$G$1000,6,FALSE)</f>
        <v>UN</v>
      </c>
      <c r="E9787" s="1173">
        <f>VLOOKUP($B9787,'COMP. LOG'!$B$13:$H$1000,7,FALSE)</f>
        <v>251.55000000000004</v>
      </c>
    </row>
    <row r="9788" spans="1:5" s="1168" customFormat="1">
      <c r="A9788" s="1168" t="s">
        <v>7060</v>
      </c>
      <c r="B9788" s="910" t="str">
        <f>VLOOKUP($A9788,'COMP. LOG'!$B$13:$G$1000,1,FALSE)</f>
        <v>AMM LOG 52</v>
      </c>
      <c r="C9788" s="1172" t="str">
        <f>VLOOKUP($B9788,'COMP. LOG'!$B$13:$G$1000,2,FALSE)</f>
        <v>FORNECIMENTO E INSTALAÇÃO DE SUPORTE PARA 5 CONECTORES RJ11/45 PARA QUADRO VDI</v>
      </c>
      <c r="D9788" s="1171" t="str">
        <f>VLOOKUP($B9788,'COMP. LOG'!$B$13:$G$1000,6,FALSE)</f>
        <v>UN</v>
      </c>
      <c r="E9788" s="1173">
        <f>VLOOKUP($B9788,'COMP. LOG'!$B$13:$H$1000,7,FALSE)</f>
        <v>25.12</v>
      </c>
    </row>
    <row r="9789" spans="1:5" s="1168" customFormat="1">
      <c r="A9789" s="1168" t="s">
        <v>7067</v>
      </c>
      <c r="B9789" s="910" t="str">
        <f>VLOOKUP($A9789,'COMP. LOG'!$B$13:$G$1000,1,FALSE)</f>
        <v>AMM LOG 53</v>
      </c>
      <c r="C9789" s="1172" t="str">
        <f>VLOOKUP($B9789,'COMP. LOG'!$B$13:$G$1000,2,FALSE)</f>
        <v>FORNECIMENTO E INSTALAÇÃO DE BLOCO TERMINAL PARA TELEFONE 10 PARES - BLOCO M10</v>
      </c>
      <c r="D9789" s="1171" t="str">
        <f>VLOOKUP($B9789,'COMP. LOG'!$B$13:$G$1000,6,FALSE)</f>
        <v>UN</v>
      </c>
      <c r="E9789" s="1173">
        <f>VLOOKUP($B9789,'COMP. LOG'!$B$13:$H$1000,7,FALSE)</f>
        <v>13.23</v>
      </c>
    </row>
    <row r="9790" spans="1:5" s="1168" customFormat="1">
      <c r="A9790" s="1168" t="s">
        <v>7071</v>
      </c>
      <c r="B9790" s="910" t="str">
        <f>VLOOKUP($A9790,'COMP. LOG'!$B$13:$G$1000,1,FALSE)</f>
        <v>AMM LOG 54</v>
      </c>
      <c r="C9790" s="1172" t="str">
        <f>VLOOKUP($B9790,'COMP. LOG'!$B$13:$G$1000,2,FALSE)</f>
        <v>FORNECIMENTO E INSTALAÇÃO DE TOMADA 2P+T 10A, 250V, CONJUNTO MONTADO PARA SOBREPOR 4" X 2" (CAIXA + MODULO)</v>
      </c>
      <c r="D9790" s="1171" t="str">
        <f>VLOOKUP($B9790,'COMP. LOG'!$B$13:$G$1000,6,FALSE)</f>
        <v>UN</v>
      </c>
      <c r="E9790" s="1173">
        <f>VLOOKUP($B9790,'COMP. LOG'!$B$13:$H$1000,7,FALSE)</f>
        <v>17.190000000000001</v>
      </c>
    </row>
    <row r="9791" spans="1:5" s="1168" customFormat="1">
      <c r="A9791" s="1168" t="s">
        <v>7073</v>
      </c>
      <c r="B9791" s="910" t="str">
        <f>VLOOKUP($A9791,'COMP. LOG'!$B$13:$G$1000,1,FALSE)</f>
        <v>AMM LOG 55</v>
      </c>
      <c r="C9791" s="1172" t="str">
        <f>VLOOKUP($B9791,'COMP. LOG'!$B$13:$G$1000,2,FALSE)</f>
        <v>FORNECIMENTO E INSTALAÇÃO DE PATH CORD CAT 5e, 2,5m, COM 2 RJ45 NAS EXTREMIDADES</v>
      </c>
      <c r="D9791" s="1171" t="str">
        <f>VLOOKUP($B9791,'COMP. LOG'!$B$13:$G$1000,6,FALSE)</f>
        <v>UN</v>
      </c>
      <c r="E9791" s="1173">
        <f>VLOOKUP($B9791,'COMP. LOG'!$B$13:$H$1000,7,FALSE)</f>
        <v>16.91</v>
      </c>
    </row>
    <row r="9792" spans="1:5" s="1168" customFormat="1">
      <c r="A9792" s="1168" t="s">
        <v>7076</v>
      </c>
      <c r="B9792" s="910" t="str">
        <f>VLOOKUP($A9792,'COMP. LOG'!$B$13:$G$1000,1,FALSE)</f>
        <v>AMM LOG 56</v>
      </c>
      <c r="C9792" s="1172" t="str">
        <f>VLOOKUP($B9792,'COMP. LOG'!$B$13:$G$1000,2,FALSE)</f>
        <v>FORNECIMENTO E INSTALAÇÃO DE CABO TELEFONICO CCE - APL - 50, 4 PARES, USO EXTERNO</v>
      </c>
      <c r="D9792" s="1171" t="str">
        <f>VLOOKUP($B9792,'COMP. LOG'!$B$13:$G$1000,6,FALSE)</f>
        <v>M</v>
      </c>
      <c r="E9792" s="1173">
        <f>VLOOKUP($B9792,'COMP. LOG'!$B$13:$H$1000,7,FALSE)</f>
        <v>5.69</v>
      </c>
    </row>
    <row r="9793" spans="1:5" s="1168" customFormat="1">
      <c r="A9793" s="1168" t="s">
        <v>7079</v>
      </c>
      <c r="B9793" s="910" t="str">
        <f>VLOOKUP($A9793,'COMP. LOG'!$B$13:$G$1000,1,FALSE)</f>
        <v>AMM LOG 57</v>
      </c>
      <c r="C9793" s="1172" t="str">
        <f>VLOOKUP($B9793,'COMP. LOG'!$B$13:$G$1000,2,FALSE)</f>
        <v>FORNECIMENTO E INSTALAÇÃO DE ESPELHO PARA CAIXA 4X2" COM DUAS SAIDAS RJ45 (FEMEA), CAT 5e</v>
      </c>
      <c r="D9793" s="1171" t="str">
        <f>VLOOKUP($B9793,'COMP. LOG'!$B$13:$G$1000,6,FALSE)</f>
        <v>UN</v>
      </c>
      <c r="E9793" s="1173">
        <f>VLOOKUP($B9793,'COMP. LOG'!$B$13:$H$1000,7,FALSE)</f>
        <v>7.5299999999999994</v>
      </c>
    </row>
    <row r="9794" spans="1:5" s="1168" customFormat="1">
      <c r="A9794" s="1168" t="s">
        <v>7082</v>
      </c>
      <c r="B9794" s="910" t="str">
        <f>VLOOKUP($A9794,'COMP. LOG'!$B$13:$G$1000,1,FALSE)</f>
        <v>AMM LOG 58</v>
      </c>
      <c r="C9794" s="1172" t="str">
        <f>VLOOKUP($B9794,'COMP. LOG'!$B$13:$G$1000,2,FALSE)</f>
        <v>FORNECIMENTO E INSTALAÇÃO DE ESPELHO PARA CAIXA 4X2" COM UMA SAÍDA RJ45 (FEMEA), CAT 5e</v>
      </c>
      <c r="D9794" s="1171" t="str">
        <f>VLOOKUP($B9794,'COMP. LOG'!$B$13:$G$1000,6,FALSE)</f>
        <v>UN</v>
      </c>
      <c r="E9794" s="1173">
        <f>VLOOKUP($B9794,'COMP. LOG'!$B$13:$H$1000,7,FALSE)</f>
        <v>6.26</v>
      </c>
    </row>
    <row r="9795" spans="1:5" s="1168" customFormat="1">
      <c r="A9795" s="1168" t="s">
        <v>7085</v>
      </c>
      <c r="B9795" s="910" t="str">
        <f>VLOOKUP($A9795,'COMP. LOG'!$B$13:$G$1000,1,FALSE)</f>
        <v>AMM LOG 59</v>
      </c>
      <c r="C9795" s="1172" t="str">
        <f>VLOOKUP($B9795,'COMP. LOG'!$B$13:$G$1000,2,FALSE)</f>
        <v>FORNECIMENTO E INSTALAÇÃO DE CONECTOR RJ45 FEMEA, CAT 5e</v>
      </c>
      <c r="D9795" s="1171" t="str">
        <f>VLOOKUP($B9795,'COMP. LOG'!$B$13:$G$1000,6,FALSE)</f>
        <v>UN</v>
      </c>
      <c r="E9795" s="1173">
        <f>VLOOKUP($B9795,'COMP. LOG'!$B$13:$H$1000,7,FALSE)</f>
        <v>22.650000000000002</v>
      </c>
    </row>
    <row r="9796" spans="1:5" s="1168" customFormat="1" ht="30">
      <c r="A9796" s="1168" t="s">
        <v>7088</v>
      </c>
      <c r="B9796" s="910" t="str">
        <f>VLOOKUP($A9796,'COMP. LOG'!$B$13:$G$1000,1,FALSE)</f>
        <v>AMM LOG 60</v>
      </c>
      <c r="C9796" s="1172" t="str">
        <f>VLOOKUP($B9796,'COMP. LOG'!$B$13:$G$1000,2,FALSE)</f>
        <v>FORNECIMENTO E INSTALAÇÃO DE ELETRODUTO FLEXIVEL, EM ACO GALVANIZADO, REVESTIDO EXTERNAMENTE COM PVC PRETO, DIAMETRO EXTERNO DE 32 MM (1"), TIPO SEALTUBO</v>
      </c>
      <c r="D9796" s="1171" t="str">
        <f>VLOOKUP($B9796,'COMP. LOG'!$B$13:$G$1000,6,FALSE)</f>
        <v>UN</v>
      </c>
      <c r="E9796" s="1173">
        <f>VLOOKUP($B9796,'COMP. LOG'!$B$13:$H$1000,7,FALSE)</f>
        <v>12.149999999999999</v>
      </c>
    </row>
    <row r="9797" spans="1:5" s="1168" customFormat="1">
      <c r="A9797" s="1168" t="s">
        <v>7090</v>
      </c>
      <c r="B9797" s="910" t="str">
        <f>VLOOKUP($A9797,'COMP. LOG'!$B$13:$G$2000,1,FALSE)</f>
        <v>AMM LOG 61</v>
      </c>
      <c r="C9797" s="1172" t="str">
        <f>VLOOKUP($B9797,'COMP. LOG'!$B$13:$G$2000,2,FALSE)</f>
        <v>FORNECIMENTO E INSTALAÇÃO DE PATH CORD CAT 5e, 1,5m, COM 2 RJ45 NAS EXTREMIDADES</v>
      </c>
      <c r="D9797" s="1171" t="str">
        <f>VLOOKUP($B9797,'COMP. LOG'!$B$13:$G$2000,6,FALSE)</f>
        <v>UN</v>
      </c>
      <c r="E9797" s="1173">
        <f>VLOOKUP($B9797,'COMP. LOG'!$B$13:$H$2000,7,FALSE)</f>
        <v>16.579999999999998</v>
      </c>
    </row>
    <row r="9798" spans="1:5" s="1168" customFormat="1">
      <c r="A9798" s="1168" t="s">
        <v>7093</v>
      </c>
      <c r="B9798" s="910" t="str">
        <f>VLOOKUP($A9798,'COMP. LOG'!$B$13:$G$2000,1,FALSE)</f>
        <v>AMM LOG 62</v>
      </c>
      <c r="C9798" s="1172" t="str">
        <f>VLOOKUP($B9798,'COMP. LOG'!$B$13:$G$2000,2,FALSE)</f>
        <v>FORNECIMENTO E INSTALAÇÃO DE PATH CORD CAT 5e, 0,5m, COM 2 RJ45 NAS EXTREMIDADES</v>
      </c>
      <c r="D9798" s="1171" t="str">
        <f>VLOOKUP($B9798,'COMP. LOG'!$B$13:$G$2000,6,FALSE)</f>
        <v>UN</v>
      </c>
      <c r="E9798" s="1173">
        <f>VLOOKUP($B9798,'COMP. LOG'!$B$13:$H$2000,7,FALSE)</f>
        <v>7.56</v>
      </c>
    </row>
    <row r="9799" spans="1:5" s="1168" customFormat="1" ht="30">
      <c r="A9799" s="1168" t="s">
        <v>7095</v>
      </c>
      <c r="B9799" s="910" t="str">
        <f>VLOOKUP($A9799,'COMP. LOG'!$B$13:$G$2000,1,FALSE)</f>
        <v>AMM LOG 63</v>
      </c>
      <c r="C9799" s="1172" t="str">
        <f>VLOOKUP($B9799,'COMP. LOG'!$B$13:$G$2000,2,FALSE)</f>
        <v>FORNECIMENTO E INSTALAÇÃO DE CURVA 90 GRAUS, PARA ELETRODUTO, EM ACO GALVANIZADO ELETROLITICO, DIAMETRO DE 25 MM (1")</v>
      </c>
      <c r="D9799" s="1171" t="str">
        <f>VLOOKUP($B9799,'COMP. LOG'!$B$13:$G$2000,6,FALSE)</f>
        <v>UN</v>
      </c>
      <c r="E9799" s="1173">
        <f>VLOOKUP($B9799,'COMP. LOG'!$B$13:$H$2000,7,FALSE)</f>
        <v>7.6499999999999995</v>
      </c>
    </row>
    <row r="9800" spans="1:5" s="1168" customFormat="1">
      <c r="A9800" s="1168" t="s">
        <v>7097</v>
      </c>
      <c r="B9800" s="910" t="str">
        <f>VLOOKUP($A9800,'COMP. LOG'!$B$13:$G$2000,1,FALSE)</f>
        <v>AMM LOG 64</v>
      </c>
      <c r="C9800" s="1172" t="str">
        <f>VLOOKUP($B9800,'COMP. LOG'!$B$13:$G$2000,2,FALSE)</f>
        <v>FORNECIMENTO E INSTALAÇÃO DE LUVA PARA ELETRODUTO, EM ACO GALVANIZADO ELETROLITICO, DIAMETRO DE 25 MM (1")</v>
      </c>
      <c r="D9800" s="1171" t="str">
        <f>VLOOKUP($B9800,'COMP. LOG'!$B$13:$G$2000,6,FALSE)</f>
        <v>UN</v>
      </c>
      <c r="E9800" s="1173">
        <f>VLOOKUP($B9800,'COMP. LOG'!$B$13:$H$2000,7,FALSE)</f>
        <v>2.92</v>
      </c>
    </row>
    <row r="9801" spans="1:5" s="1168" customFormat="1">
      <c r="A9801" s="1168" t="s">
        <v>7099</v>
      </c>
      <c r="B9801" s="910" t="str">
        <f>VLOOKUP($A9801,'COMP. LOG'!$B$13:$G$2000,1,FALSE)</f>
        <v>AMM LOG 65</v>
      </c>
      <c r="C9801" s="1172" t="str">
        <f>VLOOKUP($B9801,'COMP. LOG'!$B$13:$G$2000,2,FALSE)</f>
        <v>FORNECIMENTO E INSTALAÇÃO DE ELETROCALHA PERFURADA GALVANIZADA DE 100 X 50 X 3000mm</v>
      </c>
      <c r="D9801" s="1171" t="str">
        <f>VLOOKUP($B9801,'COMP. LOG'!$B$13:$G$2000,6,FALSE)</f>
        <v>UN</v>
      </c>
      <c r="E9801" s="1173">
        <f>VLOOKUP($B9801,'COMP. LOG'!$B$13:$H$2000,7,FALSE)</f>
        <v>69.42</v>
      </c>
    </row>
    <row r="9802" spans="1:5" s="1168" customFormat="1">
      <c r="A9802" s="1168" t="s">
        <v>7103</v>
      </c>
      <c r="B9802" s="910" t="str">
        <f>VLOOKUP($A9802,'COMP. LOG'!$B$13:$G$2000,1,FALSE)</f>
        <v>AMM LOG 66</v>
      </c>
      <c r="C9802" s="1172" t="str">
        <f>VLOOKUP($B9802,'COMP. LOG'!$B$13:$G$2000,2,FALSE)</f>
        <v>FORNECIMENTO E INSTALAÇÃO DE T HORIZONTAL PARA ELETROCALHA PERFURADA GALVANIZADA DE 100 X 50 X 3000mm</v>
      </c>
      <c r="D9802" s="1171" t="str">
        <f>VLOOKUP($B9802,'COMP. LOG'!$B$13:$G$2000,6,FALSE)</f>
        <v>UN</v>
      </c>
      <c r="E9802" s="1173">
        <f>VLOOKUP($B9802,'COMP. LOG'!$B$13:$H$2000,7,FALSE)</f>
        <v>37.76</v>
      </c>
    </row>
    <row r="9803" spans="1:5" s="1168" customFormat="1">
      <c r="A9803" s="1168" t="s">
        <v>7112</v>
      </c>
      <c r="B9803" s="910" t="str">
        <f>VLOOKUP($A9803,'COMP. LOG'!$B$13:$G$2000,1,FALSE)</f>
        <v>AMM LOG 67</v>
      </c>
      <c r="C9803" s="1172" t="str">
        <f>VLOOKUP($B9803,'COMP. LOG'!$B$13:$G$2000,2,FALSE)</f>
        <v>FORNECIMENTO E INSTALAÇÃO DE T VERTICAL PARA ELETROCALHA PERFURADA GALVANIZADA DE 100 X 50 X 3000mm</v>
      </c>
      <c r="D9803" s="1171" t="str">
        <f>VLOOKUP($B9803,'COMP. LOG'!$B$13:$G$2000,6,FALSE)</f>
        <v>UN</v>
      </c>
      <c r="E9803" s="1173">
        <f>VLOOKUP($B9803,'COMP. LOG'!$B$13:$H$2000,7,FALSE)</f>
        <v>37.44</v>
      </c>
    </row>
    <row r="9804" spans="1:5" s="1168" customFormat="1">
      <c r="A9804" s="1168" t="s">
        <v>7114</v>
      </c>
      <c r="B9804" s="910" t="str">
        <f>VLOOKUP($A9804,'COMP. LOG'!$B$13:$G$2000,1,FALSE)</f>
        <v>AMM LOG 68</v>
      </c>
      <c r="C9804" s="1172" t="str">
        <f>VLOOKUP($B9804,'COMP. LOG'!$B$13:$G$2000,2,FALSE)</f>
        <v>FORNECIMENTO E INSTALAÇÃO DE EMENDA INTERNA PARA ELETROCLHA PERFURADA GALVANIZADA DE 100 X 50 X 3000mm</v>
      </c>
      <c r="D9804" s="1171" t="str">
        <f>VLOOKUP($B9804,'COMP. LOG'!$B$13:$G$2000,6,FALSE)</f>
        <v>UN</v>
      </c>
      <c r="E9804" s="1173">
        <f>VLOOKUP($B9804,'COMP. LOG'!$B$13:$H$2000,7,FALSE)</f>
        <v>13.45</v>
      </c>
    </row>
    <row r="9805" spans="1:5" s="1168" customFormat="1">
      <c r="A9805" s="1168" t="s">
        <v>7117</v>
      </c>
      <c r="B9805" s="910" t="str">
        <f>VLOOKUP($A9805,'COMP. LOG'!$B$13:$G$2000,1,FALSE)</f>
        <v>AMM LOG 69</v>
      </c>
      <c r="C9805" s="1172" t="str">
        <f>VLOOKUP($B9805,'COMP. LOG'!$B$13:$G$2000,2,FALSE)</f>
        <v>FORNECIMENTO E INSTALAÇÃO DE TERMINAL DE FECHAMENTO PARA ELETROCALHA PERFURADA GALVANIZADA DE 100 X 50 3000mm</v>
      </c>
      <c r="D9805" s="1171" t="str">
        <f>VLOOKUP($B9805,'COMP. LOG'!$B$13:$G$2000,6,FALSE)</f>
        <v>UN</v>
      </c>
      <c r="E9805" s="1173">
        <f>VLOOKUP($B9805,'COMP. LOG'!$B$13:$H$2000,7,FALSE)</f>
        <v>7.6399999999999988</v>
      </c>
    </row>
    <row r="9806" spans="1:5" s="1168" customFormat="1" ht="30">
      <c r="A9806" s="1168" t="s">
        <v>7120</v>
      </c>
      <c r="B9806" s="910" t="str">
        <f>VLOOKUP($A9806,'COMP. LOG'!$B$13:$G$2000,1,FALSE)</f>
        <v>AMM LOG 70</v>
      </c>
      <c r="C9806" s="1172" t="str">
        <f>VLOOKUP($B9806,'COMP. LOG'!$B$13:$G$2000,2,FALSE)</f>
        <v>FORNECIMENTO E INSTALAÇÃO DE SAÍDA LATERAL DE ELETROCALHA PERFURADA GALVANIZADA DE 100 X 50 X 3000mm PARA ELETRODUTO DE 1"</v>
      </c>
      <c r="D9806" s="1171" t="str">
        <f>VLOOKUP($B9806,'COMP. LOG'!$B$13:$G$2000,6,FALSE)</f>
        <v>UN</v>
      </c>
      <c r="E9806" s="1173">
        <f>VLOOKUP($B9806,'COMP. LOG'!$B$13:$H$2000,7,FALSE)</f>
        <v>8.24</v>
      </c>
    </row>
    <row r="9807" spans="1:5" s="1168" customFormat="1">
      <c r="A9807" s="1168" t="s">
        <v>7093</v>
      </c>
      <c r="B9807" s="910" t="str">
        <f>VLOOKUP($A9807,'COMP. LOG'!$B$13:$G$2000,1,FALSE)</f>
        <v>AMM LOG 62</v>
      </c>
      <c r="C9807" s="1172" t="str">
        <f>VLOOKUP($B9807,'COMP. LOG'!$B$13:$G$2000,2,FALSE)</f>
        <v>FORNECIMENTO E INSTALAÇÃO DE PATH CORD CAT 5e, 0,5m, COM 2 RJ45 NAS EXTREMIDADES</v>
      </c>
      <c r="D9807" s="1171" t="str">
        <f>VLOOKUP($B9807,'COMP. LOG'!$B$13:$G$2000,6,FALSE)</f>
        <v>UN</v>
      </c>
      <c r="E9807" s="1173">
        <f>VLOOKUP($B9807,'COMP. LOG'!$B$13:$H$2000,7,FALSE)</f>
        <v>7.56</v>
      </c>
    </row>
    <row r="9808" spans="1:5" s="1168" customFormat="1" ht="30">
      <c r="A9808" s="1168" t="s">
        <v>7095</v>
      </c>
      <c r="B9808" s="910" t="str">
        <f>VLOOKUP($A9808,'COMP. LOG'!$B$13:$G$2000,1,FALSE)</f>
        <v>AMM LOG 63</v>
      </c>
      <c r="C9808" s="1172" t="str">
        <f>VLOOKUP($B9808,'COMP. LOG'!$B$13:$G$2000,2,FALSE)</f>
        <v>FORNECIMENTO E INSTALAÇÃO DE CURVA 90 GRAUS, PARA ELETRODUTO, EM ACO GALVANIZADO ELETROLITICO, DIAMETRO DE 25 MM (1")</v>
      </c>
      <c r="D9808" s="1171" t="str">
        <f>VLOOKUP($B9808,'COMP. LOG'!$B$13:$G$2000,6,FALSE)</f>
        <v>UN</v>
      </c>
      <c r="E9808" s="1173">
        <f>VLOOKUP($B9808,'COMP. LOG'!$B$13:$H$2000,7,FALSE)</f>
        <v>7.6499999999999995</v>
      </c>
    </row>
    <row r="9809" spans="1:5" s="1168" customFormat="1">
      <c r="A9809" s="1168" t="s">
        <v>7097</v>
      </c>
      <c r="B9809" s="910" t="str">
        <f>VLOOKUP($A9809,'COMP. LOG'!$B$13:$G$2000,1,FALSE)</f>
        <v>AMM LOG 64</v>
      </c>
      <c r="C9809" s="1172" t="str">
        <f>VLOOKUP($B9809,'COMP. LOG'!$B$13:$G$2000,2,FALSE)</f>
        <v>FORNECIMENTO E INSTALAÇÃO DE LUVA PARA ELETRODUTO, EM ACO GALVANIZADO ELETROLITICO, DIAMETRO DE 25 MM (1")</v>
      </c>
      <c r="D9809" s="1171" t="str">
        <f>VLOOKUP($B9809,'COMP. LOG'!$B$13:$G$2000,6,FALSE)</f>
        <v>UN</v>
      </c>
      <c r="E9809" s="1173">
        <f>VLOOKUP($B9809,'COMP. LOG'!$B$13:$H$2000,7,FALSE)</f>
        <v>2.92</v>
      </c>
    </row>
    <row r="9810" spans="1:5" s="1168" customFormat="1">
      <c r="A9810" s="1168" t="s">
        <v>7099</v>
      </c>
      <c r="B9810" s="910" t="str">
        <f>VLOOKUP($A9810,'COMP. LOG'!$B$13:$G$2000,1,FALSE)</f>
        <v>AMM LOG 65</v>
      </c>
      <c r="C9810" s="1172" t="str">
        <f>VLOOKUP($B9810,'COMP. LOG'!$B$13:$G$2000,2,FALSE)</f>
        <v>FORNECIMENTO E INSTALAÇÃO DE ELETROCALHA PERFURADA GALVANIZADA DE 100 X 50 X 3000mm</v>
      </c>
      <c r="D9810" s="1171" t="str">
        <f>VLOOKUP($B9810,'COMP. LOG'!$B$13:$G$2000,6,FALSE)</f>
        <v>UN</v>
      </c>
      <c r="E9810" s="1173">
        <f>VLOOKUP($B9810,'COMP. LOG'!$B$13:$H$2000,7,FALSE)</f>
        <v>69.42</v>
      </c>
    </row>
    <row r="9811" spans="1:5" s="1168" customFormat="1">
      <c r="A9811" s="1168" t="s">
        <v>7103</v>
      </c>
      <c r="B9811" s="910" t="str">
        <f>VLOOKUP($A9811,'COMP. LOG'!$B$13:$G$2000,1,FALSE)</f>
        <v>AMM LOG 66</v>
      </c>
      <c r="C9811" s="1172" t="str">
        <f>VLOOKUP($B9811,'COMP. LOG'!$B$13:$G$2000,2,FALSE)</f>
        <v>FORNECIMENTO E INSTALAÇÃO DE T HORIZONTAL PARA ELETROCALHA PERFURADA GALVANIZADA DE 100 X 50 X 3000mm</v>
      </c>
      <c r="D9811" s="1171" t="str">
        <f>VLOOKUP($B9811,'COMP. LOG'!$B$13:$G$2000,6,FALSE)</f>
        <v>UN</v>
      </c>
      <c r="E9811" s="1173">
        <f>VLOOKUP($B9811,'COMP. LOG'!$B$13:$H$2000,7,FALSE)</f>
        <v>37.76</v>
      </c>
    </row>
    <row r="9812" spans="1:5" s="1168" customFormat="1">
      <c r="A9812" s="1168" t="s">
        <v>7112</v>
      </c>
      <c r="B9812" s="910" t="str">
        <f>VLOOKUP($A9812,'COMP. LOG'!$B$13:$G$2000,1,FALSE)</f>
        <v>AMM LOG 67</v>
      </c>
      <c r="C9812" s="1172" t="str">
        <f>VLOOKUP($B9812,'COMP. LOG'!$B$13:$G$2000,2,FALSE)</f>
        <v>FORNECIMENTO E INSTALAÇÃO DE T VERTICAL PARA ELETROCALHA PERFURADA GALVANIZADA DE 100 X 50 X 3000mm</v>
      </c>
      <c r="D9812" s="1171" t="str">
        <f>VLOOKUP($B9812,'COMP. LOG'!$B$13:$G$2000,6,FALSE)</f>
        <v>UN</v>
      </c>
      <c r="E9812" s="1173">
        <f>VLOOKUP($B9812,'COMP. LOG'!$B$13:$H$2000,7,FALSE)</f>
        <v>37.44</v>
      </c>
    </row>
    <row r="9813" spans="1:5" s="1168" customFormat="1">
      <c r="A9813" s="1168" t="s">
        <v>7114</v>
      </c>
      <c r="B9813" s="910" t="str">
        <f>VLOOKUP($A9813,'COMP. LOG'!$B$13:$G$2000,1,FALSE)</f>
        <v>AMM LOG 68</v>
      </c>
      <c r="C9813" s="1172" t="str">
        <f>VLOOKUP($B9813,'COMP. LOG'!$B$13:$G$2000,2,FALSE)</f>
        <v>FORNECIMENTO E INSTALAÇÃO DE EMENDA INTERNA PARA ELETROCLHA PERFURADA GALVANIZADA DE 100 X 50 X 3000mm</v>
      </c>
      <c r="D9813" s="1171" t="str">
        <f>VLOOKUP($B9813,'COMP. LOG'!$B$13:$G$2000,6,FALSE)</f>
        <v>UN</v>
      </c>
      <c r="E9813" s="1173">
        <f>VLOOKUP($B9813,'COMP. LOG'!$B$13:$H$2000,7,FALSE)</f>
        <v>13.45</v>
      </c>
    </row>
    <row r="9814" spans="1:5" s="1168" customFormat="1">
      <c r="A9814" s="1168" t="s">
        <v>7117</v>
      </c>
      <c r="B9814" s="910" t="str">
        <f>VLOOKUP($A9814,'COMP. LOG'!$B$13:$G$2000,1,FALSE)</f>
        <v>AMM LOG 69</v>
      </c>
      <c r="C9814" s="1172" t="str">
        <f>VLOOKUP($B9814,'COMP. LOG'!$B$13:$G$2000,2,FALSE)</f>
        <v>FORNECIMENTO E INSTALAÇÃO DE TERMINAL DE FECHAMENTO PARA ELETROCALHA PERFURADA GALVANIZADA DE 100 X 50 3000mm</v>
      </c>
      <c r="D9814" s="1171" t="str">
        <f>VLOOKUP($B9814,'COMP. LOG'!$B$13:$G$2000,6,FALSE)</f>
        <v>UN</v>
      </c>
      <c r="E9814" s="1173">
        <f>VLOOKUP($B9814,'COMP. LOG'!$B$13:$H$2000,7,FALSE)</f>
        <v>7.6399999999999988</v>
      </c>
    </row>
    <row r="9815" spans="1:5" s="1168" customFormat="1" ht="30">
      <c r="A9815" s="1168" t="s">
        <v>7120</v>
      </c>
      <c r="B9815" s="910" t="str">
        <f>VLOOKUP($A9815,'COMP. LOG'!$B$13:$G$2000,1,FALSE)</f>
        <v>AMM LOG 70</v>
      </c>
      <c r="C9815" s="1172" t="str">
        <f>VLOOKUP($B9815,'COMP. LOG'!$B$13:$G$2000,2,FALSE)</f>
        <v>FORNECIMENTO E INSTALAÇÃO DE SAÍDA LATERAL DE ELETROCALHA PERFURADA GALVANIZADA DE 100 X 50 X 3000mm PARA ELETRODUTO DE 1"</v>
      </c>
      <c r="D9815" s="1171" t="str">
        <f>VLOOKUP($B9815,'COMP. LOG'!$B$13:$G$2000,6,FALSE)</f>
        <v>UN</v>
      </c>
      <c r="E9815" s="1173">
        <f>VLOOKUP($B9815,'COMP. LOG'!$B$13:$H$2000,7,FALSE)</f>
        <v>8.24</v>
      </c>
    </row>
    <row r="9816" spans="1:5" s="1168" customFormat="1">
      <c r="A9816" s="1168" t="s">
        <v>7093</v>
      </c>
      <c r="B9816" s="910" t="str">
        <f>VLOOKUP($A9816,'COMP. LOG'!$B$13:$G$2000,1,FALSE)</f>
        <v>AMM LOG 62</v>
      </c>
      <c r="C9816" s="1172" t="str">
        <f>VLOOKUP($B9816,'COMP. LOG'!$B$13:$G$2000,2,FALSE)</f>
        <v>FORNECIMENTO E INSTALAÇÃO DE PATH CORD CAT 5e, 0,5m, COM 2 RJ45 NAS EXTREMIDADES</v>
      </c>
      <c r="D9816" s="1171" t="str">
        <f>VLOOKUP($B9816,'COMP. LOG'!$B$13:$G$2000,6,FALSE)</f>
        <v>UN</v>
      </c>
      <c r="E9816" s="1173">
        <f>VLOOKUP($B9816,'COMP. LOG'!$B$13:$H$2000,7,FALSE)</f>
        <v>7.56</v>
      </c>
    </row>
    <row r="9817" spans="1:5" s="1168" customFormat="1" ht="30">
      <c r="A9817" s="1168" t="s">
        <v>7095</v>
      </c>
      <c r="B9817" s="910" t="str">
        <f>VLOOKUP($A9817,'COMP. LOG'!$B$13:$G$2000,1,FALSE)</f>
        <v>AMM LOG 63</v>
      </c>
      <c r="C9817" s="1172" t="str">
        <f>VLOOKUP($B9817,'COMP. LOG'!$B$13:$G$2000,2,FALSE)</f>
        <v>FORNECIMENTO E INSTALAÇÃO DE CURVA 90 GRAUS, PARA ELETRODUTO, EM ACO GALVANIZADO ELETROLITICO, DIAMETRO DE 25 MM (1")</v>
      </c>
      <c r="D9817" s="1171" t="str">
        <f>VLOOKUP($B9817,'COMP. LOG'!$B$13:$G$2000,6,FALSE)</f>
        <v>UN</v>
      </c>
      <c r="E9817" s="1173">
        <f>VLOOKUP($B9817,'COMP. LOG'!$B$13:$H$2000,7,FALSE)</f>
        <v>7.6499999999999995</v>
      </c>
    </row>
    <row r="9818" spans="1:5" s="1168" customFormat="1">
      <c r="A9818" s="1168" t="s">
        <v>7097</v>
      </c>
      <c r="B9818" s="910" t="str">
        <f>VLOOKUP($A9818,'COMP. LOG'!$B$13:$G$2000,1,FALSE)</f>
        <v>AMM LOG 64</v>
      </c>
      <c r="C9818" s="1172" t="str">
        <f>VLOOKUP($B9818,'COMP. LOG'!$B$13:$G$2000,2,FALSE)</f>
        <v>FORNECIMENTO E INSTALAÇÃO DE LUVA PARA ELETRODUTO, EM ACO GALVANIZADO ELETROLITICO, DIAMETRO DE 25 MM (1")</v>
      </c>
      <c r="D9818" s="1171" t="str">
        <f>VLOOKUP($B9818,'COMP. LOG'!$B$13:$G$2000,6,FALSE)</f>
        <v>UN</v>
      </c>
      <c r="E9818" s="1173">
        <f>VLOOKUP($B9818,'COMP. LOG'!$B$13:$H$2000,7,FALSE)</f>
        <v>2.92</v>
      </c>
    </row>
    <row r="9819" spans="1:5" s="1168" customFormat="1">
      <c r="A9819" s="1168" t="s">
        <v>7099</v>
      </c>
      <c r="B9819" s="910" t="str">
        <f>VLOOKUP($A9819,'COMP. LOG'!$B$13:$G$2000,1,FALSE)</f>
        <v>AMM LOG 65</v>
      </c>
      <c r="C9819" s="1172" t="str">
        <f>VLOOKUP($B9819,'COMP. LOG'!$B$13:$G$2000,2,FALSE)</f>
        <v>FORNECIMENTO E INSTALAÇÃO DE ELETROCALHA PERFURADA GALVANIZADA DE 100 X 50 X 3000mm</v>
      </c>
      <c r="D9819" s="1171" t="str">
        <f>VLOOKUP($B9819,'COMP. LOG'!$B$13:$G$2000,6,FALSE)</f>
        <v>UN</v>
      </c>
      <c r="E9819" s="1173">
        <f>VLOOKUP($B9819,'COMP. LOG'!$B$13:$H$2000,7,FALSE)</f>
        <v>69.42</v>
      </c>
    </row>
    <row r="9820" spans="1:5" s="1168" customFormat="1">
      <c r="A9820" s="1168" t="s">
        <v>7103</v>
      </c>
      <c r="B9820" s="910" t="str">
        <f>VLOOKUP($A9820,'COMP. LOG'!$B$13:$G$2000,1,FALSE)</f>
        <v>AMM LOG 66</v>
      </c>
      <c r="C9820" s="1172" t="str">
        <f>VLOOKUP($B9820,'COMP. LOG'!$B$13:$G$2000,2,FALSE)</f>
        <v>FORNECIMENTO E INSTALAÇÃO DE T HORIZONTAL PARA ELETROCALHA PERFURADA GALVANIZADA DE 100 X 50 X 3000mm</v>
      </c>
      <c r="D9820" s="1171" t="str">
        <f>VLOOKUP($B9820,'COMP. LOG'!$B$13:$G$2000,6,FALSE)</f>
        <v>UN</v>
      </c>
      <c r="E9820" s="1173">
        <f>VLOOKUP($B9820,'COMP. LOG'!$B$13:$H$2000,7,FALSE)</f>
        <v>37.76</v>
      </c>
    </row>
    <row r="9821" spans="1:5" s="1168" customFormat="1">
      <c r="A9821" s="1168" t="s">
        <v>7112</v>
      </c>
      <c r="B9821" s="910" t="str">
        <f>VLOOKUP($A9821,'COMP. LOG'!$B$13:$G$2000,1,FALSE)</f>
        <v>AMM LOG 67</v>
      </c>
      <c r="C9821" s="1172" t="str">
        <f>VLOOKUP($B9821,'COMP. LOG'!$B$13:$G$2000,2,FALSE)</f>
        <v>FORNECIMENTO E INSTALAÇÃO DE T VERTICAL PARA ELETROCALHA PERFURADA GALVANIZADA DE 100 X 50 X 3000mm</v>
      </c>
      <c r="D9821" s="1171" t="str">
        <f>VLOOKUP($B9821,'COMP. LOG'!$B$13:$G$2000,6,FALSE)</f>
        <v>UN</v>
      </c>
      <c r="E9821" s="1173">
        <f>VLOOKUP($B9821,'COMP. LOG'!$B$13:$H$2000,7,FALSE)</f>
        <v>37.44</v>
      </c>
    </row>
    <row r="9822" spans="1:5" s="1168" customFormat="1">
      <c r="A9822" s="1168" t="s">
        <v>7114</v>
      </c>
      <c r="B9822" s="910" t="str">
        <f>VLOOKUP($A9822,'COMP. LOG'!$B$13:$G$2000,1,FALSE)</f>
        <v>AMM LOG 68</v>
      </c>
      <c r="C9822" s="1172" t="str">
        <f>VLOOKUP($B9822,'COMP. LOG'!$B$13:$G$2000,2,FALSE)</f>
        <v>FORNECIMENTO E INSTALAÇÃO DE EMENDA INTERNA PARA ELETROCLHA PERFURADA GALVANIZADA DE 100 X 50 X 3000mm</v>
      </c>
      <c r="D9822" s="1171" t="str">
        <f>VLOOKUP($B9822,'COMP. LOG'!$B$13:$G$2000,6,FALSE)</f>
        <v>UN</v>
      </c>
      <c r="E9822" s="1173">
        <f>VLOOKUP($B9822,'COMP. LOG'!$B$13:$H$2000,7,FALSE)</f>
        <v>13.45</v>
      </c>
    </row>
    <row r="9823" spans="1:5" s="1168" customFormat="1">
      <c r="A9823" s="1168" t="s">
        <v>7117</v>
      </c>
      <c r="B9823" s="910" t="str">
        <f>VLOOKUP($A9823,'COMP. LOG'!$B$13:$G$2000,1,FALSE)</f>
        <v>AMM LOG 69</v>
      </c>
      <c r="C9823" s="1172" t="str">
        <f>VLOOKUP($B9823,'COMP. LOG'!$B$13:$G$2000,2,FALSE)</f>
        <v>FORNECIMENTO E INSTALAÇÃO DE TERMINAL DE FECHAMENTO PARA ELETROCALHA PERFURADA GALVANIZADA DE 100 X 50 3000mm</v>
      </c>
      <c r="D9823" s="1171" t="str">
        <f>VLOOKUP($B9823,'COMP. LOG'!$B$13:$G$2000,6,FALSE)</f>
        <v>UN</v>
      </c>
      <c r="E9823" s="1173">
        <f>VLOOKUP($B9823,'COMP. LOG'!$B$13:$H$2000,7,FALSE)</f>
        <v>7.6399999999999988</v>
      </c>
    </row>
    <row r="9824" spans="1:5" s="1168" customFormat="1" ht="30">
      <c r="A9824" s="1168" t="s">
        <v>7120</v>
      </c>
      <c r="B9824" s="910" t="str">
        <f>VLOOKUP($A9824,'COMP. LOG'!$B$13:$G$2000,1,FALSE)</f>
        <v>AMM LOG 70</v>
      </c>
      <c r="C9824" s="1172" t="str">
        <f>VLOOKUP($B9824,'COMP. LOG'!$B$13:$G$2000,2,FALSE)</f>
        <v>FORNECIMENTO E INSTALAÇÃO DE SAÍDA LATERAL DE ELETROCALHA PERFURADA GALVANIZADA DE 100 X 50 X 3000mm PARA ELETRODUTO DE 1"</v>
      </c>
      <c r="D9824" s="1171" t="str">
        <f>VLOOKUP($B9824,'COMP. LOG'!$B$13:$G$2000,6,FALSE)</f>
        <v>UN</v>
      </c>
      <c r="E9824" s="1173">
        <f>VLOOKUP($B9824,'COMP. LOG'!$B$13:$H$2000,7,FALSE)</f>
        <v>8.24</v>
      </c>
    </row>
    <row r="9825" spans="1:5" s="1168" customFormat="1">
      <c r="A9825" s="1168" t="s">
        <v>7123</v>
      </c>
      <c r="B9825" s="910" t="str">
        <f>VLOOKUP($A9825,'COMP. LOG'!$B$13:$G$2000,1,FALSE)</f>
        <v>AMM LOG 71</v>
      </c>
      <c r="C9825" s="1172" t="str">
        <f>VLOOKUP($B9825,'COMP. LOG'!$B$13:$G$2000,2,FALSE)</f>
        <v>FORNECIMENTO E INSTALAÇÃO DE MÃO FRANCESA PARA ELETROCALHA PERFURADA GALVANIZADA DE 100 X 50 X 3000mm</v>
      </c>
      <c r="D9825" s="1171" t="str">
        <f>VLOOKUP($B9825,'COMP. LOG'!$B$13:$G$2000,6,FALSE)</f>
        <v>UN</v>
      </c>
      <c r="E9825" s="1173">
        <f>VLOOKUP($B9825,'COMP. LOG'!$B$13:$H$2000,7,FALSE)</f>
        <v>12.780000000000001</v>
      </c>
    </row>
    <row r="9826" spans="1:5" s="1168" customFormat="1">
      <c r="A9826" s="1168" t="s">
        <v>7126</v>
      </c>
      <c r="B9826" s="910" t="str">
        <f>VLOOKUP($A9826,'COMP. LOG'!$B$13:$G$2000,1,FALSE)</f>
        <v>AMM LOG 72</v>
      </c>
      <c r="C9826" s="1172" t="str">
        <f>VLOOKUP($B9826,'COMP. LOG'!$B$13:$G$2000,2,FALSE)</f>
        <v>FORNECIMENTO E INSTALAÇÃO DE MINI RACK DE PAREDE COM EQUIPAMENTO DE VENTILAÇÃO DE 8U PARA EQUIPAMENTOS</v>
      </c>
      <c r="D9826" s="1171" t="str">
        <f>VLOOKUP($B9826,'COMP. LOG'!$B$13:$G$2000,6,FALSE)</f>
        <v>UN</v>
      </c>
      <c r="E9826" s="1173">
        <f>VLOOKUP($B9826,'COMP. LOG'!$B$13:$H$2000,7,FALSE)</f>
        <v>473.33</v>
      </c>
    </row>
    <row r="9827" spans="1:5" s="1168" customFormat="1" ht="30">
      <c r="A9827" s="1168" t="s">
        <v>7137</v>
      </c>
      <c r="B9827" s="910" t="str">
        <f>VLOOKUP($A9827,'COMP. LOG'!$B$13:$G$2000,1,FALSE)</f>
        <v>AMM LOG 73</v>
      </c>
      <c r="C9827" s="1172" t="str">
        <f>VLOOKUP($B9827,'COMP. LOG'!$B$13:$G$2000,2,FALSE)</f>
        <v xml:space="preserve">FORNECIMENTO E INSTALAÇÃO DE SWITCH COM 8 PORTAS DE 10/100/1000Mbps E CAPACIDADE DE ROUTING/SWITCHING DE 10 Gbps. SUPORTE AOS PROTOCOLOS  IEEE 802.3 10BASE-T, IEEE 802.3u 100BASE-TX e IEEE 802.3ab 1000BASE-T. </v>
      </c>
      <c r="D9827" s="1171" t="str">
        <f>VLOOKUP($B9827,'COMP. LOG'!$B$13:$G$2000,6,FALSE)</f>
        <v>UN</v>
      </c>
      <c r="E9827" s="1173">
        <f>VLOOKUP($B9827,'COMP. LOG'!$B$13:$H$2000,7,FALSE)</f>
        <v>95.6</v>
      </c>
    </row>
    <row r="9828" spans="1:5" s="1168" customFormat="1">
      <c r="A9828" s="1168" t="s">
        <v>7139</v>
      </c>
      <c r="B9828" s="910" t="str">
        <f>VLOOKUP($A9828,'COMP. LOG'!$B$13:$G$2000,1,FALSE)</f>
        <v>AMM LOG 74</v>
      </c>
      <c r="C9828" s="1172" t="str">
        <f>VLOOKUP($B9828,'COMP. LOG'!$B$13:$G$2000,2,FALSE)</f>
        <v>FORNECIMENTO E INSTALAÇÃO DE PACHT PAINEL DESCARREGADO 24 PORTAS, CAT 5e</v>
      </c>
      <c r="D9828" s="1171" t="str">
        <f>VLOOKUP($B9828,'COMP. LOG'!$B$13:$G$2000,6,FALSE)</f>
        <v>UN</v>
      </c>
      <c r="E9828" s="1173">
        <f>VLOOKUP($B9828,'COMP. LOG'!$B$13:$H$2000,7,FALSE)</f>
        <v>278.27999999999997</v>
      </c>
    </row>
    <row r="9829" spans="1:5" s="1168" customFormat="1">
      <c r="A9829" s="1168" t="s">
        <v>7146</v>
      </c>
      <c r="B9829" s="910" t="str">
        <f>VLOOKUP($A9829,'COMP. LOG'!$B$13:$G$2000,1,FALSE)</f>
        <v>AMM LOG 75</v>
      </c>
      <c r="C9829" s="1172" t="str">
        <f>VLOOKUP($B9829,'COMP. LOG'!$B$13:$G$2000,2,FALSE)</f>
        <v>FORNECIMENTO E INSTALAÇÃO DE VOICE PAINEL 20 POSIÇÕES RJ45</v>
      </c>
      <c r="D9829" s="1171" t="str">
        <f>VLOOKUP($B9829,'COMP. LOG'!$B$13:$G$2000,6,FALSE)</f>
        <v>UN</v>
      </c>
      <c r="E9829" s="1173">
        <f>VLOOKUP($B9829,'COMP. LOG'!$B$13:$H$2000,7,FALSE)</f>
        <v>332.70000000000005</v>
      </c>
    </row>
    <row r="9830" spans="1:5" s="1168" customFormat="1">
      <c r="A9830" s="1168" t="s">
        <v>7153</v>
      </c>
      <c r="B9830" s="910" t="str">
        <f>VLOOKUP($A9830,'COMP. LOG'!$B$13:$G$2000,1,FALSE)</f>
        <v>AMM LOG 76</v>
      </c>
      <c r="C9830" s="1172" t="str">
        <f>VLOOKUP($B9830,'COMP. LOG'!$B$13:$G$2000,2,FALSE)</f>
        <v>FORNECIMENTO E INSTALAÇÃO DE CENTRAL TELEFONICA PABX, CAPACIDADE DE 2 LINHAS E 8 RAMAIS</v>
      </c>
      <c r="D9830" s="1171" t="str">
        <f>VLOOKUP($B9830,'COMP. LOG'!$B$13:$G$2000,6,FALSE)</f>
        <v>UN</v>
      </c>
      <c r="E9830" s="1173">
        <f>VLOOKUP($B9830,'COMP. LOG'!$B$13:$H$2000,7,FALSE)</f>
        <v>548.2600000000001</v>
      </c>
    </row>
    <row r="9831" spans="1:5" s="1168" customFormat="1">
      <c r="A9831" s="1168" t="s">
        <v>7168</v>
      </c>
      <c r="B9831" s="910" t="str">
        <f>VLOOKUP($A9831,'COMP. LOG'!$B$13:$G$2000,1,FALSE)</f>
        <v>AMM LOG 77</v>
      </c>
      <c r="C9831" s="1172" t="str">
        <f>VLOOKUP($B9831,'COMP. LOG'!$B$13:$G$2000,2,FALSE)</f>
        <v>FORNECIMENTO E INSTALAÇÃO DE GUIA DE CABOS HORIZONTAIS FECHADOS</v>
      </c>
      <c r="D9831" s="1171" t="str">
        <f>VLOOKUP($B9831,'COMP. LOG'!$B$13:$G$2000,6,FALSE)</f>
        <v>UN</v>
      </c>
      <c r="E9831" s="1173">
        <f>VLOOKUP($B9831,'COMP. LOG'!$B$13:$H$2000,7,FALSE)</f>
        <v>21.96</v>
      </c>
    </row>
    <row r="9832" spans="1:5" s="1168" customFormat="1">
      <c r="A9832" s="1168" t="s">
        <v>7171</v>
      </c>
      <c r="B9832" s="910" t="str">
        <f>VLOOKUP($A9832,'COMP. LOG'!$B$13:$G$2000,1,FALSE)</f>
        <v>AMM LOG 78</v>
      </c>
      <c r="C9832" s="1172" t="str">
        <f>VLOOKUP($B9832,'COMP. LOG'!$B$13:$G$2000,2,FALSE)</f>
        <v>FORNECIMENTO E INSTALAÇÃO DE RÉGUA DE TOMADAS PARA RACK - 6 TOMADAS 2P+T 10A - 1U</v>
      </c>
      <c r="D9832" s="1171" t="str">
        <f>VLOOKUP($B9832,'COMP. LOG'!$B$13:$G$2000,6,FALSE)</f>
        <v>UN</v>
      </c>
      <c r="E9832" s="1173">
        <f>VLOOKUP($B9832,'COMP. LOG'!$B$13:$H$2000,7,FALSE)</f>
        <v>93.93</v>
      </c>
    </row>
    <row r="9833" spans="1:5" s="1168" customFormat="1" ht="30">
      <c r="A9833" s="1168" t="s">
        <v>7174</v>
      </c>
      <c r="B9833" s="910" t="str">
        <f>VLOOKUP($A9833,'COMP. LOG'!$B$13:$G$2000,1,FALSE)</f>
        <v>AMM LOG 79</v>
      </c>
      <c r="C9833" s="1172" t="str">
        <f>VLOOKUP($B9833,'COMP. LOG'!$B$13:$G$2000,2,FALSE)</f>
        <v>FORNECIMENTO E INSTALAÇÃO DE CAIXA DE PASSAGEM METALICA DE SOBREPOR COM TAMPA PARAFUSADA, DIMENSOES 35 X 35 X 12 CM</v>
      </c>
      <c r="D9833" s="1171" t="str">
        <f>VLOOKUP($B9833,'COMP. LOG'!$B$13:$G$2000,6,FALSE)</f>
        <v>UN</v>
      </c>
      <c r="E9833" s="1173">
        <f>VLOOKUP($B9833,'COMP. LOG'!$B$13:$H$2000,7,FALSE)</f>
        <v>138.83999999999997</v>
      </c>
    </row>
    <row r="9834" spans="1:5" s="1168" customFormat="1" ht="30">
      <c r="A9834" s="1168" t="s">
        <v>7176</v>
      </c>
      <c r="B9834" s="910" t="str">
        <f>VLOOKUP($A9834,'COMP. LOG'!$B$13:$G$2000,1,FALSE)</f>
        <v>AMM LOG 80</v>
      </c>
      <c r="C9834" s="1172" t="str">
        <f>VLOOKUP($B9834,'COMP. LOG'!$B$13:$G$2000,2,FALSE)</f>
        <v xml:space="preserve">FORNECIMENTO E INSTALAÇÃO DE SWITCH COM 16 PORTAS DE 10/100/1000Mbps E CAPACIDADE DE ROUTING/SWITCHING DE 10 Gbps. SUPORTE AOS PROTOCOLOS  IEEE 802.3 10BASE-T, IEEE 802.3u 100BASE-TX e IEEE 802.3ab 1000BASE-T. </v>
      </c>
      <c r="D9834" s="1171" t="str">
        <f>VLOOKUP($B9834,'COMP. LOG'!$B$13:$G$2000,6,FALSE)</f>
        <v>UN</v>
      </c>
      <c r="E9834" s="1173">
        <f>VLOOKUP($B9834,'COMP. LOG'!$B$13:$H$2000,7,FALSE)</f>
        <v>244.6</v>
      </c>
    </row>
    <row r="9835" spans="1:5" s="1168" customFormat="1" ht="30">
      <c r="A9835" s="1168" t="s">
        <v>7178</v>
      </c>
      <c r="B9835" s="910" t="str">
        <f>VLOOKUP($A9835,'COMP. LOG'!$B$13:$G$2000,1,FALSE)</f>
        <v>AMM LOG 81</v>
      </c>
      <c r="C9835" s="1172" t="str">
        <f>VLOOKUP($B9835,'COMP. LOG'!$B$13:$G$2000,2,FALSE)</f>
        <v>FORNECIMENTO E INSTALAÇÃO DE TOMADA RJ45 DUPLA COM CAIXA DE PASSAGEM 4x2" PARA EMBUTIR NO PISO, COM ESPELHO CROMADO</v>
      </c>
      <c r="D9835" s="1171" t="str">
        <f>VLOOKUP($B9835,'COMP. LOG'!$B$13:$G$2000,6,FALSE)</f>
        <v>UN</v>
      </c>
      <c r="E9835" s="1173">
        <f>VLOOKUP($B9835,'COMP. LOG'!$B$13:$H$2000,7,FALSE)</f>
        <v>49.58</v>
      </c>
    </row>
    <row r="9836" spans="1:5" s="1168" customFormat="1">
      <c r="A9836" s="1168" t="s">
        <v>7181</v>
      </c>
      <c r="B9836" s="910" t="str">
        <f>VLOOKUP($A9836,'COMP. LOG'!$B$13:$G$2000,1,FALSE)</f>
        <v>AMM LOG 82</v>
      </c>
      <c r="C9836" s="1172" t="str">
        <f>VLOOKUP($B9836,'COMP. LOG'!$B$13:$G$2000,2,FALSE)</f>
        <v>FORNECIMENTO E INSTALAÇÃO DE VERGALHÃO ROSCA TOTAL 5/16'' (TIRANTE)</v>
      </c>
      <c r="D9836" s="1171" t="str">
        <f>VLOOKUP($B9836,'COMP. LOG'!$B$13:$G$2000,6,FALSE)</f>
        <v>UN</v>
      </c>
      <c r="E9836" s="1173">
        <f>VLOOKUP($B9836,'COMP. LOG'!$B$13:$H$2000,7,FALSE)</f>
        <v>13.120000000000001</v>
      </c>
    </row>
    <row r="9837" spans="1:5" s="1168" customFormat="1">
      <c r="A9837" s="1168" t="s">
        <v>7184</v>
      </c>
      <c r="B9837" s="910" t="str">
        <f>VLOOKUP($A9837,'COMP. LOG'!$B$13:$G$2000,1,FALSE)</f>
        <v>AMM LOG 83</v>
      </c>
      <c r="C9837" s="1172" t="str">
        <f>VLOOKUP($B9837,'COMP. LOG'!$B$13:$G$2000,2,FALSE)</f>
        <v>FORNECIMENTO E INSTALAÇÃO DE CANTONEIRA ZZ</v>
      </c>
      <c r="D9837" s="1171" t="str">
        <f>VLOOKUP($B9837,'COMP. LOG'!$B$13:$G$2000,6,FALSE)</f>
        <v>UN</v>
      </c>
      <c r="E9837" s="1173">
        <f>VLOOKUP($B9837,'COMP. LOG'!$B$13:$H$2000,7,FALSE)</f>
        <v>6.7799999999999994</v>
      </c>
    </row>
    <row r="9838" spans="1:5" s="1168" customFormat="1">
      <c r="A9838" s="1168" t="s">
        <v>7189</v>
      </c>
      <c r="B9838" s="910" t="str">
        <f>VLOOKUP($A9838,'COMP. LOG'!$B$13:$G$2000,1,FALSE)</f>
        <v>AMM LOG 84</v>
      </c>
      <c r="C9838" s="1172" t="str">
        <f>VLOOKUP($B9838,'COMP. LOG'!$B$13:$G$2000,2,FALSE)</f>
        <v>FORNECIMENTO E INSTALAÇÃO DE SUSPENSÃO VERTICAL PARA ELETROCALHA PERFURADA 100 X 50 mm</v>
      </c>
      <c r="D9838" s="1171" t="str">
        <f>VLOOKUP($B9838,'COMP. LOG'!$B$13:$G$2000,6,FALSE)</f>
        <v>UN</v>
      </c>
      <c r="E9838" s="1173">
        <f>VLOOKUP($B9838,'COMP. LOG'!$B$13:$H$2000,7,FALSE)</f>
        <v>10.34</v>
      </c>
    </row>
    <row r="9839" spans="1:5" s="1168" customFormat="1">
      <c r="A9839" s="1168" t="s">
        <v>7192</v>
      </c>
      <c r="B9839" s="910" t="str">
        <f>VLOOKUP($A9839,'COMP. LOG'!$B$13:$G$2000,1,FALSE)</f>
        <v>AMM LOG 85</v>
      </c>
      <c r="C9839" s="1172" t="str">
        <f>VLOOKUP($B9839,'COMP. LOG'!$B$13:$G$2000,2,FALSE)</f>
        <v>FORNECIMENTO E INSTALAÇÃO DE CONECTOR RJ45 (MACHO) P/ CABO CAT 5e</v>
      </c>
      <c r="D9839" s="1171" t="str">
        <f>VLOOKUP($B9839,'COMP. LOG'!$B$13:$G$2000,6,FALSE)</f>
        <v>UN</v>
      </c>
      <c r="E9839" s="1173">
        <f>VLOOKUP($B9839,'COMP. LOG'!$B$13:$H$2000,7,FALSE)</f>
        <v>4.49</v>
      </c>
    </row>
    <row r="9840" spans="1:5" s="1168" customFormat="1" ht="30">
      <c r="A9840" s="1168" t="s">
        <v>7195</v>
      </c>
      <c r="B9840" s="910" t="str">
        <f>VLOOKUP($A9840,'COMP. LOG'!$B$13:$G$2000,1,FALSE)</f>
        <v>AMM LOG 86</v>
      </c>
      <c r="C9840" s="1172" t="str">
        <f>VLOOKUP($B9840,'COMP. LOG'!$B$13:$G$2000,2,FALSE)</f>
        <v>FORNECIMENTO E INSTALAÇÃO DE MINI RACK DE PAREDE COM UNIDADE DE VENTILAÇÃO, COM 12U PARA INSTALAÇÃO DE EQUIPAMENTOS</v>
      </c>
      <c r="D9840" s="1171" t="str">
        <f>VLOOKUP($B9840,'COMP. LOG'!$B$13:$G$2000,6,FALSE)</f>
        <v>UN</v>
      </c>
      <c r="E9840" s="1173">
        <f>VLOOKUP($B9840,'COMP. LOG'!$B$13:$H$2000,7,FALSE)</f>
        <v>463</v>
      </c>
    </row>
    <row r="9841" spans="1:5" s="1168" customFormat="1">
      <c r="A9841" s="1168" t="s">
        <v>7201</v>
      </c>
      <c r="B9841" s="910" t="str">
        <f>VLOOKUP($A9841,'COMP. LOG'!$B$13:$G$2000,1,FALSE)</f>
        <v>AMM LOG 87</v>
      </c>
      <c r="C9841" s="1172" t="str">
        <f>VLOOKUP($B9841,'COMP. LOG'!$B$13:$G$2000,2,FALSE)</f>
        <v>FORNECIMENTO E INSTALAÇÃO DE COTOVELO RETO 90º PARA ELETROCALHA PERFURADA 100 X 50</v>
      </c>
      <c r="D9841" s="1171" t="str">
        <f>VLOOKUP($B9841,'COMP. LOG'!$B$13:$G$2000,6,FALSE)</f>
        <v>UN</v>
      </c>
      <c r="E9841" s="1173">
        <f>VLOOKUP($B9841,'COMP. LOG'!$B$13:$H$2000,7,FALSE)</f>
        <v>19.979999999999997</v>
      </c>
    </row>
    <row r="9842" spans="1:5" s="1168" customFormat="1">
      <c r="A9842" s="1168" t="s">
        <v>7206</v>
      </c>
      <c r="B9842" s="910" t="str">
        <f>VLOOKUP($A9842,'COMP. LOG'!$B$13:$G$2000,1,FALSE)</f>
        <v>AMM LOG 88</v>
      </c>
      <c r="C9842" s="1172" t="str">
        <f>VLOOKUP($B9842,'COMP. LOG'!$B$13:$G$2000,2,FALSE)</f>
        <v>FORNECIMENTO E INSTALAÇÃO DE ELETROCALHA PERFURADA GALVANIZADA DE 50 X 50 X 3000mm</v>
      </c>
      <c r="D9842" s="1171" t="str">
        <f>VLOOKUP($B9842,'COMP. LOG'!$B$13:$G$2000,6,FALSE)</f>
        <v>UN</v>
      </c>
      <c r="E9842" s="1173">
        <f>VLOOKUP($B9842,'COMP. LOG'!$B$13:$H$2000,7,FALSE)</f>
        <v>30.18</v>
      </c>
    </row>
    <row r="9843" spans="1:5" s="1168" customFormat="1">
      <c r="A9843" s="1168" t="s">
        <v>7209</v>
      </c>
      <c r="B9843" s="910" t="str">
        <f>VLOOKUP($A9843,'COMP. LOG'!$B$13:$G$2000,1,FALSE)</f>
        <v>AMM LOG 89</v>
      </c>
      <c r="C9843" s="1172" t="str">
        <f>VLOOKUP($B9843,'COMP. LOG'!$B$13:$G$2000,2,FALSE)</f>
        <v>FORNECIMENTO E INSTALAÇÃO DE EMENDA INTERNA PARA ELETROCLHA PERFURADA GALVANIZADA DE 50 X 50 X 3000mm</v>
      </c>
      <c r="D9843" s="1171" t="str">
        <f>VLOOKUP($B9843,'COMP. LOG'!$B$13:$G$2000,6,FALSE)</f>
        <v>UN</v>
      </c>
      <c r="E9843" s="1173">
        <f>VLOOKUP($B9843,'COMP. LOG'!$B$13:$H$2000,7,FALSE)</f>
        <v>9.66</v>
      </c>
    </row>
    <row r="9844" spans="1:5" s="1168" customFormat="1">
      <c r="A9844" s="1168" t="s">
        <v>7212</v>
      </c>
      <c r="B9844" s="910" t="str">
        <f>VLOOKUP($A9844,'COMP. LOG'!$B$13:$G$2000,1,FALSE)</f>
        <v>AMM LOG 90</v>
      </c>
      <c r="C9844" s="1172" t="str">
        <f>VLOOKUP($B9844,'COMP. LOG'!$B$13:$G$2000,2,FALSE)</f>
        <v>FORNECIMENTO E INSTALAÇÃO DE SAÍDA LATERAL DE ELETROCALHA PERFURADA GALVANIZADA PARA ELETRODUTO DE 1"</v>
      </c>
      <c r="D9844" s="1171" t="str">
        <f>VLOOKUP($B9844,'COMP. LOG'!$B$13:$G$2000,6,FALSE)</f>
        <v>UN</v>
      </c>
      <c r="E9844" s="1173">
        <f>VLOOKUP($B9844,'COMP. LOG'!$B$13:$H$2000,7,FALSE)</f>
        <v>8.24</v>
      </c>
    </row>
    <row r="9845" spans="1:5" s="1168" customFormat="1">
      <c r="A9845" s="1168" t="s">
        <v>7214</v>
      </c>
      <c r="B9845" s="910" t="str">
        <f>VLOOKUP($A9845,'COMP. LOG'!$B$13:$G$2000,1,FALSE)</f>
        <v>AMM LOG 91</v>
      </c>
      <c r="C9845" s="1172" t="str">
        <f>VLOOKUP($B9845,'COMP. LOG'!$B$13:$G$2000,2,FALSE)</f>
        <v>FORNECIMENTO E INSTALAÇÃO DE COTOVELO RETO 90 º PARA ELETROCALHA 50 X 50</v>
      </c>
      <c r="D9845" s="1171" t="str">
        <f>VLOOKUP($B9845,'COMP. LOG'!$B$13:$G$2000,6,FALSE)</f>
        <v>UN</v>
      </c>
      <c r="E9845" s="1173">
        <f>VLOOKUP($B9845,'COMP. LOG'!$B$13:$H$2000,7,FALSE)</f>
        <v>17.07</v>
      </c>
    </row>
    <row r="9846" spans="1:5" s="1168" customFormat="1">
      <c r="A9846" s="1168" t="s">
        <v>7217</v>
      </c>
      <c r="B9846" s="910" t="str">
        <f>VLOOKUP($A9846,'COMP. LOG'!$B$13:$G$2000,1,FALSE)</f>
        <v>AMM LOG 92</v>
      </c>
      <c r="C9846" s="1172" t="str">
        <f>VLOOKUP($B9846,'COMP. LOG'!$B$13:$G$2000,2,FALSE)</f>
        <v>FORNECIMENTO E INSTALAÇÃO DE CURVA VERTICAL DE 90 º PARA ELETROCALHA DE 50 X 50</v>
      </c>
      <c r="D9846" s="1171" t="str">
        <f>VLOOKUP($B9846,'COMP. LOG'!$B$13:$G$2000,6,FALSE)</f>
        <v>UN</v>
      </c>
      <c r="E9846" s="1173">
        <f>VLOOKUP($B9846,'COMP. LOG'!$B$13:$H$2000,7,FALSE)</f>
        <v>19.25</v>
      </c>
    </row>
    <row r="9847" spans="1:5" s="908" customFormat="1" ht="15.75" thickBot="1">
      <c r="B9847" s="649"/>
      <c r="C9847" s="650"/>
      <c r="D9847" s="649"/>
    </row>
    <row r="9848" spans="1:5" ht="15.75">
      <c r="B9848" s="583" t="s">
        <v>4671</v>
      </c>
      <c r="C9848" s="584" t="s">
        <v>4670</v>
      </c>
      <c r="D9848" s="585" t="s">
        <v>50</v>
      </c>
      <c r="E9848" s="586" t="s">
        <v>51</v>
      </c>
    </row>
    <row r="9849" spans="1:5">
      <c r="B9849" s="122" t="str">
        <f>'COMP. INC'!B16</f>
        <v>AMM INC 01</v>
      </c>
      <c r="C9849" s="123" t="str">
        <f>'COMP. INC'!C16</f>
        <v>FORNECIMENTO E INSTALAÇÃO DE CENTRAL DE ALARME SEM BATERIA 24 LAÇOS IPA12.24 ILUMAC 2007 ACTUAL 200</v>
      </c>
      <c r="D9849" s="122" t="str">
        <f>'COMP. INC'!G16</f>
        <v>UN</v>
      </c>
      <c r="E9849" s="124">
        <f>'COMP. INC'!G23</f>
        <v>411.92</v>
      </c>
    </row>
    <row r="9850" spans="1:5">
      <c r="B9850" s="122" t="str">
        <f>'COMP. INC'!B32</f>
        <v>AMM INC 02</v>
      </c>
      <c r="C9850" s="123" t="str">
        <f>'COMP. INC'!C32</f>
        <v>FORNECIMENTO E INSTALAÇÃO DE CABO P/ ALARME INCENDIO BLINDADO 3 X 1.5MM C/ JAQUETA E DRENO VERMELHO</v>
      </c>
      <c r="D9850" s="122" t="str">
        <f>'COMP. INC'!G32</f>
        <v>UN</v>
      </c>
      <c r="E9850" s="124">
        <f>'COMP. INC'!G39</f>
        <v>27.14</v>
      </c>
    </row>
    <row r="9851" spans="1:5">
      <c r="B9851" s="122" t="str">
        <f>'COMP. INC'!B48</f>
        <v>AMM INC 03</v>
      </c>
      <c r="C9851" s="123" t="str">
        <f>'COMP. INC'!C48</f>
        <v>FORNECIMENTO E INSTALAÇÃO DE BOTOEIRA PARA BOMBA (COM MARTELO) ILUMAC AM-B 2029 ACTUAL 53 </v>
      </c>
      <c r="D9851" s="122" t="str">
        <f>'COMP. INC'!G48</f>
        <v>UN</v>
      </c>
      <c r="E9851" s="124">
        <f>'COMP. INC'!G55</f>
        <v>65.739999999999995</v>
      </c>
    </row>
    <row r="9852" spans="1:5">
      <c r="B9852" s="122" t="str">
        <f>'COMP. INC'!B64</f>
        <v>AMM INC 04</v>
      </c>
      <c r="C9852" s="123" t="str">
        <f>'COMP. INC'!C64</f>
        <v>FORNECIMENTO E INSTALAÇÃO DE ACIONADOR MANUAL SUPERVISIONADO (COM MARTELO) ILUMAC AM-C 2021 ACTUAL 49</v>
      </c>
      <c r="D9852" s="122" t="str">
        <f>'COMP. INC'!G64</f>
        <v>UN</v>
      </c>
      <c r="E9852" s="124">
        <f>'COMP. INC'!G71</f>
        <v>49.2</v>
      </c>
    </row>
    <row r="9853" spans="1:5">
      <c r="B9853" s="122" t="str">
        <f>'COMP. INC'!B80</f>
        <v>AMM INC 05</v>
      </c>
      <c r="C9853" s="123" t="str">
        <f>'COMP. INC'!C80</f>
        <v>FORNECIMENTO E INSTALAÇÃO DE LUMINARIA DE EMERGENCIA 30 LEDS, POTENCIA 2 W, BATERIA DE LITIO, AUTONOMIA DE 6 HORAS</v>
      </c>
      <c r="D9853" s="122" t="str">
        <f>'COMP. INC'!G80</f>
        <v>UN</v>
      </c>
      <c r="E9853" s="124">
        <f>'COMP. INC'!G87</f>
        <v>41.67</v>
      </c>
    </row>
    <row r="9854" spans="1:5">
      <c r="B9854" s="122" t="str">
        <f>'COMP. INC'!B89</f>
        <v>AMM INC 06</v>
      </c>
      <c r="C9854" s="123" t="str">
        <f>'COMP. INC'!C89</f>
        <v>FORNECIMENTO E INSTALAÇÃO DE SIRENE ELETRONICA BITONAL 24 V DANI 4024</v>
      </c>
      <c r="D9854" s="122" t="str">
        <f>'COMP. INC'!G89</f>
        <v>UN</v>
      </c>
      <c r="E9854" s="124">
        <f>'COMP. INC'!G96</f>
        <v>52.51</v>
      </c>
    </row>
    <row r="9855" spans="1:5" ht="30">
      <c r="B9855" s="122" t="str">
        <f>'COMP. INC'!B105</f>
        <v>AMM INC 07</v>
      </c>
      <c r="C9855" s="123" t="str">
        <f>'COMP. INC'!C105</f>
        <v>FORNECIMENTO E INSTALAÇÃO DE PLACA DE SINALIZACAO DE SEGURANCA CONTRA INCENDIO, FOTOLUMINESCENTE, RETANGULAR, *13 X 26* CM, EM PVC *2* MM ANTI-CHAMAS (SIMBOLOS, CORES E PICTOGRAMAS CONFORME NBR 13434)</v>
      </c>
      <c r="D9855" s="122" t="str">
        <f>'COMP. INC'!G105</f>
        <v>UN</v>
      </c>
      <c r="E9855" s="124">
        <f>'COMP. INC'!G111</f>
        <v>17.98</v>
      </c>
    </row>
    <row r="9856" spans="1:5">
      <c r="B9856" s="122" t="str">
        <f>'COMP. INC'!B293</f>
        <v>AMM INC 23</v>
      </c>
      <c r="C9856" s="123" t="str">
        <f>'COMP. INC'!C293</f>
        <v>FORNECIMENTO E INSTALAÇÃO DE BOMBA P/ COMBATE A INCENDIO TRIFASICA VERMELHA 7.5 CV THEBE</v>
      </c>
      <c r="D9856" s="122" t="str">
        <f>'COMP. INC'!G293</f>
        <v>UN</v>
      </c>
      <c r="E9856" s="124">
        <f>'COMP. INC'!G300</f>
        <v>3420.2400000000002</v>
      </c>
    </row>
    <row r="9857" spans="2:5">
      <c r="B9857" s="122" t="str">
        <f>'COMP. INC'!B113</f>
        <v>AMM INC 08</v>
      </c>
      <c r="C9857" s="123" t="str">
        <f>'COMP. INC'!C113</f>
        <v>FORNECIMENTO E INSTALAÇÃO DE INC BATERIA SELADA P/ CENTRAL DE ALARME E DETECÇÃO 12V/1,3A</v>
      </c>
      <c r="D9857" s="122" t="str">
        <f>'COMP. INC'!G113</f>
        <v>UN</v>
      </c>
      <c r="E9857" s="124">
        <f>'COMP. INC'!G119</f>
        <v>160.07</v>
      </c>
    </row>
    <row r="9858" spans="2:5" ht="30">
      <c r="B9858" s="122" t="str">
        <f>'COMP. INC'!B128</f>
        <v>AMM INC 09</v>
      </c>
      <c r="C9858" s="123" t="str">
        <f>'COMP. INC'!C128</f>
        <v>FORNECIMENTO E INSTALAÇÃO DE PLACA DE SINALIZACAO DE SEGURANCA CONTRA INCENDIO, FOTOLUMINESCENTE, QUADRADA, *20 X 20* CM, EM PVC *2* MM ANTI-CHAMAS (SIMBOLOS, CORES E PICTOGRAMAS CONFORME NBR 13434)</v>
      </c>
      <c r="D9858" s="122" t="str">
        <f>'COMP. INC'!G128</f>
        <v>UN</v>
      </c>
      <c r="E9858" s="124">
        <f>'COMP. INC'!G134</f>
        <v>20.36</v>
      </c>
    </row>
    <row r="9859" spans="2:5">
      <c r="B9859" s="122" t="str">
        <f>'COMP. INC'!B136</f>
        <v>AMM INC 10</v>
      </c>
      <c r="C9859" s="123" t="str">
        <f>'COMP. INC'!C136</f>
        <v>FORNECIMENTO E INSTALAÇÃO DE SUPORTE ISOLADOR SIMPLES DIAMETRO NOMINAL 5/16", COM ROSCA SOBERBA E BUCHA</v>
      </c>
      <c r="D9859" s="122" t="str">
        <f>'COMP. INC'!G136</f>
        <v>UN</v>
      </c>
      <c r="E9859" s="124">
        <f>'COMP. INC'!G143</f>
        <v>6.36</v>
      </c>
    </row>
    <row r="9860" spans="2:5">
      <c r="B9860" s="122" t="str">
        <f>'COMP. INC'!B146</f>
        <v>AMM INC 11</v>
      </c>
      <c r="C9860" s="123" t="str">
        <f>'COMP. INC'!C146</f>
        <v>FORNECIMENTO E INSTALAÇÃO DE MARTELO COM SUPORTE C/ CORRENTE ILUMAC 2070</v>
      </c>
      <c r="D9860" s="122" t="str">
        <f>'COMP. INC'!G146</f>
        <v>UN</v>
      </c>
      <c r="E9860" s="124">
        <f>'COMP. INC'!G153</f>
        <v>21.19</v>
      </c>
    </row>
    <row r="9861" spans="2:5">
      <c r="B9861" s="122" t="str">
        <f>'COMP. INC'!B162</f>
        <v>AMM INC 12</v>
      </c>
      <c r="C9861" s="123" t="str">
        <f>'COMP. INC'!C162</f>
        <v>FORNECIMENTO E INSTALAÇÃO DE CENTRAL DE ALARME ENDERECAVEL 80 END.</v>
      </c>
      <c r="D9861" s="122" t="str">
        <f>'COMP. INC'!G162</f>
        <v>UN</v>
      </c>
      <c r="E9861" s="124">
        <f>'COMP. INC'!G169</f>
        <v>1348.8899999999999</v>
      </c>
    </row>
    <row r="9862" spans="2:5">
      <c r="B9862" s="122" t="str">
        <f>'COMP. INC'!B178</f>
        <v>AMM INC 13</v>
      </c>
      <c r="C9862" s="123" t="str">
        <f>'COMP. INC'!C178</f>
        <v>FORNECIMENTO E INSTALAÇÃO DE LUMINÁRIA DE EMERGENCIA TIPO INDUSTRIAL BLOCO AUTÔNOMO</v>
      </c>
      <c r="D9862" s="122" t="str">
        <f>'COMP. INC'!G178</f>
        <v>UN</v>
      </c>
      <c r="E9862" s="124">
        <f>'COMP. INC'!G185</f>
        <v>144.45000000000002</v>
      </c>
    </row>
    <row r="9863" spans="2:5" ht="30">
      <c r="B9863" s="909" t="str">
        <f>'COMP. INC'!B194</f>
        <v>AMM INC 14</v>
      </c>
      <c r="C9863" s="903" t="str">
        <f>'COMP. INC'!C194</f>
        <v>FORNECIMENTO E INSTALAÇÃO DE BUCHA DE NYLON, DIAMETRO DO FURO 8 MM, COMPRIMENTO 40 MM, COM PARAFUSO DE ROSCA SOBERBA, CABECA CHATA, FENDA SIMPLES, 4,8 X 50 MM</v>
      </c>
      <c r="D9863" s="909" t="str">
        <f>'COMP. INC'!G194</f>
        <v>UN</v>
      </c>
      <c r="E9863" s="904">
        <f>'COMP. INC'!G200</f>
        <v>4.41</v>
      </c>
    </row>
    <row r="9864" spans="2:5">
      <c r="B9864" s="909" t="str">
        <f>'COMP. INC'!B202</f>
        <v>AMM INC 15</v>
      </c>
      <c r="C9864" s="903" t="str">
        <f>'COMP. INC'!C202</f>
        <v>FORNECIMENTO E INSTALAÇÃO DE BARRA ANTIPANICO DUPLA, PARA PORTA DE VIDRO, COR CINZA</v>
      </c>
      <c r="D9864" s="909" t="str">
        <f>'COMP. INC'!G202</f>
        <v>UN</v>
      </c>
      <c r="E9864" s="904">
        <f>'COMP. INC'!G208</f>
        <v>1097.8399999999999</v>
      </c>
    </row>
    <row r="9865" spans="2:5">
      <c r="B9865" s="909" t="str">
        <f>'COMP. INC'!B210</f>
        <v>AMM INC 16</v>
      </c>
      <c r="C9865" s="903" t="str">
        <f>'COMP. INC'!C210</f>
        <v>FORNECIMENTO E INSTALAÇÃO DE BARRA ANTIPANICO SIMPLES, PARA PORTA DE VIDRO, COR CINZA</v>
      </c>
      <c r="D9865" s="909" t="str">
        <f>'COMP. INC'!G210</f>
        <v>UN</v>
      </c>
      <c r="E9865" s="904">
        <f>'COMP. INC'!G216</f>
        <v>560.18999999999994</v>
      </c>
    </row>
    <row r="9866" spans="2:5">
      <c r="B9866" s="1115" t="str">
        <f>'COMP. INC'!B218</f>
        <v>AMM INC 17</v>
      </c>
      <c r="C9866" s="1116" t="str">
        <f>'COMP. INC'!C218:F218</f>
        <v>FORNECIMENTO E INSTALAÇÃO DE FITA METALICA PERFURADA, L = *18* MM, ROLO DE 30 M, CARGA RECOMENDADA = *30* KGF</v>
      </c>
      <c r="D9866" s="1115" t="str">
        <f>'COMP. INC'!G218</f>
        <v>UN</v>
      </c>
      <c r="E9866" s="1117">
        <f>'COMP. INC'!G225</f>
        <v>73.78</v>
      </c>
    </row>
    <row r="9867" spans="2:5" ht="30">
      <c r="B9867" s="1115" t="str">
        <f>'COMP. INC'!B227</f>
        <v>AMM INC 18</v>
      </c>
      <c r="C9867" s="1116" t="str">
        <f>'COMP. INC'!C227:F227</f>
        <v>FORNECIMENTO E INSTALAÇÃO DE BUCHA DE NYLON, DIAMETRO DO FURO 8 MM, COMPRIMENTO 40 MM, COM PARAFUSO DE ROSCA SOBERBA, CABECA CHATA, FENDA SIMPLES, 4,8 X 50 MM</v>
      </c>
      <c r="D9867" s="1115" t="str">
        <f>'COMP. INC'!G227</f>
        <v>UN</v>
      </c>
      <c r="E9867" s="1117">
        <f>'COMP. INC'!G234</f>
        <v>8.24</v>
      </c>
    </row>
    <row r="9868" spans="2:5" ht="30">
      <c r="B9868" s="1115" t="str">
        <f>'COMP. INC'!B236</f>
        <v>AMM INC 19</v>
      </c>
      <c r="C9868" s="1116" t="str">
        <f>'COMP. INC'!C236:F236</f>
        <v>FORNECIMENTO E INSTALAÇÃO DE ABRACADEIRA EM ACO PARA AMARRACAO DE ELETRODUTOS, TIPO D, COM 1/2" E PARAFUSO DE FIXACAO</v>
      </c>
      <c r="D9868" s="1115" t="str">
        <f>'COMP. INC'!G236</f>
        <v>UN</v>
      </c>
      <c r="E9868" s="1117">
        <f>'COMP. INC'!G243</f>
        <v>2.4900000000000002</v>
      </c>
    </row>
    <row r="9869" spans="2:5">
      <c r="B9869" s="1115" t="str">
        <f>'COMP. INC'!B245</f>
        <v>AMM INC 20</v>
      </c>
      <c r="C9869" s="1116" t="str">
        <f>'COMP. INC'!C245:F245</f>
        <v>FORNECIMENTO E INSTALAÇÃO DE BOMBA P/ COMBATE A INCENDIO TRIFASICA VERMELHA 3,0 CV THEBE</v>
      </c>
      <c r="D9869" s="1115" t="str">
        <f>'COMP. INC'!G245</f>
        <v>UN</v>
      </c>
      <c r="E9869" s="1117">
        <f>'COMP. INC'!G252</f>
        <v>1529.64</v>
      </c>
    </row>
    <row r="9870" spans="2:5">
      <c r="B9870" s="1115" t="str">
        <f>'COMP. INC'!B261</f>
        <v>AMM INC 21</v>
      </c>
      <c r="C9870" s="1116" t="str">
        <f>'COMP. INC'!C261:F261</f>
        <v>FORNECIMENTO E INSTALAÇÃO DE BOMBA P/ COMBATE A INCENDIO TRIFASICA VERMELHA 4,0 CV THEBE</v>
      </c>
      <c r="D9870" s="1115" t="str">
        <f>'COMP. INC'!G261</f>
        <v>UN</v>
      </c>
      <c r="E9870" s="1117">
        <f>'COMP. INC'!G268</f>
        <v>1968.1100000000001</v>
      </c>
    </row>
    <row r="9871" spans="2:5">
      <c r="B9871" s="1115" t="str">
        <f>'COMP. INC'!B277</f>
        <v>AMM INC 22</v>
      </c>
      <c r="C9871" s="1116" t="str">
        <f>'COMP. INC'!C277:F277</f>
        <v>FORNECIMENTO E INSTALAÇÃO DE BOMBA P/ COMBATE A INCENDIO TRIFASICA VERMELHA 5,0 CV THEBE</v>
      </c>
      <c r="D9871" s="1115" t="str">
        <f>'COMP. INC'!G277</f>
        <v>UN</v>
      </c>
      <c r="E9871" s="1117">
        <f>'COMP. INC'!G284</f>
        <v>2346.6400000000003</v>
      </c>
    </row>
    <row r="9872" spans="2:5" ht="30">
      <c r="B9872" s="1115" t="str">
        <f>'COMP. INC'!B309</f>
        <v>AMM INC 24</v>
      </c>
      <c r="C9872" s="1116" t="str">
        <f>'COMP. INC'!C309:F309</f>
        <v>FORNECIMENTO E INSTALAÇÃO DE CHAVE DE PARTIDA DIRETA TRIFASICA, COM CAIXA TERMOPLASTICA, COM FUSIVEL DE 25 A, PARA MOTOR COM POTENCIA DE 7,5 CV E TENSAO DE 380 V</v>
      </c>
      <c r="D9872" s="1115" t="str">
        <f>'COMP. INC'!G309</f>
        <v>UN</v>
      </c>
      <c r="E9872" s="1117">
        <f>'COMP. INC'!G317</f>
        <v>503.39000000000004</v>
      </c>
    </row>
    <row r="9873" spans="2:5" ht="30">
      <c r="B9873" s="1115" t="str">
        <f>'COMP. INC'!B319</f>
        <v>AMM INC 25</v>
      </c>
      <c r="C9873" s="1116" t="str">
        <f>'COMP. INC'!C319:F319</f>
        <v>FORNECIMENTO E INSTALAÇÃO DE CHAVE DE PARTIDA DIRETA TRIFASICA, COM CAIXA TERMOPLASTICA, COM FUSIVEL DE 35 A, PARA MOTOR COM POTENCIA DE 5 CV E TENSAO DE 220 V</v>
      </c>
      <c r="D9873" s="1115" t="str">
        <f>'COMP. INC'!G319</f>
        <v>UN</v>
      </c>
      <c r="E9873" s="1117">
        <f>'COMP. INC'!G327</f>
        <v>332.03000000000003</v>
      </c>
    </row>
  </sheetData>
  <pageMargins left="0.511811024" right="0.511811024" top="0.78740157499999996" bottom="0.78740157499999996" header="0.31496062000000002" footer="0.31496062000000002"/>
  <pageSetup paperSize="9" scale="67"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19</vt:i4>
      </vt:variant>
      <vt:variant>
        <vt:lpstr>Intervalos nomeados</vt:lpstr>
      </vt:variant>
      <vt:variant>
        <vt:i4>30</vt:i4>
      </vt:variant>
    </vt:vector>
  </HeadingPairs>
  <TitlesOfParts>
    <vt:vector size="49" baseType="lpstr">
      <vt:lpstr>DECL. DE RESP.</vt:lpstr>
      <vt:lpstr>RESUMO</vt:lpstr>
      <vt:lpstr>ORÇAMENTO </vt:lpstr>
      <vt:lpstr>COMPOSIÇÃO CIVIL</vt:lpstr>
      <vt:lpstr>COMPOSIÇÃO ESTRUTURAL</vt:lpstr>
      <vt:lpstr>COMP. PAISAGISMO</vt:lpstr>
      <vt:lpstr>PLAYGROUND </vt:lpstr>
      <vt:lpstr>ACADEMIA DA 3 IDADE </vt:lpstr>
      <vt:lpstr>BANCO DE DADOS JULHO SERV</vt:lpstr>
      <vt:lpstr>BANCO DE DADOS JULHO INS</vt:lpstr>
      <vt:lpstr>COMP. ELETRICO </vt:lpstr>
      <vt:lpstr>COMP. SPDA </vt:lpstr>
      <vt:lpstr>COMP. LOG</vt:lpstr>
      <vt:lpstr>COMP. INC</vt:lpstr>
      <vt:lpstr>MEM. DE CALCULO</vt:lpstr>
      <vt:lpstr>CRONOGRAMA C</vt:lpstr>
      <vt:lpstr>BDI </vt:lpstr>
      <vt:lpstr>ENCARGOS SOCIAIS</vt:lpstr>
      <vt:lpstr>QCI</vt:lpstr>
      <vt:lpstr>'ACADEMIA DA 3 IDADE '!Area_de_impressao</vt:lpstr>
      <vt:lpstr>'BANCO DE DADOS JULHO SERV'!Area_de_impressao</vt:lpstr>
      <vt:lpstr>'BDI '!Area_de_impressao</vt:lpstr>
      <vt:lpstr>'COMP. ELETRICO '!Area_de_impressao</vt:lpstr>
      <vt:lpstr>'COMP. INC'!Area_de_impressao</vt:lpstr>
      <vt:lpstr>'COMP. LOG'!Area_de_impressao</vt:lpstr>
      <vt:lpstr>'COMP. PAISAGISMO'!Area_de_impressao</vt:lpstr>
      <vt:lpstr>'COMP. SPDA '!Area_de_impressao</vt:lpstr>
      <vt:lpstr>'COMPOSIÇÃO CIVIL'!Area_de_impressao</vt:lpstr>
      <vt:lpstr>'COMPOSIÇÃO ESTRUTURAL'!Area_de_impressao</vt:lpstr>
      <vt:lpstr>'CRONOGRAMA C'!Area_de_impressao</vt:lpstr>
      <vt:lpstr>'DECL. DE RESP.'!Area_de_impressao</vt:lpstr>
      <vt:lpstr>'ENCARGOS SOCIAIS'!Area_de_impressao</vt:lpstr>
      <vt:lpstr>'MEM. DE CALCULO'!Area_de_impressao</vt:lpstr>
      <vt:lpstr>'ORÇAMENTO '!Area_de_impressao</vt:lpstr>
      <vt:lpstr>'PLAYGROUND '!Area_de_impressao</vt:lpstr>
      <vt:lpstr>RESUMO!Area_de_impressao</vt:lpstr>
      <vt:lpstr>'ACADEMIA DA 3 IDADE '!Titulos_de_impressao</vt:lpstr>
      <vt:lpstr>'COMP. ELETRICO '!Titulos_de_impressao</vt:lpstr>
      <vt:lpstr>'COMP. INC'!Titulos_de_impressao</vt:lpstr>
      <vt:lpstr>'COMP. LOG'!Titulos_de_impressao</vt:lpstr>
      <vt:lpstr>'COMP. PAISAGISMO'!Titulos_de_impressao</vt:lpstr>
      <vt:lpstr>'COMP. SPDA '!Titulos_de_impressao</vt:lpstr>
      <vt:lpstr>'COMPOSIÇÃO CIVIL'!Titulos_de_impressao</vt:lpstr>
      <vt:lpstr>'COMPOSIÇÃO ESTRUTURAL'!Titulos_de_impressao</vt:lpstr>
      <vt:lpstr>'DECL. DE RESP.'!Titulos_de_impressao</vt:lpstr>
      <vt:lpstr>'MEM. DE CALCULO'!Titulos_de_impressao</vt:lpstr>
      <vt:lpstr>'ORÇAMENTO '!Titulos_de_impressao</vt:lpstr>
      <vt:lpstr>'PLAYGROUND '!Titulos_de_impressao</vt:lpstr>
      <vt:lpstr>RESUMO!Titulos_de_impressao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Convidado</dc:creator>
  <cp:lastModifiedBy>Jean</cp:lastModifiedBy>
  <cp:lastPrinted>2020-01-24T12:27:33Z</cp:lastPrinted>
  <dcterms:created xsi:type="dcterms:W3CDTF">2015-11-27T14:02:44Z</dcterms:created>
  <dcterms:modified xsi:type="dcterms:W3CDTF">2020-01-24T12:27:48Z</dcterms:modified>
</cp:coreProperties>
</file>